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pined\Documents\DOCUMENTOS 2021\ACUÑA HECTOR PPTO 2022\Presentación de Formatos y Directivas\Sectores\Reniec\"/>
    </mc:Choice>
  </mc:AlternateContent>
  <xr:revisionPtr revIDLastSave="0" documentId="8_{1C98C902-23F6-4DD4-91E4-903BB88B906E}" xr6:coauthVersionLast="47" xr6:coauthVersionMax="47" xr10:uidLastSave="{00000000-0000-0000-0000-000000000000}"/>
  <bookViews>
    <workbookView xWindow="-120" yWindow="-120" windowWidth="20730" windowHeight="11160" tabRatio="764" firstSheet="1" activeTab="18" xr2:uid="{00000000-000D-0000-FFFF-FFFF00000000}"/>
  </bookViews>
  <sheets>
    <sheet name="Índice" sheetId="55" r:id="rId1"/>
    <sheet name="F-01" sheetId="89" r:id="rId2"/>
    <sheet name="F-02" sheetId="73" r:id="rId3"/>
    <sheet name="F-03" sheetId="70" r:id="rId4"/>
    <sheet name="F-04" sheetId="30" r:id="rId5"/>
    <sheet name="F-05" sheetId="76" r:id="rId6"/>
    <sheet name="F-06" sheetId="57" r:id="rId7"/>
    <sheet name="F-07" sheetId="9" r:id="rId8"/>
    <sheet name="F-08" sheetId="21" r:id="rId9"/>
    <sheet name="F-09" sheetId="84" r:id="rId10"/>
    <sheet name="F-10" sheetId="85" r:id="rId11"/>
    <sheet name="F-11" sheetId="86" r:id="rId12"/>
    <sheet name="F-12" sheetId="33" r:id="rId13"/>
    <sheet name="F-13" sheetId="50" r:id="rId14"/>
    <sheet name="F-14" sheetId="91" r:id="rId15"/>
    <sheet name=" F15" sheetId="92" r:id="rId16"/>
    <sheet name="F-16" sheetId="90" r:id="rId17"/>
    <sheet name="F-17" sheetId="87" r:id="rId18"/>
    <sheet name="F-18" sheetId="88" r:id="rId19"/>
    <sheet name="Hoja2" sheetId="80" state="hidden" r:id="rId20"/>
    <sheet name="Hwork2" sheetId="82" state="hidden" r:id="rId21"/>
    <sheet name="Hoja6" sheetId="94" state="hidden" r:id="rId22"/>
    <sheet name="Hoja7" sheetId="95" state="hidden" r:id="rId23"/>
    <sheet name="LeyPpto2022" sheetId="83" state="hidden" r:id="rId24"/>
    <sheet name="Hoja1" sheetId="78" state="hidden" r:id="rId25"/>
  </sheets>
  <definedNames>
    <definedName name="_xlnm._FilterDatabase" localSheetId="14" hidden="1">'F-14'!$A$4:$K$82</definedName>
    <definedName name="_xlnm._FilterDatabase" localSheetId="17" hidden="1">'F-17'!$B$6:$R$3382</definedName>
    <definedName name="_xlnm._FilterDatabase" localSheetId="23" hidden="1">LeyPpto2022!$A$1:$AM$2179</definedName>
    <definedName name="_xlnm.Print_Area" localSheetId="15">' F15'!$A$1:$I$20</definedName>
    <definedName name="_xlnm.Print_Area" localSheetId="1">'F-01'!$A$2:$P$22</definedName>
    <definedName name="_xlnm.Print_Area" localSheetId="2">'F-02'!$A$1:$D$22</definedName>
    <definedName name="_xlnm.Print_Area" localSheetId="3">'F-03'!$A$1:$D$218</definedName>
    <definedName name="_xlnm.Print_Area" localSheetId="4">'F-04'!$A$1:$R$63</definedName>
    <definedName name="_xlnm.Print_Area" localSheetId="5">'F-05'!$A$1:$D$16</definedName>
    <definedName name="_xlnm.Print_Area" localSheetId="6">'F-06'!$A$1:$N$51</definedName>
    <definedName name="_xlnm.Print_Area" localSheetId="7">'F-07'!$A$1:$Q$25</definedName>
    <definedName name="_xlnm.Print_Area" localSheetId="8">'F-08'!$A$1:$R$109</definedName>
    <definedName name="_xlnm.Print_Area" localSheetId="9">'F-09'!$A$1:$AH$58</definedName>
    <definedName name="_xlnm.Print_Area" localSheetId="10">'F-10'!$A$1:$I$25</definedName>
    <definedName name="_xlnm.Print_Area" localSheetId="11">'F-11'!$A$1:$AI$56</definedName>
    <definedName name="_xlnm.Print_Area" localSheetId="12">'F-12'!$A$1:$J$191</definedName>
    <definedName name="_xlnm.Print_Area" localSheetId="13">'F-13'!$A$1:$N$28</definedName>
    <definedName name="_xlnm.Print_Area" localSheetId="14">'F-14'!$A$1:$K$268</definedName>
    <definedName name="_xlnm.Print_Area" localSheetId="16">'F-16'!$A$1:$H$62</definedName>
    <definedName name="_xlnm.Print_Area" localSheetId="17">'F-17'!$B$2:$Q$3384</definedName>
    <definedName name="_xlnm.Print_Area" localSheetId="18">'F-18'!$A$1:$P$125</definedName>
    <definedName name="_xlnm.Print_Area" localSheetId="0">Índice!$A$1:$E$35</definedName>
    <definedName name="D" localSheetId="16">#REF!</definedName>
    <definedName name="D">#REF!</definedName>
    <definedName name="dd" localSheetId="1">#REF!</definedName>
    <definedName name="dd" localSheetId="2">#REF!</definedName>
    <definedName name="dd" localSheetId="3">#REF!</definedName>
    <definedName name="dd" localSheetId="5">#REF!</definedName>
    <definedName name="dd" localSheetId="18">#REF!</definedName>
    <definedName name="dd">#REF!</definedName>
    <definedName name="DIRECREC" localSheetId="1">#REF!</definedName>
    <definedName name="DIRECREC" localSheetId="2">#REF!</definedName>
    <definedName name="DIRECREC" localSheetId="3">#REF!</definedName>
    <definedName name="DIRECREC" localSheetId="5">#REF!</definedName>
    <definedName name="DIRECREC" localSheetId="6">#REF!</definedName>
    <definedName name="DIRECREC" localSheetId="9">#REF!</definedName>
    <definedName name="DIRECREC" localSheetId="16">#REF!</definedName>
    <definedName name="DIRECREC" localSheetId="18">#REF!</definedName>
    <definedName name="DIRECREC">#REF!</definedName>
    <definedName name="DONAC" localSheetId="1">#REF!</definedName>
    <definedName name="DONAC" localSheetId="2">#REF!</definedName>
    <definedName name="DONAC" localSheetId="3">#REF!</definedName>
    <definedName name="DONAC" localSheetId="5">#REF!</definedName>
    <definedName name="DONAC" localSheetId="6">#REF!</definedName>
    <definedName name="DONAC" localSheetId="9">#REF!</definedName>
    <definedName name="DONAC" localSheetId="16">#REF!</definedName>
    <definedName name="DONAC" localSheetId="18">#REF!</definedName>
    <definedName name="DONAC">#REF!</definedName>
    <definedName name="EE" localSheetId="1">#REF!</definedName>
    <definedName name="EE" localSheetId="2">#REF!</definedName>
    <definedName name="EE" localSheetId="3">#REF!</definedName>
    <definedName name="EE" localSheetId="5">#REF!</definedName>
    <definedName name="EE" localSheetId="18">#REF!</definedName>
    <definedName name="EE">#REF!</definedName>
    <definedName name="F_32_2014_A_AGO2015" localSheetId="16">#REF!</definedName>
    <definedName name="F_32_2014_A_AGO2015">#REF!</definedName>
    <definedName name="G" localSheetId="16">#REF!</definedName>
    <definedName name="G">#REF!</definedName>
    <definedName name="RECORD" localSheetId="1">#REF!</definedName>
    <definedName name="RECORD" localSheetId="2">#REF!</definedName>
    <definedName name="RECORD" localSheetId="3">#REF!</definedName>
    <definedName name="RECORD" localSheetId="5">#REF!</definedName>
    <definedName name="RECORD" localSheetId="6">#REF!</definedName>
    <definedName name="RECORD" localSheetId="9">#REF!</definedName>
    <definedName name="RECORD" localSheetId="16">#REF!</definedName>
    <definedName name="RECORD" localSheetId="18">#REF!</definedName>
    <definedName name="RECORD">#REF!</definedName>
    <definedName name="RECPUB" localSheetId="1">#REF!</definedName>
    <definedName name="RECPUB" localSheetId="2">#REF!</definedName>
    <definedName name="RECPUB" localSheetId="3">#REF!</definedName>
    <definedName name="RECPUB" localSheetId="5">#REF!</definedName>
    <definedName name="RECPUB" localSheetId="6">#REF!</definedName>
    <definedName name="RECPUB" localSheetId="9">#REF!</definedName>
    <definedName name="RECPUB" localSheetId="16">#REF!</definedName>
    <definedName name="RECPUB" localSheetId="18">#REF!</definedName>
    <definedName name="RECPUB">#REF!</definedName>
    <definedName name="_xlnm.Print_Titles" localSheetId="1">'F-01'!$5:$5</definedName>
    <definedName name="_xlnm.Print_Titles" localSheetId="8">'F-08'!$4:$5</definedName>
    <definedName name="_xlnm.Print_Titles" localSheetId="16">'F-16'!$1:$5</definedName>
    <definedName name="_xlnm.Print_Titles" localSheetId="17">'F-17'!$2:$6</definedName>
    <definedName name="_xlnm.Print_Titles" localSheetId="18">'F-18'!$1:$5</definedName>
    <definedName name="_xlnm.Print_Titles" localSheetId="0">Índice!$1:$1</definedName>
    <definedName name="W" localSheetId="16">#REF!</definedName>
    <definedName name="W">#REF!</definedName>
    <definedName name="XPRINT" localSheetId="1">#REF!</definedName>
    <definedName name="XPRINT" localSheetId="2">#REF!</definedName>
    <definedName name="XPRINT" localSheetId="3">#REF!</definedName>
    <definedName name="XPRINT" localSheetId="5">#REF!</definedName>
    <definedName name="XPRINT" localSheetId="6">#REF!</definedName>
    <definedName name="XPRINT" localSheetId="9">#REF!</definedName>
    <definedName name="XPRINT" localSheetId="16">#REF!</definedName>
    <definedName name="XPRINT" localSheetId="18">#REF!</definedName>
    <definedName name="XPRINT">#REF!</definedName>
    <definedName name="XPRINT2" localSheetId="1">#REF!</definedName>
    <definedName name="XPRINT2" localSheetId="2">#REF!</definedName>
    <definedName name="XPRINT2" localSheetId="3">#REF!</definedName>
    <definedName name="XPRINT2" localSheetId="5">#REF!</definedName>
    <definedName name="XPRINT2" localSheetId="6">#REF!</definedName>
    <definedName name="XPRINT2" localSheetId="9">#REF!</definedName>
    <definedName name="XPRINT2" localSheetId="16">#REF!</definedName>
    <definedName name="XPRINT2" localSheetId="18">#REF!</definedName>
    <definedName name="XPRINT2">#REF!</definedName>
    <definedName name="XPRINT3" localSheetId="1">#REF!</definedName>
    <definedName name="XPRINT3" localSheetId="2">#REF!</definedName>
    <definedName name="XPRINT3" localSheetId="3">#REF!</definedName>
    <definedName name="XPRINT3" localSheetId="5">#REF!</definedName>
    <definedName name="XPRINT3" localSheetId="6">#REF!</definedName>
    <definedName name="XPRINT3" localSheetId="9">#REF!</definedName>
    <definedName name="XPRINT3" localSheetId="16">#REF!</definedName>
    <definedName name="XPRINT3" localSheetId="18">#REF!</definedName>
    <definedName name="XPRINT3">#REF!</definedName>
    <definedName name="XPRINT4" localSheetId="1">#REF!</definedName>
    <definedName name="XPRINT4" localSheetId="2">#REF!</definedName>
    <definedName name="XPRINT4" localSheetId="3">#REF!</definedName>
    <definedName name="XPRINT4" localSheetId="5">#REF!</definedName>
    <definedName name="XPRINT4" localSheetId="6">#REF!</definedName>
    <definedName name="XPRINT4" localSheetId="9">#REF!</definedName>
    <definedName name="XPRINT4" localSheetId="16">#REF!</definedName>
    <definedName name="XPRINT4" localSheetId="18">#REF!</definedName>
    <definedName name="XPRINT4">#REF!</definedName>
  </definedNames>
  <calcPr calcId="191029"/>
  <pivotCaches>
    <pivotCache cacheId="0" r:id="rId2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31" i="82" l="1"/>
  <c r="C330" i="82"/>
  <c r="C329" i="82"/>
  <c r="C328" i="82"/>
  <c r="C327" i="82"/>
  <c r="C49" i="95"/>
  <c r="C50" i="95"/>
  <c r="C60" i="95" s="1"/>
  <c r="C51" i="95"/>
  <c r="C52" i="95"/>
  <c r="C53" i="95"/>
  <c r="C54" i="95"/>
  <c r="C55" i="95"/>
  <c r="C56" i="95"/>
  <c r="C57" i="95"/>
  <c r="C58" i="95"/>
  <c r="C59" i="95"/>
  <c r="C48" i="95"/>
  <c r="D32" i="95"/>
  <c r="D34" i="95"/>
  <c r="D35" i="95"/>
  <c r="D41" i="95"/>
  <c r="D43" i="95"/>
  <c r="C44" i="95"/>
  <c r="K9" i="95"/>
  <c r="M26" i="95"/>
  <c r="L26" i="95"/>
  <c r="K26" i="95"/>
  <c r="J26" i="95"/>
  <c r="F26" i="95"/>
  <c r="M25" i="95"/>
  <c r="L25" i="95"/>
  <c r="K25" i="95"/>
  <c r="J25" i="95"/>
  <c r="N25" i="95" s="1"/>
  <c r="M24" i="95"/>
  <c r="M23" i="95" s="1"/>
  <c r="L24" i="95"/>
  <c r="K24" i="95"/>
  <c r="K23" i="95" s="1"/>
  <c r="J24" i="95"/>
  <c r="J23" i="95" s="1"/>
  <c r="F24" i="95"/>
  <c r="F23" i="95" s="1"/>
  <c r="L23" i="95"/>
  <c r="I23" i="95"/>
  <c r="H23" i="95"/>
  <c r="G23" i="95"/>
  <c r="E23" i="95"/>
  <c r="D23" i="95"/>
  <c r="C23" i="95"/>
  <c r="N21" i="95"/>
  <c r="M21" i="95"/>
  <c r="L21" i="95"/>
  <c r="K21" i="95"/>
  <c r="M20" i="95"/>
  <c r="L20" i="95"/>
  <c r="K20" i="95"/>
  <c r="J20" i="95"/>
  <c r="N20" i="95" s="1"/>
  <c r="M19" i="95"/>
  <c r="L19" i="95"/>
  <c r="K19" i="95"/>
  <c r="J19" i="95"/>
  <c r="N19" i="95" s="1"/>
  <c r="M18" i="95"/>
  <c r="L18" i="95"/>
  <c r="K18" i="95"/>
  <c r="J18" i="95"/>
  <c r="N18" i="95" s="1"/>
  <c r="M17" i="95"/>
  <c r="L17" i="95"/>
  <c r="K17" i="95"/>
  <c r="J17" i="95"/>
  <c r="F17" i="95"/>
  <c r="D37" i="95" s="1"/>
  <c r="M16" i="95"/>
  <c r="L16" i="95"/>
  <c r="G16" i="95"/>
  <c r="K16" i="95" s="1"/>
  <c r="F16" i="95"/>
  <c r="D36" i="95" s="1"/>
  <c r="M15" i="95"/>
  <c r="L15" i="95"/>
  <c r="K15" i="95"/>
  <c r="J15" i="95"/>
  <c r="F15" i="95"/>
  <c r="M14" i="95"/>
  <c r="L14" i="95"/>
  <c r="K14" i="95"/>
  <c r="J14" i="95"/>
  <c r="F14" i="95"/>
  <c r="M13" i="95"/>
  <c r="H13" i="95"/>
  <c r="H8" i="95" s="1"/>
  <c r="D13" i="95"/>
  <c r="D8" i="95" s="1"/>
  <c r="C13" i="95"/>
  <c r="C8" i="95" s="1"/>
  <c r="M11" i="95"/>
  <c r="L11" i="95"/>
  <c r="K11" i="95"/>
  <c r="J11" i="95"/>
  <c r="F11" i="95"/>
  <c r="D33" i="95" s="1"/>
  <c r="M9" i="95"/>
  <c r="L9" i="95"/>
  <c r="J9" i="95"/>
  <c r="F9" i="95"/>
  <c r="I8" i="95"/>
  <c r="E8" i="95"/>
  <c r="C307" i="82"/>
  <c r="C306" i="82"/>
  <c r="C305" i="82"/>
  <c r="C304" i="82"/>
  <c r="K27" i="94"/>
  <c r="I27" i="94"/>
  <c r="O26" i="94"/>
  <c r="O27" i="94" s="1"/>
  <c r="N26" i="94"/>
  <c r="N27" i="94" s="1"/>
  <c r="M26" i="94"/>
  <c r="J26" i="94"/>
  <c r="J27" i="94" s="1"/>
  <c r="I26" i="94"/>
  <c r="L25" i="94"/>
  <c r="H25" i="94"/>
  <c r="E25" i="94"/>
  <c r="L24" i="94"/>
  <c r="H24" i="94"/>
  <c r="E24" i="94"/>
  <c r="L23" i="94"/>
  <c r="H23" i="94" s="1"/>
  <c r="E23" i="94"/>
  <c r="L22" i="94"/>
  <c r="E22" i="94"/>
  <c r="L21" i="94"/>
  <c r="M21" i="94" s="1"/>
  <c r="H21" i="94"/>
  <c r="E21" i="94"/>
  <c r="L20" i="94"/>
  <c r="M20" i="94" s="1"/>
  <c r="H20" i="94"/>
  <c r="E20" i="94"/>
  <c r="L19" i="94"/>
  <c r="H19" i="94"/>
  <c r="E19" i="94"/>
  <c r="L18" i="94"/>
  <c r="E18" i="94"/>
  <c r="L17" i="94"/>
  <c r="M17" i="94" s="1"/>
  <c r="E17" i="94"/>
  <c r="L16" i="94"/>
  <c r="M16" i="94" s="1"/>
  <c r="E16" i="94"/>
  <c r="L15" i="94"/>
  <c r="E15" i="94"/>
  <c r="L14" i="94"/>
  <c r="M14" i="94" s="1"/>
  <c r="E14" i="94"/>
  <c r="L13" i="94"/>
  <c r="H13" i="94"/>
  <c r="E13" i="94"/>
  <c r="L12" i="94"/>
  <c r="E12" i="94"/>
  <c r="L11" i="94"/>
  <c r="M11" i="94" s="1"/>
  <c r="E11" i="94"/>
  <c r="L10" i="94"/>
  <c r="E10" i="94"/>
  <c r="L9" i="94"/>
  <c r="E9" i="94"/>
  <c r="L8" i="94"/>
  <c r="H8" i="94"/>
  <c r="E8" i="94"/>
  <c r="L7" i="94"/>
  <c r="M7" i="94" s="1"/>
  <c r="E7" i="94"/>
  <c r="M6" i="94"/>
  <c r="L6" i="94"/>
  <c r="E6" i="94"/>
  <c r="L5" i="94"/>
  <c r="M5" i="94" s="1"/>
  <c r="E5" i="94"/>
  <c r="L4" i="94"/>
  <c r="M4" i="94" s="1"/>
  <c r="H4" i="94"/>
  <c r="E4" i="94"/>
  <c r="L3" i="94"/>
  <c r="M3" i="94" s="1"/>
  <c r="E3" i="94"/>
  <c r="C296" i="82"/>
  <c r="C295" i="82"/>
  <c r="C294" i="82"/>
  <c r="C293" i="82"/>
  <c r="C286" i="82"/>
  <c r="C285" i="82"/>
  <c r="C284" i="82"/>
  <c r="C283" i="82"/>
  <c r="C282" i="82"/>
  <c r="C271" i="82"/>
  <c r="C272" i="82"/>
  <c r="C273" i="82"/>
  <c r="C274" i="82"/>
  <c r="C270" i="82"/>
  <c r="C211" i="82"/>
  <c r="L26" i="94" l="1"/>
  <c r="E27" i="94"/>
  <c r="H3" i="94"/>
  <c r="H27" i="95"/>
  <c r="C27" i="95"/>
  <c r="F13" i="95"/>
  <c r="F8" i="95" s="1"/>
  <c r="F27" i="95" s="1"/>
  <c r="N14" i="95"/>
  <c r="N9" i="95"/>
  <c r="N11" i="95"/>
  <c r="L13" i="95"/>
  <c r="N15" i="95"/>
  <c r="N26" i="95"/>
  <c r="E27" i="95"/>
  <c r="L8" i="95"/>
  <c r="L27" i="95" s="1"/>
  <c r="N17" i="95"/>
  <c r="I27" i="95"/>
  <c r="M8" i="95"/>
  <c r="M27" i="95" s="1"/>
  <c r="G13" i="95"/>
  <c r="K13" i="95" s="1"/>
  <c r="K8" i="95" s="1"/>
  <c r="K27" i="95" s="1"/>
  <c r="D27" i="95"/>
  <c r="N24" i="95"/>
  <c r="N23" i="95" s="1"/>
  <c r="J16" i="95"/>
  <c r="N16" i="95" s="1"/>
  <c r="M27" i="94"/>
  <c r="L27" i="94"/>
  <c r="J13" i="95" l="1"/>
  <c r="N13" i="95" s="1"/>
  <c r="N8" i="95" s="1"/>
  <c r="N27" i="95" s="1"/>
  <c r="G8" i="95"/>
  <c r="G27" i="95" s="1"/>
  <c r="J8" i="95" l="1"/>
  <c r="J27" i="95" s="1"/>
  <c r="P124" i="88" l="1"/>
  <c r="Q3383" i="87"/>
  <c r="N3383" i="87"/>
  <c r="F17" i="92"/>
  <c r="E17" i="92"/>
  <c r="D17" i="92"/>
  <c r="E217" i="91"/>
  <c r="E216" i="91"/>
  <c r="E130" i="91"/>
  <c r="E190" i="91" s="1"/>
  <c r="E71" i="91"/>
  <c r="E32" i="91"/>
  <c r="E31" i="91"/>
  <c r="E83" i="91" l="1"/>
  <c r="E268" i="91"/>
  <c r="O124" i="88"/>
  <c r="H60" i="90"/>
  <c r="G60" i="90"/>
  <c r="P123" i="88"/>
  <c r="O123" i="88"/>
  <c r="P122" i="88"/>
  <c r="O122" i="88"/>
  <c r="P121" i="88"/>
  <c r="O121" i="88"/>
  <c r="P120" i="88"/>
  <c r="O120" i="88"/>
  <c r="P119" i="88"/>
  <c r="O119" i="88"/>
  <c r="P118" i="88"/>
  <c r="O118" i="88"/>
  <c r="P117" i="88"/>
  <c r="O117" i="88"/>
  <c r="P116" i="88"/>
  <c r="O116" i="88"/>
  <c r="P115" i="88"/>
  <c r="O115" i="88"/>
  <c r="P114" i="88"/>
  <c r="O114" i="88"/>
  <c r="P113" i="88"/>
  <c r="O113" i="88"/>
  <c r="P112" i="88"/>
  <c r="O112" i="88"/>
  <c r="P111" i="88"/>
  <c r="O111" i="88"/>
  <c r="P110" i="88"/>
  <c r="O110" i="88"/>
  <c r="P109" i="88"/>
  <c r="O109" i="88"/>
  <c r="P108" i="88"/>
  <c r="O108" i="88"/>
  <c r="P107" i="88"/>
  <c r="O107" i="88"/>
  <c r="P106" i="88"/>
  <c r="O106" i="88"/>
  <c r="P105" i="88"/>
  <c r="O105" i="88"/>
  <c r="P104" i="88"/>
  <c r="O104" i="88"/>
  <c r="P103" i="88"/>
  <c r="O103" i="88"/>
  <c r="P102" i="88"/>
  <c r="O102" i="88"/>
  <c r="P101" i="88"/>
  <c r="O101" i="88"/>
  <c r="P100" i="88"/>
  <c r="O100" i="88"/>
  <c r="P99" i="88"/>
  <c r="O99" i="88"/>
  <c r="P98" i="88"/>
  <c r="O98" i="88"/>
  <c r="P97" i="88"/>
  <c r="O97" i="88"/>
  <c r="P96" i="88"/>
  <c r="O96" i="88"/>
  <c r="P95" i="88"/>
  <c r="O95" i="88"/>
  <c r="P94" i="88"/>
  <c r="O94" i="88"/>
  <c r="P93" i="88"/>
  <c r="O93" i="88"/>
  <c r="P92" i="88"/>
  <c r="O92" i="88"/>
  <c r="P91" i="88"/>
  <c r="O91" i="88"/>
  <c r="P90" i="88"/>
  <c r="O90" i="88"/>
  <c r="P89" i="88"/>
  <c r="O89" i="88"/>
  <c r="P88" i="88"/>
  <c r="O88" i="88"/>
  <c r="P87" i="88"/>
  <c r="O87" i="88"/>
  <c r="P86" i="88"/>
  <c r="O86" i="88"/>
  <c r="P85" i="88"/>
  <c r="O85" i="88"/>
  <c r="P84" i="88"/>
  <c r="O84" i="88"/>
  <c r="P83" i="88"/>
  <c r="O83" i="88"/>
  <c r="P82" i="88"/>
  <c r="O82" i="88"/>
  <c r="P81" i="88"/>
  <c r="O81" i="88"/>
  <c r="P80" i="88"/>
  <c r="O80" i="88"/>
  <c r="P79" i="88"/>
  <c r="O79" i="88"/>
  <c r="P78" i="88"/>
  <c r="O78" i="88"/>
  <c r="P77" i="88"/>
  <c r="O77" i="88"/>
  <c r="P76" i="88"/>
  <c r="O76" i="88"/>
  <c r="P75" i="88"/>
  <c r="O75" i="88"/>
  <c r="P74" i="88"/>
  <c r="O74" i="88"/>
  <c r="P73" i="88"/>
  <c r="O73" i="88"/>
  <c r="P72" i="88"/>
  <c r="O72" i="88"/>
  <c r="P71" i="88"/>
  <c r="O71" i="88"/>
  <c r="P70" i="88"/>
  <c r="O70" i="88"/>
  <c r="P69" i="88"/>
  <c r="O69" i="88"/>
  <c r="P68" i="88"/>
  <c r="O68" i="88"/>
  <c r="P67" i="88"/>
  <c r="O67" i="88"/>
  <c r="P66" i="88"/>
  <c r="O66" i="88"/>
  <c r="P65" i="88"/>
  <c r="O65" i="88"/>
  <c r="P64" i="88"/>
  <c r="O64" i="88"/>
  <c r="P63" i="88"/>
  <c r="O63" i="88"/>
  <c r="P62" i="88"/>
  <c r="O62" i="88"/>
  <c r="P61" i="88"/>
  <c r="O61" i="88"/>
  <c r="P60" i="88"/>
  <c r="O60" i="88"/>
  <c r="P59" i="88"/>
  <c r="O59" i="88"/>
  <c r="P58" i="88"/>
  <c r="O58" i="88"/>
  <c r="P57" i="88"/>
  <c r="O57" i="88"/>
  <c r="P56" i="88"/>
  <c r="O56" i="88"/>
  <c r="P55" i="88"/>
  <c r="O55" i="88"/>
  <c r="P54" i="88"/>
  <c r="O54" i="88"/>
  <c r="P53" i="88"/>
  <c r="O53" i="88"/>
  <c r="P52" i="88"/>
  <c r="O52" i="88"/>
  <c r="P51" i="88"/>
  <c r="O51" i="88"/>
  <c r="P50" i="88"/>
  <c r="O50" i="88"/>
  <c r="P49" i="88"/>
  <c r="O49" i="88"/>
  <c r="P48" i="88"/>
  <c r="O48" i="88"/>
  <c r="P47" i="88"/>
  <c r="O47" i="88"/>
  <c r="P46" i="88"/>
  <c r="O46" i="88"/>
  <c r="P45" i="88"/>
  <c r="O45" i="88"/>
  <c r="P44" i="88"/>
  <c r="O44" i="88"/>
  <c r="P43" i="88"/>
  <c r="O43" i="88"/>
  <c r="P42" i="88"/>
  <c r="O42" i="88"/>
  <c r="P41" i="88"/>
  <c r="O41" i="88"/>
  <c r="P40" i="88"/>
  <c r="O40" i="88"/>
  <c r="P39" i="88"/>
  <c r="O39" i="88"/>
  <c r="P38" i="88"/>
  <c r="O38" i="88"/>
  <c r="P37" i="88"/>
  <c r="O37" i="88"/>
  <c r="P36" i="88"/>
  <c r="O36" i="88"/>
  <c r="P35" i="88"/>
  <c r="O35" i="88"/>
  <c r="P34" i="88"/>
  <c r="O34" i="88"/>
  <c r="P33" i="88"/>
  <c r="O33" i="88"/>
  <c r="P32" i="88"/>
  <c r="O32" i="88"/>
  <c r="P31" i="88"/>
  <c r="O31" i="88"/>
  <c r="P30" i="88"/>
  <c r="O30" i="88"/>
  <c r="P29" i="88"/>
  <c r="O29" i="88"/>
  <c r="P28" i="88"/>
  <c r="O28" i="88"/>
  <c r="P27" i="88"/>
  <c r="O27" i="88"/>
  <c r="P26" i="88"/>
  <c r="O26" i="88"/>
  <c r="P25" i="88"/>
  <c r="O25" i="88"/>
  <c r="P24" i="88"/>
  <c r="O24" i="88"/>
  <c r="P23" i="88"/>
  <c r="O23" i="88"/>
  <c r="P22" i="88"/>
  <c r="O22" i="88"/>
  <c r="P21" i="88"/>
  <c r="O21" i="88"/>
  <c r="P20" i="88"/>
  <c r="O20" i="88"/>
  <c r="P19" i="88"/>
  <c r="O19" i="88"/>
  <c r="P18" i="88"/>
  <c r="O18" i="88"/>
  <c r="P17" i="88"/>
  <c r="O17" i="88"/>
  <c r="P16" i="88"/>
  <c r="O16" i="88"/>
  <c r="P15" i="88"/>
  <c r="O15" i="88"/>
  <c r="P14" i="88"/>
  <c r="O14" i="88"/>
  <c r="P13" i="88"/>
  <c r="O13" i="88"/>
  <c r="P12" i="88"/>
  <c r="O12" i="88"/>
  <c r="P11" i="88"/>
  <c r="O11" i="88"/>
  <c r="P10" i="88"/>
  <c r="O10" i="88"/>
  <c r="P9" i="88"/>
  <c r="O9" i="88"/>
  <c r="P8" i="88"/>
  <c r="O8" i="88"/>
  <c r="P7" i="88"/>
  <c r="O7" i="88"/>
  <c r="P6" i="88"/>
  <c r="P125" i="88" s="1"/>
  <c r="O6" i="88"/>
  <c r="X37" i="86"/>
  <c r="W37" i="86"/>
  <c r="U37" i="86"/>
  <c r="T37" i="86"/>
  <c r="S37" i="86"/>
  <c r="I37" i="86"/>
  <c r="H37" i="86"/>
  <c r="F37" i="86"/>
  <c r="E37" i="86"/>
  <c r="D37" i="86"/>
  <c r="AE35" i="86"/>
  <c r="AG35" i="86" s="1"/>
  <c r="P35" i="86"/>
  <c r="P34" i="86"/>
  <c r="P33" i="86"/>
  <c r="P32" i="86" s="1"/>
  <c r="N32" i="86"/>
  <c r="AF30" i="86"/>
  <c r="AD30" i="86"/>
  <c r="AE30" i="86" s="1"/>
  <c r="AC30" i="86"/>
  <c r="Z30" i="86"/>
  <c r="N30" i="86"/>
  <c r="K30" i="86"/>
  <c r="O30" i="86" s="1"/>
  <c r="P30" i="86" s="1"/>
  <c r="AF29" i="86"/>
  <c r="AF27" i="86" s="1"/>
  <c r="AC29" i="86"/>
  <c r="AC27" i="86" s="1"/>
  <c r="Z29" i="86"/>
  <c r="AD29" i="86" s="1"/>
  <c r="N29" i="86"/>
  <c r="K29" i="86"/>
  <c r="O29" i="86" s="1"/>
  <c r="P29" i="86" s="1"/>
  <c r="AF28" i="86"/>
  <c r="AC28" i="86"/>
  <c r="Z28" i="86"/>
  <c r="Z27" i="86" s="1"/>
  <c r="N28" i="86"/>
  <c r="K28" i="86"/>
  <c r="O28" i="86" s="1"/>
  <c r="P28" i="86" s="1"/>
  <c r="AI27" i="86"/>
  <c r="AH27" i="86"/>
  <c r="AH37" i="86" s="1"/>
  <c r="F6" i="85" s="1"/>
  <c r="F21" i="85" s="1"/>
  <c r="AB27" i="86"/>
  <c r="AB37" i="86" s="1"/>
  <c r="AA27" i="86"/>
  <c r="Y27" i="86"/>
  <c r="V27" i="86"/>
  <c r="R27" i="86"/>
  <c r="Q27" i="86"/>
  <c r="N27" i="86"/>
  <c r="M27" i="86"/>
  <c r="M37" i="86" s="1"/>
  <c r="L27" i="86"/>
  <c r="J27" i="86"/>
  <c r="G27" i="86"/>
  <c r="C27" i="86"/>
  <c r="B27" i="86"/>
  <c r="AF25" i="86"/>
  <c r="AC25" i="86"/>
  <c r="AC22" i="86" s="1"/>
  <c r="Z25" i="86"/>
  <c r="AD25" i="86" s="1"/>
  <c r="AE25" i="86" s="1"/>
  <c r="N25" i="86"/>
  <c r="K25" i="86"/>
  <c r="O25" i="86" s="1"/>
  <c r="AF24" i="86"/>
  <c r="AC24" i="86"/>
  <c r="Z24" i="86"/>
  <c r="AD24" i="86" s="1"/>
  <c r="AE24" i="86" s="1"/>
  <c r="O24" i="86"/>
  <c r="P24" i="86" s="1"/>
  <c r="N24" i="86"/>
  <c r="K24" i="86"/>
  <c r="AF23" i="86"/>
  <c r="AF22" i="86" s="1"/>
  <c r="AC23" i="86"/>
  <c r="Z23" i="86"/>
  <c r="AD23" i="86" s="1"/>
  <c r="N23" i="86"/>
  <c r="K23" i="86"/>
  <c r="O23" i="86" s="1"/>
  <c r="AI22" i="86"/>
  <c r="AH22" i="86"/>
  <c r="AB22" i="86"/>
  <c r="AA22" i="86"/>
  <c r="Y22" i="86"/>
  <c r="V22" i="86"/>
  <c r="V37" i="86" s="1"/>
  <c r="R22" i="86"/>
  <c r="Q22" i="86"/>
  <c r="M22" i="86"/>
  <c r="L22" i="86"/>
  <c r="J22" i="86"/>
  <c r="G22" i="86"/>
  <c r="C22" i="86"/>
  <c r="B22" i="86"/>
  <c r="B37" i="86" s="1"/>
  <c r="B6" i="85" s="1"/>
  <c r="AF20" i="86"/>
  <c r="AD20" i="86"/>
  <c r="AE20" i="86" s="1"/>
  <c r="AG20" i="86" s="1"/>
  <c r="AC20" i="86"/>
  <c r="Z20" i="86"/>
  <c r="O20" i="86"/>
  <c r="P20" i="86" s="1"/>
  <c r="N20" i="86"/>
  <c r="K20" i="86"/>
  <c r="AF19" i="86"/>
  <c r="AC19" i="86"/>
  <c r="AC17" i="86" s="1"/>
  <c r="Z19" i="86"/>
  <c r="AD19" i="86" s="1"/>
  <c r="N19" i="86"/>
  <c r="K19" i="86"/>
  <c r="O19" i="86" s="1"/>
  <c r="P19" i="86" s="1"/>
  <c r="AF18" i="86"/>
  <c r="AC18" i="86"/>
  <c r="Z18" i="86"/>
  <c r="AD18" i="86" s="1"/>
  <c r="AE18" i="86" s="1"/>
  <c r="N18" i="86"/>
  <c r="N17" i="86" s="1"/>
  <c r="K18" i="86"/>
  <c r="O18" i="86" s="1"/>
  <c r="AI17" i="86"/>
  <c r="AH17" i="86"/>
  <c r="AB17" i="86"/>
  <c r="AA17" i="86"/>
  <c r="Y17" i="86"/>
  <c r="V17" i="86"/>
  <c r="R17" i="86"/>
  <c r="Q17" i="86"/>
  <c r="M17" i="86"/>
  <c r="L17" i="86"/>
  <c r="J17" i="86"/>
  <c r="G17" i="86"/>
  <c r="C17" i="86"/>
  <c r="B17" i="86"/>
  <c r="AF15" i="86"/>
  <c r="AC15" i="86"/>
  <c r="Z15" i="86"/>
  <c r="AD15" i="86" s="1"/>
  <c r="AE15" i="86" s="1"/>
  <c r="N15" i="86"/>
  <c r="K15" i="86"/>
  <c r="O15" i="86" s="1"/>
  <c r="P15" i="86" s="1"/>
  <c r="AF14" i="86"/>
  <c r="AD14" i="86"/>
  <c r="AC14" i="86"/>
  <c r="Z14" i="86"/>
  <c r="O14" i="86"/>
  <c r="N14" i="86"/>
  <c r="K14" i="86"/>
  <c r="AF13" i="86"/>
  <c r="AC13" i="86"/>
  <c r="Z13" i="86"/>
  <c r="AD13" i="86" s="1"/>
  <c r="AE13" i="86" s="1"/>
  <c r="N13" i="86"/>
  <c r="K13" i="86"/>
  <c r="O13" i="86" s="1"/>
  <c r="AF12" i="86"/>
  <c r="AC12" i="86"/>
  <c r="Z12" i="86"/>
  <c r="AD12" i="86" s="1"/>
  <c r="O12" i="86"/>
  <c r="N12" i="86"/>
  <c r="K12" i="86"/>
  <c r="AF11" i="86"/>
  <c r="AC11" i="86"/>
  <c r="Z11" i="86"/>
  <c r="AD11" i="86" s="1"/>
  <c r="N11" i="86"/>
  <c r="K11" i="86"/>
  <c r="O11" i="86" s="1"/>
  <c r="P11" i="86" s="1"/>
  <c r="AF10" i="86"/>
  <c r="AC10" i="86"/>
  <c r="Z10" i="86"/>
  <c r="AD10" i="86" s="1"/>
  <c r="N10" i="86"/>
  <c r="K10" i="86"/>
  <c r="K8" i="86" s="1"/>
  <c r="AF9" i="86"/>
  <c r="AC9" i="86"/>
  <c r="Z9" i="86"/>
  <c r="AD9" i="86" s="1"/>
  <c r="AE9" i="86" s="1"/>
  <c r="P9" i="86"/>
  <c r="N9" i="86"/>
  <c r="K9" i="86"/>
  <c r="O9" i="86" s="1"/>
  <c r="AI8" i="86"/>
  <c r="AH8" i="86"/>
  <c r="AF8" i="86"/>
  <c r="AB8" i="86"/>
  <c r="AA8" i="86"/>
  <c r="Y8" i="86"/>
  <c r="V8" i="86"/>
  <c r="R8" i="86"/>
  <c r="Q8" i="86"/>
  <c r="N8" i="86"/>
  <c r="M8" i="86"/>
  <c r="L8" i="86"/>
  <c r="J8" i="86"/>
  <c r="G8" i="86"/>
  <c r="C8" i="86"/>
  <c r="B8" i="86"/>
  <c r="C21" i="85"/>
  <c r="C20" i="85"/>
  <c r="E18" i="85"/>
  <c r="I18" i="85" s="1"/>
  <c r="C18" i="85"/>
  <c r="C15" i="85"/>
  <c r="C13" i="85"/>
  <c r="C11" i="85"/>
  <c r="AD54" i="84"/>
  <c r="AC54" i="84"/>
  <c r="AB54" i="84"/>
  <c r="Z54" i="84"/>
  <c r="X54" i="84"/>
  <c r="S54" i="84"/>
  <c r="R54" i="84"/>
  <c r="Q54" i="84"/>
  <c r="P54" i="84"/>
  <c r="M54" i="84"/>
  <c r="I54" i="84"/>
  <c r="H54" i="84"/>
  <c r="G54" i="84"/>
  <c r="F54" i="84"/>
  <c r="E54" i="84"/>
  <c r="B54" i="84"/>
  <c r="V52" i="84"/>
  <c r="V51" i="84" s="1"/>
  <c r="AH51" i="84"/>
  <c r="AG51" i="84"/>
  <c r="AE51" i="84"/>
  <c r="AE54" i="84" s="1"/>
  <c r="W51" i="84"/>
  <c r="T51" i="84"/>
  <c r="T54" i="84" s="1"/>
  <c r="L51" i="84"/>
  <c r="K51" i="84"/>
  <c r="I51" i="84"/>
  <c r="AG47" i="84"/>
  <c r="V47" i="84"/>
  <c r="K47" i="84"/>
  <c r="AG46" i="84"/>
  <c r="V46" i="84"/>
  <c r="L46" i="84"/>
  <c r="L43" i="84" s="1"/>
  <c r="K46" i="84"/>
  <c r="AG45" i="84"/>
  <c r="V45" i="84"/>
  <c r="K45" i="84"/>
  <c r="AG44" i="84"/>
  <c r="AG43" i="84" s="1"/>
  <c r="V44" i="84"/>
  <c r="K44" i="84"/>
  <c r="AH43" i="84"/>
  <c r="Z43" i="84"/>
  <c r="W43" i="84"/>
  <c r="O43" i="84"/>
  <c r="O54" i="84" s="1"/>
  <c r="K43" i="84"/>
  <c r="D43" i="84"/>
  <c r="D54" i="84" s="1"/>
  <c r="AH39" i="84"/>
  <c r="AH38" i="84"/>
  <c r="W38" i="84"/>
  <c r="AH37" i="84"/>
  <c r="G15" i="85" s="1"/>
  <c r="AI33" i="86" s="1"/>
  <c r="W37" i="84"/>
  <c r="E15" i="85" s="1"/>
  <c r="AH36" i="84"/>
  <c r="G21" i="85" s="1"/>
  <c r="AI34" i="86" s="1"/>
  <c r="W36" i="84"/>
  <c r="E21" i="85" s="1"/>
  <c r="AH35" i="84"/>
  <c r="W35" i="84"/>
  <c r="E13" i="85" s="1"/>
  <c r="AH34" i="84"/>
  <c r="G11" i="85" s="1"/>
  <c r="W34" i="84"/>
  <c r="E11" i="85" s="1"/>
  <c r="L32" i="84"/>
  <c r="AH30" i="84"/>
  <c r="AH27" i="84" s="1"/>
  <c r="Y30" i="84"/>
  <c r="AG30" i="84" s="1"/>
  <c r="W30" i="84"/>
  <c r="W27" i="84" s="1"/>
  <c r="V30" i="84"/>
  <c r="K30" i="84"/>
  <c r="AH29" i="84"/>
  <c r="Y29" i="84"/>
  <c r="AG29" i="84" s="1"/>
  <c r="W29" i="84"/>
  <c r="V29" i="84"/>
  <c r="K29" i="84"/>
  <c r="AG28" i="84"/>
  <c r="AG27" i="84" s="1"/>
  <c r="Y28" i="84"/>
  <c r="V28" i="84"/>
  <c r="K28" i="84"/>
  <c r="K27" i="84" s="1"/>
  <c r="AF27" i="84"/>
  <c r="U27" i="84"/>
  <c r="N27" i="84"/>
  <c r="L27" i="84"/>
  <c r="J27" i="84"/>
  <c r="C27" i="84"/>
  <c r="C54" i="84" s="1"/>
  <c r="AG25" i="84"/>
  <c r="Y25" i="84"/>
  <c r="V25" i="84"/>
  <c r="K25" i="84"/>
  <c r="AG24" i="84"/>
  <c r="Y24" i="84"/>
  <c r="V24" i="84"/>
  <c r="K24" i="84"/>
  <c r="AG23" i="84"/>
  <c r="Y23" i="84"/>
  <c r="V23" i="84"/>
  <c r="V22" i="84" s="1"/>
  <c r="K23" i="84"/>
  <c r="K22" i="84" s="1"/>
  <c r="AH22" i="84"/>
  <c r="AF22" i="84"/>
  <c r="W22" i="84"/>
  <c r="U22" i="84"/>
  <c r="N22" i="84"/>
  <c r="L22" i="84"/>
  <c r="J22" i="84"/>
  <c r="C22" i="84"/>
  <c r="AG20" i="84"/>
  <c r="Y20" i="84"/>
  <c r="V20" i="84"/>
  <c r="K20" i="84"/>
  <c r="AH19" i="84"/>
  <c r="AH17" i="84" s="1"/>
  <c r="Y19" i="84"/>
  <c r="W19" i="84"/>
  <c r="V19" i="84"/>
  <c r="K19" i="84"/>
  <c r="AG18" i="84"/>
  <c r="Y18" i="84"/>
  <c r="V18" i="84"/>
  <c r="V17" i="84" s="1"/>
  <c r="K18" i="84"/>
  <c r="AF17" i="84"/>
  <c r="W17" i="84"/>
  <c r="U17" i="84"/>
  <c r="N17" i="84"/>
  <c r="L17" i="84"/>
  <c r="J17" i="84"/>
  <c r="C17" i="84"/>
  <c r="AG15" i="84"/>
  <c r="V15" i="84"/>
  <c r="K15" i="84"/>
  <c r="Y14" i="84"/>
  <c r="AG14" i="84" s="1"/>
  <c r="V14" i="84"/>
  <c r="K14" i="84"/>
  <c r="Y13" i="84"/>
  <c r="AG13" i="84" s="1"/>
  <c r="V13" i="84"/>
  <c r="K13" i="84"/>
  <c r="Y12" i="84"/>
  <c r="AG12" i="84" s="1"/>
  <c r="V12" i="84"/>
  <c r="K12" i="84"/>
  <c r="Y11" i="84"/>
  <c r="AG11" i="84" s="1"/>
  <c r="V11" i="84"/>
  <c r="K11" i="84"/>
  <c r="Y10" i="84"/>
  <c r="V10" i="84"/>
  <c r="K10" i="84"/>
  <c r="AH9" i="84"/>
  <c r="AA9" i="84"/>
  <c r="AA8" i="84" s="1"/>
  <c r="AA54" i="84" s="1"/>
  <c r="V9" i="84"/>
  <c r="K9" i="84"/>
  <c r="AH8" i="84"/>
  <c r="W8" i="84"/>
  <c r="N8" i="84"/>
  <c r="L8" i="84"/>
  <c r="C6" i="85" s="1"/>
  <c r="C8" i="84"/>
  <c r="L63" i="30"/>
  <c r="F63" i="30"/>
  <c r="E63" i="30"/>
  <c r="D63" i="30"/>
  <c r="N59" i="30"/>
  <c r="N63" i="30" s="1"/>
  <c r="I59" i="30"/>
  <c r="I63" i="30" s="1"/>
  <c r="H54" i="30"/>
  <c r="F54" i="30"/>
  <c r="E54" i="30"/>
  <c r="D54" i="30"/>
  <c r="N50" i="30"/>
  <c r="I50" i="30"/>
  <c r="I54" i="30" s="1"/>
  <c r="C9" i="70"/>
  <c r="AG24" i="86" l="1"/>
  <c r="B23" i="85"/>
  <c r="B21" i="85"/>
  <c r="O17" i="86"/>
  <c r="P18" i="86"/>
  <c r="P17" i="86" s="1"/>
  <c r="AG18" i="86"/>
  <c r="AG30" i="86"/>
  <c r="AF37" i="86"/>
  <c r="AG9" i="84"/>
  <c r="K8" i="84"/>
  <c r="V43" i="84"/>
  <c r="P10" i="86"/>
  <c r="P8" i="86" s="1"/>
  <c r="AD28" i="86"/>
  <c r="AE28" i="86" s="1"/>
  <c r="AG28" i="86" s="1"/>
  <c r="U54" i="84"/>
  <c r="AE12" i="86"/>
  <c r="AG12" i="86" s="1"/>
  <c r="N22" i="86"/>
  <c r="K17" i="84"/>
  <c r="Y22" i="84"/>
  <c r="O10" i="86"/>
  <c r="AE11" i="86"/>
  <c r="AG11" i="86" s="1"/>
  <c r="Q37" i="86"/>
  <c r="D6" i="85" s="1"/>
  <c r="D20" i="85" s="1"/>
  <c r="AG22" i="84"/>
  <c r="I11" i="85"/>
  <c r="P14" i="86"/>
  <c r="Z17" i="86"/>
  <c r="K22" i="86"/>
  <c r="AE10" i="86"/>
  <c r="AG10" i="86" s="1"/>
  <c r="V8" i="84"/>
  <c r="V27" i="84"/>
  <c r="V54" i="84" s="1"/>
  <c r="I13" i="85"/>
  <c r="P13" i="86"/>
  <c r="AF17" i="86"/>
  <c r="G37" i="86"/>
  <c r="G13" i="85"/>
  <c r="AC8" i="86"/>
  <c r="P12" i="86"/>
  <c r="AE14" i="86"/>
  <c r="AG14" i="86" s="1"/>
  <c r="P25" i="86"/>
  <c r="AG25" i="86" s="1"/>
  <c r="O125" i="88"/>
  <c r="Q50" i="30"/>
  <c r="Q59" i="30"/>
  <c r="R59" i="30" s="1"/>
  <c r="AG9" i="86"/>
  <c r="K54" i="84"/>
  <c r="D23" i="85"/>
  <c r="D22" i="85"/>
  <c r="D15" i="85"/>
  <c r="H15" i="85" s="1"/>
  <c r="AG13" i="86"/>
  <c r="G6" i="85"/>
  <c r="E6" i="85"/>
  <c r="AI32" i="86"/>
  <c r="AI37" i="86" s="1"/>
  <c r="L54" i="84"/>
  <c r="B11" i="85"/>
  <c r="B15" i="85" s="1"/>
  <c r="F13" i="85"/>
  <c r="F20" i="85"/>
  <c r="O8" i="86"/>
  <c r="AE23" i="86"/>
  <c r="AD22" i="86"/>
  <c r="J37" i="86"/>
  <c r="P27" i="86"/>
  <c r="AE29" i="86"/>
  <c r="AG19" i="84"/>
  <c r="AG17" i="84" s="1"/>
  <c r="Y17" i="84"/>
  <c r="J54" i="84"/>
  <c r="AC34" i="86"/>
  <c r="AE34" i="86" s="1"/>
  <c r="AG34" i="86" s="1"/>
  <c r="I21" i="85"/>
  <c r="B13" i="85"/>
  <c r="F15" i="85"/>
  <c r="B20" i="85"/>
  <c r="AD17" i="86"/>
  <c r="AE19" i="86"/>
  <c r="L37" i="86"/>
  <c r="R37" i="86"/>
  <c r="AA37" i="86"/>
  <c r="F23" i="85"/>
  <c r="F22" i="85"/>
  <c r="O22" i="86"/>
  <c r="P23" i="86"/>
  <c r="C37" i="86"/>
  <c r="I6" i="85"/>
  <c r="AG10" i="84"/>
  <c r="AG8" i="84" s="1"/>
  <c r="Y8" i="84"/>
  <c r="N54" i="84"/>
  <c r="AF54" i="84"/>
  <c r="Y27" i="84"/>
  <c r="Y54" i="84" s="1"/>
  <c r="I15" i="85"/>
  <c r="AC33" i="86"/>
  <c r="G18" i="85"/>
  <c r="F11" i="85"/>
  <c r="B18" i="85"/>
  <c r="F18" i="85"/>
  <c r="B22" i="85"/>
  <c r="C23" i="85"/>
  <c r="AD8" i="86"/>
  <c r="AG15" i="86"/>
  <c r="N37" i="86"/>
  <c r="Y37" i="86"/>
  <c r="O27" i="86"/>
  <c r="Z8" i="86"/>
  <c r="K17" i="86"/>
  <c r="Z22" i="86"/>
  <c r="K27" i="86"/>
  <c r="R50" i="30"/>
  <c r="Q54" i="30"/>
  <c r="R54" i="30" s="1"/>
  <c r="Q63" i="30"/>
  <c r="R63" i="30" s="1"/>
  <c r="D18" i="85" l="1"/>
  <c r="AE8" i="86"/>
  <c r="D21" i="85"/>
  <c r="H21" i="85" s="1"/>
  <c r="AD27" i="86"/>
  <c r="P37" i="86"/>
  <c r="D11" i="85"/>
  <c r="H11" i="85" s="1"/>
  <c r="H6" i="85"/>
  <c r="H23" i="85" s="1"/>
  <c r="D13" i="85"/>
  <c r="H13" i="85" s="1"/>
  <c r="P22" i="86"/>
  <c r="AG54" i="84"/>
  <c r="H18" i="85"/>
  <c r="H20" i="85"/>
  <c r="AG19" i="86"/>
  <c r="AG17" i="86" s="1"/>
  <c r="AE17" i="86"/>
  <c r="AG29" i="86"/>
  <c r="AG27" i="86" s="1"/>
  <c r="AE27" i="86"/>
  <c r="H22" i="85"/>
  <c r="K37" i="86"/>
  <c r="O37" i="86"/>
  <c r="AE33" i="86"/>
  <c r="AC32" i="86"/>
  <c r="AC37" i="86" s="1"/>
  <c r="W40" i="84"/>
  <c r="W41" i="84"/>
  <c r="AD37" i="86"/>
  <c r="AG8" i="86"/>
  <c r="Z37" i="86"/>
  <c r="AE22" i="86"/>
  <c r="AG23" i="86"/>
  <c r="AG22" i="86" s="1"/>
  <c r="C167" i="33"/>
  <c r="C183" i="33"/>
  <c r="C180" i="33"/>
  <c r="I190" i="33"/>
  <c r="E191" i="33"/>
  <c r="B191" i="33"/>
  <c r="E106" i="33"/>
  <c r="E107" i="33"/>
  <c r="E111" i="33"/>
  <c r="E112" i="33"/>
  <c r="E114" i="33"/>
  <c r="E115" i="33"/>
  <c r="E116" i="33"/>
  <c r="E117" i="33"/>
  <c r="E118" i="33"/>
  <c r="E122" i="33"/>
  <c r="E125" i="33"/>
  <c r="E126" i="33"/>
  <c r="E127" i="33"/>
  <c r="E128" i="33"/>
  <c r="E130" i="33"/>
  <c r="E131" i="33"/>
  <c r="E132" i="33"/>
  <c r="E135" i="33"/>
  <c r="D135" i="33"/>
  <c r="D132" i="33"/>
  <c r="D131" i="33"/>
  <c r="D130" i="33"/>
  <c r="D128" i="33"/>
  <c r="D127" i="33"/>
  <c r="D126" i="33"/>
  <c r="D125" i="33"/>
  <c r="D122" i="33"/>
  <c r="D118" i="33"/>
  <c r="D117" i="33"/>
  <c r="I117" i="33" s="1"/>
  <c r="J117" i="33" s="1"/>
  <c r="D116" i="33"/>
  <c r="D115" i="33"/>
  <c r="D114" i="33"/>
  <c r="D112" i="33"/>
  <c r="D111" i="33"/>
  <c r="D107" i="33"/>
  <c r="D106" i="33"/>
  <c r="C106" i="33"/>
  <c r="C107" i="33"/>
  <c r="C111" i="33"/>
  <c r="C112" i="33"/>
  <c r="C114" i="33"/>
  <c r="C115" i="33"/>
  <c r="C116" i="33"/>
  <c r="C117" i="33"/>
  <c r="C118" i="33"/>
  <c r="C122" i="33"/>
  <c r="C125" i="33"/>
  <c r="C126" i="33"/>
  <c r="C127" i="33"/>
  <c r="C128" i="33"/>
  <c r="C130" i="33"/>
  <c r="C131" i="33"/>
  <c r="C132" i="33"/>
  <c r="C135" i="33"/>
  <c r="B117" i="33"/>
  <c r="B135" i="33"/>
  <c r="B132" i="33"/>
  <c r="B131" i="33"/>
  <c r="B130" i="33"/>
  <c r="B128" i="33"/>
  <c r="B127" i="33"/>
  <c r="B126" i="33"/>
  <c r="B125" i="33"/>
  <c r="B122" i="33"/>
  <c r="B118" i="33"/>
  <c r="B116" i="33"/>
  <c r="B115" i="33"/>
  <c r="B114" i="33"/>
  <c r="B112" i="33"/>
  <c r="B111" i="33"/>
  <c r="B107" i="33"/>
  <c r="B106" i="33"/>
  <c r="C76" i="33"/>
  <c r="C79" i="33"/>
  <c r="E55" i="33"/>
  <c r="E56" i="33"/>
  <c r="E60" i="33"/>
  <c r="E61" i="33"/>
  <c r="E63" i="33"/>
  <c r="E64" i="33"/>
  <c r="E65" i="33"/>
  <c r="E66" i="33"/>
  <c r="E67" i="33"/>
  <c r="E71" i="33"/>
  <c r="E74" i="33"/>
  <c r="E75" i="33"/>
  <c r="E76" i="33"/>
  <c r="E77" i="33"/>
  <c r="E79" i="33"/>
  <c r="E80" i="33"/>
  <c r="E81" i="33"/>
  <c r="E84" i="33"/>
  <c r="E86" i="33"/>
  <c r="D86" i="33"/>
  <c r="G86" i="33" s="1"/>
  <c r="D84" i="33"/>
  <c r="D81" i="33"/>
  <c r="D80" i="33"/>
  <c r="D79" i="33"/>
  <c r="D77" i="33"/>
  <c r="D76" i="33"/>
  <c r="D75" i="33"/>
  <c r="D74" i="33"/>
  <c r="D71" i="33"/>
  <c r="D67" i="33"/>
  <c r="D65" i="33"/>
  <c r="D64" i="33"/>
  <c r="D63" i="33"/>
  <c r="D61" i="33"/>
  <c r="D60" i="33"/>
  <c r="D56" i="33"/>
  <c r="D55" i="33"/>
  <c r="C55" i="33"/>
  <c r="C56" i="33"/>
  <c r="C60" i="33"/>
  <c r="C61" i="33"/>
  <c r="C63" i="33"/>
  <c r="C64" i="33"/>
  <c r="C65" i="33"/>
  <c r="C66" i="33"/>
  <c r="C67" i="33"/>
  <c r="C71" i="33"/>
  <c r="C74" i="33"/>
  <c r="C75" i="33"/>
  <c r="C77" i="33"/>
  <c r="C80" i="33"/>
  <c r="C81" i="33"/>
  <c r="C84" i="33"/>
  <c r="B84" i="33"/>
  <c r="B81" i="33"/>
  <c r="B80" i="33"/>
  <c r="B79" i="33"/>
  <c r="B77" i="33"/>
  <c r="B76" i="33"/>
  <c r="B75" i="33"/>
  <c r="B74" i="33"/>
  <c r="B71" i="33"/>
  <c r="B67" i="33"/>
  <c r="B65" i="33"/>
  <c r="B64" i="33"/>
  <c r="B63" i="33"/>
  <c r="B61" i="33"/>
  <c r="B60" i="33"/>
  <c r="B56" i="33"/>
  <c r="B55" i="33"/>
  <c r="G137" i="33"/>
  <c r="I136" i="33"/>
  <c r="G115" i="33"/>
  <c r="H115" i="33" s="1"/>
  <c r="G107" i="33"/>
  <c r="H107" i="33" s="1"/>
  <c r="I85" i="33"/>
  <c r="D66" i="33"/>
  <c r="I66" i="33" s="1"/>
  <c r="B66" i="33"/>
  <c r="I37" i="33"/>
  <c r="E38" i="33"/>
  <c r="D38" i="33"/>
  <c r="G38" i="33" s="1"/>
  <c r="E7" i="33"/>
  <c r="E8" i="33"/>
  <c r="E12" i="33"/>
  <c r="E13" i="33"/>
  <c r="E15" i="33"/>
  <c r="E16" i="33"/>
  <c r="E17" i="33"/>
  <c r="E18" i="33"/>
  <c r="E19" i="33"/>
  <c r="E23" i="33"/>
  <c r="E26" i="33"/>
  <c r="E27" i="33"/>
  <c r="E28" i="33"/>
  <c r="E29" i="33"/>
  <c r="E31" i="33"/>
  <c r="E32" i="33"/>
  <c r="E33" i="33"/>
  <c r="E36" i="33"/>
  <c r="D36" i="33"/>
  <c r="D33" i="33"/>
  <c r="D32" i="33"/>
  <c r="D31" i="33"/>
  <c r="D29" i="33"/>
  <c r="D28" i="33"/>
  <c r="D27" i="33"/>
  <c r="D26" i="33"/>
  <c r="D23" i="33"/>
  <c r="D19" i="33"/>
  <c r="D18" i="33"/>
  <c r="I18" i="33" s="1"/>
  <c r="J18" i="33" s="1"/>
  <c r="D17" i="33"/>
  <c r="D16" i="33"/>
  <c r="I16" i="33" s="1"/>
  <c r="J16" i="33" s="1"/>
  <c r="D15" i="33"/>
  <c r="D13" i="33"/>
  <c r="D12" i="33"/>
  <c r="D8" i="33"/>
  <c r="D7" i="33"/>
  <c r="C7" i="33"/>
  <c r="C8" i="33"/>
  <c r="C12" i="33"/>
  <c r="C13" i="33"/>
  <c r="C15" i="33"/>
  <c r="C16" i="33"/>
  <c r="C17" i="33"/>
  <c r="C18" i="33"/>
  <c r="C19" i="33"/>
  <c r="C23" i="33"/>
  <c r="C26" i="33"/>
  <c r="C27" i="33"/>
  <c r="C28" i="33"/>
  <c r="C29" i="33"/>
  <c r="C31" i="33"/>
  <c r="C32" i="33"/>
  <c r="C33" i="33"/>
  <c r="C36" i="33"/>
  <c r="B18" i="33"/>
  <c r="B16" i="33"/>
  <c r="B36" i="33"/>
  <c r="B33" i="33"/>
  <c r="B32" i="33"/>
  <c r="B31" i="33"/>
  <c r="B29" i="33"/>
  <c r="B28" i="33"/>
  <c r="B27" i="33"/>
  <c r="B26" i="33"/>
  <c r="B23" i="33"/>
  <c r="B19" i="33"/>
  <c r="B17" i="33"/>
  <c r="B15" i="33"/>
  <c r="B13" i="33"/>
  <c r="B12" i="33"/>
  <c r="B8" i="33"/>
  <c r="B7" i="33"/>
  <c r="F107" i="33"/>
  <c r="F28" i="33"/>
  <c r="F86" i="33"/>
  <c r="F111" i="33"/>
  <c r="F19" i="33"/>
  <c r="F135" i="33"/>
  <c r="F26" i="33"/>
  <c r="F8" i="33"/>
  <c r="F81" i="33"/>
  <c r="F125" i="33"/>
  <c r="F74" i="33"/>
  <c r="F84" i="33"/>
  <c r="F7" i="33"/>
  <c r="F122" i="33"/>
  <c r="F76" i="33"/>
  <c r="F55" i="33"/>
  <c r="F77" i="33"/>
  <c r="F130" i="33"/>
  <c r="F112" i="33"/>
  <c r="F13" i="33"/>
  <c r="F17" i="33"/>
  <c r="F29" i="33"/>
  <c r="F23" i="33"/>
  <c r="F128" i="33"/>
  <c r="F106" i="33"/>
  <c r="F27" i="33"/>
  <c r="F31" i="33"/>
  <c r="F116" i="33"/>
  <c r="F33" i="33"/>
  <c r="F67" i="33"/>
  <c r="F75" i="33"/>
  <c r="F15" i="33"/>
  <c r="F71" i="33"/>
  <c r="F114" i="33"/>
  <c r="F79" i="33"/>
  <c r="F60" i="33"/>
  <c r="F65" i="33"/>
  <c r="F36" i="33"/>
  <c r="F61" i="33"/>
  <c r="F80" i="33"/>
  <c r="F63" i="33"/>
  <c r="F131" i="33"/>
  <c r="F38" i="33"/>
  <c r="F32" i="33"/>
  <c r="F132" i="33"/>
  <c r="F56" i="33"/>
  <c r="F126" i="33"/>
  <c r="F127" i="33"/>
  <c r="F12" i="33"/>
  <c r="F118" i="33"/>
  <c r="G13" i="33" l="1"/>
  <c r="H13" i="33" s="1"/>
  <c r="G56" i="33"/>
  <c r="H56" i="33" s="1"/>
  <c r="G132" i="33"/>
  <c r="H132" i="33" s="1"/>
  <c r="G31" i="33"/>
  <c r="H31" i="33" s="1"/>
  <c r="G76" i="33"/>
  <c r="H76" i="33" s="1"/>
  <c r="G126" i="33"/>
  <c r="H126" i="33" s="1"/>
  <c r="G117" i="33"/>
  <c r="H117" i="33" s="1"/>
  <c r="G131" i="33"/>
  <c r="H131" i="33" s="1"/>
  <c r="G19" i="33"/>
  <c r="H19" i="33" s="1"/>
  <c r="G127" i="33"/>
  <c r="H127" i="33" s="1"/>
  <c r="C138" i="33"/>
  <c r="G111" i="33"/>
  <c r="H111" i="33" s="1"/>
  <c r="B39" i="33"/>
  <c r="G26" i="33"/>
  <c r="G28" i="33"/>
  <c r="H28" i="33" s="1"/>
  <c r="G33" i="33"/>
  <c r="H33" i="33" s="1"/>
  <c r="G18" i="33"/>
  <c r="H18" i="33" s="1"/>
  <c r="G8" i="33"/>
  <c r="H8" i="33" s="1"/>
  <c r="G23" i="33"/>
  <c r="H23" i="33" s="1"/>
  <c r="G29" i="33"/>
  <c r="H29" i="33" s="1"/>
  <c r="G36" i="33"/>
  <c r="H36" i="33" s="1"/>
  <c r="G71" i="33"/>
  <c r="H71" i="33" s="1"/>
  <c r="G128" i="33"/>
  <c r="H128" i="33" s="1"/>
  <c r="C191" i="33"/>
  <c r="AH41" i="84"/>
  <c r="G22" i="85" s="1"/>
  <c r="E22" i="85"/>
  <c r="I22" i="85" s="1"/>
  <c r="E20" i="85"/>
  <c r="AH40" i="84"/>
  <c r="W32" i="84"/>
  <c r="W54" i="84" s="1"/>
  <c r="AE32" i="86"/>
  <c r="AE37" i="86" s="1"/>
  <c r="AG33" i="86"/>
  <c r="AG32" i="86" s="1"/>
  <c r="AG37" i="86" s="1"/>
  <c r="F191" i="33"/>
  <c r="D191" i="33"/>
  <c r="G191" i="33" s="1"/>
  <c r="G135" i="33"/>
  <c r="H135" i="33" s="1"/>
  <c r="G130" i="33"/>
  <c r="H130" i="33" s="1"/>
  <c r="G125" i="33"/>
  <c r="G122" i="33"/>
  <c r="H122" i="33" s="1"/>
  <c r="G118" i="33"/>
  <c r="H118" i="33" s="1"/>
  <c r="G116" i="33"/>
  <c r="H116" i="33" s="1"/>
  <c r="G114" i="33"/>
  <c r="H114" i="33" s="1"/>
  <c r="B138" i="33"/>
  <c r="G112" i="33"/>
  <c r="H112" i="33" s="1"/>
  <c r="G106" i="33"/>
  <c r="H106" i="33" s="1"/>
  <c r="E138" i="33"/>
  <c r="I112" i="33"/>
  <c r="J112" i="33" s="1"/>
  <c r="I122" i="33"/>
  <c r="J122" i="33" s="1"/>
  <c r="I130" i="33"/>
  <c r="J130" i="33" s="1"/>
  <c r="I135" i="33"/>
  <c r="J135" i="33" s="1"/>
  <c r="F138" i="33"/>
  <c r="I106" i="33"/>
  <c r="J106" i="33" s="1"/>
  <c r="I114" i="33"/>
  <c r="J114" i="33" s="1"/>
  <c r="I125" i="33"/>
  <c r="J125" i="33" s="1"/>
  <c r="I126" i="33"/>
  <c r="J126" i="33" s="1"/>
  <c r="I131" i="33"/>
  <c r="J131" i="33" s="1"/>
  <c r="I111" i="33"/>
  <c r="J111" i="33" s="1"/>
  <c r="I118" i="33"/>
  <c r="J118" i="33" s="1"/>
  <c r="I128" i="33"/>
  <c r="J128" i="33" s="1"/>
  <c r="I137" i="33"/>
  <c r="I107" i="33"/>
  <c r="J107" i="33" s="1"/>
  <c r="I116" i="33"/>
  <c r="J116" i="33" s="1"/>
  <c r="I127" i="33"/>
  <c r="J127" i="33" s="1"/>
  <c r="I132" i="33"/>
  <c r="J132" i="33" s="1"/>
  <c r="I115" i="33"/>
  <c r="J115" i="33" s="1"/>
  <c r="D138" i="33"/>
  <c r="G16" i="33"/>
  <c r="H16" i="33" s="1"/>
  <c r="G12" i="33"/>
  <c r="H12" i="33" s="1"/>
  <c r="G17" i="33"/>
  <c r="H17" i="33" s="1"/>
  <c r="E87" i="33"/>
  <c r="G60" i="33"/>
  <c r="H60" i="33" s="1"/>
  <c r="G61" i="33"/>
  <c r="H61" i="33" s="1"/>
  <c r="G63" i="33"/>
  <c r="H63" i="33" s="1"/>
  <c r="G64" i="33"/>
  <c r="H64" i="33" s="1"/>
  <c r="G65" i="33"/>
  <c r="H65" i="33" s="1"/>
  <c r="G7" i="33"/>
  <c r="H7" i="33" s="1"/>
  <c r="G15" i="33"/>
  <c r="H15" i="33" s="1"/>
  <c r="C39" i="33"/>
  <c r="G27" i="33"/>
  <c r="H27" i="33" s="1"/>
  <c r="G32" i="33"/>
  <c r="H32" i="33" s="1"/>
  <c r="G77" i="33"/>
  <c r="G79" i="33"/>
  <c r="H79" i="33" s="1"/>
  <c r="G80" i="33"/>
  <c r="H80" i="33" s="1"/>
  <c r="G81" i="33"/>
  <c r="I7" i="33"/>
  <c r="J7" i="33" s="1"/>
  <c r="F39" i="33"/>
  <c r="I36" i="33"/>
  <c r="J36" i="33" s="1"/>
  <c r="I33" i="33"/>
  <c r="J33" i="33" s="1"/>
  <c r="I28" i="33"/>
  <c r="J28" i="33" s="1"/>
  <c r="I19" i="33"/>
  <c r="J19" i="33" s="1"/>
  <c r="I12" i="33"/>
  <c r="J12" i="33" s="1"/>
  <c r="I29" i="33"/>
  <c r="J29" i="33" s="1"/>
  <c r="I26" i="33"/>
  <c r="J26" i="33" s="1"/>
  <c r="I8" i="33"/>
  <c r="J8" i="33" s="1"/>
  <c r="I17" i="33"/>
  <c r="J17" i="33" s="1"/>
  <c r="I23" i="33"/>
  <c r="J23" i="33" s="1"/>
  <c r="I27" i="33"/>
  <c r="J27" i="33" s="1"/>
  <c r="I31" i="33"/>
  <c r="J31" i="33" s="1"/>
  <c r="I15" i="33"/>
  <c r="J15" i="33" s="1"/>
  <c r="I32" i="33"/>
  <c r="J32" i="33" s="1"/>
  <c r="I38" i="33"/>
  <c r="I13" i="33"/>
  <c r="J13" i="33" s="1"/>
  <c r="D39" i="33"/>
  <c r="G39" i="33" s="1"/>
  <c r="H39" i="33" s="1"/>
  <c r="E39" i="33"/>
  <c r="C87" i="33"/>
  <c r="G67" i="33"/>
  <c r="G84" i="33"/>
  <c r="H84" i="33" s="1"/>
  <c r="B87" i="33"/>
  <c r="G55" i="33"/>
  <c r="H55" i="33" s="1"/>
  <c r="G74" i="33"/>
  <c r="G75" i="33"/>
  <c r="H75" i="33" s="1"/>
  <c r="I60" i="33"/>
  <c r="I67" i="33"/>
  <c r="I77" i="33"/>
  <c r="I84" i="33"/>
  <c r="J84" i="33" s="1"/>
  <c r="I86" i="33"/>
  <c r="I61" i="33"/>
  <c r="J61" i="33" s="1"/>
  <c r="I71" i="33"/>
  <c r="J71" i="33" s="1"/>
  <c r="I79" i="33"/>
  <c r="J79" i="33" s="1"/>
  <c r="F87" i="33"/>
  <c r="I55" i="33"/>
  <c r="J55" i="33" s="1"/>
  <c r="I63" i="33"/>
  <c r="J63" i="33" s="1"/>
  <c r="I74" i="33"/>
  <c r="J74" i="33" s="1"/>
  <c r="I75" i="33"/>
  <c r="J75" i="33" s="1"/>
  <c r="I80" i="33"/>
  <c r="I56" i="33"/>
  <c r="J56" i="33" s="1"/>
  <c r="I65" i="33"/>
  <c r="J65" i="33" s="1"/>
  <c r="I76" i="33"/>
  <c r="J76" i="33" s="1"/>
  <c r="I81" i="33"/>
  <c r="G66" i="33"/>
  <c r="I64" i="33"/>
  <c r="D87" i="33"/>
  <c r="G107" i="21"/>
  <c r="H107" i="21"/>
  <c r="J107" i="21"/>
  <c r="K107" i="21"/>
  <c r="M107" i="21"/>
  <c r="O107" i="21"/>
  <c r="P107" i="21"/>
  <c r="G108" i="21"/>
  <c r="J108" i="21"/>
  <c r="K108" i="21"/>
  <c r="M108" i="21"/>
  <c r="O108" i="21"/>
  <c r="P108" i="21"/>
  <c r="E106" i="21"/>
  <c r="F106" i="21"/>
  <c r="G106" i="21"/>
  <c r="H106" i="21"/>
  <c r="J106" i="21"/>
  <c r="K106" i="21"/>
  <c r="L106" i="21"/>
  <c r="M106" i="21"/>
  <c r="O106" i="21"/>
  <c r="P106" i="21"/>
  <c r="N15" i="21"/>
  <c r="N107" i="21" s="1"/>
  <c r="E99" i="21"/>
  <c r="I99" i="21" s="1"/>
  <c r="L15" i="21"/>
  <c r="L107" i="21" s="1"/>
  <c r="H15" i="21"/>
  <c r="F15" i="21"/>
  <c r="F107" i="21" s="1"/>
  <c r="D15" i="21"/>
  <c r="D107" i="21" s="1"/>
  <c r="E98" i="21"/>
  <c r="I98" i="21" s="1"/>
  <c r="L14" i="21"/>
  <c r="N14" i="21" s="1"/>
  <c r="H14" i="21"/>
  <c r="F14" i="21"/>
  <c r="D14" i="21"/>
  <c r="D106" i="21" s="1"/>
  <c r="O11" i="9"/>
  <c r="B25" i="9"/>
  <c r="F25" i="9"/>
  <c r="I25" i="9"/>
  <c r="J25" i="9"/>
  <c r="L25" i="9"/>
  <c r="N25" i="9"/>
  <c r="O25" i="9"/>
  <c r="O7" i="9"/>
  <c r="C14" i="76"/>
  <c r="C10" i="76"/>
  <c r="B10" i="76"/>
  <c r="C6" i="76"/>
  <c r="B13" i="76"/>
  <c r="B14" i="76" s="1"/>
  <c r="B9" i="76"/>
  <c r="B5" i="76"/>
  <c r="B6" i="76" s="1"/>
  <c r="C9" i="76"/>
  <c r="C5" i="76"/>
  <c r="P7" i="30"/>
  <c r="P6" i="30"/>
  <c r="N6" i="30"/>
  <c r="I7" i="30"/>
  <c r="C8" i="30"/>
  <c r="G8" i="30"/>
  <c r="J8" i="30"/>
  <c r="K8" i="30"/>
  <c r="M8" i="30"/>
  <c r="O8" i="30"/>
  <c r="C49" i="70"/>
  <c r="C46" i="70" s="1"/>
  <c r="C42" i="70"/>
  <c r="C45" i="70"/>
  <c r="C41" i="70"/>
  <c r="C197" i="70"/>
  <c r="C194" i="70" s="1"/>
  <c r="C180" i="70"/>
  <c r="C153" i="70"/>
  <c r="C149" i="70" s="1"/>
  <c r="C142" i="70"/>
  <c r="C139" i="70" s="1"/>
  <c r="C138" i="70"/>
  <c r="C136" i="70"/>
  <c r="C135" i="70"/>
  <c r="C134" i="70"/>
  <c r="C121" i="70"/>
  <c r="C119" i="70"/>
  <c r="C118" i="70"/>
  <c r="C117" i="70"/>
  <c r="C97" i="70"/>
  <c r="C93" i="70" s="1"/>
  <c r="C86" i="70"/>
  <c r="C83" i="70" s="1"/>
  <c r="C82" i="70"/>
  <c r="C80" i="70"/>
  <c r="C79" i="70"/>
  <c r="C78" i="70"/>
  <c r="C63" i="70"/>
  <c r="C62" i="70"/>
  <c r="C61" i="70"/>
  <c r="C32" i="70"/>
  <c r="C29" i="70" s="1"/>
  <c r="C28" i="70"/>
  <c r="C26" i="70"/>
  <c r="C25" i="70"/>
  <c r="C24" i="70"/>
  <c r="C15" i="70"/>
  <c r="C12" i="70" s="1"/>
  <c r="C11" i="70"/>
  <c r="C8" i="70"/>
  <c r="C7" i="70"/>
  <c r="B214" i="70"/>
  <c r="B211" i="70" s="1"/>
  <c r="B208" i="70"/>
  <c r="B206" i="70"/>
  <c r="B197" i="70"/>
  <c r="B194" i="70" s="1"/>
  <c r="B191" i="70"/>
  <c r="B189" i="70"/>
  <c r="B180" i="70"/>
  <c r="B177" i="70" s="1"/>
  <c r="B159" i="70"/>
  <c r="B156" i="70" s="1"/>
  <c r="B155" i="70"/>
  <c r="B154" i="70"/>
  <c r="B153" i="70"/>
  <c r="B152" i="70"/>
  <c r="B151" i="70"/>
  <c r="B142" i="70"/>
  <c r="B139" i="70" s="1"/>
  <c r="B138" i="70"/>
  <c r="B137" i="70"/>
  <c r="B136" i="70"/>
  <c r="B135" i="70"/>
  <c r="B134" i="70"/>
  <c r="B125" i="70"/>
  <c r="B122" i="70" s="1"/>
  <c r="B121" i="70"/>
  <c r="B119" i="70"/>
  <c r="B118" i="70"/>
  <c r="B117" i="70"/>
  <c r="B103" i="70"/>
  <c r="B100" i="70" s="1"/>
  <c r="B99" i="70"/>
  <c r="B97" i="70"/>
  <c r="B96" i="70"/>
  <c r="B95" i="70"/>
  <c r="B86" i="70"/>
  <c r="B83" i="70" s="1"/>
  <c r="B82" i="70"/>
  <c r="B80" i="70"/>
  <c r="B79" i="70"/>
  <c r="B78" i="70"/>
  <c r="B63" i="70"/>
  <c r="B62" i="70"/>
  <c r="B61" i="70"/>
  <c r="B44" i="70"/>
  <c r="B43" i="70"/>
  <c r="B42" i="70"/>
  <c r="B41" i="70"/>
  <c r="B49" i="70"/>
  <c r="B46" i="70" s="1"/>
  <c r="B45" i="70"/>
  <c r="B32" i="70"/>
  <c r="B29" i="70" s="1"/>
  <c r="B28" i="70"/>
  <c r="B27" i="70"/>
  <c r="B26" i="70"/>
  <c r="B25" i="70"/>
  <c r="B24" i="70"/>
  <c r="B15" i="70"/>
  <c r="B12" i="70" s="1"/>
  <c r="B11" i="70"/>
  <c r="B9" i="70"/>
  <c r="B8" i="70"/>
  <c r="B7" i="70"/>
  <c r="D216" i="70"/>
  <c r="C216" i="70"/>
  <c r="B216" i="70"/>
  <c r="C211" i="70"/>
  <c r="C204" i="70"/>
  <c r="D199" i="70"/>
  <c r="C199" i="70"/>
  <c r="B199" i="70"/>
  <c r="C187" i="70"/>
  <c r="D182" i="70"/>
  <c r="C182" i="70"/>
  <c r="B182" i="70"/>
  <c r="C177" i="70"/>
  <c r="C170" i="70"/>
  <c r="B170" i="70"/>
  <c r="D161" i="70"/>
  <c r="C161" i="70"/>
  <c r="B161" i="70"/>
  <c r="C156" i="70"/>
  <c r="D144" i="70"/>
  <c r="C144" i="70"/>
  <c r="B144" i="70"/>
  <c r="D127" i="70"/>
  <c r="C127" i="70"/>
  <c r="B127" i="70"/>
  <c r="C122" i="70"/>
  <c r="D105" i="70"/>
  <c r="C105" i="70"/>
  <c r="B105" i="70"/>
  <c r="C100" i="70"/>
  <c r="D88" i="70"/>
  <c r="C88" i="70"/>
  <c r="B88" i="70"/>
  <c r="D71" i="70"/>
  <c r="C71" i="70"/>
  <c r="B71" i="70"/>
  <c r="C66" i="70"/>
  <c r="B66" i="70"/>
  <c r="D51" i="70"/>
  <c r="C51" i="70"/>
  <c r="B51" i="70"/>
  <c r="D34" i="70"/>
  <c r="C34" i="70"/>
  <c r="B34" i="70"/>
  <c r="C17" i="70"/>
  <c r="D17" i="70"/>
  <c r="B17" i="70"/>
  <c r="C19" i="73"/>
  <c r="B19" i="73"/>
  <c r="B18" i="73"/>
  <c r="B20" i="73" s="1"/>
  <c r="B17" i="73"/>
  <c r="B13" i="73"/>
  <c r="B12" i="73"/>
  <c r="B11" i="73"/>
  <c r="C13" i="73"/>
  <c r="C12" i="73"/>
  <c r="C18" i="73" s="1"/>
  <c r="C11" i="73"/>
  <c r="C17" i="73" s="1"/>
  <c r="D7" i="73"/>
  <c r="D6" i="73"/>
  <c r="D5" i="73"/>
  <c r="AL2179" i="83"/>
  <c r="AK2179" i="83"/>
  <c r="AJ2179" i="83"/>
  <c r="AI2179" i="83"/>
  <c r="AH2179" i="83"/>
  <c r="AG2179" i="83"/>
  <c r="AF2179" i="83"/>
  <c r="AL2178" i="83"/>
  <c r="AK2178" i="83"/>
  <c r="AJ2178" i="83"/>
  <c r="AI2178" i="83"/>
  <c r="AH2178" i="83"/>
  <c r="AG2178" i="83"/>
  <c r="AF2178" i="83"/>
  <c r="AL2177" i="83"/>
  <c r="AK2177" i="83"/>
  <c r="AJ2177" i="83"/>
  <c r="AI2177" i="83"/>
  <c r="AH2177" i="83"/>
  <c r="AG2177" i="83"/>
  <c r="AF2177" i="83"/>
  <c r="AL2176" i="83"/>
  <c r="AK2176" i="83"/>
  <c r="AJ2176" i="83"/>
  <c r="AI2176" i="83"/>
  <c r="AH2176" i="83"/>
  <c r="AG2176" i="83"/>
  <c r="AF2176" i="83"/>
  <c r="AL2175" i="83"/>
  <c r="AK2175" i="83"/>
  <c r="AJ2175" i="83"/>
  <c r="AI2175" i="83"/>
  <c r="AH2175" i="83"/>
  <c r="AG2175" i="83"/>
  <c r="AF2175" i="83"/>
  <c r="AL2174" i="83"/>
  <c r="AK2174" i="83"/>
  <c r="AJ2174" i="83"/>
  <c r="AI2174" i="83"/>
  <c r="AH2174" i="83"/>
  <c r="AG2174" i="83"/>
  <c r="AF2174" i="83"/>
  <c r="AL2173" i="83"/>
  <c r="AK2173" i="83"/>
  <c r="AJ2173" i="83"/>
  <c r="AI2173" i="83"/>
  <c r="AH2173" i="83"/>
  <c r="AG2173" i="83"/>
  <c r="AF2173" i="83"/>
  <c r="AL2172" i="83"/>
  <c r="AK2172" i="83"/>
  <c r="AJ2172" i="83"/>
  <c r="AI2172" i="83"/>
  <c r="AH2172" i="83"/>
  <c r="AG2172" i="83"/>
  <c r="AF2172" i="83"/>
  <c r="AL2171" i="83"/>
  <c r="AK2171" i="83"/>
  <c r="AJ2171" i="83"/>
  <c r="AI2171" i="83"/>
  <c r="AH2171" i="83"/>
  <c r="AG2171" i="83"/>
  <c r="AF2171" i="83"/>
  <c r="AL2170" i="83"/>
  <c r="AK2170" i="83"/>
  <c r="AJ2170" i="83"/>
  <c r="AI2170" i="83"/>
  <c r="AH2170" i="83"/>
  <c r="AG2170" i="83"/>
  <c r="AF2170" i="83"/>
  <c r="AL2169" i="83"/>
  <c r="AK2169" i="83"/>
  <c r="AJ2169" i="83"/>
  <c r="AI2169" i="83"/>
  <c r="AH2169" i="83"/>
  <c r="AG2169" i="83"/>
  <c r="AF2169" i="83"/>
  <c r="AL2168" i="83"/>
  <c r="AK2168" i="83"/>
  <c r="AJ2168" i="83"/>
  <c r="AI2168" i="83"/>
  <c r="AH2168" i="83"/>
  <c r="AG2168" i="83"/>
  <c r="AF2168" i="83"/>
  <c r="AL2167" i="83"/>
  <c r="AK2167" i="83"/>
  <c r="AJ2167" i="83"/>
  <c r="AI2167" i="83"/>
  <c r="AH2167" i="83"/>
  <c r="AG2167" i="83"/>
  <c r="AF2167" i="83"/>
  <c r="AL2166" i="83"/>
  <c r="AK2166" i="83"/>
  <c r="AJ2166" i="83"/>
  <c r="AI2166" i="83"/>
  <c r="AH2166" i="83"/>
  <c r="AG2166" i="83"/>
  <c r="AF2166" i="83"/>
  <c r="AL2165" i="83"/>
  <c r="AK2165" i="83"/>
  <c r="AJ2165" i="83"/>
  <c r="AI2165" i="83"/>
  <c r="AH2165" i="83"/>
  <c r="AG2165" i="83"/>
  <c r="AF2165" i="83"/>
  <c r="AL2164" i="83"/>
  <c r="AK2164" i="83"/>
  <c r="AJ2164" i="83"/>
  <c r="AI2164" i="83"/>
  <c r="AH2164" i="83"/>
  <c r="AG2164" i="83"/>
  <c r="AF2164" i="83"/>
  <c r="AL2163" i="83"/>
  <c r="AK2163" i="83"/>
  <c r="AJ2163" i="83"/>
  <c r="AI2163" i="83"/>
  <c r="AH2163" i="83"/>
  <c r="AG2163" i="83"/>
  <c r="AF2163" i="83"/>
  <c r="AL2162" i="83"/>
  <c r="AK2162" i="83"/>
  <c r="AJ2162" i="83"/>
  <c r="AI2162" i="83"/>
  <c r="AH2162" i="83"/>
  <c r="AG2162" i="83"/>
  <c r="AF2162" i="83"/>
  <c r="AL2161" i="83"/>
  <c r="AK2161" i="83"/>
  <c r="AJ2161" i="83"/>
  <c r="AI2161" i="83"/>
  <c r="AH2161" i="83"/>
  <c r="AG2161" i="83"/>
  <c r="AF2161" i="83"/>
  <c r="AL2160" i="83"/>
  <c r="AK2160" i="83"/>
  <c r="AJ2160" i="83"/>
  <c r="AI2160" i="83"/>
  <c r="AH2160" i="83"/>
  <c r="AG2160" i="83"/>
  <c r="AF2160" i="83"/>
  <c r="AL2159" i="83"/>
  <c r="AK2159" i="83"/>
  <c r="AJ2159" i="83"/>
  <c r="AI2159" i="83"/>
  <c r="AH2159" i="83"/>
  <c r="AG2159" i="83"/>
  <c r="AF2159" i="83"/>
  <c r="AL2158" i="83"/>
  <c r="AK2158" i="83"/>
  <c r="AJ2158" i="83"/>
  <c r="AI2158" i="83"/>
  <c r="AH2158" i="83"/>
  <c r="AG2158" i="83"/>
  <c r="AF2158" i="83"/>
  <c r="AL2157" i="83"/>
  <c r="AK2157" i="83"/>
  <c r="AJ2157" i="83"/>
  <c r="AI2157" i="83"/>
  <c r="AH2157" i="83"/>
  <c r="AG2157" i="83"/>
  <c r="AF2157" i="83"/>
  <c r="AL2156" i="83"/>
  <c r="AK2156" i="83"/>
  <c r="AJ2156" i="83"/>
  <c r="AI2156" i="83"/>
  <c r="AH2156" i="83"/>
  <c r="AG2156" i="83"/>
  <c r="AF2156" i="83"/>
  <c r="AL2155" i="83"/>
  <c r="AK2155" i="83"/>
  <c r="AJ2155" i="83"/>
  <c r="AI2155" i="83"/>
  <c r="AH2155" i="83"/>
  <c r="AG2155" i="83"/>
  <c r="AF2155" i="83"/>
  <c r="AL2154" i="83"/>
  <c r="AK2154" i="83"/>
  <c r="AJ2154" i="83"/>
  <c r="AI2154" i="83"/>
  <c r="AH2154" i="83"/>
  <c r="AG2154" i="83"/>
  <c r="AF2154" i="83"/>
  <c r="AL2153" i="83"/>
  <c r="AK2153" i="83"/>
  <c r="AJ2153" i="83"/>
  <c r="AI2153" i="83"/>
  <c r="AH2153" i="83"/>
  <c r="AG2153" i="83"/>
  <c r="AF2153" i="83"/>
  <c r="AL2152" i="83"/>
  <c r="AK2152" i="83"/>
  <c r="AJ2152" i="83"/>
  <c r="AI2152" i="83"/>
  <c r="AH2152" i="83"/>
  <c r="AG2152" i="83"/>
  <c r="AF2152" i="83"/>
  <c r="AL2151" i="83"/>
  <c r="AK2151" i="83"/>
  <c r="AJ2151" i="83"/>
  <c r="AI2151" i="83"/>
  <c r="AH2151" i="83"/>
  <c r="AG2151" i="83"/>
  <c r="AF2151" i="83"/>
  <c r="AL2150" i="83"/>
  <c r="AK2150" i="83"/>
  <c r="AJ2150" i="83"/>
  <c r="AI2150" i="83"/>
  <c r="AH2150" i="83"/>
  <c r="AG2150" i="83"/>
  <c r="AF2150" i="83"/>
  <c r="AL2149" i="83"/>
  <c r="AK2149" i="83"/>
  <c r="AJ2149" i="83"/>
  <c r="AI2149" i="83"/>
  <c r="AH2149" i="83"/>
  <c r="AG2149" i="83"/>
  <c r="AF2149" i="83"/>
  <c r="AL2148" i="83"/>
  <c r="AK2148" i="83"/>
  <c r="AJ2148" i="83"/>
  <c r="AI2148" i="83"/>
  <c r="AH2148" i="83"/>
  <c r="AG2148" i="83"/>
  <c r="AF2148" i="83"/>
  <c r="AL2147" i="83"/>
  <c r="AK2147" i="83"/>
  <c r="AJ2147" i="83"/>
  <c r="AI2147" i="83"/>
  <c r="AH2147" i="83"/>
  <c r="AG2147" i="83"/>
  <c r="AF2147" i="83"/>
  <c r="AL2146" i="83"/>
  <c r="AK2146" i="83"/>
  <c r="AJ2146" i="83"/>
  <c r="AI2146" i="83"/>
  <c r="AH2146" i="83"/>
  <c r="AG2146" i="83"/>
  <c r="AF2146" i="83"/>
  <c r="AL2145" i="83"/>
  <c r="AK2145" i="83"/>
  <c r="AJ2145" i="83"/>
  <c r="AI2145" i="83"/>
  <c r="AH2145" i="83"/>
  <c r="AG2145" i="83"/>
  <c r="AF2145" i="83"/>
  <c r="AL2144" i="83"/>
  <c r="AK2144" i="83"/>
  <c r="AJ2144" i="83"/>
  <c r="AI2144" i="83"/>
  <c r="AH2144" i="83"/>
  <c r="AG2144" i="83"/>
  <c r="AF2144" i="83"/>
  <c r="AL2143" i="83"/>
  <c r="AK2143" i="83"/>
  <c r="AJ2143" i="83"/>
  <c r="AI2143" i="83"/>
  <c r="AH2143" i="83"/>
  <c r="AG2143" i="83"/>
  <c r="AF2143" i="83"/>
  <c r="AL2142" i="83"/>
  <c r="AK2142" i="83"/>
  <c r="AJ2142" i="83"/>
  <c r="AI2142" i="83"/>
  <c r="AH2142" i="83"/>
  <c r="AG2142" i="83"/>
  <c r="AF2142" i="83"/>
  <c r="AL2141" i="83"/>
  <c r="AK2141" i="83"/>
  <c r="AJ2141" i="83"/>
  <c r="AI2141" i="83"/>
  <c r="AH2141" i="83"/>
  <c r="AG2141" i="83"/>
  <c r="AF2141" i="83"/>
  <c r="AL2140" i="83"/>
  <c r="AK2140" i="83"/>
  <c r="AJ2140" i="83"/>
  <c r="AI2140" i="83"/>
  <c r="AH2140" i="83"/>
  <c r="AG2140" i="83"/>
  <c r="AF2140" i="83"/>
  <c r="AL2139" i="83"/>
  <c r="AK2139" i="83"/>
  <c r="AJ2139" i="83"/>
  <c r="AI2139" i="83"/>
  <c r="AH2139" i="83"/>
  <c r="AG2139" i="83"/>
  <c r="AF2139" i="83"/>
  <c r="AL2138" i="83"/>
  <c r="AK2138" i="83"/>
  <c r="AJ2138" i="83"/>
  <c r="AI2138" i="83"/>
  <c r="AH2138" i="83"/>
  <c r="AG2138" i="83"/>
  <c r="AF2138" i="83"/>
  <c r="AL2137" i="83"/>
  <c r="AK2137" i="83"/>
  <c r="AJ2137" i="83"/>
  <c r="AI2137" i="83"/>
  <c r="AH2137" i="83"/>
  <c r="AG2137" i="83"/>
  <c r="AF2137" i="83"/>
  <c r="AL2136" i="83"/>
  <c r="AK2136" i="83"/>
  <c r="AJ2136" i="83"/>
  <c r="AI2136" i="83"/>
  <c r="AH2136" i="83"/>
  <c r="AG2136" i="83"/>
  <c r="AF2136" i="83"/>
  <c r="AL2135" i="83"/>
  <c r="AK2135" i="83"/>
  <c r="AJ2135" i="83"/>
  <c r="AI2135" i="83"/>
  <c r="AH2135" i="83"/>
  <c r="AG2135" i="83"/>
  <c r="AF2135" i="83"/>
  <c r="AL2134" i="83"/>
  <c r="AK2134" i="83"/>
  <c r="AJ2134" i="83"/>
  <c r="AI2134" i="83"/>
  <c r="AH2134" i="83"/>
  <c r="AG2134" i="83"/>
  <c r="AF2134" i="83"/>
  <c r="AL2133" i="83"/>
  <c r="AK2133" i="83"/>
  <c r="AJ2133" i="83"/>
  <c r="AI2133" i="83"/>
  <c r="AH2133" i="83"/>
  <c r="AG2133" i="83"/>
  <c r="AF2133" i="83"/>
  <c r="AL2132" i="83"/>
  <c r="AK2132" i="83"/>
  <c r="AJ2132" i="83"/>
  <c r="AI2132" i="83"/>
  <c r="AH2132" i="83"/>
  <c r="AG2132" i="83"/>
  <c r="AF2132" i="83"/>
  <c r="AL2131" i="83"/>
  <c r="AK2131" i="83"/>
  <c r="AJ2131" i="83"/>
  <c r="AI2131" i="83"/>
  <c r="AH2131" i="83"/>
  <c r="AG2131" i="83"/>
  <c r="AF2131" i="83"/>
  <c r="AL2130" i="83"/>
  <c r="AK2130" i="83"/>
  <c r="AJ2130" i="83"/>
  <c r="AI2130" i="83"/>
  <c r="AH2130" i="83"/>
  <c r="AG2130" i="83"/>
  <c r="AF2130" i="83"/>
  <c r="AL2129" i="83"/>
  <c r="AK2129" i="83"/>
  <c r="AJ2129" i="83"/>
  <c r="AI2129" i="83"/>
  <c r="AH2129" i="83"/>
  <c r="AG2129" i="83"/>
  <c r="AF2129" i="83"/>
  <c r="AL2128" i="83"/>
  <c r="AK2128" i="83"/>
  <c r="AJ2128" i="83"/>
  <c r="AI2128" i="83"/>
  <c r="AH2128" i="83"/>
  <c r="AG2128" i="83"/>
  <c r="AF2128" i="83"/>
  <c r="AL2127" i="83"/>
  <c r="AK2127" i="83"/>
  <c r="AJ2127" i="83"/>
  <c r="AI2127" i="83"/>
  <c r="AH2127" i="83"/>
  <c r="AG2127" i="83"/>
  <c r="AF2127" i="83"/>
  <c r="AL2126" i="83"/>
  <c r="AK2126" i="83"/>
  <c r="AJ2126" i="83"/>
  <c r="AI2126" i="83"/>
  <c r="AH2126" i="83"/>
  <c r="AG2126" i="83"/>
  <c r="AF2126" i="83"/>
  <c r="AL2125" i="83"/>
  <c r="AK2125" i="83"/>
  <c r="AJ2125" i="83"/>
  <c r="AI2125" i="83"/>
  <c r="AH2125" i="83"/>
  <c r="AG2125" i="83"/>
  <c r="AF2125" i="83"/>
  <c r="AL2124" i="83"/>
  <c r="AK2124" i="83"/>
  <c r="AJ2124" i="83"/>
  <c r="AI2124" i="83"/>
  <c r="AH2124" i="83"/>
  <c r="AG2124" i="83"/>
  <c r="AF2124" i="83"/>
  <c r="AL2123" i="83"/>
  <c r="AK2123" i="83"/>
  <c r="AJ2123" i="83"/>
  <c r="AI2123" i="83"/>
  <c r="AH2123" i="83"/>
  <c r="AG2123" i="83"/>
  <c r="AF2123" i="83"/>
  <c r="AL2122" i="83"/>
  <c r="AK2122" i="83"/>
  <c r="AJ2122" i="83"/>
  <c r="AI2122" i="83"/>
  <c r="AH2122" i="83"/>
  <c r="AG2122" i="83"/>
  <c r="AF2122" i="83"/>
  <c r="AL2121" i="83"/>
  <c r="AK2121" i="83"/>
  <c r="AJ2121" i="83"/>
  <c r="AI2121" i="83"/>
  <c r="AH2121" i="83"/>
  <c r="AG2121" i="83"/>
  <c r="AF2121" i="83"/>
  <c r="AL2120" i="83"/>
  <c r="AK2120" i="83"/>
  <c r="AJ2120" i="83"/>
  <c r="AI2120" i="83"/>
  <c r="AH2120" i="83"/>
  <c r="AG2120" i="83"/>
  <c r="AF2120" i="83"/>
  <c r="AL2119" i="83"/>
  <c r="AK2119" i="83"/>
  <c r="AJ2119" i="83"/>
  <c r="AI2119" i="83"/>
  <c r="AH2119" i="83"/>
  <c r="AG2119" i="83"/>
  <c r="AF2119" i="83"/>
  <c r="AL2118" i="83"/>
  <c r="AK2118" i="83"/>
  <c r="AJ2118" i="83"/>
  <c r="AI2118" i="83"/>
  <c r="AH2118" i="83"/>
  <c r="AG2118" i="83"/>
  <c r="AF2118" i="83"/>
  <c r="AL2117" i="83"/>
  <c r="AK2117" i="83"/>
  <c r="AJ2117" i="83"/>
  <c r="AI2117" i="83"/>
  <c r="AH2117" i="83"/>
  <c r="AG2117" i="83"/>
  <c r="AF2117" i="83"/>
  <c r="AL2116" i="83"/>
  <c r="AK2116" i="83"/>
  <c r="AJ2116" i="83"/>
  <c r="AI2116" i="83"/>
  <c r="AH2116" i="83"/>
  <c r="AG2116" i="83"/>
  <c r="AF2116" i="83"/>
  <c r="AL2115" i="83"/>
  <c r="AK2115" i="83"/>
  <c r="AJ2115" i="83"/>
  <c r="AI2115" i="83"/>
  <c r="AH2115" i="83"/>
  <c r="AG2115" i="83"/>
  <c r="AF2115" i="83"/>
  <c r="AL2114" i="83"/>
  <c r="AK2114" i="83"/>
  <c r="AJ2114" i="83"/>
  <c r="AI2114" i="83"/>
  <c r="AH2114" i="83"/>
  <c r="AG2114" i="83"/>
  <c r="AF2114" i="83"/>
  <c r="AL2113" i="83"/>
  <c r="AK2113" i="83"/>
  <c r="AJ2113" i="83"/>
  <c r="AI2113" i="83"/>
  <c r="AH2113" i="83"/>
  <c r="AG2113" i="83"/>
  <c r="AF2113" i="83"/>
  <c r="AL2112" i="83"/>
  <c r="AK2112" i="83"/>
  <c r="AJ2112" i="83"/>
  <c r="AI2112" i="83"/>
  <c r="AH2112" i="83"/>
  <c r="AG2112" i="83"/>
  <c r="AF2112" i="83"/>
  <c r="AL2111" i="83"/>
  <c r="AK2111" i="83"/>
  <c r="AJ2111" i="83"/>
  <c r="AI2111" i="83"/>
  <c r="AH2111" i="83"/>
  <c r="AG2111" i="83"/>
  <c r="AF2111" i="83"/>
  <c r="AL2110" i="83"/>
  <c r="AK2110" i="83"/>
  <c r="AJ2110" i="83"/>
  <c r="AI2110" i="83"/>
  <c r="AH2110" i="83"/>
  <c r="AG2110" i="83"/>
  <c r="AF2110" i="83"/>
  <c r="AL2109" i="83"/>
  <c r="AK2109" i="83"/>
  <c r="AJ2109" i="83"/>
  <c r="AI2109" i="83"/>
  <c r="AH2109" i="83"/>
  <c r="AG2109" i="83"/>
  <c r="AF2109" i="83"/>
  <c r="AL2108" i="83"/>
  <c r="AK2108" i="83"/>
  <c r="AJ2108" i="83"/>
  <c r="AI2108" i="83"/>
  <c r="AH2108" i="83"/>
  <c r="AG2108" i="83"/>
  <c r="AF2108" i="83"/>
  <c r="AL2107" i="83"/>
  <c r="AK2107" i="83"/>
  <c r="AJ2107" i="83"/>
  <c r="AI2107" i="83"/>
  <c r="AH2107" i="83"/>
  <c r="AG2107" i="83"/>
  <c r="AF2107" i="83"/>
  <c r="AL2106" i="83"/>
  <c r="AK2106" i="83"/>
  <c r="AJ2106" i="83"/>
  <c r="AI2106" i="83"/>
  <c r="AH2106" i="83"/>
  <c r="AG2106" i="83"/>
  <c r="AF2106" i="83"/>
  <c r="AL2105" i="83"/>
  <c r="AK2105" i="83"/>
  <c r="AJ2105" i="83"/>
  <c r="AI2105" i="83"/>
  <c r="AH2105" i="83"/>
  <c r="AG2105" i="83"/>
  <c r="AF2105" i="83"/>
  <c r="AL2104" i="83"/>
  <c r="AK2104" i="83"/>
  <c r="AJ2104" i="83"/>
  <c r="AI2104" i="83"/>
  <c r="AH2104" i="83"/>
  <c r="AG2104" i="83"/>
  <c r="AF2104" i="83"/>
  <c r="AL2103" i="83"/>
  <c r="AK2103" i="83"/>
  <c r="AJ2103" i="83"/>
  <c r="AI2103" i="83"/>
  <c r="AH2103" i="83"/>
  <c r="AG2103" i="83"/>
  <c r="AF2103" i="83"/>
  <c r="AL2102" i="83"/>
  <c r="AK2102" i="83"/>
  <c r="AJ2102" i="83"/>
  <c r="AI2102" i="83"/>
  <c r="AH2102" i="83"/>
  <c r="AG2102" i="83"/>
  <c r="AF2102" i="83"/>
  <c r="AL2101" i="83"/>
  <c r="AK2101" i="83"/>
  <c r="AJ2101" i="83"/>
  <c r="AI2101" i="83"/>
  <c r="AH2101" i="83"/>
  <c r="AG2101" i="83"/>
  <c r="AF2101" i="83"/>
  <c r="AL2100" i="83"/>
  <c r="AK2100" i="83"/>
  <c r="AJ2100" i="83"/>
  <c r="AI2100" i="83"/>
  <c r="AH2100" i="83"/>
  <c r="AG2100" i="83"/>
  <c r="AF2100" i="83"/>
  <c r="AL2099" i="83"/>
  <c r="AK2099" i="83"/>
  <c r="AJ2099" i="83"/>
  <c r="AI2099" i="83"/>
  <c r="AH2099" i="83"/>
  <c r="AG2099" i="83"/>
  <c r="AF2099" i="83"/>
  <c r="AL2098" i="83"/>
  <c r="AK2098" i="83"/>
  <c r="AJ2098" i="83"/>
  <c r="AI2098" i="83"/>
  <c r="AH2098" i="83"/>
  <c r="AG2098" i="83"/>
  <c r="AF2098" i="83"/>
  <c r="AL2097" i="83"/>
  <c r="AK2097" i="83"/>
  <c r="AJ2097" i="83"/>
  <c r="AI2097" i="83"/>
  <c r="AH2097" i="83"/>
  <c r="AG2097" i="83"/>
  <c r="AF2097" i="83"/>
  <c r="AL2096" i="83"/>
  <c r="AK2096" i="83"/>
  <c r="AJ2096" i="83"/>
  <c r="AI2096" i="83"/>
  <c r="AH2096" i="83"/>
  <c r="AG2096" i="83"/>
  <c r="AF2096" i="83"/>
  <c r="AL2095" i="83"/>
  <c r="AK2095" i="83"/>
  <c r="AJ2095" i="83"/>
  <c r="AI2095" i="83"/>
  <c r="AH2095" i="83"/>
  <c r="AG2095" i="83"/>
  <c r="AF2095" i="83"/>
  <c r="AL2094" i="83"/>
  <c r="AK2094" i="83"/>
  <c r="AJ2094" i="83"/>
  <c r="AI2094" i="83"/>
  <c r="AH2094" i="83"/>
  <c r="AG2094" i="83"/>
  <c r="AF2094" i="83"/>
  <c r="AL2093" i="83"/>
  <c r="AK2093" i="83"/>
  <c r="AJ2093" i="83"/>
  <c r="AI2093" i="83"/>
  <c r="AH2093" i="83"/>
  <c r="AG2093" i="83"/>
  <c r="AF2093" i="83"/>
  <c r="AL2092" i="83"/>
  <c r="AK2092" i="83"/>
  <c r="AJ2092" i="83"/>
  <c r="AI2092" i="83"/>
  <c r="AH2092" i="83"/>
  <c r="AG2092" i="83"/>
  <c r="AF2092" i="83"/>
  <c r="AL2091" i="83"/>
  <c r="AK2091" i="83"/>
  <c r="AJ2091" i="83"/>
  <c r="AI2091" i="83"/>
  <c r="AH2091" i="83"/>
  <c r="AG2091" i="83"/>
  <c r="AF2091" i="83"/>
  <c r="AL2090" i="83"/>
  <c r="AK2090" i="83"/>
  <c r="AJ2090" i="83"/>
  <c r="AI2090" i="83"/>
  <c r="AH2090" i="83"/>
  <c r="AG2090" i="83"/>
  <c r="AF2090" i="83"/>
  <c r="AL2089" i="83"/>
  <c r="AK2089" i="83"/>
  <c r="AJ2089" i="83"/>
  <c r="AI2089" i="83"/>
  <c r="AH2089" i="83"/>
  <c r="AG2089" i="83"/>
  <c r="AF2089" i="83"/>
  <c r="AL2088" i="83"/>
  <c r="AK2088" i="83"/>
  <c r="AJ2088" i="83"/>
  <c r="AI2088" i="83"/>
  <c r="AH2088" i="83"/>
  <c r="AG2088" i="83"/>
  <c r="AF2088" i="83"/>
  <c r="AL2087" i="83"/>
  <c r="AK2087" i="83"/>
  <c r="AJ2087" i="83"/>
  <c r="AI2087" i="83"/>
  <c r="AH2087" i="83"/>
  <c r="AG2087" i="83"/>
  <c r="AF2087" i="83"/>
  <c r="AL2086" i="83"/>
  <c r="AK2086" i="83"/>
  <c r="AJ2086" i="83"/>
  <c r="AI2086" i="83"/>
  <c r="AH2086" i="83"/>
  <c r="AG2086" i="83"/>
  <c r="AF2086" i="83"/>
  <c r="AL2085" i="83"/>
  <c r="AK2085" i="83"/>
  <c r="AJ2085" i="83"/>
  <c r="AI2085" i="83"/>
  <c r="AH2085" i="83"/>
  <c r="AG2085" i="83"/>
  <c r="AF2085" i="83"/>
  <c r="AL2084" i="83"/>
  <c r="AK2084" i="83"/>
  <c r="AJ2084" i="83"/>
  <c r="AI2084" i="83"/>
  <c r="AH2084" i="83"/>
  <c r="AG2084" i="83"/>
  <c r="AF2084" i="83"/>
  <c r="AL2083" i="83"/>
  <c r="AK2083" i="83"/>
  <c r="AJ2083" i="83"/>
  <c r="AI2083" i="83"/>
  <c r="AH2083" i="83"/>
  <c r="AG2083" i="83"/>
  <c r="AF2083" i="83"/>
  <c r="AL2082" i="83"/>
  <c r="AK2082" i="83"/>
  <c r="AJ2082" i="83"/>
  <c r="AI2082" i="83"/>
  <c r="AH2082" i="83"/>
  <c r="AG2082" i="83"/>
  <c r="AF2082" i="83"/>
  <c r="AL2081" i="83"/>
  <c r="AK2081" i="83"/>
  <c r="AJ2081" i="83"/>
  <c r="AI2081" i="83"/>
  <c r="AH2081" i="83"/>
  <c r="AG2081" i="83"/>
  <c r="AF2081" i="83"/>
  <c r="AL2080" i="83"/>
  <c r="AK2080" i="83"/>
  <c r="AJ2080" i="83"/>
  <c r="AI2080" i="83"/>
  <c r="AH2080" i="83"/>
  <c r="AG2080" i="83"/>
  <c r="AF2080" i="83"/>
  <c r="AL2079" i="83"/>
  <c r="AK2079" i="83"/>
  <c r="AJ2079" i="83"/>
  <c r="AI2079" i="83"/>
  <c r="AH2079" i="83"/>
  <c r="AG2079" i="83"/>
  <c r="AF2079" i="83"/>
  <c r="AL2078" i="83"/>
  <c r="AK2078" i="83"/>
  <c r="AJ2078" i="83"/>
  <c r="AI2078" i="83"/>
  <c r="AH2078" i="83"/>
  <c r="AG2078" i="83"/>
  <c r="AF2078" i="83"/>
  <c r="AL2077" i="83"/>
  <c r="AK2077" i="83"/>
  <c r="AJ2077" i="83"/>
  <c r="AI2077" i="83"/>
  <c r="AH2077" i="83"/>
  <c r="AG2077" i="83"/>
  <c r="AF2077" i="83"/>
  <c r="AL2076" i="83"/>
  <c r="AK2076" i="83"/>
  <c r="AJ2076" i="83"/>
  <c r="AI2076" i="83"/>
  <c r="AH2076" i="83"/>
  <c r="AG2076" i="83"/>
  <c r="AF2076" i="83"/>
  <c r="AL2075" i="83"/>
  <c r="AK2075" i="83"/>
  <c r="AJ2075" i="83"/>
  <c r="AI2075" i="83"/>
  <c r="AH2075" i="83"/>
  <c r="AG2075" i="83"/>
  <c r="AF2075" i="83"/>
  <c r="AL2074" i="83"/>
  <c r="AK2074" i="83"/>
  <c r="AJ2074" i="83"/>
  <c r="AI2074" i="83"/>
  <c r="AH2074" i="83"/>
  <c r="AG2074" i="83"/>
  <c r="AF2074" i="83"/>
  <c r="AL2073" i="83"/>
  <c r="AK2073" i="83"/>
  <c r="AJ2073" i="83"/>
  <c r="AI2073" i="83"/>
  <c r="AH2073" i="83"/>
  <c r="AG2073" i="83"/>
  <c r="AF2073" i="83"/>
  <c r="AL2072" i="83"/>
  <c r="AK2072" i="83"/>
  <c r="AJ2072" i="83"/>
  <c r="AI2072" i="83"/>
  <c r="AH2072" i="83"/>
  <c r="AG2072" i="83"/>
  <c r="AF2072" i="83"/>
  <c r="AL2071" i="83"/>
  <c r="AK2071" i="83"/>
  <c r="AJ2071" i="83"/>
  <c r="AI2071" i="83"/>
  <c r="AH2071" i="83"/>
  <c r="AG2071" i="83"/>
  <c r="AF2071" i="83"/>
  <c r="AL2070" i="83"/>
  <c r="AK2070" i="83"/>
  <c r="AJ2070" i="83"/>
  <c r="AI2070" i="83"/>
  <c r="AH2070" i="83"/>
  <c r="AG2070" i="83"/>
  <c r="AF2070" i="83"/>
  <c r="AL2069" i="83"/>
  <c r="AK2069" i="83"/>
  <c r="AJ2069" i="83"/>
  <c r="AI2069" i="83"/>
  <c r="AH2069" i="83"/>
  <c r="AG2069" i="83"/>
  <c r="AF2069" i="83"/>
  <c r="AL2068" i="83"/>
  <c r="AK2068" i="83"/>
  <c r="AJ2068" i="83"/>
  <c r="AI2068" i="83"/>
  <c r="AH2068" i="83"/>
  <c r="AG2068" i="83"/>
  <c r="AF2068" i="83"/>
  <c r="AL2067" i="83"/>
  <c r="AK2067" i="83"/>
  <c r="AJ2067" i="83"/>
  <c r="AI2067" i="83"/>
  <c r="AH2067" i="83"/>
  <c r="AG2067" i="83"/>
  <c r="AF2067" i="83"/>
  <c r="AL2066" i="83"/>
  <c r="AK2066" i="83"/>
  <c r="AJ2066" i="83"/>
  <c r="AI2066" i="83"/>
  <c r="AH2066" i="83"/>
  <c r="AG2066" i="83"/>
  <c r="AF2066" i="83"/>
  <c r="AL2065" i="83"/>
  <c r="AK2065" i="83"/>
  <c r="AJ2065" i="83"/>
  <c r="AI2065" i="83"/>
  <c r="AH2065" i="83"/>
  <c r="AG2065" i="83"/>
  <c r="AF2065" i="83"/>
  <c r="AL2064" i="83"/>
  <c r="AK2064" i="83"/>
  <c r="AJ2064" i="83"/>
  <c r="AI2064" i="83"/>
  <c r="AH2064" i="83"/>
  <c r="AG2064" i="83"/>
  <c r="AF2064" i="83"/>
  <c r="AL2063" i="83"/>
  <c r="AK2063" i="83"/>
  <c r="AJ2063" i="83"/>
  <c r="AI2063" i="83"/>
  <c r="AH2063" i="83"/>
  <c r="AG2063" i="83"/>
  <c r="AF2063" i="83"/>
  <c r="AL2062" i="83"/>
  <c r="AK2062" i="83"/>
  <c r="AJ2062" i="83"/>
  <c r="AI2062" i="83"/>
  <c r="AH2062" i="83"/>
  <c r="AG2062" i="83"/>
  <c r="AF2062" i="83"/>
  <c r="AL2061" i="83"/>
  <c r="AK2061" i="83"/>
  <c r="AJ2061" i="83"/>
  <c r="AI2061" i="83"/>
  <c r="AH2061" i="83"/>
  <c r="AG2061" i="83"/>
  <c r="AF2061" i="83"/>
  <c r="AL2060" i="83"/>
  <c r="AK2060" i="83"/>
  <c r="AJ2060" i="83"/>
  <c r="AI2060" i="83"/>
  <c r="AH2060" i="83"/>
  <c r="AG2060" i="83"/>
  <c r="AF2060" i="83"/>
  <c r="AL2059" i="83"/>
  <c r="AK2059" i="83"/>
  <c r="AJ2059" i="83"/>
  <c r="AI2059" i="83"/>
  <c r="AH2059" i="83"/>
  <c r="AG2059" i="83"/>
  <c r="AF2059" i="83"/>
  <c r="AL2058" i="83"/>
  <c r="AK2058" i="83"/>
  <c r="AJ2058" i="83"/>
  <c r="AI2058" i="83"/>
  <c r="AH2058" i="83"/>
  <c r="AG2058" i="83"/>
  <c r="AF2058" i="83"/>
  <c r="AL2057" i="83"/>
  <c r="AK2057" i="83"/>
  <c r="AJ2057" i="83"/>
  <c r="AI2057" i="83"/>
  <c r="AH2057" i="83"/>
  <c r="AG2057" i="83"/>
  <c r="AF2057" i="83"/>
  <c r="AL2056" i="83"/>
  <c r="AK2056" i="83"/>
  <c r="AJ2056" i="83"/>
  <c r="AI2056" i="83"/>
  <c r="AH2056" i="83"/>
  <c r="AG2056" i="83"/>
  <c r="AF2056" i="83"/>
  <c r="AL2055" i="83"/>
  <c r="AK2055" i="83"/>
  <c r="AJ2055" i="83"/>
  <c r="AI2055" i="83"/>
  <c r="AH2055" i="83"/>
  <c r="AG2055" i="83"/>
  <c r="AF2055" i="83"/>
  <c r="AL2054" i="83"/>
  <c r="AK2054" i="83"/>
  <c r="AJ2054" i="83"/>
  <c r="AI2054" i="83"/>
  <c r="AH2054" i="83"/>
  <c r="AG2054" i="83"/>
  <c r="AF2054" i="83"/>
  <c r="AL2053" i="83"/>
  <c r="AK2053" i="83"/>
  <c r="AJ2053" i="83"/>
  <c r="AI2053" i="83"/>
  <c r="AH2053" i="83"/>
  <c r="AG2053" i="83"/>
  <c r="AF2053" i="83"/>
  <c r="AL2052" i="83"/>
  <c r="AK2052" i="83"/>
  <c r="AJ2052" i="83"/>
  <c r="AI2052" i="83"/>
  <c r="AH2052" i="83"/>
  <c r="AG2052" i="83"/>
  <c r="AF2052" i="83"/>
  <c r="AL2051" i="83"/>
  <c r="AK2051" i="83"/>
  <c r="AJ2051" i="83"/>
  <c r="AI2051" i="83"/>
  <c r="AH2051" i="83"/>
  <c r="AG2051" i="83"/>
  <c r="AF2051" i="83"/>
  <c r="AL2050" i="83"/>
  <c r="AK2050" i="83"/>
  <c r="AJ2050" i="83"/>
  <c r="AI2050" i="83"/>
  <c r="AH2050" i="83"/>
  <c r="AG2050" i="83"/>
  <c r="AF2050" i="83"/>
  <c r="AL2049" i="83"/>
  <c r="AK2049" i="83"/>
  <c r="AJ2049" i="83"/>
  <c r="AI2049" i="83"/>
  <c r="AH2049" i="83"/>
  <c r="AG2049" i="83"/>
  <c r="AF2049" i="83"/>
  <c r="AL2048" i="83"/>
  <c r="AK2048" i="83"/>
  <c r="AJ2048" i="83"/>
  <c r="AI2048" i="83"/>
  <c r="AH2048" i="83"/>
  <c r="AG2048" i="83"/>
  <c r="AF2048" i="83"/>
  <c r="AL2047" i="83"/>
  <c r="AK2047" i="83"/>
  <c r="AJ2047" i="83"/>
  <c r="AI2047" i="83"/>
  <c r="AH2047" i="83"/>
  <c r="AG2047" i="83"/>
  <c r="AF2047" i="83"/>
  <c r="AL2046" i="83"/>
  <c r="AK2046" i="83"/>
  <c r="AJ2046" i="83"/>
  <c r="AI2046" i="83"/>
  <c r="AH2046" i="83"/>
  <c r="AG2046" i="83"/>
  <c r="AF2046" i="83"/>
  <c r="AL2045" i="83"/>
  <c r="AK2045" i="83"/>
  <c r="AJ2045" i="83"/>
  <c r="AI2045" i="83"/>
  <c r="AH2045" i="83"/>
  <c r="AG2045" i="83"/>
  <c r="AF2045" i="83"/>
  <c r="AL2044" i="83"/>
  <c r="AK2044" i="83"/>
  <c r="AJ2044" i="83"/>
  <c r="AI2044" i="83"/>
  <c r="AH2044" i="83"/>
  <c r="AG2044" i="83"/>
  <c r="AF2044" i="83"/>
  <c r="AL2043" i="83"/>
  <c r="AK2043" i="83"/>
  <c r="AJ2043" i="83"/>
  <c r="AI2043" i="83"/>
  <c r="AH2043" i="83"/>
  <c r="AG2043" i="83"/>
  <c r="AF2043" i="83"/>
  <c r="AL2042" i="83"/>
  <c r="AK2042" i="83"/>
  <c r="AJ2042" i="83"/>
  <c r="AI2042" i="83"/>
  <c r="AH2042" i="83"/>
  <c r="AG2042" i="83"/>
  <c r="AF2042" i="83"/>
  <c r="AL2041" i="83"/>
  <c r="AK2041" i="83"/>
  <c r="AJ2041" i="83"/>
  <c r="AI2041" i="83"/>
  <c r="AH2041" i="83"/>
  <c r="AG2041" i="83"/>
  <c r="AF2041" i="83"/>
  <c r="AL2040" i="83"/>
  <c r="AK2040" i="83"/>
  <c r="AJ2040" i="83"/>
  <c r="AI2040" i="83"/>
  <c r="AH2040" i="83"/>
  <c r="AG2040" i="83"/>
  <c r="AF2040" i="83"/>
  <c r="AL2039" i="83"/>
  <c r="AK2039" i="83"/>
  <c r="AJ2039" i="83"/>
  <c r="AI2039" i="83"/>
  <c r="AH2039" i="83"/>
  <c r="AG2039" i="83"/>
  <c r="AF2039" i="83"/>
  <c r="AL2038" i="83"/>
  <c r="AK2038" i="83"/>
  <c r="AJ2038" i="83"/>
  <c r="AI2038" i="83"/>
  <c r="AH2038" i="83"/>
  <c r="AG2038" i="83"/>
  <c r="AF2038" i="83"/>
  <c r="AL2037" i="83"/>
  <c r="AK2037" i="83"/>
  <c r="AJ2037" i="83"/>
  <c r="AI2037" i="83"/>
  <c r="AH2037" i="83"/>
  <c r="AG2037" i="83"/>
  <c r="AF2037" i="83"/>
  <c r="AL2036" i="83"/>
  <c r="AK2036" i="83"/>
  <c r="AJ2036" i="83"/>
  <c r="AI2036" i="83"/>
  <c r="AH2036" i="83"/>
  <c r="AG2036" i="83"/>
  <c r="AF2036" i="83"/>
  <c r="AL2035" i="83"/>
  <c r="AK2035" i="83"/>
  <c r="AJ2035" i="83"/>
  <c r="AI2035" i="83"/>
  <c r="AH2035" i="83"/>
  <c r="AG2035" i="83"/>
  <c r="AF2035" i="83"/>
  <c r="AL2034" i="83"/>
  <c r="AK2034" i="83"/>
  <c r="AJ2034" i="83"/>
  <c r="AI2034" i="83"/>
  <c r="AH2034" i="83"/>
  <c r="AG2034" i="83"/>
  <c r="AF2034" i="83"/>
  <c r="AL2033" i="83"/>
  <c r="AK2033" i="83"/>
  <c r="AJ2033" i="83"/>
  <c r="AI2033" i="83"/>
  <c r="AH2033" i="83"/>
  <c r="AG2033" i="83"/>
  <c r="AF2033" i="83"/>
  <c r="AL2032" i="83"/>
  <c r="AK2032" i="83"/>
  <c r="AJ2032" i="83"/>
  <c r="AI2032" i="83"/>
  <c r="AH2032" i="83"/>
  <c r="AG2032" i="83"/>
  <c r="AF2032" i="83"/>
  <c r="AL2031" i="83"/>
  <c r="AK2031" i="83"/>
  <c r="AJ2031" i="83"/>
  <c r="AI2031" i="83"/>
  <c r="AH2031" i="83"/>
  <c r="AG2031" i="83"/>
  <c r="AF2031" i="83"/>
  <c r="AL2030" i="83"/>
  <c r="AK2030" i="83"/>
  <c r="AJ2030" i="83"/>
  <c r="AI2030" i="83"/>
  <c r="AH2030" i="83"/>
  <c r="AG2030" i="83"/>
  <c r="AF2030" i="83"/>
  <c r="AL2029" i="83"/>
  <c r="AK2029" i="83"/>
  <c r="AJ2029" i="83"/>
  <c r="AI2029" i="83"/>
  <c r="AH2029" i="83"/>
  <c r="AG2029" i="83"/>
  <c r="AF2029" i="83"/>
  <c r="AL2028" i="83"/>
  <c r="AK2028" i="83"/>
  <c r="AJ2028" i="83"/>
  <c r="AI2028" i="83"/>
  <c r="AH2028" i="83"/>
  <c r="AG2028" i="83"/>
  <c r="AF2028" i="83"/>
  <c r="AL2027" i="83"/>
  <c r="AK2027" i="83"/>
  <c r="AJ2027" i="83"/>
  <c r="AI2027" i="83"/>
  <c r="AH2027" i="83"/>
  <c r="AG2027" i="83"/>
  <c r="AF2027" i="83"/>
  <c r="AL2026" i="83"/>
  <c r="AK2026" i="83"/>
  <c r="AJ2026" i="83"/>
  <c r="AI2026" i="83"/>
  <c r="AH2026" i="83"/>
  <c r="AG2026" i="83"/>
  <c r="AF2026" i="83"/>
  <c r="AL2025" i="83"/>
  <c r="AK2025" i="83"/>
  <c r="AJ2025" i="83"/>
  <c r="AI2025" i="83"/>
  <c r="AH2025" i="83"/>
  <c r="AG2025" i="83"/>
  <c r="AF2025" i="83"/>
  <c r="AL2024" i="83"/>
  <c r="AK2024" i="83"/>
  <c r="AJ2024" i="83"/>
  <c r="AI2024" i="83"/>
  <c r="AH2024" i="83"/>
  <c r="AG2024" i="83"/>
  <c r="AF2024" i="83"/>
  <c r="AL2023" i="83"/>
  <c r="AK2023" i="83"/>
  <c r="AJ2023" i="83"/>
  <c r="AI2023" i="83"/>
  <c r="AH2023" i="83"/>
  <c r="AG2023" i="83"/>
  <c r="AF2023" i="83"/>
  <c r="AL2022" i="83"/>
  <c r="AK2022" i="83"/>
  <c r="AJ2022" i="83"/>
  <c r="AI2022" i="83"/>
  <c r="AH2022" i="83"/>
  <c r="AG2022" i="83"/>
  <c r="AF2022" i="83"/>
  <c r="AL2021" i="83"/>
  <c r="AK2021" i="83"/>
  <c r="AJ2021" i="83"/>
  <c r="AI2021" i="83"/>
  <c r="AH2021" i="83"/>
  <c r="AG2021" i="83"/>
  <c r="AF2021" i="83"/>
  <c r="AL2020" i="83"/>
  <c r="AK2020" i="83"/>
  <c r="AJ2020" i="83"/>
  <c r="AI2020" i="83"/>
  <c r="AH2020" i="83"/>
  <c r="AG2020" i="83"/>
  <c r="AF2020" i="83"/>
  <c r="AL2019" i="83"/>
  <c r="AK2019" i="83"/>
  <c r="AJ2019" i="83"/>
  <c r="AI2019" i="83"/>
  <c r="AH2019" i="83"/>
  <c r="AG2019" i="83"/>
  <c r="AF2019" i="83"/>
  <c r="AL2018" i="83"/>
  <c r="AK2018" i="83"/>
  <c r="AJ2018" i="83"/>
  <c r="AI2018" i="83"/>
  <c r="AH2018" i="83"/>
  <c r="AG2018" i="83"/>
  <c r="AF2018" i="83"/>
  <c r="AL2017" i="83"/>
  <c r="AK2017" i="83"/>
  <c r="AJ2017" i="83"/>
  <c r="AI2017" i="83"/>
  <c r="AH2017" i="83"/>
  <c r="AG2017" i="83"/>
  <c r="AF2017" i="83"/>
  <c r="AL2016" i="83"/>
  <c r="AK2016" i="83"/>
  <c r="AJ2016" i="83"/>
  <c r="AI2016" i="83"/>
  <c r="AH2016" i="83"/>
  <c r="AG2016" i="83"/>
  <c r="AF2016" i="83"/>
  <c r="AL2015" i="83"/>
  <c r="AK2015" i="83"/>
  <c r="AJ2015" i="83"/>
  <c r="AI2015" i="83"/>
  <c r="AH2015" i="83"/>
  <c r="AG2015" i="83"/>
  <c r="AF2015" i="83"/>
  <c r="AL2014" i="83"/>
  <c r="AK2014" i="83"/>
  <c r="AJ2014" i="83"/>
  <c r="AI2014" i="83"/>
  <c r="AH2014" i="83"/>
  <c r="AG2014" i="83"/>
  <c r="AF2014" i="83"/>
  <c r="AL2013" i="83"/>
  <c r="AK2013" i="83"/>
  <c r="AJ2013" i="83"/>
  <c r="AI2013" i="83"/>
  <c r="AH2013" i="83"/>
  <c r="AG2013" i="83"/>
  <c r="AF2013" i="83"/>
  <c r="AL2012" i="83"/>
  <c r="AK2012" i="83"/>
  <c r="AJ2012" i="83"/>
  <c r="AI2012" i="83"/>
  <c r="AH2012" i="83"/>
  <c r="AG2012" i="83"/>
  <c r="AF2012" i="83"/>
  <c r="AL2011" i="83"/>
  <c r="AK2011" i="83"/>
  <c r="AJ2011" i="83"/>
  <c r="AI2011" i="83"/>
  <c r="AH2011" i="83"/>
  <c r="AG2011" i="83"/>
  <c r="AF2011" i="83"/>
  <c r="AL2010" i="83"/>
  <c r="AK2010" i="83"/>
  <c r="AJ2010" i="83"/>
  <c r="AI2010" i="83"/>
  <c r="AH2010" i="83"/>
  <c r="AG2010" i="83"/>
  <c r="AF2010" i="83"/>
  <c r="AL2009" i="83"/>
  <c r="AK2009" i="83"/>
  <c r="AJ2009" i="83"/>
  <c r="AI2009" i="83"/>
  <c r="AH2009" i="83"/>
  <c r="AG2009" i="83"/>
  <c r="AF2009" i="83"/>
  <c r="AL2008" i="83"/>
  <c r="AK2008" i="83"/>
  <c r="AJ2008" i="83"/>
  <c r="AI2008" i="83"/>
  <c r="AH2008" i="83"/>
  <c r="AG2008" i="83"/>
  <c r="AF2008" i="83"/>
  <c r="AL2007" i="83"/>
  <c r="AK2007" i="83"/>
  <c r="AJ2007" i="83"/>
  <c r="AI2007" i="83"/>
  <c r="AH2007" i="83"/>
  <c r="AG2007" i="83"/>
  <c r="AF2007" i="83"/>
  <c r="AL2006" i="83"/>
  <c r="AK2006" i="83"/>
  <c r="AJ2006" i="83"/>
  <c r="AI2006" i="83"/>
  <c r="AH2006" i="83"/>
  <c r="AG2006" i="83"/>
  <c r="AF2006" i="83"/>
  <c r="AL2005" i="83"/>
  <c r="AK2005" i="83"/>
  <c r="AJ2005" i="83"/>
  <c r="AI2005" i="83"/>
  <c r="AH2005" i="83"/>
  <c r="AG2005" i="83"/>
  <c r="AF2005" i="83"/>
  <c r="AL2004" i="83"/>
  <c r="AK2004" i="83"/>
  <c r="AJ2004" i="83"/>
  <c r="AI2004" i="83"/>
  <c r="AH2004" i="83"/>
  <c r="AG2004" i="83"/>
  <c r="AF2004" i="83"/>
  <c r="AL2003" i="83"/>
  <c r="AK2003" i="83"/>
  <c r="AJ2003" i="83"/>
  <c r="AI2003" i="83"/>
  <c r="AH2003" i="83"/>
  <c r="AG2003" i="83"/>
  <c r="AF2003" i="83"/>
  <c r="AL2002" i="83"/>
  <c r="AK2002" i="83"/>
  <c r="AJ2002" i="83"/>
  <c r="AI2002" i="83"/>
  <c r="AH2002" i="83"/>
  <c r="AG2002" i="83"/>
  <c r="AF2002" i="83"/>
  <c r="AL2001" i="83"/>
  <c r="AK2001" i="83"/>
  <c r="AJ2001" i="83"/>
  <c r="AI2001" i="83"/>
  <c r="AH2001" i="83"/>
  <c r="AG2001" i="83"/>
  <c r="AF2001" i="83"/>
  <c r="AL2000" i="83"/>
  <c r="AK2000" i="83"/>
  <c r="AJ2000" i="83"/>
  <c r="AI2000" i="83"/>
  <c r="AH2000" i="83"/>
  <c r="AG2000" i="83"/>
  <c r="AF2000" i="83"/>
  <c r="AL1999" i="83"/>
  <c r="AK1999" i="83"/>
  <c r="AJ1999" i="83"/>
  <c r="AI1999" i="83"/>
  <c r="AH1999" i="83"/>
  <c r="AG1999" i="83"/>
  <c r="AF1999" i="83"/>
  <c r="AL1998" i="83"/>
  <c r="AK1998" i="83"/>
  <c r="AJ1998" i="83"/>
  <c r="AI1998" i="83"/>
  <c r="AH1998" i="83"/>
  <c r="AG1998" i="83"/>
  <c r="AF1998" i="83"/>
  <c r="AL1997" i="83"/>
  <c r="AK1997" i="83"/>
  <c r="AJ1997" i="83"/>
  <c r="AI1997" i="83"/>
  <c r="AH1997" i="83"/>
  <c r="AG1997" i="83"/>
  <c r="AF1997" i="83"/>
  <c r="AL1996" i="83"/>
  <c r="AK1996" i="83"/>
  <c r="AJ1996" i="83"/>
  <c r="AI1996" i="83"/>
  <c r="AH1996" i="83"/>
  <c r="AG1996" i="83"/>
  <c r="AF1996" i="83"/>
  <c r="AL1995" i="83"/>
  <c r="AK1995" i="83"/>
  <c r="AJ1995" i="83"/>
  <c r="AI1995" i="83"/>
  <c r="AH1995" i="83"/>
  <c r="AG1995" i="83"/>
  <c r="AF1995" i="83"/>
  <c r="AL1994" i="83"/>
  <c r="AK1994" i="83"/>
  <c r="AJ1994" i="83"/>
  <c r="AI1994" i="83"/>
  <c r="AH1994" i="83"/>
  <c r="AG1994" i="83"/>
  <c r="AF1994" i="83"/>
  <c r="AL1993" i="83"/>
  <c r="AK1993" i="83"/>
  <c r="AJ1993" i="83"/>
  <c r="AI1993" i="83"/>
  <c r="AH1993" i="83"/>
  <c r="AG1993" i="83"/>
  <c r="AF1993" i="83"/>
  <c r="AL1992" i="83"/>
  <c r="AK1992" i="83"/>
  <c r="AJ1992" i="83"/>
  <c r="AI1992" i="83"/>
  <c r="AH1992" i="83"/>
  <c r="AG1992" i="83"/>
  <c r="AF1992" i="83"/>
  <c r="AL1991" i="83"/>
  <c r="AK1991" i="83"/>
  <c r="AJ1991" i="83"/>
  <c r="AI1991" i="83"/>
  <c r="AH1991" i="83"/>
  <c r="AG1991" i="83"/>
  <c r="AF1991" i="83"/>
  <c r="AL1990" i="83"/>
  <c r="AK1990" i="83"/>
  <c r="AJ1990" i="83"/>
  <c r="AI1990" i="83"/>
  <c r="AH1990" i="83"/>
  <c r="AG1990" i="83"/>
  <c r="AF1990" i="83"/>
  <c r="AL1989" i="83"/>
  <c r="AK1989" i="83"/>
  <c r="AJ1989" i="83"/>
  <c r="AI1989" i="83"/>
  <c r="AH1989" i="83"/>
  <c r="AG1989" i="83"/>
  <c r="AF1989" i="83"/>
  <c r="AL1988" i="83"/>
  <c r="AK1988" i="83"/>
  <c r="AJ1988" i="83"/>
  <c r="AI1988" i="83"/>
  <c r="AH1988" i="83"/>
  <c r="AG1988" i="83"/>
  <c r="AF1988" i="83"/>
  <c r="AL1987" i="83"/>
  <c r="AK1987" i="83"/>
  <c r="AJ1987" i="83"/>
  <c r="AI1987" i="83"/>
  <c r="AH1987" i="83"/>
  <c r="AG1987" i="83"/>
  <c r="AF1987" i="83"/>
  <c r="AL1986" i="83"/>
  <c r="AK1986" i="83"/>
  <c r="AJ1986" i="83"/>
  <c r="AI1986" i="83"/>
  <c r="AH1986" i="83"/>
  <c r="AG1986" i="83"/>
  <c r="AF1986" i="83"/>
  <c r="AL1985" i="83"/>
  <c r="AK1985" i="83"/>
  <c r="AJ1985" i="83"/>
  <c r="AI1985" i="83"/>
  <c r="AH1985" i="83"/>
  <c r="AG1985" i="83"/>
  <c r="AF1985" i="83"/>
  <c r="AL1984" i="83"/>
  <c r="AK1984" i="83"/>
  <c r="AJ1984" i="83"/>
  <c r="AI1984" i="83"/>
  <c r="AH1984" i="83"/>
  <c r="AG1984" i="83"/>
  <c r="AF1984" i="83"/>
  <c r="AL1983" i="83"/>
  <c r="AK1983" i="83"/>
  <c r="AJ1983" i="83"/>
  <c r="AI1983" i="83"/>
  <c r="AH1983" i="83"/>
  <c r="AG1983" i="83"/>
  <c r="AF1983" i="83"/>
  <c r="AL1982" i="83"/>
  <c r="AK1982" i="83"/>
  <c r="AJ1982" i="83"/>
  <c r="AI1982" i="83"/>
  <c r="AH1982" i="83"/>
  <c r="AG1982" i="83"/>
  <c r="AF1982" i="83"/>
  <c r="AL1981" i="83"/>
  <c r="AK1981" i="83"/>
  <c r="AJ1981" i="83"/>
  <c r="AI1981" i="83"/>
  <c r="AH1981" i="83"/>
  <c r="AG1981" i="83"/>
  <c r="AF1981" i="83"/>
  <c r="AL1980" i="83"/>
  <c r="AK1980" i="83"/>
  <c r="AJ1980" i="83"/>
  <c r="AI1980" i="83"/>
  <c r="AH1980" i="83"/>
  <c r="AG1980" i="83"/>
  <c r="AF1980" i="83"/>
  <c r="AL1979" i="83"/>
  <c r="AK1979" i="83"/>
  <c r="AJ1979" i="83"/>
  <c r="AI1979" i="83"/>
  <c r="AH1979" i="83"/>
  <c r="AG1979" i="83"/>
  <c r="AF1979" i="83"/>
  <c r="AL1978" i="83"/>
  <c r="AK1978" i="83"/>
  <c r="AJ1978" i="83"/>
  <c r="AI1978" i="83"/>
  <c r="AH1978" i="83"/>
  <c r="AG1978" i="83"/>
  <c r="AF1978" i="83"/>
  <c r="AL1977" i="83"/>
  <c r="AK1977" i="83"/>
  <c r="AJ1977" i="83"/>
  <c r="AI1977" i="83"/>
  <c r="AH1977" i="83"/>
  <c r="AG1977" i="83"/>
  <c r="AF1977" i="83"/>
  <c r="AL1976" i="83"/>
  <c r="AK1976" i="83"/>
  <c r="AJ1976" i="83"/>
  <c r="AI1976" i="83"/>
  <c r="AH1976" i="83"/>
  <c r="AG1976" i="83"/>
  <c r="AF1976" i="83"/>
  <c r="AL1975" i="83"/>
  <c r="AK1975" i="83"/>
  <c r="AJ1975" i="83"/>
  <c r="AI1975" i="83"/>
  <c r="AH1975" i="83"/>
  <c r="AG1975" i="83"/>
  <c r="AF1975" i="83"/>
  <c r="AL1974" i="83"/>
  <c r="AK1974" i="83"/>
  <c r="AJ1974" i="83"/>
  <c r="AI1974" i="83"/>
  <c r="AH1974" i="83"/>
  <c r="AG1974" i="83"/>
  <c r="AF1974" i="83"/>
  <c r="AL1973" i="83"/>
  <c r="AK1973" i="83"/>
  <c r="AJ1973" i="83"/>
  <c r="AI1973" i="83"/>
  <c r="AH1973" i="83"/>
  <c r="AG1973" i="83"/>
  <c r="AF1973" i="83"/>
  <c r="AL1972" i="83"/>
  <c r="AK1972" i="83"/>
  <c r="AJ1972" i="83"/>
  <c r="AI1972" i="83"/>
  <c r="AH1972" i="83"/>
  <c r="AG1972" i="83"/>
  <c r="AF1972" i="83"/>
  <c r="AL1971" i="83"/>
  <c r="AK1971" i="83"/>
  <c r="AJ1971" i="83"/>
  <c r="AI1971" i="83"/>
  <c r="AH1971" i="83"/>
  <c r="AG1971" i="83"/>
  <c r="AF1971" i="83"/>
  <c r="AL1970" i="83"/>
  <c r="AK1970" i="83"/>
  <c r="AJ1970" i="83"/>
  <c r="AI1970" i="83"/>
  <c r="AH1970" i="83"/>
  <c r="AG1970" i="83"/>
  <c r="AF1970" i="83"/>
  <c r="AL1969" i="83"/>
  <c r="AK1969" i="83"/>
  <c r="AJ1969" i="83"/>
  <c r="AI1969" i="83"/>
  <c r="AH1969" i="83"/>
  <c r="AG1969" i="83"/>
  <c r="AF1969" i="83"/>
  <c r="AL1968" i="83"/>
  <c r="AK1968" i="83"/>
  <c r="AJ1968" i="83"/>
  <c r="AI1968" i="83"/>
  <c r="AH1968" i="83"/>
  <c r="AG1968" i="83"/>
  <c r="AF1968" i="83"/>
  <c r="AL1967" i="83"/>
  <c r="AK1967" i="83"/>
  <c r="AJ1967" i="83"/>
  <c r="AI1967" i="83"/>
  <c r="AH1967" i="83"/>
  <c r="AG1967" i="83"/>
  <c r="AF1967" i="83"/>
  <c r="AL1966" i="83"/>
  <c r="AK1966" i="83"/>
  <c r="AJ1966" i="83"/>
  <c r="AI1966" i="83"/>
  <c r="AH1966" i="83"/>
  <c r="AG1966" i="83"/>
  <c r="AF1966" i="83"/>
  <c r="AL1965" i="83"/>
  <c r="AK1965" i="83"/>
  <c r="AJ1965" i="83"/>
  <c r="AI1965" i="83"/>
  <c r="AH1965" i="83"/>
  <c r="AG1965" i="83"/>
  <c r="AF1965" i="83"/>
  <c r="AL1964" i="83"/>
  <c r="AK1964" i="83"/>
  <c r="AJ1964" i="83"/>
  <c r="AI1964" i="83"/>
  <c r="AH1964" i="83"/>
  <c r="AG1964" i="83"/>
  <c r="AF1964" i="83"/>
  <c r="AL1963" i="83"/>
  <c r="AK1963" i="83"/>
  <c r="AJ1963" i="83"/>
  <c r="AI1963" i="83"/>
  <c r="AH1963" i="83"/>
  <c r="AG1963" i="83"/>
  <c r="AF1963" i="83"/>
  <c r="AL1962" i="83"/>
  <c r="AK1962" i="83"/>
  <c r="AJ1962" i="83"/>
  <c r="AI1962" i="83"/>
  <c r="AH1962" i="83"/>
  <c r="AG1962" i="83"/>
  <c r="AF1962" i="83"/>
  <c r="AL1961" i="83"/>
  <c r="AK1961" i="83"/>
  <c r="AJ1961" i="83"/>
  <c r="AI1961" i="83"/>
  <c r="AH1961" i="83"/>
  <c r="AG1961" i="83"/>
  <c r="AF1961" i="83"/>
  <c r="AL1960" i="83"/>
  <c r="AK1960" i="83"/>
  <c r="AJ1960" i="83"/>
  <c r="AI1960" i="83"/>
  <c r="AH1960" i="83"/>
  <c r="AG1960" i="83"/>
  <c r="AF1960" i="83"/>
  <c r="AL1959" i="83"/>
  <c r="AK1959" i="83"/>
  <c r="AJ1959" i="83"/>
  <c r="AI1959" i="83"/>
  <c r="AH1959" i="83"/>
  <c r="AG1959" i="83"/>
  <c r="AF1959" i="83"/>
  <c r="AL1958" i="83"/>
  <c r="AK1958" i="83"/>
  <c r="AJ1958" i="83"/>
  <c r="AI1958" i="83"/>
  <c r="AH1958" i="83"/>
  <c r="AG1958" i="83"/>
  <c r="AF1958" i="83"/>
  <c r="AL1957" i="83"/>
  <c r="AK1957" i="83"/>
  <c r="AJ1957" i="83"/>
  <c r="AI1957" i="83"/>
  <c r="AH1957" i="83"/>
  <c r="AG1957" i="83"/>
  <c r="AF1957" i="83"/>
  <c r="AL1956" i="83"/>
  <c r="AK1956" i="83"/>
  <c r="AJ1956" i="83"/>
  <c r="AI1956" i="83"/>
  <c r="AH1956" i="83"/>
  <c r="AG1956" i="83"/>
  <c r="AF1956" i="83"/>
  <c r="AL1955" i="83"/>
  <c r="AK1955" i="83"/>
  <c r="AJ1955" i="83"/>
  <c r="AI1955" i="83"/>
  <c r="AH1955" i="83"/>
  <c r="AG1955" i="83"/>
  <c r="AF1955" i="83"/>
  <c r="AL1954" i="83"/>
  <c r="AK1954" i="83"/>
  <c r="AJ1954" i="83"/>
  <c r="AI1954" i="83"/>
  <c r="AH1954" i="83"/>
  <c r="AG1954" i="83"/>
  <c r="AF1954" i="83"/>
  <c r="AL1953" i="83"/>
  <c r="AK1953" i="83"/>
  <c r="AJ1953" i="83"/>
  <c r="AI1953" i="83"/>
  <c r="AH1953" i="83"/>
  <c r="AG1953" i="83"/>
  <c r="AF1953" i="83"/>
  <c r="AL1952" i="83"/>
  <c r="AK1952" i="83"/>
  <c r="AJ1952" i="83"/>
  <c r="AI1952" i="83"/>
  <c r="AH1952" i="83"/>
  <c r="AG1952" i="83"/>
  <c r="AF1952" i="83"/>
  <c r="AL1951" i="83"/>
  <c r="AK1951" i="83"/>
  <c r="AJ1951" i="83"/>
  <c r="AI1951" i="83"/>
  <c r="AH1951" i="83"/>
  <c r="AG1951" i="83"/>
  <c r="AF1951" i="83"/>
  <c r="AL1950" i="83"/>
  <c r="AK1950" i="83"/>
  <c r="AJ1950" i="83"/>
  <c r="AI1950" i="83"/>
  <c r="AH1950" i="83"/>
  <c r="AG1950" i="83"/>
  <c r="AF1950" i="83"/>
  <c r="AL1949" i="83"/>
  <c r="AK1949" i="83"/>
  <c r="AJ1949" i="83"/>
  <c r="AI1949" i="83"/>
  <c r="AH1949" i="83"/>
  <c r="AG1949" i="83"/>
  <c r="AF1949" i="83"/>
  <c r="AL1948" i="83"/>
  <c r="AK1948" i="83"/>
  <c r="AJ1948" i="83"/>
  <c r="AI1948" i="83"/>
  <c r="AH1948" i="83"/>
  <c r="AG1948" i="83"/>
  <c r="AF1948" i="83"/>
  <c r="AL1947" i="83"/>
  <c r="AK1947" i="83"/>
  <c r="AJ1947" i="83"/>
  <c r="AI1947" i="83"/>
  <c r="AH1947" i="83"/>
  <c r="AG1947" i="83"/>
  <c r="AF1947" i="83"/>
  <c r="AL1946" i="83"/>
  <c r="AK1946" i="83"/>
  <c r="AJ1946" i="83"/>
  <c r="AI1946" i="83"/>
  <c r="AH1946" i="83"/>
  <c r="AG1946" i="83"/>
  <c r="AF1946" i="83"/>
  <c r="AL1945" i="83"/>
  <c r="AK1945" i="83"/>
  <c r="AJ1945" i="83"/>
  <c r="AI1945" i="83"/>
  <c r="AH1945" i="83"/>
  <c r="AG1945" i="83"/>
  <c r="AF1945" i="83"/>
  <c r="AL1944" i="83"/>
  <c r="AK1944" i="83"/>
  <c r="AJ1944" i="83"/>
  <c r="AI1944" i="83"/>
  <c r="AH1944" i="83"/>
  <c r="AG1944" i="83"/>
  <c r="AF1944" i="83"/>
  <c r="AL1943" i="83"/>
  <c r="AK1943" i="83"/>
  <c r="AJ1943" i="83"/>
  <c r="AI1943" i="83"/>
  <c r="AH1943" i="83"/>
  <c r="AG1943" i="83"/>
  <c r="AF1943" i="83"/>
  <c r="AL1942" i="83"/>
  <c r="AK1942" i="83"/>
  <c r="AJ1942" i="83"/>
  <c r="AI1942" i="83"/>
  <c r="AH1942" i="83"/>
  <c r="AG1942" i="83"/>
  <c r="AF1942" i="83"/>
  <c r="AL1941" i="83"/>
  <c r="AK1941" i="83"/>
  <c r="AJ1941" i="83"/>
  <c r="AI1941" i="83"/>
  <c r="AH1941" i="83"/>
  <c r="AG1941" i="83"/>
  <c r="AF1941" i="83"/>
  <c r="AL1940" i="83"/>
  <c r="AK1940" i="83"/>
  <c r="AJ1940" i="83"/>
  <c r="AI1940" i="83"/>
  <c r="AH1940" i="83"/>
  <c r="AG1940" i="83"/>
  <c r="AF1940" i="83"/>
  <c r="AL1939" i="83"/>
  <c r="AK1939" i="83"/>
  <c r="AJ1939" i="83"/>
  <c r="AI1939" i="83"/>
  <c r="AH1939" i="83"/>
  <c r="AG1939" i="83"/>
  <c r="AF1939" i="83"/>
  <c r="AL1938" i="83"/>
  <c r="AK1938" i="83"/>
  <c r="AJ1938" i="83"/>
  <c r="AI1938" i="83"/>
  <c r="AH1938" i="83"/>
  <c r="AG1938" i="83"/>
  <c r="AF1938" i="83"/>
  <c r="AL1937" i="83"/>
  <c r="AK1937" i="83"/>
  <c r="AJ1937" i="83"/>
  <c r="AI1937" i="83"/>
  <c r="AH1937" i="83"/>
  <c r="AG1937" i="83"/>
  <c r="AF1937" i="83"/>
  <c r="AL1936" i="83"/>
  <c r="AK1936" i="83"/>
  <c r="AJ1936" i="83"/>
  <c r="AI1936" i="83"/>
  <c r="AH1936" i="83"/>
  <c r="AG1936" i="83"/>
  <c r="AF1936" i="83"/>
  <c r="AL1935" i="83"/>
  <c r="AK1935" i="83"/>
  <c r="AJ1935" i="83"/>
  <c r="AI1935" i="83"/>
  <c r="AH1935" i="83"/>
  <c r="AG1935" i="83"/>
  <c r="AF1935" i="83"/>
  <c r="AL1934" i="83"/>
  <c r="AK1934" i="83"/>
  <c r="AJ1934" i="83"/>
  <c r="AI1934" i="83"/>
  <c r="AH1934" i="83"/>
  <c r="AG1934" i="83"/>
  <c r="AF1934" i="83"/>
  <c r="AL1933" i="83"/>
  <c r="AK1933" i="83"/>
  <c r="AJ1933" i="83"/>
  <c r="AI1933" i="83"/>
  <c r="AH1933" i="83"/>
  <c r="AG1933" i="83"/>
  <c r="AF1933" i="83"/>
  <c r="AL1932" i="83"/>
  <c r="AK1932" i="83"/>
  <c r="AJ1932" i="83"/>
  <c r="AI1932" i="83"/>
  <c r="AH1932" i="83"/>
  <c r="AG1932" i="83"/>
  <c r="AF1932" i="83"/>
  <c r="AL1931" i="83"/>
  <c r="AK1931" i="83"/>
  <c r="AJ1931" i="83"/>
  <c r="AI1931" i="83"/>
  <c r="AH1931" i="83"/>
  <c r="AG1931" i="83"/>
  <c r="AF1931" i="83"/>
  <c r="AL1930" i="83"/>
  <c r="AK1930" i="83"/>
  <c r="AJ1930" i="83"/>
  <c r="AI1930" i="83"/>
  <c r="AH1930" i="83"/>
  <c r="AG1930" i="83"/>
  <c r="AF1930" i="83"/>
  <c r="AL1929" i="83"/>
  <c r="AK1929" i="83"/>
  <c r="AJ1929" i="83"/>
  <c r="AI1929" i="83"/>
  <c r="AH1929" i="83"/>
  <c r="AG1929" i="83"/>
  <c r="AF1929" i="83"/>
  <c r="AL1928" i="83"/>
  <c r="AK1928" i="83"/>
  <c r="AJ1928" i="83"/>
  <c r="AI1928" i="83"/>
  <c r="AH1928" i="83"/>
  <c r="AG1928" i="83"/>
  <c r="AF1928" i="83"/>
  <c r="AL1927" i="83"/>
  <c r="AK1927" i="83"/>
  <c r="AJ1927" i="83"/>
  <c r="AI1927" i="83"/>
  <c r="AH1927" i="83"/>
  <c r="AG1927" i="83"/>
  <c r="AF1927" i="83"/>
  <c r="AL1926" i="83"/>
  <c r="AK1926" i="83"/>
  <c r="AJ1926" i="83"/>
  <c r="AI1926" i="83"/>
  <c r="AH1926" i="83"/>
  <c r="AG1926" i="83"/>
  <c r="AF1926" i="83"/>
  <c r="AL1925" i="83"/>
  <c r="AK1925" i="83"/>
  <c r="AJ1925" i="83"/>
  <c r="AI1925" i="83"/>
  <c r="AH1925" i="83"/>
  <c r="AG1925" i="83"/>
  <c r="AF1925" i="83"/>
  <c r="AL1924" i="83"/>
  <c r="AK1924" i="83"/>
  <c r="AJ1924" i="83"/>
  <c r="AI1924" i="83"/>
  <c r="AH1924" i="83"/>
  <c r="AG1924" i="83"/>
  <c r="AF1924" i="83"/>
  <c r="AL1923" i="83"/>
  <c r="AK1923" i="83"/>
  <c r="AJ1923" i="83"/>
  <c r="AI1923" i="83"/>
  <c r="AH1923" i="83"/>
  <c r="AG1923" i="83"/>
  <c r="AF1923" i="83"/>
  <c r="AL1922" i="83"/>
  <c r="AK1922" i="83"/>
  <c r="AJ1922" i="83"/>
  <c r="AI1922" i="83"/>
  <c r="AH1922" i="83"/>
  <c r="AG1922" i="83"/>
  <c r="AF1922" i="83"/>
  <c r="AL1921" i="83"/>
  <c r="AK1921" i="83"/>
  <c r="AJ1921" i="83"/>
  <c r="AI1921" i="83"/>
  <c r="AH1921" i="83"/>
  <c r="AG1921" i="83"/>
  <c r="AF1921" i="83"/>
  <c r="AL1920" i="83"/>
  <c r="AK1920" i="83"/>
  <c r="AJ1920" i="83"/>
  <c r="AI1920" i="83"/>
  <c r="AH1920" i="83"/>
  <c r="AG1920" i="83"/>
  <c r="AF1920" i="83"/>
  <c r="AL1919" i="83"/>
  <c r="AK1919" i="83"/>
  <c r="AJ1919" i="83"/>
  <c r="AI1919" i="83"/>
  <c r="AH1919" i="83"/>
  <c r="AG1919" i="83"/>
  <c r="AF1919" i="83"/>
  <c r="AL1918" i="83"/>
  <c r="AK1918" i="83"/>
  <c r="AJ1918" i="83"/>
  <c r="AI1918" i="83"/>
  <c r="AH1918" i="83"/>
  <c r="AG1918" i="83"/>
  <c r="AF1918" i="83"/>
  <c r="AL1917" i="83"/>
  <c r="AK1917" i="83"/>
  <c r="AJ1917" i="83"/>
  <c r="AI1917" i="83"/>
  <c r="AH1917" i="83"/>
  <c r="AG1917" i="83"/>
  <c r="AF1917" i="83"/>
  <c r="AL1916" i="83"/>
  <c r="AK1916" i="83"/>
  <c r="AJ1916" i="83"/>
  <c r="AI1916" i="83"/>
  <c r="AH1916" i="83"/>
  <c r="AG1916" i="83"/>
  <c r="AF1916" i="83"/>
  <c r="AL1915" i="83"/>
  <c r="AK1915" i="83"/>
  <c r="AJ1915" i="83"/>
  <c r="AI1915" i="83"/>
  <c r="AH1915" i="83"/>
  <c r="AG1915" i="83"/>
  <c r="AF1915" i="83"/>
  <c r="AL1914" i="83"/>
  <c r="AK1914" i="83"/>
  <c r="AJ1914" i="83"/>
  <c r="AI1914" i="83"/>
  <c r="AH1914" i="83"/>
  <c r="AG1914" i="83"/>
  <c r="AF1914" i="83"/>
  <c r="AL1913" i="83"/>
  <c r="AK1913" i="83"/>
  <c r="AJ1913" i="83"/>
  <c r="AI1913" i="83"/>
  <c r="AH1913" i="83"/>
  <c r="AG1913" i="83"/>
  <c r="AF1913" i="83"/>
  <c r="AL1912" i="83"/>
  <c r="AK1912" i="83"/>
  <c r="AJ1912" i="83"/>
  <c r="AI1912" i="83"/>
  <c r="AH1912" i="83"/>
  <c r="AG1912" i="83"/>
  <c r="AF1912" i="83"/>
  <c r="AL1911" i="83"/>
  <c r="AK1911" i="83"/>
  <c r="AJ1911" i="83"/>
  <c r="AI1911" i="83"/>
  <c r="AH1911" i="83"/>
  <c r="AG1911" i="83"/>
  <c r="AF1911" i="83"/>
  <c r="AL1910" i="83"/>
  <c r="AK1910" i="83"/>
  <c r="AJ1910" i="83"/>
  <c r="AI1910" i="83"/>
  <c r="AH1910" i="83"/>
  <c r="AG1910" i="83"/>
  <c r="AF1910" i="83"/>
  <c r="AL1909" i="83"/>
  <c r="AK1909" i="83"/>
  <c r="AJ1909" i="83"/>
  <c r="AI1909" i="83"/>
  <c r="AH1909" i="83"/>
  <c r="AG1909" i="83"/>
  <c r="AF1909" i="83"/>
  <c r="AL1908" i="83"/>
  <c r="AK1908" i="83"/>
  <c r="AJ1908" i="83"/>
  <c r="AI1908" i="83"/>
  <c r="AH1908" i="83"/>
  <c r="AG1908" i="83"/>
  <c r="AF1908" i="83"/>
  <c r="AL1907" i="83"/>
  <c r="AK1907" i="83"/>
  <c r="AJ1907" i="83"/>
  <c r="AI1907" i="83"/>
  <c r="AH1907" i="83"/>
  <c r="AG1907" i="83"/>
  <c r="AF1907" i="83"/>
  <c r="AL1906" i="83"/>
  <c r="AK1906" i="83"/>
  <c r="AJ1906" i="83"/>
  <c r="AI1906" i="83"/>
  <c r="AH1906" i="83"/>
  <c r="AG1906" i="83"/>
  <c r="AF1906" i="83"/>
  <c r="AL1905" i="83"/>
  <c r="AK1905" i="83"/>
  <c r="AJ1905" i="83"/>
  <c r="AI1905" i="83"/>
  <c r="AH1905" i="83"/>
  <c r="AG1905" i="83"/>
  <c r="AF1905" i="83"/>
  <c r="AL1904" i="83"/>
  <c r="AK1904" i="83"/>
  <c r="AJ1904" i="83"/>
  <c r="AI1904" i="83"/>
  <c r="AH1904" i="83"/>
  <c r="AG1904" i="83"/>
  <c r="AF1904" i="83"/>
  <c r="AL1903" i="83"/>
  <c r="AK1903" i="83"/>
  <c r="AJ1903" i="83"/>
  <c r="AI1903" i="83"/>
  <c r="AH1903" i="83"/>
  <c r="AG1903" i="83"/>
  <c r="AF1903" i="83"/>
  <c r="AL1902" i="83"/>
  <c r="AK1902" i="83"/>
  <c r="AJ1902" i="83"/>
  <c r="AI1902" i="83"/>
  <c r="AH1902" i="83"/>
  <c r="AG1902" i="83"/>
  <c r="AF1902" i="83"/>
  <c r="AL1901" i="83"/>
  <c r="AK1901" i="83"/>
  <c r="AJ1901" i="83"/>
  <c r="AI1901" i="83"/>
  <c r="AH1901" i="83"/>
  <c r="AG1901" i="83"/>
  <c r="AF1901" i="83"/>
  <c r="AL1900" i="83"/>
  <c r="AK1900" i="83"/>
  <c r="AJ1900" i="83"/>
  <c r="AI1900" i="83"/>
  <c r="AH1900" i="83"/>
  <c r="AG1900" i="83"/>
  <c r="AF1900" i="83"/>
  <c r="AL1899" i="83"/>
  <c r="AK1899" i="83"/>
  <c r="AJ1899" i="83"/>
  <c r="AI1899" i="83"/>
  <c r="AH1899" i="83"/>
  <c r="AG1899" i="83"/>
  <c r="AF1899" i="83"/>
  <c r="AL1898" i="83"/>
  <c r="AK1898" i="83"/>
  <c r="AJ1898" i="83"/>
  <c r="AI1898" i="83"/>
  <c r="AH1898" i="83"/>
  <c r="AG1898" i="83"/>
  <c r="AF1898" i="83"/>
  <c r="AL1897" i="83"/>
  <c r="AK1897" i="83"/>
  <c r="AJ1897" i="83"/>
  <c r="AI1897" i="83"/>
  <c r="AH1897" i="83"/>
  <c r="AG1897" i="83"/>
  <c r="AF1897" i="83"/>
  <c r="AL1896" i="83"/>
  <c r="AK1896" i="83"/>
  <c r="AJ1896" i="83"/>
  <c r="AI1896" i="83"/>
  <c r="AH1896" i="83"/>
  <c r="AG1896" i="83"/>
  <c r="AF1896" i="83"/>
  <c r="AL1895" i="83"/>
  <c r="AK1895" i="83"/>
  <c r="AJ1895" i="83"/>
  <c r="AI1895" i="83"/>
  <c r="AH1895" i="83"/>
  <c r="AG1895" i="83"/>
  <c r="AF1895" i="83"/>
  <c r="AL1894" i="83"/>
  <c r="AK1894" i="83"/>
  <c r="AJ1894" i="83"/>
  <c r="AI1894" i="83"/>
  <c r="AH1894" i="83"/>
  <c r="AG1894" i="83"/>
  <c r="AF1894" i="83"/>
  <c r="AL1893" i="83"/>
  <c r="AK1893" i="83"/>
  <c r="AJ1893" i="83"/>
  <c r="AI1893" i="83"/>
  <c r="AH1893" i="83"/>
  <c r="AG1893" i="83"/>
  <c r="AF1893" i="83"/>
  <c r="AL1892" i="83"/>
  <c r="AK1892" i="83"/>
  <c r="AJ1892" i="83"/>
  <c r="AI1892" i="83"/>
  <c r="AH1892" i="83"/>
  <c r="AG1892" i="83"/>
  <c r="AF1892" i="83"/>
  <c r="AL1891" i="83"/>
  <c r="AK1891" i="83"/>
  <c r="AJ1891" i="83"/>
  <c r="AI1891" i="83"/>
  <c r="AH1891" i="83"/>
  <c r="AG1891" i="83"/>
  <c r="AF1891" i="83"/>
  <c r="AL1890" i="83"/>
  <c r="AK1890" i="83"/>
  <c r="AJ1890" i="83"/>
  <c r="AI1890" i="83"/>
  <c r="AH1890" i="83"/>
  <c r="AG1890" i="83"/>
  <c r="AF1890" i="83"/>
  <c r="AL1889" i="83"/>
  <c r="AK1889" i="83"/>
  <c r="AJ1889" i="83"/>
  <c r="AI1889" i="83"/>
  <c r="AH1889" i="83"/>
  <c r="AG1889" i="83"/>
  <c r="AF1889" i="83"/>
  <c r="AL1888" i="83"/>
  <c r="AK1888" i="83"/>
  <c r="AJ1888" i="83"/>
  <c r="AI1888" i="83"/>
  <c r="AH1888" i="83"/>
  <c r="AG1888" i="83"/>
  <c r="AF1888" i="83"/>
  <c r="AL1887" i="83"/>
  <c r="AK1887" i="83"/>
  <c r="AJ1887" i="83"/>
  <c r="AI1887" i="83"/>
  <c r="AH1887" i="83"/>
  <c r="AG1887" i="83"/>
  <c r="AF1887" i="83"/>
  <c r="AL1886" i="83"/>
  <c r="AK1886" i="83"/>
  <c r="AJ1886" i="83"/>
  <c r="AI1886" i="83"/>
  <c r="AH1886" i="83"/>
  <c r="AG1886" i="83"/>
  <c r="AF1886" i="83"/>
  <c r="AL1885" i="83"/>
  <c r="AK1885" i="83"/>
  <c r="AJ1885" i="83"/>
  <c r="AI1885" i="83"/>
  <c r="AH1885" i="83"/>
  <c r="AG1885" i="83"/>
  <c r="AF1885" i="83"/>
  <c r="AL1884" i="83"/>
  <c r="AK1884" i="83"/>
  <c r="AJ1884" i="83"/>
  <c r="AI1884" i="83"/>
  <c r="AH1884" i="83"/>
  <c r="AG1884" i="83"/>
  <c r="AF1884" i="83"/>
  <c r="AL1883" i="83"/>
  <c r="AK1883" i="83"/>
  <c r="AJ1883" i="83"/>
  <c r="AI1883" i="83"/>
  <c r="AH1883" i="83"/>
  <c r="AG1883" i="83"/>
  <c r="AF1883" i="83"/>
  <c r="AL1882" i="83"/>
  <c r="AK1882" i="83"/>
  <c r="AJ1882" i="83"/>
  <c r="AI1882" i="83"/>
  <c r="AH1882" i="83"/>
  <c r="AG1882" i="83"/>
  <c r="AF1882" i="83"/>
  <c r="AL1881" i="83"/>
  <c r="AK1881" i="83"/>
  <c r="AJ1881" i="83"/>
  <c r="AI1881" i="83"/>
  <c r="AH1881" i="83"/>
  <c r="AG1881" i="83"/>
  <c r="AF1881" i="83"/>
  <c r="AL1880" i="83"/>
  <c r="AK1880" i="83"/>
  <c r="AJ1880" i="83"/>
  <c r="AI1880" i="83"/>
  <c r="AH1880" i="83"/>
  <c r="AG1880" i="83"/>
  <c r="AF1880" i="83"/>
  <c r="AL1879" i="83"/>
  <c r="AK1879" i="83"/>
  <c r="AJ1879" i="83"/>
  <c r="AI1879" i="83"/>
  <c r="AH1879" i="83"/>
  <c r="AG1879" i="83"/>
  <c r="AF1879" i="83"/>
  <c r="AL1878" i="83"/>
  <c r="AK1878" i="83"/>
  <c r="AJ1878" i="83"/>
  <c r="AI1878" i="83"/>
  <c r="AH1878" i="83"/>
  <c r="AG1878" i="83"/>
  <c r="AF1878" i="83"/>
  <c r="AL1877" i="83"/>
  <c r="AK1877" i="83"/>
  <c r="AJ1877" i="83"/>
  <c r="AI1877" i="83"/>
  <c r="AH1877" i="83"/>
  <c r="AG1877" i="83"/>
  <c r="AF1877" i="83"/>
  <c r="AL1876" i="83"/>
  <c r="AK1876" i="83"/>
  <c r="AJ1876" i="83"/>
  <c r="AI1876" i="83"/>
  <c r="AH1876" i="83"/>
  <c r="AG1876" i="83"/>
  <c r="AF1876" i="83"/>
  <c r="AL1875" i="83"/>
  <c r="AK1875" i="83"/>
  <c r="AJ1875" i="83"/>
  <c r="AI1875" i="83"/>
  <c r="AH1875" i="83"/>
  <c r="AG1875" i="83"/>
  <c r="AF1875" i="83"/>
  <c r="AL1874" i="83"/>
  <c r="AK1874" i="83"/>
  <c r="AJ1874" i="83"/>
  <c r="AI1874" i="83"/>
  <c r="AH1874" i="83"/>
  <c r="AG1874" i="83"/>
  <c r="AF1874" i="83"/>
  <c r="AL1873" i="83"/>
  <c r="AK1873" i="83"/>
  <c r="AJ1873" i="83"/>
  <c r="AI1873" i="83"/>
  <c r="AH1873" i="83"/>
  <c r="AG1873" i="83"/>
  <c r="AF1873" i="83"/>
  <c r="AL1872" i="83"/>
  <c r="AK1872" i="83"/>
  <c r="AJ1872" i="83"/>
  <c r="AI1872" i="83"/>
  <c r="AH1872" i="83"/>
  <c r="AG1872" i="83"/>
  <c r="AF1872" i="83"/>
  <c r="AL1871" i="83"/>
  <c r="AK1871" i="83"/>
  <c r="AJ1871" i="83"/>
  <c r="AI1871" i="83"/>
  <c r="AH1871" i="83"/>
  <c r="AG1871" i="83"/>
  <c r="AF1871" i="83"/>
  <c r="AL1870" i="83"/>
  <c r="AK1870" i="83"/>
  <c r="AJ1870" i="83"/>
  <c r="AI1870" i="83"/>
  <c r="AH1870" i="83"/>
  <c r="AG1870" i="83"/>
  <c r="AF1870" i="83"/>
  <c r="AL1869" i="83"/>
  <c r="AK1869" i="83"/>
  <c r="AJ1869" i="83"/>
  <c r="AI1869" i="83"/>
  <c r="AH1869" i="83"/>
  <c r="AG1869" i="83"/>
  <c r="AF1869" i="83"/>
  <c r="AL1868" i="83"/>
  <c r="AK1868" i="83"/>
  <c r="AJ1868" i="83"/>
  <c r="AI1868" i="83"/>
  <c r="AH1868" i="83"/>
  <c r="AG1868" i="83"/>
  <c r="AF1868" i="83"/>
  <c r="AL1867" i="83"/>
  <c r="AK1867" i="83"/>
  <c r="AJ1867" i="83"/>
  <c r="AI1867" i="83"/>
  <c r="AH1867" i="83"/>
  <c r="AG1867" i="83"/>
  <c r="AF1867" i="83"/>
  <c r="AL1866" i="83"/>
  <c r="AK1866" i="83"/>
  <c r="AJ1866" i="83"/>
  <c r="AI1866" i="83"/>
  <c r="AH1866" i="83"/>
  <c r="AG1866" i="83"/>
  <c r="AF1866" i="83"/>
  <c r="AL1865" i="83"/>
  <c r="AK1865" i="83"/>
  <c r="AJ1865" i="83"/>
  <c r="AI1865" i="83"/>
  <c r="AH1865" i="83"/>
  <c r="AG1865" i="83"/>
  <c r="AF1865" i="83"/>
  <c r="AL1864" i="83"/>
  <c r="AK1864" i="83"/>
  <c r="AJ1864" i="83"/>
  <c r="AI1864" i="83"/>
  <c r="AH1864" i="83"/>
  <c r="AG1864" i="83"/>
  <c r="AF1864" i="83"/>
  <c r="AL1863" i="83"/>
  <c r="AK1863" i="83"/>
  <c r="AJ1863" i="83"/>
  <c r="AI1863" i="83"/>
  <c r="AH1863" i="83"/>
  <c r="AG1863" i="83"/>
  <c r="AF1863" i="83"/>
  <c r="AL1862" i="83"/>
  <c r="AK1862" i="83"/>
  <c r="AJ1862" i="83"/>
  <c r="AI1862" i="83"/>
  <c r="AH1862" i="83"/>
  <c r="AG1862" i="83"/>
  <c r="AF1862" i="83"/>
  <c r="AL1861" i="83"/>
  <c r="AK1861" i="83"/>
  <c r="AJ1861" i="83"/>
  <c r="AI1861" i="83"/>
  <c r="AH1861" i="83"/>
  <c r="AG1861" i="83"/>
  <c r="AF1861" i="83"/>
  <c r="AL1860" i="83"/>
  <c r="AK1860" i="83"/>
  <c r="AJ1860" i="83"/>
  <c r="AI1860" i="83"/>
  <c r="AH1860" i="83"/>
  <c r="AG1860" i="83"/>
  <c r="AF1860" i="83"/>
  <c r="AL1859" i="83"/>
  <c r="AK1859" i="83"/>
  <c r="AJ1859" i="83"/>
  <c r="AI1859" i="83"/>
  <c r="AH1859" i="83"/>
  <c r="AG1859" i="83"/>
  <c r="AF1859" i="83"/>
  <c r="AL1858" i="83"/>
  <c r="AK1858" i="83"/>
  <c r="AJ1858" i="83"/>
  <c r="AI1858" i="83"/>
  <c r="AH1858" i="83"/>
  <c r="AG1858" i="83"/>
  <c r="AF1858" i="83"/>
  <c r="AL1857" i="83"/>
  <c r="AK1857" i="83"/>
  <c r="AJ1857" i="83"/>
  <c r="AI1857" i="83"/>
  <c r="AH1857" i="83"/>
  <c r="AG1857" i="83"/>
  <c r="AF1857" i="83"/>
  <c r="AL1856" i="83"/>
  <c r="AK1856" i="83"/>
  <c r="AJ1856" i="83"/>
  <c r="AI1856" i="83"/>
  <c r="AH1856" i="83"/>
  <c r="AG1856" i="83"/>
  <c r="AF1856" i="83"/>
  <c r="AL1855" i="83"/>
  <c r="AK1855" i="83"/>
  <c r="AJ1855" i="83"/>
  <c r="AI1855" i="83"/>
  <c r="AH1855" i="83"/>
  <c r="AG1855" i="83"/>
  <c r="AF1855" i="83"/>
  <c r="AL1854" i="83"/>
  <c r="AK1854" i="83"/>
  <c r="AJ1854" i="83"/>
  <c r="AI1854" i="83"/>
  <c r="AH1854" i="83"/>
  <c r="AG1854" i="83"/>
  <c r="AF1854" i="83"/>
  <c r="AL1853" i="83"/>
  <c r="AK1853" i="83"/>
  <c r="AJ1853" i="83"/>
  <c r="AI1853" i="83"/>
  <c r="AH1853" i="83"/>
  <c r="AG1853" i="83"/>
  <c r="AF1853" i="83"/>
  <c r="AL1852" i="83"/>
  <c r="AK1852" i="83"/>
  <c r="AJ1852" i="83"/>
  <c r="AI1852" i="83"/>
  <c r="AH1852" i="83"/>
  <c r="AG1852" i="83"/>
  <c r="AF1852" i="83"/>
  <c r="AL1851" i="83"/>
  <c r="AK1851" i="83"/>
  <c r="AJ1851" i="83"/>
  <c r="AI1851" i="83"/>
  <c r="AH1851" i="83"/>
  <c r="AG1851" i="83"/>
  <c r="AF1851" i="83"/>
  <c r="AL1850" i="83"/>
  <c r="AK1850" i="83"/>
  <c r="AJ1850" i="83"/>
  <c r="AI1850" i="83"/>
  <c r="AH1850" i="83"/>
  <c r="AG1850" i="83"/>
  <c r="AF1850" i="83"/>
  <c r="AL1849" i="83"/>
  <c r="AK1849" i="83"/>
  <c r="AJ1849" i="83"/>
  <c r="AI1849" i="83"/>
  <c r="AH1849" i="83"/>
  <c r="AG1849" i="83"/>
  <c r="AF1849" i="83"/>
  <c r="AL1848" i="83"/>
  <c r="AK1848" i="83"/>
  <c r="AJ1848" i="83"/>
  <c r="AI1848" i="83"/>
  <c r="AH1848" i="83"/>
  <c r="AG1848" i="83"/>
  <c r="AF1848" i="83"/>
  <c r="AL1847" i="83"/>
  <c r="AK1847" i="83"/>
  <c r="AJ1847" i="83"/>
  <c r="AI1847" i="83"/>
  <c r="AH1847" i="83"/>
  <c r="AG1847" i="83"/>
  <c r="AF1847" i="83"/>
  <c r="AL1846" i="83"/>
  <c r="AK1846" i="83"/>
  <c r="AJ1846" i="83"/>
  <c r="AI1846" i="83"/>
  <c r="AH1846" i="83"/>
  <c r="AG1846" i="83"/>
  <c r="AF1846" i="83"/>
  <c r="AL1845" i="83"/>
  <c r="AK1845" i="83"/>
  <c r="AJ1845" i="83"/>
  <c r="AI1845" i="83"/>
  <c r="AH1845" i="83"/>
  <c r="AG1845" i="83"/>
  <c r="AF1845" i="83"/>
  <c r="AL1844" i="83"/>
  <c r="AK1844" i="83"/>
  <c r="AJ1844" i="83"/>
  <c r="AI1844" i="83"/>
  <c r="AH1844" i="83"/>
  <c r="AG1844" i="83"/>
  <c r="AF1844" i="83"/>
  <c r="AL1843" i="83"/>
  <c r="AK1843" i="83"/>
  <c r="AJ1843" i="83"/>
  <c r="AI1843" i="83"/>
  <c r="AH1843" i="83"/>
  <c r="AG1843" i="83"/>
  <c r="AF1843" i="83"/>
  <c r="AL1842" i="83"/>
  <c r="AK1842" i="83"/>
  <c r="AJ1842" i="83"/>
  <c r="AI1842" i="83"/>
  <c r="AH1842" i="83"/>
  <c r="AG1842" i="83"/>
  <c r="AF1842" i="83"/>
  <c r="AL1841" i="83"/>
  <c r="AK1841" i="83"/>
  <c r="AJ1841" i="83"/>
  <c r="AI1841" i="83"/>
  <c r="AH1841" i="83"/>
  <c r="AG1841" i="83"/>
  <c r="AF1841" i="83"/>
  <c r="AL1840" i="83"/>
  <c r="AK1840" i="83"/>
  <c r="AJ1840" i="83"/>
  <c r="AI1840" i="83"/>
  <c r="AH1840" i="83"/>
  <c r="AG1840" i="83"/>
  <c r="AF1840" i="83"/>
  <c r="AL1839" i="83"/>
  <c r="AK1839" i="83"/>
  <c r="AJ1839" i="83"/>
  <c r="AI1839" i="83"/>
  <c r="AH1839" i="83"/>
  <c r="AG1839" i="83"/>
  <c r="AF1839" i="83"/>
  <c r="AL1838" i="83"/>
  <c r="AK1838" i="83"/>
  <c r="AJ1838" i="83"/>
  <c r="AI1838" i="83"/>
  <c r="AH1838" i="83"/>
  <c r="AG1838" i="83"/>
  <c r="AF1838" i="83"/>
  <c r="AL1837" i="83"/>
  <c r="AK1837" i="83"/>
  <c r="AJ1837" i="83"/>
  <c r="AI1837" i="83"/>
  <c r="AH1837" i="83"/>
  <c r="AG1837" i="83"/>
  <c r="AF1837" i="83"/>
  <c r="AL1836" i="83"/>
  <c r="AK1836" i="83"/>
  <c r="AJ1836" i="83"/>
  <c r="AI1836" i="83"/>
  <c r="AH1836" i="83"/>
  <c r="AG1836" i="83"/>
  <c r="AF1836" i="83"/>
  <c r="AL1835" i="83"/>
  <c r="AK1835" i="83"/>
  <c r="AJ1835" i="83"/>
  <c r="AI1835" i="83"/>
  <c r="AH1835" i="83"/>
  <c r="AG1835" i="83"/>
  <c r="AF1835" i="83"/>
  <c r="AL1834" i="83"/>
  <c r="AK1834" i="83"/>
  <c r="AJ1834" i="83"/>
  <c r="AI1834" i="83"/>
  <c r="AH1834" i="83"/>
  <c r="AG1834" i="83"/>
  <c r="AF1834" i="83"/>
  <c r="AL1833" i="83"/>
  <c r="AK1833" i="83"/>
  <c r="AJ1833" i="83"/>
  <c r="AI1833" i="83"/>
  <c r="AH1833" i="83"/>
  <c r="AG1833" i="83"/>
  <c r="AF1833" i="83"/>
  <c r="AL1832" i="83"/>
  <c r="AK1832" i="83"/>
  <c r="AJ1832" i="83"/>
  <c r="AI1832" i="83"/>
  <c r="AH1832" i="83"/>
  <c r="AG1832" i="83"/>
  <c r="AF1832" i="83"/>
  <c r="AL1831" i="83"/>
  <c r="AK1831" i="83"/>
  <c r="AJ1831" i="83"/>
  <c r="AI1831" i="83"/>
  <c r="AH1831" i="83"/>
  <c r="AG1831" i="83"/>
  <c r="AF1831" i="83"/>
  <c r="AL1830" i="83"/>
  <c r="AK1830" i="83"/>
  <c r="AJ1830" i="83"/>
  <c r="AI1830" i="83"/>
  <c r="AH1830" i="83"/>
  <c r="AG1830" i="83"/>
  <c r="AF1830" i="83"/>
  <c r="AL1829" i="83"/>
  <c r="AK1829" i="83"/>
  <c r="AJ1829" i="83"/>
  <c r="AI1829" i="83"/>
  <c r="AH1829" i="83"/>
  <c r="AG1829" i="83"/>
  <c r="AF1829" i="83"/>
  <c r="AL1828" i="83"/>
  <c r="AK1828" i="83"/>
  <c r="AJ1828" i="83"/>
  <c r="AI1828" i="83"/>
  <c r="AH1828" i="83"/>
  <c r="AG1828" i="83"/>
  <c r="AF1828" i="83"/>
  <c r="AL1827" i="83"/>
  <c r="AK1827" i="83"/>
  <c r="AJ1827" i="83"/>
  <c r="AI1827" i="83"/>
  <c r="AH1827" i="83"/>
  <c r="AG1827" i="83"/>
  <c r="AF1827" i="83"/>
  <c r="AL1826" i="83"/>
  <c r="AK1826" i="83"/>
  <c r="AJ1826" i="83"/>
  <c r="AI1826" i="83"/>
  <c r="AH1826" i="83"/>
  <c r="AG1826" i="83"/>
  <c r="AF1826" i="83"/>
  <c r="AL1825" i="83"/>
  <c r="AK1825" i="83"/>
  <c r="AJ1825" i="83"/>
  <c r="AI1825" i="83"/>
  <c r="AH1825" i="83"/>
  <c r="AG1825" i="83"/>
  <c r="AF1825" i="83"/>
  <c r="AL1824" i="83"/>
  <c r="AK1824" i="83"/>
  <c r="AJ1824" i="83"/>
  <c r="AI1824" i="83"/>
  <c r="AH1824" i="83"/>
  <c r="AG1824" i="83"/>
  <c r="AF1824" i="83"/>
  <c r="AL1823" i="83"/>
  <c r="AK1823" i="83"/>
  <c r="AJ1823" i="83"/>
  <c r="AI1823" i="83"/>
  <c r="AH1823" i="83"/>
  <c r="AG1823" i="83"/>
  <c r="AF1823" i="83"/>
  <c r="AL1822" i="83"/>
  <c r="AK1822" i="83"/>
  <c r="AJ1822" i="83"/>
  <c r="AI1822" i="83"/>
  <c r="AH1822" i="83"/>
  <c r="AG1822" i="83"/>
  <c r="AF1822" i="83"/>
  <c r="AL1821" i="83"/>
  <c r="AK1821" i="83"/>
  <c r="AJ1821" i="83"/>
  <c r="AI1821" i="83"/>
  <c r="AH1821" i="83"/>
  <c r="AG1821" i="83"/>
  <c r="AF1821" i="83"/>
  <c r="AL1820" i="83"/>
  <c r="AK1820" i="83"/>
  <c r="AJ1820" i="83"/>
  <c r="AI1820" i="83"/>
  <c r="AH1820" i="83"/>
  <c r="AG1820" i="83"/>
  <c r="AF1820" i="83"/>
  <c r="AL1819" i="83"/>
  <c r="AK1819" i="83"/>
  <c r="AJ1819" i="83"/>
  <c r="AI1819" i="83"/>
  <c r="AH1819" i="83"/>
  <c r="AG1819" i="83"/>
  <c r="AF1819" i="83"/>
  <c r="AL1818" i="83"/>
  <c r="AK1818" i="83"/>
  <c r="AJ1818" i="83"/>
  <c r="AI1818" i="83"/>
  <c r="AH1818" i="83"/>
  <c r="AG1818" i="83"/>
  <c r="AF1818" i="83"/>
  <c r="AL1817" i="83"/>
  <c r="AK1817" i="83"/>
  <c r="AJ1817" i="83"/>
  <c r="AI1817" i="83"/>
  <c r="AH1817" i="83"/>
  <c r="AG1817" i="83"/>
  <c r="AF1817" i="83"/>
  <c r="AL1816" i="83"/>
  <c r="AK1816" i="83"/>
  <c r="AJ1816" i="83"/>
  <c r="AI1816" i="83"/>
  <c r="AH1816" i="83"/>
  <c r="AG1816" i="83"/>
  <c r="AF1816" i="83"/>
  <c r="AL1815" i="83"/>
  <c r="AK1815" i="83"/>
  <c r="AJ1815" i="83"/>
  <c r="AI1815" i="83"/>
  <c r="AH1815" i="83"/>
  <c r="AG1815" i="83"/>
  <c r="AF1815" i="83"/>
  <c r="AL1814" i="83"/>
  <c r="AK1814" i="83"/>
  <c r="AJ1814" i="83"/>
  <c r="AI1814" i="83"/>
  <c r="AH1814" i="83"/>
  <c r="AG1814" i="83"/>
  <c r="AF1814" i="83"/>
  <c r="AL1813" i="83"/>
  <c r="AK1813" i="83"/>
  <c r="AJ1813" i="83"/>
  <c r="AI1813" i="83"/>
  <c r="AH1813" i="83"/>
  <c r="AG1813" i="83"/>
  <c r="AF1813" i="83"/>
  <c r="AL1812" i="83"/>
  <c r="AK1812" i="83"/>
  <c r="AJ1812" i="83"/>
  <c r="AI1812" i="83"/>
  <c r="AH1812" i="83"/>
  <c r="AG1812" i="83"/>
  <c r="AF1812" i="83"/>
  <c r="AL1811" i="83"/>
  <c r="AK1811" i="83"/>
  <c r="AJ1811" i="83"/>
  <c r="AI1811" i="83"/>
  <c r="AH1811" i="83"/>
  <c r="AG1811" i="83"/>
  <c r="AF1811" i="83"/>
  <c r="AL1810" i="83"/>
  <c r="AK1810" i="83"/>
  <c r="AJ1810" i="83"/>
  <c r="AI1810" i="83"/>
  <c r="AH1810" i="83"/>
  <c r="AG1810" i="83"/>
  <c r="AF1810" i="83"/>
  <c r="AL1809" i="83"/>
  <c r="AK1809" i="83"/>
  <c r="AJ1809" i="83"/>
  <c r="AI1809" i="83"/>
  <c r="AH1809" i="83"/>
  <c r="AG1809" i="83"/>
  <c r="AF1809" i="83"/>
  <c r="AL1808" i="83"/>
  <c r="AK1808" i="83"/>
  <c r="AJ1808" i="83"/>
  <c r="AI1808" i="83"/>
  <c r="AH1808" i="83"/>
  <c r="AG1808" i="83"/>
  <c r="AF1808" i="83"/>
  <c r="AL1807" i="83"/>
  <c r="AK1807" i="83"/>
  <c r="AJ1807" i="83"/>
  <c r="AI1807" i="83"/>
  <c r="AH1807" i="83"/>
  <c r="AG1807" i="83"/>
  <c r="AF1807" i="83"/>
  <c r="AL1806" i="83"/>
  <c r="AK1806" i="83"/>
  <c r="AJ1806" i="83"/>
  <c r="AI1806" i="83"/>
  <c r="AH1806" i="83"/>
  <c r="AG1806" i="83"/>
  <c r="AF1806" i="83"/>
  <c r="AL1805" i="83"/>
  <c r="AK1805" i="83"/>
  <c r="AJ1805" i="83"/>
  <c r="AI1805" i="83"/>
  <c r="AH1805" i="83"/>
  <c r="AG1805" i="83"/>
  <c r="AF1805" i="83"/>
  <c r="AL1804" i="83"/>
  <c r="AK1804" i="83"/>
  <c r="AJ1804" i="83"/>
  <c r="AI1804" i="83"/>
  <c r="AH1804" i="83"/>
  <c r="AG1804" i="83"/>
  <c r="AF1804" i="83"/>
  <c r="AL1803" i="83"/>
  <c r="AK1803" i="83"/>
  <c r="AJ1803" i="83"/>
  <c r="AI1803" i="83"/>
  <c r="AH1803" i="83"/>
  <c r="AG1803" i="83"/>
  <c r="AF1803" i="83"/>
  <c r="AL1802" i="83"/>
  <c r="AK1802" i="83"/>
  <c r="AJ1802" i="83"/>
  <c r="AI1802" i="83"/>
  <c r="AH1802" i="83"/>
  <c r="AG1802" i="83"/>
  <c r="AF1802" i="83"/>
  <c r="AL1801" i="83"/>
  <c r="AK1801" i="83"/>
  <c r="AJ1801" i="83"/>
  <c r="AI1801" i="83"/>
  <c r="AH1801" i="83"/>
  <c r="AG1801" i="83"/>
  <c r="AF1801" i="83"/>
  <c r="AL1800" i="83"/>
  <c r="AK1800" i="83"/>
  <c r="AJ1800" i="83"/>
  <c r="AI1800" i="83"/>
  <c r="AH1800" i="83"/>
  <c r="AG1800" i="83"/>
  <c r="AF1800" i="83"/>
  <c r="AL1799" i="83"/>
  <c r="AK1799" i="83"/>
  <c r="AJ1799" i="83"/>
  <c r="AI1799" i="83"/>
  <c r="AH1799" i="83"/>
  <c r="AG1799" i="83"/>
  <c r="AF1799" i="83"/>
  <c r="AL1798" i="83"/>
  <c r="AK1798" i="83"/>
  <c r="AJ1798" i="83"/>
  <c r="AI1798" i="83"/>
  <c r="AH1798" i="83"/>
  <c r="AG1798" i="83"/>
  <c r="AF1798" i="83"/>
  <c r="AL1797" i="83"/>
  <c r="AK1797" i="83"/>
  <c r="AJ1797" i="83"/>
  <c r="AI1797" i="83"/>
  <c r="AH1797" i="83"/>
  <c r="AG1797" i="83"/>
  <c r="AF1797" i="83"/>
  <c r="AL1796" i="83"/>
  <c r="AK1796" i="83"/>
  <c r="AJ1796" i="83"/>
  <c r="AI1796" i="83"/>
  <c r="AH1796" i="83"/>
  <c r="AG1796" i="83"/>
  <c r="AF1796" i="83"/>
  <c r="AL1795" i="83"/>
  <c r="AK1795" i="83"/>
  <c r="AJ1795" i="83"/>
  <c r="AI1795" i="83"/>
  <c r="AH1795" i="83"/>
  <c r="AG1795" i="83"/>
  <c r="AF1795" i="83"/>
  <c r="AL1794" i="83"/>
  <c r="AK1794" i="83"/>
  <c r="AJ1794" i="83"/>
  <c r="AI1794" i="83"/>
  <c r="AH1794" i="83"/>
  <c r="AG1794" i="83"/>
  <c r="AF1794" i="83"/>
  <c r="AL1793" i="83"/>
  <c r="AK1793" i="83"/>
  <c r="AJ1793" i="83"/>
  <c r="AI1793" i="83"/>
  <c r="AH1793" i="83"/>
  <c r="AG1793" i="83"/>
  <c r="AF1793" i="83"/>
  <c r="AL1792" i="83"/>
  <c r="AK1792" i="83"/>
  <c r="AJ1792" i="83"/>
  <c r="AI1792" i="83"/>
  <c r="AH1792" i="83"/>
  <c r="AG1792" i="83"/>
  <c r="AF1792" i="83"/>
  <c r="AL1791" i="83"/>
  <c r="AK1791" i="83"/>
  <c r="AJ1791" i="83"/>
  <c r="AI1791" i="83"/>
  <c r="AH1791" i="83"/>
  <c r="AG1791" i="83"/>
  <c r="AF1791" i="83"/>
  <c r="AL1790" i="83"/>
  <c r="AK1790" i="83"/>
  <c r="AJ1790" i="83"/>
  <c r="AI1790" i="83"/>
  <c r="AH1790" i="83"/>
  <c r="AG1790" i="83"/>
  <c r="AF1790" i="83"/>
  <c r="AL1789" i="83"/>
  <c r="AK1789" i="83"/>
  <c r="AJ1789" i="83"/>
  <c r="AI1789" i="83"/>
  <c r="AH1789" i="83"/>
  <c r="AG1789" i="83"/>
  <c r="AF1789" i="83"/>
  <c r="AL1788" i="83"/>
  <c r="AK1788" i="83"/>
  <c r="AJ1788" i="83"/>
  <c r="AI1788" i="83"/>
  <c r="AH1788" i="83"/>
  <c r="AG1788" i="83"/>
  <c r="AF1788" i="83"/>
  <c r="AL1787" i="83"/>
  <c r="AK1787" i="83"/>
  <c r="AJ1787" i="83"/>
  <c r="AI1787" i="83"/>
  <c r="AH1787" i="83"/>
  <c r="AG1787" i="83"/>
  <c r="AF1787" i="83"/>
  <c r="AL1786" i="83"/>
  <c r="AK1786" i="83"/>
  <c r="AJ1786" i="83"/>
  <c r="AI1786" i="83"/>
  <c r="AH1786" i="83"/>
  <c r="AG1786" i="83"/>
  <c r="AF1786" i="83"/>
  <c r="AL1785" i="83"/>
  <c r="AK1785" i="83"/>
  <c r="AJ1785" i="83"/>
  <c r="AI1785" i="83"/>
  <c r="AH1785" i="83"/>
  <c r="AG1785" i="83"/>
  <c r="AF1785" i="83"/>
  <c r="AL1784" i="83"/>
  <c r="AK1784" i="83"/>
  <c r="AJ1784" i="83"/>
  <c r="AI1784" i="83"/>
  <c r="AH1784" i="83"/>
  <c r="AG1784" i="83"/>
  <c r="AF1784" i="83"/>
  <c r="AL1783" i="83"/>
  <c r="AK1783" i="83"/>
  <c r="AJ1783" i="83"/>
  <c r="AI1783" i="83"/>
  <c r="AH1783" i="83"/>
  <c r="AG1783" i="83"/>
  <c r="AF1783" i="83"/>
  <c r="AL1782" i="83"/>
  <c r="AK1782" i="83"/>
  <c r="AJ1782" i="83"/>
  <c r="AI1782" i="83"/>
  <c r="AH1782" i="83"/>
  <c r="AG1782" i="83"/>
  <c r="AF1782" i="83"/>
  <c r="AL1781" i="83"/>
  <c r="AK1781" i="83"/>
  <c r="AJ1781" i="83"/>
  <c r="AI1781" i="83"/>
  <c r="AH1781" i="83"/>
  <c r="AG1781" i="83"/>
  <c r="AF1781" i="83"/>
  <c r="AL1780" i="83"/>
  <c r="AK1780" i="83"/>
  <c r="AJ1780" i="83"/>
  <c r="AI1780" i="83"/>
  <c r="AH1780" i="83"/>
  <c r="AG1780" i="83"/>
  <c r="AF1780" i="83"/>
  <c r="AL1779" i="83"/>
  <c r="AK1779" i="83"/>
  <c r="AJ1779" i="83"/>
  <c r="AI1779" i="83"/>
  <c r="AH1779" i="83"/>
  <c r="AG1779" i="83"/>
  <c r="AF1779" i="83"/>
  <c r="AL1778" i="83"/>
  <c r="AK1778" i="83"/>
  <c r="AJ1778" i="83"/>
  <c r="AI1778" i="83"/>
  <c r="AH1778" i="83"/>
  <c r="AG1778" i="83"/>
  <c r="AF1778" i="83"/>
  <c r="AL1777" i="83"/>
  <c r="AK1777" i="83"/>
  <c r="AJ1777" i="83"/>
  <c r="AI1777" i="83"/>
  <c r="AH1777" i="83"/>
  <c r="AG1777" i="83"/>
  <c r="AF1777" i="83"/>
  <c r="AL1776" i="83"/>
  <c r="AK1776" i="83"/>
  <c r="AJ1776" i="83"/>
  <c r="AI1776" i="83"/>
  <c r="AH1776" i="83"/>
  <c r="AG1776" i="83"/>
  <c r="AF1776" i="83"/>
  <c r="AL1775" i="83"/>
  <c r="AK1775" i="83"/>
  <c r="AJ1775" i="83"/>
  <c r="AI1775" i="83"/>
  <c r="AH1775" i="83"/>
  <c r="AG1775" i="83"/>
  <c r="AF1775" i="83"/>
  <c r="AL1774" i="83"/>
  <c r="AK1774" i="83"/>
  <c r="AJ1774" i="83"/>
  <c r="AI1774" i="83"/>
  <c r="AH1774" i="83"/>
  <c r="AG1774" i="83"/>
  <c r="AF1774" i="83"/>
  <c r="AL1773" i="83"/>
  <c r="AK1773" i="83"/>
  <c r="AJ1773" i="83"/>
  <c r="AI1773" i="83"/>
  <c r="AH1773" i="83"/>
  <c r="AG1773" i="83"/>
  <c r="AF1773" i="83"/>
  <c r="AL1772" i="83"/>
  <c r="AK1772" i="83"/>
  <c r="AJ1772" i="83"/>
  <c r="AI1772" i="83"/>
  <c r="AH1772" i="83"/>
  <c r="AG1772" i="83"/>
  <c r="AF1772" i="83"/>
  <c r="AL1771" i="83"/>
  <c r="AK1771" i="83"/>
  <c r="AJ1771" i="83"/>
  <c r="AI1771" i="83"/>
  <c r="AH1771" i="83"/>
  <c r="AG1771" i="83"/>
  <c r="AF1771" i="83"/>
  <c r="AL1770" i="83"/>
  <c r="AK1770" i="83"/>
  <c r="AJ1770" i="83"/>
  <c r="AI1770" i="83"/>
  <c r="AH1770" i="83"/>
  <c r="AG1770" i="83"/>
  <c r="AF1770" i="83"/>
  <c r="AL1769" i="83"/>
  <c r="AK1769" i="83"/>
  <c r="AJ1769" i="83"/>
  <c r="AI1769" i="83"/>
  <c r="AH1769" i="83"/>
  <c r="AG1769" i="83"/>
  <c r="AF1769" i="83"/>
  <c r="AL1768" i="83"/>
  <c r="AK1768" i="83"/>
  <c r="AJ1768" i="83"/>
  <c r="AI1768" i="83"/>
  <c r="AH1768" i="83"/>
  <c r="AG1768" i="83"/>
  <c r="AF1768" i="83"/>
  <c r="AL1767" i="83"/>
  <c r="AK1767" i="83"/>
  <c r="AJ1767" i="83"/>
  <c r="AI1767" i="83"/>
  <c r="AH1767" i="83"/>
  <c r="AG1767" i="83"/>
  <c r="AF1767" i="83"/>
  <c r="AL1766" i="83"/>
  <c r="AK1766" i="83"/>
  <c r="AJ1766" i="83"/>
  <c r="AI1766" i="83"/>
  <c r="AH1766" i="83"/>
  <c r="AG1766" i="83"/>
  <c r="AF1766" i="83"/>
  <c r="AL1765" i="83"/>
  <c r="AK1765" i="83"/>
  <c r="AJ1765" i="83"/>
  <c r="AI1765" i="83"/>
  <c r="AH1765" i="83"/>
  <c r="AG1765" i="83"/>
  <c r="AF1765" i="83"/>
  <c r="AL1764" i="83"/>
  <c r="AK1764" i="83"/>
  <c r="AJ1764" i="83"/>
  <c r="AI1764" i="83"/>
  <c r="AH1764" i="83"/>
  <c r="AG1764" i="83"/>
  <c r="AF1764" i="83"/>
  <c r="AL1763" i="83"/>
  <c r="AK1763" i="83"/>
  <c r="AJ1763" i="83"/>
  <c r="AI1763" i="83"/>
  <c r="AH1763" i="83"/>
  <c r="AG1763" i="83"/>
  <c r="AF1763" i="83"/>
  <c r="AL1762" i="83"/>
  <c r="AK1762" i="83"/>
  <c r="AJ1762" i="83"/>
  <c r="AI1762" i="83"/>
  <c r="AH1762" i="83"/>
  <c r="AG1762" i="83"/>
  <c r="AF1762" i="83"/>
  <c r="AL1761" i="83"/>
  <c r="AK1761" i="83"/>
  <c r="AJ1761" i="83"/>
  <c r="AI1761" i="83"/>
  <c r="AH1761" i="83"/>
  <c r="AG1761" i="83"/>
  <c r="AF1761" i="83"/>
  <c r="AL1760" i="83"/>
  <c r="AK1760" i="83"/>
  <c r="AJ1760" i="83"/>
  <c r="AI1760" i="83"/>
  <c r="AH1760" i="83"/>
  <c r="AG1760" i="83"/>
  <c r="AF1760" i="83"/>
  <c r="AL1759" i="83"/>
  <c r="AK1759" i="83"/>
  <c r="AJ1759" i="83"/>
  <c r="AI1759" i="83"/>
  <c r="AH1759" i="83"/>
  <c r="AG1759" i="83"/>
  <c r="AF1759" i="83"/>
  <c r="AL1758" i="83"/>
  <c r="AK1758" i="83"/>
  <c r="AJ1758" i="83"/>
  <c r="AI1758" i="83"/>
  <c r="AH1758" i="83"/>
  <c r="AG1758" i="83"/>
  <c r="AF1758" i="83"/>
  <c r="AL1757" i="83"/>
  <c r="AK1757" i="83"/>
  <c r="AJ1757" i="83"/>
  <c r="AI1757" i="83"/>
  <c r="AH1757" i="83"/>
  <c r="AG1757" i="83"/>
  <c r="AF1757" i="83"/>
  <c r="AL1756" i="83"/>
  <c r="AK1756" i="83"/>
  <c r="AJ1756" i="83"/>
  <c r="AI1756" i="83"/>
  <c r="AH1756" i="83"/>
  <c r="AG1756" i="83"/>
  <c r="AF1756" i="83"/>
  <c r="AL1755" i="83"/>
  <c r="AK1755" i="83"/>
  <c r="AJ1755" i="83"/>
  <c r="AI1755" i="83"/>
  <c r="AH1755" i="83"/>
  <c r="AG1755" i="83"/>
  <c r="AF1755" i="83"/>
  <c r="AL1754" i="83"/>
  <c r="AK1754" i="83"/>
  <c r="AJ1754" i="83"/>
  <c r="AI1754" i="83"/>
  <c r="AH1754" i="83"/>
  <c r="AG1754" i="83"/>
  <c r="AF1754" i="83"/>
  <c r="AL1753" i="83"/>
  <c r="AK1753" i="83"/>
  <c r="AJ1753" i="83"/>
  <c r="AI1753" i="83"/>
  <c r="AH1753" i="83"/>
  <c r="AG1753" i="83"/>
  <c r="AF1753" i="83"/>
  <c r="AL1752" i="83"/>
  <c r="AK1752" i="83"/>
  <c r="AJ1752" i="83"/>
  <c r="AI1752" i="83"/>
  <c r="AH1752" i="83"/>
  <c r="AG1752" i="83"/>
  <c r="AF1752" i="83"/>
  <c r="AL1751" i="83"/>
  <c r="AK1751" i="83"/>
  <c r="AJ1751" i="83"/>
  <c r="AI1751" i="83"/>
  <c r="AH1751" i="83"/>
  <c r="AG1751" i="83"/>
  <c r="AF1751" i="83"/>
  <c r="AL1750" i="83"/>
  <c r="AK1750" i="83"/>
  <c r="AJ1750" i="83"/>
  <c r="AI1750" i="83"/>
  <c r="AH1750" i="83"/>
  <c r="AG1750" i="83"/>
  <c r="AF1750" i="83"/>
  <c r="AL1749" i="83"/>
  <c r="AK1749" i="83"/>
  <c r="AJ1749" i="83"/>
  <c r="AI1749" i="83"/>
  <c r="AH1749" i="83"/>
  <c r="AG1749" i="83"/>
  <c r="AF1749" i="83"/>
  <c r="AL1748" i="83"/>
  <c r="AK1748" i="83"/>
  <c r="AJ1748" i="83"/>
  <c r="AI1748" i="83"/>
  <c r="AH1748" i="83"/>
  <c r="AG1748" i="83"/>
  <c r="AF1748" i="83"/>
  <c r="AL1747" i="83"/>
  <c r="AK1747" i="83"/>
  <c r="AJ1747" i="83"/>
  <c r="AI1747" i="83"/>
  <c r="AH1747" i="83"/>
  <c r="AG1747" i="83"/>
  <c r="AF1747" i="83"/>
  <c r="AL1746" i="83"/>
  <c r="AK1746" i="83"/>
  <c r="AJ1746" i="83"/>
  <c r="AI1746" i="83"/>
  <c r="AH1746" i="83"/>
  <c r="AG1746" i="83"/>
  <c r="AF1746" i="83"/>
  <c r="AL1745" i="83"/>
  <c r="AK1745" i="83"/>
  <c r="AJ1745" i="83"/>
  <c r="AI1745" i="83"/>
  <c r="AH1745" i="83"/>
  <c r="AG1745" i="83"/>
  <c r="AF1745" i="83"/>
  <c r="AL1744" i="83"/>
  <c r="AK1744" i="83"/>
  <c r="AJ1744" i="83"/>
  <c r="AI1744" i="83"/>
  <c r="AH1744" i="83"/>
  <c r="AG1744" i="83"/>
  <c r="AF1744" i="83"/>
  <c r="AL1743" i="83"/>
  <c r="AK1743" i="83"/>
  <c r="AJ1743" i="83"/>
  <c r="AI1743" i="83"/>
  <c r="AH1743" i="83"/>
  <c r="AG1743" i="83"/>
  <c r="AF1743" i="83"/>
  <c r="AL1742" i="83"/>
  <c r="AK1742" i="83"/>
  <c r="AJ1742" i="83"/>
  <c r="AI1742" i="83"/>
  <c r="AH1742" i="83"/>
  <c r="AG1742" i="83"/>
  <c r="AF1742" i="83"/>
  <c r="AL1741" i="83"/>
  <c r="AK1741" i="83"/>
  <c r="AJ1741" i="83"/>
  <c r="AI1741" i="83"/>
  <c r="AH1741" i="83"/>
  <c r="AG1741" i="83"/>
  <c r="AF1741" i="83"/>
  <c r="AL1740" i="83"/>
  <c r="AK1740" i="83"/>
  <c r="AJ1740" i="83"/>
  <c r="AI1740" i="83"/>
  <c r="AH1740" i="83"/>
  <c r="AG1740" i="83"/>
  <c r="AF1740" i="83"/>
  <c r="AL1739" i="83"/>
  <c r="AK1739" i="83"/>
  <c r="AJ1739" i="83"/>
  <c r="AI1739" i="83"/>
  <c r="AH1739" i="83"/>
  <c r="AG1739" i="83"/>
  <c r="AF1739" i="83"/>
  <c r="AL1738" i="83"/>
  <c r="AK1738" i="83"/>
  <c r="AJ1738" i="83"/>
  <c r="AI1738" i="83"/>
  <c r="AH1738" i="83"/>
  <c r="AG1738" i="83"/>
  <c r="AF1738" i="83"/>
  <c r="AL1737" i="83"/>
  <c r="AK1737" i="83"/>
  <c r="AJ1737" i="83"/>
  <c r="AI1737" i="83"/>
  <c r="AH1737" i="83"/>
  <c r="AG1737" i="83"/>
  <c r="AF1737" i="83"/>
  <c r="AL1736" i="83"/>
  <c r="AK1736" i="83"/>
  <c r="AJ1736" i="83"/>
  <c r="AI1736" i="83"/>
  <c r="AH1736" i="83"/>
  <c r="AG1736" i="83"/>
  <c r="AF1736" i="83"/>
  <c r="AL1735" i="83"/>
  <c r="AK1735" i="83"/>
  <c r="AJ1735" i="83"/>
  <c r="AI1735" i="83"/>
  <c r="AH1735" i="83"/>
  <c r="AG1735" i="83"/>
  <c r="AF1735" i="83"/>
  <c r="AL1734" i="83"/>
  <c r="AK1734" i="83"/>
  <c r="AJ1734" i="83"/>
  <c r="AI1734" i="83"/>
  <c r="AH1734" i="83"/>
  <c r="AG1734" i="83"/>
  <c r="AF1734" i="83"/>
  <c r="AL1733" i="83"/>
  <c r="AK1733" i="83"/>
  <c r="AJ1733" i="83"/>
  <c r="AI1733" i="83"/>
  <c r="AH1733" i="83"/>
  <c r="AG1733" i="83"/>
  <c r="AF1733" i="83"/>
  <c r="AL1732" i="83"/>
  <c r="AK1732" i="83"/>
  <c r="AJ1732" i="83"/>
  <c r="AI1732" i="83"/>
  <c r="AH1732" i="83"/>
  <c r="AG1732" i="83"/>
  <c r="AF1732" i="83"/>
  <c r="AL1731" i="83"/>
  <c r="AK1731" i="83"/>
  <c r="AJ1731" i="83"/>
  <c r="AI1731" i="83"/>
  <c r="AH1731" i="83"/>
  <c r="AG1731" i="83"/>
  <c r="AF1731" i="83"/>
  <c r="AL1730" i="83"/>
  <c r="AK1730" i="83"/>
  <c r="AJ1730" i="83"/>
  <c r="AI1730" i="83"/>
  <c r="AH1730" i="83"/>
  <c r="AG1730" i="83"/>
  <c r="AF1730" i="83"/>
  <c r="AL1729" i="83"/>
  <c r="AK1729" i="83"/>
  <c r="AJ1729" i="83"/>
  <c r="AI1729" i="83"/>
  <c r="AH1729" i="83"/>
  <c r="AG1729" i="83"/>
  <c r="AF1729" i="83"/>
  <c r="AL1728" i="83"/>
  <c r="AK1728" i="83"/>
  <c r="AJ1728" i="83"/>
  <c r="AI1728" i="83"/>
  <c r="AH1728" i="83"/>
  <c r="AG1728" i="83"/>
  <c r="AF1728" i="83"/>
  <c r="AL1727" i="83"/>
  <c r="AK1727" i="83"/>
  <c r="AJ1727" i="83"/>
  <c r="AI1727" i="83"/>
  <c r="AH1727" i="83"/>
  <c r="AG1727" i="83"/>
  <c r="AF1727" i="83"/>
  <c r="AL1726" i="83"/>
  <c r="AK1726" i="83"/>
  <c r="AJ1726" i="83"/>
  <c r="AI1726" i="83"/>
  <c r="AH1726" i="83"/>
  <c r="AG1726" i="83"/>
  <c r="AF1726" i="83"/>
  <c r="AL1725" i="83"/>
  <c r="AK1725" i="83"/>
  <c r="AJ1725" i="83"/>
  <c r="AI1725" i="83"/>
  <c r="AH1725" i="83"/>
  <c r="AG1725" i="83"/>
  <c r="AF1725" i="83"/>
  <c r="AL1724" i="83"/>
  <c r="AK1724" i="83"/>
  <c r="AJ1724" i="83"/>
  <c r="AI1724" i="83"/>
  <c r="AH1724" i="83"/>
  <c r="AG1724" i="83"/>
  <c r="AF1724" i="83"/>
  <c r="AL1723" i="83"/>
  <c r="AK1723" i="83"/>
  <c r="AJ1723" i="83"/>
  <c r="AI1723" i="83"/>
  <c r="AH1723" i="83"/>
  <c r="AG1723" i="83"/>
  <c r="AF1723" i="83"/>
  <c r="AL1722" i="83"/>
  <c r="AK1722" i="83"/>
  <c r="AJ1722" i="83"/>
  <c r="AI1722" i="83"/>
  <c r="AH1722" i="83"/>
  <c r="AG1722" i="83"/>
  <c r="AF1722" i="83"/>
  <c r="AL1721" i="83"/>
  <c r="AK1721" i="83"/>
  <c r="AJ1721" i="83"/>
  <c r="AI1721" i="83"/>
  <c r="AH1721" i="83"/>
  <c r="AG1721" i="83"/>
  <c r="AF1721" i="83"/>
  <c r="AL1720" i="83"/>
  <c r="AK1720" i="83"/>
  <c r="AJ1720" i="83"/>
  <c r="AI1720" i="83"/>
  <c r="AH1720" i="83"/>
  <c r="AG1720" i="83"/>
  <c r="AF1720" i="83"/>
  <c r="AL1719" i="83"/>
  <c r="AK1719" i="83"/>
  <c r="AJ1719" i="83"/>
  <c r="AI1719" i="83"/>
  <c r="AH1719" i="83"/>
  <c r="AG1719" i="83"/>
  <c r="AF1719" i="83"/>
  <c r="AL1718" i="83"/>
  <c r="AK1718" i="83"/>
  <c r="AJ1718" i="83"/>
  <c r="AI1718" i="83"/>
  <c r="AH1718" i="83"/>
  <c r="AG1718" i="83"/>
  <c r="AF1718" i="83"/>
  <c r="AL1717" i="83"/>
  <c r="AK1717" i="83"/>
  <c r="AJ1717" i="83"/>
  <c r="AI1717" i="83"/>
  <c r="AH1717" i="83"/>
  <c r="AG1717" i="83"/>
  <c r="AF1717" i="83"/>
  <c r="AL1716" i="83"/>
  <c r="AK1716" i="83"/>
  <c r="AJ1716" i="83"/>
  <c r="AI1716" i="83"/>
  <c r="AH1716" i="83"/>
  <c r="AG1716" i="83"/>
  <c r="AF1716" i="83"/>
  <c r="AL1715" i="83"/>
  <c r="AK1715" i="83"/>
  <c r="AJ1715" i="83"/>
  <c r="AI1715" i="83"/>
  <c r="AH1715" i="83"/>
  <c r="AG1715" i="83"/>
  <c r="AF1715" i="83"/>
  <c r="AL1714" i="83"/>
  <c r="AK1714" i="83"/>
  <c r="AJ1714" i="83"/>
  <c r="AI1714" i="83"/>
  <c r="AH1714" i="83"/>
  <c r="AG1714" i="83"/>
  <c r="AF1714" i="83"/>
  <c r="AL1713" i="83"/>
  <c r="AK1713" i="83"/>
  <c r="AJ1713" i="83"/>
  <c r="AI1713" i="83"/>
  <c r="AH1713" i="83"/>
  <c r="AG1713" i="83"/>
  <c r="AF1713" i="83"/>
  <c r="AL1712" i="83"/>
  <c r="AK1712" i="83"/>
  <c r="AJ1712" i="83"/>
  <c r="AI1712" i="83"/>
  <c r="AH1712" i="83"/>
  <c r="AG1712" i="83"/>
  <c r="AF1712" i="83"/>
  <c r="AL1711" i="83"/>
  <c r="AK1711" i="83"/>
  <c r="AJ1711" i="83"/>
  <c r="AI1711" i="83"/>
  <c r="AH1711" i="83"/>
  <c r="AG1711" i="83"/>
  <c r="AF1711" i="83"/>
  <c r="AL1710" i="83"/>
  <c r="AK1710" i="83"/>
  <c r="AJ1710" i="83"/>
  <c r="AI1710" i="83"/>
  <c r="AH1710" i="83"/>
  <c r="AG1710" i="83"/>
  <c r="AF1710" i="83"/>
  <c r="AL1709" i="83"/>
  <c r="AK1709" i="83"/>
  <c r="AJ1709" i="83"/>
  <c r="AI1709" i="83"/>
  <c r="AH1709" i="83"/>
  <c r="AG1709" i="83"/>
  <c r="AF1709" i="83"/>
  <c r="AL1708" i="83"/>
  <c r="AK1708" i="83"/>
  <c r="AJ1708" i="83"/>
  <c r="AI1708" i="83"/>
  <c r="AH1708" i="83"/>
  <c r="AG1708" i="83"/>
  <c r="AF1708" i="83"/>
  <c r="AL1707" i="83"/>
  <c r="AK1707" i="83"/>
  <c r="AJ1707" i="83"/>
  <c r="AI1707" i="83"/>
  <c r="AH1707" i="83"/>
  <c r="AG1707" i="83"/>
  <c r="AF1707" i="83"/>
  <c r="AL1706" i="83"/>
  <c r="AK1706" i="83"/>
  <c r="AJ1706" i="83"/>
  <c r="AI1706" i="83"/>
  <c r="AH1706" i="83"/>
  <c r="AG1706" i="83"/>
  <c r="AF1706" i="83"/>
  <c r="AL1705" i="83"/>
  <c r="AK1705" i="83"/>
  <c r="AJ1705" i="83"/>
  <c r="AI1705" i="83"/>
  <c r="AH1705" i="83"/>
  <c r="AG1705" i="83"/>
  <c r="AF1705" i="83"/>
  <c r="AL1704" i="83"/>
  <c r="AK1704" i="83"/>
  <c r="AJ1704" i="83"/>
  <c r="AI1704" i="83"/>
  <c r="AH1704" i="83"/>
  <c r="AG1704" i="83"/>
  <c r="AF1704" i="83"/>
  <c r="AL1703" i="83"/>
  <c r="AK1703" i="83"/>
  <c r="AJ1703" i="83"/>
  <c r="AI1703" i="83"/>
  <c r="AH1703" i="83"/>
  <c r="AG1703" i="83"/>
  <c r="AF1703" i="83"/>
  <c r="AL1702" i="83"/>
  <c r="AK1702" i="83"/>
  <c r="AJ1702" i="83"/>
  <c r="AI1702" i="83"/>
  <c r="AH1702" i="83"/>
  <c r="AG1702" i="83"/>
  <c r="AF1702" i="83"/>
  <c r="AL1701" i="83"/>
  <c r="AK1701" i="83"/>
  <c r="AJ1701" i="83"/>
  <c r="AI1701" i="83"/>
  <c r="AH1701" i="83"/>
  <c r="AG1701" i="83"/>
  <c r="AF1701" i="83"/>
  <c r="AL1700" i="83"/>
  <c r="AK1700" i="83"/>
  <c r="AJ1700" i="83"/>
  <c r="AI1700" i="83"/>
  <c r="AH1700" i="83"/>
  <c r="AG1700" i="83"/>
  <c r="AF1700" i="83"/>
  <c r="AL1699" i="83"/>
  <c r="AK1699" i="83"/>
  <c r="AJ1699" i="83"/>
  <c r="AI1699" i="83"/>
  <c r="AH1699" i="83"/>
  <c r="AG1699" i="83"/>
  <c r="AF1699" i="83"/>
  <c r="AL1698" i="83"/>
  <c r="AK1698" i="83"/>
  <c r="AJ1698" i="83"/>
  <c r="AI1698" i="83"/>
  <c r="AH1698" i="83"/>
  <c r="AG1698" i="83"/>
  <c r="AF1698" i="83"/>
  <c r="AL1697" i="83"/>
  <c r="AK1697" i="83"/>
  <c r="AJ1697" i="83"/>
  <c r="AI1697" i="83"/>
  <c r="AH1697" i="83"/>
  <c r="AG1697" i="83"/>
  <c r="AF1697" i="83"/>
  <c r="AL1696" i="83"/>
  <c r="AK1696" i="83"/>
  <c r="AJ1696" i="83"/>
  <c r="AI1696" i="83"/>
  <c r="AH1696" i="83"/>
  <c r="AG1696" i="83"/>
  <c r="AF1696" i="83"/>
  <c r="AL1695" i="83"/>
  <c r="AK1695" i="83"/>
  <c r="AJ1695" i="83"/>
  <c r="AI1695" i="83"/>
  <c r="AH1695" i="83"/>
  <c r="AG1695" i="83"/>
  <c r="AF1695" i="83"/>
  <c r="AL1694" i="83"/>
  <c r="AK1694" i="83"/>
  <c r="AJ1694" i="83"/>
  <c r="AI1694" i="83"/>
  <c r="AH1694" i="83"/>
  <c r="AG1694" i="83"/>
  <c r="AF1694" i="83"/>
  <c r="AL1693" i="83"/>
  <c r="AK1693" i="83"/>
  <c r="AJ1693" i="83"/>
  <c r="AI1693" i="83"/>
  <c r="AH1693" i="83"/>
  <c r="AG1693" i="83"/>
  <c r="AF1693" i="83"/>
  <c r="AL1692" i="83"/>
  <c r="AK1692" i="83"/>
  <c r="AJ1692" i="83"/>
  <c r="AI1692" i="83"/>
  <c r="AH1692" i="83"/>
  <c r="AG1692" i="83"/>
  <c r="AF1692" i="83"/>
  <c r="AL1691" i="83"/>
  <c r="AK1691" i="83"/>
  <c r="AJ1691" i="83"/>
  <c r="AI1691" i="83"/>
  <c r="AH1691" i="83"/>
  <c r="AG1691" i="83"/>
  <c r="AF1691" i="83"/>
  <c r="AL1690" i="83"/>
  <c r="AK1690" i="83"/>
  <c r="AJ1690" i="83"/>
  <c r="AI1690" i="83"/>
  <c r="AH1690" i="83"/>
  <c r="AG1690" i="83"/>
  <c r="AF1690" i="83"/>
  <c r="AL1689" i="83"/>
  <c r="AK1689" i="83"/>
  <c r="AJ1689" i="83"/>
  <c r="AI1689" i="83"/>
  <c r="AH1689" i="83"/>
  <c r="AG1689" i="83"/>
  <c r="AF1689" i="83"/>
  <c r="AL1688" i="83"/>
  <c r="AK1688" i="83"/>
  <c r="AJ1688" i="83"/>
  <c r="AI1688" i="83"/>
  <c r="AH1688" i="83"/>
  <c r="AG1688" i="83"/>
  <c r="AF1688" i="83"/>
  <c r="AL1687" i="83"/>
  <c r="AK1687" i="83"/>
  <c r="AJ1687" i="83"/>
  <c r="AI1687" i="83"/>
  <c r="AH1687" i="83"/>
  <c r="AG1687" i="83"/>
  <c r="AF1687" i="83"/>
  <c r="AL1686" i="83"/>
  <c r="AK1686" i="83"/>
  <c r="AJ1686" i="83"/>
  <c r="AI1686" i="83"/>
  <c r="AH1686" i="83"/>
  <c r="AG1686" i="83"/>
  <c r="AF1686" i="83"/>
  <c r="AL1685" i="83"/>
  <c r="AK1685" i="83"/>
  <c r="AJ1685" i="83"/>
  <c r="AI1685" i="83"/>
  <c r="AH1685" i="83"/>
  <c r="AG1685" i="83"/>
  <c r="AF1685" i="83"/>
  <c r="AL1684" i="83"/>
  <c r="AK1684" i="83"/>
  <c r="AJ1684" i="83"/>
  <c r="AI1684" i="83"/>
  <c r="AH1684" i="83"/>
  <c r="AG1684" i="83"/>
  <c r="AF1684" i="83"/>
  <c r="AL1683" i="83"/>
  <c r="AK1683" i="83"/>
  <c r="AJ1683" i="83"/>
  <c r="AI1683" i="83"/>
  <c r="AH1683" i="83"/>
  <c r="AG1683" i="83"/>
  <c r="AF1683" i="83"/>
  <c r="AL1682" i="83"/>
  <c r="AK1682" i="83"/>
  <c r="AJ1682" i="83"/>
  <c r="AI1682" i="83"/>
  <c r="AH1682" i="83"/>
  <c r="AG1682" i="83"/>
  <c r="AF1682" i="83"/>
  <c r="AL1681" i="83"/>
  <c r="AK1681" i="83"/>
  <c r="AJ1681" i="83"/>
  <c r="AI1681" i="83"/>
  <c r="AH1681" i="83"/>
  <c r="AG1681" i="83"/>
  <c r="AF1681" i="83"/>
  <c r="AL1680" i="83"/>
  <c r="AK1680" i="83"/>
  <c r="AJ1680" i="83"/>
  <c r="AI1680" i="83"/>
  <c r="AH1680" i="83"/>
  <c r="AG1680" i="83"/>
  <c r="AF1680" i="83"/>
  <c r="AL1679" i="83"/>
  <c r="AK1679" i="83"/>
  <c r="AJ1679" i="83"/>
  <c r="AI1679" i="83"/>
  <c r="AH1679" i="83"/>
  <c r="AG1679" i="83"/>
  <c r="AF1679" i="83"/>
  <c r="AL1678" i="83"/>
  <c r="AK1678" i="83"/>
  <c r="AJ1678" i="83"/>
  <c r="AI1678" i="83"/>
  <c r="AH1678" i="83"/>
  <c r="AG1678" i="83"/>
  <c r="AF1678" i="83"/>
  <c r="AL1677" i="83"/>
  <c r="AK1677" i="83"/>
  <c r="AJ1677" i="83"/>
  <c r="AI1677" i="83"/>
  <c r="AH1677" i="83"/>
  <c r="AG1677" i="83"/>
  <c r="AF1677" i="83"/>
  <c r="AL1676" i="83"/>
  <c r="AK1676" i="83"/>
  <c r="AJ1676" i="83"/>
  <c r="AI1676" i="83"/>
  <c r="AH1676" i="83"/>
  <c r="AG1676" i="83"/>
  <c r="AF1676" i="83"/>
  <c r="AL1675" i="83"/>
  <c r="AK1675" i="83"/>
  <c r="AJ1675" i="83"/>
  <c r="AI1675" i="83"/>
  <c r="AH1675" i="83"/>
  <c r="AG1675" i="83"/>
  <c r="AF1675" i="83"/>
  <c r="AL1674" i="83"/>
  <c r="AK1674" i="83"/>
  <c r="AJ1674" i="83"/>
  <c r="AI1674" i="83"/>
  <c r="AH1674" i="83"/>
  <c r="AG1674" i="83"/>
  <c r="AF1674" i="83"/>
  <c r="AL1673" i="83"/>
  <c r="AK1673" i="83"/>
  <c r="AJ1673" i="83"/>
  <c r="AI1673" i="83"/>
  <c r="AH1673" i="83"/>
  <c r="AG1673" i="83"/>
  <c r="AF1673" i="83"/>
  <c r="AL1672" i="83"/>
  <c r="AK1672" i="83"/>
  <c r="AJ1672" i="83"/>
  <c r="AI1672" i="83"/>
  <c r="AH1672" i="83"/>
  <c r="AG1672" i="83"/>
  <c r="AF1672" i="83"/>
  <c r="AL1671" i="83"/>
  <c r="AK1671" i="83"/>
  <c r="AJ1671" i="83"/>
  <c r="AI1671" i="83"/>
  <c r="AH1671" i="83"/>
  <c r="AG1671" i="83"/>
  <c r="AF1671" i="83"/>
  <c r="AL1670" i="83"/>
  <c r="AK1670" i="83"/>
  <c r="AJ1670" i="83"/>
  <c r="AI1670" i="83"/>
  <c r="AH1670" i="83"/>
  <c r="AG1670" i="83"/>
  <c r="AF1670" i="83"/>
  <c r="AL1669" i="83"/>
  <c r="AK1669" i="83"/>
  <c r="AJ1669" i="83"/>
  <c r="AI1669" i="83"/>
  <c r="AH1669" i="83"/>
  <c r="AG1669" i="83"/>
  <c r="AF1669" i="83"/>
  <c r="AL1668" i="83"/>
  <c r="AK1668" i="83"/>
  <c r="AJ1668" i="83"/>
  <c r="AI1668" i="83"/>
  <c r="AH1668" i="83"/>
  <c r="AG1668" i="83"/>
  <c r="AF1668" i="83"/>
  <c r="AL1667" i="83"/>
  <c r="AK1667" i="83"/>
  <c r="AJ1667" i="83"/>
  <c r="AI1667" i="83"/>
  <c r="AH1667" i="83"/>
  <c r="AG1667" i="83"/>
  <c r="AF1667" i="83"/>
  <c r="AL1666" i="83"/>
  <c r="AK1666" i="83"/>
  <c r="AJ1666" i="83"/>
  <c r="AI1666" i="83"/>
  <c r="AH1666" i="83"/>
  <c r="AG1666" i="83"/>
  <c r="AF1666" i="83"/>
  <c r="AL1665" i="83"/>
  <c r="AK1665" i="83"/>
  <c r="AJ1665" i="83"/>
  <c r="AI1665" i="83"/>
  <c r="AH1665" i="83"/>
  <c r="AG1665" i="83"/>
  <c r="AF1665" i="83"/>
  <c r="AL1664" i="83"/>
  <c r="AK1664" i="83"/>
  <c r="AJ1664" i="83"/>
  <c r="AI1664" i="83"/>
  <c r="AH1664" i="83"/>
  <c r="AG1664" i="83"/>
  <c r="AF1664" i="83"/>
  <c r="AL1663" i="83"/>
  <c r="AK1663" i="83"/>
  <c r="AJ1663" i="83"/>
  <c r="AI1663" i="83"/>
  <c r="AH1663" i="83"/>
  <c r="AG1663" i="83"/>
  <c r="AF1663" i="83"/>
  <c r="AL1662" i="83"/>
  <c r="AK1662" i="83"/>
  <c r="AJ1662" i="83"/>
  <c r="AI1662" i="83"/>
  <c r="AH1662" i="83"/>
  <c r="AG1662" i="83"/>
  <c r="AF1662" i="83"/>
  <c r="AL1661" i="83"/>
  <c r="AK1661" i="83"/>
  <c r="AJ1661" i="83"/>
  <c r="AI1661" i="83"/>
  <c r="AH1661" i="83"/>
  <c r="AG1661" i="83"/>
  <c r="AF1661" i="83"/>
  <c r="AL1660" i="83"/>
  <c r="AK1660" i="83"/>
  <c r="AJ1660" i="83"/>
  <c r="AI1660" i="83"/>
  <c r="AH1660" i="83"/>
  <c r="AG1660" i="83"/>
  <c r="AF1660" i="83"/>
  <c r="AL1659" i="83"/>
  <c r="AK1659" i="83"/>
  <c r="AJ1659" i="83"/>
  <c r="AI1659" i="83"/>
  <c r="AH1659" i="83"/>
  <c r="AG1659" i="83"/>
  <c r="AF1659" i="83"/>
  <c r="AL1658" i="83"/>
  <c r="AK1658" i="83"/>
  <c r="AJ1658" i="83"/>
  <c r="AI1658" i="83"/>
  <c r="AH1658" i="83"/>
  <c r="AG1658" i="83"/>
  <c r="AF1658" i="83"/>
  <c r="AL1657" i="83"/>
  <c r="AK1657" i="83"/>
  <c r="AJ1657" i="83"/>
  <c r="AI1657" i="83"/>
  <c r="AH1657" i="83"/>
  <c r="AG1657" i="83"/>
  <c r="AF1657" i="83"/>
  <c r="AL1656" i="83"/>
  <c r="AK1656" i="83"/>
  <c r="AJ1656" i="83"/>
  <c r="AI1656" i="83"/>
  <c r="AH1656" i="83"/>
  <c r="AG1656" i="83"/>
  <c r="AF1656" i="83"/>
  <c r="AL1655" i="83"/>
  <c r="AK1655" i="83"/>
  <c r="AJ1655" i="83"/>
  <c r="AI1655" i="83"/>
  <c r="AH1655" i="83"/>
  <c r="AG1655" i="83"/>
  <c r="AF1655" i="83"/>
  <c r="AL1654" i="83"/>
  <c r="AK1654" i="83"/>
  <c r="AJ1654" i="83"/>
  <c r="AI1654" i="83"/>
  <c r="AH1654" i="83"/>
  <c r="AG1654" i="83"/>
  <c r="AF1654" i="83"/>
  <c r="AL1653" i="83"/>
  <c r="AK1653" i="83"/>
  <c r="AJ1653" i="83"/>
  <c r="AI1653" i="83"/>
  <c r="AH1653" i="83"/>
  <c r="AG1653" i="83"/>
  <c r="AF1653" i="83"/>
  <c r="AL1652" i="83"/>
  <c r="AK1652" i="83"/>
  <c r="AJ1652" i="83"/>
  <c r="AI1652" i="83"/>
  <c r="AH1652" i="83"/>
  <c r="AG1652" i="83"/>
  <c r="AF1652" i="83"/>
  <c r="AL1651" i="83"/>
  <c r="AK1651" i="83"/>
  <c r="AJ1651" i="83"/>
  <c r="AI1651" i="83"/>
  <c r="AH1651" i="83"/>
  <c r="AG1651" i="83"/>
  <c r="AF1651" i="83"/>
  <c r="AL1650" i="83"/>
  <c r="AK1650" i="83"/>
  <c r="AJ1650" i="83"/>
  <c r="AI1650" i="83"/>
  <c r="AH1650" i="83"/>
  <c r="AG1650" i="83"/>
  <c r="AF1650" i="83"/>
  <c r="AL1649" i="83"/>
  <c r="AK1649" i="83"/>
  <c r="AJ1649" i="83"/>
  <c r="AI1649" i="83"/>
  <c r="AH1649" i="83"/>
  <c r="AG1649" i="83"/>
  <c r="AF1649" i="83"/>
  <c r="AL1648" i="83"/>
  <c r="AK1648" i="83"/>
  <c r="AJ1648" i="83"/>
  <c r="AI1648" i="83"/>
  <c r="AH1648" i="83"/>
  <c r="AG1648" i="83"/>
  <c r="AF1648" i="83"/>
  <c r="AL1647" i="83"/>
  <c r="AK1647" i="83"/>
  <c r="AJ1647" i="83"/>
  <c r="AI1647" i="83"/>
  <c r="AH1647" i="83"/>
  <c r="AG1647" i="83"/>
  <c r="AF1647" i="83"/>
  <c r="AL1646" i="83"/>
  <c r="AK1646" i="83"/>
  <c r="AJ1646" i="83"/>
  <c r="AI1646" i="83"/>
  <c r="AH1646" i="83"/>
  <c r="AG1646" i="83"/>
  <c r="AF1646" i="83"/>
  <c r="AL1645" i="83"/>
  <c r="AK1645" i="83"/>
  <c r="AJ1645" i="83"/>
  <c r="AI1645" i="83"/>
  <c r="AH1645" i="83"/>
  <c r="AG1645" i="83"/>
  <c r="AF1645" i="83"/>
  <c r="AL1644" i="83"/>
  <c r="AK1644" i="83"/>
  <c r="AJ1644" i="83"/>
  <c r="AI1644" i="83"/>
  <c r="AH1644" i="83"/>
  <c r="AG1644" i="83"/>
  <c r="AF1644" i="83"/>
  <c r="AL1643" i="83"/>
  <c r="AK1643" i="83"/>
  <c r="AJ1643" i="83"/>
  <c r="AI1643" i="83"/>
  <c r="AH1643" i="83"/>
  <c r="AG1643" i="83"/>
  <c r="AF1643" i="83"/>
  <c r="AL1642" i="83"/>
  <c r="AK1642" i="83"/>
  <c r="AJ1642" i="83"/>
  <c r="AI1642" i="83"/>
  <c r="AH1642" i="83"/>
  <c r="AG1642" i="83"/>
  <c r="AF1642" i="83"/>
  <c r="AL1641" i="83"/>
  <c r="AK1641" i="83"/>
  <c r="AJ1641" i="83"/>
  <c r="AI1641" i="83"/>
  <c r="AH1641" i="83"/>
  <c r="AG1641" i="83"/>
  <c r="AF1641" i="83"/>
  <c r="AL1640" i="83"/>
  <c r="AK1640" i="83"/>
  <c r="AJ1640" i="83"/>
  <c r="AI1640" i="83"/>
  <c r="AH1640" i="83"/>
  <c r="AG1640" i="83"/>
  <c r="AF1640" i="83"/>
  <c r="AL1639" i="83"/>
  <c r="AK1639" i="83"/>
  <c r="AJ1639" i="83"/>
  <c r="AI1639" i="83"/>
  <c r="AH1639" i="83"/>
  <c r="AG1639" i="83"/>
  <c r="AF1639" i="83"/>
  <c r="AL1638" i="83"/>
  <c r="AK1638" i="83"/>
  <c r="AJ1638" i="83"/>
  <c r="AI1638" i="83"/>
  <c r="AH1638" i="83"/>
  <c r="AG1638" i="83"/>
  <c r="AF1638" i="83"/>
  <c r="AL1637" i="83"/>
  <c r="AK1637" i="83"/>
  <c r="AJ1637" i="83"/>
  <c r="AI1637" i="83"/>
  <c r="AH1637" i="83"/>
  <c r="AG1637" i="83"/>
  <c r="AF1637" i="83"/>
  <c r="AL1636" i="83"/>
  <c r="AK1636" i="83"/>
  <c r="AJ1636" i="83"/>
  <c r="AI1636" i="83"/>
  <c r="AH1636" i="83"/>
  <c r="AG1636" i="83"/>
  <c r="AF1636" i="83"/>
  <c r="AL1635" i="83"/>
  <c r="AK1635" i="83"/>
  <c r="AJ1635" i="83"/>
  <c r="AI1635" i="83"/>
  <c r="AH1635" i="83"/>
  <c r="AG1635" i="83"/>
  <c r="AF1635" i="83"/>
  <c r="AL1634" i="83"/>
  <c r="AK1634" i="83"/>
  <c r="AJ1634" i="83"/>
  <c r="AI1634" i="83"/>
  <c r="AH1634" i="83"/>
  <c r="AG1634" i="83"/>
  <c r="AF1634" i="83"/>
  <c r="AL1633" i="83"/>
  <c r="AK1633" i="83"/>
  <c r="AJ1633" i="83"/>
  <c r="AI1633" i="83"/>
  <c r="AH1633" i="83"/>
  <c r="AG1633" i="83"/>
  <c r="AF1633" i="83"/>
  <c r="AL1632" i="83"/>
  <c r="AK1632" i="83"/>
  <c r="AJ1632" i="83"/>
  <c r="AI1632" i="83"/>
  <c r="AH1632" i="83"/>
  <c r="AG1632" i="83"/>
  <c r="AF1632" i="83"/>
  <c r="AL1631" i="83"/>
  <c r="AK1631" i="83"/>
  <c r="AJ1631" i="83"/>
  <c r="AI1631" i="83"/>
  <c r="AH1631" i="83"/>
  <c r="AG1631" i="83"/>
  <c r="AF1631" i="83"/>
  <c r="AL1630" i="83"/>
  <c r="AK1630" i="83"/>
  <c r="AJ1630" i="83"/>
  <c r="AI1630" i="83"/>
  <c r="AH1630" i="83"/>
  <c r="AG1630" i="83"/>
  <c r="AF1630" i="83"/>
  <c r="AL1629" i="83"/>
  <c r="AK1629" i="83"/>
  <c r="AJ1629" i="83"/>
  <c r="AI1629" i="83"/>
  <c r="AH1629" i="83"/>
  <c r="AG1629" i="83"/>
  <c r="AF1629" i="83"/>
  <c r="AL1628" i="83"/>
  <c r="AK1628" i="83"/>
  <c r="AJ1628" i="83"/>
  <c r="AI1628" i="83"/>
  <c r="AH1628" i="83"/>
  <c r="AG1628" i="83"/>
  <c r="AF1628" i="83"/>
  <c r="AL1627" i="83"/>
  <c r="AK1627" i="83"/>
  <c r="AJ1627" i="83"/>
  <c r="AI1627" i="83"/>
  <c r="AH1627" i="83"/>
  <c r="AG1627" i="83"/>
  <c r="AF1627" i="83"/>
  <c r="AL1626" i="83"/>
  <c r="AK1626" i="83"/>
  <c r="AJ1626" i="83"/>
  <c r="AI1626" i="83"/>
  <c r="AH1626" i="83"/>
  <c r="AG1626" i="83"/>
  <c r="AF1626" i="83"/>
  <c r="AL1625" i="83"/>
  <c r="AK1625" i="83"/>
  <c r="AJ1625" i="83"/>
  <c r="AI1625" i="83"/>
  <c r="AH1625" i="83"/>
  <c r="AG1625" i="83"/>
  <c r="AF1625" i="83"/>
  <c r="AL1624" i="83"/>
  <c r="AK1624" i="83"/>
  <c r="AJ1624" i="83"/>
  <c r="AI1624" i="83"/>
  <c r="AH1624" i="83"/>
  <c r="AG1624" i="83"/>
  <c r="AF1624" i="83"/>
  <c r="AL1623" i="83"/>
  <c r="AK1623" i="83"/>
  <c r="AJ1623" i="83"/>
  <c r="AI1623" i="83"/>
  <c r="AH1623" i="83"/>
  <c r="AG1623" i="83"/>
  <c r="AF1623" i="83"/>
  <c r="AL1622" i="83"/>
  <c r="AK1622" i="83"/>
  <c r="AJ1622" i="83"/>
  <c r="AI1622" i="83"/>
  <c r="AH1622" i="83"/>
  <c r="AG1622" i="83"/>
  <c r="AF1622" i="83"/>
  <c r="AL1621" i="83"/>
  <c r="AK1621" i="83"/>
  <c r="AJ1621" i="83"/>
  <c r="AI1621" i="83"/>
  <c r="AH1621" i="83"/>
  <c r="AG1621" i="83"/>
  <c r="AF1621" i="83"/>
  <c r="AL1620" i="83"/>
  <c r="AK1620" i="83"/>
  <c r="AJ1620" i="83"/>
  <c r="AI1620" i="83"/>
  <c r="AH1620" i="83"/>
  <c r="AG1620" i="83"/>
  <c r="AF1620" i="83"/>
  <c r="AL1619" i="83"/>
  <c r="AK1619" i="83"/>
  <c r="AJ1619" i="83"/>
  <c r="AI1619" i="83"/>
  <c r="AH1619" i="83"/>
  <c r="AG1619" i="83"/>
  <c r="AF1619" i="83"/>
  <c r="AL1618" i="83"/>
  <c r="AK1618" i="83"/>
  <c r="AJ1618" i="83"/>
  <c r="AI1618" i="83"/>
  <c r="AH1618" i="83"/>
  <c r="AG1618" i="83"/>
  <c r="AF1618" i="83"/>
  <c r="AL1617" i="83"/>
  <c r="AK1617" i="83"/>
  <c r="AJ1617" i="83"/>
  <c r="AI1617" i="83"/>
  <c r="AH1617" i="83"/>
  <c r="AG1617" i="83"/>
  <c r="AF1617" i="83"/>
  <c r="AL1616" i="83"/>
  <c r="AK1616" i="83"/>
  <c r="AJ1616" i="83"/>
  <c r="AI1616" i="83"/>
  <c r="AH1616" i="83"/>
  <c r="AG1616" i="83"/>
  <c r="AF1616" i="83"/>
  <c r="AL1615" i="83"/>
  <c r="AK1615" i="83"/>
  <c r="AJ1615" i="83"/>
  <c r="AI1615" i="83"/>
  <c r="AH1615" i="83"/>
  <c r="AG1615" i="83"/>
  <c r="AF1615" i="83"/>
  <c r="AL1614" i="83"/>
  <c r="AK1614" i="83"/>
  <c r="AJ1614" i="83"/>
  <c r="AI1614" i="83"/>
  <c r="AH1614" i="83"/>
  <c r="AG1614" i="83"/>
  <c r="AF1614" i="83"/>
  <c r="AL1613" i="83"/>
  <c r="AK1613" i="83"/>
  <c r="AJ1613" i="83"/>
  <c r="AI1613" i="83"/>
  <c r="AH1613" i="83"/>
  <c r="AG1613" i="83"/>
  <c r="AF1613" i="83"/>
  <c r="AL1612" i="83"/>
  <c r="AK1612" i="83"/>
  <c r="AJ1612" i="83"/>
  <c r="AI1612" i="83"/>
  <c r="AH1612" i="83"/>
  <c r="AG1612" i="83"/>
  <c r="AF1612" i="83"/>
  <c r="AL1611" i="83"/>
  <c r="AK1611" i="83"/>
  <c r="AJ1611" i="83"/>
  <c r="AI1611" i="83"/>
  <c r="AH1611" i="83"/>
  <c r="AG1611" i="83"/>
  <c r="AF1611" i="83"/>
  <c r="AL1610" i="83"/>
  <c r="AK1610" i="83"/>
  <c r="AJ1610" i="83"/>
  <c r="AI1610" i="83"/>
  <c r="AH1610" i="83"/>
  <c r="AG1610" i="83"/>
  <c r="AF1610" i="83"/>
  <c r="AL1609" i="83"/>
  <c r="AK1609" i="83"/>
  <c r="AJ1609" i="83"/>
  <c r="AI1609" i="83"/>
  <c r="AH1609" i="83"/>
  <c r="AG1609" i="83"/>
  <c r="AF1609" i="83"/>
  <c r="AL1608" i="83"/>
  <c r="AK1608" i="83"/>
  <c r="AJ1608" i="83"/>
  <c r="AI1608" i="83"/>
  <c r="AH1608" i="83"/>
  <c r="AG1608" i="83"/>
  <c r="AF1608" i="83"/>
  <c r="AL1607" i="83"/>
  <c r="AK1607" i="83"/>
  <c r="AJ1607" i="83"/>
  <c r="AI1607" i="83"/>
  <c r="AH1607" i="83"/>
  <c r="AG1607" i="83"/>
  <c r="AF1607" i="83"/>
  <c r="AL1606" i="83"/>
  <c r="AK1606" i="83"/>
  <c r="AJ1606" i="83"/>
  <c r="AI1606" i="83"/>
  <c r="AH1606" i="83"/>
  <c r="AG1606" i="83"/>
  <c r="AF1606" i="83"/>
  <c r="AL1605" i="83"/>
  <c r="AK1605" i="83"/>
  <c r="AJ1605" i="83"/>
  <c r="AI1605" i="83"/>
  <c r="AH1605" i="83"/>
  <c r="AG1605" i="83"/>
  <c r="AF1605" i="83"/>
  <c r="AL1604" i="83"/>
  <c r="AK1604" i="83"/>
  <c r="AJ1604" i="83"/>
  <c r="AI1604" i="83"/>
  <c r="AH1604" i="83"/>
  <c r="AG1604" i="83"/>
  <c r="AF1604" i="83"/>
  <c r="AL1603" i="83"/>
  <c r="AK1603" i="83"/>
  <c r="AJ1603" i="83"/>
  <c r="AI1603" i="83"/>
  <c r="AH1603" i="83"/>
  <c r="AG1603" i="83"/>
  <c r="AF1603" i="83"/>
  <c r="AL1602" i="83"/>
  <c r="AK1602" i="83"/>
  <c r="AJ1602" i="83"/>
  <c r="AI1602" i="83"/>
  <c r="AH1602" i="83"/>
  <c r="AG1602" i="83"/>
  <c r="AF1602" i="83"/>
  <c r="AL1601" i="83"/>
  <c r="AK1601" i="83"/>
  <c r="AJ1601" i="83"/>
  <c r="AI1601" i="83"/>
  <c r="AH1601" i="83"/>
  <c r="AG1601" i="83"/>
  <c r="AF1601" i="83"/>
  <c r="AL1600" i="83"/>
  <c r="AK1600" i="83"/>
  <c r="AJ1600" i="83"/>
  <c r="AI1600" i="83"/>
  <c r="AH1600" i="83"/>
  <c r="AG1600" i="83"/>
  <c r="AF1600" i="83"/>
  <c r="AL1599" i="83"/>
  <c r="AK1599" i="83"/>
  <c r="AJ1599" i="83"/>
  <c r="AI1599" i="83"/>
  <c r="AH1599" i="83"/>
  <c r="AG1599" i="83"/>
  <c r="AF1599" i="83"/>
  <c r="AL1598" i="83"/>
  <c r="AK1598" i="83"/>
  <c r="AJ1598" i="83"/>
  <c r="AI1598" i="83"/>
  <c r="AH1598" i="83"/>
  <c r="AG1598" i="83"/>
  <c r="AF1598" i="83"/>
  <c r="AL1597" i="83"/>
  <c r="AK1597" i="83"/>
  <c r="AJ1597" i="83"/>
  <c r="AI1597" i="83"/>
  <c r="AH1597" i="83"/>
  <c r="AG1597" i="83"/>
  <c r="AF1597" i="83"/>
  <c r="AL1596" i="83"/>
  <c r="AK1596" i="83"/>
  <c r="AJ1596" i="83"/>
  <c r="AI1596" i="83"/>
  <c r="AH1596" i="83"/>
  <c r="AG1596" i="83"/>
  <c r="AF1596" i="83"/>
  <c r="AL1595" i="83"/>
  <c r="AK1595" i="83"/>
  <c r="AJ1595" i="83"/>
  <c r="AI1595" i="83"/>
  <c r="AH1595" i="83"/>
  <c r="AG1595" i="83"/>
  <c r="AF1595" i="83"/>
  <c r="AL1594" i="83"/>
  <c r="AK1594" i="83"/>
  <c r="AJ1594" i="83"/>
  <c r="AI1594" i="83"/>
  <c r="AH1594" i="83"/>
  <c r="AG1594" i="83"/>
  <c r="AF1594" i="83"/>
  <c r="AL1593" i="83"/>
  <c r="AK1593" i="83"/>
  <c r="AJ1593" i="83"/>
  <c r="AI1593" i="83"/>
  <c r="AH1593" i="83"/>
  <c r="AG1593" i="83"/>
  <c r="AF1593" i="83"/>
  <c r="AL1592" i="83"/>
  <c r="AK1592" i="83"/>
  <c r="AJ1592" i="83"/>
  <c r="AI1592" i="83"/>
  <c r="AH1592" i="83"/>
  <c r="AG1592" i="83"/>
  <c r="AF1592" i="83"/>
  <c r="AL1591" i="83"/>
  <c r="AK1591" i="83"/>
  <c r="AJ1591" i="83"/>
  <c r="AI1591" i="83"/>
  <c r="AH1591" i="83"/>
  <c r="AG1591" i="83"/>
  <c r="AF1591" i="83"/>
  <c r="AL1590" i="83"/>
  <c r="AK1590" i="83"/>
  <c r="AJ1590" i="83"/>
  <c r="AI1590" i="83"/>
  <c r="AH1590" i="83"/>
  <c r="AG1590" i="83"/>
  <c r="AF1590" i="83"/>
  <c r="AL1589" i="83"/>
  <c r="AK1589" i="83"/>
  <c r="AJ1589" i="83"/>
  <c r="AI1589" i="83"/>
  <c r="AH1589" i="83"/>
  <c r="AG1589" i="83"/>
  <c r="AF1589" i="83"/>
  <c r="AL1588" i="83"/>
  <c r="AK1588" i="83"/>
  <c r="AJ1588" i="83"/>
  <c r="AI1588" i="83"/>
  <c r="AH1588" i="83"/>
  <c r="AG1588" i="83"/>
  <c r="AF1588" i="83"/>
  <c r="AL1587" i="83"/>
  <c r="AK1587" i="83"/>
  <c r="AJ1587" i="83"/>
  <c r="AI1587" i="83"/>
  <c r="AH1587" i="83"/>
  <c r="AG1587" i="83"/>
  <c r="AF1587" i="83"/>
  <c r="AL1586" i="83"/>
  <c r="AK1586" i="83"/>
  <c r="AJ1586" i="83"/>
  <c r="AI1586" i="83"/>
  <c r="AH1586" i="83"/>
  <c r="AG1586" i="83"/>
  <c r="AF1586" i="83"/>
  <c r="AL1585" i="83"/>
  <c r="AK1585" i="83"/>
  <c r="AJ1585" i="83"/>
  <c r="AI1585" i="83"/>
  <c r="AH1585" i="83"/>
  <c r="AG1585" i="83"/>
  <c r="AF1585" i="83"/>
  <c r="AL1584" i="83"/>
  <c r="AK1584" i="83"/>
  <c r="AJ1584" i="83"/>
  <c r="AI1584" i="83"/>
  <c r="AH1584" i="83"/>
  <c r="AG1584" i="83"/>
  <c r="AF1584" i="83"/>
  <c r="AL1583" i="83"/>
  <c r="AK1583" i="83"/>
  <c r="AJ1583" i="83"/>
  <c r="AI1583" i="83"/>
  <c r="AH1583" i="83"/>
  <c r="AG1583" i="83"/>
  <c r="AF1583" i="83"/>
  <c r="AL1582" i="83"/>
  <c r="AK1582" i="83"/>
  <c r="AJ1582" i="83"/>
  <c r="AI1582" i="83"/>
  <c r="AH1582" i="83"/>
  <c r="AG1582" i="83"/>
  <c r="AF1582" i="83"/>
  <c r="AL1581" i="83"/>
  <c r="AK1581" i="83"/>
  <c r="AJ1581" i="83"/>
  <c r="AI1581" i="83"/>
  <c r="AH1581" i="83"/>
  <c r="AG1581" i="83"/>
  <c r="AF1581" i="83"/>
  <c r="AL1580" i="83"/>
  <c r="AK1580" i="83"/>
  <c r="AJ1580" i="83"/>
  <c r="AI1580" i="83"/>
  <c r="AH1580" i="83"/>
  <c r="AG1580" i="83"/>
  <c r="AF1580" i="83"/>
  <c r="AL1579" i="83"/>
  <c r="AK1579" i="83"/>
  <c r="AJ1579" i="83"/>
  <c r="AI1579" i="83"/>
  <c r="AH1579" i="83"/>
  <c r="AG1579" i="83"/>
  <c r="AF1579" i="83"/>
  <c r="AL1578" i="83"/>
  <c r="AK1578" i="83"/>
  <c r="AJ1578" i="83"/>
  <c r="AI1578" i="83"/>
  <c r="AH1578" i="83"/>
  <c r="AG1578" i="83"/>
  <c r="AF1578" i="83"/>
  <c r="AL1577" i="83"/>
  <c r="AK1577" i="83"/>
  <c r="AJ1577" i="83"/>
  <c r="AI1577" i="83"/>
  <c r="AH1577" i="83"/>
  <c r="AG1577" i="83"/>
  <c r="AF1577" i="83"/>
  <c r="AL1576" i="83"/>
  <c r="AK1576" i="83"/>
  <c r="AJ1576" i="83"/>
  <c r="AI1576" i="83"/>
  <c r="AH1576" i="83"/>
  <c r="AG1576" i="83"/>
  <c r="AF1576" i="83"/>
  <c r="AL1575" i="83"/>
  <c r="AK1575" i="83"/>
  <c r="AJ1575" i="83"/>
  <c r="AI1575" i="83"/>
  <c r="AH1575" i="83"/>
  <c r="AG1575" i="83"/>
  <c r="AF1575" i="83"/>
  <c r="AL1574" i="83"/>
  <c r="AK1574" i="83"/>
  <c r="AJ1574" i="83"/>
  <c r="AI1574" i="83"/>
  <c r="AH1574" i="83"/>
  <c r="AG1574" i="83"/>
  <c r="AF1574" i="83"/>
  <c r="AL1573" i="83"/>
  <c r="AK1573" i="83"/>
  <c r="AJ1573" i="83"/>
  <c r="AI1573" i="83"/>
  <c r="AH1573" i="83"/>
  <c r="AG1573" i="83"/>
  <c r="AF1573" i="83"/>
  <c r="AL1572" i="83"/>
  <c r="AK1572" i="83"/>
  <c r="AJ1572" i="83"/>
  <c r="AI1572" i="83"/>
  <c r="AH1572" i="83"/>
  <c r="AG1572" i="83"/>
  <c r="AF1572" i="83"/>
  <c r="AL1571" i="83"/>
  <c r="AK1571" i="83"/>
  <c r="AJ1571" i="83"/>
  <c r="AI1571" i="83"/>
  <c r="AH1571" i="83"/>
  <c r="AG1571" i="83"/>
  <c r="AF1571" i="83"/>
  <c r="AL1570" i="83"/>
  <c r="AK1570" i="83"/>
  <c r="AJ1570" i="83"/>
  <c r="AI1570" i="83"/>
  <c r="AH1570" i="83"/>
  <c r="AG1570" i="83"/>
  <c r="AF1570" i="83"/>
  <c r="AL1569" i="83"/>
  <c r="AK1569" i="83"/>
  <c r="AJ1569" i="83"/>
  <c r="AI1569" i="83"/>
  <c r="AH1569" i="83"/>
  <c r="AG1569" i="83"/>
  <c r="AF1569" i="83"/>
  <c r="AL1568" i="83"/>
  <c r="AK1568" i="83"/>
  <c r="AJ1568" i="83"/>
  <c r="AI1568" i="83"/>
  <c r="AH1568" i="83"/>
  <c r="AG1568" i="83"/>
  <c r="AF1568" i="83"/>
  <c r="AL1567" i="83"/>
  <c r="AK1567" i="83"/>
  <c r="AJ1567" i="83"/>
  <c r="AI1567" i="83"/>
  <c r="AH1567" i="83"/>
  <c r="AG1567" i="83"/>
  <c r="AF1567" i="83"/>
  <c r="AL1566" i="83"/>
  <c r="AK1566" i="83"/>
  <c r="AJ1566" i="83"/>
  <c r="AI1566" i="83"/>
  <c r="AH1566" i="83"/>
  <c r="AG1566" i="83"/>
  <c r="AF1566" i="83"/>
  <c r="AL1565" i="83"/>
  <c r="AK1565" i="83"/>
  <c r="AJ1565" i="83"/>
  <c r="AI1565" i="83"/>
  <c r="AH1565" i="83"/>
  <c r="AG1565" i="83"/>
  <c r="AF1565" i="83"/>
  <c r="AL1564" i="83"/>
  <c r="AK1564" i="83"/>
  <c r="AJ1564" i="83"/>
  <c r="AI1564" i="83"/>
  <c r="AH1564" i="83"/>
  <c r="AG1564" i="83"/>
  <c r="AF1564" i="83"/>
  <c r="AL1563" i="83"/>
  <c r="AK1563" i="83"/>
  <c r="AJ1563" i="83"/>
  <c r="AI1563" i="83"/>
  <c r="AH1563" i="83"/>
  <c r="AG1563" i="83"/>
  <c r="AF1563" i="83"/>
  <c r="AL1562" i="83"/>
  <c r="AK1562" i="83"/>
  <c r="AJ1562" i="83"/>
  <c r="AI1562" i="83"/>
  <c r="AH1562" i="83"/>
  <c r="AG1562" i="83"/>
  <c r="AF1562" i="83"/>
  <c r="AL1561" i="83"/>
  <c r="AK1561" i="83"/>
  <c r="AJ1561" i="83"/>
  <c r="AI1561" i="83"/>
  <c r="AH1561" i="83"/>
  <c r="AG1561" i="83"/>
  <c r="AF1561" i="83"/>
  <c r="AL1560" i="83"/>
  <c r="AK1560" i="83"/>
  <c r="AJ1560" i="83"/>
  <c r="AI1560" i="83"/>
  <c r="AH1560" i="83"/>
  <c r="AG1560" i="83"/>
  <c r="AF1560" i="83"/>
  <c r="AL1559" i="83"/>
  <c r="AK1559" i="83"/>
  <c r="AJ1559" i="83"/>
  <c r="AI1559" i="83"/>
  <c r="AH1559" i="83"/>
  <c r="AG1559" i="83"/>
  <c r="AF1559" i="83"/>
  <c r="AL1558" i="83"/>
  <c r="AK1558" i="83"/>
  <c r="AJ1558" i="83"/>
  <c r="AI1558" i="83"/>
  <c r="AH1558" i="83"/>
  <c r="AG1558" i="83"/>
  <c r="AF1558" i="83"/>
  <c r="AL1557" i="83"/>
  <c r="AK1557" i="83"/>
  <c r="AJ1557" i="83"/>
  <c r="AI1557" i="83"/>
  <c r="AH1557" i="83"/>
  <c r="AG1557" i="83"/>
  <c r="AF1557" i="83"/>
  <c r="AL1556" i="83"/>
  <c r="AK1556" i="83"/>
  <c r="AJ1556" i="83"/>
  <c r="AI1556" i="83"/>
  <c r="AH1556" i="83"/>
  <c r="AG1556" i="83"/>
  <c r="AF1556" i="83"/>
  <c r="AL1555" i="83"/>
  <c r="AK1555" i="83"/>
  <c r="AJ1555" i="83"/>
  <c r="AI1555" i="83"/>
  <c r="AH1555" i="83"/>
  <c r="AG1555" i="83"/>
  <c r="AF1555" i="83"/>
  <c r="AL1554" i="83"/>
  <c r="AK1554" i="83"/>
  <c r="AJ1554" i="83"/>
  <c r="AI1554" i="83"/>
  <c r="AH1554" i="83"/>
  <c r="AG1554" i="83"/>
  <c r="AF1554" i="83"/>
  <c r="AL1553" i="83"/>
  <c r="AK1553" i="83"/>
  <c r="AJ1553" i="83"/>
  <c r="AI1553" i="83"/>
  <c r="AH1553" i="83"/>
  <c r="AG1553" i="83"/>
  <c r="AF1553" i="83"/>
  <c r="AL1552" i="83"/>
  <c r="AK1552" i="83"/>
  <c r="AJ1552" i="83"/>
  <c r="AI1552" i="83"/>
  <c r="AH1552" i="83"/>
  <c r="AG1552" i="83"/>
  <c r="AF1552" i="83"/>
  <c r="AL1551" i="83"/>
  <c r="AK1551" i="83"/>
  <c r="AJ1551" i="83"/>
  <c r="AI1551" i="83"/>
  <c r="AH1551" i="83"/>
  <c r="AG1551" i="83"/>
  <c r="AF1551" i="83"/>
  <c r="AL1550" i="83"/>
  <c r="AK1550" i="83"/>
  <c r="AJ1550" i="83"/>
  <c r="AI1550" i="83"/>
  <c r="AH1550" i="83"/>
  <c r="AG1550" i="83"/>
  <c r="AF1550" i="83"/>
  <c r="AL1549" i="83"/>
  <c r="AK1549" i="83"/>
  <c r="AJ1549" i="83"/>
  <c r="AI1549" i="83"/>
  <c r="AH1549" i="83"/>
  <c r="AG1549" i="83"/>
  <c r="AF1549" i="83"/>
  <c r="AL1548" i="83"/>
  <c r="AK1548" i="83"/>
  <c r="AJ1548" i="83"/>
  <c r="AI1548" i="83"/>
  <c r="AH1548" i="83"/>
  <c r="AG1548" i="83"/>
  <c r="AF1548" i="83"/>
  <c r="AL1547" i="83"/>
  <c r="AK1547" i="83"/>
  <c r="AJ1547" i="83"/>
  <c r="AI1547" i="83"/>
  <c r="AH1547" i="83"/>
  <c r="AG1547" i="83"/>
  <c r="AF1547" i="83"/>
  <c r="AL1546" i="83"/>
  <c r="AK1546" i="83"/>
  <c r="AJ1546" i="83"/>
  <c r="AI1546" i="83"/>
  <c r="AH1546" i="83"/>
  <c r="AG1546" i="83"/>
  <c r="AF1546" i="83"/>
  <c r="AL1545" i="83"/>
  <c r="AK1545" i="83"/>
  <c r="AJ1545" i="83"/>
  <c r="AI1545" i="83"/>
  <c r="AH1545" i="83"/>
  <c r="AG1545" i="83"/>
  <c r="AF1545" i="83"/>
  <c r="AL1544" i="83"/>
  <c r="AK1544" i="83"/>
  <c r="AJ1544" i="83"/>
  <c r="AI1544" i="83"/>
  <c r="AH1544" i="83"/>
  <c r="AG1544" i="83"/>
  <c r="AF1544" i="83"/>
  <c r="AL1543" i="83"/>
  <c r="AK1543" i="83"/>
  <c r="AJ1543" i="83"/>
  <c r="AI1543" i="83"/>
  <c r="AH1543" i="83"/>
  <c r="AG1543" i="83"/>
  <c r="AF1543" i="83"/>
  <c r="AL1542" i="83"/>
  <c r="AK1542" i="83"/>
  <c r="AJ1542" i="83"/>
  <c r="AI1542" i="83"/>
  <c r="AH1542" i="83"/>
  <c r="AG1542" i="83"/>
  <c r="AF1542" i="83"/>
  <c r="AL1541" i="83"/>
  <c r="AK1541" i="83"/>
  <c r="AJ1541" i="83"/>
  <c r="AI1541" i="83"/>
  <c r="AH1541" i="83"/>
  <c r="AG1541" i="83"/>
  <c r="AF1541" i="83"/>
  <c r="AL1540" i="83"/>
  <c r="AK1540" i="83"/>
  <c r="AJ1540" i="83"/>
  <c r="AI1540" i="83"/>
  <c r="AH1540" i="83"/>
  <c r="AG1540" i="83"/>
  <c r="AF1540" i="83"/>
  <c r="AL1539" i="83"/>
  <c r="AK1539" i="83"/>
  <c r="AJ1539" i="83"/>
  <c r="AI1539" i="83"/>
  <c r="AH1539" i="83"/>
  <c r="AG1539" i="83"/>
  <c r="AF1539" i="83"/>
  <c r="AL1538" i="83"/>
  <c r="AK1538" i="83"/>
  <c r="AJ1538" i="83"/>
  <c r="AI1538" i="83"/>
  <c r="AH1538" i="83"/>
  <c r="AG1538" i="83"/>
  <c r="AF1538" i="83"/>
  <c r="AL1537" i="83"/>
  <c r="AK1537" i="83"/>
  <c r="AJ1537" i="83"/>
  <c r="AI1537" i="83"/>
  <c r="AH1537" i="83"/>
  <c r="AG1537" i="83"/>
  <c r="AF1537" i="83"/>
  <c r="AL1536" i="83"/>
  <c r="AK1536" i="83"/>
  <c r="AJ1536" i="83"/>
  <c r="AI1536" i="83"/>
  <c r="AH1536" i="83"/>
  <c r="AG1536" i="83"/>
  <c r="AF1536" i="83"/>
  <c r="AL1535" i="83"/>
  <c r="AK1535" i="83"/>
  <c r="AJ1535" i="83"/>
  <c r="AI1535" i="83"/>
  <c r="AH1535" i="83"/>
  <c r="AG1535" i="83"/>
  <c r="AF1535" i="83"/>
  <c r="AL1534" i="83"/>
  <c r="AK1534" i="83"/>
  <c r="AJ1534" i="83"/>
  <c r="AI1534" i="83"/>
  <c r="AH1534" i="83"/>
  <c r="AG1534" i="83"/>
  <c r="AF1534" i="83"/>
  <c r="AL1533" i="83"/>
  <c r="AK1533" i="83"/>
  <c r="AJ1533" i="83"/>
  <c r="AI1533" i="83"/>
  <c r="AH1533" i="83"/>
  <c r="AG1533" i="83"/>
  <c r="AF1533" i="83"/>
  <c r="AL1532" i="83"/>
  <c r="AK1532" i="83"/>
  <c r="AJ1532" i="83"/>
  <c r="AI1532" i="83"/>
  <c r="AH1532" i="83"/>
  <c r="AG1532" i="83"/>
  <c r="AF1532" i="83"/>
  <c r="AL1531" i="83"/>
  <c r="AK1531" i="83"/>
  <c r="AJ1531" i="83"/>
  <c r="AI1531" i="83"/>
  <c r="AH1531" i="83"/>
  <c r="AG1531" i="83"/>
  <c r="AF1531" i="83"/>
  <c r="AL1530" i="83"/>
  <c r="AK1530" i="83"/>
  <c r="AJ1530" i="83"/>
  <c r="AI1530" i="83"/>
  <c r="AH1530" i="83"/>
  <c r="AG1530" i="83"/>
  <c r="AF1530" i="83"/>
  <c r="AL1529" i="83"/>
  <c r="AK1529" i="83"/>
  <c r="AJ1529" i="83"/>
  <c r="AI1529" i="83"/>
  <c r="AH1529" i="83"/>
  <c r="AG1529" i="83"/>
  <c r="AF1529" i="83"/>
  <c r="AL1528" i="83"/>
  <c r="AK1528" i="83"/>
  <c r="AJ1528" i="83"/>
  <c r="AI1528" i="83"/>
  <c r="AH1528" i="83"/>
  <c r="AG1528" i="83"/>
  <c r="AF1528" i="83"/>
  <c r="AL1527" i="83"/>
  <c r="AK1527" i="83"/>
  <c r="AJ1527" i="83"/>
  <c r="AI1527" i="83"/>
  <c r="AH1527" i="83"/>
  <c r="AG1527" i="83"/>
  <c r="AF1527" i="83"/>
  <c r="AL1526" i="83"/>
  <c r="AK1526" i="83"/>
  <c r="AJ1526" i="83"/>
  <c r="AI1526" i="83"/>
  <c r="AH1526" i="83"/>
  <c r="AG1526" i="83"/>
  <c r="AF1526" i="83"/>
  <c r="AL1525" i="83"/>
  <c r="AK1525" i="83"/>
  <c r="AJ1525" i="83"/>
  <c r="AI1525" i="83"/>
  <c r="AH1525" i="83"/>
  <c r="AG1525" i="83"/>
  <c r="AF1525" i="83"/>
  <c r="AL1524" i="83"/>
  <c r="AK1524" i="83"/>
  <c r="AJ1524" i="83"/>
  <c r="AI1524" i="83"/>
  <c r="AH1524" i="83"/>
  <c r="AG1524" i="83"/>
  <c r="AF1524" i="83"/>
  <c r="AL1523" i="83"/>
  <c r="AK1523" i="83"/>
  <c r="AJ1523" i="83"/>
  <c r="AI1523" i="83"/>
  <c r="AH1523" i="83"/>
  <c r="AG1523" i="83"/>
  <c r="AF1523" i="83"/>
  <c r="AL1522" i="83"/>
  <c r="AK1522" i="83"/>
  <c r="AJ1522" i="83"/>
  <c r="AI1522" i="83"/>
  <c r="AH1522" i="83"/>
  <c r="AG1522" i="83"/>
  <c r="AF1522" i="83"/>
  <c r="AL1521" i="83"/>
  <c r="AK1521" i="83"/>
  <c r="AJ1521" i="83"/>
  <c r="AI1521" i="83"/>
  <c r="AH1521" i="83"/>
  <c r="AG1521" i="83"/>
  <c r="AF1521" i="83"/>
  <c r="AL1520" i="83"/>
  <c r="AK1520" i="83"/>
  <c r="AJ1520" i="83"/>
  <c r="AI1520" i="83"/>
  <c r="AH1520" i="83"/>
  <c r="AG1520" i="83"/>
  <c r="AF1520" i="83"/>
  <c r="AL1519" i="83"/>
  <c r="AK1519" i="83"/>
  <c r="AJ1519" i="83"/>
  <c r="AI1519" i="83"/>
  <c r="AH1519" i="83"/>
  <c r="AG1519" i="83"/>
  <c r="AF1519" i="83"/>
  <c r="AL1518" i="83"/>
  <c r="AK1518" i="83"/>
  <c r="AJ1518" i="83"/>
  <c r="AI1518" i="83"/>
  <c r="AH1518" i="83"/>
  <c r="AG1518" i="83"/>
  <c r="AF1518" i="83"/>
  <c r="AL1517" i="83"/>
  <c r="AK1517" i="83"/>
  <c r="AJ1517" i="83"/>
  <c r="AI1517" i="83"/>
  <c r="AH1517" i="83"/>
  <c r="AG1517" i="83"/>
  <c r="AF1517" i="83"/>
  <c r="AL1516" i="83"/>
  <c r="AK1516" i="83"/>
  <c r="AJ1516" i="83"/>
  <c r="AI1516" i="83"/>
  <c r="AH1516" i="83"/>
  <c r="AG1516" i="83"/>
  <c r="AF1516" i="83"/>
  <c r="AL1515" i="83"/>
  <c r="AK1515" i="83"/>
  <c r="AJ1515" i="83"/>
  <c r="AI1515" i="83"/>
  <c r="AH1515" i="83"/>
  <c r="AG1515" i="83"/>
  <c r="AF1515" i="83"/>
  <c r="AL1514" i="83"/>
  <c r="AK1514" i="83"/>
  <c r="AJ1514" i="83"/>
  <c r="AI1514" i="83"/>
  <c r="AH1514" i="83"/>
  <c r="AG1514" i="83"/>
  <c r="AF1514" i="83"/>
  <c r="AL1513" i="83"/>
  <c r="AK1513" i="83"/>
  <c r="AJ1513" i="83"/>
  <c r="AI1513" i="83"/>
  <c r="AH1513" i="83"/>
  <c r="AG1513" i="83"/>
  <c r="AF1513" i="83"/>
  <c r="AL1512" i="83"/>
  <c r="AK1512" i="83"/>
  <c r="AJ1512" i="83"/>
  <c r="AI1512" i="83"/>
  <c r="AH1512" i="83"/>
  <c r="AG1512" i="83"/>
  <c r="AF1512" i="83"/>
  <c r="AL1511" i="83"/>
  <c r="AK1511" i="83"/>
  <c r="AJ1511" i="83"/>
  <c r="AI1511" i="83"/>
  <c r="AH1511" i="83"/>
  <c r="AG1511" i="83"/>
  <c r="AF1511" i="83"/>
  <c r="AL1510" i="83"/>
  <c r="AK1510" i="83"/>
  <c r="AJ1510" i="83"/>
  <c r="AI1510" i="83"/>
  <c r="AH1510" i="83"/>
  <c r="AG1510" i="83"/>
  <c r="AF1510" i="83"/>
  <c r="AL1509" i="83"/>
  <c r="AK1509" i="83"/>
  <c r="AJ1509" i="83"/>
  <c r="AI1509" i="83"/>
  <c r="AH1509" i="83"/>
  <c r="AG1509" i="83"/>
  <c r="AF1509" i="83"/>
  <c r="AL1508" i="83"/>
  <c r="AK1508" i="83"/>
  <c r="AJ1508" i="83"/>
  <c r="AI1508" i="83"/>
  <c r="AH1508" i="83"/>
  <c r="AG1508" i="83"/>
  <c r="AF1508" i="83"/>
  <c r="AL1507" i="83"/>
  <c r="AK1507" i="83"/>
  <c r="AJ1507" i="83"/>
  <c r="AI1507" i="83"/>
  <c r="AH1507" i="83"/>
  <c r="AG1507" i="83"/>
  <c r="AF1507" i="83"/>
  <c r="AL1506" i="83"/>
  <c r="AK1506" i="83"/>
  <c r="AJ1506" i="83"/>
  <c r="AI1506" i="83"/>
  <c r="AH1506" i="83"/>
  <c r="AG1506" i="83"/>
  <c r="AF1506" i="83"/>
  <c r="AL1505" i="83"/>
  <c r="AK1505" i="83"/>
  <c r="AJ1505" i="83"/>
  <c r="AI1505" i="83"/>
  <c r="AH1505" i="83"/>
  <c r="AG1505" i="83"/>
  <c r="AF1505" i="83"/>
  <c r="AL1504" i="83"/>
  <c r="AK1504" i="83"/>
  <c r="AJ1504" i="83"/>
  <c r="AI1504" i="83"/>
  <c r="AH1504" i="83"/>
  <c r="AG1504" i="83"/>
  <c r="AF1504" i="83"/>
  <c r="AL1503" i="83"/>
  <c r="AK1503" i="83"/>
  <c r="AJ1503" i="83"/>
  <c r="AI1503" i="83"/>
  <c r="AH1503" i="83"/>
  <c r="AG1503" i="83"/>
  <c r="AF1503" i="83"/>
  <c r="AL1502" i="83"/>
  <c r="AK1502" i="83"/>
  <c r="AJ1502" i="83"/>
  <c r="AI1502" i="83"/>
  <c r="AH1502" i="83"/>
  <c r="AG1502" i="83"/>
  <c r="AF1502" i="83"/>
  <c r="AL1501" i="83"/>
  <c r="AK1501" i="83"/>
  <c r="AJ1501" i="83"/>
  <c r="AI1501" i="83"/>
  <c r="AH1501" i="83"/>
  <c r="AG1501" i="83"/>
  <c r="AF1501" i="83"/>
  <c r="AL1500" i="83"/>
  <c r="AK1500" i="83"/>
  <c r="AJ1500" i="83"/>
  <c r="AI1500" i="83"/>
  <c r="AH1500" i="83"/>
  <c r="AG1500" i="83"/>
  <c r="AF1500" i="83"/>
  <c r="AL1499" i="83"/>
  <c r="AK1499" i="83"/>
  <c r="AJ1499" i="83"/>
  <c r="AI1499" i="83"/>
  <c r="AH1499" i="83"/>
  <c r="AG1499" i="83"/>
  <c r="AF1499" i="83"/>
  <c r="AL1498" i="83"/>
  <c r="AK1498" i="83"/>
  <c r="AJ1498" i="83"/>
  <c r="AI1498" i="83"/>
  <c r="AH1498" i="83"/>
  <c r="AG1498" i="83"/>
  <c r="AF1498" i="83"/>
  <c r="AL1497" i="83"/>
  <c r="AK1497" i="83"/>
  <c r="AJ1497" i="83"/>
  <c r="AI1497" i="83"/>
  <c r="AH1497" i="83"/>
  <c r="AG1497" i="83"/>
  <c r="AF1497" i="83"/>
  <c r="AL1496" i="83"/>
  <c r="AK1496" i="83"/>
  <c r="AJ1496" i="83"/>
  <c r="AI1496" i="83"/>
  <c r="AH1496" i="83"/>
  <c r="AG1496" i="83"/>
  <c r="AF1496" i="83"/>
  <c r="AL1495" i="83"/>
  <c r="AK1495" i="83"/>
  <c r="AJ1495" i="83"/>
  <c r="AI1495" i="83"/>
  <c r="AH1495" i="83"/>
  <c r="AG1495" i="83"/>
  <c r="AF1495" i="83"/>
  <c r="AL1494" i="83"/>
  <c r="AK1494" i="83"/>
  <c r="AJ1494" i="83"/>
  <c r="AI1494" i="83"/>
  <c r="AH1494" i="83"/>
  <c r="AG1494" i="83"/>
  <c r="AF1494" i="83"/>
  <c r="AL1493" i="83"/>
  <c r="AK1493" i="83"/>
  <c r="AJ1493" i="83"/>
  <c r="AI1493" i="83"/>
  <c r="AH1493" i="83"/>
  <c r="AG1493" i="83"/>
  <c r="AF1493" i="83"/>
  <c r="AL1492" i="83"/>
  <c r="AK1492" i="83"/>
  <c r="AJ1492" i="83"/>
  <c r="AI1492" i="83"/>
  <c r="AH1492" i="83"/>
  <c r="AG1492" i="83"/>
  <c r="AF1492" i="83"/>
  <c r="AL1491" i="83"/>
  <c r="AK1491" i="83"/>
  <c r="AJ1491" i="83"/>
  <c r="AI1491" i="83"/>
  <c r="AH1491" i="83"/>
  <c r="AG1491" i="83"/>
  <c r="AF1491" i="83"/>
  <c r="AL1490" i="83"/>
  <c r="AK1490" i="83"/>
  <c r="AJ1490" i="83"/>
  <c r="AI1490" i="83"/>
  <c r="AH1490" i="83"/>
  <c r="AG1490" i="83"/>
  <c r="AF1490" i="83"/>
  <c r="AL1489" i="83"/>
  <c r="AK1489" i="83"/>
  <c r="AJ1489" i="83"/>
  <c r="AI1489" i="83"/>
  <c r="AH1489" i="83"/>
  <c r="AG1489" i="83"/>
  <c r="AF1489" i="83"/>
  <c r="AL1488" i="83"/>
  <c r="AK1488" i="83"/>
  <c r="AJ1488" i="83"/>
  <c r="AI1488" i="83"/>
  <c r="AH1488" i="83"/>
  <c r="AG1488" i="83"/>
  <c r="AF1488" i="83"/>
  <c r="AL1487" i="83"/>
  <c r="AK1487" i="83"/>
  <c r="AJ1487" i="83"/>
  <c r="AI1487" i="83"/>
  <c r="AH1487" i="83"/>
  <c r="AG1487" i="83"/>
  <c r="AF1487" i="83"/>
  <c r="AL1486" i="83"/>
  <c r="AK1486" i="83"/>
  <c r="AJ1486" i="83"/>
  <c r="AI1486" i="83"/>
  <c r="AH1486" i="83"/>
  <c r="AG1486" i="83"/>
  <c r="AF1486" i="83"/>
  <c r="AL1485" i="83"/>
  <c r="AK1485" i="83"/>
  <c r="AJ1485" i="83"/>
  <c r="AI1485" i="83"/>
  <c r="AH1485" i="83"/>
  <c r="AG1485" i="83"/>
  <c r="AF1485" i="83"/>
  <c r="AL1484" i="83"/>
  <c r="AK1484" i="83"/>
  <c r="AJ1484" i="83"/>
  <c r="AI1484" i="83"/>
  <c r="AH1484" i="83"/>
  <c r="AG1484" i="83"/>
  <c r="AF1484" i="83"/>
  <c r="AL1483" i="83"/>
  <c r="AK1483" i="83"/>
  <c r="AJ1483" i="83"/>
  <c r="AI1483" i="83"/>
  <c r="AH1483" i="83"/>
  <c r="AG1483" i="83"/>
  <c r="AF1483" i="83"/>
  <c r="AL1482" i="83"/>
  <c r="AK1482" i="83"/>
  <c r="AJ1482" i="83"/>
  <c r="AI1482" i="83"/>
  <c r="AH1482" i="83"/>
  <c r="AG1482" i="83"/>
  <c r="AF1482" i="83"/>
  <c r="AL1481" i="83"/>
  <c r="AK1481" i="83"/>
  <c r="AJ1481" i="83"/>
  <c r="AI1481" i="83"/>
  <c r="AH1481" i="83"/>
  <c r="AG1481" i="83"/>
  <c r="AF1481" i="83"/>
  <c r="AL1480" i="83"/>
  <c r="AK1480" i="83"/>
  <c r="AJ1480" i="83"/>
  <c r="AI1480" i="83"/>
  <c r="AH1480" i="83"/>
  <c r="AG1480" i="83"/>
  <c r="AF1480" i="83"/>
  <c r="AL1479" i="83"/>
  <c r="AK1479" i="83"/>
  <c r="AJ1479" i="83"/>
  <c r="AI1479" i="83"/>
  <c r="AH1479" i="83"/>
  <c r="AG1479" i="83"/>
  <c r="AF1479" i="83"/>
  <c r="AL1478" i="83"/>
  <c r="AK1478" i="83"/>
  <c r="AJ1478" i="83"/>
  <c r="AI1478" i="83"/>
  <c r="AH1478" i="83"/>
  <c r="AG1478" i="83"/>
  <c r="AF1478" i="83"/>
  <c r="AL1477" i="83"/>
  <c r="AK1477" i="83"/>
  <c r="AJ1477" i="83"/>
  <c r="AI1477" i="83"/>
  <c r="AH1477" i="83"/>
  <c r="AG1477" i="83"/>
  <c r="AF1477" i="83"/>
  <c r="AL1476" i="83"/>
  <c r="AK1476" i="83"/>
  <c r="AJ1476" i="83"/>
  <c r="AI1476" i="83"/>
  <c r="AH1476" i="83"/>
  <c r="AG1476" i="83"/>
  <c r="AF1476" i="83"/>
  <c r="AL1475" i="83"/>
  <c r="AK1475" i="83"/>
  <c r="AJ1475" i="83"/>
  <c r="AI1475" i="83"/>
  <c r="AH1475" i="83"/>
  <c r="AG1475" i="83"/>
  <c r="AF1475" i="83"/>
  <c r="AL1474" i="83"/>
  <c r="AK1474" i="83"/>
  <c r="AJ1474" i="83"/>
  <c r="AI1474" i="83"/>
  <c r="AH1474" i="83"/>
  <c r="AG1474" i="83"/>
  <c r="AF1474" i="83"/>
  <c r="AL1473" i="83"/>
  <c r="AK1473" i="83"/>
  <c r="AJ1473" i="83"/>
  <c r="AI1473" i="83"/>
  <c r="AH1473" i="83"/>
  <c r="AG1473" i="83"/>
  <c r="AF1473" i="83"/>
  <c r="AL1472" i="83"/>
  <c r="AK1472" i="83"/>
  <c r="AJ1472" i="83"/>
  <c r="AI1472" i="83"/>
  <c r="AH1472" i="83"/>
  <c r="AG1472" i="83"/>
  <c r="AF1472" i="83"/>
  <c r="AL1471" i="83"/>
  <c r="AK1471" i="83"/>
  <c r="AJ1471" i="83"/>
  <c r="AI1471" i="83"/>
  <c r="AH1471" i="83"/>
  <c r="AG1471" i="83"/>
  <c r="AF1471" i="83"/>
  <c r="AL1470" i="83"/>
  <c r="AK1470" i="83"/>
  <c r="AJ1470" i="83"/>
  <c r="AI1470" i="83"/>
  <c r="AH1470" i="83"/>
  <c r="AG1470" i="83"/>
  <c r="AF1470" i="83"/>
  <c r="AL1469" i="83"/>
  <c r="AK1469" i="83"/>
  <c r="AJ1469" i="83"/>
  <c r="AI1469" i="83"/>
  <c r="AH1469" i="83"/>
  <c r="AG1469" i="83"/>
  <c r="AF1469" i="83"/>
  <c r="AL1468" i="83"/>
  <c r="AK1468" i="83"/>
  <c r="AJ1468" i="83"/>
  <c r="AI1468" i="83"/>
  <c r="AH1468" i="83"/>
  <c r="AG1468" i="83"/>
  <c r="AF1468" i="83"/>
  <c r="AL1467" i="83"/>
  <c r="AK1467" i="83"/>
  <c r="AJ1467" i="83"/>
  <c r="AI1467" i="83"/>
  <c r="AH1467" i="83"/>
  <c r="AG1467" i="83"/>
  <c r="AF1467" i="83"/>
  <c r="AL1466" i="83"/>
  <c r="AK1466" i="83"/>
  <c r="AJ1466" i="83"/>
  <c r="AI1466" i="83"/>
  <c r="AH1466" i="83"/>
  <c r="AG1466" i="83"/>
  <c r="AF1466" i="83"/>
  <c r="AL1465" i="83"/>
  <c r="AK1465" i="83"/>
  <c r="AJ1465" i="83"/>
  <c r="AI1465" i="83"/>
  <c r="AH1465" i="83"/>
  <c r="AG1465" i="83"/>
  <c r="AF1465" i="83"/>
  <c r="AL1464" i="83"/>
  <c r="AK1464" i="83"/>
  <c r="AJ1464" i="83"/>
  <c r="AI1464" i="83"/>
  <c r="AH1464" i="83"/>
  <c r="AG1464" i="83"/>
  <c r="AF1464" i="83"/>
  <c r="AL1463" i="83"/>
  <c r="AK1463" i="83"/>
  <c r="AJ1463" i="83"/>
  <c r="AI1463" i="83"/>
  <c r="AH1463" i="83"/>
  <c r="AG1463" i="83"/>
  <c r="AF1463" i="83"/>
  <c r="AL1462" i="83"/>
  <c r="AK1462" i="83"/>
  <c r="AJ1462" i="83"/>
  <c r="AI1462" i="83"/>
  <c r="AH1462" i="83"/>
  <c r="AG1462" i="83"/>
  <c r="AF1462" i="83"/>
  <c r="AL1461" i="83"/>
  <c r="AK1461" i="83"/>
  <c r="AJ1461" i="83"/>
  <c r="AI1461" i="83"/>
  <c r="AH1461" i="83"/>
  <c r="AG1461" i="83"/>
  <c r="AF1461" i="83"/>
  <c r="AL1460" i="83"/>
  <c r="AK1460" i="83"/>
  <c r="AJ1460" i="83"/>
  <c r="AI1460" i="83"/>
  <c r="AH1460" i="83"/>
  <c r="AG1460" i="83"/>
  <c r="AF1460" i="83"/>
  <c r="AL1459" i="83"/>
  <c r="AK1459" i="83"/>
  <c r="AJ1459" i="83"/>
  <c r="AI1459" i="83"/>
  <c r="AH1459" i="83"/>
  <c r="AG1459" i="83"/>
  <c r="AF1459" i="83"/>
  <c r="AL1458" i="83"/>
  <c r="AK1458" i="83"/>
  <c r="AJ1458" i="83"/>
  <c r="AI1458" i="83"/>
  <c r="AH1458" i="83"/>
  <c r="AG1458" i="83"/>
  <c r="AF1458" i="83"/>
  <c r="AL1457" i="83"/>
  <c r="AK1457" i="83"/>
  <c r="AJ1457" i="83"/>
  <c r="AI1457" i="83"/>
  <c r="AH1457" i="83"/>
  <c r="AG1457" i="83"/>
  <c r="AF1457" i="83"/>
  <c r="AL1456" i="83"/>
  <c r="AK1456" i="83"/>
  <c r="AJ1456" i="83"/>
  <c r="AI1456" i="83"/>
  <c r="AH1456" i="83"/>
  <c r="AG1456" i="83"/>
  <c r="AF1456" i="83"/>
  <c r="AL1455" i="83"/>
  <c r="AK1455" i="83"/>
  <c r="AJ1455" i="83"/>
  <c r="AI1455" i="83"/>
  <c r="AH1455" i="83"/>
  <c r="AG1455" i="83"/>
  <c r="AF1455" i="83"/>
  <c r="AL1454" i="83"/>
  <c r="AK1454" i="83"/>
  <c r="AJ1454" i="83"/>
  <c r="AI1454" i="83"/>
  <c r="AH1454" i="83"/>
  <c r="AG1454" i="83"/>
  <c r="AF1454" i="83"/>
  <c r="AL1453" i="83"/>
  <c r="AK1453" i="83"/>
  <c r="AJ1453" i="83"/>
  <c r="AI1453" i="83"/>
  <c r="AH1453" i="83"/>
  <c r="AG1453" i="83"/>
  <c r="AF1453" i="83"/>
  <c r="AL1452" i="83"/>
  <c r="AK1452" i="83"/>
  <c r="AJ1452" i="83"/>
  <c r="AI1452" i="83"/>
  <c r="AH1452" i="83"/>
  <c r="AG1452" i="83"/>
  <c r="AF1452" i="83"/>
  <c r="AL1451" i="83"/>
  <c r="AK1451" i="83"/>
  <c r="AJ1451" i="83"/>
  <c r="AI1451" i="83"/>
  <c r="AH1451" i="83"/>
  <c r="AG1451" i="83"/>
  <c r="AF1451" i="83"/>
  <c r="AL1450" i="83"/>
  <c r="AK1450" i="83"/>
  <c r="AJ1450" i="83"/>
  <c r="AI1450" i="83"/>
  <c r="AH1450" i="83"/>
  <c r="AG1450" i="83"/>
  <c r="AF1450" i="83"/>
  <c r="AL1449" i="83"/>
  <c r="AK1449" i="83"/>
  <c r="AJ1449" i="83"/>
  <c r="AI1449" i="83"/>
  <c r="AH1449" i="83"/>
  <c r="AG1449" i="83"/>
  <c r="AF1449" i="83"/>
  <c r="AL1448" i="83"/>
  <c r="AK1448" i="83"/>
  <c r="AJ1448" i="83"/>
  <c r="AI1448" i="83"/>
  <c r="AH1448" i="83"/>
  <c r="AG1448" i="83"/>
  <c r="AF1448" i="83"/>
  <c r="AL1447" i="83"/>
  <c r="AK1447" i="83"/>
  <c r="AJ1447" i="83"/>
  <c r="AI1447" i="83"/>
  <c r="AH1447" i="83"/>
  <c r="AG1447" i="83"/>
  <c r="AF1447" i="83"/>
  <c r="AL1446" i="83"/>
  <c r="AK1446" i="83"/>
  <c r="AJ1446" i="83"/>
  <c r="AI1446" i="83"/>
  <c r="AH1446" i="83"/>
  <c r="AG1446" i="83"/>
  <c r="AF1446" i="83"/>
  <c r="AL1445" i="83"/>
  <c r="AK1445" i="83"/>
  <c r="AJ1445" i="83"/>
  <c r="AI1445" i="83"/>
  <c r="AH1445" i="83"/>
  <c r="AG1445" i="83"/>
  <c r="AF1445" i="83"/>
  <c r="AL1444" i="83"/>
  <c r="AK1444" i="83"/>
  <c r="AJ1444" i="83"/>
  <c r="AI1444" i="83"/>
  <c r="AH1444" i="83"/>
  <c r="AG1444" i="83"/>
  <c r="AF1444" i="83"/>
  <c r="AL1443" i="83"/>
  <c r="AK1443" i="83"/>
  <c r="AJ1443" i="83"/>
  <c r="AI1443" i="83"/>
  <c r="AH1443" i="83"/>
  <c r="AG1443" i="83"/>
  <c r="AF1443" i="83"/>
  <c r="AL1442" i="83"/>
  <c r="AK1442" i="83"/>
  <c r="AJ1442" i="83"/>
  <c r="AI1442" i="83"/>
  <c r="AH1442" i="83"/>
  <c r="AG1442" i="83"/>
  <c r="AF1442" i="83"/>
  <c r="AL1441" i="83"/>
  <c r="AK1441" i="83"/>
  <c r="AJ1441" i="83"/>
  <c r="AI1441" i="83"/>
  <c r="AH1441" i="83"/>
  <c r="AG1441" i="83"/>
  <c r="AF1441" i="83"/>
  <c r="AL1440" i="83"/>
  <c r="AK1440" i="83"/>
  <c r="AJ1440" i="83"/>
  <c r="AI1440" i="83"/>
  <c r="AH1440" i="83"/>
  <c r="AG1440" i="83"/>
  <c r="AF1440" i="83"/>
  <c r="AL1439" i="83"/>
  <c r="AK1439" i="83"/>
  <c r="AJ1439" i="83"/>
  <c r="AI1439" i="83"/>
  <c r="AH1439" i="83"/>
  <c r="AG1439" i="83"/>
  <c r="AF1439" i="83"/>
  <c r="AL1438" i="83"/>
  <c r="AK1438" i="83"/>
  <c r="AJ1438" i="83"/>
  <c r="AI1438" i="83"/>
  <c r="AH1438" i="83"/>
  <c r="AG1438" i="83"/>
  <c r="AF1438" i="83"/>
  <c r="AL1437" i="83"/>
  <c r="AK1437" i="83"/>
  <c r="AJ1437" i="83"/>
  <c r="AI1437" i="83"/>
  <c r="AH1437" i="83"/>
  <c r="AG1437" i="83"/>
  <c r="AF1437" i="83"/>
  <c r="AL1436" i="83"/>
  <c r="AK1436" i="83"/>
  <c r="AJ1436" i="83"/>
  <c r="AI1436" i="83"/>
  <c r="AH1436" i="83"/>
  <c r="AG1436" i="83"/>
  <c r="AF1436" i="83"/>
  <c r="AL1435" i="83"/>
  <c r="AK1435" i="83"/>
  <c r="AJ1435" i="83"/>
  <c r="AI1435" i="83"/>
  <c r="AH1435" i="83"/>
  <c r="AG1435" i="83"/>
  <c r="AF1435" i="83"/>
  <c r="AL1434" i="83"/>
  <c r="AK1434" i="83"/>
  <c r="AJ1434" i="83"/>
  <c r="AI1434" i="83"/>
  <c r="AH1434" i="83"/>
  <c r="AG1434" i="83"/>
  <c r="AF1434" i="83"/>
  <c r="AL1433" i="83"/>
  <c r="AK1433" i="83"/>
  <c r="AJ1433" i="83"/>
  <c r="AI1433" i="83"/>
  <c r="AH1433" i="83"/>
  <c r="AG1433" i="83"/>
  <c r="AF1433" i="83"/>
  <c r="AL1432" i="83"/>
  <c r="AK1432" i="83"/>
  <c r="AJ1432" i="83"/>
  <c r="AI1432" i="83"/>
  <c r="AH1432" i="83"/>
  <c r="AG1432" i="83"/>
  <c r="AF1432" i="83"/>
  <c r="AL1431" i="83"/>
  <c r="AK1431" i="83"/>
  <c r="AJ1431" i="83"/>
  <c r="AI1431" i="83"/>
  <c r="AH1431" i="83"/>
  <c r="AG1431" i="83"/>
  <c r="AF1431" i="83"/>
  <c r="AL1430" i="83"/>
  <c r="AK1430" i="83"/>
  <c r="AJ1430" i="83"/>
  <c r="AI1430" i="83"/>
  <c r="AH1430" i="83"/>
  <c r="AG1430" i="83"/>
  <c r="AF1430" i="83"/>
  <c r="AL1429" i="83"/>
  <c r="AK1429" i="83"/>
  <c r="AJ1429" i="83"/>
  <c r="AI1429" i="83"/>
  <c r="AH1429" i="83"/>
  <c r="AG1429" i="83"/>
  <c r="AF1429" i="83"/>
  <c r="AL1428" i="83"/>
  <c r="AK1428" i="83"/>
  <c r="AJ1428" i="83"/>
  <c r="AI1428" i="83"/>
  <c r="AH1428" i="83"/>
  <c r="AG1428" i="83"/>
  <c r="AF1428" i="83"/>
  <c r="AL1427" i="83"/>
  <c r="AK1427" i="83"/>
  <c r="AJ1427" i="83"/>
  <c r="AI1427" i="83"/>
  <c r="AH1427" i="83"/>
  <c r="AG1427" i="83"/>
  <c r="AF1427" i="83"/>
  <c r="AL1426" i="83"/>
  <c r="AK1426" i="83"/>
  <c r="AJ1426" i="83"/>
  <c r="AI1426" i="83"/>
  <c r="AH1426" i="83"/>
  <c r="AG1426" i="83"/>
  <c r="AF1426" i="83"/>
  <c r="AL1425" i="83"/>
  <c r="AK1425" i="83"/>
  <c r="AJ1425" i="83"/>
  <c r="AI1425" i="83"/>
  <c r="AH1425" i="83"/>
  <c r="AG1425" i="83"/>
  <c r="AF1425" i="83"/>
  <c r="AL1424" i="83"/>
  <c r="AK1424" i="83"/>
  <c r="AJ1424" i="83"/>
  <c r="AI1424" i="83"/>
  <c r="AH1424" i="83"/>
  <c r="AG1424" i="83"/>
  <c r="AF1424" i="83"/>
  <c r="AL1423" i="83"/>
  <c r="AK1423" i="83"/>
  <c r="AJ1423" i="83"/>
  <c r="AI1423" i="83"/>
  <c r="AH1423" i="83"/>
  <c r="AG1423" i="83"/>
  <c r="AF1423" i="83"/>
  <c r="AL1422" i="83"/>
  <c r="AK1422" i="83"/>
  <c r="AJ1422" i="83"/>
  <c r="AI1422" i="83"/>
  <c r="AH1422" i="83"/>
  <c r="AG1422" i="83"/>
  <c r="AF1422" i="83"/>
  <c r="AL1421" i="83"/>
  <c r="AK1421" i="83"/>
  <c r="AJ1421" i="83"/>
  <c r="AI1421" i="83"/>
  <c r="AH1421" i="83"/>
  <c r="AG1421" i="83"/>
  <c r="AF1421" i="83"/>
  <c r="AL1420" i="83"/>
  <c r="AK1420" i="83"/>
  <c r="AJ1420" i="83"/>
  <c r="AI1420" i="83"/>
  <c r="AH1420" i="83"/>
  <c r="AG1420" i="83"/>
  <c r="AF1420" i="83"/>
  <c r="AL1419" i="83"/>
  <c r="AK1419" i="83"/>
  <c r="AJ1419" i="83"/>
  <c r="AI1419" i="83"/>
  <c r="AH1419" i="83"/>
  <c r="AG1419" i="83"/>
  <c r="AF1419" i="83"/>
  <c r="AL1418" i="83"/>
  <c r="AK1418" i="83"/>
  <c r="AJ1418" i="83"/>
  <c r="AI1418" i="83"/>
  <c r="AH1418" i="83"/>
  <c r="AG1418" i="83"/>
  <c r="AF1418" i="83"/>
  <c r="AL1417" i="83"/>
  <c r="AK1417" i="83"/>
  <c r="AJ1417" i="83"/>
  <c r="AI1417" i="83"/>
  <c r="AH1417" i="83"/>
  <c r="AG1417" i="83"/>
  <c r="AF1417" i="83"/>
  <c r="AL1416" i="83"/>
  <c r="AK1416" i="83"/>
  <c r="AJ1416" i="83"/>
  <c r="AI1416" i="83"/>
  <c r="AH1416" i="83"/>
  <c r="AG1416" i="83"/>
  <c r="AF1416" i="83"/>
  <c r="AL1415" i="83"/>
  <c r="AK1415" i="83"/>
  <c r="AJ1415" i="83"/>
  <c r="AI1415" i="83"/>
  <c r="AH1415" i="83"/>
  <c r="AG1415" i="83"/>
  <c r="AF1415" i="83"/>
  <c r="AL1414" i="83"/>
  <c r="AK1414" i="83"/>
  <c r="AJ1414" i="83"/>
  <c r="AI1414" i="83"/>
  <c r="AH1414" i="83"/>
  <c r="AG1414" i="83"/>
  <c r="AF1414" i="83"/>
  <c r="AL1413" i="83"/>
  <c r="AK1413" i="83"/>
  <c r="AJ1413" i="83"/>
  <c r="AI1413" i="83"/>
  <c r="AH1413" i="83"/>
  <c r="AG1413" i="83"/>
  <c r="AF1413" i="83"/>
  <c r="AL1412" i="83"/>
  <c r="AK1412" i="83"/>
  <c r="AJ1412" i="83"/>
  <c r="AI1412" i="83"/>
  <c r="AH1412" i="83"/>
  <c r="AG1412" i="83"/>
  <c r="AF1412" i="83"/>
  <c r="AL1411" i="83"/>
  <c r="AK1411" i="83"/>
  <c r="AJ1411" i="83"/>
  <c r="AI1411" i="83"/>
  <c r="AH1411" i="83"/>
  <c r="AG1411" i="83"/>
  <c r="AF1411" i="83"/>
  <c r="AL1410" i="83"/>
  <c r="AK1410" i="83"/>
  <c r="AJ1410" i="83"/>
  <c r="AI1410" i="83"/>
  <c r="AH1410" i="83"/>
  <c r="AG1410" i="83"/>
  <c r="AF1410" i="83"/>
  <c r="AL1409" i="83"/>
  <c r="AK1409" i="83"/>
  <c r="AJ1409" i="83"/>
  <c r="AI1409" i="83"/>
  <c r="AH1409" i="83"/>
  <c r="AG1409" i="83"/>
  <c r="AF1409" i="83"/>
  <c r="AL1408" i="83"/>
  <c r="AK1408" i="83"/>
  <c r="AJ1408" i="83"/>
  <c r="AI1408" i="83"/>
  <c r="AH1408" i="83"/>
  <c r="AG1408" i="83"/>
  <c r="AF1408" i="83"/>
  <c r="AL1407" i="83"/>
  <c r="AK1407" i="83"/>
  <c r="AJ1407" i="83"/>
  <c r="AI1407" i="83"/>
  <c r="AH1407" i="83"/>
  <c r="AG1407" i="83"/>
  <c r="AF1407" i="83"/>
  <c r="AL1406" i="83"/>
  <c r="AK1406" i="83"/>
  <c r="AJ1406" i="83"/>
  <c r="AI1406" i="83"/>
  <c r="AH1406" i="83"/>
  <c r="AG1406" i="83"/>
  <c r="AF1406" i="83"/>
  <c r="AL1405" i="83"/>
  <c r="AK1405" i="83"/>
  <c r="AJ1405" i="83"/>
  <c r="AI1405" i="83"/>
  <c r="AH1405" i="83"/>
  <c r="AG1405" i="83"/>
  <c r="AF1405" i="83"/>
  <c r="AL1404" i="83"/>
  <c r="AK1404" i="83"/>
  <c r="AJ1404" i="83"/>
  <c r="AI1404" i="83"/>
  <c r="AH1404" i="83"/>
  <c r="AG1404" i="83"/>
  <c r="AF1404" i="83"/>
  <c r="AL1403" i="83"/>
  <c r="AK1403" i="83"/>
  <c r="AJ1403" i="83"/>
  <c r="AI1403" i="83"/>
  <c r="AH1403" i="83"/>
  <c r="AG1403" i="83"/>
  <c r="AF1403" i="83"/>
  <c r="AL1402" i="83"/>
  <c r="AK1402" i="83"/>
  <c r="AJ1402" i="83"/>
  <c r="AI1402" i="83"/>
  <c r="AH1402" i="83"/>
  <c r="AG1402" i="83"/>
  <c r="AF1402" i="83"/>
  <c r="AL1401" i="83"/>
  <c r="AK1401" i="83"/>
  <c r="AJ1401" i="83"/>
  <c r="AI1401" i="83"/>
  <c r="AH1401" i="83"/>
  <c r="AG1401" i="83"/>
  <c r="AF1401" i="83"/>
  <c r="AL1400" i="83"/>
  <c r="AK1400" i="83"/>
  <c r="AJ1400" i="83"/>
  <c r="AI1400" i="83"/>
  <c r="AH1400" i="83"/>
  <c r="AG1400" i="83"/>
  <c r="AF1400" i="83"/>
  <c r="AL1399" i="83"/>
  <c r="AK1399" i="83"/>
  <c r="AJ1399" i="83"/>
  <c r="AI1399" i="83"/>
  <c r="AH1399" i="83"/>
  <c r="AG1399" i="83"/>
  <c r="AF1399" i="83"/>
  <c r="AL1398" i="83"/>
  <c r="AK1398" i="83"/>
  <c r="AJ1398" i="83"/>
  <c r="AI1398" i="83"/>
  <c r="AH1398" i="83"/>
  <c r="AG1398" i="83"/>
  <c r="AF1398" i="83"/>
  <c r="AL1397" i="83"/>
  <c r="AK1397" i="83"/>
  <c r="AJ1397" i="83"/>
  <c r="AI1397" i="83"/>
  <c r="AH1397" i="83"/>
  <c r="AG1397" i="83"/>
  <c r="AF1397" i="83"/>
  <c r="AL1396" i="83"/>
  <c r="AK1396" i="83"/>
  <c r="AJ1396" i="83"/>
  <c r="AI1396" i="83"/>
  <c r="AH1396" i="83"/>
  <c r="AG1396" i="83"/>
  <c r="AF1396" i="83"/>
  <c r="AL1395" i="83"/>
  <c r="AK1395" i="83"/>
  <c r="AJ1395" i="83"/>
  <c r="AI1395" i="83"/>
  <c r="AH1395" i="83"/>
  <c r="AG1395" i="83"/>
  <c r="AF1395" i="83"/>
  <c r="AL1394" i="83"/>
  <c r="AK1394" i="83"/>
  <c r="AJ1394" i="83"/>
  <c r="AI1394" i="83"/>
  <c r="AH1394" i="83"/>
  <c r="AG1394" i="83"/>
  <c r="AF1394" i="83"/>
  <c r="AL1393" i="83"/>
  <c r="AK1393" i="83"/>
  <c r="AJ1393" i="83"/>
  <c r="AI1393" i="83"/>
  <c r="AH1393" i="83"/>
  <c r="AG1393" i="83"/>
  <c r="AF1393" i="83"/>
  <c r="AL1392" i="83"/>
  <c r="AK1392" i="83"/>
  <c r="AJ1392" i="83"/>
  <c r="AI1392" i="83"/>
  <c r="AH1392" i="83"/>
  <c r="AG1392" i="83"/>
  <c r="AF1392" i="83"/>
  <c r="AL1391" i="83"/>
  <c r="AK1391" i="83"/>
  <c r="AJ1391" i="83"/>
  <c r="AI1391" i="83"/>
  <c r="AH1391" i="83"/>
  <c r="AG1391" i="83"/>
  <c r="AF1391" i="83"/>
  <c r="AL1390" i="83"/>
  <c r="AK1390" i="83"/>
  <c r="AJ1390" i="83"/>
  <c r="AI1390" i="83"/>
  <c r="AH1390" i="83"/>
  <c r="AG1390" i="83"/>
  <c r="AF1390" i="83"/>
  <c r="AL1389" i="83"/>
  <c r="AK1389" i="83"/>
  <c r="AJ1389" i="83"/>
  <c r="AI1389" i="83"/>
  <c r="AH1389" i="83"/>
  <c r="AG1389" i="83"/>
  <c r="AF1389" i="83"/>
  <c r="AL1388" i="83"/>
  <c r="AK1388" i="83"/>
  <c r="AJ1388" i="83"/>
  <c r="AI1388" i="83"/>
  <c r="AH1388" i="83"/>
  <c r="AG1388" i="83"/>
  <c r="AF1388" i="83"/>
  <c r="AL1387" i="83"/>
  <c r="AK1387" i="83"/>
  <c r="AJ1387" i="83"/>
  <c r="AI1387" i="83"/>
  <c r="AH1387" i="83"/>
  <c r="AG1387" i="83"/>
  <c r="AF1387" i="83"/>
  <c r="AL1386" i="83"/>
  <c r="AK1386" i="83"/>
  <c r="AJ1386" i="83"/>
  <c r="AI1386" i="83"/>
  <c r="AH1386" i="83"/>
  <c r="AG1386" i="83"/>
  <c r="AF1386" i="83"/>
  <c r="AL1385" i="83"/>
  <c r="AK1385" i="83"/>
  <c r="AJ1385" i="83"/>
  <c r="AI1385" i="83"/>
  <c r="AH1385" i="83"/>
  <c r="AG1385" i="83"/>
  <c r="AF1385" i="83"/>
  <c r="AL1384" i="83"/>
  <c r="AK1384" i="83"/>
  <c r="AJ1384" i="83"/>
  <c r="AI1384" i="83"/>
  <c r="AH1384" i="83"/>
  <c r="AG1384" i="83"/>
  <c r="AF1384" i="83"/>
  <c r="AL1383" i="83"/>
  <c r="AK1383" i="83"/>
  <c r="AJ1383" i="83"/>
  <c r="AI1383" i="83"/>
  <c r="AH1383" i="83"/>
  <c r="AG1383" i="83"/>
  <c r="AF1383" i="83"/>
  <c r="AL1382" i="83"/>
  <c r="AK1382" i="83"/>
  <c r="AJ1382" i="83"/>
  <c r="AI1382" i="83"/>
  <c r="AH1382" i="83"/>
  <c r="AG1382" i="83"/>
  <c r="AF1382" i="83"/>
  <c r="AL1381" i="83"/>
  <c r="AK1381" i="83"/>
  <c r="AJ1381" i="83"/>
  <c r="AI1381" i="83"/>
  <c r="AH1381" i="83"/>
  <c r="AG1381" i="83"/>
  <c r="AF1381" i="83"/>
  <c r="AL1380" i="83"/>
  <c r="AK1380" i="83"/>
  <c r="AJ1380" i="83"/>
  <c r="AI1380" i="83"/>
  <c r="AH1380" i="83"/>
  <c r="AG1380" i="83"/>
  <c r="AF1380" i="83"/>
  <c r="AL1379" i="83"/>
  <c r="AK1379" i="83"/>
  <c r="AJ1379" i="83"/>
  <c r="AI1379" i="83"/>
  <c r="AH1379" i="83"/>
  <c r="AG1379" i="83"/>
  <c r="AF1379" i="83"/>
  <c r="AL1378" i="83"/>
  <c r="AK1378" i="83"/>
  <c r="AJ1378" i="83"/>
  <c r="AI1378" i="83"/>
  <c r="AH1378" i="83"/>
  <c r="AG1378" i="83"/>
  <c r="AF1378" i="83"/>
  <c r="AL1377" i="83"/>
  <c r="AK1377" i="83"/>
  <c r="AJ1377" i="83"/>
  <c r="AI1377" i="83"/>
  <c r="AH1377" i="83"/>
  <c r="AG1377" i="83"/>
  <c r="AF1377" i="83"/>
  <c r="AL1376" i="83"/>
  <c r="AK1376" i="83"/>
  <c r="AJ1376" i="83"/>
  <c r="AI1376" i="83"/>
  <c r="AH1376" i="83"/>
  <c r="AG1376" i="83"/>
  <c r="AF1376" i="83"/>
  <c r="AL1375" i="83"/>
  <c r="AK1375" i="83"/>
  <c r="AJ1375" i="83"/>
  <c r="AI1375" i="83"/>
  <c r="AH1375" i="83"/>
  <c r="AG1375" i="83"/>
  <c r="AF1375" i="83"/>
  <c r="AL1374" i="83"/>
  <c r="AK1374" i="83"/>
  <c r="AJ1374" i="83"/>
  <c r="AI1374" i="83"/>
  <c r="AH1374" i="83"/>
  <c r="AG1374" i="83"/>
  <c r="AF1374" i="83"/>
  <c r="AL1373" i="83"/>
  <c r="AK1373" i="83"/>
  <c r="AJ1373" i="83"/>
  <c r="AI1373" i="83"/>
  <c r="AH1373" i="83"/>
  <c r="AG1373" i="83"/>
  <c r="AF1373" i="83"/>
  <c r="AL1372" i="83"/>
  <c r="AK1372" i="83"/>
  <c r="AJ1372" i="83"/>
  <c r="AI1372" i="83"/>
  <c r="AH1372" i="83"/>
  <c r="AG1372" i="83"/>
  <c r="AF1372" i="83"/>
  <c r="AL1371" i="83"/>
  <c r="AK1371" i="83"/>
  <c r="AJ1371" i="83"/>
  <c r="AI1371" i="83"/>
  <c r="AH1371" i="83"/>
  <c r="AG1371" i="83"/>
  <c r="AF1371" i="83"/>
  <c r="AL1370" i="83"/>
  <c r="AK1370" i="83"/>
  <c r="AJ1370" i="83"/>
  <c r="AI1370" i="83"/>
  <c r="AH1370" i="83"/>
  <c r="AG1370" i="83"/>
  <c r="AF1370" i="83"/>
  <c r="AL1369" i="83"/>
  <c r="AK1369" i="83"/>
  <c r="AJ1369" i="83"/>
  <c r="AI1369" i="83"/>
  <c r="AH1369" i="83"/>
  <c r="AG1369" i="83"/>
  <c r="AF1369" i="83"/>
  <c r="AL1368" i="83"/>
  <c r="AK1368" i="83"/>
  <c r="AJ1368" i="83"/>
  <c r="AI1368" i="83"/>
  <c r="AH1368" i="83"/>
  <c r="AG1368" i="83"/>
  <c r="AF1368" i="83"/>
  <c r="AL1367" i="83"/>
  <c r="AK1367" i="83"/>
  <c r="AJ1367" i="83"/>
  <c r="AI1367" i="83"/>
  <c r="AH1367" i="83"/>
  <c r="AG1367" i="83"/>
  <c r="AF1367" i="83"/>
  <c r="AL1366" i="83"/>
  <c r="AK1366" i="83"/>
  <c r="AJ1366" i="83"/>
  <c r="AI1366" i="83"/>
  <c r="AH1366" i="83"/>
  <c r="AG1366" i="83"/>
  <c r="AF1366" i="83"/>
  <c r="AL1365" i="83"/>
  <c r="AK1365" i="83"/>
  <c r="AJ1365" i="83"/>
  <c r="AI1365" i="83"/>
  <c r="AH1365" i="83"/>
  <c r="AG1365" i="83"/>
  <c r="AF1365" i="83"/>
  <c r="AL1364" i="83"/>
  <c r="AK1364" i="83"/>
  <c r="AJ1364" i="83"/>
  <c r="AI1364" i="83"/>
  <c r="AH1364" i="83"/>
  <c r="AG1364" i="83"/>
  <c r="AF1364" i="83"/>
  <c r="AL1363" i="83"/>
  <c r="AK1363" i="83"/>
  <c r="AJ1363" i="83"/>
  <c r="AI1363" i="83"/>
  <c r="AH1363" i="83"/>
  <c r="AG1363" i="83"/>
  <c r="AF1363" i="83"/>
  <c r="AL1362" i="83"/>
  <c r="AK1362" i="83"/>
  <c r="AJ1362" i="83"/>
  <c r="AI1362" i="83"/>
  <c r="AH1362" i="83"/>
  <c r="AG1362" i="83"/>
  <c r="AF1362" i="83"/>
  <c r="AL1361" i="83"/>
  <c r="AK1361" i="83"/>
  <c r="AJ1361" i="83"/>
  <c r="AI1361" i="83"/>
  <c r="AH1361" i="83"/>
  <c r="AG1361" i="83"/>
  <c r="AF1361" i="83"/>
  <c r="AL1360" i="83"/>
  <c r="AK1360" i="83"/>
  <c r="AJ1360" i="83"/>
  <c r="AI1360" i="83"/>
  <c r="AH1360" i="83"/>
  <c r="AG1360" i="83"/>
  <c r="AF1360" i="83"/>
  <c r="AL1359" i="83"/>
  <c r="AK1359" i="83"/>
  <c r="AJ1359" i="83"/>
  <c r="AI1359" i="83"/>
  <c r="AH1359" i="83"/>
  <c r="AG1359" i="83"/>
  <c r="AF1359" i="83"/>
  <c r="AL1358" i="83"/>
  <c r="AK1358" i="83"/>
  <c r="AJ1358" i="83"/>
  <c r="AI1358" i="83"/>
  <c r="AH1358" i="83"/>
  <c r="AG1358" i="83"/>
  <c r="AF1358" i="83"/>
  <c r="AL1357" i="83"/>
  <c r="AK1357" i="83"/>
  <c r="AJ1357" i="83"/>
  <c r="AI1357" i="83"/>
  <c r="AH1357" i="83"/>
  <c r="AG1357" i="83"/>
  <c r="AF1357" i="83"/>
  <c r="AL1356" i="83"/>
  <c r="AK1356" i="83"/>
  <c r="AJ1356" i="83"/>
  <c r="AI1356" i="83"/>
  <c r="AH1356" i="83"/>
  <c r="AG1356" i="83"/>
  <c r="AF1356" i="83"/>
  <c r="AL1355" i="83"/>
  <c r="AK1355" i="83"/>
  <c r="AJ1355" i="83"/>
  <c r="AI1355" i="83"/>
  <c r="AH1355" i="83"/>
  <c r="AG1355" i="83"/>
  <c r="AF1355" i="83"/>
  <c r="AL1354" i="83"/>
  <c r="AK1354" i="83"/>
  <c r="AJ1354" i="83"/>
  <c r="AI1354" i="83"/>
  <c r="AH1354" i="83"/>
  <c r="AG1354" i="83"/>
  <c r="AF1354" i="83"/>
  <c r="AL1353" i="83"/>
  <c r="AK1353" i="83"/>
  <c r="AJ1353" i="83"/>
  <c r="AI1353" i="83"/>
  <c r="AH1353" i="83"/>
  <c r="AG1353" i="83"/>
  <c r="AF1353" i="83"/>
  <c r="AL1352" i="83"/>
  <c r="AK1352" i="83"/>
  <c r="AJ1352" i="83"/>
  <c r="AI1352" i="83"/>
  <c r="AH1352" i="83"/>
  <c r="AG1352" i="83"/>
  <c r="AF1352" i="83"/>
  <c r="AL1351" i="83"/>
  <c r="AK1351" i="83"/>
  <c r="AJ1351" i="83"/>
  <c r="AI1351" i="83"/>
  <c r="AH1351" i="83"/>
  <c r="AG1351" i="83"/>
  <c r="AF1351" i="83"/>
  <c r="AL1350" i="83"/>
  <c r="AK1350" i="83"/>
  <c r="AJ1350" i="83"/>
  <c r="AI1350" i="83"/>
  <c r="AH1350" i="83"/>
  <c r="AG1350" i="83"/>
  <c r="AF1350" i="83"/>
  <c r="AL1349" i="83"/>
  <c r="AK1349" i="83"/>
  <c r="AJ1349" i="83"/>
  <c r="AI1349" i="83"/>
  <c r="AH1349" i="83"/>
  <c r="AG1349" i="83"/>
  <c r="AF1349" i="83"/>
  <c r="AL1348" i="83"/>
  <c r="AK1348" i="83"/>
  <c r="AJ1348" i="83"/>
  <c r="AI1348" i="83"/>
  <c r="AH1348" i="83"/>
  <c r="AG1348" i="83"/>
  <c r="AF1348" i="83"/>
  <c r="AL1347" i="83"/>
  <c r="AK1347" i="83"/>
  <c r="AJ1347" i="83"/>
  <c r="AI1347" i="83"/>
  <c r="AH1347" i="83"/>
  <c r="AG1347" i="83"/>
  <c r="AF1347" i="83"/>
  <c r="AL1346" i="83"/>
  <c r="AK1346" i="83"/>
  <c r="AJ1346" i="83"/>
  <c r="AI1346" i="83"/>
  <c r="AH1346" i="83"/>
  <c r="AG1346" i="83"/>
  <c r="AF1346" i="83"/>
  <c r="AL1345" i="83"/>
  <c r="AK1345" i="83"/>
  <c r="AJ1345" i="83"/>
  <c r="AI1345" i="83"/>
  <c r="AH1345" i="83"/>
  <c r="AG1345" i="83"/>
  <c r="AF1345" i="83"/>
  <c r="AL1344" i="83"/>
  <c r="AK1344" i="83"/>
  <c r="AJ1344" i="83"/>
  <c r="AI1344" i="83"/>
  <c r="AH1344" i="83"/>
  <c r="AG1344" i="83"/>
  <c r="AF1344" i="83"/>
  <c r="AL1343" i="83"/>
  <c r="AK1343" i="83"/>
  <c r="AJ1343" i="83"/>
  <c r="AI1343" i="83"/>
  <c r="AH1343" i="83"/>
  <c r="AG1343" i="83"/>
  <c r="AF1343" i="83"/>
  <c r="AL1342" i="83"/>
  <c r="AK1342" i="83"/>
  <c r="AJ1342" i="83"/>
  <c r="AI1342" i="83"/>
  <c r="AH1342" i="83"/>
  <c r="AG1342" i="83"/>
  <c r="AF1342" i="83"/>
  <c r="AL1341" i="83"/>
  <c r="AK1341" i="83"/>
  <c r="AJ1341" i="83"/>
  <c r="AI1341" i="83"/>
  <c r="AH1341" i="83"/>
  <c r="AG1341" i="83"/>
  <c r="AF1341" i="83"/>
  <c r="AL1340" i="83"/>
  <c r="AK1340" i="83"/>
  <c r="AJ1340" i="83"/>
  <c r="AI1340" i="83"/>
  <c r="AH1340" i="83"/>
  <c r="AG1340" i="83"/>
  <c r="AF1340" i="83"/>
  <c r="AL1339" i="83"/>
  <c r="AK1339" i="83"/>
  <c r="AJ1339" i="83"/>
  <c r="AI1339" i="83"/>
  <c r="AH1339" i="83"/>
  <c r="AG1339" i="83"/>
  <c r="AF1339" i="83"/>
  <c r="AL1338" i="83"/>
  <c r="AK1338" i="83"/>
  <c r="AJ1338" i="83"/>
  <c r="AI1338" i="83"/>
  <c r="AH1338" i="83"/>
  <c r="AG1338" i="83"/>
  <c r="AF1338" i="83"/>
  <c r="AL1337" i="83"/>
  <c r="AK1337" i="83"/>
  <c r="AJ1337" i="83"/>
  <c r="AI1337" i="83"/>
  <c r="AH1337" i="83"/>
  <c r="AG1337" i="83"/>
  <c r="AF1337" i="83"/>
  <c r="AL1336" i="83"/>
  <c r="AK1336" i="83"/>
  <c r="AJ1336" i="83"/>
  <c r="AI1336" i="83"/>
  <c r="AH1336" i="83"/>
  <c r="AG1336" i="83"/>
  <c r="AF1336" i="83"/>
  <c r="AL1335" i="83"/>
  <c r="AK1335" i="83"/>
  <c r="AJ1335" i="83"/>
  <c r="AI1335" i="83"/>
  <c r="AH1335" i="83"/>
  <c r="AG1335" i="83"/>
  <c r="AF1335" i="83"/>
  <c r="AL1334" i="83"/>
  <c r="AK1334" i="83"/>
  <c r="AJ1334" i="83"/>
  <c r="AI1334" i="83"/>
  <c r="AH1334" i="83"/>
  <c r="AG1334" i="83"/>
  <c r="AF1334" i="83"/>
  <c r="AL1333" i="83"/>
  <c r="AK1333" i="83"/>
  <c r="AJ1333" i="83"/>
  <c r="AI1333" i="83"/>
  <c r="AH1333" i="83"/>
  <c r="AG1333" i="83"/>
  <c r="AF1333" i="83"/>
  <c r="AL1332" i="83"/>
  <c r="AK1332" i="83"/>
  <c r="AJ1332" i="83"/>
  <c r="AI1332" i="83"/>
  <c r="AH1332" i="83"/>
  <c r="AG1332" i="83"/>
  <c r="AF1332" i="83"/>
  <c r="AL1331" i="83"/>
  <c r="AK1331" i="83"/>
  <c r="AJ1331" i="83"/>
  <c r="AI1331" i="83"/>
  <c r="AH1331" i="83"/>
  <c r="AG1331" i="83"/>
  <c r="AF1331" i="83"/>
  <c r="AL1330" i="83"/>
  <c r="AK1330" i="83"/>
  <c r="AJ1330" i="83"/>
  <c r="AI1330" i="83"/>
  <c r="AH1330" i="83"/>
  <c r="AG1330" i="83"/>
  <c r="AF1330" i="83"/>
  <c r="AL1329" i="83"/>
  <c r="AK1329" i="83"/>
  <c r="AJ1329" i="83"/>
  <c r="AI1329" i="83"/>
  <c r="AH1329" i="83"/>
  <c r="AG1329" i="83"/>
  <c r="AF1329" i="83"/>
  <c r="AL1328" i="83"/>
  <c r="AK1328" i="83"/>
  <c r="AJ1328" i="83"/>
  <c r="AI1328" i="83"/>
  <c r="AH1328" i="83"/>
  <c r="AG1328" i="83"/>
  <c r="AF1328" i="83"/>
  <c r="AL1327" i="83"/>
  <c r="AK1327" i="83"/>
  <c r="AJ1327" i="83"/>
  <c r="AI1327" i="83"/>
  <c r="AH1327" i="83"/>
  <c r="AG1327" i="83"/>
  <c r="AF1327" i="83"/>
  <c r="AL1326" i="83"/>
  <c r="AK1326" i="83"/>
  <c r="AJ1326" i="83"/>
  <c r="AI1326" i="83"/>
  <c r="AH1326" i="83"/>
  <c r="AG1326" i="83"/>
  <c r="AF1326" i="83"/>
  <c r="AL1325" i="83"/>
  <c r="AK1325" i="83"/>
  <c r="AJ1325" i="83"/>
  <c r="AI1325" i="83"/>
  <c r="AH1325" i="83"/>
  <c r="AG1325" i="83"/>
  <c r="AF1325" i="83"/>
  <c r="AL1324" i="83"/>
  <c r="AK1324" i="83"/>
  <c r="AJ1324" i="83"/>
  <c r="AI1324" i="83"/>
  <c r="AH1324" i="83"/>
  <c r="AG1324" i="83"/>
  <c r="AF1324" i="83"/>
  <c r="AL1323" i="83"/>
  <c r="AK1323" i="83"/>
  <c r="AJ1323" i="83"/>
  <c r="AI1323" i="83"/>
  <c r="AH1323" i="83"/>
  <c r="AG1323" i="83"/>
  <c r="AF1323" i="83"/>
  <c r="AL1322" i="83"/>
  <c r="AK1322" i="83"/>
  <c r="AJ1322" i="83"/>
  <c r="AI1322" i="83"/>
  <c r="AH1322" i="83"/>
  <c r="AG1322" i="83"/>
  <c r="AF1322" i="83"/>
  <c r="AL1321" i="83"/>
  <c r="AK1321" i="83"/>
  <c r="AJ1321" i="83"/>
  <c r="AI1321" i="83"/>
  <c r="AH1321" i="83"/>
  <c r="AG1321" i="83"/>
  <c r="AF1321" i="83"/>
  <c r="AL1320" i="83"/>
  <c r="AK1320" i="83"/>
  <c r="AJ1320" i="83"/>
  <c r="AI1320" i="83"/>
  <c r="AH1320" i="83"/>
  <c r="AG1320" i="83"/>
  <c r="AF1320" i="83"/>
  <c r="AL1319" i="83"/>
  <c r="AK1319" i="83"/>
  <c r="AJ1319" i="83"/>
  <c r="AI1319" i="83"/>
  <c r="AH1319" i="83"/>
  <c r="AG1319" i="83"/>
  <c r="AF1319" i="83"/>
  <c r="AL1318" i="83"/>
  <c r="AK1318" i="83"/>
  <c r="AJ1318" i="83"/>
  <c r="AI1318" i="83"/>
  <c r="AH1318" i="83"/>
  <c r="AG1318" i="83"/>
  <c r="AF1318" i="83"/>
  <c r="AL1317" i="83"/>
  <c r="AK1317" i="83"/>
  <c r="AJ1317" i="83"/>
  <c r="AI1317" i="83"/>
  <c r="AH1317" i="83"/>
  <c r="AG1317" i="83"/>
  <c r="AF1317" i="83"/>
  <c r="AL1316" i="83"/>
  <c r="AK1316" i="83"/>
  <c r="AJ1316" i="83"/>
  <c r="AI1316" i="83"/>
  <c r="AH1316" i="83"/>
  <c r="AG1316" i="83"/>
  <c r="AF1316" i="83"/>
  <c r="AL1315" i="83"/>
  <c r="AK1315" i="83"/>
  <c r="AJ1315" i="83"/>
  <c r="AI1315" i="83"/>
  <c r="AH1315" i="83"/>
  <c r="AG1315" i="83"/>
  <c r="AF1315" i="83"/>
  <c r="AL1314" i="83"/>
  <c r="AK1314" i="83"/>
  <c r="AJ1314" i="83"/>
  <c r="AI1314" i="83"/>
  <c r="AH1314" i="83"/>
  <c r="AG1314" i="83"/>
  <c r="AF1314" i="83"/>
  <c r="AL1313" i="83"/>
  <c r="AK1313" i="83"/>
  <c r="AJ1313" i="83"/>
  <c r="AI1313" i="83"/>
  <c r="AH1313" i="83"/>
  <c r="AG1313" i="83"/>
  <c r="AF1313" i="83"/>
  <c r="AL1312" i="83"/>
  <c r="AK1312" i="83"/>
  <c r="AJ1312" i="83"/>
  <c r="AI1312" i="83"/>
  <c r="AH1312" i="83"/>
  <c r="AG1312" i="83"/>
  <c r="AF1312" i="83"/>
  <c r="AL1311" i="83"/>
  <c r="AK1311" i="83"/>
  <c r="AJ1311" i="83"/>
  <c r="AI1311" i="83"/>
  <c r="AH1311" i="83"/>
  <c r="AG1311" i="83"/>
  <c r="AF1311" i="83"/>
  <c r="AL1310" i="83"/>
  <c r="AK1310" i="83"/>
  <c r="AJ1310" i="83"/>
  <c r="AI1310" i="83"/>
  <c r="AH1310" i="83"/>
  <c r="AG1310" i="83"/>
  <c r="AF1310" i="83"/>
  <c r="AL1309" i="83"/>
  <c r="AK1309" i="83"/>
  <c r="AJ1309" i="83"/>
  <c r="AI1309" i="83"/>
  <c r="AH1309" i="83"/>
  <c r="AG1309" i="83"/>
  <c r="AF1309" i="83"/>
  <c r="AL1308" i="83"/>
  <c r="AK1308" i="83"/>
  <c r="AJ1308" i="83"/>
  <c r="AI1308" i="83"/>
  <c r="AH1308" i="83"/>
  <c r="AG1308" i="83"/>
  <c r="AF1308" i="83"/>
  <c r="AL1307" i="83"/>
  <c r="AK1307" i="83"/>
  <c r="AJ1307" i="83"/>
  <c r="AI1307" i="83"/>
  <c r="AH1307" i="83"/>
  <c r="AG1307" i="83"/>
  <c r="AF1307" i="83"/>
  <c r="AL1306" i="83"/>
  <c r="AK1306" i="83"/>
  <c r="AJ1306" i="83"/>
  <c r="AI1306" i="83"/>
  <c r="AH1306" i="83"/>
  <c r="AG1306" i="83"/>
  <c r="AF1306" i="83"/>
  <c r="AL1305" i="83"/>
  <c r="AK1305" i="83"/>
  <c r="AJ1305" i="83"/>
  <c r="AI1305" i="83"/>
  <c r="AH1305" i="83"/>
  <c r="AG1305" i="83"/>
  <c r="AF1305" i="83"/>
  <c r="AL1304" i="83"/>
  <c r="AK1304" i="83"/>
  <c r="AJ1304" i="83"/>
  <c r="AI1304" i="83"/>
  <c r="AH1304" i="83"/>
  <c r="AG1304" i="83"/>
  <c r="AF1304" i="83"/>
  <c r="AL1303" i="83"/>
  <c r="AK1303" i="83"/>
  <c r="AJ1303" i="83"/>
  <c r="AI1303" i="83"/>
  <c r="AH1303" i="83"/>
  <c r="AG1303" i="83"/>
  <c r="AF1303" i="83"/>
  <c r="AL1302" i="83"/>
  <c r="AK1302" i="83"/>
  <c r="AJ1302" i="83"/>
  <c r="AI1302" i="83"/>
  <c r="AH1302" i="83"/>
  <c r="AG1302" i="83"/>
  <c r="AF1302" i="83"/>
  <c r="AL1301" i="83"/>
  <c r="AK1301" i="83"/>
  <c r="AJ1301" i="83"/>
  <c r="AI1301" i="83"/>
  <c r="AH1301" i="83"/>
  <c r="AG1301" i="83"/>
  <c r="AF1301" i="83"/>
  <c r="AL1300" i="83"/>
  <c r="AK1300" i="83"/>
  <c r="AJ1300" i="83"/>
  <c r="AI1300" i="83"/>
  <c r="AH1300" i="83"/>
  <c r="AG1300" i="83"/>
  <c r="AF1300" i="83"/>
  <c r="AL1299" i="83"/>
  <c r="AK1299" i="83"/>
  <c r="AJ1299" i="83"/>
  <c r="AI1299" i="83"/>
  <c r="AH1299" i="83"/>
  <c r="AG1299" i="83"/>
  <c r="AF1299" i="83"/>
  <c r="AL1298" i="83"/>
  <c r="AK1298" i="83"/>
  <c r="AJ1298" i="83"/>
  <c r="AI1298" i="83"/>
  <c r="AH1298" i="83"/>
  <c r="AG1298" i="83"/>
  <c r="AF1298" i="83"/>
  <c r="AL1297" i="83"/>
  <c r="AK1297" i="83"/>
  <c r="AJ1297" i="83"/>
  <c r="AI1297" i="83"/>
  <c r="AH1297" i="83"/>
  <c r="AG1297" i="83"/>
  <c r="AF1297" i="83"/>
  <c r="AL1296" i="83"/>
  <c r="AK1296" i="83"/>
  <c r="AJ1296" i="83"/>
  <c r="AI1296" i="83"/>
  <c r="AH1296" i="83"/>
  <c r="AG1296" i="83"/>
  <c r="AF1296" i="83"/>
  <c r="AL1295" i="83"/>
  <c r="AK1295" i="83"/>
  <c r="AJ1295" i="83"/>
  <c r="AI1295" i="83"/>
  <c r="AH1295" i="83"/>
  <c r="AG1295" i="83"/>
  <c r="AF1295" i="83"/>
  <c r="AL1294" i="83"/>
  <c r="AK1294" i="83"/>
  <c r="AJ1294" i="83"/>
  <c r="AI1294" i="83"/>
  <c r="AH1294" i="83"/>
  <c r="AG1294" i="83"/>
  <c r="AF1294" i="83"/>
  <c r="AL1293" i="83"/>
  <c r="AK1293" i="83"/>
  <c r="AJ1293" i="83"/>
  <c r="AI1293" i="83"/>
  <c r="AH1293" i="83"/>
  <c r="AG1293" i="83"/>
  <c r="AF1293" i="83"/>
  <c r="AL1292" i="83"/>
  <c r="AK1292" i="83"/>
  <c r="AJ1292" i="83"/>
  <c r="AI1292" i="83"/>
  <c r="AH1292" i="83"/>
  <c r="AG1292" i="83"/>
  <c r="AF1292" i="83"/>
  <c r="AL1291" i="83"/>
  <c r="AK1291" i="83"/>
  <c r="AJ1291" i="83"/>
  <c r="AI1291" i="83"/>
  <c r="AH1291" i="83"/>
  <c r="AG1291" i="83"/>
  <c r="AF1291" i="83"/>
  <c r="AL1290" i="83"/>
  <c r="AK1290" i="83"/>
  <c r="AJ1290" i="83"/>
  <c r="AI1290" i="83"/>
  <c r="AH1290" i="83"/>
  <c r="AG1290" i="83"/>
  <c r="AF1290" i="83"/>
  <c r="AL1289" i="83"/>
  <c r="AK1289" i="83"/>
  <c r="AJ1289" i="83"/>
  <c r="AI1289" i="83"/>
  <c r="AH1289" i="83"/>
  <c r="AG1289" i="83"/>
  <c r="AF1289" i="83"/>
  <c r="AL1288" i="83"/>
  <c r="AK1288" i="83"/>
  <c r="AJ1288" i="83"/>
  <c r="AI1288" i="83"/>
  <c r="AH1288" i="83"/>
  <c r="AG1288" i="83"/>
  <c r="AF1288" i="83"/>
  <c r="AL1287" i="83"/>
  <c r="AK1287" i="83"/>
  <c r="AJ1287" i="83"/>
  <c r="AI1287" i="83"/>
  <c r="AH1287" i="83"/>
  <c r="AG1287" i="83"/>
  <c r="AF1287" i="83"/>
  <c r="AL1286" i="83"/>
  <c r="AK1286" i="83"/>
  <c r="AJ1286" i="83"/>
  <c r="AI1286" i="83"/>
  <c r="AH1286" i="83"/>
  <c r="AG1286" i="83"/>
  <c r="AF1286" i="83"/>
  <c r="AL1285" i="83"/>
  <c r="AK1285" i="83"/>
  <c r="AJ1285" i="83"/>
  <c r="AI1285" i="83"/>
  <c r="AH1285" i="83"/>
  <c r="AG1285" i="83"/>
  <c r="AF1285" i="83"/>
  <c r="AL1284" i="83"/>
  <c r="AK1284" i="83"/>
  <c r="AJ1284" i="83"/>
  <c r="AI1284" i="83"/>
  <c r="AH1284" i="83"/>
  <c r="AG1284" i="83"/>
  <c r="AF1284" i="83"/>
  <c r="AL1283" i="83"/>
  <c r="AK1283" i="83"/>
  <c r="AJ1283" i="83"/>
  <c r="AI1283" i="83"/>
  <c r="AH1283" i="83"/>
  <c r="AG1283" i="83"/>
  <c r="AF1283" i="83"/>
  <c r="AL1282" i="83"/>
  <c r="AK1282" i="83"/>
  <c r="AJ1282" i="83"/>
  <c r="AI1282" i="83"/>
  <c r="AH1282" i="83"/>
  <c r="AG1282" i="83"/>
  <c r="AF1282" i="83"/>
  <c r="AL1281" i="83"/>
  <c r="AK1281" i="83"/>
  <c r="AJ1281" i="83"/>
  <c r="AI1281" i="83"/>
  <c r="AH1281" i="83"/>
  <c r="AG1281" i="83"/>
  <c r="AF1281" i="83"/>
  <c r="AL1280" i="83"/>
  <c r="AK1280" i="83"/>
  <c r="AJ1280" i="83"/>
  <c r="AI1280" i="83"/>
  <c r="AH1280" i="83"/>
  <c r="AG1280" i="83"/>
  <c r="AF1280" i="83"/>
  <c r="AL1279" i="83"/>
  <c r="AK1279" i="83"/>
  <c r="AJ1279" i="83"/>
  <c r="AI1279" i="83"/>
  <c r="AH1279" i="83"/>
  <c r="AG1279" i="83"/>
  <c r="AF1279" i="83"/>
  <c r="AL1278" i="83"/>
  <c r="AK1278" i="83"/>
  <c r="AJ1278" i="83"/>
  <c r="AI1278" i="83"/>
  <c r="AH1278" i="83"/>
  <c r="AG1278" i="83"/>
  <c r="AF1278" i="83"/>
  <c r="AL1277" i="83"/>
  <c r="AK1277" i="83"/>
  <c r="AJ1277" i="83"/>
  <c r="AI1277" i="83"/>
  <c r="AH1277" i="83"/>
  <c r="AG1277" i="83"/>
  <c r="AF1277" i="83"/>
  <c r="AL1276" i="83"/>
  <c r="AK1276" i="83"/>
  <c r="AJ1276" i="83"/>
  <c r="AI1276" i="83"/>
  <c r="AH1276" i="83"/>
  <c r="AG1276" i="83"/>
  <c r="AF1276" i="83"/>
  <c r="AL1275" i="83"/>
  <c r="AK1275" i="83"/>
  <c r="AJ1275" i="83"/>
  <c r="AI1275" i="83"/>
  <c r="AH1275" i="83"/>
  <c r="AG1275" i="83"/>
  <c r="AF1275" i="83"/>
  <c r="AL1274" i="83"/>
  <c r="AK1274" i="83"/>
  <c r="AJ1274" i="83"/>
  <c r="AI1274" i="83"/>
  <c r="AH1274" i="83"/>
  <c r="AG1274" i="83"/>
  <c r="AF1274" i="83"/>
  <c r="AL1273" i="83"/>
  <c r="AK1273" i="83"/>
  <c r="AJ1273" i="83"/>
  <c r="AI1273" i="83"/>
  <c r="AH1273" i="83"/>
  <c r="AG1273" i="83"/>
  <c r="AF1273" i="83"/>
  <c r="AL1272" i="83"/>
  <c r="AK1272" i="83"/>
  <c r="AJ1272" i="83"/>
  <c r="AI1272" i="83"/>
  <c r="AH1272" i="83"/>
  <c r="AG1272" i="83"/>
  <c r="AF1272" i="83"/>
  <c r="AL1271" i="83"/>
  <c r="AK1271" i="83"/>
  <c r="AJ1271" i="83"/>
  <c r="AI1271" i="83"/>
  <c r="AH1271" i="83"/>
  <c r="AG1271" i="83"/>
  <c r="AF1271" i="83"/>
  <c r="AL1270" i="83"/>
  <c r="AK1270" i="83"/>
  <c r="AJ1270" i="83"/>
  <c r="AI1270" i="83"/>
  <c r="AH1270" i="83"/>
  <c r="AG1270" i="83"/>
  <c r="AF1270" i="83"/>
  <c r="AL1269" i="83"/>
  <c r="AK1269" i="83"/>
  <c r="AJ1269" i="83"/>
  <c r="AI1269" i="83"/>
  <c r="AH1269" i="83"/>
  <c r="AG1269" i="83"/>
  <c r="AF1269" i="83"/>
  <c r="AL1268" i="83"/>
  <c r="AK1268" i="83"/>
  <c r="AJ1268" i="83"/>
  <c r="AI1268" i="83"/>
  <c r="AH1268" i="83"/>
  <c r="AG1268" i="83"/>
  <c r="AF1268" i="83"/>
  <c r="AL1267" i="83"/>
  <c r="AK1267" i="83"/>
  <c r="AJ1267" i="83"/>
  <c r="AI1267" i="83"/>
  <c r="AH1267" i="83"/>
  <c r="AG1267" i="83"/>
  <c r="AF1267" i="83"/>
  <c r="AL1266" i="83"/>
  <c r="AK1266" i="83"/>
  <c r="AJ1266" i="83"/>
  <c r="AI1266" i="83"/>
  <c r="AH1266" i="83"/>
  <c r="AG1266" i="83"/>
  <c r="AF1266" i="83"/>
  <c r="AL1265" i="83"/>
  <c r="AK1265" i="83"/>
  <c r="AJ1265" i="83"/>
  <c r="AI1265" i="83"/>
  <c r="AH1265" i="83"/>
  <c r="AG1265" i="83"/>
  <c r="AF1265" i="83"/>
  <c r="AL1264" i="83"/>
  <c r="AK1264" i="83"/>
  <c r="AJ1264" i="83"/>
  <c r="AI1264" i="83"/>
  <c r="AH1264" i="83"/>
  <c r="AG1264" i="83"/>
  <c r="AF1264" i="83"/>
  <c r="AL1263" i="83"/>
  <c r="AK1263" i="83"/>
  <c r="AJ1263" i="83"/>
  <c r="AI1263" i="83"/>
  <c r="AH1263" i="83"/>
  <c r="AG1263" i="83"/>
  <c r="AF1263" i="83"/>
  <c r="AL1262" i="83"/>
  <c r="AK1262" i="83"/>
  <c r="AJ1262" i="83"/>
  <c r="AI1262" i="83"/>
  <c r="AH1262" i="83"/>
  <c r="AG1262" i="83"/>
  <c r="AF1262" i="83"/>
  <c r="AL1261" i="83"/>
  <c r="AK1261" i="83"/>
  <c r="AJ1261" i="83"/>
  <c r="AI1261" i="83"/>
  <c r="AH1261" i="83"/>
  <c r="AG1261" i="83"/>
  <c r="AF1261" i="83"/>
  <c r="AL1260" i="83"/>
  <c r="AK1260" i="83"/>
  <c r="AJ1260" i="83"/>
  <c r="AI1260" i="83"/>
  <c r="AH1260" i="83"/>
  <c r="AG1260" i="83"/>
  <c r="AF1260" i="83"/>
  <c r="AL1259" i="83"/>
  <c r="AK1259" i="83"/>
  <c r="AJ1259" i="83"/>
  <c r="AI1259" i="83"/>
  <c r="AH1259" i="83"/>
  <c r="AG1259" i="83"/>
  <c r="AF1259" i="83"/>
  <c r="AL1258" i="83"/>
  <c r="AK1258" i="83"/>
  <c r="AJ1258" i="83"/>
  <c r="AI1258" i="83"/>
  <c r="AH1258" i="83"/>
  <c r="AG1258" i="83"/>
  <c r="AF1258" i="83"/>
  <c r="AL1257" i="83"/>
  <c r="AK1257" i="83"/>
  <c r="AJ1257" i="83"/>
  <c r="AI1257" i="83"/>
  <c r="AH1257" i="83"/>
  <c r="AG1257" i="83"/>
  <c r="AF1257" i="83"/>
  <c r="AL1256" i="83"/>
  <c r="AK1256" i="83"/>
  <c r="AJ1256" i="83"/>
  <c r="AI1256" i="83"/>
  <c r="AH1256" i="83"/>
  <c r="AG1256" i="83"/>
  <c r="AF1256" i="83"/>
  <c r="AL1255" i="83"/>
  <c r="AK1255" i="83"/>
  <c r="AJ1255" i="83"/>
  <c r="AI1255" i="83"/>
  <c r="AH1255" i="83"/>
  <c r="AG1255" i="83"/>
  <c r="AF1255" i="83"/>
  <c r="AL1254" i="83"/>
  <c r="AK1254" i="83"/>
  <c r="AJ1254" i="83"/>
  <c r="AI1254" i="83"/>
  <c r="AH1254" i="83"/>
  <c r="AG1254" i="83"/>
  <c r="AF1254" i="83"/>
  <c r="AL1253" i="83"/>
  <c r="AK1253" i="83"/>
  <c r="AJ1253" i="83"/>
  <c r="AI1253" i="83"/>
  <c r="AH1253" i="83"/>
  <c r="AG1253" i="83"/>
  <c r="AF1253" i="83"/>
  <c r="AL1252" i="83"/>
  <c r="AK1252" i="83"/>
  <c r="AJ1252" i="83"/>
  <c r="AI1252" i="83"/>
  <c r="AH1252" i="83"/>
  <c r="AG1252" i="83"/>
  <c r="AF1252" i="83"/>
  <c r="AL1251" i="83"/>
  <c r="AK1251" i="83"/>
  <c r="AJ1251" i="83"/>
  <c r="AI1251" i="83"/>
  <c r="AH1251" i="83"/>
  <c r="AG1251" i="83"/>
  <c r="AF1251" i="83"/>
  <c r="AL1250" i="83"/>
  <c r="AK1250" i="83"/>
  <c r="AJ1250" i="83"/>
  <c r="AI1250" i="83"/>
  <c r="AH1250" i="83"/>
  <c r="AG1250" i="83"/>
  <c r="AF1250" i="83"/>
  <c r="AL1249" i="83"/>
  <c r="AK1249" i="83"/>
  <c r="AJ1249" i="83"/>
  <c r="AI1249" i="83"/>
  <c r="AH1249" i="83"/>
  <c r="AG1249" i="83"/>
  <c r="AF1249" i="83"/>
  <c r="AL1248" i="83"/>
  <c r="AK1248" i="83"/>
  <c r="AJ1248" i="83"/>
  <c r="AI1248" i="83"/>
  <c r="AH1248" i="83"/>
  <c r="AG1248" i="83"/>
  <c r="AF1248" i="83"/>
  <c r="AL1247" i="83"/>
  <c r="AK1247" i="83"/>
  <c r="AJ1247" i="83"/>
  <c r="AI1247" i="83"/>
  <c r="AH1247" i="83"/>
  <c r="AG1247" i="83"/>
  <c r="AF1247" i="83"/>
  <c r="AL1246" i="83"/>
  <c r="AK1246" i="83"/>
  <c r="AJ1246" i="83"/>
  <c r="AI1246" i="83"/>
  <c r="AH1246" i="83"/>
  <c r="AG1246" i="83"/>
  <c r="AF1246" i="83"/>
  <c r="AL1245" i="83"/>
  <c r="AK1245" i="83"/>
  <c r="AJ1245" i="83"/>
  <c r="AI1245" i="83"/>
  <c r="AH1245" i="83"/>
  <c r="AG1245" i="83"/>
  <c r="AF1245" i="83"/>
  <c r="AL1244" i="83"/>
  <c r="AK1244" i="83"/>
  <c r="AJ1244" i="83"/>
  <c r="AI1244" i="83"/>
  <c r="AH1244" i="83"/>
  <c r="AG1244" i="83"/>
  <c r="AF1244" i="83"/>
  <c r="AL1243" i="83"/>
  <c r="AK1243" i="83"/>
  <c r="AJ1243" i="83"/>
  <c r="AI1243" i="83"/>
  <c r="AH1243" i="83"/>
  <c r="AG1243" i="83"/>
  <c r="AF1243" i="83"/>
  <c r="AL1242" i="83"/>
  <c r="AK1242" i="83"/>
  <c r="AJ1242" i="83"/>
  <c r="AI1242" i="83"/>
  <c r="AH1242" i="83"/>
  <c r="AG1242" i="83"/>
  <c r="AF1242" i="83"/>
  <c r="AL1241" i="83"/>
  <c r="AK1241" i="83"/>
  <c r="AJ1241" i="83"/>
  <c r="AI1241" i="83"/>
  <c r="AH1241" i="83"/>
  <c r="AG1241" i="83"/>
  <c r="AF1241" i="83"/>
  <c r="AL1240" i="83"/>
  <c r="AK1240" i="83"/>
  <c r="AJ1240" i="83"/>
  <c r="AI1240" i="83"/>
  <c r="AH1240" i="83"/>
  <c r="AG1240" i="83"/>
  <c r="AF1240" i="83"/>
  <c r="AL1239" i="83"/>
  <c r="AK1239" i="83"/>
  <c r="AJ1239" i="83"/>
  <c r="AI1239" i="83"/>
  <c r="AH1239" i="83"/>
  <c r="AG1239" i="83"/>
  <c r="AF1239" i="83"/>
  <c r="AL1238" i="83"/>
  <c r="AK1238" i="83"/>
  <c r="AJ1238" i="83"/>
  <c r="AI1238" i="83"/>
  <c r="AH1238" i="83"/>
  <c r="AG1238" i="83"/>
  <c r="AF1238" i="83"/>
  <c r="AL1237" i="83"/>
  <c r="AK1237" i="83"/>
  <c r="AJ1237" i="83"/>
  <c r="AI1237" i="83"/>
  <c r="AH1237" i="83"/>
  <c r="AG1237" i="83"/>
  <c r="AF1237" i="83"/>
  <c r="AL1236" i="83"/>
  <c r="AK1236" i="83"/>
  <c r="AJ1236" i="83"/>
  <c r="AI1236" i="83"/>
  <c r="AH1236" i="83"/>
  <c r="AG1236" i="83"/>
  <c r="AF1236" i="83"/>
  <c r="AL1235" i="83"/>
  <c r="AK1235" i="83"/>
  <c r="AJ1235" i="83"/>
  <c r="AI1235" i="83"/>
  <c r="AH1235" i="83"/>
  <c r="AG1235" i="83"/>
  <c r="AF1235" i="83"/>
  <c r="AL1234" i="83"/>
  <c r="AK1234" i="83"/>
  <c r="AJ1234" i="83"/>
  <c r="AI1234" i="83"/>
  <c r="AH1234" i="83"/>
  <c r="AG1234" i="83"/>
  <c r="AF1234" i="83"/>
  <c r="AL1233" i="83"/>
  <c r="AK1233" i="83"/>
  <c r="AJ1233" i="83"/>
  <c r="AI1233" i="83"/>
  <c r="AH1233" i="83"/>
  <c r="AG1233" i="83"/>
  <c r="AF1233" i="83"/>
  <c r="AL1232" i="83"/>
  <c r="AK1232" i="83"/>
  <c r="AJ1232" i="83"/>
  <c r="AI1232" i="83"/>
  <c r="AH1232" i="83"/>
  <c r="AG1232" i="83"/>
  <c r="AF1232" i="83"/>
  <c r="AL1231" i="83"/>
  <c r="AK1231" i="83"/>
  <c r="AJ1231" i="83"/>
  <c r="AI1231" i="83"/>
  <c r="AH1231" i="83"/>
  <c r="AG1231" i="83"/>
  <c r="AF1231" i="83"/>
  <c r="AL1230" i="83"/>
  <c r="AK1230" i="83"/>
  <c r="AJ1230" i="83"/>
  <c r="AI1230" i="83"/>
  <c r="AH1230" i="83"/>
  <c r="AG1230" i="83"/>
  <c r="AF1230" i="83"/>
  <c r="AL1229" i="83"/>
  <c r="AK1229" i="83"/>
  <c r="AJ1229" i="83"/>
  <c r="AI1229" i="83"/>
  <c r="AH1229" i="83"/>
  <c r="AG1229" i="83"/>
  <c r="AF1229" i="83"/>
  <c r="AL1228" i="83"/>
  <c r="AK1228" i="83"/>
  <c r="AJ1228" i="83"/>
  <c r="AI1228" i="83"/>
  <c r="AH1228" i="83"/>
  <c r="AG1228" i="83"/>
  <c r="AF1228" i="83"/>
  <c r="AL1227" i="83"/>
  <c r="AK1227" i="83"/>
  <c r="AJ1227" i="83"/>
  <c r="AI1227" i="83"/>
  <c r="AH1227" i="83"/>
  <c r="AG1227" i="83"/>
  <c r="AF1227" i="83"/>
  <c r="AL1226" i="83"/>
  <c r="AK1226" i="83"/>
  <c r="AJ1226" i="83"/>
  <c r="AI1226" i="83"/>
  <c r="AH1226" i="83"/>
  <c r="AG1226" i="83"/>
  <c r="AF1226" i="83"/>
  <c r="AL1225" i="83"/>
  <c r="AK1225" i="83"/>
  <c r="AJ1225" i="83"/>
  <c r="AI1225" i="83"/>
  <c r="AH1225" i="83"/>
  <c r="AG1225" i="83"/>
  <c r="AF1225" i="83"/>
  <c r="AL1224" i="83"/>
  <c r="AK1224" i="83"/>
  <c r="AJ1224" i="83"/>
  <c r="AI1224" i="83"/>
  <c r="AH1224" i="83"/>
  <c r="AG1224" i="83"/>
  <c r="AF1224" i="83"/>
  <c r="AL1223" i="83"/>
  <c r="AK1223" i="83"/>
  <c r="AJ1223" i="83"/>
  <c r="AI1223" i="83"/>
  <c r="AH1223" i="83"/>
  <c r="AG1223" i="83"/>
  <c r="AF1223" i="83"/>
  <c r="AL1222" i="83"/>
  <c r="AK1222" i="83"/>
  <c r="AJ1222" i="83"/>
  <c r="AI1222" i="83"/>
  <c r="AH1222" i="83"/>
  <c r="AG1222" i="83"/>
  <c r="AF1222" i="83"/>
  <c r="AL1221" i="83"/>
  <c r="AK1221" i="83"/>
  <c r="AJ1221" i="83"/>
  <c r="AI1221" i="83"/>
  <c r="AH1221" i="83"/>
  <c r="AG1221" i="83"/>
  <c r="AF1221" i="83"/>
  <c r="AL1220" i="83"/>
  <c r="AK1220" i="83"/>
  <c r="AJ1220" i="83"/>
  <c r="AI1220" i="83"/>
  <c r="AH1220" i="83"/>
  <c r="AG1220" i="83"/>
  <c r="AF1220" i="83"/>
  <c r="AL1219" i="83"/>
  <c r="AK1219" i="83"/>
  <c r="AJ1219" i="83"/>
  <c r="AI1219" i="83"/>
  <c r="AH1219" i="83"/>
  <c r="AG1219" i="83"/>
  <c r="AF1219" i="83"/>
  <c r="AL1218" i="83"/>
  <c r="AK1218" i="83"/>
  <c r="AJ1218" i="83"/>
  <c r="AI1218" i="83"/>
  <c r="AH1218" i="83"/>
  <c r="AG1218" i="83"/>
  <c r="AF1218" i="83"/>
  <c r="AL1217" i="83"/>
  <c r="AK1217" i="83"/>
  <c r="AJ1217" i="83"/>
  <c r="AI1217" i="83"/>
  <c r="AH1217" i="83"/>
  <c r="AG1217" i="83"/>
  <c r="AF1217" i="83"/>
  <c r="AL1216" i="83"/>
  <c r="AK1216" i="83"/>
  <c r="AJ1216" i="83"/>
  <c r="AI1216" i="83"/>
  <c r="AH1216" i="83"/>
  <c r="AG1216" i="83"/>
  <c r="AF1216" i="83"/>
  <c r="AL1215" i="83"/>
  <c r="AK1215" i="83"/>
  <c r="AJ1215" i="83"/>
  <c r="AI1215" i="83"/>
  <c r="AH1215" i="83"/>
  <c r="AG1215" i="83"/>
  <c r="AF1215" i="83"/>
  <c r="AL1214" i="83"/>
  <c r="AK1214" i="83"/>
  <c r="AJ1214" i="83"/>
  <c r="AI1214" i="83"/>
  <c r="AH1214" i="83"/>
  <c r="AG1214" i="83"/>
  <c r="AF1214" i="83"/>
  <c r="AL1213" i="83"/>
  <c r="AK1213" i="83"/>
  <c r="AJ1213" i="83"/>
  <c r="AI1213" i="83"/>
  <c r="AH1213" i="83"/>
  <c r="AG1213" i="83"/>
  <c r="AF1213" i="83"/>
  <c r="AL1212" i="83"/>
  <c r="AK1212" i="83"/>
  <c r="AJ1212" i="83"/>
  <c r="AI1212" i="83"/>
  <c r="AH1212" i="83"/>
  <c r="AG1212" i="83"/>
  <c r="AF1212" i="83"/>
  <c r="AL1211" i="83"/>
  <c r="AK1211" i="83"/>
  <c r="AJ1211" i="83"/>
  <c r="AI1211" i="83"/>
  <c r="AH1211" i="83"/>
  <c r="AG1211" i="83"/>
  <c r="AF1211" i="83"/>
  <c r="AL1210" i="83"/>
  <c r="AK1210" i="83"/>
  <c r="AJ1210" i="83"/>
  <c r="AI1210" i="83"/>
  <c r="AH1210" i="83"/>
  <c r="AG1210" i="83"/>
  <c r="AF1210" i="83"/>
  <c r="AL1209" i="83"/>
  <c r="AK1209" i="83"/>
  <c r="AJ1209" i="83"/>
  <c r="AI1209" i="83"/>
  <c r="AH1209" i="83"/>
  <c r="AG1209" i="83"/>
  <c r="AF1209" i="83"/>
  <c r="AL1208" i="83"/>
  <c r="AK1208" i="83"/>
  <c r="AJ1208" i="83"/>
  <c r="AI1208" i="83"/>
  <c r="AH1208" i="83"/>
  <c r="AG1208" i="83"/>
  <c r="AF1208" i="83"/>
  <c r="AL1207" i="83"/>
  <c r="AK1207" i="83"/>
  <c r="AJ1207" i="83"/>
  <c r="AI1207" i="83"/>
  <c r="AH1207" i="83"/>
  <c r="AG1207" i="83"/>
  <c r="AF1207" i="83"/>
  <c r="AL1206" i="83"/>
  <c r="AK1206" i="83"/>
  <c r="AJ1206" i="83"/>
  <c r="AI1206" i="83"/>
  <c r="AH1206" i="83"/>
  <c r="AG1206" i="83"/>
  <c r="AF1206" i="83"/>
  <c r="AL1205" i="83"/>
  <c r="AK1205" i="83"/>
  <c r="AJ1205" i="83"/>
  <c r="AI1205" i="83"/>
  <c r="AH1205" i="83"/>
  <c r="AG1205" i="83"/>
  <c r="AF1205" i="83"/>
  <c r="AL1204" i="83"/>
  <c r="AK1204" i="83"/>
  <c r="AJ1204" i="83"/>
  <c r="AI1204" i="83"/>
  <c r="AH1204" i="83"/>
  <c r="AG1204" i="83"/>
  <c r="AF1204" i="83"/>
  <c r="AL1203" i="83"/>
  <c r="AK1203" i="83"/>
  <c r="AJ1203" i="83"/>
  <c r="AI1203" i="83"/>
  <c r="AH1203" i="83"/>
  <c r="AG1203" i="83"/>
  <c r="AF1203" i="83"/>
  <c r="AL1202" i="83"/>
  <c r="AK1202" i="83"/>
  <c r="AJ1202" i="83"/>
  <c r="AI1202" i="83"/>
  <c r="AH1202" i="83"/>
  <c r="AG1202" i="83"/>
  <c r="AF1202" i="83"/>
  <c r="AL1201" i="83"/>
  <c r="AK1201" i="83"/>
  <c r="AJ1201" i="83"/>
  <c r="AI1201" i="83"/>
  <c r="AH1201" i="83"/>
  <c r="AG1201" i="83"/>
  <c r="AF1201" i="83"/>
  <c r="AL1200" i="83"/>
  <c r="AK1200" i="83"/>
  <c r="AJ1200" i="83"/>
  <c r="AI1200" i="83"/>
  <c r="AH1200" i="83"/>
  <c r="AG1200" i="83"/>
  <c r="AF1200" i="83"/>
  <c r="AL1199" i="83"/>
  <c r="AK1199" i="83"/>
  <c r="AJ1199" i="83"/>
  <c r="AI1199" i="83"/>
  <c r="AH1199" i="83"/>
  <c r="AG1199" i="83"/>
  <c r="AF1199" i="83"/>
  <c r="AL1198" i="83"/>
  <c r="AK1198" i="83"/>
  <c r="AJ1198" i="83"/>
  <c r="AI1198" i="83"/>
  <c r="AH1198" i="83"/>
  <c r="AG1198" i="83"/>
  <c r="AF1198" i="83"/>
  <c r="AL1197" i="83"/>
  <c r="AK1197" i="83"/>
  <c r="AJ1197" i="83"/>
  <c r="AI1197" i="83"/>
  <c r="AH1197" i="83"/>
  <c r="AG1197" i="83"/>
  <c r="AF1197" i="83"/>
  <c r="AL1196" i="83"/>
  <c r="AK1196" i="83"/>
  <c r="AJ1196" i="83"/>
  <c r="AI1196" i="83"/>
  <c r="AH1196" i="83"/>
  <c r="AG1196" i="83"/>
  <c r="AF1196" i="83"/>
  <c r="AL1195" i="83"/>
  <c r="AK1195" i="83"/>
  <c r="AJ1195" i="83"/>
  <c r="AI1195" i="83"/>
  <c r="AH1195" i="83"/>
  <c r="AG1195" i="83"/>
  <c r="AF1195" i="83"/>
  <c r="AL1194" i="83"/>
  <c r="AK1194" i="83"/>
  <c r="AJ1194" i="83"/>
  <c r="AI1194" i="83"/>
  <c r="AH1194" i="83"/>
  <c r="AG1194" i="83"/>
  <c r="AF1194" i="83"/>
  <c r="AL1193" i="83"/>
  <c r="AK1193" i="83"/>
  <c r="AJ1193" i="83"/>
  <c r="AI1193" i="83"/>
  <c r="AH1193" i="83"/>
  <c r="AG1193" i="83"/>
  <c r="AF1193" i="83"/>
  <c r="AL1192" i="83"/>
  <c r="AK1192" i="83"/>
  <c r="AJ1192" i="83"/>
  <c r="AI1192" i="83"/>
  <c r="AH1192" i="83"/>
  <c r="AG1192" i="83"/>
  <c r="AF1192" i="83"/>
  <c r="AL1191" i="83"/>
  <c r="AK1191" i="83"/>
  <c r="AJ1191" i="83"/>
  <c r="AI1191" i="83"/>
  <c r="AH1191" i="83"/>
  <c r="AG1191" i="83"/>
  <c r="AF1191" i="83"/>
  <c r="AL1190" i="83"/>
  <c r="AK1190" i="83"/>
  <c r="AJ1190" i="83"/>
  <c r="AI1190" i="83"/>
  <c r="AH1190" i="83"/>
  <c r="AG1190" i="83"/>
  <c r="AF1190" i="83"/>
  <c r="AL1189" i="83"/>
  <c r="AK1189" i="83"/>
  <c r="AJ1189" i="83"/>
  <c r="AI1189" i="83"/>
  <c r="AH1189" i="83"/>
  <c r="AG1189" i="83"/>
  <c r="AF1189" i="83"/>
  <c r="AL1188" i="83"/>
  <c r="AK1188" i="83"/>
  <c r="AJ1188" i="83"/>
  <c r="AI1188" i="83"/>
  <c r="AH1188" i="83"/>
  <c r="AG1188" i="83"/>
  <c r="AF1188" i="83"/>
  <c r="AL1187" i="83"/>
  <c r="AK1187" i="83"/>
  <c r="AJ1187" i="83"/>
  <c r="AI1187" i="83"/>
  <c r="AH1187" i="83"/>
  <c r="AG1187" i="83"/>
  <c r="AF1187" i="83"/>
  <c r="AL1186" i="83"/>
  <c r="AK1186" i="83"/>
  <c r="AJ1186" i="83"/>
  <c r="AI1186" i="83"/>
  <c r="AH1186" i="83"/>
  <c r="AG1186" i="83"/>
  <c r="AF1186" i="83"/>
  <c r="AL1185" i="83"/>
  <c r="AK1185" i="83"/>
  <c r="AJ1185" i="83"/>
  <c r="AI1185" i="83"/>
  <c r="AH1185" i="83"/>
  <c r="AG1185" i="83"/>
  <c r="AF1185" i="83"/>
  <c r="AL1184" i="83"/>
  <c r="AK1184" i="83"/>
  <c r="AJ1184" i="83"/>
  <c r="AI1184" i="83"/>
  <c r="AH1184" i="83"/>
  <c r="AG1184" i="83"/>
  <c r="AF1184" i="83"/>
  <c r="AL1183" i="83"/>
  <c r="AK1183" i="83"/>
  <c r="AJ1183" i="83"/>
  <c r="AI1183" i="83"/>
  <c r="AH1183" i="83"/>
  <c r="AG1183" i="83"/>
  <c r="AF1183" i="83"/>
  <c r="AL1182" i="83"/>
  <c r="AK1182" i="83"/>
  <c r="AJ1182" i="83"/>
  <c r="AI1182" i="83"/>
  <c r="AH1182" i="83"/>
  <c r="AG1182" i="83"/>
  <c r="AF1182" i="83"/>
  <c r="AL1181" i="83"/>
  <c r="AK1181" i="83"/>
  <c r="AJ1181" i="83"/>
  <c r="AI1181" i="83"/>
  <c r="AH1181" i="83"/>
  <c r="AG1181" i="83"/>
  <c r="AF1181" i="83"/>
  <c r="AL1180" i="83"/>
  <c r="AK1180" i="83"/>
  <c r="AJ1180" i="83"/>
  <c r="AI1180" i="83"/>
  <c r="AH1180" i="83"/>
  <c r="AG1180" i="83"/>
  <c r="AF1180" i="83"/>
  <c r="AL1179" i="83"/>
  <c r="AK1179" i="83"/>
  <c r="AJ1179" i="83"/>
  <c r="AI1179" i="83"/>
  <c r="AH1179" i="83"/>
  <c r="AG1179" i="83"/>
  <c r="AF1179" i="83"/>
  <c r="AL1178" i="83"/>
  <c r="AK1178" i="83"/>
  <c r="AJ1178" i="83"/>
  <c r="AI1178" i="83"/>
  <c r="AH1178" i="83"/>
  <c r="AG1178" i="83"/>
  <c r="AF1178" i="83"/>
  <c r="AL1177" i="83"/>
  <c r="AK1177" i="83"/>
  <c r="AJ1177" i="83"/>
  <c r="AI1177" i="83"/>
  <c r="AH1177" i="83"/>
  <c r="AG1177" i="83"/>
  <c r="AF1177" i="83"/>
  <c r="AL1176" i="83"/>
  <c r="AK1176" i="83"/>
  <c r="AJ1176" i="83"/>
  <c r="AI1176" i="83"/>
  <c r="AH1176" i="83"/>
  <c r="AG1176" i="83"/>
  <c r="AF1176" i="83"/>
  <c r="AL1175" i="83"/>
  <c r="AK1175" i="83"/>
  <c r="AJ1175" i="83"/>
  <c r="AI1175" i="83"/>
  <c r="AH1175" i="83"/>
  <c r="AG1175" i="83"/>
  <c r="AF1175" i="83"/>
  <c r="AL1174" i="83"/>
  <c r="AK1174" i="83"/>
  <c r="AJ1174" i="83"/>
  <c r="AI1174" i="83"/>
  <c r="AH1174" i="83"/>
  <c r="AG1174" i="83"/>
  <c r="AF1174" i="83"/>
  <c r="AL1173" i="83"/>
  <c r="AK1173" i="83"/>
  <c r="AJ1173" i="83"/>
  <c r="AI1173" i="83"/>
  <c r="AH1173" i="83"/>
  <c r="AG1173" i="83"/>
  <c r="AF1173" i="83"/>
  <c r="AL1172" i="83"/>
  <c r="AK1172" i="83"/>
  <c r="AJ1172" i="83"/>
  <c r="AI1172" i="83"/>
  <c r="AH1172" i="83"/>
  <c r="AG1172" i="83"/>
  <c r="AF1172" i="83"/>
  <c r="AL1171" i="83"/>
  <c r="AK1171" i="83"/>
  <c r="AJ1171" i="83"/>
  <c r="AI1171" i="83"/>
  <c r="AH1171" i="83"/>
  <c r="AG1171" i="83"/>
  <c r="AF1171" i="83"/>
  <c r="AL1170" i="83"/>
  <c r="AK1170" i="83"/>
  <c r="AJ1170" i="83"/>
  <c r="AI1170" i="83"/>
  <c r="AH1170" i="83"/>
  <c r="AG1170" i="83"/>
  <c r="AF1170" i="83"/>
  <c r="AL1169" i="83"/>
  <c r="AK1169" i="83"/>
  <c r="AJ1169" i="83"/>
  <c r="AI1169" i="83"/>
  <c r="AH1169" i="83"/>
  <c r="AG1169" i="83"/>
  <c r="AF1169" i="83"/>
  <c r="AL1168" i="83"/>
  <c r="AK1168" i="83"/>
  <c r="AJ1168" i="83"/>
  <c r="AI1168" i="83"/>
  <c r="AH1168" i="83"/>
  <c r="AG1168" i="83"/>
  <c r="AF1168" i="83"/>
  <c r="AL1167" i="83"/>
  <c r="AK1167" i="83"/>
  <c r="AJ1167" i="83"/>
  <c r="AI1167" i="83"/>
  <c r="AH1167" i="83"/>
  <c r="AG1167" i="83"/>
  <c r="AF1167" i="83"/>
  <c r="AL1166" i="83"/>
  <c r="AK1166" i="83"/>
  <c r="AJ1166" i="83"/>
  <c r="AI1166" i="83"/>
  <c r="AH1166" i="83"/>
  <c r="AG1166" i="83"/>
  <c r="AF1166" i="83"/>
  <c r="AL1165" i="83"/>
  <c r="AK1165" i="83"/>
  <c r="AJ1165" i="83"/>
  <c r="AI1165" i="83"/>
  <c r="AH1165" i="83"/>
  <c r="AG1165" i="83"/>
  <c r="AF1165" i="83"/>
  <c r="AL1164" i="83"/>
  <c r="AK1164" i="83"/>
  <c r="AJ1164" i="83"/>
  <c r="AI1164" i="83"/>
  <c r="AH1164" i="83"/>
  <c r="AG1164" i="83"/>
  <c r="AF1164" i="83"/>
  <c r="AL1163" i="83"/>
  <c r="AK1163" i="83"/>
  <c r="AJ1163" i="83"/>
  <c r="AI1163" i="83"/>
  <c r="AH1163" i="83"/>
  <c r="AG1163" i="83"/>
  <c r="AF1163" i="83"/>
  <c r="AL1162" i="83"/>
  <c r="AK1162" i="83"/>
  <c r="AJ1162" i="83"/>
  <c r="AI1162" i="83"/>
  <c r="AH1162" i="83"/>
  <c r="AG1162" i="83"/>
  <c r="AF1162" i="83"/>
  <c r="AL1161" i="83"/>
  <c r="AK1161" i="83"/>
  <c r="AJ1161" i="83"/>
  <c r="AI1161" i="83"/>
  <c r="AH1161" i="83"/>
  <c r="AG1161" i="83"/>
  <c r="AF1161" i="83"/>
  <c r="AL1160" i="83"/>
  <c r="AK1160" i="83"/>
  <c r="AJ1160" i="83"/>
  <c r="AI1160" i="83"/>
  <c r="AH1160" i="83"/>
  <c r="AG1160" i="83"/>
  <c r="AF1160" i="83"/>
  <c r="AL1159" i="83"/>
  <c r="AK1159" i="83"/>
  <c r="AJ1159" i="83"/>
  <c r="AI1159" i="83"/>
  <c r="AH1159" i="83"/>
  <c r="AG1159" i="83"/>
  <c r="AF1159" i="83"/>
  <c r="AL1158" i="83"/>
  <c r="AK1158" i="83"/>
  <c r="AJ1158" i="83"/>
  <c r="AI1158" i="83"/>
  <c r="AH1158" i="83"/>
  <c r="AG1158" i="83"/>
  <c r="AF1158" i="83"/>
  <c r="AL1157" i="83"/>
  <c r="AK1157" i="83"/>
  <c r="AJ1157" i="83"/>
  <c r="AI1157" i="83"/>
  <c r="AH1157" i="83"/>
  <c r="AG1157" i="83"/>
  <c r="AF1157" i="83"/>
  <c r="AL1156" i="83"/>
  <c r="AK1156" i="83"/>
  <c r="AJ1156" i="83"/>
  <c r="AI1156" i="83"/>
  <c r="AH1156" i="83"/>
  <c r="AG1156" i="83"/>
  <c r="AF1156" i="83"/>
  <c r="AL1155" i="83"/>
  <c r="AK1155" i="83"/>
  <c r="AJ1155" i="83"/>
  <c r="AI1155" i="83"/>
  <c r="AH1155" i="83"/>
  <c r="AG1155" i="83"/>
  <c r="AF1155" i="83"/>
  <c r="AL1154" i="83"/>
  <c r="AK1154" i="83"/>
  <c r="AJ1154" i="83"/>
  <c r="AI1154" i="83"/>
  <c r="AH1154" i="83"/>
  <c r="AG1154" i="83"/>
  <c r="AF1154" i="83"/>
  <c r="AL1153" i="83"/>
  <c r="AK1153" i="83"/>
  <c r="AJ1153" i="83"/>
  <c r="AI1153" i="83"/>
  <c r="AH1153" i="83"/>
  <c r="AG1153" i="83"/>
  <c r="AF1153" i="83"/>
  <c r="AL1152" i="83"/>
  <c r="AK1152" i="83"/>
  <c r="AJ1152" i="83"/>
  <c r="AI1152" i="83"/>
  <c r="AH1152" i="83"/>
  <c r="AG1152" i="83"/>
  <c r="AF1152" i="83"/>
  <c r="AL1151" i="83"/>
  <c r="AK1151" i="83"/>
  <c r="AJ1151" i="83"/>
  <c r="AI1151" i="83"/>
  <c r="AH1151" i="83"/>
  <c r="AG1151" i="83"/>
  <c r="AF1151" i="83"/>
  <c r="AL1150" i="83"/>
  <c r="AK1150" i="83"/>
  <c r="AJ1150" i="83"/>
  <c r="AI1150" i="83"/>
  <c r="AH1150" i="83"/>
  <c r="AG1150" i="83"/>
  <c r="AF1150" i="83"/>
  <c r="AL1149" i="83"/>
  <c r="AK1149" i="83"/>
  <c r="AJ1149" i="83"/>
  <c r="AI1149" i="83"/>
  <c r="AH1149" i="83"/>
  <c r="AG1149" i="83"/>
  <c r="AF1149" i="83"/>
  <c r="AL1148" i="83"/>
  <c r="AK1148" i="83"/>
  <c r="AJ1148" i="83"/>
  <c r="AI1148" i="83"/>
  <c r="AH1148" i="83"/>
  <c r="AG1148" i="83"/>
  <c r="AF1148" i="83"/>
  <c r="AL1147" i="83"/>
  <c r="AK1147" i="83"/>
  <c r="AJ1147" i="83"/>
  <c r="AI1147" i="83"/>
  <c r="AH1147" i="83"/>
  <c r="AG1147" i="83"/>
  <c r="AF1147" i="83"/>
  <c r="AL1146" i="83"/>
  <c r="AK1146" i="83"/>
  <c r="AJ1146" i="83"/>
  <c r="AI1146" i="83"/>
  <c r="AH1146" i="83"/>
  <c r="AG1146" i="83"/>
  <c r="AF1146" i="83"/>
  <c r="AL1145" i="83"/>
  <c r="AK1145" i="83"/>
  <c r="AJ1145" i="83"/>
  <c r="AI1145" i="83"/>
  <c r="AH1145" i="83"/>
  <c r="AG1145" i="83"/>
  <c r="AF1145" i="83"/>
  <c r="AL1144" i="83"/>
  <c r="AK1144" i="83"/>
  <c r="AJ1144" i="83"/>
  <c r="AI1144" i="83"/>
  <c r="AH1144" i="83"/>
  <c r="AG1144" i="83"/>
  <c r="AF1144" i="83"/>
  <c r="AL1143" i="83"/>
  <c r="AK1143" i="83"/>
  <c r="AJ1143" i="83"/>
  <c r="AI1143" i="83"/>
  <c r="AH1143" i="83"/>
  <c r="AG1143" i="83"/>
  <c r="AF1143" i="83"/>
  <c r="AL1142" i="83"/>
  <c r="AK1142" i="83"/>
  <c r="AJ1142" i="83"/>
  <c r="AI1142" i="83"/>
  <c r="AH1142" i="83"/>
  <c r="AG1142" i="83"/>
  <c r="AF1142" i="83"/>
  <c r="AL1141" i="83"/>
  <c r="AK1141" i="83"/>
  <c r="AJ1141" i="83"/>
  <c r="AI1141" i="83"/>
  <c r="AH1141" i="83"/>
  <c r="AG1141" i="83"/>
  <c r="AF1141" i="83"/>
  <c r="AL1140" i="83"/>
  <c r="AK1140" i="83"/>
  <c r="AJ1140" i="83"/>
  <c r="AI1140" i="83"/>
  <c r="AH1140" i="83"/>
  <c r="AG1140" i="83"/>
  <c r="AF1140" i="83"/>
  <c r="AL1139" i="83"/>
  <c r="AK1139" i="83"/>
  <c r="AJ1139" i="83"/>
  <c r="AI1139" i="83"/>
  <c r="AH1139" i="83"/>
  <c r="AG1139" i="83"/>
  <c r="AF1139" i="83"/>
  <c r="AL1138" i="83"/>
  <c r="AK1138" i="83"/>
  <c r="AJ1138" i="83"/>
  <c r="AI1138" i="83"/>
  <c r="AH1138" i="83"/>
  <c r="AG1138" i="83"/>
  <c r="AF1138" i="83"/>
  <c r="AL1137" i="83"/>
  <c r="AK1137" i="83"/>
  <c r="AJ1137" i="83"/>
  <c r="AI1137" i="83"/>
  <c r="AH1137" i="83"/>
  <c r="AG1137" i="83"/>
  <c r="AF1137" i="83"/>
  <c r="AL1136" i="83"/>
  <c r="AK1136" i="83"/>
  <c r="AJ1136" i="83"/>
  <c r="AI1136" i="83"/>
  <c r="AH1136" i="83"/>
  <c r="AG1136" i="83"/>
  <c r="AF1136" i="83"/>
  <c r="AL1135" i="83"/>
  <c r="AK1135" i="83"/>
  <c r="AJ1135" i="83"/>
  <c r="AI1135" i="83"/>
  <c r="AH1135" i="83"/>
  <c r="AG1135" i="83"/>
  <c r="AF1135" i="83"/>
  <c r="AL1134" i="83"/>
  <c r="AK1134" i="83"/>
  <c r="AJ1134" i="83"/>
  <c r="AI1134" i="83"/>
  <c r="AH1134" i="83"/>
  <c r="AG1134" i="83"/>
  <c r="AF1134" i="83"/>
  <c r="AL1133" i="83"/>
  <c r="AK1133" i="83"/>
  <c r="AJ1133" i="83"/>
  <c r="AI1133" i="83"/>
  <c r="AH1133" i="83"/>
  <c r="AG1133" i="83"/>
  <c r="AF1133" i="83"/>
  <c r="AL1132" i="83"/>
  <c r="AK1132" i="83"/>
  <c r="AJ1132" i="83"/>
  <c r="AI1132" i="83"/>
  <c r="AH1132" i="83"/>
  <c r="AG1132" i="83"/>
  <c r="AF1132" i="83"/>
  <c r="AL1131" i="83"/>
  <c r="AK1131" i="83"/>
  <c r="AJ1131" i="83"/>
  <c r="AI1131" i="83"/>
  <c r="AH1131" i="83"/>
  <c r="AG1131" i="83"/>
  <c r="AF1131" i="83"/>
  <c r="AL1130" i="83"/>
  <c r="AK1130" i="83"/>
  <c r="AJ1130" i="83"/>
  <c r="AI1130" i="83"/>
  <c r="AH1130" i="83"/>
  <c r="AG1130" i="83"/>
  <c r="AF1130" i="83"/>
  <c r="AL1129" i="83"/>
  <c r="AK1129" i="83"/>
  <c r="AJ1129" i="83"/>
  <c r="AI1129" i="83"/>
  <c r="AH1129" i="83"/>
  <c r="AG1129" i="83"/>
  <c r="AF1129" i="83"/>
  <c r="AL1128" i="83"/>
  <c r="AK1128" i="83"/>
  <c r="AJ1128" i="83"/>
  <c r="AI1128" i="83"/>
  <c r="AH1128" i="83"/>
  <c r="AG1128" i="83"/>
  <c r="AF1128" i="83"/>
  <c r="AL1127" i="83"/>
  <c r="AK1127" i="83"/>
  <c r="AJ1127" i="83"/>
  <c r="AI1127" i="83"/>
  <c r="AH1127" i="83"/>
  <c r="AG1127" i="83"/>
  <c r="AF1127" i="83"/>
  <c r="AL1126" i="83"/>
  <c r="AK1126" i="83"/>
  <c r="AJ1126" i="83"/>
  <c r="AI1126" i="83"/>
  <c r="AH1126" i="83"/>
  <c r="AG1126" i="83"/>
  <c r="AF1126" i="83"/>
  <c r="AL1125" i="83"/>
  <c r="AK1125" i="83"/>
  <c r="AJ1125" i="83"/>
  <c r="AI1125" i="83"/>
  <c r="AH1125" i="83"/>
  <c r="AG1125" i="83"/>
  <c r="AF1125" i="83"/>
  <c r="AL1124" i="83"/>
  <c r="AK1124" i="83"/>
  <c r="AJ1124" i="83"/>
  <c r="AI1124" i="83"/>
  <c r="AH1124" i="83"/>
  <c r="AG1124" i="83"/>
  <c r="AF1124" i="83"/>
  <c r="AL1123" i="83"/>
  <c r="AK1123" i="83"/>
  <c r="AJ1123" i="83"/>
  <c r="AI1123" i="83"/>
  <c r="AH1123" i="83"/>
  <c r="AG1123" i="83"/>
  <c r="AF1123" i="83"/>
  <c r="AL1122" i="83"/>
  <c r="AK1122" i="83"/>
  <c r="AJ1122" i="83"/>
  <c r="AI1122" i="83"/>
  <c r="AH1122" i="83"/>
  <c r="AG1122" i="83"/>
  <c r="AF1122" i="83"/>
  <c r="AL1121" i="83"/>
  <c r="AK1121" i="83"/>
  <c r="AJ1121" i="83"/>
  <c r="AI1121" i="83"/>
  <c r="AH1121" i="83"/>
  <c r="AG1121" i="83"/>
  <c r="AF1121" i="83"/>
  <c r="AL1120" i="83"/>
  <c r="AK1120" i="83"/>
  <c r="AJ1120" i="83"/>
  <c r="AI1120" i="83"/>
  <c r="AH1120" i="83"/>
  <c r="AG1120" i="83"/>
  <c r="AF1120" i="83"/>
  <c r="AL1119" i="83"/>
  <c r="AK1119" i="83"/>
  <c r="AJ1119" i="83"/>
  <c r="AI1119" i="83"/>
  <c r="AH1119" i="83"/>
  <c r="AG1119" i="83"/>
  <c r="AF1119" i="83"/>
  <c r="AL1118" i="83"/>
  <c r="AK1118" i="83"/>
  <c r="AJ1118" i="83"/>
  <c r="AI1118" i="83"/>
  <c r="AH1118" i="83"/>
  <c r="AG1118" i="83"/>
  <c r="AF1118" i="83"/>
  <c r="AL1117" i="83"/>
  <c r="AK1117" i="83"/>
  <c r="AJ1117" i="83"/>
  <c r="AI1117" i="83"/>
  <c r="AH1117" i="83"/>
  <c r="AG1117" i="83"/>
  <c r="AF1117" i="83"/>
  <c r="AL1116" i="83"/>
  <c r="AK1116" i="83"/>
  <c r="AJ1116" i="83"/>
  <c r="AI1116" i="83"/>
  <c r="AH1116" i="83"/>
  <c r="AG1116" i="83"/>
  <c r="AF1116" i="83"/>
  <c r="AL1115" i="83"/>
  <c r="AK1115" i="83"/>
  <c r="AJ1115" i="83"/>
  <c r="AI1115" i="83"/>
  <c r="AH1115" i="83"/>
  <c r="AG1115" i="83"/>
  <c r="AF1115" i="83"/>
  <c r="AL1114" i="83"/>
  <c r="AK1114" i="83"/>
  <c r="AJ1114" i="83"/>
  <c r="AI1114" i="83"/>
  <c r="AH1114" i="83"/>
  <c r="AG1114" i="83"/>
  <c r="AF1114" i="83"/>
  <c r="AL1113" i="83"/>
  <c r="AK1113" i="83"/>
  <c r="AJ1113" i="83"/>
  <c r="AI1113" i="83"/>
  <c r="AH1113" i="83"/>
  <c r="AG1113" i="83"/>
  <c r="AF1113" i="83"/>
  <c r="AL1112" i="83"/>
  <c r="AK1112" i="83"/>
  <c r="AJ1112" i="83"/>
  <c r="AI1112" i="83"/>
  <c r="AH1112" i="83"/>
  <c r="AG1112" i="83"/>
  <c r="AF1112" i="83"/>
  <c r="AL1111" i="83"/>
  <c r="AK1111" i="83"/>
  <c r="AJ1111" i="83"/>
  <c r="AI1111" i="83"/>
  <c r="AH1111" i="83"/>
  <c r="AG1111" i="83"/>
  <c r="AF1111" i="83"/>
  <c r="AL1110" i="83"/>
  <c r="AK1110" i="83"/>
  <c r="AJ1110" i="83"/>
  <c r="AI1110" i="83"/>
  <c r="AH1110" i="83"/>
  <c r="AG1110" i="83"/>
  <c r="AF1110" i="83"/>
  <c r="AL1109" i="83"/>
  <c r="AK1109" i="83"/>
  <c r="AJ1109" i="83"/>
  <c r="AI1109" i="83"/>
  <c r="AH1109" i="83"/>
  <c r="AG1109" i="83"/>
  <c r="AF1109" i="83"/>
  <c r="AL1108" i="83"/>
  <c r="AK1108" i="83"/>
  <c r="AJ1108" i="83"/>
  <c r="AI1108" i="83"/>
  <c r="AH1108" i="83"/>
  <c r="AG1108" i="83"/>
  <c r="AF1108" i="83"/>
  <c r="AL1107" i="83"/>
  <c r="AK1107" i="83"/>
  <c r="AJ1107" i="83"/>
  <c r="AI1107" i="83"/>
  <c r="AH1107" i="83"/>
  <c r="AG1107" i="83"/>
  <c r="AF1107" i="83"/>
  <c r="AL1106" i="83"/>
  <c r="AK1106" i="83"/>
  <c r="AJ1106" i="83"/>
  <c r="AI1106" i="83"/>
  <c r="AH1106" i="83"/>
  <c r="AG1106" i="83"/>
  <c r="AF1106" i="83"/>
  <c r="AL1105" i="83"/>
  <c r="AK1105" i="83"/>
  <c r="AJ1105" i="83"/>
  <c r="AI1105" i="83"/>
  <c r="AH1105" i="83"/>
  <c r="AG1105" i="83"/>
  <c r="AF1105" i="83"/>
  <c r="AL1104" i="83"/>
  <c r="AK1104" i="83"/>
  <c r="AJ1104" i="83"/>
  <c r="AI1104" i="83"/>
  <c r="AH1104" i="83"/>
  <c r="AG1104" i="83"/>
  <c r="AF1104" i="83"/>
  <c r="AL1103" i="83"/>
  <c r="AK1103" i="83"/>
  <c r="AJ1103" i="83"/>
  <c r="AI1103" i="83"/>
  <c r="AH1103" i="83"/>
  <c r="AG1103" i="83"/>
  <c r="AF1103" i="83"/>
  <c r="AL1102" i="83"/>
  <c r="AK1102" i="83"/>
  <c r="AJ1102" i="83"/>
  <c r="AI1102" i="83"/>
  <c r="AH1102" i="83"/>
  <c r="AG1102" i="83"/>
  <c r="AF1102" i="83"/>
  <c r="AL1101" i="83"/>
  <c r="AK1101" i="83"/>
  <c r="AJ1101" i="83"/>
  <c r="AI1101" i="83"/>
  <c r="AH1101" i="83"/>
  <c r="AG1101" i="83"/>
  <c r="AF1101" i="83"/>
  <c r="AL1100" i="83"/>
  <c r="AK1100" i="83"/>
  <c r="AJ1100" i="83"/>
  <c r="AI1100" i="83"/>
  <c r="AH1100" i="83"/>
  <c r="AG1100" i="83"/>
  <c r="AF1100" i="83"/>
  <c r="AL1099" i="83"/>
  <c r="AK1099" i="83"/>
  <c r="AJ1099" i="83"/>
  <c r="AI1099" i="83"/>
  <c r="AH1099" i="83"/>
  <c r="AG1099" i="83"/>
  <c r="AF1099" i="83"/>
  <c r="AL1098" i="83"/>
  <c r="AK1098" i="83"/>
  <c r="AJ1098" i="83"/>
  <c r="AI1098" i="83"/>
  <c r="AH1098" i="83"/>
  <c r="AG1098" i="83"/>
  <c r="AF1098" i="83"/>
  <c r="AL1097" i="83"/>
  <c r="AK1097" i="83"/>
  <c r="AJ1097" i="83"/>
  <c r="AI1097" i="83"/>
  <c r="AH1097" i="83"/>
  <c r="AG1097" i="83"/>
  <c r="AF1097" i="83"/>
  <c r="AL1096" i="83"/>
  <c r="AK1096" i="83"/>
  <c r="AJ1096" i="83"/>
  <c r="AI1096" i="83"/>
  <c r="AH1096" i="83"/>
  <c r="AG1096" i="83"/>
  <c r="AF1096" i="83"/>
  <c r="AL1095" i="83"/>
  <c r="AK1095" i="83"/>
  <c r="AJ1095" i="83"/>
  <c r="AI1095" i="83"/>
  <c r="AH1095" i="83"/>
  <c r="AG1095" i="83"/>
  <c r="AF1095" i="83"/>
  <c r="AL1094" i="83"/>
  <c r="AK1094" i="83"/>
  <c r="AJ1094" i="83"/>
  <c r="AI1094" i="83"/>
  <c r="AH1094" i="83"/>
  <c r="AG1094" i="83"/>
  <c r="AF1094" i="83"/>
  <c r="AL1093" i="83"/>
  <c r="AK1093" i="83"/>
  <c r="AJ1093" i="83"/>
  <c r="AI1093" i="83"/>
  <c r="AH1093" i="83"/>
  <c r="AG1093" i="83"/>
  <c r="AF1093" i="83"/>
  <c r="AL1092" i="83"/>
  <c r="AK1092" i="83"/>
  <c r="AJ1092" i="83"/>
  <c r="AI1092" i="83"/>
  <c r="AH1092" i="83"/>
  <c r="AG1092" i="83"/>
  <c r="AF1092" i="83"/>
  <c r="AL1091" i="83"/>
  <c r="AK1091" i="83"/>
  <c r="AJ1091" i="83"/>
  <c r="AI1091" i="83"/>
  <c r="AH1091" i="83"/>
  <c r="AG1091" i="83"/>
  <c r="AF1091" i="83"/>
  <c r="AL1090" i="83"/>
  <c r="AK1090" i="83"/>
  <c r="AJ1090" i="83"/>
  <c r="AI1090" i="83"/>
  <c r="AH1090" i="83"/>
  <c r="AG1090" i="83"/>
  <c r="AF1090" i="83"/>
  <c r="AL1089" i="83"/>
  <c r="AK1089" i="83"/>
  <c r="AJ1089" i="83"/>
  <c r="AI1089" i="83"/>
  <c r="AH1089" i="83"/>
  <c r="AG1089" i="83"/>
  <c r="AF1089" i="83"/>
  <c r="AL1088" i="83"/>
  <c r="AK1088" i="83"/>
  <c r="AJ1088" i="83"/>
  <c r="AI1088" i="83"/>
  <c r="AH1088" i="83"/>
  <c r="AG1088" i="83"/>
  <c r="AF1088" i="83"/>
  <c r="AL1087" i="83"/>
  <c r="AK1087" i="83"/>
  <c r="AJ1087" i="83"/>
  <c r="AI1087" i="83"/>
  <c r="AH1087" i="83"/>
  <c r="AG1087" i="83"/>
  <c r="AF1087" i="83"/>
  <c r="AL1086" i="83"/>
  <c r="AK1086" i="83"/>
  <c r="AJ1086" i="83"/>
  <c r="AI1086" i="83"/>
  <c r="AH1086" i="83"/>
  <c r="AG1086" i="83"/>
  <c r="AF1086" i="83"/>
  <c r="AL1085" i="83"/>
  <c r="AK1085" i="83"/>
  <c r="AJ1085" i="83"/>
  <c r="AI1085" i="83"/>
  <c r="AH1085" i="83"/>
  <c r="AG1085" i="83"/>
  <c r="AF1085" i="83"/>
  <c r="AL1084" i="83"/>
  <c r="AK1084" i="83"/>
  <c r="AJ1084" i="83"/>
  <c r="AI1084" i="83"/>
  <c r="AH1084" i="83"/>
  <c r="AG1084" i="83"/>
  <c r="AF1084" i="83"/>
  <c r="AL1083" i="83"/>
  <c r="AK1083" i="83"/>
  <c r="AJ1083" i="83"/>
  <c r="AI1083" i="83"/>
  <c r="AH1083" i="83"/>
  <c r="AG1083" i="83"/>
  <c r="AF1083" i="83"/>
  <c r="AL1082" i="83"/>
  <c r="AK1082" i="83"/>
  <c r="AJ1082" i="83"/>
  <c r="AI1082" i="83"/>
  <c r="AH1082" i="83"/>
  <c r="AG1082" i="83"/>
  <c r="AF1082" i="83"/>
  <c r="AL1081" i="83"/>
  <c r="AK1081" i="83"/>
  <c r="AJ1081" i="83"/>
  <c r="AI1081" i="83"/>
  <c r="AH1081" i="83"/>
  <c r="AG1081" i="83"/>
  <c r="AF1081" i="83"/>
  <c r="AL1080" i="83"/>
  <c r="AK1080" i="83"/>
  <c r="AJ1080" i="83"/>
  <c r="AI1080" i="83"/>
  <c r="AH1080" i="83"/>
  <c r="AG1080" i="83"/>
  <c r="AF1080" i="83"/>
  <c r="AL1079" i="83"/>
  <c r="AK1079" i="83"/>
  <c r="AJ1079" i="83"/>
  <c r="AI1079" i="83"/>
  <c r="AH1079" i="83"/>
  <c r="AG1079" i="83"/>
  <c r="AF1079" i="83"/>
  <c r="AL1078" i="83"/>
  <c r="AK1078" i="83"/>
  <c r="AJ1078" i="83"/>
  <c r="AI1078" i="83"/>
  <c r="AH1078" i="83"/>
  <c r="AG1078" i="83"/>
  <c r="AF1078" i="83"/>
  <c r="AL1077" i="83"/>
  <c r="AK1077" i="83"/>
  <c r="AJ1077" i="83"/>
  <c r="AI1077" i="83"/>
  <c r="AH1077" i="83"/>
  <c r="AG1077" i="83"/>
  <c r="AF1077" i="83"/>
  <c r="AL1076" i="83"/>
  <c r="AK1076" i="83"/>
  <c r="AJ1076" i="83"/>
  <c r="AI1076" i="83"/>
  <c r="AH1076" i="83"/>
  <c r="AG1076" i="83"/>
  <c r="AF1076" i="83"/>
  <c r="AL1075" i="83"/>
  <c r="AK1075" i="83"/>
  <c r="AJ1075" i="83"/>
  <c r="AI1075" i="83"/>
  <c r="AH1075" i="83"/>
  <c r="AG1075" i="83"/>
  <c r="AF1075" i="83"/>
  <c r="AL1074" i="83"/>
  <c r="AK1074" i="83"/>
  <c r="AJ1074" i="83"/>
  <c r="AI1074" i="83"/>
  <c r="AH1074" i="83"/>
  <c r="AG1074" i="83"/>
  <c r="AF1074" i="83"/>
  <c r="AL1073" i="83"/>
  <c r="AK1073" i="83"/>
  <c r="AJ1073" i="83"/>
  <c r="AI1073" i="83"/>
  <c r="AH1073" i="83"/>
  <c r="AG1073" i="83"/>
  <c r="AF1073" i="83"/>
  <c r="AL1072" i="83"/>
  <c r="AK1072" i="83"/>
  <c r="AJ1072" i="83"/>
  <c r="AI1072" i="83"/>
  <c r="AH1072" i="83"/>
  <c r="AG1072" i="83"/>
  <c r="AF1072" i="83"/>
  <c r="AL1071" i="83"/>
  <c r="AK1071" i="83"/>
  <c r="AJ1071" i="83"/>
  <c r="AI1071" i="83"/>
  <c r="AH1071" i="83"/>
  <c r="AG1071" i="83"/>
  <c r="AF1071" i="83"/>
  <c r="AL1070" i="83"/>
  <c r="AK1070" i="83"/>
  <c r="AJ1070" i="83"/>
  <c r="AI1070" i="83"/>
  <c r="AH1070" i="83"/>
  <c r="AG1070" i="83"/>
  <c r="AF1070" i="83"/>
  <c r="AL1069" i="83"/>
  <c r="AK1069" i="83"/>
  <c r="AJ1069" i="83"/>
  <c r="AI1069" i="83"/>
  <c r="AH1069" i="83"/>
  <c r="AG1069" i="83"/>
  <c r="AF1069" i="83"/>
  <c r="AL1068" i="83"/>
  <c r="AK1068" i="83"/>
  <c r="AJ1068" i="83"/>
  <c r="AI1068" i="83"/>
  <c r="AH1068" i="83"/>
  <c r="AG1068" i="83"/>
  <c r="AF1068" i="83"/>
  <c r="AL1067" i="83"/>
  <c r="AK1067" i="83"/>
  <c r="AJ1067" i="83"/>
  <c r="AI1067" i="83"/>
  <c r="AH1067" i="83"/>
  <c r="AG1067" i="83"/>
  <c r="AF1067" i="83"/>
  <c r="AL1066" i="83"/>
  <c r="AK1066" i="83"/>
  <c r="AJ1066" i="83"/>
  <c r="AI1066" i="83"/>
  <c r="AH1066" i="83"/>
  <c r="AG1066" i="83"/>
  <c r="AF1066" i="83"/>
  <c r="AL1065" i="83"/>
  <c r="AK1065" i="83"/>
  <c r="AJ1065" i="83"/>
  <c r="AI1065" i="83"/>
  <c r="AH1065" i="83"/>
  <c r="AG1065" i="83"/>
  <c r="AF1065" i="83"/>
  <c r="AL1064" i="83"/>
  <c r="AK1064" i="83"/>
  <c r="AJ1064" i="83"/>
  <c r="AI1064" i="83"/>
  <c r="AH1064" i="83"/>
  <c r="AG1064" i="83"/>
  <c r="AF1064" i="83"/>
  <c r="AL1063" i="83"/>
  <c r="AK1063" i="83"/>
  <c r="AJ1063" i="83"/>
  <c r="AI1063" i="83"/>
  <c r="AH1063" i="83"/>
  <c r="AG1063" i="83"/>
  <c r="AF1063" i="83"/>
  <c r="AL1062" i="83"/>
  <c r="AK1062" i="83"/>
  <c r="AJ1062" i="83"/>
  <c r="AI1062" i="83"/>
  <c r="AH1062" i="83"/>
  <c r="AG1062" i="83"/>
  <c r="AF1062" i="83"/>
  <c r="AL1061" i="83"/>
  <c r="AK1061" i="83"/>
  <c r="AJ1061" i="83"/>
  <c r="AI1061" i="83"/>
  <c r="AH1061" i="83"/>
  <c r="AG1061" i="83"/>
  <c r="AF1061" i="83"/>
  <c r="AL1060" i="83"/>
  <c r="AK1060" i="83"/>
  <c r="AJ1060" i="83"/>
  <c r="AI1060" i="83"/>
  <c r="AH1060" i="83"/>
  <c r="AG1060" i="83"/>
  <c r="AF1060" i="83"/>
  <c r="AL1059" i="83"/>
  <c r="AK1059" i="83"/>
  <c r="AJ1059" i="83"/>
  <c r="AI1059" i="83"/>
  <c r="AH1059" i="83"/>
  <c r="AG1059" i="83"/>
  <c r="AF1059" i="83"/>
  <c r="AL1058" i="83"/>
  <c r="AK1058" i="83"/>
  <c r="AJ1058" i="83"/>
  <c r="AI1058" i="83"/>
  <c r="AH1058" i="83"/>
  <c r="AG1058" i="83"/>
  <c r="AF1058" i="83"/>
  <c r="AL1057" i="83"/>
  <c r="AK1057" i="83"/>
  <c r="AJ1057" i="83"/>
  <c r="AI1057" i="83"/>
  <c r="AH1057" i="83"/>
  <c r="AG1057" i="83"/>
  <c r="AF1057" i="83"/>
  <c r="AL1056" i="83"/>
  <c r="AK1056" i="83"/>
  <c r="AJ1056" i="83"/>
  <c r="AI1056" i="83"/>
  <c r="AH1056" i="83"/>
  <c r="AG1056" i="83"/>
  <c r="AF1056" i="83"/>
  <c r="AL1055" i="83"/>
  <c r="AK1055" i="83"/>
  <c r="AJ1055" i="83"/>
  <c r="AI1055" i="83"/>
  <c r="AH1055" i="83"/>
  <c r="AG1055" i="83"/>
  <c r="AF1055" i="83"/>
  <c r="AL1054" i="83"/>
  <c r="AK1054" i="83"/>
  <c r="AJ1054" i="83"/>
  <c r="AI1054" i="83"/>
  <c r="AH1054" i="83"/>
  <c r="AG1054" i="83"/>
  <c r="AF1054" i="83"/>
  <c r="AL1053" i="83"/>
  <c r="AK1053" i="83"/>
  <c r="AJ1053" i="83"/>
  <c r="AI1053" i="83"/>
  <c r="AH1053" i="83"/>
  <c r="AG1053" i="83"/>
  <c r="AF1053" i="83"/>
  <c r="AL1052" i="83"/>
  <c r="AK1052" i="83"/>
  <c r="AJ1052" i="83"/>
  <c r="AI1052" i="83"/>
  <c r="AH1052" i="83"/>
  <c r="AG1052" i="83"/>
  <c r="AF1052" i="83"/>
  <c r="AL1051" i="83"/>
  <c r="AK1051" i="83"/>
  <c r="AJ1051" i="83"/>
  <c r="AI1051" i="83"/>
  <c r="AH1051" i="83"/>
  <c r="AG1051" i="83"/>
  <c r="AF1051" i="83"/>
  <c r="AL1050" i="83"/>
  <c r="AK1050" i="83"/>
  <c r="AJ1050" i="83"/>
  <c r="AI1050" i="83"/>
  <c r="AH1050" i="83"/>
  <c r="AG1050" i="83"/>
  <c r="AF1050" i="83"/>
  <c r="AL1049" i="83"/>
  <c r="AK1049" i="83"/>
  <c r="AJ1049" i="83"/>
  <c r="AI1049" i="83"/>
  <c r="AH1049" i="83"/>
  <c r="AG1049" i="83"/>
  <c r="AF1049" i="83"/>
  <c r="AL1048" i="83"/>
  <c r="AK1048" i="83"/>
  <c r="AJ1048" i="83"/>
  <c r="AI1048" i="83"/>
  <c r="AH1048" i="83"/>
  <c r="AG1048" i="83"/>
  <c r="AF1048" i="83"/>
  <c r="AL1047" i="83"/>
  <c r="AK1047" i="83"/>
  <c r="AJ1047" i="83"/>
  <c r="AI1047" i="83"/>
  <c r="AH1047" i="83"/>
  <c r="AG1047" i="83"/>
  <c r="AF1047" i="83"/>
  <c r="AL1046" i="83"/>
  <c r="AK1046" i="83"/>
  <c r="AJ1046" i="83"/>
  <c r="AI1046" i="83"/>
  <c r="AH1046" i="83"/>
  <c r="AG1046" i="83"/>
  <c r="AF1046" i="83"/>
  <c r="AL1045" i="83"/>
  <c r="AK1045" i="83"/>
  <c r="AJ1045" i="83"/>
  <c r="AI1045" i="83"/>
  <c r="AH1045" i="83"/>
  <c r="AG1045" i="83"/>
  <c r="AF1045" i="83"/>
  <c r="AL1044" i="83"/>
  <c r="AK1044" i="83"/>
  <c r="AJ1044" i="83"/>
  <c r="AI1044" i="83"/>
  <c r="AH1044" i="83"/>
  <c r="AG1044" i="83"/>
  <c r="AF1044" i="83"/>
  <c r="AL1043" i="83"/>
  <c r="AK1043" i="83"/>
  <c r="AJ1043" i="83"/>
  <c r="AI1043" i="83"/>
  <c r="AH1043" i="83"/>
  <c r="AG1043" i="83"/>
  <c r="AF1043" i="83"/>
  <c r="AL1042" i="83"/>
  <c r="AK1042" i="83"/>
  <c r="AJ1042" i="83"/>
  <c r="AI1042" i="83"/>
  <c r="AH1042" i="83"/>
  <c r="AG1042" i="83"/>
  <c r="AF1042" i="83"/>
  <c r="AL1041" i="83"/>
  <c r="AK1041" i="83"/>
  <c r="AJ1041" i="83"/>
  <c r="AI1041" i="83"/>
  <c r="AH1041" i="83"/>
  <c r="AG1041" i="83"/>
  <c r="AF1041" i="83"/>
  <c r="AL1040" i="83"/>
  <c r="AK1040" i="83"/>
  <c r="AJ1040" i="83"/>
  <c r="AI1040" i="83"/>
  <c r="AH1040" i="83"/>
  <c r="AG1040" i="83"/>
  <c r="AF1040" i="83"/>
  <c r="AL1039" i="83"/>
  <c r="AK1039" i="83"/>
  <c r="AJ1039" i="83"/>
  <c r="AI1039" i="83"/>
  <c r="AH1039" i="83"/>
  <c r="AG1039" i="83"/>
  <c r="AF1039" i="83"/>
  <c r="AL1038" i="83"/>
  <c r="AK1038" i="83"/>
  <c r="AJ1038" i="83"/>
  <c r="AI1038" i="83"/>
  <c r="AH1038" i="83"/>
  <c r="AG1038" i="83"/>
  <c r="AF1038" i="83"/>
  <c r="AL1037" i="83"/>
  <c r="AK1037" i="83"/>
  <c r="AJ1037" i="83"/>
  <c r="AI1037" i="83"/>
  <c r="AH1037" i="83"/>
  <c r="AG1037" i="83"/>
  <c r="AF1037" i="83"/>
  <c r="AL1036" i="83"/>
  <c r="AK1036" i="83"/>
  <c r="AJ1036" i="83"/>
  <c r="AI1036" i="83"/>
  <c r="AH1036" i="83"/>
  <c r="AG1036" i="83"/>
  <c r="AF1036" i="83"/>
  <c r="AL1035" i="83"/>
  <c r="AK1035" i="83"/>
  <c r="AJ1035" i="83"/>
  <c r="AI1035" i="83"/>
  <c r="AH1035" i="83"/>
  <c r="AG1035" i="83"/>
  <c r="AF1035" i="83"/>
  <c r="AL1034" i="83"/>
  <c r="AK1034" i="83"/>
  <c r="AJ1034" i="83"/>
  <c r="AI1034" i="83"/>
  <c r="AH1034" i="83"/>
  <c r="AG1034" i="83"/>
  <c r="AF1034" i="83"/>
  <c r="AL1033" i="83"/>
  <c r="AK1033" i="83"/>
  <c r="AJ1033" i="83"/>
  <c r="AI1033" i="83"/>
  <c r="AH1033" i="83"/>
  <c r="AG1033" i="83"/>
  <c r="AF1033" i="83"/>
  <c r="AL1032" i="83"/>
  <c r="AK1032" i="83"/>
  <c r="AJ1032" i="83"/>
  <c r="AI1032" i="83"/>
  <c r="AH1032" i="83"/>
  <c r="AG1032" i="83"/>
  <c r="AF1032" i="83"/>
  <c r="AL1031" i="83"/>
  <c r="AK1031" i="83"/>
  <c r="AJ1031" i="83"/>
  <c r="AI1031" i="83"/>
  <c r="AH1031" i="83"/>
  <c r="AG1031" i="83"/>
  <c r="AF1031" i="83"/>
  <c r="AL1030" i="83"/>
  <c r="AK1030" i="83"/>
  <c r="AJ1030" i="83"/>
  <c r="AI1030" i="83"/>
  <c r="AH1030" i="83"/>
  <c r="AG1030" i="83"/>
  <c r="AF1030" i="83"/>
  <c r="AL1029" i="83"/>
  <c r="AK1029" i="83"/>
  <c r="AJ1029" i="83"/>
  <c r="AI1029" i="83"/>
  <c r="AH1029" i="83"/>
  <c r="AG1029" i="83"/>
  <c r="AF1029" i="83"/>
  <c r="AL1028" i="83"/>
  <c r="AK1028" i="83"/>
  <c r="AJ1028" i="83"/>
  <c r="AI1028" i="83"/>
  <c r="AH1028" i="83"/>
  <c r="AG1028" i="83"/>
  <c r="AF1028" i="83"/>
  <c r="AL1027" i="83"/>
  <c r="AK1027" i="83"/>
  <c r="AJ1027" i="83"/>
  <c r="AI1027" i="83"/>
  <c r="AH1027" i="83"/>
  <c r="AG1027" i="83"/>
  <c r="AF1027" i="83"/>
  <c r="AL1026" i="83"/>
  <c r="AK1026" i="83"/>
  <c r="AJ1026" i="83"/>
  <c r="AI1026" i="83"/>
  <c r="AH1026" i="83"/>
  <c r="AG1026" i="83"/>
  <c r="AF1026" i="83"/>
  <c r="AL1025" i="83"/>
  <c r="AK1025" i="83"/>
  <c r="AJ1025" i="83"/>
  <c r="AI1025" i="83"/>
  <c r="AH1025" i="83"/>
  <c r="AG1025" i="83"/>
  <c r="AF1025" i="83"/>
  <c r="AL1024" i="83"/>
  <c r="AK1024" i="83"/>
  <c r="AJ1024" i="83"/>
  <c r="AI1024" i="83"/>
  <c r="AH1024" i="83"/>
  <c r="AG1024" i="83"/>
  <c r="AF1024" i="83"/>
  <c r="AL1023" i="83"/>
  <c r="AK1023" i="83"/>
  <c r="AJ1023" i="83"/>
  <c r="AI1023" i="83"/>
  <c r="AH1023" i="83"/>
  <c r="AG1023" i="83"/>
  <c r="AF1023" i="83"/>
  <c r="AL1022" i="83"/>
  <c r="AK1022" i="83"/>
  <c r="AJ1022" i="83"/>
  <c r="AI1022" i="83"/>
  <c r="AH1022" i="83"/>
  <c r="AG1022" i="83"/>
  <c r="AF1022" i="83"/>
  <c r="AL1021" i="83"/>
  <c r="AK1021" i="83"/>
  <c r="AJ1021" i="83"/>
  <c r="AI1021" i="83"/>
  <c r="AH1021" i="83"/>
  <c r="AG1021" i="83"/>
  <c r="AF1021" i="83"/>
  <c r="AL1020" i="83"/>
  <c r="AK1020" i="83"/>
  <c r="AJ1020" i="83"/>
  <c r="AI1020" i="83"/>
  <c r="AH1020" i="83"/>
  <c r="AG1020" i="83"/>
  <c r="AF1020" i="83"/>
  <c r="AL1019" i="83"/>
  <c r="AK1019" i="83"/>
  <c r="AJ1019" i="83"/>
  <c r="AI1019" i="83"/>
  <c r="AH1019" i="83"/>
  <c r="AG1019" i="83"/>
  <c r="AF1019" i="83"/>
  <c r="AL1018" i="83"/>
  <c r="AK1018" i="83"/>
  <c r="AJ1018" i="83"/>
  <c r="AI1018" i="83"/>
  <c r="AH1018" i="83"/>
  <c r="AG1018" i="83"/>
  <c r="AF1018" i="83"/>
  <c r="AL1017" i="83"/>
  <c r="AK1017" i="83"/>
  <c r="AJ1017" i="83"/>
  <c r="AI1017" i="83"/>
  <c r="AH1017" i="83"/>
  <c r="AG1017" i="83"/>
  <c r="AF1017" i="83"/>
  <c r="AL1016" i="83"/>
  <c r="AK1016" i="83"/>
  <c r="AJ1016" i="83"/>
  <c r="AI1016" i="83"/>
  <c r="AH1016" i="83"/>
  <c r="AG1016" i="83"/>
  <c r="AF1016" i="83"/>
  <c r="AL1015" i="83"/>
  <c r="AK1015" i="83"/>
  <c r="AJ1015" i="83"/>
  <c r="AI1015" i="83"/>
  <c r="AH1015" i="83"/>
  <c r="AG1015" i="83"/>
  <c r="AF1015" i="83"/>
  <c r="AL1014" i="83"/>
  <c r="AK1014" i="83"/>
  <c r="AJ1014" i="83"/>
  <c r="AI1014" i="83"/>
  <c r="AH1014" i="83"/>
  <c r="AG1014" i="83"/>
  <c r="AF1014" i="83"/>
  <c r="AL1013" i="83"/>
  <c r="AK1013" i="83"/>
  <c r="AJ1013" i="83"/>
  <c r="AI1013" i="83"/>
  <c r="AH1013" i="83"/>
  <c r="AG1013" i="83"/>
  <c r="AF1013" i="83"/>
  <c r="AL1012" i="83"/>
  <c r="AK1012" i="83"/>
  <c r="AJ1012" i="83"/>
  <c r="AI1012" i="83"/>
  <c r="AH1012" i="83"/>
  <c r="AG1012" i="83"/>
  <c r="AF1012" i="83"/>
  <c r="AL1011" i="83"/>
  <c r="AK1011" i="83"/>
  <c r="AJ1011" i="83"/>
  <c r="AI1011" i="83"/>
  <c r="AH1011" i="83"/>
  <c r="AG1011" i="83"/>
  <c r="AF1011" i="83"/>
  <c r="AL1010" i="83"/>
  <c r="AK1010" i="83"/>
  <c r="AJ1010" i="83"/>
  <c r="AI1010" i="83"/>
  <c r="AH1010" i="83"/>
  <c r="AG1010" i="83"/>
  <c r="AF1010" i="83"/>
  <c r="AL1009" i="83"/>
  <c r="AK1009" i="83"/>
  <c r="AJ1009" i="83"/>
  <c r="AI1009" i="83"/>
  <c r="AH1009" i="83"/>
  <c r="AG1009" i="83"/>
  <c r="AF1009" i="83"/>
  <c r="AL1008" i="83"/>
  <c r="AK1008" i="83"/>
  <c r="AJ1008" i="83"/>
  <c r="AI1008" i="83"/>
  <c r="AH1008" i="83"/>
  <c r="AG1008" i="83"/>
  <c r="AF1008" i="83"/>
  <c r="AL1007" i="83"/>
  <c r="AK1007" i="83"/>
  <c r="AJ1007" i="83"/>
  <c r="AI1007" i="83"/>
  <c r="AH1007" i="83"/>
  <c r="AG1007" i="83"/>
  <c r="AF1007" i="83"/>
  <c r="AL1006" i="83"/>
  <c r="AK1006" i="83"/>
  <c r="AJ1006" i="83"/>
  <c r="AI1006" i="83"/>
  <c r="AH1006" i="83"/>
  <c r="AG1006" i="83"/>
  <c r="AF1006" i="83"/>
  <c r="AL1005" i="83"/>
  <c r="AK1005" i="83"/>
  <c r="AJ1005" i="83"/>
  <c r="AI1005" i="83"/>
  <c r="AH1005" i="83"/>
  <c r="AG1005" i="83"/>
  <c r="AF1005" i="83"/>
  <c r="AL1004" i="83"/>
  <c r="AK1004" i="83"/>
  <c r="AJ1004" i="83"/>
  <c r="AI1004" i="83"/>
  <c r="AH1004" i="83"/>
  <c r="AG1004" i="83"/>
  <c r="AF1004" i="83"/>
  <c r="AL1003" i="83"/>
  <c r="AK1003" i="83"/>
  <c r="AJ1003" i="83"/>
  <c r="AI1003" i="83"/>
  <c r="AH1003" i="83"/>
  <c r="AG1003" i="83"/>
  <c r="AF1003" i="83"/>
  <c r="AL1002" i="83"/>
  <c r="AK1002" i="83"/>
  <c r="AJ1002" i="83"/>
  <c r="AI1002" i="83"/>
  <c r="AH1002" i="83"/>
  <c r="AG1002" i="83"/>
  <c r="AF1002" i="83"/>
  <c r="AL1001" i="83"/>
  <c r="AK1001" i="83"/>
  <c r="AJ1001" i="83"/>
  <c r="AI1001" i="83"/>
  <c r="AH1001" i="83"/>
  <c r="AG1001" i="83"/>
  <c r="AF1001" i="83"/>
  <c r="AL1000" i="83"/>
  <c r="AK1000" i="83"/>
  <c r="AJ1000" i="83"/>
  <c r="AI1000" i="83"/>
  <c r="AH1000" i="83"/>
  <c r="AG1000" i="83"/>
  <c r="AF1000" i="83"/>
  <c r="AL999" i="83"/>
  <c r="AK999" i="83"/>
  <c r="AJ999" i="83"/>
  <c r="AI999" i="83"/>
  <c r="AH999" i="83"/>
  <c r="AG999" i="83"/>
  <c r="AF999" i="83"/>
  <c r="AL998" i="83"/>
  <c r="AK998" i="83"/>
  <c r="AJ998" i="83"/>
  <c r="AI998" i="83"/>
  <c r="AH998" i="83"/>
  <c r="AG998" i="83"/>
  <c r="AF998" i="83"/>
  <c r="AL997" i="83"/>
  <c r="AK997" i="83"/>
  <c r="AJ997" i="83"/>
  <c r="AI997" i="83"/>
  <c r="AH997" i="83"/>
  <c r="AG997" i="83"/>
  <c r="AF997" i="83"/>
  <c r="AL996" i="83"/>
  <c r="AK996" i="83"/>
  <c r="AJ996" i="83"/>
  <c r="AI996" i="83"/>
  <c r="AH996" i="83"/>
  <c r="AG996" i="83"/>
  <c r="AF996" i="83"/>
  <c r="AL995" i="83"/>
  <c r="AK995" i="83"/>
  <c r="AJ995" i="83"/>
  <c r="AI995" i="83"/>
  <c r="AH995" i="83"/>
  <c r="AG995" i="83"/>
  <c r="AF995" i="83"/>
  <c r="AL994" i="83"/>
  <c r="AK994" i="83"/>
  <c r="AJ994" i="83"/>
  <c r="AI994" i="83"/>
  <c r="AH994" i="83"/>
  <c r="AG994" i="83"/>
  <c r="AF994" i="83"/>
  <c r="AL993" i="83"/>
  <c r="AK993" i="83"/>
  <c r="AJ993" i="83"/>
  <c r="AI993" i="83"/>
  <c r="AH993" i="83"/>
  <c r="AG993" i="83"/>
  <c r="AF993" i="83"/>
  <c r="AL992" i="83"/>
  <c r="AK992" i="83"/>
  <c r="AJ992" i="83"/>
  <c r="AI992" i="83"/>
  <c r="AH992" i="83"/>
  <c r="AG992" i="83"/>
  <c r="AF992" i="83"/>
  <c r="AL991" i="83"/>
  <c r="AK991" i="83"/>
  <c r="AJ991" i="83"/>
  <c r="AI991" i="83"/>
  <c r="AH991" i="83"/>
  <c r="AG991" i="83"/>
  <c r="AF991" i="83"/>
  <c r="AL990" i="83"/>
  <c r="AK990" i="83"/>
  <c r="AJ990" i="83"/>
  <c r="AI990" i="83"/>
  <c r="AH990" i="83"/>
  <c r="AG990" i="83"/>
  <c r="AF990" i="83"/>
  <c r="AL989" i="83"/>
  <c r="AK989" i="83"/>
  <c r="AJ989" i="83"/>
  <c r="AI989" i="83"/>
  <c r="AH989" i="83"/>
  <c r="AG989" i="83"/>
  <c r="AF989" i="83"/>
  <c r="AL988" i="83"/>
  <c r="AK988" i="83"/>
  <c r="AJ988" i="83"/>
  <c r="AI988" i="83"/>
  <c r="AH988" i="83"/>
  <c r="AG988" i="83"/>
  <c r="AF988" i="83"/>
  <c r="AL987" i="83"/>
  <c r="AK987" i="83"/>
  <c r="AJ987" i="83"/>
  <c r="AI987" i="83"/>
  <c r="AH987" i="83"/>
  <c r="AG987" i="83"/>
  <c r="AF987" i="83"/>
  <c r="AL986" i="83"/>
  <c r="AK986" i="83"/>
  <c r="AJ986" i="83"/>
  <c r="AI986" i="83"/>
  <c r="AH986" i="83"/>
  <c r="AG986" i="83"/>
  <c r="AF986" i="83"/>
  <c r="AL985" i="83"/>
  <c r="AK985" i="83"/>
  <c r="AJ985" i="83"/>
  <c r="AI985" i="83"/>
  <c r="AH985" i="83"/>
  <c r="AG985" i="83"/>
  <c r="AF985" i="83"/>
  <c r="AL984" i="83"/>
  <c r="AK984" i="83"/>
  <c r="AJ984" i="83"/>
  <c r="AI984" i="83"/>
  <c r="AH984" i="83"/>
  <c r="AG984" i="83"/>
  <c r="AF984" i="83"/>
  <c r="AL983" i="83"/>
  <c r="AK983" i="83"/>
  <c r="AJ983" i="83"/>
  <c r="AI983" i="83"/>
  <c r="AH983" i="83"/>
  <c r="AG983" i="83"/>
  <c r="AF983" i="83"/>
  <c r="AL982" i="83"/>
  <c r="AK982" i="83"/>
  <c r="AJ982" i="83"/>
  <c r="AI982" i="83"/>
  <c r="AH982" i="83"/>
  <c r="AG982" i="83"/>
  <c r="AF982" i="83"/>
  <c r="AL981" i="83"/>
  <c r="AK981" i="83"/>
  <c r="AJ981" i="83"/>
  <c r="AI981" i="83"/>
  <c r="AH981" i="83"/>
  <c r="AG981" i="83"/>
  <c r="AF981" i="83"/>
  <c r="AL980" i="83"/>
  <c r="AK980" i="83"/>
  <c r="AJ980" i="83"/>
  <c r="AI980" i="83"/>
  <c r="AH980" i="83"/>
  <c r="AG980" i="83"/>
  <c r="AF980" i="83"/>
  <c r="AL979" i="83"/>
  <c r="AK979" i="83"/>
  <c r="AJ979" i="83"/>
  <c r="AI979" i="83"/>
  <c r="AH979" i="83"/>
  <c r="AG979" i="83"/>
  <c r="AF979" i="83"/>
  <c r="AL978" i="83"/>
  <c r="AK978" i="83"/>
  <c r="AJ978" i="83"/>
  <c r="AI978" i="83"/>
  <c r="AH978" i="83"/>
  <c r="AG978" i="83"/>
  <c r="AF978" i="83"/>
  <c r="AL977" i="83"/>
  <c r="AK977" i="83"/>
  <c r="AJ977" i="83"/>
  <c r="AI977" i="83"/>
  <c r="AH977" i="83"/>
  <c r="AG977" i="83"/>
  <c r="AF977" i="83"/>
  <c r="AL976" i="83"/>
  <c r="AK976" i="83"/>
  <c r="AJ976" i="83"/>
  <c r="AI976" i="83"/>
  <c r="AH976" i="83"/>
  <c r="AG976" i="83"/>
  <c r="AF976" i="83"/>
  <c r="AL975" i="83"/>
  <c r="AK975" i="83"/>
  <c r="AJ975" i="83"/>
  <c r="AI975" i="83"/>
  <c r="AH975" i="83"/>
  <c r="AG975" i="83"/>
  <c r="AF975" i="83"/>
  <c r="AL974" i="83"/>
  <c r="AK974" i="83"/>
  <c r="AJ974" i="83"/>
  <c r="AI974" i="83"/>
  <c r="AH974" i="83"/>
  <c r="AG974" i="83"/>
  <c r="AF974" i="83"/>
  <c r="AL973" i="83"/>
  <c r="AK973" i="83"/>
  <c r="AJ973" i="83"/>
  <c r="AI973" i="83"/>
  <c r="AH973" i="83"/>
  <c r="AG973" i="83"/>
  <c r="AF973" i="83"/>
  <c r="AL972" i="83"/>
  <c r="AK972" i="83"/>
  <c r="AJ972" i="83"/>
  <c r="AI972" i="83"/>
  <c r="AH972" i="83"/>
  <c r="AG972" i="83"/>
  <c r="AF972" i="83"/>
  <c r="AL971" i="83"/>
  <c r="AK971" i="83"/>
  <c r="AJ971" i="83"/>
  <c r="AI971" i="83"/>
  <c r="AH971" i="83"/>
  <c r="AG971" i="83"/>
  <c r="AF971" i="83"/>
  <c r="AL970" i="83"/>
  <c r="AK970" i="83"/>
  <c r="AJ970" i="83"/>
  <c r="AI970" i="83"/>
  <c r="AH970" i="83"/>
  <c r="AG970" i="83"/>
  <c r="AF970" i="83"/>
  <c r="AL969" i="83"/>
  <c r="AK969" i="83"/>
  <c r="AJ969" i="83"/>
  <c r="AI969" i="83"/>
  <c r="AH969" i="83"/>
  <c r="AG969" i="83"/>
  <c r="AF969" i="83"/>
  <c r="AL968" i="83"/>
  <c r="AK968" i="83"/>
  <c r="AJ968" i="83"/>
  <c r="AI968" i="83"/>
  <c r="AH968" i="83"/>
  <c r="AG968" i="83"/>
  <c r="AF968" i="83"/>
  <c r="AL967" i="83"/>
  <c r="AK967" i="83"/>
  <c r="AJ967" i="83"/>
  <c r="AI967" i="83"/>
  <c r="AH967" i="83"/>
  <c r="AG967" i="83"/>
  <c r="AF967" i="83"/>
  <c r="AL966" i="83"/>
  <c r="AK966" i="83"/>
  <c r="AJ966" i="83"/>
  <c r="AI966" i="83"/>
  <c r="AH966" i="83"/>
  <c r="AG966" i="83"/>
  <c r="AF966" i="83"/>
  <c r="AL965" i="83"/>
  <c r="AK965" i="83"/>
  <c r="AJ965" i="83"/>
  <c r="AI965" i="83"/>
  <c r="AH965" i="83"/>
  <c r="AG965" i="83"/>
  <c r="AF965" i="83"/>
  <c r="AL964" i="83"/>
  <c r="AK964" i="83"/>
  <c r="AJ964" i="83"/>
  <c r="AI964" i="83"/>
  <c r="AH964" i="83"/>
  <c r="AG964" i="83"/>
  <c r="AF964" i="83"/>
  <c r="AL963" i="83"/>
  <c r="AK963" i="83"/>
  <c r="AJ963" i="83"/>
  <c r="AI963" i="83"/>
  <c r="AH963" i="83"/>
  <c r="AG963" i="83"/>
  <c r="AF963" i="83"/>
  <c r="AL962" i="83"/>
  <c r="AK962" i="83"/>
  <c r="AJ962" i="83"/>
  <c r="AI962" i="83"/>
  <c r="AH962" i="83"/>
  <c r="AG962" i="83"/>
  <c r="AF962" i="83"/>
  <c r="AL961" i="83"/>
  <c r="AK961" i="83"/>
  <c r="AJ961" i="83"/>
  <c r="AI961" i="83"/>
  <c r="AH961" i="83"/>
  <c r="AG961" i="83"/>
  <c r="AF961" i="83"/>
  <c r="AL960" i="83"/>
  <c r="AK960" i="83"/>
  <c r="AJ960" i="83"/>
  <c r="AI960" i="83"/>
  <c r="AH960" i="83"/>
  <c r="AG960" i="83"/>
  <c r="AF960" i="83"/>
  <c r="AL959" i="83"/>
  <c r="AK959" i="83"/>
  <c r="AJ959" i="83"/>
  <c r="AI959" i="83"/>
  <c r="AH959" i="83"/>
  <c r="AG959" i="83"/>
  <c r="AF959" i="83"/>
  <c r="AL958" i="83"/>
  <c r="AK958" i="83"/>
  <c r="AJ958" i="83"/>
  <c r="AI958" i="83"/>
  <c r="AH958" i="83"/>
  <c r="AG958" i="83"/>
  <c r="AF958" i="83"/>
  <c r="AL957" i="83"/>
  <c r="AK957" i="83"/>
  <c r="AJ957" i="83"/>
  <c r="AI957" i="83"/>
  <c r="AH957" i="83"/>
  <c r="AG957" i="83"/>
  <c r="AF957" i="83"/>
  <c r="AL956" i="83"/>
  <c r="AK956" i="83"/>
  <c r="AJ956" i="83"/>
  <c r="AI956" i="83"/>
  <c r="AH956" i="83"/>
  <c r="AG956" i="83"/>
  <c r="AF956" i="83"/>
  <c r="AL955" i="83"/>
  <c r="AK955" i="83"/>
  <c r="AJ955" i="83"/>
  <c r="AI955" i="83"/>
  <c r="AH955" i="83"/>
  <c r="AG955" i="83"/>
  <c r="AF955" i="83"/>
  <c r="AL954" i="83"/>
  <c r="AK954" i="83"/>
  <c r="AJ954" i="83"/>
  <c r="AI954" i="83"/>
  <c r="AH954" i="83"/>
  <c r="AG954" i="83"/>
  <c r="AF954" i="83"/>
  <c r="AL953" i="83"/>
  <c r="AK953" i="83"/>
  <c r="AJ953" i="83"/>
  <c r="AI953" i="83"/>
  <c r="AH953" i="83"/>
  <c r="AG953" i="83"/>
  <c r="AF953" i="83"/>
  <c r="AL952" i="83"/>
  <c r="AK952" i="83"/>
  <c r="AJ952" i="83"/>
  <c r="AI952" i="83"/>
  <c r="AH952" i="83"/>
  <c r="AG952" i="83"/>
  <c r="AF952" i="83"/>
  <c r="AL951" i="83"/>
  <c r="AK951" i="83"/>
  <c r="AJ951" i="83"/>
  <c r="AI951" i="83"/>
  <c r="AH951" i="83"/>
  <c r="AG951" i="83"/>
  <c r="AF951" i="83"/>
  <c r="AL950" i="83"/>
  <c r="AK950" i="83"/>
  <c r="AJ950" i="83"/>
  <c r="AI950" i="83"/>
  <c r="AH950" i="83"/>
  <c r="AG950" i="83"/>
  <c r="AF950" i="83"/>
  <c r="AL949" i="83"/>
  <c r="AK949" i="83"/>
  <c r="AJ949" i="83"/>
  <c r="AI949" i="83"/>
  <c r="AH949" i="83"/>
  <c r="AG949" i="83"/>
  <c r="AF949" i="83"/>
  <c r="AL948" i="83"/>
  <c r="AK948" i="83"/>
  <c r="AJ948" i="83"/>
  <c r="AI948" i="83"/>
  <c r="AH948" i="83"/>
  <c r="AG948" i="83"/>
  <c r="AF948" i="83"/>
  <c r="AL947" i="83"/>
  <c r="AK947" i="83"/>
  <c r="AJ947" i="83"/>
  <c r="AI947" i="83"/>
  <c r="AH947" i="83"/>
  <c r="AG947" i="83"/>
  <c r="AF947" i="83"/>
  <c r="AL946" i="83"/>
  <c r="AK946" i="83"/>
  <c r="AJ946" i="83"/>
  <c r="AI946" i="83"/>
  <c r="AH946" i="83"/>
  <c r="AG946" i="83"/>
  <c r="AF946" i="83"/>
  <c r="AL945" i="83"/>
  <c r="AK945" i="83"/>
  <c r="AJ945" i="83"/>
  <c r="AI945" i="83"/>
  <c r="AH945" i="83"/>
  <c r="AG945" i="83"/>
  <c r="AF945" i="83"/>
  <c r="AL944" i="83"/>
  <c r="AK944" i="83"/>
  <c r="AJ944" i="83"/>
  <c r="AI944" i="83"/>
  <c r="AH944" i="83"/>
  <c r="AG944" i="83"/>
  <c r="AF944" i="83"/>
  <c r="AL943" i="83"/>
  <c r="AK943" i="83"/>
  <c r="AJ943" i="83"/>
  <c r="AI943" i="83"/>
  <c r="AH943" i="83"/>
  <c r="AG943" i="83"/>
  <c r="AF943" i="83"/>
  <c r="AL942" i="83"/>
  <c r="AK942" i="83"/>
  <c r="AJ942" i="83"/>
  <c r="AI942" i="83"/>
  <c r="AH942" i="83"/>
  <c r="AG942" i="83"/>
  <c r="AF942" i="83"/>
  <c r="AL941" i="83"/>
  <c r="AK941" i="83"/>
  <c r="AJ941" i="83"/>
  <c r="AI941" i="83"/>
  <c r="AH941" i="83"/>
  <c r="AG941" i="83"/>
  <c r="AF941" i="83"/>
  <c r="AL940" i="83"/>
  <c r="AK940" i="83"/>
  <c r="AJ940" i="83"/>
  <c r="AI940" i="83"/>
  <c r="AH940" i="83"/>
  <c r="AG940" i="83"/>
  <c r="AF940" i="83"/>
  <c r="AL939" i="83"/>
  <c r="AK939" i="83"/>
  <c r="AJ939" i="83"/>
  <c r="AI939" i="83"/>
  <c r="AH939" i="83"/>
  <c r="AG939" i="83"/>
  <c r="AF939" i="83"/>
  <c r="AL938" i="83"/>
  <c r="AK938" i="83"/>
  <c r="AJ938" i="83"/>
  <c r="AI938" i="83"/>
  <c r="AH938" i="83"/>
  <c r="AG938" i="83"/>
  <c r="AF938" i="83"/>
  <c r="AL937" i="83"/>
  <c r="AK937" i="83"/>
  <c r="AJ937" i="83"/>
  <c r="AI937" i="83"/>
  <c r="AH937" i="83"/>
  <c r="AG937" i="83"/>
  <c r="AF937" i="83"/>
  <c r="AL936" i="83"/>
  <c r="AK936" i="83"/>
  <c r="AJ936" i="83"/>
  <c r="AI936" i="83"/>
  <c r="AH936" i="83"/>
  <c r="AG936" i="83"/>
  <c r="AF936" i="83"/>
  <c r="AL935" i="83"/>
  <c r="AK935" i="83"/>
  <c r="AJ935" i="83"/>
  <c r="AI935" i="83"/>
  <c r="AH935" i="83"/>
  <c r="AG935" i="83"/>
  <c r="AF935" i="83"/>
  <c r="AL934" i="83"/>
  <c r="AK934" i="83"/>
  <c r="AJ934" i="83"/>
  <c r="AI934" i="83"/>
  <c r="AH934" i="83"/>
  <c r="AG934" i="83"/>
  <c r="AF934" i="83"/>
  <c r="AL933" i="83"/>
  <c r="AK933" i="83"/>
  <c r="AJ933" i="83"/>
  <c r="AI933" i="83"/>
  <c r="AH933" i="83"/>
  <c r="AG933" i="83"/>
  <c r="AF933" i="83"/>
  <c r="AL932" i="83"/>
  <c r="AK932" i="83"/>
  <c r="AJ932" i="83"/>
  <c r="AI932" i="83"/>
  <c r="AH932" i="83"/>
  <c r="AG932" i="83"/>
  <c r="AF932" i="83"/>
  <c r="AL931" i="83"/>
  <c r="AK931" i="83"/>
  <c r="AJ931" i="83"/>
  <c r="AI931" i="83"/>
  <c r="AH931" i="83"/>
  <c r="AG931" i="83"/>
  <c r="AF931" i="83"/>
  <c r="AL930" i="83"/>
  <c r="AK930" i="83"/>
  <c r="AJ930" i="83"/>
  <c r="AI930" i="83"/>
  <c r="AH930" i="83"/>
  <c r="AG930" i="83"/>
  <c r="AF930" i="83"/>
  <c r="AL929" i="83"/>
  <c r="AK929" i="83"/>
  <c r="AJ929" i="83"/>
  <c r="AI929" i="83"/>
  <c r="AH929" i="83"/>
  <c r="AG929" i="83"/>
  <c r="AF929" i="83"/>
  <c r="AL928" i="83"/>
  <c r="AK928" i="83"/>
  <c r="AJ928" i="83"/>
  <c r="AI928" i="83"/>
  <c r="AH928" i="83"/>
  <c r="AG928" i="83"/>
  <c r="AF928" i="83"/>
  <c r="AL927" i="83"/>
  <c r="AK927" i="83"/>
  <c r="AJ927" i="83"/>
  <c r="AI927" i="83"/>
  <c r="AH927" i="83"/>
  <c r="AG927" i="83"/>
  <c r="AF927" i="83"/>
  <c r="AL926" i="83"/>
  <c r="AK926" i="83"/>
  <c r="AJ926" i="83"/>
  <c r="AI926" i="83"/>
  <c r="AH926" i="83"/>
  <c r="AG926" i="83"/>
  <c r="AF926" i="83"/>
  <c r="AL925" i="83"/>
  <c r="AK925" i="83"/>
  <c r="AJ925" i="83"/>
  <c r="AI925" i="83"/>
  <c r="AH925" i="83"/>
  <c r="AG925" i="83"/>
  <c r="AF925" i="83"/>
  <c r="AL924" i="83"/>
  <c r="AK924" i="83"/>
  <c r="AJ924" i="83"/>
  <c r="AI924" i="83"/>
  <c r="AH924" i="83"/>
  <c r="AG924" i="83"/>
  <c r="AF924" i="83"/>
  <c r="AL923" i="83"/>
  <c r="AK923" i="83"/>
  <c r="AJ923" i="83"/>
  <c r="AI923" i="83"/>
  <c r="AH923" i="83"/>
  <c r="AG923" i="83"/>
  <c r="AF923" i="83"/>
  <c r="AL922" i="83"/>
  <c r="AK922" i="83"/>
  <c r="AJ922" i="83"/>
  <c r="AI922" i="83"/>
  <c r="AH922" i="83"/>
  <c r="AG922" i="83"/>
  <c r="AF922" i="83"/>
  <c r="AL921" i="83"/>
  <c r="AK921" i="83"/>
  <c r="AJ921" i="83"/>
  <c r="AI921" i="83"/>
  <c r="AH921" i="83"/>
  <c r="AG921" i="83"/>
  <c r="AF921" i="83"/>
  <c r="AL920" i="83"/>
  <c r="AK920" i="83"/>
  <c r="AJ920" i="83"/>
  <c r="AI920" i="83"/>
  <c r="AH920" i="83"/>
  <c r="AG920" i="83"/>
  <c r="AF920" i="83"/>
  <c r="AL919" i="83"/>
  <c r="AK919" i="83"/>
  <c r="AJ919" i="83"/>
  <c r="AI919" i="83"/>
  <c r="AH919" i="83"/>
  <c r="AG919" i="83"/>
  <c r="AF919" i="83"/>
  <c r="AL918" i="83"/>
  <c r="AK918" i="83"/>
  <c r="AJ918" i="83"/>
  <c r="AI918" i="83"/>
  <c r="AH918" i="83"/>
  <c r="AG918" i="83"/>
  <c r="AF918" i="83"/>
  <c r="AL917" i="83"/>
  <c r="AK917" i="83"/>
  <c r="AJ917" i="83"/>
  <c r="AI917" i="83"/>
  <c r="AH917" i="83"/>
  <c r="AG917" i="83"/>
  <c r="AF917" i="83"/>
  <c r="AL916" i="83"/>
  <c r="AK916" i="83"/>
  <c r="AJ916" i="83"/>
  <c r="AI916" i="83"/>
  <c r="AH916" i="83"/>
  <c r="AG916" i="83"/>
  <c r="AF916" i="83"/>
  <c r="AL915" i="83"/>
  <c r="AK915" i="83"/>
  <c r="AJ915" i="83"/>
  <c r="AI915" i="83"/>
  <c r="AH915" i="83"/>
  <c r="AG915" i="83"/>
  <c r="AF915" i="83"/>
  <c r="AL914" i="83"/>
  <c r="AK914" i="83"/>
  <c r="AJ914" i="83"/>
  <c r="AI914" i="83"/>
  <c r="AH914" i="83"/>
  <c r="AG914" i="83"/>
  <c r="AF914" i="83"/>
  <c r="AL913" i="83"/>
  <c r="AK913" i="83"/>
  <c r="AJ913" i="83"/>
  <c r="AI913" i="83"/>
  <c r="AH913" i="83"/>
  <c r="AG913" i="83"/>
  <c r="AF913" i="83"/>
  <c r="AL912" i="83"/>
  <c r="AK912" i="83"/>
  <c r="AJ912" i="83"/>
  <c r="AI912" i="83"/>
  <c r="AH912" i="83"/>
  <c r="AG912" i="83"/>
  <c r="AF912" i="83"/>
  <c r="AL911" i="83"/>
  <c r="AK911" i="83"/>
  <c r="AJ911" i="83"/>
  <c r="AI911" i="83"/>
  <c r="AH911" i="83"/>
  <c r="AG911" i="83"/>
  <c r="AF911" i="83"/>
  <c r="AL910" i="83"/>
  <c r="AK910" i="83"/>
  <c r="AJ910" i="83"/>
  <c r="AI910" i="83"/>
  <c r="AH910" i="83"/>
  <c r="AG910" i="83"/>
  <c r="AF910" i="83"/>
  <c r="AL909" i="83"/>
  <c r="AK909" i="83"/>
  <c r="AJ909" i="83"/>
  <c r="AI909" i="83"/>
  <c r="AH909" i="83"/>
  <c r="AG909" i="83"/>
  <c r="AF909" i="83"/>
  <c r="AL908" i="83"/>
  <c r="AK908" i="83"/>
  <c r="AJ908" i="83"/>
  <c r="AI908" i="83"/>
  <c r="AH908" i="83"/>
  <c r="AG908" i="83"/>
  <c r="AF908" i="83"/>
  <c r="AL907" i="83"/>
  <c r="AK907" i="83"/>
  <c r="AJ907" i="83"/>
  <c r="AI907" i="83"/>
  <c r="AH907" i="83"/>
  <c r="AG907" i="83"/>
  <c r="AF907" i="83"/>
  <c r="AL906" i="83"/>
  <c r="AK906" i="83"/>
  <c r="AJ906" i="83"/>
  <c r="AI906" i="83"/>
  <c r="AH906" i="83"/>
  <c r="AG906" i="83"/>
  <c r="AF906" i="83"/>
  <c r="AL905" i="83"/>
  <c r="AK905" i="83"/>
  <c r="AJ905" i="83"/>
  <c r="AI905" i="83"/>
  <c r="AH905" i="83"/>
  <c r="AG905" i="83"/>
  <c r="AF905" i="83"/>
  <c r="AL904" i="83"/>
  <c r="AK904" i="83"/>
  <c r="AJ904" i="83"/>
  <c r="AI904" i="83"/>
  <c r="AH904" i="83"/>
  <c r="AG904" i="83"/>
  <c r="AF904" i="83"/>
  <c r="AL903" i="83"/>
  <c r="AK903" i="83"/>
  <c r="AJ903" i="83"/>
  <c r="AI903" i="83"/>
  <c r="AH903" i="83"/>
  <c r="AG903" i="83"/>
  <c r="AF903" i="83"/>
  <c r="AL902" i="83"/>
  <c r="AK902" i="83"/>
  <c r="AJ902" i="83"/>
  <c r="AI902" i="83"/>
  <c r="AH902" i="83"/>
  <c r="AG902" i="83"/>
  <c r="AF902" i="83"/>
  <c r="AL901" i="83"/>
  <c r="AK901" i="83"/>
  <c r="AJ901" i="83"/>
  <c r="AI901" i="83"/>
  <c r="AH901" i="83"/>
  <c r="AG901" i="83"/>
  <c r="AF901" i="83"/>
  <c r="AL900" i="83"/>
  <c r="AK900" i="83"/>
  <c r="AJ900" i="83"/>
  <c r="AI900" i="83"/>
  <c r="AH900" i="83"/>
  <c r="AG900" i="83"/>
  <c r="AF900" i="83"/>
  <c r="AL899" i="83"/>
  <c r="AK899" i="83"/>
  <c r="AJ899" i="83"/>
  <c r="AI899" i="83"/>
  <c r="AH899" i="83"/>
  <c r="AG899" i="83"/>
  <c r="AF899" i="83"/>
  <c r="AL898" i="83"/>
  <c r="AK898" i="83"/>
  <c r="AJ898" i="83"/>
  <c r="AI898" i="83"/>
  <c r="AH898" i="83"/>
  <c r="AG898" i="83"/>
  <c r="AF898" i="83"/>
  <c r="AL897" i="83"/>
  <c r="AK897" i="83"/>
  <c r="AJ897" i="83"/>
  <c r="AI897" i="83"/>
  <c r="AH897" i="83"/>
  <c r="AG897" i="83"/>
  <c r="AF897" i="83"/>
  <c r="AL896" i="83"/>
  <c r="AK896" i="83"/>
  <c r="AJ896" i="83"/>
  <c r="AI896" i="83"/>
  <c r="AH896" i="83"/>
  <c r="AG896" i="83"/>
  <c r="AF896" i="83"/>
  <c r="AL895" i="83"/>
  <c r="AK895" i="83"/>
  <c r="AJ895" i="83"/>
  <c r="AI895" i="83"/>
  <c r="AH895" i="83"/>
  <c r="AG895" i="83"/>
  <c r="AF895" i="83"/>
  <c r="AL894" i="83"/>
  <c r="AK894" i="83"/>
  <c r="AJ894" i="83"/>
  <c r="AI894" i="83"/>
  <c r="AH894" i="83"/>
  <c r="AG894" i="83"/>
  <c r="AF894" i="83"/>
  <c r="AL893" i="83"/>
  <c r="AK893" i="83"/>
  <c r="AJ893" i="83"/>
  <c r="AI893" i="83"/>
  <c r="AH893" i="83"/>
  <c r="AG893" i="83"/>
  <c r="AF893" i="83"/>
  <c r="AL892" i="83"/>
  <c r="AK892" i="83"/>
  <c r="AJ892" i="83"/>
  <c r="AI892" i="83"/>
  <c r="AH892" i="83"/>
  <c r="AG892" i="83"/>
  <c r="AF892" i="83"/>
  <c r="AL891" i="83"/>
  <c r="AK891" i="83"/>
  <c r="AJ891" i="83"/>
  <c r="AI891" i="83"/>
  <c r="AH891" i="83"/>
  <c r="AG891" i="83"/>
  <c r="AF891" i="83"/>
  <c r="AL890" i="83"/>
  <c r="AK890" i="83"/>
  <c r="AJ890" i="83"/>
  <c r="AI890" i="83"/>
  <c r="AH890" i="83"/>
  <c r="AG890" i="83"/>
  <c r="AF890" i="83"/>
  <c r="AL889" i="83"/>
  <c r="AK889" i="83"/>
  <c r="AJ889" i="83"/>
  <c r="AI889" i="83"/>
  <c r="AH889" i="83"/>
  <c r="AG889" i="83"/>
  <c r="AF889" i="83"/>
  <c r="AL888" i="83"/>
  <c r="AK888" i="83"/>
  <c r="AJ888" i="83"/>
  <c r="AI888" i="83"/>
  <c r="AH888" i="83"/>
  <c r="AG888" i="83"/>
  <c r="AF888" i="83"/>
  <c r="AL887" i="83"/>
  <c r="AK887" i="83"/>
  <c r="AJ887" i="83"/>
  <c r="AI887" i="83"/>
  <c r="AH887" i="83"/>
  <c r="AG887" i="83"/>
  <c r="AF887" i="83"/>
  <c r="AL886" i="83"/>
  <c r="AK886" i="83"/>
  <c r="AJ886" i="83"/>
  <c r="AI886" i="83"/>
  <c r="AH886" i="83"/>
  <c r="AG886" i="83"/>
  <c r="AF886" i="83"/>
  <c r="AL885" i="83"/>
  <c r="AK885" i="83"/>
  <c r="AJ885" i="83"/>
  <c r="AI885" i="83"/>
  <c r="AH885" i="83"/>
  <c r="AG885" i="83"/>
  <c r="AF885" i="83"/>
  <c r="AL884" i="83"/>
  <c r="AK884" i="83"/>
  <c r="AJ884" i="83"/>
  <c r="AI884" i="83"/>
  <c r="AH884" i="83"/>
  <c r="AG884" i="83"/>
  <c r="AF884" i="83"/>
  <c r="AL883" i="83"/>
  <c r="AK883" i="83"/>
  <c r="AJ883" i="83"/>
  <c r="AI883" i="83"/>
  <c r="AH883" i="83"/>
  <c r="AG883" i="83"/>
  <c r="AF883" i="83"/>
  <c r="AL882" i="83"/>
  <c r="AK882" i="83"/>
  <c r="AJ882" i="83"/>
  <c r="AI882" i="83"/>
  <c r="AH882" i="83"/>
  <c r="AG882" i="83"/>
  <c r="AF882" i="83"/>
  <c r="AL881" i="83"/>
  <c r="AK881" i="83"/>
  <c r="AJ881" i="83"/>
  <c r="AI881" i="83"/>
  <c r="AH881" i="83"/>
  <c r="AG881" i="83"/>
  <c r="AF881" i="83"/>
  <c r="AL880" i="83"/>
  <c r="AK880" i="83"/>
  <c r="AJ880" i="83"/>
  <c r="AI880" i="83"/>
  <c r="AH880" i="83"/>
  <c r="AG880" i="83"/>
  <c r="AF880" i="83"/>
  <c r="AL879" i="83"/>
  <c r="AK879" i="83"/>
  <c r="AJ879" i="83"/>
  <c r="AI879" i="83"/>
  <c r="AH879" i="83"/>
  <c r="AG879" i="83"/>
  <c r="AF879" i="83"/>
  <c r="AL878" i="83"/>
  <c r="AK878" i="83"/>
  <c r="AJ878" i="83"/>
  <c r="AI878" i="83"/>
  <c r="AH878" i="83"/>
  <c r="AG878" i="83"/>
  <c r="AF878" i="83"/>
  <c r="AL877" i="83"/>
  <c r="AK877" i="83"/>
  <c r="AJ877" i="83"/>
  <c r="AI877" i="83"/>
  <c r="AH877" i="83"/>
  <c r="AG877" i="83"/>
  <c r="AF877" i="83"/>
  <c r="AL876" i="83"/>
  <c r="AK876" i="83"/>
  <c r="AJ876" i="83"/>
  <c r="AI876" i="83"/>
  <c r="AH876" i="83"/>
  <c r="AG876" i="83"/>
  <c r="AF876" i="83"/>
  <c r="AL875" i="83"/>
  <c r="AK875" i="83"/>
  <c r="AJ875" i="83"/>
  <c r="AI875" i="83"/>
  <c r="AH875" i="83"/>
  <c r="AG875" i="83"/>
  <c r="AF875" i="83"/>
  <c r="AL874" i="83"/>
  <c r="AK874" i="83"/>
  <c r="AJ874" i="83"/>
  <c r="AI874" i="83"/>
  <c r="AH874" i="83"/>
  <c r="AG874" i="83"/>
  <c r="AF874" i="83"/>
  <c r="AL873" i="83"/>
  <c r="AK873" i="83"/>
  <c r="AJ873" i="83"/>
  <c r="AI873" i="83"/>
  <c r="AH873" i="83"/>
  <c r="AG873" i="83"/>
  <c r="AF873" i="83"/>
  <c r="AL872" i="83"/>
  <c r="AK872" i="83"/>
  <c r="AJ872" i="83"/>
  <c r="AI872" i="83"/>
  <c r="AH872" i="83"/>
  <c r="AG872" i="83"/>
  <c r="AF872" i="83"/>
  <c r="AL871" i="83"/>
  <c r="AK871" i="83"/>
  <c r="AJ871" i="83"/>
  <c r="AI871" i="83"/>
  <c r="AH871" i="83"/>
  <c r="AG871" i="83"/>
  <c r="AF871" i="83"/>
  <c r="AL870" i="83"/>
  <c r="AK870" i="83"/>
  <c r="AJ870" i="83"/>
  <c r="AI870" i="83"/>
  <c r="AH870" i="83"/>
  <c r="AG870" i="83"/>
  <c r="AF870" i="83"/>
  <c r="AL869" i="83"/>
  <c r="AK869" i="83"/>
  <c r="AJ869" i="83"/>
  <c r="AI869" i="83"/>
  <c r="AH869" i="83"/>
  <c r="AG869" i="83"/>
  <c r="AF869" i="83"/>
  <c r="AL868" i="83"/>
  <c r="AK868" i="83"/>
  <c r="AJ868" i="83"/>
  <c r="AI868" i="83"/>
  <c r="AH868" i="83"/>
  <c r="AG868" i="83"/>
  <c r="AF868" i="83"/>
  <c r="AL867" i="83"/>
  <c r="AK867" i="83"/>
  <c r="AJ867" i="83"/>
  <c r="AI867" i="83"/>
  <c r="AH867" i="83"/>
  <c r="AG867" i="83"/>
  <c r="AF867" i="83"/>
  <c r="AL866" i="83"/>
  <c r="AK866" i="83"/>
  <c r="AJ866" i="83"/>
  <c r="AI866" i="83"/>
  <c r="AH866" i="83"/>
  <c r="AG866" i="83"/>
  <c r="AF866" i="83"/>
  <c r="AL865" i="83"/>
  <c r="AK865" i="83"/>
  <c r="AJ865" i="83"/>
  <c r="AI865" i="83"/>
  <c r="AH865" i="83"/>
  <c r="AG865" i="83"/>
  <c r="AF865" i="83"/>
  <c r="AL864" i="83"/>
  <c r="AK864" i="83"/>
  <c r="AJ864" i="83"/>
  <c r="AI864" i="83"/>
  <c r="AH864" i="83"/>
  <c r="AG864" i="83"/>
  <c r="AF864" i="83"/>
  <c r="AL863" i="83"/>
  <c r="AK863" i="83"/>
  <c r="AJ863" i="83"/>
  <c r="AI863" i="83"/>
  <c r="AH863" i="83"/>
  <c r="AG863" i="83"/>
  <c r="AF863" i="83"/>
  <c r="AL862" i="83"/>
  <c r="AK862" i="83"/>
  <c r="AJ862" i="83"/>
  <c r="AI862" i="83"/>
  <c r="AH862" i="83"/>
  <c r="AG862" i="83"/>
  <c r="AF862" i="83"/>
  <c r="AL861" i="83"/>
  <c r="AK861" i="83"/>
  <c r="AJ861" i="83"/>
  <c r="AI861" i="83"/>
  <c r="AH861" i="83"/>
  <c r="AG861" i="83"/>
  <c r="AF861" i="83"/>
  <c r="AL860" i="83"/>
  <c r="AK860" i="83"/>
  <c r="AJ860" i="83"/>
  <c r="AI860" i="83"/>
  <c r="AH860" i="83"/>
  <c r="AG860" i="83"/>
  <c r="AF860" i="83"/>
  <c r="AL859" i="83"/>
  <c r="AK859" i="83"/>
  <c r="AJ859" i="83"/>
  <c r="AI859" i="83"/>
  <c r="AH859" i="83"/>
  <c r="AG859" i="83"/>
  <c r="AF859" i="83"/>
  <c r="AL858" i="83"/>
  <c r="AK858" i="83"/>
  <c r="AJ858" i="83"/>
  <c r="AI858" i="83"/>
  <c r="AH858" i="83"/>
  <c r="AG858" i="83"/>
  <c r="AF858" i="83"/>
  <c r="AL857" i="83"/>
  <c r="AK857" i="83"/>
  <c r="AJ857" i="83"/>
  <c r="AI857" i="83"/>
  <c r="AH857" i="83"/>
  <c r="AG857" i="83"/>
  <c r="AF857" i="83"/>
  <c r="AL856" i="83"/>
  <c r="AK856" i="83"/>
  <c r="AJ856" i="83"/>
  <c r="AI856" i="83"/>
  <c r="AH856" i="83"/>
  <c r="AG856" i="83"/>
  <c r="AF856" i="83"/>
  <c r="AL855" i="83"/>
  <c r="AK855" i="83"/>
  <c r="AJ855" i="83"/>
  <c r="AI855" i="83"/>
  <c r="AH855" i="83"/>
  <c r="AG855" i="83"/>
  <c r="AF855" i="83"/>
  <c r="AL854" i="83"/>
  <c r="AK854" i="83"/>
  <c r="AJ854" i="83"/>
  <c r="AI854" i="83"/>
  <c r="AH854" i="83"/>
  <c r="AG854" i="83"/>
  <c r="AF854" i="83"/>
  <c r="AL853" i="83"/>
  <c r="AK853" i="83"/>
  <c r="AJ853" i="83"/>
  <c r="AI853" i="83"/>
  <c r="AH853" i="83"/>
  <c r="AG853" i="83"/>
  <c r="AF853" i="83"/>
  <c r="AL852" i="83"/>
  <c r="AK852" i="83"/>
  <c r="AJ852" i="83"/>
  <c r="AI852" i="83"/>
  <c r="AH852" i="83"/>
  <c r="AG852" i="83"/>
  <c r="AF852" i="83"/>
  <c r="AL851" i="83"/>
  <c r="AK851" i="83"/>
  <c r="AJ851" i="83"/>
  <c r="AI851" i="83"/>
  <c r="AH851" i="83"/>
  <c r="AG851" i="83"/>
  <c r="AF851" i="83"/>
  <c r="AL850" i="83"/>
  <c r="AK850" i="83"/>
  <c r="AJ850" i="83"/>
  <c r="AI850" i="83"/>
  <c r="AH850" i="83"/>
  <c r="AG850" i="83"/>
  <c r="AF850" i="83"/>
  <c r="AL849" i="83"/>
  <c r="AK849" i="83"/>
  <c r="AJ849" i="83"/>
  <c r="AI849" i="83"/>
  <c r="AH849" i="83"/>
  <c r="AG849" i="83"/>
  <c r="AF849" i="83"/>
  <c r="AL848" i="83"/>
  <c r="AK848" i="83"/>
  <c r="AJ848" i="83"/>
  <c r="AI848" i="83"/>
  <c r="AH848" i="83"/>
  <c r="AG848" i="83"/>
  <c r="AF848" i="83"/>
  <c r="AL847" i="83"/>
  <c r="AK847" i="83"/>
  <c r="AJ847" i="83"/>
  <c r="AI847" i="83"/>
  <c r="AH847" i="83"/>
  <c r="AG847" i="83"/>
  <c r="AF847" i="83"/>
  <c r="AL846" i="83"/>
  <c r="AK846" i="83"/>
  <c r="AJ846" i="83"/>
  <c r="AI846" i="83"/>
  <c r="AH846" i="83"/>
  <c r="AG846" i="83"/>
  <c r="AF846" i="83"/>
  <c r="AL845" i="83"/>
  <c r="AK845" i="83"/>
  <c r="AJ845" i="83"/>
  <c r="AI845" i="83"/>
  <c r="AH845" i="83"/>
  <c r="AG845" i="83"/>
  <c r="AF845" i="83"/>
  <c r="AL844" i="83"/>
  <c r="AK844" i="83"/>
  <c r="AJ844" i="83"/>
  <c r="AI844" i="83"/>
  <c r="AH844" i="83"/>
  <c r="AG844" i="83"/>
  <c r="AF844" i="83"/>
  <c r="AL843" i="83"/>
  <c r="AK843" i="83"/>
  <c r="AJ843" i="83"/>
  <c r="AI843" i="83"/>
  <c r="AH843" i="83"/>
  <c r="AG843" i="83"/>
  <c r="AF843" i="83"/>
  <c r="AL842" i="83"/>
  <c r="AK842" i="83"/>
  <c r="AJ842" i="83"/>
  <c r="AI842" i="83"/>
  <c r="AH842" i="83"/>
  <c r="AG842" i="83"/>
  <c r="AF842" i="83"/>
  <c r="AL841" i="83"/>
  <c r="AK841" i="83"/>
  <c r="AJ841" i="83"/>
  <c r="AI841" i="83"/>
  <c r="AH841" i="83"/>
  <c r="AG841" i="83"/>
  <c r="AF841" i="83"/>
  <c r="AL840" i="83"/>
  <c r="AK840" i="83"/>
  <c r="AJ840" i="83"/>
  <c r="AI840" i="83"/>
  <c r="AH840" i="83"/>
  <c r="AG840" i="83"/>
  <c r="AF840" i="83"/>
  <c r="AL839" i="83"/>
  <c r="AK839" i="83"/>
  <c r="AJ839" i="83"/>
  <c r="AI839" i="83"/>
  <c r="AH839" i="83"/>
  <c r="AG839" i="83"/>
  <c r="AF839" i="83"/>
  <c r="AL838" i="83"/>
  <c r="AK838" i="83"/>
  <c r="AJ838" i="83"/>
  <c r="AI838" i="83"/>
  <c r="AH838" i="83"/>
  <c r="AG838" i="83"/>
  <c r="AF838" i="83"/>
  <c r="AL837" i="83"/>
  <c r="AK837" i="83"/>
  <c r="AJ837" i="83"/>
  <c r="AI837" i="83"/>
  <c r="AH837" i="83"/>
  <c r="AG837" i="83"/>
  <c r="AF837" i="83"/>
  <c r="AL836" i="83"/>
  <c r="AK836" i="83"/>
  <c r="AJ836" i="83"/>
  <c r="AI836" i="83"/>
  <c r="AH836" i="83"/>
  <c r="AG836" i="83"/>
  <c r="AF836" i="83"/>
  <c r="AL835" i="83"/>
  <c r="AK835" i="83"/>
  <c r="AJ835" i="83"/>
  <c r="AI835" i="83"/>
  <c r="AH835" i="83"/>
  <c r="AG835" i="83"/>
  <c r="AF835" i="83"/>
  <c r="AL834" i="83"/>
  <c r="AK834" i="83"/>
  <c r="AJ834" i="83"/>
  <c r="AI834" i="83"/>
  <c r="AH834" i="83"/>
  <c r="AG834" i="83"/>
  <c r="AF834" i="83"/>
  <c r="AL833" i="83"/>
  <c r="AK833" i="83"/>
  <c r="AJ833" i="83"/>
  <c r="AI833" i="83"/>
  <c r="AH833" i="83"/>
  <c r="AG833" i="83"/>
  <c r="AF833" i="83"/>
  <c r="AL832" i="83"/>
  <c r="AK832" i="83"/>
  <c r="AJ832" i="83"/>
  <c r="AI832" i="83"/>
  <c r="AH832" i="83"/>
  <c r="AG832" i="83"/>
  <c r="AF832" i="83"/>
  <c r="AL831" i="83"/>
  <c r="AK831" i="83"/>
  <c r="AJ831" i="83"/>
  <c r="AI831" i="83"/>
  <c r="AH831" i="83"/>
  <c r="AG831" i="83"/>
  <c r="AF831" i="83"/>
  <c r="AL830" i="83"/>
  <c r="AK830" i="83"/>
  <c r="AJ830" i="83"/>
  <c r="AI830" i="83"/>
  <c r="AH830" i="83"/>
  <c r="AG830" i="83"/>
  <c r="AF830" i="83"/>
  <c r="AL829" i="83"/>
  <c r="AK829" i="83"/>
  <c r="AJ829" i="83"/>
  <c r="AI829" i="83"/>
  <c r="AH829" i="83"/>
  <c r="AG829" i="83"/>
  <c r="AF829" i="83"/>
  <c r="AL828" i="83"/>
  <c r="AK828" i="83"/>
  <c r="AJ828" i="83"/>
  <c r="AI828" i="83"/>
  <c r="AH828" i="83"/>
  <c r="AG828" i="83"/>
  <c r="AF828" i="83"/>
  <c r="AL827" i="83"/>
  <c r="AK827" i="83"/>
  <c r="AJ827" i="83"/>
  <c r="AI827" i="83"/>
  <c r="AH827" i="83"/>
  <c r="AG827" i="83"/>
  <c r="AF827" i="83"/>
  <c r="AL826" i="83"/>
  <c r="AK826" i="83"/>
  <c r="AJ826" i="83"/>
  <c r="AI826" i="83"/>
  <c r="AH826" i="83"/>
  <c r="AG826" i="83"/>
  <c r="AF826" i="83"/>
  <c r="AL825" i="83"/>
  <c r="AK825" i="83"/>
  <c r="AJ825" i="83"/>
  <c r="AI825" i="83"/>
  <c r="AH825" i="83"/>
  <c r="AG825" i="83"/>
  <c r="AF825" i="83"/>
  <c r="AL824" i="83"/>
  <c r="AK824" i="83"/>
  <c r="AJ824" i="83"/>
  <c r="AI824" i="83"/>
  <c r="AH824" i="83"/>
  <c r="AG824" i="83"/>
  <c r="AF824" i="83"/>
  <c r="AL823" i="83"/>
  <c r="AK823" i="83"/>
  <c r="AJ823" i="83"/>
  <c r="AI823" i="83"/>
  <c r="AH823" i="83"/>
  <c r="AG823" i="83"/>
  <c r="AF823" i="83"/>
  <c r="AL822" i="83"/>
  <c r="AK822" i="83"/>
  <c r="AJ822" i="83"/>
  <c r="AI822" i="83"/>
  <c r="AH822" i="83"/>
  <c r="AG822" i="83"/>
  <c r="AF822" i="83"/>
  <c r="AL821" i="83"/>
  <c r="AK821" i="83"/>
  <c r="AJ821" i="83"/>
  <c r="AI821" i="83"/>
  <c r="AH821" i="83"/>
  <c r="AG821" i="83"/>
  <c r="AF821" i="83"/>
  <c r="AL820" i="83"/>
  <c r="AK820" i="83"/>
  <c r="AJ820" i="83"/>
  <c r="AI820" i="83"/>
  <c r="AH820" i="83"/>
  <c r="AG820" i="83"/>
  <c r="AF820" i="83"/>
  <c r="AL819" i="83"/>
  <c r="AK819" i="83"/>
  <c r="AJ819" i="83"/>
  <c r="AI819" i="83"/>
  <c r="AH819" i="83"/>
  <c r="AG819" i="83"/>
  <c r="AF819" i="83"/>
  <c r="AL818" i="83"/>
  <c r="AK818" i="83"/>
  <c r="AJ818" i="83"/>
  <c r="AI818" i="83"/>
  <c r="AH818" i="83"/>
  <c r="AG818" i="83"/>
  <c r="AF818" i="83"/>
  <c r="AL817" i="83"/>
  <c r="AK817" i="83"/>
  <c r="AJ817" i="83"/>
  <c r="AI817" i="83"/>
  <c r="AH817" i="83"/>
  <c r="AG817" i="83"/>
  <c r="AF817" i="83"/>
  <c r="AL816" i="83"/>
  <c r="AK816" i="83"/>
  <c r="AJ816" i="83"/>
  <c r="AI816" i="83"/>
  <c r="AH816" i="83"/>
  <c r="AG816" i="83"/>
  <c r="AF816" i="83"/>
  <c r="AL815" i="83"/>
  <c r="AK815" i="83"/>
  <c r="AJ815" i="83"/>
  <c r="AI815" i="83"/>
  <c r="AH815" i="83"/>
  <c r="AG815" i="83"/>
  <c r="AF815" i="83"/>
  <c r="AL814" i="83"/>
  <c r="AK814" i="83"/>
  <c r="AJ814" i="83"/>
  <c r="AI814" i="83"/>
  <c r="AH814" i="83"/>
  <c r="AG814" i="83"/>
  <c r="AF814" i="83"/>
  <c r="AL813" i="83"/>
  <c r="AK813" i="83"/>
  <c r="AJ813" i="83"/>
  <c r="AI813" i="83"/>
  <c r="AH813" i="83"/>
  <c r="AG813" i="83"/>
  <c r="AF813" i="83"/>
  <c r="AL812" i="83"/>
  <c r="AK812" i="83"/>
  <c r="AJ812" i="83"/>
  <c r="AI812" i="83"/>
  <c r="AH812" i="83"/>
  <c r="AG812" i="83"/>
  <c r="AF812" i="83"/>
  <c r="AL811" i="83"/>
  <c r="AK811" i="83"/>
  <c r="AJ811" i="83"/>
  <c r="AI811" i="83"/>
  <c r="AH811" i="83"/>
  <c r="AG811" i="83"/>
  <c r="AF811" i="83"/>
  <c r="AL810" i="83"/>
  <c r="AK810" i="83"/>
  <c r="AJ810" i="83"/>
  <c r="AI810" i="83"/>
  <c r="AH810" i="83"/>
  <c r="AG810" i="83"/>
  <c r="AF810" i="83"/>
  <c r="AL809" i="83"/>
  <c r="AK809" i="83"/>
  <c r="AJ809" i="83"/>
  <c r="AI809" i="83"/>
  <c r="AH809" i="83"/>
  <c r="AG809" i="83"/>
  <c r="AF809" i="83"/>
  <c r="AL808" i="83"/>
  <c r="AK808" i="83"/>
  <c r="AJ808" i="83"/>
  <c r="AI808" i="83"/>
  <c r="AH808" i="83"/>
  <c r="AG808" i="83"/>
  <c r="AF808" i="83"/>
  <c r="AL807" i="83"/>
  <c r="AK807" i="83"/>
  <c r="AJ807" i="83"/>
  <c r="AI807" i="83"/>
  <c r="AH807" i="83"/>
  <c r="AG807" i="83"/>
  <c r="AF807" i="83"/>
  <c r="AL806" i="83"/>
  <c r="AK806" i="83"/>
  <c r="AJ806" i="83"/>
  <c r="AI806" i="83"/>
  <c r="AH806" i="83"/>
  <c r="AG806" i="83"/>
  <c r="AF806" i="83"/>
  <c r="AL805" i="83"/>
  <c r="AK805" i="83"/>
  <c r="AJ805" i="83"/>
  <c r="AI805" i="83"/>
  <c r="AH805" i="83"/>
  <c r="AG805" i="83"/>
  <c r="AF805" i="83"/>
  <c r="AL804" i="83"/>
  <c r="AK804" i="83"/>
  <c r="AJ804" i="83"/>
  <c r="AI804" i="83"/>
  <c r="AH804" i="83"/>
  <c r="AG804" i="83"/>
  <c r="AF804" i="83"/>
  <c r="AL803" i="83"/>
  <c r="AK803" i="83"/>
  <c r="AJ803" i="83"/>
  <c r="AI803" i="83"/>
  <c r="AH803" i="83"/>
  <c r="AG803" i="83"/>
  <c r="AF803" i="83"/>
  <c r="AL802" i="83"/>
  <c r="AK802" i="83"/>
  <c r="AJ802" i="83"/>
  <c r="AI802" i="83"/>
  <c r="AH802" i="83"/>
  <c r="AG802" i="83"/>
  <c r="AF802" i="83"/>
  <c r="AL801" i="83"/>
  <c r="AK801" i="83"/>
  <c r="AJ801" i="83"/>
  <c r="AI801" i="83"/>
  <c r="AH801" i="83"/>
  <c r="AG801" i="83"/>
  <c r="AF801" i="83"/>
  <c r="AL800" i="83"/>
  <c r="AK800" i="83"/>
  <c r="AJ800" i="83"/>
  <c r="AI800" i="83"/>
  <c r="AH800" i="83"/>
  <c r="AG800" i="83"/>
  <c r="AF800" i="83"/>
  <c r="AL799" i="83"/>
  <c r="AK799" i="83"/>
  <c r="AJ799" i="83"/>
  <c r="AI799" i="83"/>
  <c r="AH799" i="83"/>
  <c r="AG799" i="83"/>
  <c r="AF799" i="83"/>
  <c r="AL798" i="83"/>
  <c r="AK798" i="83"/>
  <c r="AJ798" i="83"/>
  <c r="AI798" i="83"/>
  <c r="AH798" i="83"/>
  <c r="AG798" i="83"/>
  <c r="AF798" i="83"/>
  <c r="AL797" i="83"/>
  <c r="AK797" i="83"/>
  <c r="AJ797" i="83"/>
  <c r="AI797" i="83"/>
  <c r="AH797" i="83"/>
  <c r="AG797" i="83"/>
  <c r="AF797" i="83"/>
  <c r="AL796" i="83"/>
  <c r="AK796" i="83"/>
  <c r="AJ796" i="83"/>
  <c r="AI796" i="83"/>
  <c r="AH796" i="83"/>
  <c r="AG796" i="83"/>
  <c r="AF796" i="83"/>
  <c r="AL795" i="83"/>
  <c r="AK795" i="83"/>
  <c r="AJ795" i="83"/>
  <c r="AI795" i="83"/>
  <c r="AH795" i="83"/>
  <c r="AG795" i="83"/>
  <c r="AF795" i="83"/>
  <c r="AL794" i="83"/>
  <c r="AK794" i="83"/>
  <c r="AJ794" i="83"/>
  <c r="AI794" i="83"/>
  <c r="AH794" i="83"/>
  <c r="AG794" i="83"/>
  <c r="AF794" i="83"/>
  <c r="AL793" i="83"/>
  <c r="AK793" i="83"/>
  <c r="AJ793" i="83"/>
  <c r="AI793" i="83"/>
  <c r="AH793" i="83"/>
  <c r="AG793" i="83"/>
  <c r="AF793" i="83"/>
  <c r="AL792" i="83"/>
  <c r="AK792" i="83"/>
  <c r="AJ792" i="83"/>
  <c r="AI792" i="83"/>
  <c r="AH792" i="83"/>
  <c r="AG792" i="83"/>
  <c r="AF792" i="83"/>
  <c r="AL791" i="83"/>
  <c r="AK791" i="83"/>
  <c r="AJ791" i="83"/>
  <c r="AI791" i="83"/>
  <c r="AH791" i="83"/>
  <c r="AG791" i="83"/>
  <c r="AF791" i="83"/>
  <c r="AL790" i="83"/>
  <c r="AK790" i="83"/>
  <c r="AJ790" i="83"/>
  <c r="AI790" i="83"/>
  <c r="AH790" i="83"/>
  <c r="AG790" i="83"/>
  <c r="AF790" i="83"/>
  <c r="AL789" i="83"/>
  <c r="AK789" i="83"/>
  <c r="AJ789" i="83"/>
  <c r="AI789" i="83"/>
  <c r="AH789" i="83"/>
  <c r="AG789" i="83"/>
  <c r="AF789" i="83"/>
  <c r="AL788" i="83"/>
  <c r="AK788" i="83"/>
  <c r="AJ788" i="83"/>
  <c r="AI788" i="83"/>
  <c r="AH788" i="83"/>
  <c r="AG788" i="83"/>
  <c r="AF788" i="83"/>
  <c r="AL787" i="83"/>
  <c r="AK787" i="83"/>
  <c r="AJ787" i="83"/>
  <c r="AI787" i="83"/>
  <c r="AH787" i="83"/>
  <c r="AG787" i="83"/>
  <c r="AF787" i="83"/>
  <c r="AL786" i="83"/>
  <c r="AK786" i="83"/>
  <c r="AJ786" i="83"/>
  <c r="AI786" i="83"/>
  <c r="AH786" i="83"/>
  <c r="AG786" i="83"/>
  <c r="AF786" i="83"/>
  <c r="AL785" i="83"/>
  <c r="AK785" i="83"/>
  <c r="AJ785" i="83"/>
  <c r="AI785" i="83"/>
  <c r="AH785" i="83"/>
  <c r="AG785" i="83"/>
  <c r="AF785" i="83"/>
  <c r="AL784" i="83"/>
  <c r="AK784" i="83"/>
  <c r="AJ784" i="83"/>
  <c r="AI784" i="83"/>
  <c r="AH784" i="83"/>
  <c r="AG784" i="83"/>
  <c r="AF784" i="83"/>
  <c r="AL783" i="83"/>
  <c r="AK783" i="83"/>
  <c r="AJ783" i="83"/>
  <c r="AI783" i="83"/>
  <c r="AH783" i="83"/>
  <c r="AG783" i="83"/>
  <c r="AF783" i="83"/>
  <c r="AL782" i="83"/>
  <c r="AK782" i="83"/>
  <c r="AJ782" i="83"/>
  <c r="AI782" i="83"/>
  <c r="AH782" i="83"/>
  <c r="AG782" i="83"/>
  <c r="AF782" i="83"/>
  <c r="AL781" i="83"/>
  <c r="AK781" i="83"/>
  <c r="AJ781" i="83"/>
  <c r="AI781" i="83"/>
  <c r="AH781" i="83"/>
  <c r="AG781" i="83"/>
  <c r="AF781" i="83"/>
  <c r="AL780" i="83"/>
  <c r="AK780" i="83"/>
  <c r="AJ780" i="83"/>
  <c r="AI780" i="83"/>
  <c r="AH780" i="83"/>
  <c r="AG780" i="83"/>
  <c r="AF780" i="83"/>
  <c r="AL779" i="83"/>
  <c r="AK779" i="83"/>
  <c r="AJ779" i="83"/>
  <c r="AI779" i="83"/>
  <c r="AH779" i="83"/>
  <c r="AG779" i="83"/>
  <c r="AF779" i="83"/>
  <c r="AL778" i="83"/>
  <c r="AK778" i="83"/>
  <c r="AJ778" i="83"/>
  <c r="AI778" i="83"/>
  <c r="AH778" i="83"/>
  <c r="AG778" i="83"/>
  <c r="AF778" i="83"/>
  <c r="AL777" i="83"/>
  <c r="AK777" i="83"/>
  <c r="AJ777" i="83"/>
  <c r="AI777" i="83"/>
  <c r="AH777" i="83"/>
  <c r="AG777" i="83"/>
  <c r="AF777" i="83"/>
  <c r="AL776" i="83"/>
  <c r="AK776" i="83"/>
  <c r="AJ776" i="83"/>
  <c r="AI776" i="83"/>
  <c r="AH776" i="83"/>
  <c r="AG776" i="83"/>
  <c r="AF776" i="83"/>
  <c r="AL775" i="83"/>
  <c r="AK775" i="83"/>
  <c r="AJ775" i="83"/>
  <c r="AI775" i="83"/>
  <c r="AH775" i="83"/>
  <c r="AG775" i="83"/>
  <c r="AF775" i="83"/>
  <c r="AL774" i="83"/>
  <c r="AK774" i="83"/>
  <c r="AJ774" i="83"/>
  <c r="AI774" i="83"/>
  <c r="AH774" i="83"/>
  <c r="AG774" i="83"/>
  <c r="AF774" i="83"/>
  <c r="AL773" i="83"/>
  <c r="AK773" i="83"/>
  <c r="AJ773" i="83"/>
  <c r="AI773" i="83"/>
  <c r="AH773" i="83"/>
  <c r="AG773" i="83"/>
  <c r="AF773" i="83"/>
  <c r="AL772" i="83"/>
  <c r="AK772" i="83"/>
  <c r="AJ772" i="83"/>
  <c r="AI772" i="83"/>
  <c r="AH772" i="83"/>
  <c r="AG772" i="83"/>
  <c r="AF772" i="83"/>
  <c r="AL771" i="83"/>
  <c r="AK771" i="83"/>
  <c r="AJ771" i="83"/>
  <c r="AI771" i="83"/>
  <c r="AH771" i="83"/>
  <c r="AG771" i="83"/>
  <c r="AF771" i="83"/>
  <c r="AL770" i="83"/>
  <c r="AK770" i="83"/>
  <c r="AJ770" i="83"/>
  <c r="AI770" i="83"/>
  <c r="AH770" i="83"/>
  <c r="AG770" i="83"/>
  <c r="AF770" i="83"/>
  <c r="AL769" i="83"/>
  <c r="AK769" i="83"/>
  <c r="AJ769" i="83"/>
  <c r="AI769" i="83"/>
  <c r="AH769" i="83"/>
  <c r="AG769" i="83"/>
  <c r="AF769" i="83"/>
  <c r="AL768" i="83"/>
  <c r="AK768" i="83"/>
  <c r="AJ768" i="83"/>
  <c r="AI768" i="83"/>
  <c r="AH768" i="83"/>
  <c r="AG768" i="83"/>
  <c r="AF768" i="83"/>
  <c r="AL767" i="83"/>
  <c r="AK767" i="83"/>
  <c r="AJ767" i="83"/>
  <c r="AI767" i="83"/>
  <c r="AH767" i="83"/>
  <c r="AG767" i="83"/>
  <c r="AF767" i="83"/>
  <c r="AL766" i="83"/>
  <c r="AK766" i="83"/>
  <c r="AJ766" i="83"/>
  <c r="AI766" i="83"/>
  <c r="AH766" i="83"/>
  <c r="AG766" i="83"/>
  <c r="AF766" i="83"/>
  <c r="AL765" i="83"/>
  <c r="AK765" i="83"/>
  <c r="AJ765" i="83"/>
  <c r="AI765" i="83"/>
  <c r="AH765" i="83"/>
  <c r="AG765" i="83"/>
  <c r="AF765" i="83"/>
  <c r="AL764" i="83"/>
  <c r="AK764" i="83"/>
  <c r="AJ764" i="83"/>
  <c r="AI764" i="83"/>
  <c r="AH764" i="83"/>
  <c r="AG764" i="83"/>
  <c r="AF764" i="83"/>
  <c r="AL763" i="83"/>
  <c r="AK763" i="83"/>
  <c r="AJ763" i="83"/>
  <c r="AI763" i="83"/>
  <c r="AH763" i="83"/>
  <c r="AG763" i="83"/>
  <c r="AF763" i="83"/>
  <c r="AL762" i="83"/>
  <c r="AK762" i="83"/>
  <c r="AJ762" i="83"/>
  <c r="AI762" i="83"/>
  <c r="AH762" i="83"/>
  <c r="AG762" i="83"/>
  <c r="AF762" i="83"/>
  <c r="AL761" i="83"/>
  <c r="AK761" i="83"/>
  <c r="AJ761" i="83"/>
  <c r="AI761" i="83"/>
  <c r="AH761" i="83"/>
  <c r="AG761" i="83"/>
  <c r="AF761" i="83"/>
  <c r="AL760" i="83"/>
  <c r="AK760" i="83"/>
  <c r="AJ760" i="83"/>
  <c r="AI760" i="83"/>
  <c r="AH760" i="83"/>
  <c r="AG760" i="83"/>
  <c r="AF760" i="83"/>
  <c r="AL759" i="83"/>
  <c r="AK759" i="83"/>
  <c r="AJ759" i="83"/>
  <c r="AI759" i="83"/>
  <c r="AH759" i="83"/>
  <c r="AG759" i="83"/>
  <c r="AF759" i="83"/>
  <c r="AL758" i="83"/>
  <c r="AK758" i="83"/>
  <c r="AJ758" i="83"/>
  <c r="AI758" i="83"/>
  <c r="AH758" i="83"/>
  <c r="AG758" i="83"/>
  <c r="AF758" i="83"/>
  <c r="AL757" i="83"/>
  <c r="AK757" i="83"/>
  <c r="AJ757" i="83"/>
  <c r="AI757" i="83"/>
  <c r="AH757" i="83"/>
  <c r="AG757" i="83"/>
  <c r="AF757" i="83"/>
  <c r="AL756" i="83"/>
  <c r="AK756" i="83"/>
  <c r="AJ756" i="83"/>
  <c r="AI756" i="83"/>
  <c r="AH756" i="83"/>
  <c r="AG756" i="83"/>
  <c r="AF756" i="83"/>
  <c r="AL755" i="83"/>
  <c r="AK755" i="83"/>
  <c r="AJ755" i="83"/>
  <c r="AI755" i="83"/>
  <c r="AH755" i="83"/>
  <c r="AG755" i="83"/>
  <c r="AF755" i="83"/>
  <c r="AL754" i="83"/>
  <c r="AK754" i="83"/>
  <c r="AJ754" i="83"/>
  <c r="AI754" i="83"/>
  <c r="AH754" i="83"/>
  <c r="AG754" i="83"/>
  <c r="AF754" i="83"/>
  <c r="AL753" i="83"/>
  <c r="AK753" i="83"/>
  <c r="AJ753" i="83"/>
  <c r="AI753" i="83"/>
  <c r="AH753" i="83"/>
  <c r="AG753" i="83"/>
  <c r="AF753" i="83"/>
  <c r="AL752" i="83"/>
  <c r="AK752" i="83"/>
  <c r="AJ752" i="83"/>
  <c r="AI752" i="83"/>
  <c r="AH752" i="83"/>
  <c r="AG752" i="83"/>
  <c r="AF752" i="83"/>
  <c r="AL751" i="83"/>
  <c r="AK751" i="83"/>
  <c r="AJ751" i="83"/>
  <c r="AI751" i="83"/>
  <c r="AH751" i="83"/>
  <c r="AG751" i="83"/>
  <c r="AF751" i="83"/>
  <c r="AL750" i="83"/>
  <c r="AK750" i="83"/>
  <c r="AJ750" i="83"/>
  <c r="AI750" i="83"/>
  <c r="AH750" i="83"/>
  <c r="AG750" i="83"/>
  <c r="AF750" i="83"/>
  <c r="AL749" i="83"/>
  <c r="AK749" i="83"/>
  <c r="AJ749" i="83"/>
  <c r="AI749" i="83"/>
  <c r="AH749" i="83"/>
  <c r="AG749" i="83"/>
  <c r="AF749" i="83"/>
  <c r="AL748" i="83"/>
  <c r="AK748" i="83"/>
  <c r="AJ748" i="83"/>
  <c r="AI748" i="83"/>
  <c r="AH748" i="83"/>
  <c r="AG748" i="83"/>
  <c r="AF748" i="83"/>
  <c r="AL747" i="83"/>
  <c r="AK747" i="83"/>
  <c r="AJ747" i="83"/>
  <c r="AI747" i="83"/>
  <c r="AH747" i="83"/>
  <c r="AG747" i="83"/>
  <c r="AF747" i="83"/>
  <c r="AL746" i="83"/>
  <c r="AK746" i="83"/>
  <c r="AJ746" i="83"/>
  <c r="AI746" i="83"/>
  <c r="AH746" i="83"/>
  <c r="AG746" i="83"/>
  <c r="AF746" i="83"/>
  <c r="AL745" i="83"/>
  <c r="AK745" i="83"/>
  <c r="AJ745" i="83"/>
  <c r="AI745" i="83"/>
  <c r="AH745" i="83"/>
  <c r="AG745" i="83"/>
  <c r="AF745" i="83"/>
  <c r="AL744" i="83"/>
  <c r="AK744" i="83"/>
  <c r="AJ744" i="83"/>
  <c r="AI744" i="83"/>
  <c r="AH744" i="83"/>
  <c r="AG744" i="83"/>
  <c r="AF744" i="83"/>
  <c r="AL743" i="83"/>
  <c r="AK743" i="83"/>
  <c r="AJ743" i="83"/>
  <c r="AI743" i="83"/>
  <c r="AH743" i="83"/>
  <c r="AG743" i="83"/>
  <c r="AF743" i="83"/>
  <c r="AL742" i="83"/>
  <c r="AK742" i="83"/>
  <c r="AJ742" i="83"/>
  <c r="AI742" i="83"/>
  <c r="AH742" i="83"/>
  <c r="AG742" i="83"/>
  <c r="AF742" i="83"/>
  <c r="AL741" i="83"/>
  <c r="AK741" i="83"/>
  <c r="AJ741" i="83"/>
  <c r="AI741" i="83"/>
  <c r="AH741" i="83"/>
  <c r="AG741" i="83"/>
  <c r="AF741" i="83"/>
  <c r="AL740" i="83"/>
  <c r="AK740" i="83"/>
  <c r="AJ740" i="83"/>
  <c r="AI740" i="83"/>
  <c r="AH740" i="83"/>
  <c r="AG740" i="83"/>
  <c r="AF740" i="83"/>
  <c r="AL739" i="83"/>
  <c r="AK739" i="83"/>
  <c r="AJ739" i="83"/>
  <c r="AI739" i="83"/>
  <c r="AH739" i="83"/>
  <c r="AG739" i="83"/>
  <c r="AF739" i="83"/>
  <c r="AL738" i="83"/>
  <c r="AK738" i="83"/>
  <c r="AJ738" i="83"/>
  <c r="AI738" i="83"/>
  <c r="AH738" i="83"/>
  <c r="AG738" i="83"/>
  <c r="AF738" i="83"/>
  <c r="AL737" i="83"/>
  <c r="AK737" i="83"/>
  <c r="AJ737" i="83"/>
  <c r="AI737" i="83"/>
  <c r="AH737" i="83"/>
  <c r="AG737" i="83"/>
  <c r="AF737" i="83"/>
  <c r="AL736" i="83"/>
  <c r="AK736" i="83"/>
  <c r="AJ736" i="83"/>
  <c r="AI736" i="83"/>
  <c r="AH736" i="83"/>
  <c r="AG736" i="83"/>
  <c r="AF736" i="83"/>
  <c r="AL735" i="83"/>
  <c r="AK735" i="83"/>
  <c r="AJ735" i="83"/>
  <c r="AI735" i="83"/>
  <c r="AH735" i="83"/>
  <c r="AG735" i="83"/>
  <c r="AF735" i="83"/>
  <c r="AL734" i="83"/>
  <c r="AK734" i="83"/>
  <c r="AJ734" i="83"/>
  <c r="AI734" i="83"/>
  <c r="AH734" i="83"/>
  <c r="AG734" i="83"/>
  <c r="AF734" i="83"/>
  <c r="AL733" i="83"/>
  <c r="AK733" i="83"/>
  <c r="AJ733" i="83"/>
  <c r="AI733" i="83"/>
  <c r="AH733" i="83"/>
  <c r="AG733" i="83"/>
  <c r="AF733" i="83"/>
  <c r="AL732" i="83"/>
  <c r="AK732" i="83"/>
  <c r="AJ732" i="83"/>
  <c r="AI732" i="83"/>
  <c r="AH732" i="83"/>
  <c r="AG732" i="83"/>
  <c r="AF732" i="83"/>
  <c r="AL731" i="83"/>
  <c r="AK731" i="83"/>
  <c r="AJ731" i="83"/>
  <c r="AI731" i="83"/>
  <c r="AH731" i="83"/>
  <c r="AG731" i="83"/>
  <c r="AF731" i="83"/>
  <c r="AL730" i="83"/>
  <c r="AK730" i="83"/>
  <c r="AJ730" i="83"/>
  <c r="AI730" i="83"/>
  <c r="AH730" i="83"/>
  <c r="AG730" i="83"/>
  <c r="AF730" i="83"/>
  <c r="AL729" i="83"/>
  <c r="AK729" i="83"/>
  <c r="AJ729" i="83"/>
  <c r="AI729" i="83"/>
  <c r="AH729" i="83"/>
  <c r="AG729" i="83"/>
  <c r="AF729" i="83"/>
  <c r="AL728" i="83"/>
  <c r="AK728" i="83"/>
  <c r="AJ728" i="83"/>
  <c r="AI728" i="83"/>
  <c r="AH728" i="83"/>
  <c r="AG728" i="83"/>
  <c r="AF728" i="83"/>
  <c r="AL727" i="83"/>
  <c r="AK727" i="83"/>
  <c r="AJ727" i="83"/>
  <c r="AI727" i="83"/>
  <c r="AH727" i="83"/>
  <c r="AG727" i="83"/>
  <c r="AF727" i="83"/>
  <c r="AL726" i="83"/>
  <c r="AK726" i="83"/>
  <c r="AJ726" i="83"/>
  <c r="AI726" i="83"/>
  <c r="AH726" i="83"/>
  <c r="AG726" i="83"/>
  <c r="AF726" i="83"/>
  <c r="AL725" i="83"/>
  <c r="AK725" i="83"/>
  <c r="AJ725" i="83"/>
  <c r="AI725" i="83"/>
  <c r="AH725" i="83"/>
  <c r="AG725" i="83"/>
  <c r="AF725" i="83"/>
  <c r="AL724" i="83"/>
  <c r="AK724" i="83"/>
  <c r="AJ724" i="83"/>
  <c r="AI724" i="83"/>
  <c r="AH724" i="83"/>
  <c r="AG724" i="83"/>
  <c r="AF724" i="83"/>
  <c r="AL723" i="83"/>
  <c r="AK723" i="83"/>
  <c r="AJ723" i="83"/>
  <c r="AI723" i="83"/>
  <c r="AH723" i="83"/>
  <c r="AG723" i="83"/>
  <c r="AF723" i="83"/>
  <c r="AL722" i="83"/>
  <c r="AK722" i="83"/>
  <c r="AJ722" i="83"/>
  <c r="AI722" i="83"/>
  <c r="AH722" i="83"/>
  <c r="AG722" i="83"/>
  <c r="AF722" i="83"/>
  <c r="AL721" i="83"/>
  <c r="AK721" i="83"/>
  <c r="AJ721" i="83"/>
  <c r="AI721" i="83"/>
  <c r="AH721" i="83"/>
  <c r="AG721" i="83"/>
  <c r="AF721" i="83"/>
  <c r="AL720" i="83"/>
  <c r="AK720" i="83"/>
  <c r="AJ720" i="83"/>
  <c r="AI720" i="83"/>
  <c r="AH720" i="83"/>
  <c r="AG720" i="83"/>
  <c r="AF720" i="83"/>
  <c r="AL719" i="83"/>
  <c r="AK719" i="83"/>
  <c r="AJ719" i="83"/>
  <c r="AI719" i="83"/>
  <c r="AH719" i="83"/>
  <c r="AG719" i="83"/>
  <c r="AF719" i="83"/>
  <c r="AL718" i="83"/>
  <c r="AK718" i="83"/>
  <c r="AJ718" i="83"/>
  <c r="AI718" i="83"/>
  <c r="AH718" i="83"/>
  <c r="AG718" i="83"/>
  <c r="AF718" i="83"/>
  <c r="AL717" i="83"/>
  <c r="AK717" i="83"/>
  <c r="AJ717" i="83"/>
  <c r="AI717" i="83"/>
  <c r="AH717" i="83"/>
  <c r="AG717" i="83"/>
  <c r="AF717" i="83"/>
  <c r="AL716" i="83"/>
  <c r="AK716" i="83"/>
  <c r="AJ716" i="83"/>
  <c r="AI716" i="83"/>
  <c r="AH716" i="83"/>
  <c r="AG716" i="83"/>
  <c r="AF716" i="83"/>
  <c r="AL715" i="83"/>
  <c r="AK715" i="83"/>
  <c r="AJ715" i="83"/>
  <c r="AI715" i="83"/>
  <c r="AH715" i="83"/>
  <c r="AG715" i="83"/>
  <c r="AF715" i="83"/>
  <c r="AL714" i="83"/>
  <c r="AK714" i="83"/>
  <c r="AJ714" i="83"/>
  <c r="AI714" i="83"/>
  <c r="AH714" i="83"/>
  <c r="AG714" i="83"/>
  <c r="AF714" i="83"/>
  <c r="AL713" i="83"/>
  <c r="AK713" i="83"/>
  <c r="AJ713" i="83"/>
  <c r="AI713" i="83"/>
  <c r="AH713" i="83"/>
  <c r="AG713" i="83"/>
  <c r="AF713" i="83"/>
  <c r="AL712" i="83"/>
  <c r="AK712" i="83"/>
  <c r="AJ712" i="83"/>
  <c r="AI712" i="83"/>
  <c r="AH712" i="83"/>
  <c r="AG712" i="83"/>
  <c r="AF712" i="83"/>
  <c r="AL711" i="83"/>
  <c r="AK711" i="83"/>
  <c r="AJ711" i="83"/>
  <c r="AI711" i="83"/>
  <c r="AH711" i="83"/>
  <c r="AG711" i="83"/>
  <c r="AF711" i="83"/>
  <c r="AL710" i="83"/>
  <c r="AK710" i="83"/>
  <c r="AJ710" i="83"/>
  <c r="AI710" i="83"/>
  <c r="AH710" i="83"/>
  <c r="AG710" i="83"/>
  <c r="AF710" i="83"/>
  <c r="AL709" i="83"/>
  <c r="AK709" i="83"/>
  <c r="AJ709" i="83"/>
  <c r="AI709" i="83"/>
  <c r="AH709" i="83"/>
  <c r="AG709" i="83"/>
  <c r="AF709" i="83"/>
  <c r="AL708" i="83"/>
  <c r="AK708" i="83"/>
  <c r="AJ708" i="83"/>
  <c r="AI708" i="83"/>
  <c r="AH708" i="83"/>
  <c r="AG708" i="83"/>
  <c r="AF708" i="83"/>
  <c r="AL707" i="83"/>
  <c r="AK707" i="83"/>
  <c r="AJ707" i="83"/>
  <c r="AI707" i="83"/>
  <c r="AH707" i="83"/>
  <c r="AG707" i="83"/>
  <c r="AF707" i="83"/>
  <c r="AL706" i="83"/>
  <c r="AK706" i="83"/>
  <c r="AJ706" i="83"/>
  <c r="AI706" i="83"/>
  <c r="AH706" i="83"/>
  <c r="AG706" i="83"/>
  <c r="AF706" i="83"/>
  <c r="AL705" i="83"/>
  <c r="AK705" i="83"/>
  <c r="AJ705" i="83"/>
  <c r="AI705" i="83"/>
  <c r="AH705" i="83"/>
  <c r="AG705" i="83"/>
  <c r="AF705" i="83"/>
  <c r="AL704" i="83"/>
  <c r="AK704" i="83"/>
  <c r="AJ704" i="83"/>
  <c r="AI704" i="83"/>
  <c r="AH704" i="83"/>
  <c r="AG704" i="83"/>
  <c r="AF704" i="83"/>
  <c r="AL703" i="83"/>
  <c r="AK703" i="83"/>
  <c r="AJ703" i="83"/>
  <c r="AI703" i="83"/>
  <c r="AH703" i="83"/>
  <c r="AG703" i="83"/>
  <c r="AF703" i="83"/>
  <c r="AL702" i="83"/>
  <c r="AK702" i="83"/>
  <c r="AJ702" i="83"/>
  <c r="AI702" i="83"/>
  <c r="AH702" i="83"/>
  <c r="AG702" i="83"/>
  <c r="AF702" i="83"/>
  <c r="AL701" i="83"/>
  <c r="AK701" i="83"/>
  <c r="AJ701" i="83"/>
  <c r="AI701" i="83"/>
  <c r="AH701" i="83"/>
  <c r="AG701" i="83"/>
  <c r="AF701" i="83"/>
  <c r="AL700" i="83"/>
  <c r="AK700" i="83"/>
  <c r="AJ700" i="83"/>
  <c r="AI700" i="83"/>
  <c r="AH700" i="83"/>
  <c r="AG700" i="83"/>
  <c r="AF700" i="83"/>
  <c r="AL699" i="83"/>
  <c r="AK699" i="83"/>
  <c r="AJ699" i="83"/>
  <c r="AI699" i="83"/>
  <c r="AH699" i="83"/>
  <c r="AG699" i="83"/>
  <c r="AF699" i="83"/>
  <c r="AL698" i="83"/>
  <c r="AK698" i="83"/>
  <c r="AJ698" i="83"/>
  <c r="AI698" i="83"/>
  <c r="AH698" i="83"/>
  <c r="AG698" i="83"/>
  <c r="AF698" i="83"/>
  <c r="AL697" i="83"/>
  <c r="AK697" i="83"/>
  <c r="AJ697" i="83"/>
  <c r="AI697" i="83"/>
  <c r="AH697" i="83"/>
  <c r="AG697" i="83"/>
  <c r="AF697" i="83"/>
  <c r="AL696" i="83"/>
  <c r="AK696" i="83"/>
  <c r="AJ696" i="83"/>
  <c r="AI696" i="83"/>
  <c r="AH696" i="83"/>
  <c r="AG696" i="83"/>
  <c r="AF696" i="83"/>
  <c r="AL695" i="83"/>
  <c r="AK695" i="83"/>
  <c r="AJ695" i="83"/>
  <c r="AI695" i="83"/>
  <c r="AH695" i="83"/>
  <c r="AG695" i="83"/>
  <c r="AF695" i="83"/>
  <c r="AL694" i="83"/>
  <c r="AK694" i="83"/>
  <c r="AJ694" i="83"/>
  <c r="AI694" i="83"/>
  <c r="AH694" i="83"/>
  <c r="AG694" i="83"/>
  <c r="AF694" i="83"/>
  <c r="AL693" i="83"/>
  <c r="AK693" i="83"/>
  <c r="AJ693" i="83"/>
  <c r="AI693" i="83"/>
  <c r="AH693" i="83"/>
  <c r="AG693" i="83"/>
  <c r="AF693" i="83"/>
  <c r="AL692" i="83"/>
  <c r="AK692" i="83"/>
  <c r="AJ692" i="83"/>
  <c r="AI692" i="83"/>
  <c r="AH692" i="83"/>
  <c r="AG692" i="83"/>
  <c r="AF692" i="83"/>
  <c r="AL691" i="83"/>
  <c r="AK691" i="83"/>
  <c r="AJ691" i="83"/>
  <c r="AI691" i="83"/>
  <c r="AH691" i="83"/>
  <c r="AG691" i="83"/>
  <c r="AF691" i="83"/>
  <c r="AL690" i="83"/>
  <c r="AK690" i="83"/>
  <c r="AJ690" i="83"/>
  <c r="AI690" i="83"/>
  <c r="AH690" i="83"/>
  <c r="AG690" i="83"/>
  <c r="AF690" i="83"/>
  <c r="AL689" i="83"/>
  <c r="AK689" i="83"/>
  <c r="AJ689" i="83"/>
  <c r="AI689" i="83"/>
  <c r="AH689" i="83"/>
  <c r="AG689" i="83"/>
  <c r="AF689" i="83"/>
  <c r="AL688" i="83"/>
  <c r="AK688" i="83"/>
  <c r="AJ688" i="83"/>
  <c r="AI688" i="83"/>
  <c r="AH688" i="83"/>
  <c r="AG688" i="83"/>
  <c r="AF688" i="83"/>
  <c r="AL687" i="83"/>
  <c r="AK687" i="83"/>
  <c r="AJ687" i="83"/>
  <c r="AI687" i="83"/>
  <c r="AH687" i="83"/>
  <c r="AG687" i="83"/>
  <c r="AF687" i="83"/>
  <c r="AL686" i="83"/>
  <c r="AK686" i="83"/>
  <c r="AJ686" i="83"/>
  <c r="AI686" i="83"/>
  <c r="AH686" i="83"/>
  <c r="AG686" i="83"/>
  <c r="AF686" i="83"/>
  <c r="AL685" i="83"/>
  <c r="AK685" i="83"/>
  <c r="AJ685" i="83"/>
  <c r="AI685" i="83"/>
  <c r="AH685" i="83"/>
  <c r="AG685" i="83"/>
  <c r="AF685" i="83"/>
  <c r="AL684" i="83"/>
  <c r="AK684" i="83"/>
  <c r="AJ684" i="83"/>
  <c r="AI684" i="83"/>
  <c r="AH684" i="83"/>
  <c r="AG684" i="83"/>
  <c r="AF684" i="83"/>
  <c r="AL683" i="83"/>
  <c r="AK683" i="83"/>
  <c r="AJ683" i="83"/>
  <c r="AI683" i="83"/>
  <c r="AH683" i="83"/>
  <c r="AG683" i="83"/>
  <c r="AF683" i="83"/>
  <c r="AL682" i="83"/>
  <c r="AK682" i="83"/>
  <c r="AJ682" i="83"/>
  <c r="AI682" i="83"/>
  <c r="AH682" i="83"/>
  <c r="AG682" i="83"/>
  <c r="AF682" i="83"/>
  <c r="AL681" i="83"/>
  <c r="AK681" i="83"/>
  <c r="AJ681" i="83"/>
  <c r="AI681" i="83"/>
  <c r="AH681" i="83"/>
  <c r="AG681" i="83"/>
  <c r="AF681" i="83"/>
  <c r="AL680" i="83"/>
  <c r="AK680" i="83"/>
  <c r="AJ680" i="83"/>
  <c r="AI680" i="83"/>
  <c r="AH680" i="83"/>
  <c r="AG680" i="83"/>
  <c r="AF680" i="83"/>
  <c r="AL679" i="83"/>
  <c r="AK679" i="83"/>
  <c r="AJ679" i="83"/>
  <c r="AI679" i="83"/>
  <c r="AH679" i="83"/>
  <c r="AG679" i="83"/>
  <c r="AF679" i="83"/>
  <c r="AL678" i="83"/>
  <c r="AK678" i="83"/>
  <c r="AJ678" i="83"/>
  <c r="AI678" i="83"/>
  <c r="AH678" i="83"/>
  <c r="AG678" i="83"/>
  <c r="AF678" i="83"/>
  <c r="AL677" i="83"/>
  <c r="AK677" i="83"/>
  <c r="AJ677" i="83"/>
  <c r="AI677" i="83"/>
  <c r="AH677" i="83"/>
  <c r="AG677" i="83"/>
  <c r="AF677" i="83"/>
  <c r="AL676" i="83"/>
  <c r="AK676" i="83"/>
  <c r="AJ676" i="83"/>
  <c r="AI676" i="83"/>
  <c r="AH676" i="83"/>
  <c r="AG676" i="83"/>
  <c r="AF676" i="83"/>
  <c r="AL675" i="83"/>
  <c r="AK675" i="83"/>
  <c r="AJ675" i="83"/>
  <c r="AI675" i="83"/>
  <c r="AH675" i="83"/>
  <c r="AG675" i="83"/>
  <c r="AF675" i="83"/>
  <c r="AL674" i="83"/>
  <c r="AK674" i="83"/>
  <c r="AJ674" i="83"/>
  <c r="AI674" i="83"/>
  <c r="AH674" i="83"/>
  <c r="AG674" i="83"/>
  <c r="AF674" i="83"/>
  <c r="AL673" i="83"/>
  <c r="AK673" i="83"/>
  <c r="AJ673" i="83"/>
  <c r="AI673" i="83"/>
  <c r="AH673" i="83"/>
  <c r="AG673" i="83"/>
  <c r="AF673" i="83"/>
  <c r="AL672" i="83"/>
  <c r="AK672" i="83"/>
  <c r="AJ672" i="83"/>
  <c r="AI672" i="83"/>
  <c r="AH672" i="83"/>
  <c r="AG672" i="83"/>
  <c r="AF672" i="83"/>
  <c r="AL671" i="83"/>
  <c r="AK671" i="83"/>
  <c r="AJ671" i="83"/>
  <c r="AI671" i="83"/>
  <c r="AH671" i="83"/>
  <c r="AG671" i="83"/>
  <c r="AF671" i="83"/>
  <c r="AL670" i="83"/>
  <c r="AK670" i="83"/>
  <c r="AJ670" i="83"/>
  <c r="AI670" i="83"/>
  <c r="AH670" i="83"/>
  <c r="AG670" i="83"/>
  <c r="AF670" i="83"/>
  <c r="AL669" i="83"/>
  <c r="AK669" i="83"/>
  <c r="AJ669" i="83"/>
  <c r="AI669" i="83"/>
  <c r="AH669" i="83"/>
  <c r="AG669" i="83"/>
  <c r="AF669" i="83"/>
  <c r="AL668" i="83"/>
  <c r="AK668" i="83"/>
  <c r="AJ668" i="83"/>
  <c r="AI668" i="83"/>
  <c r="AH668" i="83"/>
  <c r="AG668" i="83"/>
  <c r="AF668" i="83"/>
  <c r="AL667" i="83"/>
  <c r="AK667" i="83"/>
  <c r="AJ667" i="83"/>
  <c r="AI667" i="83"/>
  <c r="AH667" i="83"/>
  <c r="AG667" i="83"/>
  <c r="AF667" i="83"/>
  <c r="AL666" i="83"/>
  <c r="AK666" i="83"/>
  <c r="AJ666" i="83"/>
  <c r="AI666" i="83"/>
  <c r="AH666" i="83"/>
  <c r="AG666" i="83"/>
  <c r="AF666" i="83"/>
  <c r="AL665" i="83"/>
  <c r="AK665" i="83"/>
  <c r="AJ665" i="83"/>
  <c r="AI665" i="83"/>
  <c r="AH665" i="83"/>
  <c r="AG665" i="83"/>
  <c r="AF665" i="83"/>
  <c r="AL664" i="83"/>
  <c r="AK664" i="83"/>
  <c r="AJ664" i="83"/>
  <c r="AI664" i="83"/>
  <c r="AH664" i="83"/>
  <c r="AG664" i="83"/>
  <c r="AF664" i="83"/>
  <c r="AL663" i="83"/>
  <c r="AK663" i="83"/>
  <c r="AJ663" i="83"/>
  <c r="AI663" i="83"/>
  <c r="AH663" i="83"/>
  <c r="AG663" i="83"/>
  <c r="AF663" i="83"/>
  <c r="AL662" i="83"/>
  <c r="AK662" i="83"/>
  <c r="AJ662" i="83"/>
  <c r="AI662" i="83"/>
  <c r="AH662" i="83"/>
  <c r="AG662" i="83"/>
  <c r="AF662" i="83"/>
  <c r="AL661" i="83"/>
  <c r="AK661" i="83"/>
  <c r="AJ661" i="83"/>
  <c r="AI661" i="83"/>
  <c r="AH661" i="83"/>
  <c r="AG661" i="83"/>
  <c r="AF661" i="83"/>
  <c r="AL660" i="83"/>
  <c r="AK660" i="83"/>
  <c r="AJ660" i="83"/>
  <c r="AI660" i="83"/>
  <c r="AH660" i="83"/>
  <c r="AG660" i="83"/>
  <c r="AF660" i="83"/>
  <c r="AL659" i="83"/>
  <c r="AK659" i="83"/>
  <c r="AJ659" i="83"/>
  <c r="AI659" i="83"/>
  <c r="AH659" i="83"/>
  <c r="AG659" i="83"/>
  <c r="AF659" i="83"/>
  <c r="AL658" i="83"/>
  <c r="AK658" i="83"/>
  <c r="AJ658" i="83"/>
  <c r="AI658" i="83"/>
  <c r="AH658" i="83"/>
  <c r="AG658" i="83"/>
  <c r="AF658" i="83"/>
  <c r="AL657" i="83"/>
  <c r="AK657" i="83"/>
  <c r="AJ657" i="83"/>
  <c r="AI657" i="83"/>
  <c r="AH657" i="83"/>
  <c r="AG657" i="83"/>
  <c r="AF657" i="83"/>
  <c r="AL656" i="83"/>
  <c r="AK656" i="83"/>
  <c r="AJ656" i="83"/>
  <c r="AI656" i="83"/>
  <c r="AH656" i="83"/>
  <c r="AG656" i="83"/>
  <c r="AF656" i="83"/>
  <c r="AL655" i="83"/>
  <c r="AK655" i="83"/>
  <c r="AJ655" i="83"/>
  <c r="AI655" i="83"/>
  <c r="AH655" i="83"/>
  <c r="AG655" i="83"/>
  <c r="AF655" i="83"/>
  <c r="AL654" i="83"/>
  <c r="AK654" i="83"/>
  <c r="AJ654" i="83"/>
  <c r="AI654" i="83"/>
  <c r="AH654" i="83"/>
  <c r="AG654" i="83"/>
  <c r="AF654" i="83"/>
  <c r="AL653" i="83"/>
  <c r="AK653" i="83"/>
  <c r="AJ653" i="83"/>
  <c r="AI653" i="83"/>
  <c r="AH653" i="83"/>
  <c r="AG653" i="83"/>
  <c r="AF653" i="83"/>
  <c r="AL652" i="83"/>
  <c r="AK652" i="83"/>
  <c r="AJ652" i="83"/>
  <c r="AI652" i="83"/>
  <c r="AH652" i="83"/>
  <c r="AG652" i="83"/>
  <c r="AF652" i="83"/>
  <c r="AL651" i="83"/>
  <c r="AK651" i="83"/>
  <c r="AJ651" i="83"/>
  <c r="AI651" i="83"/>
  <c r="AH651" i="83"/>
  <c r="AG651" i="83"/>
  <c r="AF651" i="83"/>
  <c r="AL650" i="83"/>
  <c r="AK650" i="83"/>
  <c r="AJ650" i="83"/>
  <c r="AI650" i="83"/>
  <c r="AH650" i="83"/>
  <c r="AG650" i="83"/>
  <c r="AF650" i="83"/>
  <c r="AL649" i="83"/>
  <c r="AK649" i="83"/>
  <c r="AJ649" i="83"/>
  <c r="AI649" i="83"/>
  <c r="AH649" i="83"/>
  <c r="AG649" i="83"/>
  <c r="AF649" i="83"/>
  <c r="AL648" i="83"/>
  <c r="AK648" i="83"/>
  <c r="AJ648" i="83"/>
  <c r="AI648" i="83"/>
  <c r="AH648" i="83"/>
  <c r="AG648" i="83"/>
  <c r="AF648" i="83"/>
  <c r="AL647" i="83"/>
  <c r="AK647" i="83"/>
  <c r="AJ647" i="83"/>
  <c r="AI647" i="83"/>
  <c r="AH647" i="83"/>
  <c r="AG647" i="83"/>
  <c r="AF647" i="83"/>
  <c r="AL646" i="83"/>
  <c r="AK646" i="83"/>
  <c r="AJ646" i="83"/>
  <c r="AI646" i="83"/>
  <c r="AH646" i="83"/>
  <c r="AG646" i="83"/>
  <c r="AF646" i="83"/>
  <c r="AL645" i="83"/>
  <c r="AK645" i="83"/>
  <c r="AJ645" i="83"/>
  <c r="AI645" i="83"/>
  <c r="AH645" i="83"/>
  <c r="AG645" i="83"/>
  <c r="AF645" i="83"/>
  <c r="AL644" i="83"/>
  <c r="AK644" i="83"/>
  <c r="AJ644" i="83"/>
  <c r="AI644" i="83"/>
  <c r="AH644" i="83"/>
  <c r="AG644" i="83"/>
  <c r="AF644" i="83"/>
  <c r="AL643" i="83"/>
  <c r="AK643" i="83"/>
  <c r="AJ643" i="83"/>
  <c r="AI643" i="83"/>
  <c r="AH643" i="83"/>
  <c r="AG643" i="83"/>
  <c r="AF643" i="83"/>
  <c r="AL642" i="83"/>
  <c r="AK642" i="83"/>
  <c r="AJ642" i="83"/>
  <c r="AI642" i="83"/>
  <c r="AH642" i="83"/>
  <c r="AG642" i="83"/>
  <c r="AF642" i="83"/>
  <c r="AL641" i="83"/>
  <c r="AK641" i="83"/>
  <c r="AJ641" i="83"/>
  <c r="AI641" i="83"/>
  <c r="AH641" i="83"/>
  <c r="AG641" i="83"/>
  <c r="AF641" i="83"/>
  <c r="AL640" i="83"/>
  <c r="AK640" i="83"/>
  <c r="AJ640" i="83"/>
  <c r="AI640" i="83"/>
  <c r="AH640" i="83"/>
  <c r="AG640" i="83"/>
  <c r="AF640" i="83"/>
  <c r="AL639" i="83"/>
  <c r="AK639" i="83"/>
  <c r="AJ639" i="83"/>
  <c r="AI639" i="83"/>
  <c r="AH639" i="83"/>
  <c r="AG639" i="83"/>
  <c r="AF639" i="83"/>
  <c r="AL638" i="83"/>
  <c r="AK638" i="83"/>
  <c r="AJ638" i="83"/>
  <c r="AI638" i="83"/>
  <c r="AH638" i="83"/>
  <c r="AG638" i="83"/>
  <c r="AF638" i="83"/>
  <c r="AL637" i="83"/>
  <c r="AK637" i="83"/>
  <c r="AJ637" i="83"/>
  <c r="AI637" i="83"/>
  <c r="AH637" i="83"/>
  <c r="AG637" i="83"/>
  <c r="AF637" i="83"/>
  <c r="AL636" i="83"/>
  <c r="AK636" i="83"/>
  <c r="AJ636" i="83"/>
  <c r="AI636" i="83"/>
  <c r="AH636" i="83"/>
  <c r="AG636" i="83"/>
  <c r="AF636" i="83"/>
  <c r="AL635" i="83"/>
  <c r="AK635" i="83"/>
  <c r="AJ635" i="83"/>
  <c r="AI635" i="83"/>
  <c r="AH635" i="83"/>
  <c r="AG635" i="83"/>
  <c r="AF635" i="83"/>
  <c r="AL634" i="83"/>
  <c r="AK634" i="83"/>
  <c r="AJ634" i="83"/>
  <c r="AI634" i="83"/>
  <c r="AH634" i="83"/>
  <c r="AG634" i="83"/>
  <c r="AF634" i="83"/>
  <c r="AL633" i="83"/>
  <c r="AK633" i="83"/>
  <c r="AJ633" i="83"/>
  <c r="AI633" i="83"/>
  <c r="AH633" i="83"/>
  <c r="AG633" i="83"/>
  <c r="AF633" i="83"/>
  <c r="AL632" i="83"/>
  <c r="AK632" i="83"/>
  <c r="AJ632" i="83"/>
  <c r="AI632" i="83"/>
  <c r="AH632" i="83"/>
  <c r="AG632" i="83"/>
  <c r="AF632" i="83"/>
  <c r="AL631" i="83"/>
  <c r="AK631" i="83"/>
  <c r="AJ631" i="83"/>
  <c r="AI631" i="83"/>
  <c r="AH631" i="83"/>
  <c r="AG631" i="83"/>
  <c r="AF631" i="83"/>
  <c r="AL630" i="83"/>
  <c r="AK630" i="83"/>
  <c r="AJ630" i="83"/>
  <c r="AI630" i="83"/>
  <c r="AH630" i="83"/>
  <c r="AG630" i="83"/>
  <c r="AF630" i="83"/>
  <c r="AL629" i="83"/>
  <c r="AK629" i="83"/>
  <c r="AJ629" i="83"/>
  <c r="AI629" i="83"/>
  <c r="AH629" i="83"/>
  <c r="AG629" i="83"/>
  <c r="AF629" i="83"/>
  <c r="AL628" i="83"/>
  <c r="AK628" i="83"/>
  <c r="AJ628" i="83"/>
  <c r="AI628" i="83"/>
  <c r="AH628" i="83"/>
  <c r="AG628" i="83"/>
  <c r="AF628" i="83"/>
  <c r="AL627" i="83"/>
  <c r="AK627" i="83"/>
  <c r="AJ627" i="83"/>
  <c r="AI627" i="83"/>
  <c r="AH627" i="83"/>
  <c r="AG627" i="83"/>
  <c r="AF627" i="83"/>
  <c r="AL626" i="83"/>
  <c r="AK626" i="83"/>
  <c r="AJ626" i="83"/>
  <c r="AI626" i="83"/>
  <c r="AH626" i="83"/>
  <c r="AG626" i="83"/>
  <c r="AF626" i="83"/>
  <c r="AL625" i="83"/>
  <c r="AK625" i="83"/>
  <c r="AJ625" i="83"/>
  <c r="AI625" i="83"/>
  <c r="AH625" i="83"/>
  <c r="AG625" i="83"/>
  <c r="AF625" i="83"/>
  <c r="AL624" i="83"/>
  <c r="AK624" i="83"/>
  <c r="AJ624" i="83"/>
  <c r="AI624" i="83"/>
  <c r="AH624" i="83"/>
  <c r="AG624" i="83"/>
  <c r="AF624" i="83"/>
  <c r="AL623" i="83"/>
  <c r="AK623" i="83"/>
  <c r="AJ623" i="83"/>
  <c r="AI623" i="83"/>
  <c r="AH623" i="83"/>
  <c r="AG623" i="83"/>
  <c r="AF623" i="83"/>
  <c r="AL622" i="83"/>
  <c r="AK622" i="83"/>
  <c r="AJ622" i="83"/>
  <c r="AI622" i="83"/>
  <c r="AH622" i="83"/>
  <c r="AG622" i="83"/>
  <c r="AF622" i="83"/>
  <c r="AL621" i="83"/>
  <c r="AK621" i="83"/>
  <c r="AJ621" i="83"/>
  <c r="AI621" i="83"/>
  <c r="AH621" i="83"/>
  <c r="AG621" i="83"/>
  <c r="AF621" i="83"/>
  <c r="AL620" i="83"/>
  <c r="AK620" i="83"/>
  <c r="AJ620" i="83"/>
  <c r="AI620" i="83"/>
  <c r="AH620" i="83"/>
  <c r="AG620" i="83"/>
  <c r="AF620" i="83"/>
  <c r="AL619" i="83"/>
  <c r="AK619" i="83"/>
  <c r="AJ619" i="83"/>
  <c r="AI619" i="83"/>
  <c r="AH619" i="83"/>
  <c r="AG619" i="83"/>
  <c r="AF619" i="83"/>
  <c r="AL618" i="83"/>
  <c r="AK618" i="83"/>
  <c r="AJ618" i="83"/>
  <c r="AI618" i="83"/>
  <c r="AH618" i="83"/>
  <c r="AG618" i="83"/>
  <c r="AF618" i="83"/>
  <c r="AL617" i="83"/>
  <c r="AK617" i="83"/>
  <c r="AJ617" i="83"/>
  <c r="AI617" i="83"/>
  <c r="AH617" i="83"/>
  <c r="AG617" i="83"/>
  <c r="AF617" i="83"/>
  <c r="AL616" i="83"/>
  <c r="AK616" i="83"/>
  <c r="AJ616" i="83"/>
  <c r="AI616" i="83"/>
  <c r="AH616" i="83"/>
  <c r="AG616" i="83"/>
  <c r="AF616" i="83"/>
  <c r="AL615" i="83"/>
  <c r="AK615" i="83"/>
  <c r="AJ615" i="83"/>
  <c r="AI615" i="83"/>
  <c r="AH615" i="83"/>
  <c r="AG615" i="83"/>
  <c r="AF615" i="83"/>
  <c r="AL614" i="83"/>
  <c r="AK614" i="83"/>
  <c r="AJ614" i="83"/>
  <c r="AI614" i="83"/>
  <c r="AH614" i="83"/>
  <c r="AG614" i="83"/>
  <c r="AF614" i="83"/>
  <c r="AL613" i="83"/>
  <c r="AK613" i="83"/>
  <c r="AJ613" i="83"/>
  <c r="AI613" i="83"/>
  <c r="AH613" i="83"/>
  <c r="AG613" i="83"/>
  <c r="AF613" i="83"/>
  <c r="AL612" i="83"/>
  <c r="AK612" i="83"/>
  <c r="AJ612" i="83"/>
  <c r="AI612" i="83"/>
  <c r="AH612" i="83"/>
  <c r="AG612" i="83"/>
  <c r="AF612" i="83"/>
  <c r="AL611" i="83"/>
  <c r="AK611" i="83"/>
  <c r="AJ611" i="83"/>
  <c r="AI611" i="83"/>
  <c r="AH611" i="83"/>
  <c r="AG611" i="83"/>
  <c r="AF611" i="83"/>
  <c r="AL610" i="83"/>
  <c r="AK610" i="83"/>
  <c r="AJ610" i="83"/>
  <c r="AI610" i="83"/>
  <c r="AH610" i="83"/>
  <c r="AG610" i="83"/>
  <c r="AF610" i="83"/>
  <c r="AL609" i="83"/>
  <c r="AK609" i="83"/>
  <c r="AJ609" i="83"/>
  <c r="AI609" i="83"/>
  <c r="AH609" i="83"/>
  <c r="AG609" i="83"/>
  <c r="AF609" i="83"/>
  <c r="AL608" i="83"/>
  <c r="AK608" i="83"/>
  <c r="AJ608" i="83"/>
  <c r="AI608" i="83"/>
  <c r="AH608" i="83"/>
  <c r="AG608" i="83"/>
  <c r="AF608" i="83"/>
  <c r="AL607" i="83"/>
  <c r="AK607" i="83"/>
  <c r="AJ607" i="83"/>
  <c r="AI607" i="83"/>
  <c r="AH607" i="83"/>
  <c r="AG607" i="83"/>
  <c r="AF607" i="83"/>
  <c r="AL606" i="83"/>
  <c r="AK606" i="83"/>
  <c r="AJ606" i="83"/>
  <c r="AI606" i="83"/>
  <c r="AH606" i="83"/>
  <c r="AG606" i="83"/>
  <c r="AF606" i="83"/>
  <c r="AL605" i="83"/>
  <c r="AK605" i="83"/>
  <c r="AJ605" i="83"/>
  <c r="AI605" i="83"/>
  <c r="AH605" i="83"/>
  <c r="AG605" i="83"/>
  <c r="AF605" i="83"/>
  <c r="AL604" i="83"/>
  <c r="AK604" i="83"/>
  <c r="AJ604" i="83"/>
  <c r="AI604" i="83"/>
  <c r="AH604" i="83"/>
  <c r="AG604" i="83"/>
  <c r="AF604" i="83"/>
  <c r="AL603" i="83"/>
  <c r="AK603" i="83"/>
  <c r="AJ603" i="83"/>
  <c r="AI603" i="83"/>
  <c r="AH603" i="83"/>
  <c r="AG603" i="83"/>
  <c r="AF603" i="83"/>
  <c r="AL602" i="83"/>
  <c r="AK602" i="83"/>
  <c r="AJ602" i="83"/>
  <c r="AI602" i="83"/>
  <c r="AH602" i="83"/>
  <c r="AG602" i="83"/>
  <c r="AF602" i="83"/>
  <c r="AL601" i="83"/>
  <c r="AK601" i="83"/>
  <c r="AJ601" i="83"/>
  <c r="AI601" i="83"/>
  <c r="AH601" i="83"/>
  <c r="AG601" i="83"/>
  <c r="AF601" i="83"/>
  <c r="AL600" i="83"/>
  <c r="AK600" i="83"/>
  <c r="AJ600" i="83"/>
  <c r="AI600" i="83"/>
  <c r="AH600" i="83"/>
  <c r="AG600" i="83"/>
  <c r="AF600" i="83"/>
  <c r="AL599" i="83"/>
  <c r="AK599" i="83"/>
  <c r="AJ599" i="83"/>
  <c r="AI599" i="83"/>
  <c r="AH599" i="83"/>
  <c r="AG599" i="83"/>
  <c r="AF599" i="83"/>
  <c r="AL598" i="83"/>
  <c r="AK598" i="83"/>
  <c r="AJ598" i="83"/>
  <c r="AI598" i="83"/>
  <c r="AH598" i="83"/>
  <c r="AG598" i="83"/>
  <c r="AF598" i="83"/>
  <c r="AL597" i="83"/>
  <c r="AK597" i="83"/>
  <c r="AJ597" i="83"/>
  <c r="AI597" i="83"/>
  <c r="AH597" i="83"/>
  <c r="AG597" i="83"/>
  <c r="AF597" i="83"/>
  <c r="AL596" i="83"/>
  <c r="AK596" i="83"/>
  <c r="AJ596" i="83"/>
  <c r="AI596" i="83"/>
  <c r="AH596" i="83"/>
  <c r="AG596" i="83"/>
  <c r="AF596" i="83"/>
  <c r="AL595" i="83"/>
  <c r="AK595" i="83"/>
  <c r="AJ595" i="83"/>
  <c r="AI595" i="83"/>
  <c r="AH595" i="83"/>
  <c r="AG595" i="83"/>
  <c r="AF595" i="83"/>
  <c r="AL594" i="83"/>
  <c r="AK594" i="83"/>
  <c r="AJ594" i="83"/>
  <c r="AI594" i="83"/>
  <c r="AH594" i="83"/>
  <c r="AG594" i="83"/>
  <c r="AF594" i="83"/>
  <c r="AL593" i="83"/>
  <c r="AK593" i="83"/>
  <c r="AJ593" i="83"/>
  <c r="AI593" i="83"/>
  <c r="AH593" i="83"/>
  <c r="AG593" i="83"/>
  <c r="AF593" i="83"/>
  <c r="AL592" i="83"/>
  <c r="AK592" i="83"/>
  <c r="AJ592" i="83"/>
  <c r="AI592" i="83"/>
  <c r="AH592" i="83"/>
  <c r="AG592" i="83"/>
  <c r="AF592" i="83"/>
  <c r="AL591" i="83"/>
  <c r="AK591" i="83"/>
  <c r="AJ591" i="83"/>
  <c r="AI591" i="83"/>
  <c r="AH591" i="83"/>
  <c r="AG591" i="83"/>
  <c r="AF591" i="83"/>
  <c r="AL590" i="83"/>
  <c r="AK590" i="83"/>
  <c r="AJ590" i="83"/>
  <c r="AI590" i="83"/>
  <c r="AH590" i="83"/>
  <c r="AG590" i="83"/>
  <c r="AF590" i="83"/>
  <c r="AL589" i="83"/>
  <c r="AK589" i="83"/>
  <c r="AJ589" i="83"/>
  <c r="AI589" i="83"/>
  <c r="AH589" i="83"/>
  <c r="AG589" i="83"/>
  <c r="AF589" i="83"/>
  <c r="AL588" i="83"/>
  <c r="AK588" i="83"/>
  <c r="AJ588" i="83"/>
  <c r="AI588" i="83"/>
  <c r="AH588" i="83"/>
  <c r="AG588" i="83"/>
  <c r="AF588" i="83"/>
  <c r="AL587" i="83"/>
  <c r="AK587" i="83"/>
  <c r="AJ587" i="83"/>
  <c r="AI587" i="83"/>
  <c r="AH587" i="83"/>
  <c r="AG587" i="83"/>
  <c r="AF587" i="83"/>
  <c r="AL586" i="83"/>
  <c r="AK586" i="83"/>
  <c r="AJ586" i="83"/>
  <c r="AI586" i="83"/>
  <c r="AH586" i="83"/>
  <c r="AG586" i="83"/>
  <c r="AF586" i="83"/>
  <c r="AL585" i="83"/>
  <c r="AK585" i="83"/>
  <c r="AJ585" i="83"/>
  <c r="AI585" i="83"/>
  <c r="AH585" i="83"/>
  <c r="AG585" i="83"/>
  <c r="AF585" i="83"/>
  <c r="AL584" i="83"/>
  <c r="AK584" i="83"/>
  <c r="AJ584" i="83"/>
  <c r="AI584" i="83"/>
  <c r="AH584" i="83"/>
  <c r="AG584" i="83"/>
  <c r="AF584" i="83"/>
  <c r="AL583" i="83"/>
  <c r="AK583" i="83"/>
  <c r="AJ583" i="83"/>
  <c r="AI583" i="83"/>
  <c r="AH583" i="83"/>
  <c r="AG583" i="83"/>
  <c r="AF583" i="83"/>
  <c r="AL582" i="83"/>
  <c r="AK582" i="83"/>
  <c r="AJ582" i="83"/>
  <c r="AI582" i="83"/>
  <c r="AH582" i="83"/>
  <c r="AG582" i="83"/>
  <c r="AF582" i="83"/>
  <c r="AL581" i="83"/>
  <c r="AK581" i="83"/>
  <c r="AJ581" i="83"/>
  <c r="AI581" i="83"/>
  <c r="AH581" i="83"/>
  <c r="AG581" i="83"/>
  <c r="AF581" i="83"/>
  <c r="AL580" i="83"/>
  <c r="AK580" i="83"/>
  <c r="AJ580" i="83"/>
  <c r="AI580" i="83"/>
  <c r="AH580" i="83"/>
  <c r="AG580" i="83"/>
  <c r="AF580" i="83"/>
  <c r="AL579" i="83"/>
  <c r="AK579" i="83"/>
  <c r="AJ579" i="83"/>
  <c r="AI579" i="83"/>
  <c r="AH579" i="83"/>
  <c r="AG579" i="83"/>
  <c r="AF579" i="83"/>
  <c r="AL578" i="83"/>
  <c r="AK578" i="83"/>
  <c r="AJ578" i="83"/>
  <c r="AI578" i="83"/>
  <c r="AH578" i="83"/>
  <c r="AG578" i="83"/>
  <c r="AF578" i="83"/>
  <c r="AL577" i="83"/>
  <c r="AK577" i="83"/>
  <c r="AJ577" i="83"/>
  <c r="AI577" i="83"/>
  <c r="AH577" i="83"/>
  <c r="AG577" i="83"/>
  <c r="AF577" i="83"/>
  <c r="AL576" i="83"/>
  <c r="AK576" i="83"/>
  <c r="AJ576" i="83"/>
  <c r="AI576" i="83"/>
  <c r="AH576" i="83"/>
  <c r="AG576" i="83"/>
  <c r="AF576" i="83"/>
  <c r="AL575" i="83"/>
  <c r="AK575" i="83"/>
  <c r="AJ575" i="83"/>
  <c r="AI575" i="83"/>
  <c r="AH575" i="83"/>
  <c r="AG575" i="83"/>
  <c r="AF575" i="83"/>
  <c r="AL574" i="83"/>
  <c r="AK574" i="83"/>
  <c r="AJ574" i="83"/>
  <c r="AI574" i="83"/>
  <c r="AH574" i="83"/>
  <c r="AG574" i="83"/>
  <c r="AF574" i="83"/>
  <c r="AL573" i="83"/>
  <c r="AK573" i="83"/>
  <c r="AJ573" i="83"/>
  <c r="AI573" i="83"/>
  <c r="AH573" i="83"/>
  <c r="AG573" i="83"/>
  <c r="AF573" i="83"/>
  <c r="AL572" i="83"/>
  <c r="AK572" i="83"/>
  <c r="AJ572" i="83"/>
  <c r="AI572" i="83"/>
  <c r="AH572" i="83"/>
  <c r="AG572" i="83"/>
  <c r="AF572" i="83"/>
  <c r="AL571" i="83"/>
  <c r="AK571" i="83"/>
  <c r="AJ571" i="83"/>
  <c r="AI571" i="83"/>
  <c r="AH571" i="83"/>
  <c r="AG571" i="83"/>
  <c r="AF571" i="83"/>
  <c r="AL570" i="83"/>
  <c r="AK570" i="83"/>
  <c r="AJ570" i="83"/>
  <c r="AI570" i="83"/>
  <c r="AH570" i="83"/>
  <c r="AG570" i="83"/>
  <c r="AF570" i="83"/>
  <c r="AL569" i="83"/>
  <c r="AK569" i="83"/>
  <c r="AJ569" i="83"/>
  <c r="AI569" i="83"/>
  <c r="AH569" i="83"/>
  <c r="AG569" i="83"/>
  <c r="AF569" i="83"/>
  <c r="AL568" i="83"/>
  <c r="AK568" i="83"/>
  <c r="AJ568" i="83"/>
  <c r="AI568" i="83"/>
  <c r="AH568" i="83"/>
  <c r="AG568" i="83"/>
  <c r="AF568" i="83"/>
  <c r="AL567" i="83"/>
  <c r="AK567" i="83"/>
  <c r="AJ567" i="83"/>
  <c r="AI567" i="83"/>
  <c r="AH567" i="83"/>
  <c r="AG567" i="83"/>
  <c r="AF567" i="83"/>
  <c r="AL566" i="83"/>
  <c r="AK566" i="83"/>
  <c r="AJ566" i="83"/>
  <c r="AI566" i="83"/>
  <c r="AH566" i="83"/>
  <c r="AG566" i="83"/>
  <c r="AF566" i="83"/>
  <c r="AL565" i="83"/>
  <c r="AK565" i="83"/>
  <c r="AJ565" i="83"/>
  <c r="AI565" i="83"/>
  <c r="AH565" i="83"/>
  <c r="AG565" i="83"/>
  <c r="AF565" i="83"/>
  <c r="AL564" i="83"/>
  <c r="AK564" i="83"/>
  <c r="AJ564" i="83"/>
  <c r="AI564" i="83"/>
  <c r="AH564" i="83"/>
  <c r="AG564" i="83"/>
  <c r="AF564" i="83"/>
  <c r="AL563" i="83"/>
  <c r="AK563" i="83"/>
  <c r="AJ563" i="83"/>
  <c r="AI563" i="83"/>
  <c r="AH563" i="83"/>
  <c r="AG563" i="83"/>
  <c r="AF563" i="83"/>
  <c r="AL562" i="83"/>
  <c r="AK562" i="83"/>
  <c r="AJ562" i="83"/>
  <c r="AI562" i="83"/>
  <c r="AH562" i="83"/>
  <c r="AG562" i="83"/>
  <c r="AF562" i="83"/>
  <c r="AL561" i="83"/>
  <c r="AK561" i="83"/>
  <c r="AJ561" i="83"/>
  <c r="AI561" i="83"/>
  <c r="AH561" i="83"/>
  <c r="AG561" i="83"/>
  <c r="AF561" i="83"/>
  <c r="AL560" i="83"/>
  <c r="AK560" i="83"/>
  <c r="AJ560" i="83"/>
  <c r="AI560" i="83"/>
  <c r="AH560" i="83"/>
  <c r="AG560" i="83"/>
  <c r="AF560" i="83"/>
  <c r="AL559" i="83"/>
  <c r="AK559" i="83"/>
  <c r="AJ559" i="83"/>
  <c r="AI559" i="83"/>
  <c r="AH559" i="83"/>
  <c r="AG559" i="83"/>
  <c r="AF559" i="83"/>
  <c r="AL558" i="83"/>
  <c r="AK558" i="83"/>
  <c r="AJ558" i="83"/>
  <c r="AI558" i="83"/>
  <c r="AH558" i="83"/>
  <c r="AG558" i="83"/>
  <c r="AF558" i="83"/>
  <c r="AL557" i="83"/>
  <c r="AK557" i="83"/>
  <c r="AJ557" i="83"/>
  <c r="AI557" i="83"/>
  <c r="AH557" i="83"/>
  <c r="AG557" i="83"/>
  <c r="AF557" i="83"/>
  <c r="AL556" i="83"/>
  <c r="AK556" i="83"/>
  <c r="AJ556" i="83"/>
  <c r="AI556" i="83"/>
  <c r="AH556" i="83"/>
  <c r="AG556" i="83"/>
  <c r="AF556" i="83"/>
  <c r="AL555" i="83"/>
  <c r="AK555" i="83"/>
  <c r="AJ555" i="83"/>
  <c r="AI555" i="83"/>
  <c r="AH555" i="83"/>
  <c r="AG555" i="83"/>
  <c r="AF555" i="83"/>
  <c r="AL554" i="83"/>
  <c r="AK554" i="83"/>
  <c r="AJ554" i="83"/>
  <c r="AI554" i="83"/>
  <c r="AH554" i="83"/>
  <c r="AG554" i="83"/>
  <c r="AF554" i="83"/>
  <c r="AL553" i="83"/>
  <c r="AK553" i="83"/>
  <c r="AJ553" i="83"/>
  <c r="AI553" i="83"/>
  <c r="AH553" i="83"/>
  <c r="AG553" i="83"/>
  <c r="AF553" i="83"/>
  <c r="AL552" i="83"/>
  <c r="AK552" i="83"/>
  <c r="AJ552" i="83"/>
  <c r="AI552" i="83"/>
  <c r="AH552" i="83"/>
  <c r="AG552" i="83"/>
  <c r="AF552" i="83"/>
  <c r="AL551" i="83"/>
  <c r="AK551" i="83"/>
  <c r="AJ551" i="83"/>
  <c r="AI551" i="83"/>
  <c r="AH551" i="83"/>
  <c r="AG551" i="83"/>
  <c r="AF551" i="83"/>
  <c r="AL550" i="83"/>
  <c r="AK550" i="83"/>
  <c r="AJ550" i="83"/>
  <c r="AI550" i="83"/>
  <c r="AH550" i="83"/>
  <c r="AG550" i="83"/>
  <c r="AF550" i="83"/>
  <c r="AL549" i="83"/>
  <c r="AK549" i="83"/>
  <c r="AJ549" i="83"/>
  <c r="AI549" i="83"/>
  <c r="AH549" i="83"/>
  <c r="AG549" i="83"/>
  <c r="AF549" i="83"/>
  <c r="AL548" i="83"/>
  <c r="AK548" i="83"/>
  <c r="AJ548" i="83"/>
  <c r="AI548" i="83"/>
  <c r="AH548" i="83"/>
  <c r="AG548" i="83"/>
  <c r="AF548" i="83"/>
  <c r="AL547" i="83"/>
  <c r="AK547" i="83"/>
  <c r="AJ547" i="83"/>
  <c r="AI547" i="83"/>
  <c r="AH547" i="83"/>
  <c r="AG547" i="83"/>
  <c r="AF547" i="83"/>
  <c r="AL546" i="83"/>
  <c r="AK546" i="83"/>
  <c r="AJ546" i="83"/>
  <c r="AI546" i="83"/>
  <c r="AH546" i="83"/>
  <c r="AG546" i="83"/>
  <c r="AF546" i="83"/>
  <c r="AL545" i="83"/>
  <c r="AK545" i="83"/>
  <c r="AJ545" i="83"/>
  <c r="AI545" i="83"/>
  <c r="AH545" i="83"/>
  <c r="AG545" i="83"/>
  <c r="AF545" i="83"/>
  <c r="AL544" i="83"/>
  <c r="AK544" i="83"/>
  <c r="AJ544" i="83"/>
  <c r="AI544" i="83"/>
  <c r="AH544" i="83"/>
  <c r="AG544" i="83"/>
  <c r="AF544" i="83"/>
  <c r="AL543" i="83"/>
  <c r="AK543" i="83"/>
  <c r="AJ543" i="83"/>
  <c r="AI543" i="83"/>
  <c r="AH543" i="83"/>
  <c r="AG543" i="83"/>
  <c r="AF543" i="83"/>
  <c r="AL542" i="83"/>
  <c r="AK542" i="83"/>
  <c r="AJ542" i="83"/>
  <c r="AI542" i="83"/>
  <c r="AH542" i="83"/>
  <c r="AG542" i="83"/>
  <c r="AF542" i="83"/>
  <c r="AL541" i="83"/>
  <c r="AK541" i="83"/>
  <c r="AJ541" i="83"/>
  <c r="AI541" i="83"/>
  <c r="AH541" i="83"/>
  <c r="AG541" i="83"/>
  <c r="AF541" i="83"/>
  <c r="AL540" i="83"/>
  <c r="AK540" i="83"/>
  <c r="AJ540" i="83"/>
  <c r="AI540" i="83"/>
  <c r="AH540" i="83"/>
  <c r="AG540" i="83"/>
  <c r="AF540" i="83"/>
  <c r="AL539" i="83"/>
  <c r="AK539" i="83"/>
  <c r="AJ539" i="83"/>
  <c r="AI539" i="83"/>
  <c r="AH539" i="83"/>
  <c r="AG539" i="83"/>
  <c r="AF539" i="83"/>
  <c r="AL538" i="83"/>
  <c r="AK538" i="83"/>
  <c r="AJ538" i="83"/>
  <c r="AI538" i="83"/>
  <c r="AH538" i="83"/>
  <c r="AG538" i="83"/>
  <c r="AF538" i="83"/>
  <c r="AL537" i="83"/>
  <c r="AK537" i="83"/>
  <c r="AJ537" i="83"/>
  <c r="AI537" i="83"/>
  <c r="AH537" i="83"/>
  <c r="AG537" i="83"/>
  <c r="AF537" i="83"/>
  <c r="AL536" i="83"/>
  <c r="AK536" i="83"/>
  <c r="AJ536" i="83"/>
  <c r="AI536" i="83"/>
  <c r="AH536" i="83"/>
  <c r="AG536" i="83"/>
  <c r="AF536" i="83"/>
  <c r="AL535" i="83"/>
  <c r="AK535" i="83"/>
  <c r="AJ535" i="83"/>
  <c r="AI535" i="83"/>
  <c r="AH535" i="83"/>
  <c r="AG535" i="83"/>
  <c r="AF535" i="83"/>
  <c r="AL534" i="83"/>
  <c r="AK534" i="83"/>
  <c r="AJ534" i="83"/>
  <c r="AI534" i="83"/>
  <c r="AH534" i="83"/>
  <c r="AG534" i="83"/>
  <c r="AF534" i="83"/>
  <c r="AL533" i="83"/>
  <c r="AK533" i="83"/>
  <c r="AJ533" i="83"/>
  <c r="AI533" i="83"/>
  <c r="AH533" i="83"/>
  <c r="AG533" i="83"/>
  <c r="AF533" i="83"/>
  <c r="AL532" i="83"/>
  <c r="AK532" i="83"/>
  <c r="AJ532" i="83"/>
  <c r="AI532" i="83"/>
  <c r="AH532" i="83"/>
  <c r="AG532" i="83"/>
  <c r="AF532" i="83"/>
  <c r="AL531" i="83"/>
  <c r="AK531" i="83"/>
  <c r="AJ531" i="83"/>
  <c r="AI531" i="83"/>
  <c r="AH531" i="83"/>
  <c r="AG531" i="83"/>
  <c r="AF531" i="83"/>
  <c r="AL530" i="83"/>
  <c r="AK530" i="83"/>
  <c r="AJ530" i="83"/>
  <c r="AI530" i="83"/>
  <c r="AH530" i="83"/>
  <c r="AG530" i="83"/>
  <c r="AF530" i="83"/>
  <c r="AL529" i="83"/>
  <c r="AK529" i="83"/>
  <c r="AJ529" i="83"/>
  <c r="AI529" i="83"/>
  <c r="AH529" i="83"/>
  <c r="AG529" i="83"/>
  <c r="AF529" i="83"/>
  <c r="AL528" i="83"/>
  <c r="AK528" i="83"/>
  <c r="AJ528" i="83"/>
  <c r="AI528" i="83"/>
  <c r="AH528" i="83"/>
  <c r="AG528" i="83"/>
  <c r="AF528" i="83"/>
  <c r="AL527" i="83"/>
  <c r="AK527" i="83"/>
  <c r="AJ527" i="83"/>
  <c r="AI527" i="83"/>
  <c r="AH527" i="83"/>
  <c r="AG527" i="83"/>
  <c r="AF527" i="83"/>
  <c r="AL526" i="83"/>
  <c r="AK526" i="83"/>
  <c r="AJ526" i="83"/>
  <c r="AI526" i="83"/>
  <c r="AH526" i="83"/>
  <c r="AG526" i="83"/>
  <c r="AF526" i="83"/>
  <c r="AL525" i="83"/>
  <c r="AK525" i="83"/>
  <c r="AJ525" i="83"/>
  <c r="AI525" i="83"/>
  <c r="AH525" i="83"/>
  <c r="AG525" i="83"/>
  <c r="AF525" i="83"/>
  <c r="AL524" i="83"/>
  <c r="AK524" i="83"/>
  <c r="AJ524" i="83"/>
  <c r="AI524" i="83"/>
  <c r="AH524" i="83"/>
  <c r="AG524" i="83"/>
  <c r="AF524" i="83"/>
  <c r="AL523" i="83"/>
  <c r="AK523" i="83"/>
  <c r="AJ523" i="83"/>
  <c r="AI523" i="83"/>
  <c r="AH523" i="83"/>
  <c r="AG523" i="83"/>
  <c r="AF523" i="83"/>
  <c r="AL522" i="83"/>
  <c r="AK522" i="83"/>
  <c r="AJ522" i="83"/>
  <c r="AI522" i="83"/>
  <c r="AH522" i="83"/>
  <c r="AG522" i="83"/>
  <c r="AF522" i="83"/>
  <c r="AL521" i="83"/>
  <c r="AK521" i="83"/>
  <c r="AJ521" i="83"/>
  <c r="AI521" i="83"/>
  <c r="AH521" i="83"/>
  <c r="AG521" i="83"/>
  <c r="AF521" i="83"/>
  <c r="AL520" i="83"/>
  <c r="AK520" i="83"/>
  <c r="AJ520" i="83"/>
  <c r="AI520" i="83"/>
  <c r="AH520" i="83"/>
  <c r="AG520" i="83"/>
  <c r="AF520" i="83"/>
  <c r="AL519" i="83"/>
  <c r="AK519" i="83"/>
  <c r="AJ519" i="83"/>
  <c r="AI519" i="83"/>
  <c r="AH519" i="83"/>
  <c r="AG519" i="83"/>
  <c r="AF519" i="83"/>
  <c r="AL518" i="83"/>
  <c r="AK518" i="83"/>
  <c r="AJ518" i="83"/>
  <c r="AI518" i="83"/>
  <c r="AH518" i="83"/>
  <c r="AG518" i="83"/>
  <c r="AF518" i="83"/>
  <c r="AL517" i="83"/>
  <c r="AK517" i="83"/>
  <c r="AJ517" i="83"/>
  <c r="AI517" i="83"/>
  <c r="AH517" i="83"/>
  <c r="AG517" i="83"/>
  <c r="AF517" i="83"/>
  <c r="AL516" i="83"/>
  <c r="AK516" i="83"/>
  <c r="AJ516" i="83"/>
  <c r="AI516" i="83"/>
  <c r="AH516" i="83"/>
  <c r="AG516" i="83"/>
  <c r="AF516" i="83"/>
  <c r="AL515" i="83"/>
  <c r="AK515" i="83"/>
  <c r="AJ515" i="83"/>
  <c r="AI515" i="83"/>
  <c r="AH515" i="83"/>
  <c r="AG515" i="83"/>
  <c r="AF515" i="83"/>
  <c r="AL514" i="83"/>
  <c r="AK514" i="83"/>
  <c r="AJ514" i="83"/>
  <c r="AI514" i="83"/>
  <c r="AH514" i="83"/>
  <c r="AG514" i="83"/>
  <c r="AF514" i="83"/>
  <c r="AL513" i="83"/>
  <c r="AK513" i="83"/>
  <c r="AJ513" i="83"/>
  <c r="AI513" i="83"/>
  <c r="AH513" i="83"/>
  <c r="AG513" i="83"/>
  <c r="AF513" i="83"/>
  <c r="AL512" i="83"/>
  <c r="AK512" i="83"/>
  <c r="AJ512" i="83"/>
  <c r="AI512" i="83"/>
  <c r="AH512" i="83"/>
  <c r="AG512" i="83"/>
  <c r="AF512" i="83"/>
  <c r="AL511" i="83"/>
  <c r="AK511" i="83"/>
  <c r="AJ511" i="83"/>
  <c r="AI511" i="83"/>
  <c r="AH511" i="83"/>
  <c r="AG511" i="83"/>
  <c r="AF511" i="83"/>
  <c r="AL510" i="83"/>
  <c r="AK510" i="83"/>
  <c r="AJ510" i="83"/>
  <c r="AI510" i="83"/>
  <c r="AH510" i="83"/>
  <c r="AG510" i="83"/>
  <c r="AF510" i="83"/>
  <c r="AL509" i="83"/>
  <c r="AK509" i="83"/>
  <c r="AJ509" i="83"/>
  <c r="AI509" i="83"/>
  <c r="AH509" i="83"/>
  <c r="AG509" i="83"/>
  <c r="AF509" i="83"/>
  <c r="AL508" i="83"/>
  <c r="AK508" i="83"/>
  <c r="AJ508" i="83"/>
  <c r="AI508" i="83"/>
  <c r="AH508" i="83"/>
  <c r="AG508" i="83"/>
  <c r="AF508" i="83"/>
  <c r="AL507" i="83"/>
  <c r="AK507" i="83"/>
  <c r="AJ507" i="83"/>
  <c r="AI507" i="83"/>
  <c r="AH507" i="83"/>
  <c r="AG507" i="83"/>
  <c r="AF507" i="83"/>
  <c r="AL506" i="83"/>
  <c r="AK506" i="83"/>
  <c r="AJ506" i="83"/>
  <c r="AI506" i="83"/>
  <c r="AH506" i="83"/>
  <c r="AG506" i="83"/>
  <c r="AF506" i="83"/>
  <c r="AL505" i="83"/>
  <c r="AK505" i="83"/>
  <c r="AJ505" i="83"/>
  <c r="AI505" i="83"/>
  <c r="AH505" i="83"/>
  <c r="AG505" i="83"/>
  <c r="AF505" i="83"/>
  <c r="AL504" i="83"/>
  <c r="AK504" i="83"/>
  <c r="AJ504" i="83"/>
  <c r="AI504" i="83"/>
  <c r="AH504" i="83"/>
  <c r="AG504" i="83"/>
  <c r="AF504" i="83"/>
  <c r="AL503" i="83"/>
  <c r="AK503" i="83"/>
  <c r="AJ503" i="83"/>
  <c r="AI503" i="83"/>
  <c r="AH503" i="83"/>
  <c r="AG503" i="83"/>
  <c r="AF503" i="83"/>
  <c r="AL502" i="83"/>
  <c r="AK502" i="83"/>
  <c r="AJ502" i="83"/>
  <c r="AI502" i="83"/>
  <c r="AH502" i="83"/>
  <c r="AG502" i="83"/>
  <c r="AF502" i="83"/>
  <c r="AL501" i="83"/>
  <c r="AK501" i="83"/>
  <c r="AJ501" i="83"/>
  <c r="AI501" i="83"/>
  <c r="AH501" i="83"/>
  <c r="AG501" i="83"/>
  <c r="AF501" i="83"/>
  <c r="AL500" i="83"/>
  <c r="AK500" i="83"/>
  <c r="AJ500" i="83"/>
  <c r="AI500" i="83"/>
  <c r="AH500" i="83"/>
  <c r="AG500" i="83"/>
  <c r="AF500" i="83"/>
  <c r="AL499" i="83"/>
  <c r="AK499" i="83"/>
  <c r="AJ499" i="83"/>
  <c r="AI499" i="83"/>
  <c r="AH499" i="83"/>
  <c r="AG499" i="83"/>
  <c r="AF499" i="83"/>
  <c r="AL498" i="83"/>
  <c r="AK498" i="83"/>
  <c r="AJ498" i="83"/>
  <c r="AI498" i="83"/>
  <c r="AH498" i="83"/>
  <c r="AG498" i="83"/>
  <c r="AF498" i="83"/>
  <c r="AL497" i="83"/>
  <c r="AK497" i="83"/>
  <c r="AJ497" i="83"/>
  <c r="AI497" i="83"/>
  <c r="AH497" i="83"/>
  <c r="AG497" i="83"/>
  <c r="AF497" i="83"/>
  <c r="AL496" i="83"/>
  <c r="AK496" i="83"/>
  <c r="AJ496" i="83"/>
  <c r="AI496" i="83"/>
  <c r="AH496" i="83"/>
  <c r="AG496" i="83"/>
  <c r="AF496" i="83"/>
  <c r="AL495" i="83"/>
  <c r="AK495" i="83"/>
  <c r="AJ495" i="83"/>
  <c r="AI495" i="83"/>
  <c r="AH495" i="83"/>
  <c r="AG495" i="83"/>
  <c r="AF495" i="83"/>
  <c r="AL494" i="83"/>
  <c r="AK494" i="83"/>
  <c r="AJ494" i="83"/>
  <c r="AI494" i="83"/>
  <c r="AH494" i="83"/>
  <c r="AG494" i="83"/>
  <c r="AF494" i="83"/>
  <c r="AL493" i="83"/>
  <c r="AK493" i="83"/>
  <c r="AJ493" i="83"/>
  <c r="AI493" i="83"/>
  <c r="AH493" i="83"/>
  <c r="AG493" i="83"/>
  <c r="AF493" i="83"/>
  <c r="AL492" i="83"/>
  <c r="AK492" i="83"/>
  <c r="AJ492" i="83"/>
  <c r="AI492" i="83"/>
  <c r="AH492" i="83"/>
  <c r="AG492" i="83"/>
  <c r="AF492" i="83"/>
  <c r="AL491" i="83"/>
  <c r="AK491" i="83"/>
  <c r="AJ491" i="83"/>
  <c r="AI491" i="83"/>
  <c r="AH491" i="83"/>
  <c r="AG491" i="83"/>
  <c r="AF491" i="83"/>
  <c r="AL490" i="83"/>
  <c r="AK490" i="83"/>
  <c r="AJ490" i="83"/>
  <c r="AI490" i="83"/>
  <c r="AH490" i="83"/>
  <c r="AG490" i="83"/>
  <c r="AF490" i="83"/>
  <c r="AL489" i="83"/>
  <c r="AK489" i="83"/>
  <c r="AJ489" i="83"/>
  <c r="AI489" i="83"/>
  <c r="AH489" i="83"/>
  <c r="AG489" i="83"/>
  <c r="AF489" i="83"/>
  <c r="AL488" i="83"/>
  <c r="AK488" i="83"/>
  <c r="AJ488" i="83"/>
  <c r="AI488" i="83"/>
  <c r="AH488" i="83"/>
  <c r="AG488" i="83"/>
  <c r="AF488" i="83"/>
  <c r="AL487" i="83"/>
  <c r="AK487" i="83"/>
  <c r="AJ487" i="83"/>
  <c r="AI487" i="83"/>
  <c r="AH487" i="83"/>
  <c r="AG487" i="83"/>
  <c r="AF487" i="83"/>
  <c r="AL486" i="83"/>
  <c r="AK486" i="83"/>
  <c r="AJ486" i="83"/>
  <c r="AI486" i="83"/>
  <c r="AH486" i="83"/>
  <c r="AG486" i="83"/>
  <c r="AF486" i="83"/>
  <c r="AL485" i="83"/>
  <c r="AK485" i="83"/>
  <c r="AJ485" i="83"/>
  <c r="AI485" i="83"/>
  <c r="AH485" i="83"/>
  <c r="AG485" i="83"/>
  <c r="AF485" i="83"/>
  <c r="AL484" i="83"/>
  <c r="AK484" i="83"/>
  <c r="AJ484" i="83"/>
  <c r="AI484" i="83"/>
  <c r="AH484" i="83"/>
  <c r="AG484" i="83"/>
  <c r="AF484" i="83"/>
  <c r="AL483" i="83"/>
  <c r="AK483" i="83"/>
  <c r="AJ483" i="83"/>
  <c r="AI483" i="83"/>
  <c r="AH483" i="83"/>
  <c r="AG483" i="83"/>
  <c r="AF483" i="83"/>
  <c r="AL482" i="83"/>
  <c r="AK482" i="83"/>
  <c r="AJ482" i="83"/>
  <c r="AI482" i="83"/>
  <c r="AH482" i="83"/>
  <c r="AG482" i="83"/>
  <c r="AF482" i="83"/>
  <c r="AL481" i="83"/>
  <c r="AK481" i="83"/>
  <c r="AJ481" i="83"/>
  <c r="AI481" i="83"/>
  <c r="AH481" i="83"/>
  <c r="AG481" i="83"/>
  <c r="AF481" i="83"/>
  <c r="AL480" i="83"/>
  <c r="AK480" i="83"/>
  <c r="AJ480" i="83"/>
  <c r="AI480" i="83"/>
  <c r="AH480" i="83"/>
  <c r="AG480" i="83"/>
  <c r="AF480" i="83"/>
  <c r="AL479" i="83"/>
  <c r="AK479" i="83"/>
  <c r="AJ479" i="83"/>
  <c r="AI479" i="83"/>
  <c r="AH479" i="83"/>
  <c r="AG479" i="83"/>
  <c r="AF479" i="83"/>
  <c r="AL478" i="83"/>
  <c r="AK478" i="83"/>
  <c r="AJ478" i="83"/>
  <c r="AI478" i="83"/>
  <c r="AH478" i="83"/>
  <c r="AG478" i="83"/>
  <c r="AF478" i="83"/>
  <c r="AL477" i="83"/>
  <c r="AK477" i="83"/>
  <c r="AJ477" i="83"/>
  <c r="AI477" i="83"/>
  <c r="AH477" i="83"/>
  <c r="AG477" i="83"/>
  <c r="AF477" i="83"/>
  <c r="AL476" i="83"/>
  <c r="AK476" i="83"/>
  <c r="AJ476" i="83"/>
  <c r="AI476" i="83"/>
  <c r="AH476" i="83"/>
  <c r="AG476" i="83"/>
  <c r="AF476" i="83"/>
  <c r="AL475" i="83"/>
  <c r="AK475" i="83"/>
  <c r="AJ475" i="83"/>
  <c r="AI475" i="83"/>
  <c r="AH475" i="83"/>
  <c r="AG475" i="83"/>
  <c r="AF475" i="83"/>
  <c r="AL474" i="83"/>
  <c r="AK474" i="83"/>
  <c r="AJ474" i="83"/>
  <c r="AI474" i="83"/>
  <c r="AH474" i="83"/>
  <c r="AG474" i="83"/>
  <c r="AF474" i="83"/>
  <c r="AL473" i="83"/>
  <c r="AK473" i="83"/>
  <c r="AJ473" i="83"/>
  <c r="AI473" i="83"/>
  <c r="AH473" i="83"/>
  <c r="AG473" i="83"/>
  <c r="AF473" i="83"/>
  <c r="AL472" i="83"/>
  <c r="AK472" i="83"/>
  <c r="AJ472" i="83"/>
  <c r="AI472" i="83"/>
  <c r="AH472" i="83"/>
  <c r="AG472" i="83"/>
  <c r="AF472" i="83"/>
  <c r="AL471" i="83"/>
  <c r="AK471" i="83"/>
  <c r="AJ471" i="83"/>
  <c r="AI471" i="83"/>
  <c r="AH471" i="83"/>
  <c r="AG471" i="83"/>
  <c r="AF471" i="83"/>
  <c r="AL470" i="83"/>
  <c r="AK470" i="83"/>
  <c r="AJ470" i="83"/>
  <c r="AI470" i="83"/>
  <c r="AH470" i="83"/>
  <c r="AG470" i="83"/>
  <c r="AF470" i="83"/>
  <c r="AL469" i="83"/>
  <c r="AK469" i="83"/>
  <c r="AJ469" i="83"/>
  <c r="AI469" i="83"/>
  <c r="AH469" i="83"/>
  <c r="AG469" i="83"/>
  <c r="AF469" i="83"/>
  <c r="AL468" i="83"/>
  <c r="AK468" i="83"/>
  <c r="AJ468" i="83"/>
  <c r="AI468" i="83"/>
  <c r="AH468" i="83"/>
  <c r="AG468" i="83"/>
  <c r="AF468" i="83"/>
  <c r="AL467" i="83"/>
  <c r="AK467" i="83"/>
  <c r="AJ467" i="83"/>
  <c r="AI467" i="83"/>
  <c r="AH467" i="83"/>
  <c r="AG467" i="83"/>
  <c r="AF467" i="83"/>
  <c r="AL466" i="83"/>
  <c r="AK466" i="83"/>
  <c r="AJ466" i="83"/>
  <c r="AI466" i="83"/>
  <c r="AH466" i="83"/>
  <c r="AG466" i="83"/>
  <c r="AF466" i="83"/>
  <c r="AL465" i="83"/>
  <c r="AK465" i="83"/>
  <c r="AJ465" i="83"/>
  <c r="AI465" i="83"/>
  <c r="AH465" i="83"/>
  <c r="AG465" i="83"/>
  <c r="AF465" i="83"/>
  <c r="AL464" i="83"/>
  <c r="AK464" i="83"/>
  <c r="AJ464" i="83"/>
  <c r="AI464" i="83"/>
  <c r="AH464" i="83"/>
  <c r="AG464" i="83"/>
  <c r="AF464" i="83"/>
  <c r="AL463" i="83"/>
  <c r="AK463" i="83"/>
  <c r="AJ463" i="83"/>
  <c r="AI463" i="83"/>
  <c r="AH463" i="83"/>
  <c r="AG463" i="83"/>
  <c r="AF463" i="83"/>
  <c r="AL462" i="83"/>
  <c r="AK462" i="83"/>
  <c r="AJ462" i="83"/>
  <c r="AI462" i="83"/>
  <c r="AH462" i="83"/>
  <c r="AG462" i="83"/>
  <c r="AF462" i="83"/>
  <c r="AL461" i="83"/>
  <c r="AK461" i="83"/>
  <c r="AJ461" i="83"/>
  <c r="AI461" i="83"/>
  <c r="AH461" i="83"/>
  <c r="AG461" i="83"/>
  <c r="AF461" i="83"/>
  <c r="AL460" i="83"/>
  <c r="AK460" i="83"/>
  <c r="AJ460" i="83"/>
  <c r="AI460" i="83"/>
  <c r="AH460" i="83"/>
  <c r="AG460" i="83"/>
  <c r="AF460" i="83"/>
  <c r="AL459" i="83"/>
  <c r="AK459" i="83"/>
  <c r="AJ459" i="83"/>
  <c r="AI459" i="83"/>
  <c r="AH459" i="83"/>
  <c r="AG459" i="83"/>
  <c r="AF459" i="83"/>
  <c r="AL458" i="83"/>
  <c r="AK458" i="83"/>
  <c r="AJ458" i="83"/>
  <c r="AI458" i="83"/>
  <c r="AH458" i="83"/>
  <c r="AG458" i="83"/>
  <c r="AF458" i="83"/>
  <c r="AL457" i="83"/>
  <c r="AK457" i="83"/>
  <c r="AJ457" i="83"/>
  <c r="AI457" i="83"/>
  <c r="AH457" i="83"/>
  <c r="AG457" i="83"/>
  <c r="AF457" i="83"/>
  <c r="AL456" i="83"/>
  <c r="AK456" i="83"/>
  <c r="AJ456" i="83"/>
  <c r="AI456" i="83"/>
  <c r="AH456" i="83"/>
  <c r="AG456" i="83"/>
  <c r="AF456" i="83"/>
  <c r="AL455" i="83"/>
  <c r="AK455" i="83"/>
  <c r="AJ455" i="83"/>
  <c r="AI455" i="83"/>
  <c r="AH455" i="83"/>
  <c r="AG455" i="83"/>
  <c r="AF455" i="83"/>
  <c r="AL454" i="83"/>
  <c r="AK454" i="83"/>
  <c r="AJ454" i="83"/>
  <c r="AI454" i="83"/>
  <c r="AH454" i="83"/>
  <c r="AG454" i="83"/>
  <c r="AF454" i="83"/>
  <c r="AL453" i="83"/>
  <c r="AK453" i="83"/>
  <c r="AJ453" i="83"/>
  <c r="AI453" i="83"/>
  <c r="AH453" i="83"/>
  <c r="AG453" i="83"/>
  <c r="AF453" i="83"/>
  <c r="AL452" i="83"/>
  <c r="AK452" i="83"/>
  <c r="AJ452" i="83"/>
  <c r="AI452" i="83"/>
  <c r="AH452" i="83"/>
  <c r="AG452" i="83"/>
  <c r="AF452" i="83"/>
  <c r="AL451" i="83"/>
  <c r="AK451" i="83"/>
  <c r="AJ451" i="83"/>
  <c r="AI451" i="83"/>
  <c r="AH451" i="83"/>
  <c r="AG451" i="83"/>
  <c r="AF451" i="83"/>
  <c r="AL450" i="83"/>
  <c r="AK450" i="83"/>
  <c r="AJ450" i="83"/>
  <c r="AI450" i="83"/>
  <c r="AH450" i="83"/>
  <c r="AG450" i="83"/>
  <c r="AF450" i="83"/>
  <c r="AL449" i="83"/>
  <c r="AK449" i="83"/>
  <c r="AJ449" i="83"/>
  <c r="AI449" i="83"/>
  <c r="AH449" i="83"/>
  <c r="AG449" i="83"/>
  <c r="AF449" i="83"/>
  <c r="AL448" i="83"/>
  <c r="AK448" i="83"/>
  <c r="AJ448" i="83"/>
  <c r="AI448" i="83"/>
  <c r="AH448" i="83"/>
  <c r="AG448" i="83"/>
  <c r="AF448" i="83"/>
  <c r="AL447" i="83"/>
  <c r="AK447" i="83"/>
  <c r="AJ447" i="83"/>
  <c r="AI447" i="83"/>
  <c r="AH447" i="83"/>
  <c r="AG447" i="83"/>
  <c r="AF447" i="83"/>
  <c r="AL446" i="83"/>
  <c r="AK446" i="83"/>
  <c r="AJ446" i="83"/>
  <c r="AI446" i="83"/>
  <c r="AH446" i="83"/>
  <c r="AG446" i="83"/>
  <c r="AF446" i="83"/>
  <c r="AL445" i="83"/>
  <c r="AK445" i="83"/>
  <c r="AJ445" i="83"/>
  <c r="AI445" i="83"/>
  <c r="AH445" i="83"/>
  <c r="AG445" i="83"/>
  <c r="AF445" i="83"/>
  <c r="AL444" i="83"/>
  <c r="AK444" i="83"/>
  <c r="AJ444" i="83"/>
  <c r="AI444" i="83"/>
  <c r="AH444" i="83"/>
  <c r="AG444" i="83"/>
  <c r="AF444" i="83"/>
  <c r="AL443" i="83"/>
  <c r="AK443" i="83"/>
  <c r="AJ443" i="83"/>
  <c r="AI443" i="83"/>
  <c r="AH443" i="83"/>
  <c r="AG443" i="83"/>
  <c r="AF443" i="83"/>
  <c r="AL442" i="83"/>
  <c r="AK442" i="83"/>
  <c r="AJ442" i="83"/>
  <c r="AI442" i="83"/>
  <c r="AH442" i="83"/>
  <c r="AG442" i="83"/>
  <c r="AF442" i="83"/>
  <c r="AL441" i="83"/>
  <c r="AK441" i="83"/>
  <c r="AJ441" i="83"/>
  <c r="AI441" i="83"/>
  <c r="AH441" i="83"/>
  <c r="AG441" i="83"/>
  <c r="AF441" i="83"/>
  <c r="AL440" i="83"/>
  <c r="AK440" i="83"/>
  <c r="AJ440" i="83"/>
  <c r="AI440" i="83"/>
  <c r="AH440" i="83"/>
  <c r="AG440" i="83"/>
  <c r="AF440" i="83"/>
  <c r="AL439" i="83"/>
  <c r="AK439" i="83"/>
  <c r="AJ439" i="83"/>
  <c r="AI439" i="83"/>
  <c r="AH439" i="83"/>
  <c r="AG439" i="83"/>
  <c r="AF439" i="83"/>
  <c r="AL438" i="83"/>
  <c r="AK438" i="83"/>
  <c r="AJ438" i="83"/>
  <c r="AI438" i="83"/>
  <c r="AH438" i="83"/>
  <c r="AG438" i="83"/>
  <c r="AF438" i="83"/>
  <c r="AL437" i="83"/>
  <c r="AK437" i="83"/>
  <c r="AJ437" i="83"/>
  <c r="AI437" i="83"/>
  <c r="AH437" i="83"/>
  <c r="AG437" i="83"/>
  <c r="AF437" i="83"/>
  <c r="AL436" i="83"/>
  <c r="AK436" i="83"/>
  <c r="AJ436" i="83"/>
  <c r="AI436" i="83"/>
  <c r="AH436" i="83"/>
  <c r="AG436" i="83"/>
  <c r="AF436" i="83"/>
  <c r="AL435" i="83"/>
  <c r="AK435" i="83"/>
  <c r="AJ435" i="83"/>
  <c r="AI435" i="83"/>
  <c r="AH435" i="83"/>
  <c r="AG435" i="83"/>
  <c r="AF435" i="83"/>
  <c r="AL434" i="83"/>
  <c r="AK434" i="83"/>
  <c r="AJ434" i="83"/>
  <c r="AI434" i="83"/>
  <c r="AH434" i="83"/>
  <c r="AG434" i="83"/>
  <c r="AF434" i="83"/>
  <c r="AL433" i="83"/>
  <c r="AK433" i="83"/>
  <c r="AJ433" i="83"/>
  <c r="AI433" i="83"/>
  <c r="AH433" i="83"/>
  <c r="AG433" i="83"/>
  <c r="AF433" i="83"/>
  <c r="AL432" i="83"/>
  <c r="AK432" i="83"/>
  <c r="AJ432" i="83"/>
  <c r="AI432" i="83"/>
  <c r="AH432" i="83"/>
  <c r="AG432" i="83"/>
  <c r="AF432" i="83"/>
  <c r="AL431" i="83"/>
  <c r="AK431" i="83"/>
  <c r="AJ431" i="83"/>
  <c r="AI431" i="83"/>
  <c r="AH431" i="83"/>
  <c r="AG431" i="83"/>
  <c r="AF431" i="83"/>
  <c r="AL430" i="83"/>
  <c r="AK430" i="83"/>
  <c r="AJ430" i="83"/>
  <c r="AI430" i="83"/>
  <c r="AH430" i="83"/>
  <c r="AG430" i="83"/>
  <c r="AF430" i="83"/>
  <c r="AL429" i="83"/>
  <c r="AK429" i="83"/>
  <c r="AJ429" i="83"/>
  <c r="AI429" i="83"/>
  <c r="AH429" i="83"/>
  <c r="AG429" i="83"/>
  <c r="AF429" i="83"/>
  <c r="AL428" i="83"/>
  <c r="AK428" i="83"/>
  <c r="AJ428" i="83"/>
  <c r="AI428" i="83"/>
  <c r="AH428" i="83"/>
  <c r="AG428" i="83"/>
  <c r="AF428" i="83"/>
  <c r="AL427" i="83"/>
  <c r="AK427" i="83"/>
  <c r="AJ427" i="83"/>
  <c r="AI427" i="83"/>
  <c r="AH427" i="83"/>
  <c r="AG427" i="83"/>
  <c r="AF427" i="83"/>
  <c r="AL426" i="83"/>
  <c r="AK426" i="83"/>
  <c r="AJ426" i="83"/>
  <c r="AI426" i="83"/>
  <c r="AH426" i="83"/>
  <c r="AG426" i="83"/>
  <c r="AF426" i="83"/>
  <c r="AL425" i="83"/>
  <c r="AK425" i="83"/>
  <c r="AJ425" i="83"/>
  <c r="AI425" i="83"/>
  <c r="AH425" i="83"/>
  <c r="AG425" i="83"/>
  <c r="AF425" i="83"/>
  <c r="AL424" i="83"/>
  <c r="AK424" i="83"/>
  <c r="AJ424" i="83"/>
  <c r="AI424" i="83"/>
  <c r="AH424" i="83"/>
  <c r="AG424" i="83"/>
  <c r="AF424" i="83"/>
  <c r="AL423" i="83"/>
  <c r="AK423" i="83"/>
  <c r="AJ423" i="83"/>
  <c r="AI423" i="83"/>
  <c r="AH423" i="83"/>
  <c r="AG423" i="83"/>
  <c r="AF423" i="83"/>
  <c r="AL422" i="83"/>
  <c r="AK422" i="83"/>
  <c r="AJ422" i="83"/>
  <c r="AI422" i="83"/>
  <c r="AH422" i="83"/>
  <c r="AG422" i="83"/>
  <c r="AF422" i="83"/>
  <c r="AL421" i="83"/>
  <c r="AK421" i="83"/>
  <c r="AJ421" i="83"/>
  <c r="AI421" i="83"/>
  <c r="AH421" i="83"/>
  <c r="AG421" i="83"/>
  <c r="AF421" i="83"/>
  <c r="AL420" i="83"/>
  <c r="AK420" i="83"/>
  <c r="AJ420" i="83"/>
  <c r="AI420" i="83"/>
  <c r="AH420" i="83"/>
  <c r="AG420" i="83"/>
  <c r="AF420" i="83"/>
  <c r="AL419" i="83"/>
  <c r="AK419" i="83"/>
  <c r="AJ419" i="83"/>
  <c r="AI419" i="83"/>
  <c r="AH419" i="83"/>
  <c r="AG419" i="83"/>
  <c r="AF419" i="83"/>
  <c r="AL418" i="83"/>
  <c r="AK418" i="83"/>
  <c r="AJ418" i="83"/>
  <c r="AI418" i="83"/>
  <c r="AH418" i="83"/>
  <c r="AG418" i="83"/>
  <c r="AF418" i="83"/>
  <c r="AL417" i="83"/>
  <c r="AK417" i="83"/>
  <c r="AJ417" i="83"/>
  <c r="AI417" i="83"/>
  <c r="AH417" i="83"/>
  <c r="AG417" i="83"/>
  <c r="AF417" i="83"/>
  <c r="AL416" i="83"/>
  <c r="AK416" i="83"/>
  <c r="AJ416" i="83"/>
  <c r="AI416" i="83"/>
  <c r="AH416" i="83"/>
  <c r="AG416" i="83"/>
  <c r="AF416" i="83"/>
  <c r="AL415" i="83"/>
  <c r="AK415" i="83"/>
  <c r="AJ415" i="83"/>
  <c r="AI415" i="83"/>
  <c r="AH415" i="83"/>
  <c r="AG415" i="83"/>
  <c r="AF415" i="83"/>
  <c r="AL414" i="83"/>
  <c r="AK414" i="83"/>
  <c r="AJ414" i="83"/>
  <c r="AI414" i="83"/>
  <c r="AH414" i="83"/>
  <c r="AG414" i="83"/>
  <c r="AF414" i="83"/>
  <c r="AL413" i="83"/>
  <c r="AK413" i="83"/>
  <c r="AJ413" i="83"/>
  <c r="AI413" i="83"/>
  <c r="AH413" i="83"/>
  <c r="AG413" i="83"/>
  <c r="AF413" i="83"/>
  <c r="AL412" i="83"/>
  <c r="AK412" i="83"/>
  <c r="AJ412" i="83"/>
  <c r="AI412" i="83"/>
  <c r="AH412" i="83"/>
  <c r="AG412" i="83"/>
  <c r="AF412" i="83"/>
  <c r="AL411" i="83"/>
  <c r="AK411" i="83"/>
  <c r="AJ411" i="83"/>
  <c r="AI411" i="83"/>
  <c r="AH411" i="83"/>
  <c r="AG411" i="83"/>
  <c r="AF411" i="83"/>
  <c r="AL410" i="83"/>
  <c r="AK410" i="83"/>
  <c r="AJ410" i="83"/>
  <c r="AI410" i="83"/>
  <c r="AH410" i="83"/>
  <c r="AG410" i="83"/>
  <c r="AF410" i="83"/>
  <c r="AL409" i="83"/>
  <c r="AK409" i="83"/>
  <c r="AJ409" i="83"/>
  <c r="AI409" i="83"/>
  <c r="AH409" i="83"/>
  <c r="AG409" i="83"/>
  <c r="AF409" i="83"/>
  <c r="AL408" i="83"/>
  <c r="AK408" i="83"/>
  <c r="AJ408" i="83"/>
  <c r="AI408" i="83"/>
  <c r="AH408" i="83"/>
  <c r="AG408" i="83"/>
  <c r="AF408" i="83"/>
  <c r="AL407" i="83"/>
  <c r="AK407" i="83"/>
  <c r="AJ407" i="83"/>
  <c r="AI407" i="83"/>
  <c r="AH407" i="83"/>
  <c r="AG407" i="83"/>
  <c r="AF407" i="83"/>
  <c r="AL406" i="83"/>
  <c r="AK406" i="83"/>
  <c r="AJ406" i="83"/>
  <c r="AI406" i="83"/>
  <c r="AH406" i="83"/>
  <c r="AG406" i="83"/>
  <c r="AF406" i="83"/>
  <c r="AL405" i="83"/>
  <c r="AK405" i="83"/>
  <c r="AJ405" i="83"/>
  <c r="AI405" i="83"/>
  <c r="AH405" i="83"/>
  <c r="AG405" i="83"/>
  <c r="AF405" i="83"/>
  <c r="AL404" i="83"/>
  <c r="AK404" i="83"/>
  <c r="AJ404" i="83"/>
  <c r="AI404" i="83"/>
  <c r="AH404" i="83"/>
  <c r="AG404" i="83"/>
  <c r="AF404" i="83"/>
  <c r="AL403" i="83"/>
  <c r="AK403" i="83"/>
  <c r="AJ403" i="83"/>
  <c r="AI403" i="83"/>
  <c r="AH403" i="83"/>
  <c r="AG403" i="83"/>
  <c r="AF403" i="83"/>
  <c r="AL402" i="83"/>
  <c r="AK402" i="83"/>
  <c r="AJ402" i="83"/>
  <c r="AI402" i="83"/>
  <c r="AH402" i="83"/>
  <c r="AG402" i="83"/>
  <c r="AF402" i="83"/>
  <c r="AL401" i="83"/>
  <c r="AK401" i="83"/>
  <c r="AJ401" i="83"/>
  <c r="AI401" i="83"/>
  <c r="AH401" i="83"/>
  <c r="AG401" i="83"/>
  <c r="AF401" i="83"/>
  <c r="AL400" i="83"/>
  <c r="AK400" i="83"/>
  <c r="AJ400" i="83"/>
  <c r="AI400" i="83"/>
  <c r="AH400" i="83"/>
  <c r="AG400" i="83"/>
  <c r="AF400" i="83"/>
  <c r="AL399" i="83"/>
  <c r="AK399" i="83"/>
  <c r="AJ399" i="83"/>
  <c r="AI399" i="83"/>
  <c r="AH399" i="83"/>
  <c r="AG399" i="83"/>
  <c r="AF399" i="83"/>
  <c r="AL398" i="83"/>
  <c r="AK398" i="83"/>
  <c r="AJ398" i="83"/>
  <c r="AI398" i="83"/>
  <c r="AH398" i="83"/>
  <c r="AG398" i="83"/>
  <c r="AF398" i="83"/>
  <c r="AL397" i="83"/>
  <c r="AK397" i="83"/>
  <c r="AJ397" i="83"/>
  <c r="AI397" i="83"/>
  <c r="AH397" i="83"/>
  <c r="AG397" i="83"/>
  <c r="AF397" i="83"/>
  <c r="AL396" i="83"/>
  <c r="AK396" i="83"/>
  <c r="AJ396" i="83"/>
  <c r="AI396" i="83"/>
  <c r="AH396" i="83"/>
  <c r="AG396" i="83"/>
  <c r="AF396" i="83"/>
  <c r="AL395" i="83"/>
  <c r="AK395" i="83"/>
  <c r="AJ395" i="83"/>
  <c r="AI395" i="83"/>
  <c r="AH395" i="83"/>
  <c r="AG395" i="83"/>
  <c r="AF395" i="83"/>
  <c r="AL394" i="83"/>
  <c r="AK394" i="83"/>
  <c r="AJ394" i="83"/>
  <c r="AI394" i="83"/>
  <c r="AH394" i="83"/>
  <c r="AG394" i="83"/>
  <c r="AF394" i="83"/>
  <c r="AL393" i="83"/>
  <c r="AK393" i="83"/>
  <c r="AJ393" i="83"/>
  <c r="AI393" i="83"/>
  <c r="AH393" i="83"/>
  <c r="AG393" i="83"/>
  <c r="AF393" i="83"/>
  <c r="AL392" i="83"/>
  <c r="AK392" i="83"/>
  <c r="AJ392" i="83"/>
  <c r="AI392" i="83"/>
  <c r="AH392" i="83"/>
  <c r="AG392" i="83"/>
  <c r="AF392" i="83"/>
  <c r="AL391" i="83"/>
  <c r="AK391" i="83"/>
  <c r="AJ391" i="83"/>
  <c r="AI391" i="83"/>
  <c r="AH391" i="83"/>
  <c r="AG391" i="83"/>
  <c r="AF391" i="83"/>
  <c r="AL390" i="83"/>
  <c r="AK390" i="83"/>
  <c r="AJ390" i="83"/>
  <c r="AI390" i="83"/>
  <c r="AH390" i="83"/>
  <c r="AG390" i="83"/>
  <c r="AF390" i="83"/>
  <c r="AL389" i="83"/>
  <c r="AK389" i="83"/>
  <c r="AJ389" i="83"/>
  <c r="AI389" i="83"/>
  <c r="AH389" i="83"/>
  <c r="AG389" i="83"/>
  <c r="AF389" i="83"/>
  <c r="AL388" i="83"/>
  <c r="AK388" i="83"/>
  <c r="AJ388" i="83"/>
  <c r="AI388" i="83"/>
  <c r="AH388" i="83"/>
  <c r="AG388" i="83"/>
  <c r="AF388" i="83"/>
  <c r="AL387" i="83"/>
  <c r="AK387" i="83"/>
  <c r="AJ387" i="83"/>
  <c r="AI387" i="83"/>
  <c r="AH387" i="83"/>
  <c r="AG387" i="83"/>
  <c r="AF387" i="83"/>
  <c r="AL386" i="83"/>
  <c r="AK386" i="83"/>
  <c r="AJ386" i="83"/>
  <c r="AI386" i="83"/>
  <c r="AH386" i="83"/>
  <c r="AG386" i="83"/>
  <c r="AF386" i="83"/>
  <c r="AL385" i="83"/>
  <c r="AK385" i="83"/>
  <c r="AJ385" i="83"/>
  <c r="AI385" i="83"/>
  <c r="AH385" i="83"/>
  <c r="AG385" i="83"/>
  <c r="AF385" i="83"/>
  <c r="AL384" i="83"/>
  <c r="AK384" i="83"/>
  <c r="AJ384" i="83"/>
  <c r="AI384" i="83"/>
  <c r="AH384" i="83"/>
  <c r="AG384" i="83"/>
  <c r="AF384" i="83"/>
  <c r="AL383" i="83"/>
  <c r="AK383" i="83"/>
  <c r="AJ383" i="83"/>
  <c r="AI383" i="83"/>
  <c r="AH383" i="83"/>
  <c r="AG383" i="83"/>
  <c r="AF383" i="83"/>
  <c r="AL382" i="83"/>
  <c r="AK382" i="83"/>
  <c r="AJ382" i="83"/>
  <c r="AI382" i="83"/>
  <c r="AH382" i="83"/>
  <c r="AG382" i="83"/>
  <c r="AF382" i="83"/>
  <c r="AL381" i="83"/>
  <c r="AK381" i="83"/>
  <c r="AJ381" i="83"/>
  <c r="AI381" i="83"/>
  <c r="AH381" i="83"/>
  <c r="AG381" i="83"/>
  <c r="AF381" i="83"/>
  <c r="AL380" i="83"/>
  <c r="AK380" i="83"/>
  <c r="AJ380" i="83"/>
  <c r="AI380" i="83"/>
  <c r="AH380" i="83"/>
  <c r="AG380" i="83"/>
  <c r="AF380" i="83"/>
  <c r="AL379" i="83"/>
  <c r="AK379" i="83"/>
  <c r="AJ379" i="83"/>
  <c r="AI379" i="83"/>
  <c r="AH379" i="83"/>
  <c r="AG379" i="83"/>
  <c r="AF379" i="83"/>
  <c r="AL378" i="83"/>
  <c r="AK378" i="83"/>
  <c r="AJ378" i="83"/>
  <c r="AI378" i="83"/>
  <c r="AH378" i="83"/>
  <c r="AG378" i="83"/>
  <c r="AF378" i="83"/>
  <c r="AL377" i="83"/>
  <c r="AK377" i="83"/>
  <c r="AJ377" i="83"/>
  <c r="AI377" i="83"/>
  <c r="AH377" i="83"/>
  <c r="AG377" i="83"/>
  <c r="AF377" i="83"/>
  <c r="AL376" i="83"/>
  <c r="AK376" i="83"/>
  <c r="AJ376" i="83"/>
  <c r="AI376" i="83"/>
  <c r="AH376" i="83"/>
  <c r="AG376" i="83"/>
  <c r="AF376" i="83"/>
  <c r="AL375" i="83"/>
  <c r="AK375" i="83"/>
  <c r="AJ375" i="83"/>
  <c r="AI375" i="83"/>
  <c r="AH375" i="83"/>
  <c r="AG375" i="83"/>
  <c r="AF375" i="83"/>
  <c r="AL374" i="83"/>
  <c r="AK374" i="83"/>
  <c r="AJ374" i="83"/>
  <c r="AI374" i="83"/>
  <c r="AH374" i="83"/>
  <c r="AG374" i="83"/>
  <c r="AF374" i="83"/>
  <c r="AL373" i="83"/>
  <c r="AK373" i="83"/>
  <c r="AJ373" i="83"/>
  <c r="AI373" i="83"/>
  <c r="AH373" i="83"/>
  <c r="AG373" i="83"/>
  <c r="AF373" i="83"/>
  <c r="AL372" i="83"/>
  <c r="AK372" i="83"/>
  <c r="AJ372" i="83"/>
  <c r="AI372" i="83"/>
  <c r="AH372" i="83"/>
  <c r="AG372" i="83"/>
  <c r="AF372" i="83"/>
  <c r="AL371" i="83"/>
  <c r="AK371" i="83"/>
  <c r="AJ371" i="83"/>
  <c r="AI371" i="83"/>
  <c r="AH371" i="83"/>
  <c r="AG371" i="83"/>
  <c r="AF371" i="83"/>
  <c r="AL370" i="83"/>
  <c r="AK370" i="83"/>
  <c r="AJ370" i="83"/>
  <c r="AI370" i="83"/>
  <c r="AH370" i="83"/>
  <c r="AG370" i="83"/>
  <c r="AF370" i="83"/>
  <c r="AL369" i="83"/>
  <c r="AK369" i="83"/>
  <c r="AJ369" i="83"/>
  <c r="AI369" i="83"/>
  <c r="AH369" i="83"/>
  <c r="AG369" i="83"/>
  <c r="AF369" i="83"/>
  <c r="AL368" i="83"/>
  <c r="AK368" i="83"/>
  <c r="AJ368" i="83"/>
  <c r="AI368" i="83"/>
  <c r="AH368" i="83"/>
  <c r="AG368" i="83"/>
  <c r="AF368" i="83"/>
  <c r="AL367" i="83"/>
  <c r="AK367" i="83"/>
  <c r="AJ367" i="83"/>
  <c r="AI367" i="83"/>
  <c r="AH367" i="83"/>
  <c r="AG367" i="83"/>
  <c r="AF367" i="83"/>
  <c r="AL366" i="83"/>
  <c r="AK366" i="83"/>
  <c r="AJ366" i="83"/>
  <c r="AI366" i="83"/>
  <c r="AH366" i="83"/>
  <c r="AG366" i="83"/>
  <c r="AF366" i="83"/>
  <c r="AL365" i="83"/>
  <c r="AK365" i="83"/>
  <c r="AJ365" i="83"/>
  <c r="AI365" i="83"/>
  <c r="AH365" i="83"/>
  <c r="AG365" i="83"/>
  <c r="AF365" i="83"/>
  <c r="AL364" i="83"/>
  <c r="AK364" i="83"/>
  <c r="AJ364" i="83"/>
  <c r="AI364" i="83"/>
  <c r="AH364" i="83"/>
  <c r="AG364" i="83"/>
  <c r="AF364" i="83"/>
  <c r="AL363" i="83"/>
  <c r="AK363" i="83"/>
  <c r="AJ363" i="83"/>
  <c r="AI363" i="83"/>
  <c r="AH363" i="83"/>
  <c r="AG363" i="83"/>
  <c r="AF363" i="83"/>
  <c r="AL362" i="83"/>
  <c r="AK362" i="83"/>
  <c r="AJ362" i="83"/>
  <c r="AI362" i="83"/>
  <c r="AH362" i="83"/>
  <c r="AG362" i="83"/>
  <c r="AF362" i="83"/>
  <c r="AL361" i="83"/>
  <c r="AK361" i="83"/>
  <c r="AJ361" i="83"/>
  <c r="AI361" i="83"/>
  <c r="AH361" i="83"/>
  <c r="AG361" i="83"/>
  <c r="AF361" i="83"/>
  <c r="AL360" i="83"/>
  <c r="AK360" i="83"/>
  <c r="AJ360" i="83"/>
  <c r="AI360" i="83"/>
  <c r="AH360" i="83"/>
  <c r="AG360" i="83"/>
  <c r="AF360" i="83"/>
  <c r="AL359" i="83"/>
  <c r="AK359" i="83"/>
  <c r="AJ359" i="83"/>
  <c r="AI359" i="83"/>
  <c r="AH359" i="83"/>
  <c r="AG359" i="83"/>
  <c r="AF359" i="83"/>
  <c r="AL358" i="83"/>
  <c r="AK358" i="83"/>
  <c r="AJ358" i="83"/>
  <c r="AI358" i="83"/>
  <c r="AH358" i="83"/>
  <c r="AG358" i="83"/>
  <c r="AF358" i="83"/>
  <c r="AL357" i="83"/>
  <c r="AK357" i="83"/>
  <c r="AJ357" i="83"/>
  <c r="AI357" i="83"/>
  <c r="AH357" i="83"/>
  <c r="AG357" i="83"/>
  <c r="AF357" i="83"/>
  <c r="AL356" i="83"/>
  <c r="AK356" i="83"/>
  <c r="AJ356" i="83"/>
  <c r="AI356" i="83"/>
  <c r="AH356" i="83"/>
  <c r="AG356" i="83"/>
  <c r="AF356" i="83"/>
  <c r="AL355" i="83"/>
  <c r="AK355" i="83"/>
  <c r="AJ355" i="83"/>
  <c r="AI355" i="83"/>
  <c r="AH355" i="83"/>
  <c r="AG355" i="83"/>
  <c r="AF355" i="83"/>
  <c r="AL354" i="83"/>
  <c r="AK354" i="83"/>
  <c r="AJ354" i="83"/>
  <c r="AI354" i="83"/>
  <c r="AH354" i="83"/>
  <c r="AG354" i="83"/>
  <c r="AF354" i="83"/>
  <c r="AL353" i="83"/>
  <c r="AK353" i="83"/>
  <c r="AJ353" i="83"/>
  <c r="AI353" i="83"/>
  <c r="AH353" i="83"/>
  <c r="AG353" i="83"/>
  <c r="AF353" i="83"/>
  <c r="AL352" i="83"/>
  <c r="AK352" i="83"/>
  <c r="AJ352" i="83"/>
  <c r="AI352" i="83"/>
  <c r="AH352" i="83"/>
  <c r="AG352" i="83"/>
  <c r="AF352" i="83"/>
  <c r="AL351" i="83"/>
  <c r="AK351" i="83"/>
  <c r="AJ351" i="83"/>
  <c r="AI351" i="83"/>
  <c r="AH351" i="83"/>
  <c r="AG351" i="83"/>
  <c r="AF351" i="83"/>
  <c r="AL350" i="83"/>
  <c r="AK350" i="83"/>
  <c r="AJ350" i="83"/>
  <c r="AI350" i="83"/>
  <c r="AH350" i="83"/>
  <c r="AG350" i="83"/>
  <c r="AF350" i="83"/>
  <c r="AL349" i="83"/>
  <c r="AK349" i="83"/>
  <c r="AJ349" i="83"/>
  <c r="AI349" i="83"/>
  <c r="AH349" i="83"/>
  <c r="AG349" i="83"/>
  <c r="AF349" i="83"/>
  <c r="AL348" i="83"/>
  <c r="AK348" i="83"/>
  <c r="AJ348" i="83"/>
  <c r="AI348" i="83"/>
  <c r="AH348" i="83"/>
  <c r="AG348" i="83"/>
  <c r="AF348" i="83"/>
  <c r="AL347" i="83"/>
  <c r="AK347" i="83"/>
  <c r="AJ347" i="83"/>
  <c r="AI347" i="83"/>
  <c r="AH347" i="83"/>
  <c r="AG347" i="83"/>
  <c r="AF347" i="83"/>
  <c r="AL346" i="83"/>
  <c r="AK346" i="83"/>
  <c r="AJ346" i="83"/>
  <c r="AI346" i="83"/>
  <c r="AH346" i="83"/>
  <c r="AG346" i="83"/>
  <c r="AF346" i="83"/>
  <c r="AL345" i="83"/>
  <c r="AK345" i="83"/>
  <c r="AJ345" i="83"/>
  <c r="AI345" i="83"/>
  <c r="AH345" i="83"/>
  <c r="AG345" i="83"/>
  <c r="AF345" i="83"/>
  <c r="AL344" i="83"/>
  <c r="AK344" i="83"/>
  <c r="AJ344" i="83"/>
  <c r="AI344" i="83"/>
  <c r="AH344" i="83"/>
  <c r="AG344" i="83"/>
  <c r="AF344" i="83"/>
  <c r="AL343" i="83"/>
  <c r="AK343" i="83"/>
  <c r="AJ343" i="83"/>
  <c r="AI343" i="83"/>
  <c r="AH343" i="83"/>
  <c r="AG343" i="83"/>
  <c r="AF343" i="83"/>
  <c r="AL342" i="83"/>
  <c r="AK342" i="83"/>
  <c r="AJ342" i="83"/>
  <c r="AI342" i="83"/>
  <c r="AH342" i="83"/>
  <c r="AG342" i="83"/>
  <c r="AF342" i="83"/>
  <c r="AL341" i="83"/>
  <c r="AK341" i="83"/>
  <c r="AJ341" i="83"/>
  <c r="AI341" i="83"/>
  <c r="AH341" i="83"/>
  <c r="AG341" i="83"/>
  <c r="AF341" i="83"/>
  <c r="AL340" i="83"/>
  <c r="AK340" i="83"/>
  <c r="AJ340" i="83"/>
  <c r="AI340" i="83"/>
  <c r="AH340" i="83"/>
  <c r="AG340" i="83"/>
  <c r="AF340" i="83"/>
  <c r="AL339" i="83"/>
  <c r="AK339" i="83"/>
  <c r="AJ339" i="83"/>
  <c r="AI339" i="83"/>
  <c r="AH339" i="83"/>
  <c r="AG339" i="83"/>
  <c r="AF339" i="83"/>
  <c r="AL338" i="83"/>
  <c r="AK338" i="83"/>
  <c r="AJ338" i="83"/>
  <c r="AI338" i="83"/>
  <c r="AH338" i="83"/>
  <c r="AG338" i="83"/>
  <c r="AF338" i="83"/>
  <c r="AL337" i="83"/>
  <c r="AK337" i="83"/>
  <c r="AJ337" i="83"/>
  <c r="AI337" i="83"/>
  <c r="AH337" i="83"/>
  <c r="AG337" i="83"/>
  <c r="AF337" i="83"/>
  <c r="AL336" i="83"/>
  <c r="AK336" i="83"/>
  <c r="AJ336" i="83"/>
  <c r="AI336" i="83"/>
  <c r="AH336" i="83"/>
  <c r="AG336" i="83"/>
  <c r="AF336" i="83"/>
  <c r="AL335" i="83"/>
  <c r="AK335" i="83"/>
  <c r="AJ335" i="83"/>
  <c r="AI335" i="83"/>
  <c r="AH335" i="83"/>
  <c r="AG335" i="83"/>
  <c r="AF335" i="83"/>
  <c r="AL334" i="83"/>
  <c r="AK334" i="83"/>
  <c r="AJ334" i="83"/>
  <c r="AI334" i="83"/>
  <c r="AH334" i="83"/>
  <c r="AG334" i="83"/>
  <c r="AF334" i="83"/>
  <c r="AL333" i="83"/>
  <c r="AK333" i="83"/>
  <c r="AJ333" i="83"/>
  <c r="AI333" i="83"/>
  <c r="AH333" i="83"/>
  <c r="AG333" i="83"/>
  <c r="AF333" i="83"/>
  <c r="AL332" i="83"/>
  <c r="AK332" i="83"/>
  <c r="AJ332" i="83"/>
  <c r="AI332" i="83"/>
  <c r="AH332" i="83"/>
  <c r="AG332" i="83"/>
  <c r="AF332" i="83"/>
  <c r="AL331" i="83"/>
  <c r="AK331" i="83"/>
  <c r="AJ331" i="83"/>
  <c r="AI331" i="83"/>
  <c r="AH331" i="83"/>
  <c r="AG331" i="83"/>
  <c r="AF331" i="83"/>
  <c r="AL330" i="83"/>
  <c r="AK330" i="83"/>
  <c r="AJ330" i="83"/>
  <c r="AI330" i="83"/>
  <c r="AH330" i="83"/>
  <c r="AG330" i="83"/>
  <c r="AF330" i="83"/>
  <c r="AL329" i="83"/>
  <c r="AK329" i="83"/>
  <c r="AJ329" i="83"/>
  <c r="AI329" i="83"/>
  <c r="AH329" i="83"/>
  <c r="AG329" i="83"/>
  <c r="AF329" i="83"/>
  <c r="AL328" i="83"/>
  <c r="AK328" i="83"/>
  <c r="AJ328" i="83"/>
  <c r="AI328" i="83"/>
  <c r="AH328" i="83"/>
  <c r="AG328" i="83"/>
  <c r="AF328" i="83"/>
  <c r="AL327" i="83"/>
  <c r="AK327" i="83"/>
  <c r="AJ327" i="83"/>
  <c r="AI327" i="83"/>
  <c r="AH327" i="83"/>
  <c r="AG327" i="83"/>
  <c r="AF327" i="83"/>
  <c r="AL326" i="83"/>
  <c r="AK326" i="83"/>
  <c r="AJ326" i="83"/>
  <c r="AI326" i="83"/>
  <c r="AH326" i="83"/>
  <c r="AG326" i="83"/>
  <c r="AF326" i="83"/>
  <c r="AL325" i="83"/>
  <c r="AK325" i="83"/>
  <c r="AJ325" i="83"/>
  <c r="AI325" i="83"/>
  <c r="AH325" i="83"/>
  <c r="AG325" i="83"/>
  <c r="AF325" i="83"/>
  <c r="AL324" i="83"/>
  <c r="AK324" i="83"/>
  <c r="AJ324" i="83"/>
  <c r="AI324" i="83"/>
  <c r="AH324" i="83"/>
  <c r="AG324" i="83"/>
  <c r="AF324" i="83"/>
  <c r="AL323" i="83"/>
  <c r="AK323" i="83"/>
  <c r="AJ323" i="83"/>
  <c r="AI323" i="83"/>
  <c r="AH323" i="83"/>
  <c r="AG323" i="83"/>
  <c r="AF323" i="83"/>
  <c r="AL322" i="83"/>
  <c r="AK322" i="83"/>
  <c r="AJ322" i="83"/>
  <c r="AI322" i="83"/>
  <c r="AH322" i="83"/>
  <c r="AG322" i="83"/>
  <c r="AF322" i="83"/>
  <c r="AL321" i="83"/>
  <c r="AK321" i="83"/>
  <c r="AJ321" i="83"/>
  <c r="AI321" i="83"/>
  <c r="AH321" i="83"/>
  <c r="AG321" i="83"/>
  <c r="AF321" i="83"/>
  <c r="AL320" i="83"/>
  <c r="AK320" i="83"/>
  <c r="AJ320" i="83"/>
  <c r="AI320" i="83"/>
  <c r="AH320" i="83"/>
  <c r="AG320" i="83"/>
  <c r="AF320" i="83"/>
  <c r="AL319" i="83"/>
  <c r="AK319" i="83"/>
  <c r="AJ319" i="83"/>
  <c r="AI319" i="83"/>
  <c r="AH319" i="83"/>
  <c r="AG319" i="83"/>
  <c r="AF319" i="83"/>
  <c r="AL318" i="83"/>
  <c r="AK318" i="83"/>
  <c r="AJ318" i="83"/>
  <c r="AI318" i="83"/>
  <c r="AH318" i="83"/>
  <c r="AG318" i="83"/>
  <c r="AF318" i="83"/>
  <c r="AL317" i="83"/>
  <c r="AK317" i="83"/>
  <c r="AJ317" i="83"/>
  <c r="AI317" i="83"/>
  <c r="AH317" i="83"/>
  <c r="AG317" i="83"/>
  <c r="AF317" i="83"/>
  <c r="AL316" i="83"/>
  <c r="AK316" i="83"/>
  <c r="AJ316" i="83"/>
  <c r="AI316" i="83"/>
  <c r="AH316" i="83"/>
  <c r="AG316" i="83"/>
  <c r="AF316" i="83"/>
  <c r="AL315" i="83"/>
  <c r="AK315" i="83"/>
  <c r="AJ315" i="83"/>
  <c r="AI315" i="83"/>
  <c r="AH315" i="83"/>
  <c r="AG315" i="83"/>
  <c r="AF315" i="83"/>
  <c r="AL314" i="83"/>
  <c r="AK314" i="83"/>
  <c r="AJ314" i="83"/>
  <c r="AI314" i="83"/>
  <c r="AH314" i="83"/>
  <c r="AG314" i="83"/>
  <c r="AF314" i="83"/>
  <c r="AL313" i="83"/>
  <c r="AK313" i="83"/>
  <c r="AJ313" i="83"/>
  <c r="AI313" i="83"/>
  <c r="AH313" i="83"/>
  <c r="AG313" i="83"/>
  <c r="AF313" i="83"/>
  <c r="AL312" i="83"/>
  <c r="AK312" i="83"/>
  <c r="AJ312" i="83"/>
  <c r="AI312" i="83"/>
  <c r="AH312" i="83"/>
  <c r="AG312" i="83"/>
  <c r="AF312" i="83"/>
  <c r="AL311" i="83"/>
  <c r="AK311" i="83"/>
  <c r="AJ311" i="83"/>
  <c r="AI311" i="83"/>
  <c r="AH311" i="83"/>
  <c r="AG311" i="83"/>
  <c r="AF311" i="83"/>
  <c r="AL310" i="83"/>
  <c r="AK310" i="83"/>
  <c r="AJ310" i="83"/>
  <c r="AI310" i="83"/>
  <c r="AH310" i="83"/>
  <c r="AG310" i="83"/>
  <c r="AF310" i="83"/>
  <c r="AL309" i="83"/>
  <c r="AK309" i="83"/>
  <c r="AJ309" i="83"/>
  <c r="AI309" i="83"/>
  <c r="AH309" i="83"/>
  <c r="AG309" i="83"/>
  <c r="AF309" i="83"/>
  <c r="AL308" i="83"/>
  <c r="AK308" i="83"/>
  <c r="AJ308" i="83"/>
  <c r="AI308" i="83"/>
  <c r="AH308" i="83"/>
  <c r="AG308" i="83"/>
  <c r="AF308" i="83"/>
  <c r="AL307" i="83"/>
  <c r="AK307" i="83"/>
  <c r="AJ307" i="83"/>
  <c r="AI307" i="83"/>
  <c r="AH307" i="83"/>
  <c r="AG307" i="83"/>
  <c r="AF307" i="83"/>
  <c r="AL306" i="83"/>
  <c r="AK306" i="83"/>
  <c r="AJ306" i="83"/>
  <c r="AI306" i="83"/>
  <c r="AH306" i="83"/>
  <c r="AG306" i="83"/>
  <c r="AF306" i="83"/>
  <c r="AL305" i="83"/>
  <c r="AK305" i="83"/>
  <c r="AJ305" i="83"/>
  <c r="AI305" i="83"/>
  <c r="AH305" i="83"/>
  <c r="AG305" i="83"/>
  <c r="AF305" i="83"/>
  <c r="AL304" i="83"/>
  <c r="AK304" i="83"/>
  <c r="AJ304" i="83"/>
  <c r="AI304" i="83"/>
  <c r="AH304" i="83"/>
  <c r="AG304" i="83"/>
  <c r="AF304" i="83"/>
  <c r="AL303" i="83"/>
  <c r="AK303" i="83"/>
  <c r="AJ303" i="83"/>
  <c r="AI303" i="83"/>
  <c r="AH303" i="83"/>
  <c r="AG303" i="83"/>
  <c r="AF303" i="83"/>
  <c r="AL302" i="83"/>
  <c r="AK302" i="83"/>
  <c r="AJ302" i="83"/>
  <c r="AI302" i="83"/>
  <c r="AH302" i="83"/>
  <c r="AG302" i="83"/>
  <c r="AF302" i="83"/>
  <c r="AL301" i="83"/>
  <c r="AK301" i="83"/>
  <c r="AJ301" i="83"/>
  <c r="AI301" i="83"/>
  <c r="AH301" i="83"/>
  <c r="AG301" i="83"/>
  <c r="AF301" i="83"/>
  <c r="AL300" i="83"/>
  <c r="AK300" i="83"/>
  <c r="AJ300" i="83"/>
  <c r="AI300" i="83"/>
  <c r="AH300" i="83"/>
  <c r="AG300" i="83"/>
  <c r="AF300" i="83"/>
  <c r="AL299" i="83"/>
  <c r="AK299" i="83"/>
  <c r="AJ299" i="83"/>
  <c r="AI299" i="83"/>
  <c r="AH299" i="83"/>
  <c r="AG299" i="83"/>
  <c r="AF299" i="83"/>
  <c r="AL298" i="83"/>
  <c r="AK298" i="83"/>
  <c r="AJ298" i="83"/>
  <c r="AI298" i="83"/>
  <c r="AH298" i="83"/>
  <c r="AG298" i="83"/>
  <c r="AF298" i="83"/>
  <c r="AL297" i="83"/>
  <c r="AK297" i="83"/>
  <c r="AJ297" i="83"/>
  <c r="AI297" i="83"/>
  <c r="AH297" i="83"/>
  <c r="AG297" i="83"/>
  <c r="AF297" i="83"/>
  <c r="AL296" i="83"/>
  <c r="AK296" i="83"/>
  <c r="AJ296" i="83"/>
  <c r="AI296" i="83"/>
  <c r="AH296" i="83"/>
  <c r="AG296" i="83"/>
  <c r="AF296" i="83"/>
  <c r="AL295" i="83"/>
  <c r="AK295" i="83"/>
  <c r="AJ295" i="83"/>
  <c r="AI295" i="83"/>
  <c r="AH295" i="83"/>
  <c r="AG295" i="83"/>
  <c r="AF295" i="83"/>
  <c r="AL294" i="83"/>
  <c r="AK294" i="83"/>
  <c r="AJ294" i="83"/>
  <c r="AI294" i="83"/>
  <c r="AH294" i="83"/>
  <c r="AG294" i="83"/>
  <c r="AF294" i="83"/>
  <c r="AL293" i="83"/>
  <c r="AK293" i="83"/>
  <c r="AJ293" i="83"/>
  <c r="AI293" i="83"/>
  <c r="AH293" i="83"/>
  <c r="AG293" i="83"/>
  <c r="AF293" i="83"/>
  <c r="AL292" i="83"/>
  <c r="AK292" i="83"/>
  <c r="AJ292" i="83"/>
  <c r="AI292" i="83"/>
  <c r="AH292" i="83"/>
  <c r="AG292" i="83"/>
  <c r="AF292" i="83"/>
  <c r="AL291" i="83"/>
  <c r="AK291" i="83"/>
  <c r="AJ291" i="83"/>
  <c r="AI291" i="83"/>
  <c r="AH291" i="83"/>
  <c r="AG291" i="83"/>
  <c r="AF291" i="83"/>
  <c r="AL290" i="83"/>
  <c r="AK290" i="83"/>
  <c r="AJ290" i="83"/>
  <c r="AI290" i="83"/>
  <c r="AH290" i="83"/>
  <c r="AG290" i="83"/>
  <c r="AF290" i="83"/>
  <c r="AL289" i="83"/>
  <c r="AK289" i="83"/>
  <c r="AJ289" i="83"/>
  <c r="AI289" i="83"/>
  <c r="AH289" i="83"/>
  <c r="AG289" i="83"/>
  <c r="AF289" i="83"/>
  <c r="AL288" i="83"/>
  <c r="AK288" i="83"/>
  <c r="AJ288" i="83"/>
  <c r="AI288" i="83"/>
  <c r="AH288" i="83"/>
  <c r="AG288" i="83"/>
  <c r="AF288" i="83"/>
  <c r="AL287" i="83"/>
  <c r="AK287" i="83"/>
  <c r="AJ287" i="83"/>
  <c r="AI287" i="83"/>
  <c r="AH287" i="83"/>
  <c r="AG287" i="83"/>
  <c r="AF287" i="83"/>
  <c r="AL286" i="83"/>
  <c r="AK286" i="83"/>
  <c r="AJ286" i="83"/>
  <c r="AI286" i="83"/>
  <c r="AH286" i="83"/>
  <c r="AG286" i="83"/>
  <c r="AF286" i="83"/>
  <c r="AL285" i="83"/>
  <c r="AK285" i="83"/>
  <c r="AJ285" i="83"/>
  <c r="AI285" i="83"/>
  <c r="AH285" i="83"/>
  <c r="AG285" i="83"/>
  <c r="AF285" i="83"/>
  <c r="AL284" i="83"/>
  <c r="AK284" i="83"/>
  <c r="AJ284" i="83"/>
  <c r="AI284" i="83"/>
  <c r="AH284" i="83"/>
  <c r="AG284" i="83"/>
  <c r="AF284" i="83"/>
  <c r="AL283" i="83"/>
  <c r="AK283" i="83"/>
  <c r="AJ283" i="83"/>
  <c r="AI283" i="83"/>
  <c r="AH283" i="83"/>
  <c r="AG283" i="83"/>
  <c r="AF283" i="83"/>
  <c r="AL282" i="83"/>
  <c r="AK282" i="83"/>
  <c r="AJ282" i="83"/>
  <c r="AI282" i="83"/>
  <c r="AH282" i="83"/>
  <c r="AG282" i="83"/>
  <c r="AF282" i="83"/>
  <c r="AL281" i="83"/>
  <c r="AK281" i="83"/>
  <c r="AJ281" i="83"/>
  <c r="AI281" i="83"/>
  <c r="AH281" i="83"/>
  <c r="AG281" i="83"/>
  <c r="AF281" i="83"/>
  <c r="AL280" i="83"/>
  <c r="AK280" i="83"/>
  <c r="AJ280" i="83"/>
  <c r="AI280" i="83"/>
  <c r="AH280" i="83"/>
  <c r="AG280" i="83"/>
  <c r="AF280" i="83"/>
  <c r="AL279" i="83"/>
  <c r="AK279" i="83"/>
  <c r="AJ279" i="83"/>
  <c r="AI279" i="83"/>
  <c r="AH279" i="83"/>
  <c r="AG279" i="83"/>
  <c r="AF279" i="83"/>
  <c r="AL278" i="83"/>
  <c r="AK278" i="83"/>
  <c r="AJ278" i="83"/>
  <c r="AI278" i="83"/>
  <c r="AH278" i="83"/>
  <c r="AG278" i="83"/>
  <c r="AF278" i="83"/>
  <c r="AL277" i="83"/>
  <c r="AK277" i="83"/>
  <c r="AJ277" i="83"/>
  <c r="AI277" i="83"/>
  <c r="AH277" i="83"/>
  <c r="AG277" i="83"/>
  <c r="AF277" i="83"/>
  <c r="AL276" i="83"/>
  <c r="AK276" i="83"/>
  <c r="AJ276" i="83"/>
  <c r="AI276" i="83"/>
  <c r="AH276" i="83"/>
  <c r="AG276" i="83"/>
  <c r="AF276" i="83"/>
  <c r="AL275" i="83"/>
  <c r="AK275" i="83"/>
  <c r="AJ275" i="83"/>
  <c r="AI275" i="83"/>
  <c r="AH275" i="83"/>
  <c r="AG275" i="83"/>
  <c r="AF275" i="83"/>
  <c r="AL274" i="83"/>
  <c r="AK274" i="83"/>
  <c r="AJ274" i="83"/>
  <c r="AI274" i="83"/>
  <c r="AH274" i="83"/>
  <c r="AG274" i="83"/>
  <c r="AF274" i="83"/>
  <c r="AL273" i="83"/>
  <c r="AK273" i="83"/>
  <c r="AJ273" i="83"/>
  <c r="AI273" i="83"/>
  <c r="AH273" i="83"/>
  <c r="AG273" i="83"/>
  <c r="AF273" i="83"/>
  <c r="AL272" i="83"/>
  <c r="AK272" i="83"/>
  <c r="AJ272" i="83"/>
  <c r="AI272" i="83"/>
  <c r="AH272" i="83"/>
  <c r="AG272" i="83"/>
  <c r="AF272" i="83"/>
  <c r="AL271" i="83"/>
  <c r="AK271" i="83"/>
  <c r="AJ271" i="83"/>
  <c r="AI271" i="83"/>
  <c r="AH271" i="83"/>
  <c r="AG271" i="83"/>
  <c r="AF271" i="83"/>
  <c r="AL270" i="83"/>
  <c r="AK270" i="83"/>
  <c r="AJ270" i="83"/>
  <c r="AI270" i="83"/>
  <c r="AH270" i="83"/>
  <c r="AG270" i="83"/>
  <c r="AF270" i="83"/>
  <c r="AL269" i="83"/>
  <c r="AK269" i="83"/>
  <c r="AJ269" i="83"/>
  <c r="AI269" i="83"/>
  <c r="AH269" i="83"/>
  <c r="AG269" i="83"/>
  <c r="AF269" i="83"/>
  <c r="AL268" i="83"/>
  <c r="AK268" i="83"/>
  <c r="AJ268" i="83"/>
  <c r="AI268" i="83"/>
  <c r="AH268" i="83"/>
  <c r="AG268" i="83"/>
  <c r="AF268" i="83"/>
  <c r="AL267" i="83"/>
  <c r="AK267" i="83"/>
  <c r="AJ267" i="83"/>
  <c r="AI267" i="83"/>
  <c r="AH267" i="83"/>
  <c r="AG267" i="83"/>
  <c r="AF267" i="83"/>
  <c r="AL266" i="83"/>
  <c r="AK266" i="83"/>
  <c r="AJ266" i="83"/>
  <c r="AI266" i="83"/>
  <c r="AH266" i="83"/>
  <c r="AG266" i="83"/>
  <c r="AF266" i="83"/>
  <c r="AL265" i="83"/>
  <c r="AK265" i="83"/>
  <c r="AJ265" i="83"/>
  <c r="AI265" i="83"/>
  <c r="AH265" i="83"/>
  <c r="AG265" i="83"/>
  <c r="AF265" i="83"/>
  <c r="AL264" i="83"/>
  <c r="AK264" i="83"/>
  <c r="AJ264" i="83"/>
  <c r="AI264" i="83"/>
  <c r="AH264" i="83"/>
  <c r="AG264" i="83"/>
  <c r="AF264" i="83"/>
  <c r="AL263" i="83"/>
  <c r="AK263" i="83"/>
  <c r="AJ263" i="83"/>
  <c r="AI263" i="83"/>
  <c r="AH263" i="83"/>
  <c r="AG263" i="83"/>
  <c r="AF263" i="83"/>
  <c r="AL262" i="83"/>
  <c r="AK262" i="83"/>
  <c r="AJ262" i="83"/>
  <c r="AI262" i="83"/>
  <c r="AH262" i="83"/>
  <c r="AG262" i="83"/>
  <c r="AF262" i="83"/>
  <c r="AL261" i="83"/>
  <c r="AK261" i="83"/>
  <c r="AJ261" i="83"/>
  <c r="AI261" i="83"/>
  <c r="AH261" i="83"/>
  <c r="AG261" i="83"/>
  <c r="AF261" i="83"/>
  <c r="AL260" i="83"/>
  <c r="AK260" i="83"/>
  <c r="AJ260" i="83"/>
  <c r="AI260" i="83"/>
  <c r="AH260" i="83"/>
  <c r="AG260" i="83"/>
  <c r="AF260" i="83"/>
  <c r="AL259" i="83"/>
  <c r="AK259" i="83"/>
  <c r="AJ259" i="83"/>
  <c r="AI259" i="83"/>
  <c r="AH259" i="83"/>
  <c r="AG259" i="83"/>
  <c r="AF259" i="83"/>
  <c r="AL258" i="83"/>
  <c r="AK258" i="83"/>
  <c r="AJ258" i="83"/>
  <c r="AI258" i="83"/>
  <c r="AH258" i="83"/>
  <c r="AG258" i="83"/>
  <c r="AF258" i="83"/>
  <c r="AL257" i="83"/>
  <c r="AK257" i="83"/>
  <c r="AJ257" i="83"/>
  <c r="AI257" i="83"/>
  <c r="AH257" i="83"/>
  <c r="AG257" i="83"/>
  <c r="AF257" i="83"/>
  <c r="AL256" i="83"/>
  <c r="AK256" i="83"/>
  <c r="AJ256" i="83"/>
  <c r="AI256" i="83"/>
  <c r="AH256" i="83"/>
  <c r="AG256" i="83"/>
  <c r="AF256" i="83"/>
  <c r="AL255" i="83"/>
  <c r="AK255" i="83"/>
  <c r="AJ255" i="83"/>
  <c r="AI255" i="83"/>
  <c r="AH255" i="83"/>
  <c r="AG255" i="83"/>
  <c r="AF255" i="83"/>
  <c r="AL254" i="83"/>
  <c r="AK254" i="83"/>
  <c r="AJ254" i="83"/>
  <c r="AI254" i="83"/>
  <c r="AH254" i="83"/>
  <c r="AG254" i="83"/>
  <c r="AF254" i="83"/>
  <c r="AL253" i="83"/>
  <c r="AK253" i="83"/>
  <c r="AJ253" i="83"/>
  <c r="AI253" i="83"/>
  <c r="AH253" i="83"/>
  <c r="AG253" i="83"/>
  <c r="AF253" i="83"/>
  <c r="AL252" i="83"/>
  <c r="AK252" i="83"/>
  <c r="AJ252" i="83"/>
  <c r="AI252" i="83"/>
  <c r="AH252" i="83"/>
  <c r="AG252" i="83"/>
  <c r="AF252" i="83"/>
  <c r="AL251" i="83"/>
  <c r="AK251" i="83"/>
  <c r="AJ251" i="83"/>
  <c r="AI251" i="83"/>
  <c r="AH251" i="83"/>
  <c r="AG251" i="83"/>
  <c r="AF251" i="83"/>
  <c r="AL250" i="83"/>
  <c r="AK250" i="83"/>
  <c r="AJ250" i="83"/>
  <c r="AI250" i="83"/>
  <c r="AH250" i="83"/>
  <c r="AG250" i="83"/>
  <c r="AF250" i="83"/>
  <c r="AL249" i="83"/>
  <c r="AK249" i="83"/>
  <c r="AJ249" i="83"/>
  <c r="AI249" i="83"/>
  <c r="AH249" i="83"/>
  <c r="AG249" i="83"/>
  <c r="AF249" i="83"/>
  <c r="AL248" i="83"/>
  <c r="AK248" i="83"/>
  <c r="AJ248" i="83"/>
  <c r="AI248" i="83"/>
  <c r="AH248" i="83"/>
  <c r="AG248" i="83"/>
  <c r="AF248" i="83"/>
  <c r="AL247" i="83"/>
  <c r="AK247" i="83"/>
  <c r="AJ247" i="83"/>
  <c r="AI247" i="83"/>
  <c r="AH247" i="83"/>
  <c r="AG247" i="83"/>
  <c r="AF247" i="83"/>
  <c r="AL246" i="83"/>
  <c r="AK246" i="83"/>
  <c r="AJ246" i="83"/>
  <c r="AI246" i="83"/>
  <c r="AH246" i="83"/>
  <c r="AG246" i="83"/>
  <c r="AF246" i="83"/>
  <c r="AL245" i="83"/>
  <c r="AK245" i="83"/>
  <c r="AJ245" i="83"/>
  <c r="AI245" i="83"/>
  <c r="AH245" i="83"/>
  <c r="AG245" i="83"/>
  <c r="AF245" i="83"/>
  <c r="AL244" i="83"/>
  <c r="AK244" i="83"/>
  <c r="AJ244" i="83"/>
  <c r="AI244" i="83"/>
  <c r="AH244" i="83"/>
  <c r="AG244" i="83"/>
  <c r="AF244" i="83"/>
  <c r="AL243" i="83"/>
  <c r="AK243" i="83"/>
  <c r="AJ243" i="83"/>
  <c r="AI243" i="83"/>
  <c r="AH243" i="83"/>
  <c r="AG243" i="83"/>
  <c r="AF243" i="83"/>
  <c r="AL242" i="83"/>
  <c r="AK242" i="83"/>
  <c r="AJ242" i="83"/>
  <c r="AI242" i="83"/>
  <c r="AH242" i="83"/>
  <c r="AG242" i="83"/>
  <c r="AF242" i="83"/>
  <c r="AL241" i="83"/>
  <c r="AK241" i="83"/>
  <c r="AJ241" i="83"/>
  <c r="AI241" i="83"/>
  <c r="AH241" i="83"/>
  <c r="AG241" i="83"/>
  <c r="AF241" i="83"/>
  <c r="AL240" i="83"/>
  <c r="AK240" i="83"/>
  <c r="AJ240" i="83"/>
  <c r="AI240" i="83"/>
  <c r="AH240" i="83"/>
  <c r="AG240" i="83"/>
  <c r="AF240" i="83"/>
  <c r="AL239" i="83"/>
  <c r="AK239" i="83"/>
  <c r="AJ239" i="83"/>
  <c r="AI239" i="83"/>
  <c r="AH239" i="83"/>
  <c r="AG239" i="83"/>
  <c r="AF239" i="83"/>
  <c r="AL238" i="83"/>
  <c r="AK238" i="83"/>
  <c r="AJ238" i="83"/>
  <c r="AI238" i="83"/>
  <c r="AH238" i="83"/>
  <c r="AG238" i="83"/>
  <c r="AF238" i="83"/>
  <c r="AL237" i="83"/>
  <c r="AK237" i="83"/>
  <c r="AJ237" i="83"/>
  <c r="AI237" i="83"/>
  <c r="AH237" i="83"/>
  <c r="AG237" i="83"/>
  <c r="AF237" i="83"/>
  <c r="AL236" i="83"/>
  <c r="AK236" i="83"/>
  <c r="AJ236" i="83"/>
  <c r="AI236" i="83"/>
  <c r="AH236" i="83"/>
  <c r="AG236" i="83"/>
  <c r="AF236" i="83"/>
  <c r="AL235" i="83"/>
  <c r="AK235" i="83"/>
  <c r="AJ235" i="83"/>
  <c r="AI235" i="83"/>
  <c r="AH235" i="83"/>
  <c r="AG235" i="83"/>
  <c r="AF235" i="83"/>
  <c r="AL234" i="83"/>
  <c r="AK234" i="83"/>
  <c r="AJ234" i="83"/>
  <c r="AI234" i="83"/>
  <c r="AH234" i="83"/>
  <c r="AG234" i="83"/>
  <c r="AF234" i="83"/>
  <c r="AL233" i="83"/>
  <c r="AK233" i="83"/>
  <c r="AJ233" i="83"/>
  <c r="AI233" i="83"/>
  <c r="AH233" i="83"/>
  <c r="AG233" i="83"/>
  <c r="AF233" i="83"/>
  <c r="AL232" i="83"/>
  <c r="AK232" i="83"/>
  <c r="AJ232" i="83"/>
  <c r="AI232" i="83"/>
  <c r="AH232" i="83"/>
  <c r="AG232" i="83"/>
  <c r="AF232" i="83"/>
  <c r="AL231" i="83"/>
  <c r="AK231" i="83"/>
  <c r="AJ231" i="83"/>
  <c r="AI231" i="83"/>
  <c r="AH231" i="83"/>
  <c r="AG231" i="83"/>
  <c r="AF231" i="83"/>
  <c r="AL230" i="83"/>
  <c r="AK230" i="83"/>
  <c r="AJ230" i="83"/>
  <c r="AI230" i="83"/>
  <c r="AH230" i="83"/>
  <c r="AG230" i="83"/>
  <c r="AF230" i="83"/>
  <c r="AL229" i="83"/>
  <c r="AK229" i="83"/>
  <c r="AJ229" i="83"/>
  <c r="AI229" i="83"/>
  <c r="AH229" i="83"/>
  <c r="AG229" i="83"/>
  <c r="AF229" i="83"/>
  <c r="AL228" i="83"/>
  <c r="AK228" i="83"/>
  <c r="AJ228" i="83"/>
  <c r="AI228" i="83"/>
  <c r="AH228" i="83"/>
  <c r="AG228" i="83"/>
  <c r="AF228" i="83"/>
  <c r="AL227" i="83"/>
  <c r="AK227" i="83"/>
  <c r="AJ227" i="83"/>
  <c r="AI227" i="83"/>
  <c r="AH227" i="83"/>
  <c r="AG227" i="83"/>
  <c r="AF227" i="83"/>
  <c r="AL226" i="83"/>
  <c r="AK226" i="83"/>
  <c r="AJ226" i="83"/>
  <c r="AI226" i="83"/>
  <c r="AH226" i="83"/>
  <c r="AG226" i="83"/>
  <c r="AF226" i="83"/>
  <c r="AL225" i="83"/>
  <c r="AK225" i="83"/>
  <c r="AJ225" i="83"/>
  <c r="AI225" i="83"/>
  <c r="AH225" i="83"/>
  <c r="AG225" i="83"/>
  <c r="AF225" i="83"/>
  <c r="AL224" i="83"/>
  <c r="AK224" i="83"/>
  <c r="AJ224" i="83"/>
  <c r="AI224" i="83"/>
  <c r="AH224" i="83"/>
  <c r="AG224" i="83"/>
  <c r="AF224" i="83"/>
  <c r="AL223" i="83"/>
  <c r="AK223" i="83"/>
  <c r="AJ223" i="83"/>
  <c r="AI223" i="83"/>
  <c r="AH223" i="83"/>
  <c r="AG223" i="83"/>
  <c r="AF223" i="83"/>
  <c r="AL222" i="83"/>
  <c r="AK222" i="83"/>
  <c r="AJ222" i="83"/>
  <c r="AI222" i="83"/>
  <c r="AH222" i="83"/>
  <c r="AG222" i="83"/>
  <c r="AF222" i="83"/>
  <c r="AL221" i="83"/>
  <c r="AK221" i="83"/>
  <c r="AJ221" i="83"/>
  <c r="AI221" i="83"/>
  <c r="AH221" i="83"/>
  <c r="AG221" i="83"/>
  <c r="AF221" i="83"/>
  <c r="AL220" i="83"/>
  <c r="AK220" i="83"/>
  <c r="AJ220" i="83"/>
  <c r="AI220" i="83"/>
  <c r="AH220" i="83"/>
  <c r="AG220" i="83"/>
  <c r="AF220" i="83"/>
  <c r="AL219" i="83"/>
  <c r="AK219" i="83"/>
  <c r="AJ219" i="83"/>
  <c r="AI219" i="83"/>
  <c r="AH219" i="83"/>
  <c r="AG219" i="83"/>
  <c r="AF219" i="83"/>
  <c r="AL218" i="83"/>
  <c r="AK218" i="83"/>
  <c r="AJ218" i="83"/>
  <c r="AI218" i="83"/>
  <c r="AH218" i="83"/>
  <c r="AG218" i="83"/>
  <c r="AF218" i="83"/>
  <c r="AL217" i="83"/>
  <c r="AK217" i="83"/>
  <c r="AJ217" i="83"/>
  <c r="AI217" i="83"/>
  <c r="AH217" i="83"/>
  <c r="AG217" i="83"/>
  <c r="AF217" i="83"/>
  <c r="AL216" i="83"/>
  <c r="AK216" i="83"/>
  <c r="AJ216" i="83"/>
  <c r="AI216" i="83"/>
  <c r="AH216" i="83"/>
  <c r="AG216" i="83"/>
  <c r="AF216" i="83"/>
  <c r="AL215" i="83"/>
  <c r="AK215" i="83"/>
  <c r="AJ215" i="83"/>
  <c r="AI215" i="83"/>
  <c r="AH215" i="83"/>
  <c r="AG215" i="83"/>
  <c r="AF215" i="83"/>
  <c r="AL214" i="83"/>
  <c r="AK214" i="83"/>
  <c r="AJ214" i="83"/>
  <c r="AI214" i="83"/>
  <c r="AH214" i="83"/>
  <c r="AG214" i="83"/>
  <c r="AF214" i="83"/>
  <c r="AL213" i="83"/>
  <c r="AK213" i="83"/>
  <c r="AJ213" i="83"/>
  <c r="AI213" i="83"/>
  <c r="AH213" i="83"/>
  <c r="AG213" i="83"/>
  <c r="AF213" i="83"/>
  <c r="AL212" i="83"/>
  <c r="AK212" i="83"/>
  <c r="AJ212" i="83"/>
  <c r="AI212" i="83"/>
  <c r="AH212" i="83"/>
  <c r="AG212" i="83"/>
  <c r="AF212" i="83"/>
  <c r="AL211" i="83"/>
  <c r="AK211" i="83"/>
  <c r="AJ211" i="83"/>
  <c r="AI211" i="83"/>
  <c r="AH211" i="83"/>
  <c r="AG211" i="83"/>
  <c r="AF211" i="83"/>
  <c r="AL210" i="83"/>
  <c r="AK210" i="83"/>
  <c r="AJ210" i="83"/>
  <c r="AI210" i="83"/>
  <c r="AH210" i="83"/>
  <c r="AG210" i="83"/>
  <c r="AF210" i="83"/>
  <c r="AL209" i="83"/>
  <c r="AK209" i="83"/>
  <c r="AJ209" i="83"/>
  <c r="AI209" i="83"/>
  <c r="AH209" i="83"/>
  <c r="AG209" i="83"/>
  <c r="AF209" i="83"/>
  <c r="AL208" i="83"/>
  <c r="AK208" i="83"/>
  <c r="AJ208" i="83"/>
  <c r="AI208" i="83"/>
  <c r="AH208" i="83"/>
  <c r="AG208" i="83"/>
  <c r="AF208" i="83"/>
  <c r="AL207" i="83"/>
  <c r="AK207" i="83"/>
  <c r="AJ207" i="83"/>
  <c r="AI207" i="83"/>
  <c r="AH207" i="83"/>
  <c r="AG207" i="83"/>
  <c r="AF207" i="83"/>
  <c r="AL206" i="83"/>
  <c r="AK206" i="83"/>
  <c r="AJ206" i="83"/>
  <c r="AI206" i="83"/>
  <c r="AH206" i="83"/>
  <c r="AG206" i="83"/>
  <c r="AF206" i="83"/>
  <c r="AL205" i="83"/>
  <c r="AK205" i="83"/>
  <c r="AJ205" i="83"/>
  <c r="AI205" i="83"/>
  <c r="AH205" i="83"/>
  <c r="AG205" i="83"/>
  <c r="AF205" i="83"/>
  <c r="AL204" i="83"/>
  <c r="AK204" i="83"/>
  <c r="AJ204" i="83"/>
  <c r="AI204" i="83"/>
  <c r="AH204" i="83"/>
  <c r="AG204" i="83"/>
  <c r="AF204" i="83"/>
  <c r="AL203" i="83"/>
  <c r="AK203" i="83"/>
  <c r="AJ203" i="83"/>
  <c r="AI203" i="83"/>
  <c r="AH203" i="83"/>
  <c r="AG203" i="83"/>
  <c r="AF203" i="83"/>
  <c r="AL202" i="83"/>
  <c r="AK202" i="83"/>
  <c r="AJ202" i="83"/>
  <c r="AI202" i="83"/>
  <c r="AH202" i="83"/>
  <c r="AG202" i="83"/>
  <c r="AF202" i="83"/>
  <c r="AL201" i="83"/>
  <c r="AK201" i="83"/>
  <c r="AJ201" i="83"/>
  <c r="AI201" i="83"/>
  <c r="AH201" i="83"/>
  <c r="AG201" i="83"/>
  <c r="AF201" i="83"/>
  <c r="AL200" i="83"/>
  <c r="AK200" i="83"/>
  <c r="AJ200" i="83"/>
  <c r="AI200" i="83"/>
  <c r="AH200" i="83"/>
  <c r="AG200" i="83"/>
  <c r="AF200" i="83"/>
  <c r="AL199" i="83"/>
  <c r="AK199" i="83"/>
  <c r="AJ199" i="83"/>
  <c r="AI199" i="83"/>
  <c r="AH199" i="83"/>
  <c r="AG199" i="83"/>
  <c r="AF199" i="83"/>
  <c r="AL198" i="83"/>
  <c r="AK198" i="83"/>
  <c r="AJ198" i="83"/>
  <c r="AI198" i="83"/>
  <c r="AH198" i="83"/>
  <c r="AG198" i="83"/>
  <c r="AF198" i="83"/>
  <c r="AL197" i="83"/>
  <c r="AK197" i="83"/>
  <c r="AJ197" i="83"/>
  <c r="AI197" i="83"/>
  <c r="AH197" i="83"/>
  <c r="AG197" i="83"/>
  <c r="AF197" i="83"/>
  <c r="AL196" i="83"/>
  <c r="AK196" i="83"/>
  <c r="AJ196" i="83"/>
  <c r="AI196" i="83"/>
  <c r="AH196" i="83"/>
  <c r="AG196" i="83"/>
  <c r="AF196" i="83"/>
  <c r="AL195" i="83"/>
  <c r="AK195" i="83"/>
  <c r="AJ195" i="83"/>
  <c r="AI195" i="83"/>
  <c r="AH195" i="83"/>
  <c r="AG195" i="83"/>
  <c r="AF195" i="83"/>
  <c r="AL194" i="83"/>
  <c r="AK194" i="83"/>
  <c r="AJ194" i="83"/>
  <c r="AI194" i="83"/>
  <c r="AH194" i="83"/>
  <c r="AG194" i="83"/>
  <c r="AF194" i="83"/>
  <c r="AL193" i="83"/>
  <c r="AK193" i="83"/>
  <c r="AJ193" i="83"/>
  <c r="AI193" i="83"/>
  <c r="AH193" i="83"/>
  <c r="AG193" i="83"/>
  <c r="AF193" i="83"/>
  <c r="AL192" i="83"/>
  <c r="AK192" i="83"/>
  <c r="AJ192" i="83"/>
  <c r="AI192" i="83"/>
  <c r="AH192" i="83"/>
  <c r="AG192" i="83"/>
  <c r="AF192" i="83"/>
  <c r="AL191" i="83"/>
  <c r="AK191" i="83"/>
  <c r="AJ191" i="83"/>
  <c r="AI191" i="83"/>
  <c r="AH191" i="83"/>
  <c r="AG191" i="83"/>
  <c r="AF191" i="83"/>
  <c r="AL190" i="83"/>
  <c r="AK190" i="83"/>
  <c r="AJ190" i="83"/>
  <c r="AI190" i="83"/>
  <c r="AH190" i="83"/>
  <c r="AG190" i="83"/>
  <c r="AF190" i="83"/>
  <c r="AL189" i="83"/>
  <c r="AK189" i="83"/>
  <c r="AJ189" i="83"/>
  <c r="AI189" i="83"/>
  <c r="AH189" i="83"/>
  <c r="AG189" i="83"/>
  <c r="AF189" i="83"/>
  <c r="AL188" i="83"/>
  <c r="AK188" i="83"/>
  <c r="AJ188" i="83"/>
  <c r="AI188" i="83"/>
  <c r="AH188" i="83"/>
  <c r="AG188" i="83"/>
  <c r="AF188" i="83"/>
  <c r="AL187" i="83"/>
  <c r="AK187" i="83"/>
  <c r="AJ187" i="83"/>
  <c r="AI187" i="83"/>
  <c r="AH187" i="83"/>
  <c r="AG187" i="83"/>
  <c r="AF187" i="83"/>
  <c r="AL186" i="83"/>
  <c r="AK186" i="83"/>
  <c r="AJ186" i="83"/>
  <c r="AI186" i="83"/>
  <c r="AH186" i="83"/>
  <c r="AG186" i="83"/>
  <c r="AF186" i="83"/>
  <c r="AL185" i="83"/>
  <c r="AK185" i="83"/>
  <c r="AJ185" i="83"/>
  <c r="AI185" i="83"/>
  <c r="AH185" i="83"/>
  <c r="AG185" i="83"/>
  <c r="AF185" i="83"/>
  <c r="AL184" i="83"/>
  <c r="AK184" i="83"/>
  <c r="AJ184" i="83"/>
  <c r="AI184" i="83"/>
  <c r="AH184" i="83"/>
  <c r="AG184" i="83"/>
  <c r="AF184" i="83"/>
  <c r="AL183" i="83"/>
  <c r="AK183" i="83"/>
  <c r="AJ183" i="83"/>
  <c r="AI183" i="83"/>
  <c r="AH183" i="83"/>
  <c r="AG183" i="83"/>
  <c r="AF183" i="83"/>
  <c r="AL182" i="83"/>
  <c r="AK182" i="83"/>
  <c r="AJ182" i="83"/>
  <c r="AI182" i="83"/>
  <c r="AH182" i="83"/>
  <c r="AG182" i="83"/>
  <c r="AF182" i="83"/>
  <c r="AL181" i="83"/>
  <c r="AK181" i="83"/>
  <c r="AJ181" i="83"/>
  <c r="AI181" i="83"/>
  <c r="AH181" i="83"/>
  <c r="AG181" i="83"/>
  <c r="AF181" i="83"/>
  <c r="AL180" i="83"/>
  <c r="AK180" i="83"/>
  <c r="AJ180" i="83"/>
  <c r="AI180" i="83"/>
  <c r="AH180" i="83"/>
  <c r="AG180" i="83"/>
  <c r="AF180" i="83"/>
  <c r="AL179" i="83"/>
  <c r="AK179" i="83"/>
  <c r="AJ179" i="83"/>
  <c r="AI179" i="83"/>
  <c r="AH179" i="83"/>
  <c r="AG179" i="83"/>
  <c r="AF179" i="83"/>
  <c r="AL178" i="83"/>
  <c r="AK178" i="83"/>
  <c r="AJ178" i="83"/>
  <c r="AI178" i="83"/>
  <c r="AH178" i="83"/>
  <c r="AG178" i="83"/>
  <c r="AF178" i="83"/>
  <c r="AL177" i="83"/>
  <c r="AK177" i="83"/>
  <c r="AJ177" i="83"/>
  <c r="AI177" i="83"/>
  <c r="AH177" i="83"/>
  <c r="AG177" i="83"/>
  <c r="AF177" i="83"/>
  <c r="AL176" i="83"/>
  <c r="AK176" i="83"/>
  <c r="AJ176" i="83"/>
  <c r="AI176" i="83"/>
  <c r="AH176" i="83"/>
  <c r="AG176" i="83"/>
  <c r="AF176" i="83"/>
  <c r="AL175" i="83"/>
  <c r="AK175" i="83"/>
  <c r="AJ175" i="83"/>
  <c r="AI175" i="83"/>
  <c r="AH175" i="83"/>
  <c r="AG175" i="83"/>
  <c r="AF175" i="83"/>
  <c r="AL174" i="83"/>
  <c r="AK174" i="83"/>
  <c r="AJ174" i="83"/>
  <c r="AI174" i="83"/>
  <c r="AH174" i="83"/>
  <c r="AG174" i="83"/>
  <c r="AF174" i="83"/>
  <c r="AL173" i="83"/>
  <c r="AK173" i="83"/>
  <c r="AJ173" i="83"/>
  <c r="AI173" i="83"/>
  <c r="AH173" i="83"/>
  <c r="AG173" i="83"/>
  <c r="AF173" i="83"/>
  <c r="AL172" i="83"/>
  <c r="AK172" i="83"/>
  <c r="AJ172" i="83"/>
  <c r="AI172" i="83"/>
  <c r="AH172" i="83"/>
  <c r="AG172" i="83"/>
  <c r="AF172" i="83"/>
  <c r="AL171" i="83"/>
  <c r="AK171" i="83"/>
  <c r="AJ171" i="83"/>
  <c r="AI171" i="83"/>
  <c r="AH171" i="83"/>
  <c r="AG171" i="83"/>
  <c r="AF171" i="83"/>
  <c r="AL170" i="83"/>
  <c r="AK170" i="83"/>
  <c r="AJ170" i="83"/>
  <c r="AI170" i="83"/>
  <c r="AH170" i="83"/>
  <c r="AG170" i="83"/>
  <c r="AF170" i="83"/>
  <c r="AL169" i="83"/>
  <c r="AK169" i="83"/>
  <c r="AJ169" i="83"/>
  <c r="AI169" i="83"/>
  <c r="AH169" i="83"/>
  <c r="AG169" i="83"/>
  <c r="AF169" i="83"/>
  <c r="AL168" i="83"/>
  <c r="AK168" i="83"/>
  <c r="AJ168" i="83"/>
  <c r="AI168" i="83"/>
  <c r="AH168" i="83"/>
  <c r="AG168" i="83"/>
  <c r="AF168" i="83"/>
  <c r="AL167" i="83"/>
  <c r="AK167" i="83"/>
  <c r="AJ167" i="83"/>
  <c r="AI167" i="83"/>
  <c r="AH167" i="83"/>
  <c r="AG167" i="83"/>
  <c r="AF167" i="83"/>
  <c r="AL166" i="83"/>
  <c r="AK166" i="83"/>
  <c r="AJ166" i="83"/>
  <c r="AI166" i="83"/>
  <c r="AH166" i="83"/>
  <c r="AG166" i="83"/>
  <c r="AF166" i="83"/>
  <c r="AL165" i="83"/>
  <c r="AK165" i="83"/>
  <c r="AJ165" i="83"/>
  <c r="AI165" i="83"/>
  <c r="AH165" i="83"/>
  <c r="AG165" i="83"/>
  <c r="AF165" i="83"/>
  <c r="AL164" i="83"/>
  <c r="AK164" i="83"/>
  <c r="AJ164" i="83"/>
  <c r="AI164" i="83"/>
  <c r="AH164" i="83"/>
  <c r="AG164" i="83"/>
  <c r="AF164" i="83"/>
  <c r="AL163" i="83"/>
  <c r="AK163" i="83"/>
  <c r="AJ163" i="83"/>
  <c r="AI163" i="83"/>
  <c r="AH163" i="83"/>
  <c r="AG163" i="83"/>
  <c r="AF163" i="83"/>
  <c r="AL162" i="83"/>
  <c r="AK162" i="83"/>
  <c r="AJ162" i="83"/>
  <c r="AI162" i="83"/>
  <c r="AH162" i="83"/>
  <c r="AG162" i="83"/>
  <c r="AF162" i="83"/>
  <c r="AL161" i="83"/>
  <c r="AK161" i="83"/>
  <c r="AJ161" i="83"/>
  <c r="AI161" i="83"/>
  <c r="AH161" i="83"/>
  <c r="AG161" i="83"/>
  <c r="AF161" i="83"/>
  <c r="AL160" i="83"/>
  <c r="AK160" i="83"/>
  <c r="AJ160" i="83"/>
  <c r="AI160" i="83"/>
  <c r="AH160" i="83"/>
  <c r="AG160" i="83"/>
  <c r="AF160" i="83"/>
  <c r="AL159" i="83"/>
  <c r="AK159" i="83"/>
  <c r="AJ159" i="83"/>
  <c r="AI159" i="83"/>
  <c r="AH159" i="83"/>
  <c r="AG159" i="83"/>
  <c r="AF159" i="83"/>
  <c r="AL158" i="83"/>
  <c r="AK158" i="83"/>
  <c r="AJ158" i="83"/>
  <c r="AI158" i="83"/>
  <c r="AH158" i="83"/>
  <c r="AG158" i="83"/>
  <c r="AF158" i="83"/>
  <c r="AL157" i="83"/>
  <c r="AK157" i="83"/>
  <c r="AJ157" i="83"/>
  <c r="AI157" i="83"/>
  <c r="AH157" i="83"/>
  <c r="AG157" i="83"/>
  <c r="AF157" i="83"/>
  <c r="AL156" i="83"/>
  <c r="AK156" i="83"/>
  <c r="AJ156" i="83"/>
  <c r="AI156" i="83"/>
  <c r="AH156" i="83"/>
  <c r="AG156" i="83"/>
  <c r="AF156" i="83"/>
  <c r="AL155" i="83"/>
  <c r="AK155" i="83"/>
  <c r="AJ155" i="83"/>
  <c r="AI155" i="83"/>
  <c r="AH155" i="83"/>
  <c r="AG155" i="83"/>
  <c r="AF155" i="83"/>
  <c r="AL154" i="83"/>
  <c r="AK154" i="83"/>
  <c r="AJ154" i="83"/>
  <c r="AI154" i="83"/>
  <c r="AH154" i="83"/>
  <c r="AG154" i="83"/>
  <c r="AF154" i="83"/>
  <c r="AL153" i="83"/>
  <c r="AK153" i="83"/>
  <c r="AJ153" i="83"/>
  <c r="AI153" i="83"/>
  <c r="AH153" i="83"/>
  <c r="AG153" i="83"/>
  <c r="AF153" i="83"/>
  <c r="AL152" i="83"/>
  <c r="AK152" i="83"/>
  <c r="AJ152" i="83"/>
  <c r="AI152" i="83"/>
  <c r="AH152" i="83"/>
  <c r="AG152" i="83"/>
  <c r="AF152" i="83"/>
  <c r="AL151" i="83"/>
  <c r="AK151" i="83"/>
  <c r="AJ151" i="83"/>
  <c r="AI151" i="83"/>
  <c r="AH151" i="83"/>
  <c r="AG151" i="83"/>
  <c r="AF151" i="83"/>
  <c r="AL150" i="83"/>
  <c r="AK150" i="83"/>
  <c r="AJ150" i="83"/>
  <c r="AI150" i="83"/>
  <c r="AH150" i="83"/>
  <c r="AG150" i="83"/>
  <c r="AF150" i="83"/>
  <c r="AL149" i="83"/>
  <c r="AK149" i="83"/>
  <c r="AJ149" i="83"/>
  <c r="AI149" i="83"/>
  <c r="AH149" i="83"/>
  <c r="AG149" i="83"/>
  <c r="AF149" i="83"/>
  <c r="AL148" i="83"/>
  <c r="AK148" i="83"/>
  <c r="AJ148" i="83"/>
  <c r="AI148" i="83"/>
  <c r="AH148" i="83"/>
  <c r="AG148" i="83"/>
  <c r="AF148" i="83"/>
  <c r="AL147" i="83"/>
  <c r="AK147" i="83"/>
  <c r="AJ147" i="83"/>
  <c r="AI147" i="83"/>
  <c r="AH147" i="83"/>
  <c r="AG147" i="83"/>
  <c r="AF147" i="83"/>
  <c r="AL146" i="83"/>
  <c r="AK146" i="83"/>
  <c r="AJ146" i="83"/>
  <c r="AI146" i="83"/>
  <c r="AH146" i="83"/>
  <c r="AG146" i="83"/>
  <c r="AF146" i="83"/>
  <c r="AL145" i="83"/>
  <c r="AK145" i="83"/>
  <c r="AJ145" i="83"/>
  <c r="AI145" i="83"/>
  <c r="AH145" i="83"/>
  <c r="AG145" i="83"/>
  <c r="AF145" i="83"/>
  <c r="AL144" i="83"/>
  <c r="AK144" i="83"/>
  <c r="AJ144" i="83"/>
  <c r="AI144" i="83"/>
  <c r="AH144" i="83"/>
  <c r="AG144" i="83"/>
  <c r="AF144" i="83"/>
  <c r="AL143" i="83"/>
  <c r="AK143" i="83"/>
  <c r="AJ143" i="83"/>
  <c r="AI143" i="83"/>
  <c r="AH143" i="83"/>
  <c r="AG143" i="83"/>
  <c r="AF143" i="83"/>
  <c r="AL142" i="83"/>
  <c r="AK142" i="83"/>
  <c r="AJ142" i="83"/>
  <c r="AI142" i="83"/>
  <c r="AH142" i="83"/>
  <c r="AG142" i="83"/>
  <c r="AF142" i="83"/>
  <c r="AL141" i="83"/>
  <c r="AK141" i="83"/>
  <c r="AJ141" i="83"/>
  <c r="AI141" i="83"/>
  <c r="AH141" i="83"/>
  <c r="AG141" i="83"/>
  <c r="AF141" i="83"/>
  <c r="AL140" i="83"/>
  <c r="AK140" i="83"/>
  <c r="AJ140" i="83"/>
  <c r="AI140" i="83"/>
  <c r="AH140" i="83"/>
  <c r="AG140" i="83"/>
  <c r="AF140" i="83"/>
  <c r="AL139" i="83"/>
  <c r="AK139" i="83"/>
  <c r="AJ139" i="83"/>
  <c r="AI139" i="83"/>
  <c r="AH139" i="83"/>
  <c r="AG139" i="83"/>
  <c r="AF139" i="83"/>
  <c r="AL138" i="83"/>
  <c r="AK138" i="83"/>
  <c r="AJ138" i="83"/>
  <c r="AI138" i="83"/>
  <c r="AH138" i="83"/>
  <c r="AG138" i="83"/>
  <c r="AF138" i="83"/>
  <c r="AL137" i="83"/>
  <c r="AK137" i="83"/>
  <c r="AJ137" i="83"/>
  <c r="AI137" i="83"/>
  <c r="AH137" i="83"/>
  <c r="AG137" i="83"/>
  <c r="AF137" i="83"/>
  <c r="AL136" i="83"/>
  <c r="AK136" i="83"/>
  <c r="AJ136" i="83"/>
  <c r="AI136" i="83"/>
  <c r="AH136" i="83"/>
  <c r="AG136" i="83"/>
  <c r="AF136" i="83"/>
  <c r="AL135" i="83"/>
  <c r="AK135" i="83"/>
  <c r="AJ135" i="83"/>
  <c r="AI135" i="83"/>
  <c r="AH135" i="83"/>
  <c r="AG135" i="83"/>
  <c r="AF135" i="83"/>
  <c r="AL134" i="83"/>
  <c r="AK134" i="83"/>
  <c r="AJ134" i="83"/>
  <c r="AI134" i="83"/>
  <c r="AH134" i="83"/>
  <c r="AG134" i="83"/>
  <c r="AF134" i="83"/>
  <c r="AL133" i="83"/>
  <c r="AK133" i="83"/>
  <c r="AJ133" i="83"/>
  <c r="AI133" i="83"/>
  <c r="AH133" i="83"/>
  <c r="AG133" i="83"/>
  <c r="AF133" i="83"/>
  <c r="AL132" i="83"/>
  <c r="AK132" i="83"/>
  <c r="AJ132" i="83"/>
  <c r="AI132" i="83"/>
  <c r="AH132" i="83"/>
  <c r="AG132" i="83"/>
  <c r="AF132" i="83"/>
  <c r="AL131" i="83"/>
  <c r="AK131" i="83"/>
  <c r="AJ131" i="83"/>
  <c r="AI131" i="83"/>
  <c r="AH131" i="83"/>
  <c r="AG131" i="83"/>
  <c r="AF131" i="83"/>
  <c r="AL130" i="83"/>
  <c r="AK130" i="83"/>
  <c r="AJ130" i="83"/>
  <c r="AI130" i="83"/>
  <c r="AH130" i="83"/>
  <c r="AG130" i="83"/>
  <c r="AF130" i="83"/>
  <c r="AL129" i="83"/>
  <c r="AK129" i="83"/>
  <c r="AJ129" i="83"/>
  <c r="AI129" i="83"/>
  <c r="AH129" i="83"/>
  <c r="AG129" i="83"/>
  <c r="AF129" i="83"/>
  <c r="AL128" i="83"/>
  <c r="AK128" i="83"/>
  <c r="AJ128" i="83"/>
  <c r="AI128" i="83"/>
  <c r="AH128" i="83"/>
  <c r="AG128" i="83"/>
  <c r="AF128" i="83"/>
  <c r="AL127" i="83"/>
  <c r="AK127" i="83"/>
  <c r="AJ127" i="83"/>
  <c r="AI127" i="83"/>
  <c r="AH127" i="83"/>
  <c r="AG127" i="83"/>
  <c r="AF127" i="83"/>
  <c r="AL126" i="83"/>
  <c r="AK126" i="83"/>
  <c r="AJ126" i="83"/>
  <c r="AI126" i="83"/>
  <c r="AH126" i="83"/>
  <c r="AG126" i="83"/>
  <c r="AF126" i="83"/>
  <c r="AL125" i="83"/>
  <c r="AK125" i="83"/>
  <c r="AJ125" i="83"/>
  <c r="AI125" i="83"/>
  <c r="AH125" i="83"/>
  <c r="AG125" i="83"/>
  <c r="AF125" i="83"/>
  <c r="AL124" i="83"/>
  <c r="AK124" i="83"/>
  <c r="AJ124" i="83"/>
  <c r="AI124" i="83"/>
  <c r="AH124" i="83"/>
  <c r="AG124" i="83"/>
  <c r="AF124" i="83"/>
  <c r="AL123" i="83"/>
  <c r="AK123" i="83"/>
  <c r="AJ123" i="83"/>
  <c r="AI123" i="83"/>
  <c r="AH123" i="83"/>
  <c r="AG123" i="83"/>
  <c r="AF123" i="83"/>
  <c r="AL122" i="83"/>
  <c r="AK122" i="83"/>
  <c r="AJ122" i="83"/>
  <c r="AI122" i="83"/>
  <c r="AH122" i="83"/>
  <c r="AG122" i="83"/>
  <c r="AF122" i="83"/>
  <c r="AL121" i="83"/>
  <c r="AK121" i="83"/>
  <c r="AJ121" i="83"/>
  <c r="AI121" i="83"/>
  <c r="AH121" i="83"/>
  <c r="AG121" i="83"/>
  <c r="AF121" i="83"/>
  <c r="AL120" i="83"/>
  <c r="AK120" i="83"/>
  <c r="AJ120" i="83"/>
  <c r="AI120" i="83"/>
  <c r="AH120" i="83"/>
  <c r="AG120" i="83"/>
  <c r="AF120" i="83"/>
  <c r="AL119" i="83"/>
  <c r="AK119" i="83"/>
  <c r="AJ119" i="83"/>
  <c r="AI119" i="83"/>
  <c r="AH119" i="83"/>
  <c r="AG119" i="83"/>
  <c r="AF119" i="83"/>
  <c r="AL118" i="83"/>
  <c r="AK118" i="83"/>
  <c r="AJ118" i="83"/>
  <c r="AI118" i="83"/>
  <c r="AH118" i="83"/>
  <c r="AG118" i="83"/>
  <c r="AF118" i="83"/>
  <c r="AL117" i="83"/>
  <c r="AK117" i="83"/>
  <c r="AJ117" i="83"/>
  <c r="AI117" i="83"/>
  <c r="AH117" i="83"/>
  <c r="AG117" i="83"/>
  <c r="AF117" i="83"/>
  <c r="AL116" i="83"/>
  <c r="AK116" i="83"/>
  <c r="AJ116" i="83"/>
  <c r="AI116" i="83"/>
  <c r="AH116" i="83"/>
  <c r="AG116" i="83"/>
  <c r="AF116" i="83"/>
  <c r="AL115" i="83"/>
  <c r="AK115" i="83"/>
  <c r="AJ115" i="83"/>
  <c r="AI115" i="83"/>
  <c r="AH115" i="83"/>
  <c r="AG115" i="83"/>
  <c r="AF115" i="83"/>
  <c r="AL114" i="83"/>
  <c r="AK114" i="83"/>
  <c r="AJ114" i="83"/>
  <c r="AI114" i="83"/>
  <c r="AH114" i="83"/>
  <c r="AG114" i="83"/>
  <c r="AF114" i="83"/>
  <c r="AL113" i="83"/>
  <c r="AK113" i="83"/>
  <c r="AJ113" i="83"/>
  <c r="AI113" i="83"/>
  <c r="AH113" i="83"/>
  <c r="AG113" i="83"/>
  <c r="AF113" i="83"/>
  <c r="AL112" i="83"/>
  <c r="AK112" i="83"/>
  <c r="AJ112" i="83"/>
  <c r="AI112" i="83"/>
  <c r="AH112" i="83"/>
  <c r="AG112" i="83"/>
  <c r="AF112" i="83"/>
  <c r="AL111" i="83"/>
  <c r="AK111" i="83"/>
  <c r="AJ111" i="83"/>
  <c r="AI111" i="83"/>
  <c r="AH111" i="83"/>
  <c r="AG111" i="83"/>
  <c r="AF111" i="83"/>
  <c r="AL110" i="83"/>
  <c r="AK110" i="83"/>
  <c r="AJ110" i="83"/>
  <c r="AI110" i="83"/>
  <c r="AH110" i="83"/>
  <c r="AG110" i="83"/>
  <c r="AF110" i="83"/>
  <c r="AL109" i="83"/>
  <c r="AK109" i="83"/>
  <c r="AJ109" i="83"/>
  <c r="AI109" i="83"/>
  <c r="AH109" i="83"/>
  <c r="AG109" i="83"/>
  <c r="AF109" i="83"/>
  <c r="AL108" i="83"/>
  <c r="AK108" i="83"/>
  <c r="AJ108" i="83"/>
  <c r="AI108" i="83"/>
  <c r="AH108" i="83"/>
  <c r="AG108" i="83"/>
  <c r="AF108" i="83"/>
  <c r="AL107" i="83"/>
  <c r="AK107" i="83"/>
  <c r="AJ107" i="83"/>
  <c r="AI107" i="83"/>
  <c r="AH107" i="83"/>
  <c r="AG107" i="83"/>
  <c r="AF107" i="83"/>
  <c r="AL106" i="83"/>
  <c r="AK106" i="83"/>
  <c r="AJ106" i="83"/>
  <c r="AI106" i="83"/>
  <c r="AH106" i="83"/>
  <c r="AG106" i="83"/>
  <c r="AF106" i="83"/>
  <c r="AL105" i="83"/>
  <c r="AK105" i="83"/>
  <c r="AJ105" i="83"/>
  <c r="AI105" i="83"/>
  <c r="AH105" i="83"/>
  <c r="AG105" i="83"/>
  <c r="AF105" i="83"/>
  <c r="AL104" i="83"/>
  <c r="AK104" i="83"/>
  <c r="AJ104" i="83"/>
  <c r="AI104" i="83"/>
  <c r="AH104" i="83"/>
  <c r="AG104" i="83"/>
  <c r="AF104" i="83"/>
  <c r="AL103" i="83"/>
  <c r="AK103" i="83"/>
  <c r="AJ103" i="83"/>
  <c r="AI103" i="83"/>
  <c r="AH103" i="83"/>
  <c r="AG103" i="83"/>
  <c r="AF103" i="83"/>
  <c r="AL102" i="83"/>
  <c r="AK102" i="83"/>
  <c r="AJ102" i="83"/>
  <c r="AI102" i="83"/>
  <c r="AH102" i="83"/>
  <c r="AG102" i="83"/>
  <c r="AF102" i="83"/>
  <c r="AL101" i="83"/>
  <c r="AK101" i="83"/>
  <c r="AJ101" i="83"/>
  <c r="AI101" i="83"/>
  <c r="AH101" i="83"/>
  <c r="AG101" i="83"/>
  <c r="AF101" i="83"/>
  <c r="AL100" i="83"/>
  <c r="AK100" i="83"/>
  <c r="AJ100" i="83"/>
  <c r="AI100" i="83"/>
  <c r="AH100" i="83"/>
  <c r="AG100" i="83"/>
  <c r="AF100" i="83"/>
  <c r="AL99" i="83"/>
  <c r="AK99" i="83"/>
  <c r="AJ99" i="83"/>
  <c r="AI99" i="83"/>
  <c r="AH99" i="83"/>
  <c r="AG99" i="83"/>
  <c r="AF99" i="83"/>
  <c r="AL98" i="83"/>
  <c r="AK98" i="83"/>
  <c r="AJ98" i="83"/>
  <c r="AI98" i="83"/>
  <c r="AH98" i="83"/>
  <c r="AG98" i="83"/>
  <c r="AF98" i="83"/>
  <c r="AL97" i="83"/>
  <c r="AK97" i="83"/>
  <c r="AJ97" i="83"/>
  <c r="AI97" i="83"/>
  <c r="AH97" i="83"/>
  <c r="AG97" i="83"/>
  <c r="AF97" i="83"/>
  <c r="AL96" i="83"/>
  <c r="AK96" i="83"/>
  <c r="AJ96" i="83"/>
  <c r="AI96" i="83"/>
  <c r="AH96" i="83"/>
  <c r="AG96" i="83"/>
  <c r="AF96" i="83"/>
  <c r="AL95" i="83"/>
  <c r="AK95" i="83"/>
  <c r="AJ95" i="83"/>
  <c r="AI95" i="83"/>
  <c r="AH95" i="83"/>
  <c r="AG95" i="83"/>
  <c r="AF95" i="83"/>
  <c r="AL94" i="83"/>
  <c r="AK94" i="83"/>
  <c r="AJ94" i="83"/>
  <c r="AI94" i="83"/>
  <c r="AH94" i="83"/>
  <c r="AG94" i="83"/>
  <c r="AF94" i="83"/>
  <c r="AL93" i="83"/>
  <c r="AK93" i="83"/>
  <c r="AJ93" i="83"/>
  <c r="AI93" i="83"/>
  <c r="AH93" i="83"/>
  <c r="AG93" i="83"/>
  <c r="AF93" i="83"/>
  <c r="AL92" i="83"/>
  <c r="AK92" i="83"/>
  <c r="AJ92" i="83"/>
  <c r="AI92" i="83"/>
  <c r="AH92" i="83"/>
  <c r="AG92" i="83"/>
  <c r="AF92" i="83"/>
  <c r="AL91" i="83"/>
  <c r="AK91" i="83"/>
  <c r="AJ91" i="83"/>
  <c r="AI91" i="83"/>
  <c r="AH91" i="83"/>
  <c r="AG91" i="83"/>
  <c r="AF91" i="83"/>
  <c r="AL90" i="83"/>
  <c r="AK90" i="83"/>
  <c r="AJ90" i="83"/>
  <c r="AI90" i="83"/>
  <c r="AH90" i="83"/>
  <c r="AG90" i="83"/>
  <c r="AF90" i="83"/>
  <c r="AL89" i="83"/>
  <c r="AK89" i="83"/>
  <c r="AJ89" i="83"/>
  <c r="AI89" i="83"/>
  <c r="AH89" i="83"/>
  <c r="AG89" i="83"/>
  <c r="AF89" i="83"/>
  <c r="AL88" i="83"/>
  <c r="AK88" i="83"/>
  <c r="AJ88" i="83"/>
  <c r="AI88" i="83"/>
  <c r="AH88" i="83"/>
  <c r="AG88" i="83"/>
  <c r="AF88" i="83"/>
  <c r="AL87" i="83"/>
  <c r="AK87" i="83"/>
  <c r="AJ87" i="83"/>
  <c r="AI87" i="83"/>
  <c r="AH87" i="83"/>
  <c r="AG87" i="83"/>
  <c r="AF87" i="83"/>
  <c r="AL86" i="83"/>
  <c r="AK86" i="83"/>
  <c r="AJ86" i="83"/>
  <c r="AI86" i="83"/>
  <c r="AH86" i="83"/>
  <c r="AG86" i="83"/>
  <c r="AF86" i="83"/>
  <c r="AL85" i="83"/>
  <c r="AK85" i="83"/>
  <c r="AJ85" i="83"/>
  <c r="AI85" i="83"/>
  <c r="AH85" i="83"/>
  <c r="AG85" i="83"/>
  <c r="AF85" i="83"/>
  <c r="AL84" i="83"/>
  <c r="AK84" i="83"/>
  <c r="AJ84" i="83"/>
  <c r="AI84" i="83"/>
  <c r="AH84" i="83"/>
  <c r="AG84" i="83"/>
  <c r="AF84" i="83"/>
  <c r="AL83" i="83"/>
  <c r="AK83" i="83"/>
  <c r="AJ83" i="83"/>
  <c r="AI83" i="83"/>
  <c r="AH83" i="83"/>
  <c r="AG83" i="83"/>
  <c r="AF83" i="83"/>
  <c r="AL82" i="83"/>
  <c r="AK82" i="83"/>
  <c r="AJ82" i="83"/>
  <c r="AI82" i="83"/>
  <c r="AH82" i="83"/>
  <c r="AG82" i="83"/>
  <c r="AF82" i="83"/>
  <c r="AL81" i="83"/>
  <c r="AK81" i="83"/>
  <c r="AJ81" i="83"/>
  <c r="AI81" i="83"/>
  <c r="AH81" i="83"/>
  <c r="AG81" i="83"/>
  <c r="AF81" i="83"/>
  <c r="AL80" i="83"/>
  <c r="AK80" i="83"/>
  <c r="AJ80" i="83"/>
  <c r="AI80" i="83"/>
  <c r="AH80" i="83"/>
  <c r="AG80" i="83"/>
  <c r="AF80" i="83"/>
  <c r="AL79" i="83"/>
  <c r="AK79" i="83"/>
  <c r="AJ79" i="83"/>
  <c r="AI79" i="83"/>
  <c r="AH79" i="83"/>
  <c r="AG79" i="83"/>
  <c r="AF79" i="83"/>
  <c r="AL78" i="83"/>
  <c r="AK78" i="83"/>
  <c r="AJ78" i="83"/>
  <c r="AI78" i="83"/>
  <c r="AH78" i="83"/>
  <c r="AG78" i="83"/>
  <c r="AF78" i="83"/>
  <c r="AL77" i="83"/>
  <c r="AK77" i="83"/>
  <c r="AJ77" i="83"/>
  <c r="AI77" i="83"/>
  <c r="AH77" i="83"/>
  <c r="AG77" i="83"/>
  <c r="AF77" i="83"/>
  <c r="AL76" i="83"/>
  <c r="AK76" i="83"/>
  <c r="AJ76" i="83"/>
  <c r="AI76" i="83"/>
  <c r="AH76" i="83"/>
  <c r="AG76" i="83"/>
  <c r="AF76" i="83"/>
  <c r="AL75" i="83"/>
  <c r="AK75" i="83"/>
  <c r="AJ75" i="83"/>
  <c r="AI75" i="83"/>
  <c r="AH75" i="83"/>
  <c r="AG75" i="83"/>
  <c r="AF75" i="83"/>
  <c r="AL74" i="83"/>
  <c r="AK74" i="83"/>
  <c r="AJ74" i="83"/>
  <c r="AI74" i="83"/>
  <c r="AH74" i="83"/>
  <c r="AG74" i="83"/>
  <c r="AF74" i="83"/>
  <c r="AL73" i="83"/>
  <c r="AK73" i="83"/>
  <c r="AJ73" i="83"/>
  <c r="AI73" i="83"/>
  <c r="AH73" i="83"/>
  <c r="AG73" i="83"/>
  <c r="AF73" i="83"/>
  <c r="AL72" i="83"/>
  <c r="AK72" i="83"/>
  <c r="AJ72" i="83"/>
  <c r="AI72" i="83"/>
  <c r="AH72" i="83"/>
  <c r="AG72" i="83"/>
  <c r="AF72" i="83"/>
  <c r="AL71" i="83"/>
  <c r="AK71" i="83"/>
  <c r="AJ71" i="83"/>
  <c r="AI71" i="83"/>
  <c r="AH71" i="83"/>
  <c r="AG71" i="83"/>
  <c r="AF71" i="83"/>
  <c r="AL70" i="83"/>
  <c r="AK70" i="83"/>
  <c r="AJ70" i="83"/>
  <c r="AI70" i="83"/>
  <c r="AH70" i="83"/>
  <c r="AG70" i="83"/>
  <c r="AF70" i="83"/>
  <c r="AL69" i="83"/>
  <c r="AK69" i="83"/>
  <c r="AJ69" i="83"/>
  <c r="AI69" i="83"/>
  <c r="AH69" i="83"/>
  <c r="AG69" i="83"/>
  <c r="AF69" i="83"/>
  <c r="AL68" i="83"/>
  <c r="AK68" i="83"/>
  <c r="AJ68" i="83"/>
  <c r="AI68" i="83"/>
  <c r="AH68" i="83"/>
  <c r="AG68" i="83"/>
  <c r="AF68" i="83"/>
  <c r="AL67" i="83"/>
  <c r="AK67" i="83"/>
  <c r="AJ67" i="83"/>
  <c r="AI67" i="83"/>
  <c r="AH67" i="83"/>
  <c r="AG67" i="83"/>
  <c r="AF67" i="83"/>
  <c r="AL66" i="83"/>
  <c r="AK66" i="83"/>
  <c r="AJ66" i="83"/>
  <c r="AI66" i="83"/>
  <c r="AH66" i="83"/>
  <c r="AG66" i="83"/>
  <c r="AF66" i="83"/>
  <c r="AL65" i="83"/>
  <c r="AK65" i="83"/>
  <c r="AJ65" i="83"/>
  <c r="AI65" i="83"/>
  <c r="AH65" i="83"/>
  <c r="AG65" i="83"/>
  <c r="AF65" i="83"/>
  <c r="AL64" i="83"/>
  <c r="AK64" i="83"/>
  <c r="AJ64" i="83"/>
  <c r="AI64" i="83"/>
  <c r="AH64" i="83"/>
  <c r="AG64" i="83"/>
  <c r="AF64" i="83"/>
  <c r="AL63" i="83"/>
  <c r="AK63" i="83"/>
  <c r="AJ63" i="83"/>
  <c r="AI63" i="83"/>
  <c r="AH63" i="83"/>
  <c r="AG63" i="83"/>
  <c r="AF63" i="83"/>
  <c r="AL62" i="83"/>
  <c r="AK62" i="83"/>
  <c r="AJ62" i="83"/>
  <c r="AI62" i="83"/>
  <c r="AH62" i="83"/>
  <c r="AG62" i="83"/>
  <c r="AF62" i="83"/>
  <c r="AL61" i="83"/>
  <c r="AK61" i="83"/>
  <c r="AJ61" i="83"/>
  <c r="AI61" i="83"/>
  <c r="AH61" i="83"/>
  <c r="AG61" i="83"/>
  <c r="AF61" i="83"/>
  <c r="AL60" i="83"/>
  <c r="AK60" i="83"/>
  <c r="AJ60" i="83"/>
  <c r="AI60" i="83"/>
  <c r="AH60" i="83"/>
  <c r="AG60" i="83"/>
  <c r="AF60" i="83"/>
  <c r="AL59" i="83"/>
  <c r="AK59" i="83"/>
  <c r="AJ59" i="83"/>
  <c r="AI59" i="83"/>
  <c r="AH59" i="83"/>
  <c r="AG59" i="83"/>
  <c r="AF59" i="83"/>
  <c r="AL58" i="83"/>
  <c r="AK58" i="83"/>
  <c r="AJ58" i="83"/>
  <c r="AI58" i="83"/>
  <c r="AH58" i="83"/>
  <c r="AG58" i="83"/>
  <c r="AF58" i="83"/>
  <c r="AL57" i="83"/>
  <c r="AK57" i="83"/>
  <c r="AJ57" i="83"/>
  <c r="AI57" i="83"/>
  <c r="AH57" i="83"/>
  <c r="AG57" i="83"/>
  <c r="AF57" i="83"/>
  <c r="AL56" i="83"/>
  <c r="AK56" i="83"/>
  <c r="AJ56" i="83"/>
  <c r="AI56" i="83"/>
  <c r="AH56" i="83"/>
  <c r="AG56" i="83"/>
  <c r="AF56" i="83"/>
  <c r="AL55" i="83"/>
  <c r="AK55" i="83"/>
  <c r="AJ55" i="83"/>
  <c r="AI55" i="83"/>
  <c r="AH55" i="83"/>
  <c r="AG55" i="83"/>
  <c r="AF55" i="83"/>
  <c r="AL54" i="83"/>
  <c r="AK54" i="83"/>
  <c r="AJ54" i="83"/>
  <c r="AI54" i="83"/>
  <c r="AH54" i="83"/>
  <c r="AG54" i="83"/>
  <c r="AF54" i="83"/>
  <c r="AL53" i="83"/>
  <c r="AK53" i="83"/>
  <c r="AJ53" i="83"/>
  <c r="AI53" i="83"/>
  <c r="AH53" i="83"/>
  <c r="AG53" i="83"/>
  <c r="AF53" i="83"/>
  <c r="AL52" i="83"/>
  <c r="AK52" i="83"/>
  <c r="AJ52" i="83"/>
  <c r="AI52" i="83"/>
  <c r="AH52" i="83"/>
  <c r="AG52" i="83"/>
  <c r="AF52" i="83"/>
  <c r="AL51" i="83"/>
  <c r="AK51" i="83"/>
  <c r="AJ51" i="83"/>
  <c r="AI51" i="83"/>
  <c r="AH51" i="83"/>
  <c r="AG51" i="83"/>
  <c r="AF51" i="83"/>
  <c r="AL50" i="83"/>
  <c r="AK50" i="83"/>
  <c r="AJ50" i="83"/>
  <c r="AI50" i="83"/>
  <c r="AH50" i="83"/>
  <c r="AG50" i="83"/>
  <c r="AF50" i="83"/>
  <c r="AL49" i="83"/>
  <c r="AK49" i="83"/>
  <c r="AJ49" i="83"/>
  <c r="AI49" i="83"/>
  <c r="AH49" i="83"/>
  <c r="AG49" i="83"/>
  <c r="AF49" i="83"/>
  <c r="AL48" i="83"/>
  <c r="AK48" i="83"/>
  <c r="AJ48" i="83"/>
  <c r="AI48" i="83"/>
  <c r="AH48" i="83"/>
  <c r="AG48" i="83"/>
  <c r="AF48" i="83"/>
  <c r="AL47" i="83"/>
  <c r="AK47" i="83"/>
  <c r="AJ47" i="83"/>
  <c r="AI47" i="83"/>
  <c r="AH47" i="83"/>
  <c r="AG47" i="83"/>
  <c r="AF47" i="83"/>
  <c r="AL46" i="83"/>
  <c r="AK46" i="83"/>
  <c r="AJ46" i="83"/>
  <c r="AI46" i="83"/>
  <c r="AH46" i="83"/>
  <c r="AG46" i="83"/>
  <c r="AF46" i="83"/>
  <c r="AL45" i="83"/>
  <c r="AK45" i="83"/>
  <c r="AJ45" i="83"/>
  <c r="AI45" i="83"/>
  <c r="AH45" i="83"/>
  <c r="AG45" i="83"/>
  <c r="AF45" i="83"/>
  <c r="AL44" i="83"/>
  <c r="AK44" i="83"/>
  <c r="AJ44" i="83"/>
  <c r="AI44" i="83"/>
  <c r="AH44" i="83"/>
  <c r="AG44" i="83"/>
  <c r="AF44" i="83"/>
  <c r="AL43" i="83"/>
  <c r="AK43" i="83"/>
  <c r="AJ43" i="83"/>
  <c r="AI43" i="83"/>
  <c r="AH43" i="83"/>
  <c r="AG43" i="83"/>
  <c r="AF43" i="83"/>
  <c r="AL42" i="83"/>
  <c r="AK42" i="83"/>
  <c r="AJ42" i="83"/>
  <c r="AI42" i="83"/>
  <c r="AH42" i="83"/>
  <c r="AG42" i="83"/>
  <c r="AF42" i="83"/>
  <c r="AL41" i="83"/>
  <c r="AK41" i="83"/>
  <c r="AJ41" i="83"/>
  <c r="AI41" i="83"/>
  <c r="AH41" i="83"/>
  <c r="AG41" i="83"/>
  <c r="AF41" i="83"/>
  <c r="AL40" i="83"/>
  <c r="AK40" i="83"/>
  <c r="AJ40" i="83"/>
  <c r="AI40" i="83"/>
  <c r="AH40" i="83"/>
  <c r="AG40" i="83"/>
  <c r="AF40" i="83"/>
  <c r="AL39" i="83"/>
  <c r="AK39" i="83"/>
  <c r="AJ39" i="83"/>
  <c r="AI39" i="83"/>
  <c r="AH39" i="83"/>
  <c r="AG39" i="83"/>
  <c r="AF39" i="83"/>
  <c r="AL38" i="83"/>
  <c r="AK38" i="83"/>
  <c r="AJ38" i="83"/>
  <c r="AI38" i="83"/>
  <c r="AH38" i="83"/>
  <c r="AG38" i="83"/>
  <c r="AF38" i="83"/>
  <c r="AL37" i="83"/>
  <c r="AK37" i="83"/>
  <c r="AJ37" i="83"/>
  <c r="AI37" i="83"/>
  <c r="AH37" i="83"/>
  <c r="AG37" i="83"/>
  <c r="AF37" i="83"/>
  <c r="AL36" i="83"/>
  <c r="AK36" i="83"/>
  <c r="AJ36" i="83"/>
  <c r="AI36" i="83"/>
  <c r="AH36" i="83"/>
  <c r="AG36" i="83"/>
  <c r="AF36" i="83"/>
  <c r="AL35" i="83"/>
  <c r="AK35" i="83"/>
  <c r="AJ35" i="83"/>
  <c r="AI35" i="83"/>
  <c r="AH35" i="83"/>
  <c r="AG35" i="83"/>
  <c r="AF35" i="83"/>
  <c r="AL34" i="83"/>
  <c r="AK34" i="83"/>
  <c r="AJ34" i="83"/>
  <c r="AI34" i="83"/>
  <c r="AH34" i="83"/>
  <c r="AG34" i="83"/>
  <c r="AF34" i="83"/>
  <c r="AL33" i="83"/>
  <c r="AK33" i="83"/>
  <c r="AJ33" i="83"/>
  <c r="AI33" i="83"/>
  <c r="AH33" i="83"/>
  <c r="AG33" i="83"/>
  <c r="AF33" i="83"/>
  <c r="AL32" i="83"/>
  <c r="AK32" i="83"/>
  <c r="AJ32" i="83"/>
  <c r="AI32" i="83"/>
  <c r="AH32" i="83"/>
  <c r="AG32" i="83"/>
  <c r="AF32" i="83"/>
  <c r="AL31" i="83"/>
  <c r="AK31" i="83"/>
  <c r="AJ31" i="83"/>
  <c r="AI31" i="83"/>
  <c r="AH31" i="83"/>
  <c r="AG31" i="83"/>
  <c r="AF31" i="83"/>
  <c r="AL30" i="83"/>
  <c r="AK30" i="83"/>
  <c r="AJ30" i="83"/>
  <c r="AI30" i="83"/>
  <c r="AH30" i="83"/>
  <c r="AG30" i="83"/>
  <c r="AF30" i="83"/>
  <c r="AL29" i="83"/>
  <c r="AK29" i="83"/>
  <c r="AJ29" i="83"/>
  <c r="AI29" i="83"/>
  <c r="AH29" i="83"/>
  <c r="AG29" i="83"/>
  <c r="AF29" i="83"/>
  <c r="AL28" i="83"/>
  <c r="AK28" i="83"/>
  <c r="AJ28" i="83"/>
  <c r="AI28" i="83"/>
  <c r="AH28" i="83"/>
  <c r="AG28" i="83"/>
  <c r="AF28" i="83"/>
  <c r="AL27" i="83"/>
  <c r="AK27" i="83"/>
  <c r="AJ27" i="83"/>
  <c r="AI27" i="83"/>
  <c r="AH27" i="83"/>
  <c r="AG27" i="83"/>
  <c r="AF27" i="83"/>
  <c r="AL26" i="83"/>
  <c r="AK26" i="83"/>
  <c r="AJ26" i="83"/>
  <c r="AI26" i="83"/>
  <c r="AH26" i="83"/>
  <c r="AG26" i="83"/>
  <c r="AF26" i="83"/>
  <c r="AL25" i="83"/>
  <c r="AK25" i="83"/>
  <c r="AJ25" i="83"/>
  <c r="AI25" i="83"/>
  <c r="AH25" i="83"/>
  <c r="AG25" i="83"/>
  <c r="AF25" i="83"/>
  <c r="AL24" i="83"/>
  <c r="AK24" i="83"/>
  <c r="AJ24" i="83"/>
  <c r="AI24" i="83"/>
  <c r="AH24" i="83"/>
  <c r="AG24" i="83"/>
  <c r="AF24" i="83"/>
  <c r="AL23" i="83"/>
  <c r="AK23" i="83"/>
  <c r="AJ23" i="83"/>
  <c r="AI23" i="83"/>
  <c r="AH23" i="83"/>
  <c r="AG23" i="83"/>
  <c r="AF23" i="83"/>
  <c r="AL22" i="83"/>
  <c r="AK22" i="83"/>
  <c r="AJ22" i="83"/>
  <c r="AI22" i="83"/>
  <c r="AH22" i="83"/>
  <c r="AG22" i="83"/>
  <c r="AF22" i="83"/>
  <c r="AL21" i="83"/>
  <c r="AK21" i="83"/>
  <c r="AJ21" i="83"/>
  <c r="AI21" i="83"/>
  <c r="AH21" i="83"/>
  <c r="AG21" i="83"/>
  <c r="AF21" i="83"/>
  <c r="AL20" i="83"/>
  <c r="AK20" i="83"/>
  <c r="AJ20" i="83"/>
  <c r="AI20" i="83"/>
  <c r="AH20" i="83"/>
  <c r="AG20" i="83"/>
  <c r="AF20" i="83"/>
  <c r="AL19" i="83"/>
  <c r="AK19" i="83"/>
  <c r="AJ19" i="83"/>
  <c r="AI19" i="83"/>
  <c r="AH19" i="83"/>
  <c r="AG19" i="83"/>
  <c r="AF19" i="83"/>
  <c r="AL18" i="83"/>
  <c r="AK18" i="83"/>
  <c r="AJ18" i="83"/>
  <c r="AI18" i="83"/>
  <c r="AH18" i="83"/>
  <c r="AG18" i="83"/>
  <c r="AF18" i="83"/>
  <c r="AL17" i="83"/>
  <c r="AK17" i="83"/>
  <c r="AJ17" i="83"/>
  <c r="AI17" i="83"/>
  <c r="AH17" i="83"/>
  <c r="AG17" i="83"/>
  <c r="AF17" i="83"/>
  <c r="AL16" i="83"/>
  <c r="AK16" i="83"/>
  <c r="AJ16" i="83"/>
  <c r="AI16" i="83"/>
  <c r="AH16" i="83"/>
  <c r="AG16" i="83"/>
  <c r="AF16" i="83"/>
  <c r="AL15" i="83"/>
  <c r="AK15" i="83"/>
  <c r="AJ15" i="83"/>
  <c r="AI15" i="83"/>
  <c r="AH15" i="83"/>
  <c r="AG15" i="83"/>
  <c r="AF15" i="83"/>
  <c r="AL14" i="83"/>
  <c r="AK14" i="83"/>
  <c r="AJ14" i="83"/>
  <c r="AI14" i="83"/>
  <c r="AH14" i="83"/>
  <c r="AG14" i="83"/>
  <c r="AF14" i="83"/>
  <c r="AL13" i="83"/>
  <c r="AK13" i="83"/>
  <c r="AJ13" i="83"/>
  <c r="AI13" i="83"/>
  <c r="AH13" i="83"/>
  <c r="AG13" i="83"/>
  <c r="AF13" i="83"/>
  <c r="AL12" i="83"/>
  <c r="AK12" i="83"/>
  <c r="AJ12" i="83"/>
  <c r="AI12" i="83"/>
  <c r="AH12" i="83"/>
  <c r="AG12" i="83"/>
  <c r="AF12" i="83"/>
  <c r="AL11" i="83"/>
  <c r="AK11" i="83"/>
  <c r="AJ11" i="83"/>
  <c r="AI11" i="83"/>
  <c r="AH11" i="83"/>
  <c r="AG11" i="83"/>
  <c r="AF11" i="83"/>
  <c r="AL10" i="83"/>
  <c r="AK10" i="83"/>
  <c r="AJ10" i="83"/>
  <c r="AI10" i="83"/>
  <c r="AH10" i="83"/>
  <c r="AG10" i="83"/>
  <c r="AF10" i="83"/>
  <c r="AL9" i="83"/>
  <c r="AK9" i="83"/>
  <c r="AJ9" i="83"/>
  <c r="AI9" i="83"/>
  <c r="AH9" i="83"/>
  <c r="AG9" i="83"/>
  <c r="AF9" i="83"/>
  <c r="AL8" i="83"/>
  <c r="AK8" i="83"/>
  <c r="AJ8" i="83"/>
  <c r="AI8" i="83"/>
  <c r="AH8" i="83"/>
  <c r="AG8" i="83"/>
  <c r="AF8" i="83"/>
  <c r="AL7" i="83"/>
  <c r="AK7" i="83"/>
  <c r="AJ7" i="83"/>
  <c r="AI7" i="83"/>
  <c r="AH7" i="83"/>
  <c r="AG7" i="83"/>
  <c r="AF7" i="83"/>
  <c r="AL6" i="83"/>
  <c r="AK6" i="83"/>
  <c r="AJ6" i="83"/>
  <c r="AI6" i="83"/>
  <c r="AH6" i="83"/>
  <c r="AG6" i="83"/>
  <c r="AF6" i="83"/>
  <c r="AL5" i="83"/>
  <c r="AK5" i="83"/>
  <c r="AJ5" i="83"/>
  <c r="AI5" i="83"/>
  <c r="AH5" i="83"/>
  <c r="AG5" i="83"/>
  <c r="AF5" i="83"/>
  <c r="AL4" i="83"/>
  <c r="AK4" i="83"/>
  <c r="AJ4" i="83"/>
  <c r="AI4" i="83"/>
  <c r="AH4" i="83"/>
  <c r="AG4" i="83"/>
  <c r="AF4" i="83"/>
  <c r="AL3" i="83"/>
  <c r="AK3" i="83"/>
  <c r="AJ3" i="83"/>
  <c r="AI3" i="83"/>
  <c r="AH3" i="83"/>
  <c r="AG3" i="83"/>
  <c r="AF3" i="83"/>
  <c r="AL2" i="83"/>
  <c r="AK2" i="83"/>
  <c r="AJ2" i="83"/>
  <c r="AI2" i="83"/>
  <c r="AH2" i="83"/>
  <c r="AG2" i="83"/>
  <c r="AF2" i="83"/>
  <c r="B7" i="73"/>
  <c r="B6" i="73"/>
  <c r="B5" i="73"/>
  <c r="C14" i="73"/>
  <c r="D8" i="73"/>
  <c r="C7" i="73"/>
  <c r="C6" i="73"/>
  <c r="C5" i="73"/>
  <c r="D9" i="9"/>
  <c r="D62" i="70"/>
  <c r="C9" i="9"/>
  <c r="D41" i="70"/>
  <c r="G9" i="9"/>
  <c r="D118" i="70"/>
  <c r="E9" i="9"/>
  <c r="D96" i="70"/>
  <c r="D7" i="9"/>
  <c r="D136" i="70"/>
  <c r="C7" i="9"/>
  <c r="D121" i="70"/>
  <c r="D7" i="70"/>
  <c r="E7" i="9"/>
  <c r="D155" i="70"/>
  <c r="D5" i="76"/>
  <c r="L7" i="30"/>
  <c r="D13" i="76"/>
  <c r="D9" i="76"/>
  <c r="D9" i="70"/>
  <c r="H6" i="30"/>
  <c r="F6" i="30"/>
  <c r="D42" i="70"/>
  <c r="F16" i="21"/>
  <c r="K7" i="9"/>
  <c r="D69" i="70"/>
  <c r="D24" i="70"/>
  <c r="D103" i="70"/>
  <c r="D86" i="70"/>
  <c r="D6" i="30"/>
  <c r="D32" i="70"/>
  <c r="D117" i="70"/>
  <c r="D152" i="70"/>
  <c r="D43" i="70"/>
  <c r="E6" i="30"/>
  <c r="D45" i="70"/>
  <c r="D134" i="70"/>
  <c r="D138" i="70"/>
  <c r="D151" i="70"/>
  <c r="D197" i="70"/>
  <c r="D153" i="70"/>
  <c r="D63" i="70"/>
  <c r="D97" i="70"/>
  <c r="D16" i="21"/>
  <c r="D25" i="70"/>
  <c r="D180" i="70"/>
  <c r="D79" i="70"/>
  <c r="D61" i="70"/>
  <c r="D135" i="70"/>
  <c r="D28" i="70"/>
  <c r="D78" i="70"/>
  <c r="D95" i="70"/>
  <c r="D8" i="70"/>
  <c r="D80" i="70"/>
  <c r="H16" i="21"/>
  <c r="E100" i="21"/>
  <c r="D214" i="70"/>
  <c r="L16" i="21"/>
  <c r="D119" i="70"/>
  <c r="D26" i="70"/>
  <c r="D49" i="70"/>
  <c r="D15" i="70"/>
  <c r="D11" i="70"/>
  <c r="K11" i="9"/>
  <c r="Q98" i="21" l="1"/>
  <c r="Q99" i="21"/>
  <c r="N106" i="21"/>
  <c r="Q14" i="21"/>
  <c r="C8" i="73"/>
  <c r="F8" i="73" s="1"/>
  <c r="Q15" i="21"/>
  <c r="I14" i="21"/>
  <c r="I106" i="21" s="1"/>
  <c r="I15" i="21"/>
  <c r="I107" i="21" s="1"/>
  <c r="B14" i="73"/>
  <c r="E107" i="21"/>
  <c r="AM11" i="83"/>
  <c r="AM19" i="83"/>
  <c r="AM23" i="83"/>
  <c r="AM27" i="83"/>
  <c r="AM31" i="83"/>
  <c r="AM35" i="83"/>
  <c r="AM39" i="83"/>
  <c r="AM43" i="83"/>
  <c r="AM47" i="83"/>
  <c r="AM132" i="83"/>
  <c r="AM3" i="83"/>
  <c r="AM7" i="83"/>
  <c r="AM51" i="83"/>
  <c r="AM124" i="83"/>
  <c r="AM15" i="83"/>
  <c r="AM55" i="83"/>
  <c r="AM59" i="83"/>
  <c r="AM63" i="83"/>
  <c r="AM67" i="83"/>
  <c r="AM71" i="83"/>
  <c r="AM75" i="83"/>
  <c r="AM80" i="83"/>
  <c r="AM84" i="83"/>
  <c r="AM88" i="83"/>
  <c r="AM92" i="83"/>
  <c r="AM96" i="83"/>
  <c r="AM100" i="83"/>
  <c r="AM104" i="83"/>
  <c r="AM108" i="83"/>
  <c r="AM112" i="83"/>
  <c r="AM116" i="83"/>
  <c r="AM120" i="83"/>
  <c r="AM128" i="83"/>
  <c r="AM136" i="83"/>
  <c r="AM140" i="83"/>
  <c r="AM144" i="83"/>
  <c r="AM148" i="83"/>
  <c r="AM152" i="83"/>
  <c r="AM156" i="83"/>
  <c r="AM161" i="83"/>
  <c r="AM165" i="83"/>
  <c r="AM169" i="83"/>
  <c r="AM173" i="83"/>
  <c r="AM177" i="83"/>
  <c r="AM251" i="83"/>
  <c r="AM255" i="83"/>
  <c r="AM259" i="83"/>
  <c r="AM263" i="83"/>
  <c r="AM267" i="83"/>
  <c r="AM271" i="83"/>
  <c r="AM275" i="83"/>
  <c r="AM279" i="83"/>
  <c r="AM283" i="83"/>
  <c r="AM287" i="83"/>
  <c r="AM291" i="83"/>
  <c r="AM295" i="83"/>
  <c r="AM299" i="83"/>
  <c r="AM303" i="83"/>
  <c r="AM307" i="83"/>
  <c r="AM311" i="83"/>
  <c r="AM315" i="83"/>
  <c r="AM319" i="83"/>
  <c r="AM323" i="83"/>
  <c r="AM327" i="83"/>
  <c r="AM331" i="83"/>
  <c r="AM335" i="83"/>
  <c r="AM339" i="83"/>
  <c r="AM343" i="83"/>
  <c r="AM347" i="83"/>
  <c r="AM351" i="83"/>
  <c r="AM355" i="83"/>
  <c r="AM359" i="83"/>
  <c r="AM363" i="83"/>
  <c r="AM367" i="83"/>
  <c r="AM371" i="83"/>
  <c r="AM375" i="83"/>
  <c r="AM379" i="83"/>
  <c r="AM383" i="83"/>
  <c r="AM387" i="83"/>
  <c r="AM391" i="83"/>
  <c r="AM395" i="83"/>
  <c r="AM399" i="83"/>
  <c r="AM403" i="83"/>
  <c r="AM407" i="83"/>
  <c r="AM411" i="83"/>
  <c r="AM419" i="83"/>
  <c r="AM423" i="83"/>
  <c r="AM427" i="83"/>
  <c r="AM431" i="83"/>
  <c r="AM435" i="83"/>
  <c r="AM439" i="83"/>
  <c r="AM443" i="83"/>
  <c r="AM447" i="83"/>
  <c r="AM451" i="83"/>
  <c r="AM455" i="83"/>
  <c r="AM459" i="83"/>
  <c r="AM463" i="83"/>
  <c r="AM467" i="83"/>
  <c r="AM471" i="83"/>
  <c r="AM475" i="83"/>
  <c r="AM479" i="83"/>
  <c r="AM483" i="83"/>
  <c r="AM491" i="83"/>
  <c r="AM495" i="83"/>
  <c r="AM499" i="83"/>
  <c r="AM503" i="83"/>
  <c r="AM507" i="83"/>
  <c r="AM515" i="83"/>
  <c r="AM519" i="83"/>
  <c r="AM523" i="83"/>
  <c r="AM527" i="83"/>
  <c r="AM535" i="83"/>
  <c r="AM539" i="83"/>
  <c r="AM543" i="83"/>
  <c r="AM547" i="83"/>
  <c r="AM551" i="83"/>
  <c r="AM615" i="83"/>
  <c r="AM619" i="83"/>
  <c r="AM623" i="83"/>
  <c r="AM627" i="83"/>
  <c r="AM631" i="83"/>
  <c r="AM635" i="83"/>
  <c r="AM639" i="83"/>
  <c r="AM643" i="83"/>
  <c r="AM647" i="83"/>
  <c r="AM651" i="83"/>
  <c r="AM655" i="83"/>
  <c r="AM659" i="83"/>
  <c r="AM663" i="83"/>
  <c r="AM667" i="83"/>
  <c r="AM671" i="83"/>
  <c r="AM675" i="83"/>
  <c r="AM679" i="83"/>
  <c r="AM683" i="83"/>
  <c r="AM687" i="83"/>
  <c r="AM691" i="83"/>
  <c r="AM695" i="83"/>
  <c r="AM699" i="83"/>
  <c r="AM703" i="83"/>
  <c r="AM707" i="83"/>
  <c r="AM715" i="83"/>
  <c r="AM723" i="83"/>
  <c r="AM727" i="83"/>
  <c r="AM731" i="83"/>
  <c r="AM735" i="83"/>
  <c r="AM739" i="83"/>
  <c r="AM743" i="83"/>
  <c r="AM747" i="83"/>
  <c r="AM751" i="83"/>
  <c r="AM755" i="83"/>
  <c r="AM759" i="83"/>
  <c r="AM763" i="83"/>
  <c r="AM767" i="83"/>
  <c r="AM771" i="83"/>
  <c r="AM775" i="83"/>
  <c r="AM779" i="83"/>
  <c r="AM783" i="83"/>
  <c r="AM787" i="83"/>
  <c r="AM791" i="83"/>
  <c r="AM795" i="83"/>
  <c r="AM799" i="83"/>
  <c r="AM803" i="83"/>
  <c r="AM811" i="83"/>
  <c r="AM815" i="83"/>
  <c r="AM819" i="83"/>
  <c r="AM823" i="83"/>
  <c r="AM827" i="83"/>
  <c r="AM831" i="83"/>
  <c r="AM835" i="83"/>
  <c r="AM839" i="83"/>
  <c r="AM843" i="83"/>
  <c r="AM847" i="83"/>
  <c r="AM851" i="83"/>
  <c r="AM855" i="83"/>
  <c r="AM859" i="83"/>
  <c r="AM863" i="83"/>
  <c r="AM867" i="83"/>
  <c r="AM871" i="83"/>
  <c r="AM875" i="83"/>
  <c r="AM879" i="83"/>
  <c r="AM883" i="83"/>
  <c r="AM887" i="83"/>
  <c r="AM891" i="83"/>
  <c r="AM895" i="83"/>
  <c r="AM899" i="83"/>
  <c r="AM903" i="83"/>
  <c r="AM907" i="83"/>
  <c r="AM911" i="83"/>
  <c r="AM915" i="83"/>
  <c r="AM919" i="83"/>
  <c r="AM923" i="83"/>
  <c r="AM927" i="83"/>
  <c r="AM931" i="83"/>
  <c r="AM935" i="83"/>
  <c r="AM939" i="83"/>
  <c r="AM943" i="83"/>
  <c r="AM947" i="83"/>
  <c r="AM951" i="83"/>
  <c r="AM955" i="83"/>
  <c r="AM959" i="83"/>
  <c r="AM963" i="83"/>
  <c r="AM967" i="83"/>
  <c r="AM969" i="83"/>
  <c r="AM973" i="83"/>
  <c r="AM977" i="83"/>
  <c r="AM981" i="83"/>
  <c r="AM985" i="83"/>
  <c r="AM989" i="83"/>
  <c r="AM993" i="83"/>
  <c r="AM997" i="83"/>
  <c r="AM1001" i="83"/>
  <c r="AM1005" i="83"/>
  <c r="AM1011" i="83"/>
  <c r="AM1015" i="83"/>
  <c r="AM1019" i="83"/>
  <c r="AM1023" i="83"/>
  <c r="AM1027" i="83"/>
  <c r="AM1031" i="83"/>
  <c r="AM1035" i="83"/>
  <c r="AM1039" i="83"/>
  <c r="AM1043" i="83"/>
  <c r="AM1047" i="83"/>
  <c r="AM1051" i="83"/>
  <c r="AM1055" i="83"/>
  <c r="AM1059" i="83"/>
  <c r="AM1063" i="83"/>
  <c r="AM1067" i="83"/>
  <c r="AM1071" i="83"/>
  <c r="AM1075" i="83"/>
  <c r="AM1079" i="83"/>
  <c r="AM1083" i="83"/>
  <c r="AM1087" i="83"/>
  <c r="AM1091" i="83"/>
  <c r="AM1095" i="83"/>
  <c r="AM1099" i="83"/>
  <c r="AM1103" i="83"/>
  <c r="AM1107" i="83"/>
  <c r="AM1111" i="83"/>
  <c r="AM1115" i="83"/>
  <c r="AM1119" i="83"/>
  <c r="AM1123" i="83"/>
  <c r="AM1127" i="83"/>
  <c r="AM1131" i="83"/>
  <c r="AM1135" i="83"/>
  <c r="AM1139" i="83"/>
  <c r="AM1143" i="83"/>
  <c r="AM1147" i="83"/>
  <c r="AM1151" i="83"/>
  <c r="AM1155" i="83"/>
  <c r="AM1159" i="83"/>
  <c r="AM1163" i="83"/>
  <c r="AM1167" i="83"/>
  <c r="AM1171" i="83"/>
  <c r="AM1175" i="83"/>
  <c r="AM1179" i="83"/>
  <c r="AM1183" i="83"/>
  <c r="AM1187" i="83"/>
  <c r="AM1191" i="83"/>
  <c r="AM1195" i="83"/>
  <c r="AM1199" i="83"/>
  <c r="AM1203" i="83"/>
  <c r="AM1207" i="83"/>
  <c r="AM1211" i="83"/>
  <c r="AM1215" i="83"/>
  <c r="AM1219" i="83"/>
  <c r="AM1223" i="83"/>
  <c r="AM1227" i="83"/>
  <c r="AM1231" i="83"/>
  <c r="AM1235" i="83"/>
  <c r="AM1239" i="83"/>
  <c r="AM1243" i="83"/>
  <c r="AM1247" i="83"/>
  <c r="AM1251" i="83"/>
  <c r="AM1255" i="83"/>
  <c r="AM1259" i="83"/>
  <c r="AM1263" i="83"/>
  <c r="AM1267" i="83"/>
  <c r="AM1271" i="83"/>
  <c r="AM1275" i="83"/>
  <c r="AM1279" i="83"/>
  <c r="AM1283" i="83"/>
  <c r="AM1287" i="83"/>
  <c r="AM1291" i="83"/>
  <c r="AM1299" i="83"/>
  <c r="AM1303" i="83"/>
  <c r="AM1307" i="83"/>
  <c r="AM1311" i="83"/>
  <c r="AM1315" i="83"/>
  <c r="AM1319" i="83"/>
  <c r="AM1323" i="83"/>
  <c r="AM1327" i="83"/>
  <c r="AM1331" i="83"/>
  <c r="AM1335" i="83"/>
  <c r="AM1339" i="83"/>
  <c r="AM1383" i="83"/>
  <c r="AM1387" i="83"/>
  <c r="AM1391" i="83"/>
  <c r="AM1395" i="83"/>
  <c r="AM1399" i="83"/>
  <c r="AM1403" i="83"/>
  <c r="AM1407" i="83"/>
  <c r="AM1411" i="83"/>
  <c r="AM1415" i="83"/>
  <c r="AM1419" i="83"/>
  <c r="AM1423" i="83"/>
  <c r="AM1427" i="83"/>
  <c r="AM1431" i="83"/>
  <c r="AM1435" i="83"/>
  <c r="AM1439" i="83"/>
  <c r="AM1443" i="83"/>
  <c r="AM1447" i="83"/>
  <c r="AM1451" i="83"/>
  <c r="AM1455" i="83"/>
  <c r="AM1459" i="83"/>
  <c r="AM1463" i="83"/>
  <c r="AM1467" i="83"/>
  <c r="AM1471" i="83"/>
  <c r="AM1475" i="83"/>
  <c r="AM1480" i="83"/>
  <c r="AM1484" i="83"/>
  <c r="AM1488" i="83"/>
  <c r="AM1492" i="83"/>
  <c r="AM1497" i="83"/>
  <c r="AM1501" i="83"/>
  <c r="AM1505" i="83"/>
  <c r="AM1509" i="83"/>
  <c r="AM1531" i="83"/>
  <c r="AM1535" i="83"/>
  <c r="AM1539" i="83"/>
  <c r="AM1543" i="83"/>
  <c r="AM1547" i="83"/>
  <c r="AM1551" i="83"/>
  <c r="AM1555" i="83"/>
  <c r="AM1559" i="83"/>
  <c r="AM1564" i="83"/>
  <c r="AM1568" i="83"/>
  <c r="AM1572" i="83"/>
  <c r="AM1576" i="83"/>
  <c r="AM1580" i="83"/>
  <c r="AM1584" i="83"/>
  <c r="AM1639" i="83"/>
  <c r="AM1643" i="83"/>
  <c r="AM1647" i="83"/>
  <c r="AM1651" i="83"/>
  <c r="AM1655" i="83"/>
  <c r="AM1659" i="83"/>
  <c r="AM1663" i="83"/>
  <c r="AM1667" i="83"/>
  <c r="AM1671" i="83"/>
  <c r="AM1675" i="83"/>
  <c r="AM1679" i="83"/>
  <c r="AM1683" i="83"/>
  <c r="AM1687" i="83"/>
  <c r="AM1691" i="83"/>
  <c r="AM1695" i="83"/>
  <c r="AM1699" i="83"/>
  <c r="AM1703" i="83"/>
  <c r="AM1707" i="83"/>
  <c r="AM1711" i="83"/>
  <c r="AM1715" i="83"/>
  <c r="AM1719" i="83"/>
  <c r="AM1723" i="83"/>
  <c r="AM1727" i="83"/>
  <c r="AM1731" i="83"/>
  <c r="AM1735" i="83"/>
  <c r="AM1739" i="83"/>
  <c r="AM1743" i="83"/>
  <c r="AM1747" i="83"/>
  <c r="AM1751" i="83"/>
  <c r="AM1755" i="83"/>
  <c r="AM1759" i="83"/>
  <c r="AM1763" i="83"/>
  <c r="AM1767" i="83"/>
  <c r="AM1771" i="83"/>
  <c r="AM1775" i="83"/>
  <c r="AM1779" i="83"/>
  <c r="AM1783" i="83"/>
  <c r="AM1789" i="83"/>
  <c r="AM1793" i="83"/>
  <c r="AM1797" i="83"/>
  <c r="AM1801" i="83"/>
  <c r="AM1805" i="83"/>
  <c r="AM1811" i="83"/>
  <c r="AM1815" i="83"/>
  <c r="P8" i="30"/>
  <c r="F8" i="30"/>
  <c r="D10" i="76"/>
  <c r="F17" i="21"/>
  <c r="F108" i="21"/>
  <c r="F109" i="21" s="1"/>
  <c r="H8" i="30"/>
  <c r="D14" i="76"/>
  <c r="H108" i="21"/>
  <c r="H109" i="21" s="1"/>
  <c r="H17" i="21"/>
  <c r="I6" i="30"/>
  <c r="D8" i="30"/>
  <c r="N7" i="30"/>
  <c r="Q7" i="30" s="1"/>
  <c r="L8" i="30"/>
  <c r="L108" i="21"/>
  <c r="L109" i="21" s="1"/>
  <c r="L17" i="21"/>
  <c r="N16" i="21"/>
  <c r="E8" i="30"/>
  <c r="D6" i="76"/>
  <c r="D108" i="21"/>
  <c r="D109" i="21" s="1"/>
  <c r="D17" i="21"/>
  <c r="I16" i="21"/>
  <c r="I17" i="21" s="1"/>
  <c r="E108" i="21"/>
  <c r="E109" i="21" s="1"/>
  <c r="E101" i="21"/>
  <c r="I100" i="21"/>
  <c r="AM1295" i="83"/>
  <c r="AM487" i="83"/>
  <c r="AM719" i="83"/>
  <c r="AM807" i="83"/>
  <c r="AM1820" i="83"/>
  <c r="AM1824" i="83"/>
  <c r="AM1828" i="83"/>
  <c r="AM1832" i="83"/>
  <c r="AM1836" i="83"/>
  <c r="AM1840" i="83"/>
  <c r="AM1888" i="83"/>
  <c r="AM1892" i="83"/>
  <c r="AM1900" i="83"/>
  <c r="AM1904" i="83"/>
  <c r="AM1908" i="83"/>
  <c r="AM1912" i="83"/>
  <c r="AM1916" i="83"/>
  <c r="AM1920" i="83"/>
  <c r="AM1924" i="83"/>
  <c r="AM1928" i="83"/>
  <c r="AM1932" i="83"/>
  <c r="AM1936" i="83"/>
  <c r="AM1940" i="83"/>
  <c r="AM1944" i="83"/>
  <c r="AM1948" i="83"/>
  <c r="AM1952" i="83"/>
  <c r="AM1956" i="83"/>
  <c r="AM1960" i="83"/>
  <c r="AM1964" i="83"/>
  <c r="AM1968" i="83"/>
  <c r="AM1972" i="83"/>
  <c r="AM1976" i="83"/>
  <c r="AM1980" i="83"/>
  <c r="AM1984" i="83"/>
  <c r="AM1988" i="83"/>
  <c r="AM1992" i="83"/>
  <c r="AM1996" i="83"/>
  <c r="AM2002" i="83"/>
  <c r="AM2006" i="83"/>
  <c r="AM2010" i="83"/>
  <c r="AM2013" i="83"/>
  <c r="AM2017" i="83"/>
  <c r="AM2021" i="83"/>
  <c r="AM2022" i="83"/>
  <c r="AM2026" i="83"/>
  <c r="AM2030" i="83"/>
  <c r="AM2034" i="83"/>
  <c r="AM2038" i="83"/>
  <c r="AM2042" i="83"/>
  <c r="AM2046" i="83"/>
  <c r="AM2050" i="83"/>
  <c r="AM2054" i="83"/>
  <c r="AM2058" i="83"/>
  <c r="AM2062" i="83"/>
  <c r="AM2066" i="83"/>
  <c r="AM2070" i="83"/>
  <c r="AM2074" i="83"/>
  <c r="AM2078" i="83"/>
  <c r="AM2082" i="83"/>
  <c r="AM2086" i="83"/>
  <c r="AM2090" i="83"/>
  <c r="AM2094" i="83"/>
  <c r="AM2120" i="83"/>
  <c r="AM2124" i="83"/>
  <c r="AM2132" i="83"/>
  <c r="AM2136" i="83"/>
  <c r="AM2140" i="83"/>
  <c r="AM2144" i="83"/>
  <c r="AM2148" i="83"/>
  <c r="AM2152" i="83"/>
  <c r="AM2156" i="83"/>
  <c r="AM2160" i="83"/>
  <c r="AM2164" i="83"/>
  <c r="AM2168" i="83"/>
  <c r="AM2172" i="83"/>
  <c r="AM2176" i="83"/>
  <c r="AM711" i="83"/>
  <c r="AM531" i="83"/>
  <c r="AM2" i="83"/>
  <c r="AM6" i="83"/>
  <c r="AM10" i="83"/>
  <c r="AM14" i="83"/>
  <c r="AM18" i="83"/>
  <c r="AM22" i="83"/>
  <c r="AM26" i="83"/>
  <c r="AM30" i="83"/>
  <c r="AM34" i="83"/>
  <c r="AM38" i="83"/>
  <c r="AM42" i="83"/>
  <c r="AM46" i="83"/>
  <c r="AM50" i="83"/>
  <c r="AM54" i="83"/>
  <c r="AM58" i="83"/>
  <c r="AM62" i="83"/>
  <c r="AM66" i="83"/>
  <c r="AM70" i="83"/>
  <c r="AM74" i="83"/>
  <c r="AM79" i="83"/>
  <c r="AM83" i="83"/>
  <c r="AM87" i="83"/>
  <c r="AM91" i="83"/>
  <c r="AM95" i="83"/>
  <c r="AM99" i="83"/>
  <c r="AM103" i="83"/>
  <c r="AM107" i="83"/>
  <c r="AM111" i="83"/>
  <c r="AM115" i="83"/>
  <c r="AM119" i="83"/>
  <c r="AM123" i="83"/>
  <c r="AM127" i="83"/>
  <c r="AM131" i="83"/>
  <c r="AM135" i="83"/>
  <c r="AM139" i="83"/>
  <c r="AM143" i="83"/>
  <c r="AM147" i="83"/>
  <c r="AM151" i="83"/>
  <c r="AM155" i="83"/>
  <c r="AM159" i="83"/>
  <c r="AM160" i="83"/>
  <c r="AM164" i="83"/>
  <c r="AM168" i="83"/>
  <c r="AM13" i="83"/>
  <c r="AM17" i="83"/>
  <c r="AM25" i="83"/>
  <c r="AM29" i="83"/>
  <c r="AM33" i="83"/>
  <c r="AM37" i="83"/>
  <c r="AM41" i="83"/>
  <c r="AM45" i="83"/>
  <c r="AM49" i="83"/>
  <c r="AM53" i="83"/>
  <c r="AM57" i="83"/>
  <c r="AM61" i="83"/>
  <c r="AM65" i="83"/>
  <c r="AM69" i="83"/>
  <c r="AM73" i="83"/>
  <c r="AM77" i="83"/>
  <c r="AM78" i="83"/>
  <c r="AM82" i="83"/>
  <c r="AM86" i="83"/>
  <c r="AM90" i="83"/>
  <c r="AM94" i="83"/>
  <c r="AM98" i="83"/>
  <c r="AM102" i="83"/>
  <c r="AM106" i="83"/>
  <c r="AM110" i="83"/>
  <c r="AM114" i="83"/>
  <c r="AM118" i="83"/>
  <c r="AM122" i="83"/>
  <c r="AM126" i="83"/>
  <c r="AM130" i="83"/>
  <c r="AM134" i="83"/>
  <c r="AM138" i="83"/>
  <c r="AM142" i="83"/>
  <c r="AM146" i="83"/>
  <c r="AM150" i="83"/>
  <c r="AM154" i="83"/>
  <c r="AM158" i="83"/>
  <c r="AM163" i="83"/>
  <c r="AM167" i="83"/>
  <c r="AM171" i="83"/>
  <c r="AM175" i="83"/>
  <c r="AM181" i="83"/>
  <c r="AM185" i="83"/>
  <c r="AM189" i="83"/>
  <c r="AM193" i="83"/>
  <c r="AM197" i="83"/>
  <c r="AM415" i="83"/>
  <c r="AM511" i="83"/>
  <c r="AM5" i="83"/>
  <c r="AM9" i="83"/>
  <c r="AM21" i="83"/>
  <c r="AM4" i="83"/>
  <c r="AM8" i="83"/>
  <c r="AM12" i="83"/>
  <c r="AM16" i="83"/>
  <c r="AM20" i="83"/>
  <c r="AM24" i="83"/>
  <c r="AM28" i="83"/>
  <c r="AM32" i="83"/>
  <c r="AM36" i="83"/>
  <c r="AM40" i="83"/>
  <c r="AM44" i="83"/>
  <c r="AM48" i="83"/>
  <c r="AM52" i="83"/>
  <c r="AM56" i="83"/>
  <c r="AM60" i="83"/>
  <c r="AM64" i="83"/>
  <c r="AM68" i="83"/>
  <c r="AM72" i="83"/>
  <c r="AM76" i="83"/>
  <c r="AM81" i="83"/>
  <c r="AM85" i="83"/>
  <c r="AM89" i="83"/>
  <c r="AM93" i="83"/>
  <c r="AM97" i="83"/>
  <c r="AM101" i="83"/>
  <c r="AM105" i="83"/>
  <c r="AM109" i="83"/>
  <c r="AM113" i="83"/>
  <c r="AM117" i="83"/>
  <c r="AM121" i="83"/>
  <c r="AM125" i="83"/>
  <c r="AM129" i="83"/>
  <c r="AM133" i="83"/>
  <c r="AM137" i="83"/>
  <c r="AM141" i="83"/>
  <c r="AM145" i="83"/>
  <c r="AM149" i="83"/>
  <c r="AM153" i="83"/>
  <c r="AM157" i="83"/>
  <c r="AM162" i="83"/>
  <c r="AM166" i="83"/>
  <c r="AM172" i="83"/>
  <c r="AM176" i="83"/>
  <c r="AM250" i="83"/>
  <c r="AM254" i="83"/>
  <c r="AM258" i="83"/>
  <c r="AM262" i="83"/>
  <c r="AM266" i="83"/>
  <c r="AM270" i="83"/>
  <c r="AM274" i="83"/>
  <c r="AM278" i="83"/>
  <c r="AM282" i="83"/>
  <c r="AM286" i="83"/>
  <c r="AM290" i="83"/>
  <c r="AM294" i="83"/>
  <c r="AM298" i="83"/>
  <c r="AM302" i="83"/>
  <c r="AM306" i="83"/>
  <c r="AM310" i="83"/>
  <c r="AM314" i="83"/>
  <c r="AM318" i="83"/>
  <c r="AM322" i="83"/>
  <c r="AM326" i="83"/>
  <c r="AM330" i="83"/>
  <c r="AM334" i="83"/>
  <c r="AM338" i="83"/>
  <c r="AM342" i="83"/>
  <c r="AM346" i="83"/>
  <c r="AM350" i="83"/>
  <c r="AM354" i="83"/>
  <c r="AM358" i="83"/>
  <c r="AM362" i="83"/>
  <c r="AM366" i="83"/>
  <c r="AM370" i="83"/>
  <c r="AM374" i="83"/>
  <c r="AM378" i="83"/>
  <c r="AM382" i="83"/>
  <c r="AM386" i="83"/>
  <c r="AM390" i="83"/>
  <c r="AM394" i="83"/>
  <c r="AM398" i="83"/>
  <c r="AM402" i="83"/>
  <c r="AM406" i="83"/>
  <c r="AM410" i="83"/>
  <c r="AM414" i="83"/>
  <c r="AM418" i="83"/>
  <c r="AM422" i="83"/>
  <c r="AM426" i="83"/>
  <c r="AM430" i="83"/>
  <c r="AM434" i="83"/>
  <c r="AM438" i="83"/>
  <c r="AM442" i="83"/>
  <c r="AM446" i="83"/>
  <c r="AM450" i="83"/>
  <c r="AM454" i="83"/>
  <c r="AM458" i="83"/>
  <c r="AM462" i="83"/>
  <c r="AM466" i="83"/>
  <c r="AM470" i="83"/>
  <c r="AM474" i="83"/>
  <c r="AM478" i="83"/>
  <c r="AM482" i="83"/>
  <c r="AM486" i="83"/>
  <c r="AM490" i="83"/>
  <c r="AM494" i="83"/>
  <c r="AM498" i="83"/>
  <c r="AM502" i="83"/>
  <c r="AM614" i="83"/>
  <c r="AM618" i="83"/>
  <c r="AM622" i="83"/>
  <c r="AM626" i="83"/>
  <c r="AM630" i="83"/>
  <c r="AM634" i="83"/>
  <c r="AM638" i="83"/>
  <c r="AM642" i="83"/>
  <c r="AM646" i="83"/>
  <c r="AM650" i="83"/>
  <c r="AM654" i="83"/>
  <c r="AM658" i="83"/>
  <c r="AM662" i="83"/>
  <c r="AM666" i="83"/>
  <c r="AM670" i="83"/>
  <c r="AM674" i="83"/>
  <c r="AM678" i="83"/>
  <c r="AM682" i="83"/>
  <c r="AM686" i="83"/>
  <c r="AM690" i="83"/>
  <c r="AM694" i="83"/>
  <c r="AM698" i="83"/>
  <c r="AM702" i="83"/>
  <c r="AM706" i="83"/>
  <c r="AM710" i="83"/>
  <c r="AM714" i="83"/>
  <c r="AM718" i="83"/>
  <c r="AM722" i="83"/>
  <c r="AM726" i="83"/>
  <c r="AM730" i="83"/>
  <c r="AM734" i="83"/>
  <c r="AM738" i="83"/>
  <c r="AM742" i="83"/>
  <c r="AM746" i="83"/>
  <c r="AM750" i="83"/>
  <c r="AM754" i="83"/>
  <c r="AM758" i="83"/>
  <c r="AM762" i="83"/>
  <c r="AM766" i="83"/>
  <c r="AM770" i="83"/>
  <c r="AM774" i="83"/>
  <c r="AM778" i="83"/>
  <c r="AM782" i="83"/>
  <c r="AM786" i="83"/>
  <c r="AM790" i="83"/>
  <c r="AM794" i="83"/>
  <c r="AM798" i="83"/>
  <c r="AM802" i="83"/>
  <c r="AM806" i="83"/>
  <c r="AM810" i="83"/>
  <c r="AM814" i="83"/>
  <c r="AM818" i="83"/>
  <c r="AM822" i="83"/>
  <c r="AM826" i="83"/>
  <c r="AM830" i="83"/>
  <c r="AM834" i="83"/>
  <c r="AM838" i="83"/>
  <c r="AM858" i="83"/>
  <c r="AM862" i="83"/>
  <c r="AM866" i="83"/>
  <c r="AM870" i="83"/>
  <c r="AM874" i="83"/>
  <c r="AM878" i="83"/>
  <c r="AM882" i="83"/>
  <c r="AM886" i="83"/>
  <c r="AM890" i="83"/>
  <c r="AM894" i="83"/>
  <c r="AM898" i="83"/>
  <c r="AM902" i="83"/>
  <c r="AM906" i="83"/>
  <c r="AM910" i="83"/>
  <c r="AM914" i="83"/>
  <c r="AM918" i="83"/>
  <c r="AM922" i="83"/>
  <c r="AM926" i="83"/>
  <c r="AM930" i="83"/>
  <c r="AM934" i="83"/>
  <c r="AM938" i="83"/>
  <c r="AM942" i="83"/>
  <c r="AM946" i="83"/>
  <c r="AM950" i="83"/>
  <c r="AM954" i="83"/>
  <c r="AM958" i="83"/>
  <c r="AM962" i="83"/>
  <c r="AM966" i="83"/>
  <c r="AM972" i="83"/>
  <c r="AM976" i="83"/>
  <c r="AM980" i="83"/>
  <c r="AM984" i="83"/>
  <c r="AM988" i="83"/>
  <c r="AM992" i="83"/>
  <c r="AM996" i="83"/>
  <c r="AM1000" i="83"/>
  <c r="AM1004" i="83"/>
  <c r="AM1008" i="83"/>
  <c r="AM1110" i="83"/>
  <c r="AM1114" i="83"/>
  <c r="AM1118" i="83"/>
  <c r="AM1122" i="83"/>
  <c r="AM1126" i="83"/>
  <c r="AM1130" i="83"/>
  <c r="AM1134" i="83"/>
  <c r="AM1138" i="83"/>
  <c r="AM201" i="83"/>
  <c r="AM205" i="83"/>
  <c r="AM209" i="83"/>
  <c r="AM213" i="83"/>
  <c r="AM217" i="83"/>
  <c r="AM221" i="83"/>
  <c r="AM225" i="83"/>
  <c r="AM229" i="83"/>
  <c r="AM233" i="83"/>
  <c r="AM237" i="83"/>
  <c r="AM241" i="83"/>
  <c r="AM245" i="83"/>
  <c r="AM249" i="83"/>
  <c r="AM253" i="83"/>
  <c r="AM257" i="83"/>
  <c r="AM261" i="83"/>
  <c r="AM265" i="83"/>
  <c r="AM269" i="83"/>
  <c r="AM273" i="83"/>
  <c r="AM277" i="83"/>
  <c r="AM281" i="83"/>
  <c r="AM285" i="83"/>
  <c r="AM289" i="83"/>
  <c r="AM293" i="83"/>
  <c r="AM297" i="83"/>
  <c r="AM301" i="83"/>
  <c r="AM305" i="83"/>
  <c r="AM309" i="83"/>
  <c r="AM313" i="83"/>
  <c r="AM317" i="83"/>
  <c r="AM321" i="83"/>
  <c r="AM325" i="83"/>
  <c r="AM329" i="83"/>
  <c r="AM333" i="83"/>
  <c r="AM337" i="83"/>
  <c r="AM341" i="83"/>
  <c r="AM345" i="83"/>
  <c r="AM349" i="83"/>
  <c r="AM353" i="83"/>
  <c r="AM357" i="83"/>
  <c r="AM361" i="83"/>
  <c r="AM365" i="83"/>
  <c r="AM369" i="83"/>
  <c r="AM373" i="83"/>
  <c r="AM377" i="83"/>
  <c r="AM381" i="83"/>
  <c r="AM385" i="83"/>
  <c r="AM389" i="83"/>
  <c r="AM393" i="83"/>
  <c r="AM397" i="83"/>
  <c r="AM401" i="83"/>
  <c r="AM405" i="83"/>
  <c r="AM409" i="83"/>
  <c r="AM413" i="83"/>
  <c r="AM417" i="83"/>
  <c r="AM421" i="83"/>
  <c r="AM425" i="83"/>
  <c r="AM429" i="83"/>
  <c r="AM433" i="83"/>
  <c r="AM437" i="83"/>
  <c r="AM441" i="83"/>
  <c r="AM445" i="83"/>
  <c r="AM449" i="83"/>
  <c r="AM453" i="83"/>
  <c r="AM457" i="83"/>
  <c r="AM461" i="83"/>
  <c r="AM465" i="83"/>
  <c r="AM469" i="83"/>
  <c r="AM473" i="83"/>
  <c r="AM477" i="83"/>
  <c r="AM481" i="83"/>
  <c r="AM485" i="83"/>
  <c r="AM489" i="83"/>
  <c r="AM493" i="83"/>
  <c r="AM497" i="83"/>
  <c r="AM501" i="83"/>
  <c r="AM505" i="83"/>
  <c r="AM509" i="83"/>
  <c r="AM513" i="83"/>
  <c r="AM517" i="83"/>
  <c r="AM521" i="83"/>
  <c r="AM525" i="83"/>
  <c r="AM529" i="83"/>
  <c r="AM533" i="83"/>
  <c r="AM537" i="83"/>
  <c r="AM541" i="83"/>
  <c r="AM545" i="83"/>
  <c r="AM549" i="83"/>
  <c r="AM553" i="83"/>
  <c r="AM557" i="83"/>
  <c r="AM561" i="83"/>
  <c r="AM565" i="83"/>
  <c r="AM569" i="83"/>
  <c r="AM573" i="83"/>
  <c r="AM577" i="83"/>
  <c r="AM581" i="83"/>
  <c r="AM585" i="83"/>
  <c r="AM589" i="83"/>
  <c r="AM593" i="83"/>
  <c r="AM597" i="83"/>
  <c r="AM601" i="83"/>
  <c r="AM605" i="83"/>
  <c r="AM609" i="83"/>
  <c r="AM613" i="83"/>
  <c r="AM617" i="83"/>
  <c r="AM621" i="83"/>
  <c r="AM625" i="83"/>
  <c r="AM629" i="83"/>
  <c r="AM633" i="83"/>
  <c r="AM637" i="83"/>
  <c r="AM641" i="83"/>
  <c r="AM645" i="83"/>
  <c r="AM649" i="83"/>
  <c r="AM653" i="83"/>
  <c r="AM657" i="83"/>
  <c r="AM661" i="83"/>
  <c r="AM665" i="83"/>
  <c r="AM669" i="83"/>
  <c r="AM673" i="83"/>
  <c r="AM677" i="83"/>
  <c r="AM681" i="83"/>
  <c r="AM685" i="83"/>
  <c r="AM689" i="83"/>
  <c r="AM693" i="83"/>
  <c r="AM697" i="83"/>
  <c r="AM701" i="83"/>
  <c r="AM705" i="83"/>
  <c r="AM709" i="83"/>
  <c r="AM713" i="83"/>
  <c r="AM717" i="83"/>
  <c r="AM721" i="83"/>
  <c r="AM725" i="83"/>
  <c r="AM729" i="83"/>
  <c r="AM733" i="83"/>
  <c r="AM737" i="83"/>
  <c r="AM741" i="83"/>
  <c r="AM745" i="83"/>
  <c r="AM749" i="83"/>
  <c r="AM753" i="83"/>
  <c r="AM757" i="83"/>
  <c r="AM761" i="83"/>
  <c r="AM765" i="83"/>
  <c r="AM769" i="83"/>
  <c r="AM773" i="83"/>
  <c r="AM777" i="83"/>
  <c r="AM781" i="83"/>
  <c r="AM785" i="83"/>
  <c r="AM789" i="83"/>
  <c r="AM793" i="83"/>
  <c r="AM797" i="83"/>
  <c r="AM801" i="83"/>
  <c r="AM805" i="83"/>
  <c r="AM809" i="83"/>
  <c r="AM813" i="83"/>
  <c r="AM817" i="83"/>
  <c r="AM821" i="83"/>
  <c r="AM825" i="83"/>
  <c r="AM829" i="83"/>
  <c r="AM833" i="83"/>
  <c r="AM837" i="83"/>
  <c r="AM869" i="83"/>
  <c r="AM873" i="83"/>
  <c r="AM877" i="83"/>
  <c r="AM881" i="83"/>
  <c r="AM885" i="83"/>
  <c r="AM889" i="83"/>
  <c r="AM893" i="83"/>
  <c r="AM897" i="83"/>
  <c r="AM901" i="83"/>
  <c r="AM905" i="83"/>
  <c r="AM170" i="83"/>
  <c r="AM174" i="83"/>
  <c r="AM178" i="83"/>
  <c r="AM244" i="83"/>
  <c r="AM248" i="83"/>
  <c r="AM252" i="83"/>
  <c r="AM256" i="83"/>
  <c r="AM260" i="83"/>
  <c r="AM264" i="83"/>
  <c r="AM268" i="83"/>
  <c r="AM272" i="83"/>
  <c r="AM276" i="83"/>
  <c r="AM280" i="83"/>
  <c r="AM284" i="83"/>
  <c r="AM288" i="83"/>
  <c r="AM292" i="83"/>
  <c r="AM296" i="83"/>
  <c r="AM300" i="83"/>
  <c r="AM304" i="83"/>
  <c r="AM308" i="83"/>
  <c r="AM312" i="83"/>
  <c r="AM316" i="83"/>
  <c r="AM320" i="83"/>
  <c r="AM324" i="83"/>
  <c r="AM328" i="83"/>
  <c r="AM332" i="83"/>
  <c r="AM336" i="83"/>
  <c r="AM340" i="83"/>
  <c r="AM344" i="83"/>
  <c r="AM348" i="83"/>
  <c r="AM352" i="83"/>
  <c r="AM356" i="83"/>
  <c r="AM360" i="83"/>
  <c r="AM364" i="83"/>
  <c r="AM368" i="83"/>
  <c r="AM372" i="83"/>
  <c r="AM376" i="83"/>
  <c r="AM380" i="83"/>
  <c r="AM384" i="83"/>
  <c r="AM388" i="83"/>
  <c r="AM392" i="83"/>
  <c r="AM396" i="83"/>
  <c r="AM400" i="83"/>
  <c r="AM404" i="83"/>
  <c r="AM408" i="83"/>
  <c r="AM412" i="83"/>
  <c r="AM416" i="83"/>
  <c r="AM420" i="83"/>
  <c r="AM424" i="83"/>
  <c r="AM428" i="83"/>
  <c r="AM432" i="83"/>
  <c r="AM436" i="83"/>
  <c r="AM440" i="83"/>
  <c r="AM444" i="83"/>
  <c r="AM448" i="83"/>
  <c r="AM452" i="83"/>
  <c r="AM456" i="83"/>
  <c r="AM460" i="83"/>
  <c r="AM464" i="83"/>
  <c r="AM468" i="83"/>
  <c r="AM472" i="83"/>
  <c r="AM476" i="83"/>
  <c r="AM480" i="83"/>
  <c r="AM484" i="83"/>
  <c r="AM488" i="83"/>
  <c r="AM492" i="83"/>
  <c r="AM496" i="83"/>
  <c r="AM500" i="83"/>
  <c r="AM504" i="83"/>
  <c r="AM616" i="83"/>
  <c r="AM620" i="83"/>
  <c r="AM624" i="83"/>
  <c r="AM628" i="83"/>
  <c r="AM632" i="83"/>
  <c r="AM636" i="83"/>
  <c r="AM640" i="83"/>
  <c r="AM644" i="83"/>
  <c r="AM648" i="83"/>
  <c r="AM652" i="83"/>
  <c r="AM656" i="83"/>
  <c r="AM660" i="83"/>
  <c r="AM664" i="83"/>
  <c r="AM668" i="83"/>
  <c r="AM672" i="83"/>
  <c r="AM676" i="83"/>
  <c r="AM680" i="83"/>
  <c r="AM684" i="83"/>
  <c r="AM688" i="83"/>
  <c r="AM692" i="83"/>
  <c r="AM696" i="83"/>
  <c r="AM700" i="83"/>
  <c r="AM704" i="83"/>
  <c r="AM708" i="83"/>
  <c r="AM712" i="83"/>
  <c r="AM716" i="83"/>
  <c r="AM720" i="83"/>
  <c r="AM724" i="83"/>
  <c r="AM728" i="83"/>
  <c r="AM732" i="83"/>
  <c r="AM736" i="83"/>
  <c r="AM740" i="83"/>
  <c r="AM744" i="83"/>
  <c r="AM748" i="83"/>
  <c r="AM752" i="83"/>
  <c r="AM756" i="83"/>
  <c r="AM760" i="83"/>
  <c r="AM764" i="83"/>
  <c r="AM768" i="83"/>
  <c r="AM772" i="83"/>
  <c r="AM776" i="83"/>
  <c r="AM780" i="83"/>
  <c r="AM784" i="83"/>
  <c r="AM788" i="83"/>
  <c r="AM792" i="83"/>
  <c r="AM796" i="83"/>
  <c r="AM800" i="83"/>
  <c r="AM804" i="83"/>
  <c r="AM808" i="83"/>
  <c r="AM812" i="83"/>
  <c r="AM816" i="83"/>
  <c r="AM820" i="83"/>
  <c r="AM824" i="83"/>
  <c r="AM828" i="83"/>
  <c r="AM832" i="83"/>
  <c r="AM836" i="83"/>
  <c r="AM872" i="83"/>
  <c r="AM876" i="83"/>
  <c r="AM880" i="83"/>
  <c r="AM884" i="83"/>
  <c r="AM888" i="83"/>
  <c r="AM892" i="83"/>
  <c r="AM896" i="83"/>
  <c r="AM900" i="83"/>
  <c r="AM904" i="83"/>
  <c r="AM908" i="83"/>
  <c r="AM912" i="83"/>
  <c r="AM916" i="83"/>
  <c r="AM920" i="83"/>
  <c r="AM924" i="83"/>
  <c r="AM928" i="83"/>
  <c r="AM932" i="83"/>
  <c r="AM936" i="83"/>
  <c r="AM940" i="83"/>
  <c r="AM944" i="83"/>
  <c r="AM948" i="83"/>
  <c r="AM952" i="83"/>
  <c r="AM956" i="83"/>
  <c r="AM960" i="83"/>
  <c r="AM964" i="83"/>
  <c r="AM968" i="83"/>
  <c r="AM970" i="83"/>
  <c r="AM974" i="83"/>
  <c r="AM978" i="83"/>
  <c r="AM982" i="83"/>
  <c r="AM986" i="83"/>
  <c r="AM990" i="83"/>
  <c r="AM994" i="83"/>
  <c r="AM998" i="83"/>
  <c r="AM1002" i="83"/>
  <c r="AM1006" i="83"/>
  <c r="AM1142" i="83"/>
  <c r="AM1146" i="83"/>
  <c r="AM1150" i="83"/>
  <c r="AM1154" i="83"/>
  <c r="AM1158" i="83"/>
  <c r="AM1162" i="83"/>
  <c r="AM1166" i="83"/>
  <c r="AM1170" i="83"/>
  <c r="AM1174" i="83"/>
  <c r="AM1178" i="83"/>
  <c r="AM1182" i="83"/>
  <c r="AM1186" i="83"/>
  <c r="AM1190" i="83"/>
  <c r="AM1194" i="83"/>
  <c r="AM1198" i="83"/>
  <c r="AM1202" i="83"/>
  <c r="AM1206" i="83"/>
  <c r="AM1210" i="83"/>
  <c r="AM1214" i="83"/>
  <c r="AM1218" i="83"/>
  <c r="AM1222" i="83"/>
  <c r="AM1226" i="83"/>
  <c r="AM1230" i="83"/>
  <c r="AM1234" i="83"/>
  <c r="AM1238" i="83"/>
  <c r="AM1242" i="83"/>
  <c r="AM1246" i="83"/>
  <c r="AM1250" i="83"/>
  <c r="AM1254" i="83"/>
  <c r="AM1258" i="83"/>
  <c r="AM1262" i="83"/>
  <c r="AM1266" i="83"/>
  <c r="AM1270" i="83"/>
  <c r="AM1274" i="83"/>
  <c r="AM1278" i="83"/>
  <c r="AM1282" i="83"/>
  <c r="AM1286" i="83"/>
  <c r="AM1290" i="83"/>
  <c r="AM1294" i="83"/>
  <c r="AM1298" i="83"/>
  <c r="AM1302" i="83"/>
  <c r="AM1306" i="83"/>
  <c r="AM1310" i="83"/>
  <c r="AM1314" i="83"/>
  <c r="AM1318" i="83"/>
  <c r="AM1322" i="83"/>
  <c r="AM1326" i="83"/>
  <c r="AM1330" i="83"/>
  <c r="AM1334" i="83"/>
  <c r="AM1338" i="83"/>
  <c r="AM1382" i="83"/>
  <c r="AM1386" i="83"/>
  <c r="AM1390" i="83"/>
  <c r="AM1394" i="83"/>
  <c r="AM1398" i="83"/>
  <c r="AM1402" i="83"/>
  <c r="AM1406" i="83"/>
  <c r="AM1410" i="83"/>
  <c r="AM1414" i="83"/>
  <c r="AM1418" i="83"/>
  <c r="AM1422" i="83"/>
  <c r="AM1426" i="83"/>
  <c r="AM1430" i="83"/>
  <c r="AM1434" i="83"/>
  <c r="AM1438" i="83"/>
  <c r="AM1442" i="83"/>
  <c r="AM1446" i="83"/>
  <c r="AM1450" i="83"/>
  <c r="AM1454" i="83"/>
  <c r="AM1458" i="83"/>
  <c r="AM1462" i="83"/>
  <c r="AM1466" i="83"/>
  <c r="AM1470" i="83"/>
  <c r="AM1474" i="83"/>
  <c r="AM1479" i="83"/>
  <c r="AM1483" i="83"/>
  <c r="AM1487" i="83"/>
  <c r="AM1491" i="83"/>
  <c r="AM1496" i="83"/>
  <c r="AM1500" i="83"/>
  <c r="AM1504" i="83"/>
  <c r="AM1508" i="83"/>
  <c r="AM1538" i="83"/>
  <c r="AM1542" i="83"/>
  <c r="AM1546" i="83"/>
  <c r="AM909" i="83"/>
  <c r="AM913" i="83"/>
  <c r="AM917" i="83"/>
  <c r="AM921" i="83"/>
  <c r="AM925" i="83"/>
  <c r="AM929" i="83"/>
  <c r="AM933" i="83"/>
  <c r="AM937" i="83"/>
  <c r="AM941" i="83"/>
  <c r="AM945" i="83"/>
  <c r="AM949" i="83"/>
  <c r="AM953" i="83"/>
  <c r="AM957" i="83"/>
  <c r="AM961" i="83"/>
  <c r="AM965" i="83"/>
  <c r="AM971" i="83"/>
  <c r="AM975" i="83"/>
  <c r="AM979" i="83"/>
  <c r="AM983" i="83"/>
  <c r="AM987" i="83"/>
  <c r="AM991" i="83"/>
  <c r="AM995" i="83"/>
  <c r="AM999" i="83"/>
  <c r="AM1003" i="83"/>
  <c r="AM1007" i="83"/>
  <c r="AM1013" i="83"/>
  <c r="AM1017" i="83"/>
  <c r="AM1021" i="83"/>
  <c r="AM1025" i="83"/>
  <c r="AM1029" i="83"/>
  <c r="AM1033" i="83"/>
  <c r="AM1037" i="83"/>
  <c r="AM1041" i="83"/>
  <c r="AM1045" i="83"/>
  <c r="AM1049" i="83"/>
  <c r="AM1053" i="83"/>
  <c r="AM1057" i="83"/>
  <c r="AM1061" i="83"/>
  <c r="AM1065" i="83"/>
  <c r="AM1069" i="83"/>
  <c r="AM1073" i="83"/>
  <c r="AM1077" i="83"/>
  <c r="AM1081" i="83"/>
  <c r="AM1085" i="83"/>
  <c r="AM1089" i="83"/>
  <c r="AM1093" i="83"/>
  <c r="AM1097" i="83"/>
  <c r="AM1101" i="83"/>
  <c r="AM1105" i="83"/>
  <c r="AM1109" i="83"/>
  <c r="AM1113" i="83"/>
  <c r="AM1117" i="83"/>
  <c r="AM1121" i="83"/>
  <c r="AM1125" i="83"/>
  <c r="AM1129" i="83"/>
  <c r="AM1133" i="83"/>
  <c r="AM1137" i="83"/>
  <c r="AM1141" i="83"/>
  <c r="AM1145" i="83"/>
  <c r="AM1149" i="83"/>
  <c r="AM1153" i="83"/>
  <c r="AM1157" i="83"/>
  <c r="AM1161" i="83"/>
  <c r="AM1165" i="83"/>
  <c r="AM1169" i="83"/>
  <c r="AM1173" i="83"/>
  <c r="AM1177" i="83"/>
  <c r="AM1181" i="83"/>
  <c r="AM1185" i="83"/>
  <c r="AM1189" i="83"/>
  <c r="AM1193" i="83"/>
  <c r="AM1197" i="83"/>
  <c r="AM1201" i="83"/>
  <c r="AM1205" i="83"/>
  <c r="AM1209" i="83"/>
  <c r="AM1213" i="83"/>
  <c r="AM1217" i="83"/>
  <c r="AM1221" i="83"/>
  <c r="AM1225" i="83"/>
  <c r="AM1229" i="83"/>
  <c r="AM1112" i="83"/>
  <c r="AM1116" i="83"/>
  <c r="AM1120" i="83"/>
  <c r="AM1124" i="83"/>
  <c r="AM1128" i="83"/>
  <c r="AM1132" i="83"/>
  <c r="AM1136" i="83"/>
  <c r="AM1140" i="83"/>
  <c r="AM1144" i="83"/>
  <c r="AM1148" i="83"/>
  <c r="AM1152" i="83"/>
  <c r="AM1156" i="83"/>
  <c r="AM1160" i="83"/>
  <c r="AM1164" i="83"/>
  <c r="AM1168" i="83"/>
  <c r="AM1172" i="83"/>
  <c r="AM1176" i="83"/>
  <c r="AM1180" i="83"/>
  <c r="AM1184" i="83"/>
  <c r="AM1188" i="83"/>
  <c r="AM1192" i="83"/>
  <c r="AM1196" i="83"/>
  <c r="AM1200" i="83"/>
  <c r="AM1204" i="83"/>
  <c r="AM1208" i="83"/>
  <c r="AM1212" i="83"/>
  <c r="AM1216" i="83"/>
  <c r="AM1220" i="83"/>
  <c r="AM1224" i="83"/>
  <c r="AM1228" i="83"/>
  <c r="AM1232" i="83"/>
  <c r="AM1236" i="83"/>
  <c r="AM1240" i="83"/>
  <c r="AM1244" i="83"/>
  <c r="AM1248" i="83"/>
  <c r="AM1252" i="83"/>
  <c r="AM1256" i="83"/>
  <c r="AM1260" i="83"/>
  <c r="AM1264" i="83"/>
  <c r="AM1268" i="83"/>
  <c r="AM1272" i="83"/>
  <c r="AM1276" i="83"/>
  <c r="AM1280" i="83"/>
  <c r="AM1284" i="83"/>
  <c r="AM1288" i="83"/>
  <c r="AM1292" i="83"/>
  <c r="AM1296" i="83"/>
  <c r="AM1300" i="83"/>
  <c r="AM1304" i="83"/>
  <c r="AM1308" i="83"/>
  <c r="AM1312" i="83"/>
  <c r="AM1316" i="83"/>
  <c r="AM1320" i="83"/>
  <c r="AM1324" i="83"/>
  <c r="AM1328" i="83"/>
  <c r="AM1332" i="83"/>
  <c r="AM1336" i="83"/>
  <c r="AM1384" i="83"/>
  <c r="AM1388" i="83"/>
  <c r="AM1392" i="83"/>
  <c r="AM1396" i="83"/>
  <c r="AM1400" i="83"/>
  <c r="AM1404" i="83"/>
  <c r="AM1408" i="83"/>
  <c r="AM1412" i="83"/>
  <c r="AM1416" i="83"/>
  <c r="AM1420" i="83"/>
  <c r="AM1424" i="83"/>
  <c r="AM1428" i="83"/>
  <c r="AM1432" i="83"/>
  <c r="AM1436" i="83"/>
  <c r="AM1550" i="83"/>
  <c r="AM1554" i="83"/>
  <c r="AM1558" i="83"/>
  <c r="AM1563" i="83"/>
  <c r="AM1567" i="83"/>
  <c r="AM1571" i="83"/>
  <c r="AM1575" i="83"/>
  <c r="AM1579" i="83"/>
  <c r="AM1583" i="83"/>
  <c r="AM1646" i="83"/>
  <c r="AM1650" i="83"/>
  <c r="AM1654" i="83"/>
  <c r="AM1658" i="83"/>
  <c r="AM1662" i="83"/>
  <c r="AM1666" i="83"/>
  <c r="AM1670" i="83"/>
  <c r="AM1674" i="83"/>
  <c r="AM1678" i="83"/>
  <c r="AM1682" i="83"/>
  <c r="AM1686" i="83"/>
  <c r="AM1690" i="83"/>
  <c r="AM1694" i="83"/>
  <c r="AM1698" i="83"/>
  <c r="AM1702" i="83"/>
  <c r="AM1706" i="83"/>
  <c r="AM1710" i="83"/>
  <c r="AM1714" i="83"/>
  <c r="AM1718" i="83"/>
  <c r="AM1722" i="83"/>
  <c r="AM1726" i="83"/>
  <c r="AM1730" i="83"/>
  <c r="AM1734" i="83"/>
  <c r="AM1738" i="83"/>
  <c r="AM1742" i="83"/>
  <c r="AM1746" i="83"/>
  <c r="AM1750" i="83"/>
  <c r="AM1754" i="83"/>
  <c r="AM1758" i="83"/>
  <c r="AM1762" i="83"/>
  <c r="AM1766" i="83"/>
  <c r="AM1770" i="83"/>
  <c r="AM1774" i="83"/>
  <c r="AM1778" i="83"/>
  <c r="AM1782" i="83"/>
  <c r="AM1786" i="83"/>
  <c r="AM1788" i="83"/>
  <c r="AM1792" i="83"/>
  <c r="AM1796" i="83"/>
  <c r="AM1800" i="83"/>
  <c r="AM1804" i="83"/>
  <c r="AM1808" i="83"/>
  <c r="AM1810" i="83"/>
  <c r="AM1814" i="83"/>
  <c r="AM1818" i="83"/>
  <c r="AM1822" i="83"/>
  <c r="AM1826" i="83"/>
  <c r="AM1830" i="83"/>
  <c r="AM1834" i="83"/>
  <c r="AM1838" i="83"/>
  <c r="AM1898" i="83"/>
  <c r="AM1233" i="83"/>
  <c r="AM1237" i="83"/>
  <c r="AM1241" i="83"/>
  <c r="AM1245" i="83"/>
  <c r="AM1249" i="83"/>
  <c r="AM1253" i="83"/>
  <c r="AM1257" i="83"/>
  <c r="AM1261" i="83"/>
  <c r="AM1265" i="83"/>
  <c r="AM1269" i="83"/>
  <c r="AM1273" i="83"/>
  <c r="AM1277" i="83"/>
  <c r="AM1281" i="83"/>
  <c r="AM1285" i="83"/>
  <c r="AM1289" i="83"/>
  <c r="AM1293" i="83"/>
  <c r="AM1297" i="83"/>
  <c r="AM1301" i="83"/>
  <c r="AM1305" i="83"/>
  <c r="AM1309" i="83"/>
  <c r="AM1313" i="83"/>
  <c r="AM1317" i="83"/>
  <c r="AM1321" i="83"/>
  <c r="AM1325" i="83"/>
  <c r="AM1329" i="83"/>
  <c r="AM1333" i="83"/>
  <c r="AM1337" i="83"/>
  <c r="AM1341" i="83"/>
  <c r="AM1345" i="83"/>
  <c r="AM1349" i="83"/>
  <c r="AM1353" i="83"/>
  <c r="AM1357" i="83"/>
  <c r="AM1361" i="83"/>
  <c r="AM1365" i="83"/>
  <c r="AM1369" i="83"/>
  <c r="AM1373" i="83"/>
  <c r="AM1377" i="83"/>
  <c r="AM1381" i="83"/>
  <c r="AM1385" i="83"/>
  <c r="AM1389" i="83"/>
  <c r="AM1393" i="83"/>
  <c r="AM1397" i="83"/>
  <c r="AM1401" i="83"/>
  <c r="AM1405" i="83"/>
  <c r="AM1409" i="83"/>
  <c r="AM1413" i="83"/>
  <c r="AM1417" i="83"/>
  <c r="AM1421" i="83"/>
  <c r="AM1425" i="83"/>
  <c r="AM1429" i="83"/>
  <c r="AM1433" i="83"/>
  <c r="AM1437" i="83"/>
  <c r="AM1441" i="83"/>
  <c r="AM1445" i="83"/>
  <c r="AM1449" i="83"/>
  <c r="AM1453" i="83"/>
  <c r="AM1457" i="83"/>
  <c r="AM1461" i="83"/>
  <c r="AM1465" i="83"/>
  <c r="AM1469" i="83"/>
  <c r="AM1473" i="83"/>
  <c r="AM1477" i="83"/>
  <c r="AM1478" i="83"/>
  <c r="AM1482" i="83"/>
  <c r="AM1486" i="83"/>
  <c r="AM1490" i="83"/>
  <c r="AM1495" i="83"/>
  <c r="AM1499" i="83"/>
  <c r="AM1503" i="83"/>
  <c r="AM1507" i="83"/>
  <c r="AM1541" i="83"/>
  <c r="AM1545" i="83"/>
  <c r="AM1549" i="83"/>
  <c r="AM1553" i="83"/>
  <c r="AM1557" i="83"/>
  <c r="AM1562" i="83"/>
  <c r="AM1566" i="83"/>
  <c r="AM1570" i="83"/>
  <c r="AM1574" i="83"/>
  <c r="AM1578" i="83"/>
  <c r="AM1582" i="83"/>
  <c r="AM1589" i="83"/>
  <c r="AM1593" i="83"/>
  <c r="AM1597" i="83"/>
  <c r="AM1601" i="83"/>
  <c r="AM1605" i="83"/>
  <c r="AM1609" i="83"/>
  <c r="AM1613" i="83"/>
  <c r="AM1617" i="83"/>
  <c r="AM1621" i="83"/>
  <c r="AM1645" i="83"/>
  <c r="AM1649" i="83"/>
  <c r="AM1653" i="83"/>
  <c r="AM1657" i="83"/>
  <c r="AM1661" i="83"/>
  <c r="AM1665" i="83"/>
  <c r="AM1669" i="83"/>
  <c r="AM1673" i="83"/>
  <c r="AM1677" i="83"/>
  <c r="AM1681" i="83"/>
  <c r="AM1685" i="83"/>
  <c r="AM1689" i="83"/>
  <c r="AM1693" i="83"/>
  <c r="AM1697" i="83"/>
  <c r="AM1701" i="83"/>
  <c r="AM1705" i="83"/>
  <c r="AM1709" i="83"/>
  <c r="AM1713" i="83"/>
  <c r="AM1717" i="83"/>
  <c r="AM1721" i="83"/>
  <c r="AM1725" i="83"/>
  <c r="AM1729" i="83"/>
  <c r="AM1733" i="83"/>
  <c r="AM1737" i="83"/>
  <c r="AM1741" i="83"/>
  <c r="AM1745" i="83"/>
  <c r="AM1749" i="83"/>
  <c r="AM1753" i="83"/>
  <c r="AM1757" i="83"/>
  <c r="AM1761" i="83"/>
  <c r="AM1765" i="83"/>
  <c r="AM1769" i="83"/>
  <c r="AM1773" i="83"/>
  <c r="AM1777" i="83"/>
  <c r="AM1781" i="83"/>
  <c r="AM1785" i="83"/>
  <c r="AM1787" i="83"/>
  <c r="AM1791" i="83"/>
  <c r="AM1795" i="83"/>
  <c r="AM1799" i="83"/>
  <c r="AM1803" i="83"/>
  <c r="AM1807" i="83"/>
  <c r="AM1809" i="83"/>
  <c r="AM1813" i="83"/>
  <c r="AM1817" i="83"/>
  <c r="AM1821" i="83"/>
  <c r="AM1825" i="83"/>
  <c r="AM1440" i="83"/>
  <c r="AM1444" i="83"/>
  <c r="AM1448" i="83"/>
  <c r="AM1452" i="83"/>
  <c r="AM1456" i="83"/>
  <c r="AM1460" i="83"/>
  <c r="AM1464" i="83"/>
  <c r="AM1468" i="83"/>
  <c r="AM1472" i="83"/>
  <c r="AM1476" i="83"/>
  <c r="AM1481" i="83"/>
  <c r="AM1485" i="83"/>
  <c r="AM1489" i="83"/>
  <c r="AM1493" i="83"/>
  <c r="AM1494" i="83"/>
  <c r="AM1498" i="83"/>
  <c r="AM1502" i="83"/>
  <c r="AM1506" i="83"/>
  <c r="AM1512" i="83"/>
  <c r="AM1516" i="83"/>
  <c r="AM1520" i="83"/>
  <c r="AM1524" i="83"/>
  <c r="AM1528" i="83"/>
  <c r="AM1532" i="83"/>
  <c r="AM1536" i="83"/>
  <c r="AM1540" i="83"/>
  <c r="AM1544" i="83"/>
  <c r="AM1548" i="83"/>
  <c r="AM1552" i="83"/>
  <c r="AM1556" i="83"/>
  <c r="AM1560" i="83"/>
  <c r="AM1561" i="83"/>
  <c r="AM1565" i="83"/>
  <c r="AM1569" i="83"/>
  <c r="AM1573" i="83"/>
  <c r="AM1577" i="83"/>
  <c r="AM1581" i="83"/>
  <c r="AM1585" i="83"/>
  <c r="AM1624" i="83"/>
  <c r="AM1628" i="83"/>
  <c r="AM1632" i="83"/>
  <c r="AM1636" i="83"/>
  <c r="AM1640" i="83"/>
  <c r="AM1644" i="83"/>
  <c r="AM1648" i="83"/>
  <c r="AM1652" i="83"/>
  <c r="AM1656" i="83"/>
  <c r="AM1660" i="83"/>
  <c r="AM1664" i="83"/>
  <c r="AM1668" i="83"/>
  <c r="AM1672" i="83"/>
  <c r="AM1676" i="83"/>
  <c r="AM1680" i="83"/>
  <c r="AM1684" i="83"/>
  <c r="AM1688" i="83"/>
  <c r="AM1692" i="83"/>
  <c r="AM1696" i="83"/>
  <c r="AM1700" i="83"/>
  <c r="AM1704" i="83"/>
  <c r="AM1708" i="83"/>
  <c r="AM1712" i="83"/>
  <c r="AM1716" i="83"/>
  <c r="AM1720" i="83"/>
  <c r="AM1724" i="83"/>
  <c r="AM1728" i="83"/>
  <c r="AM1732" i="83"/>
  <c r="AM1736" i="83"/>
  <c r="AM1740" i="83"/>
  <c r="AM1744" i="83"/>
  <c r="AM1748" i="83"/>
  <c r="AM1752" i="83"/>
  <c r="AM1760" i="83"/>
  <c r="AM1764" i="83"/>
  <c r="AM1768" i="83"/>
  <c r="AM1772" i="83"/>
  <c r="AM1776" i="83"/>
  <c r="AM1780" i="83"/>
  <c r="AM1784" i="83"/>
  <c r="AM1790" i="83"/>
  <c r="AM1794" i="83"/>
  <c r="AM1798" i="83"/>
  <c r="AM1802" i="83"/>
  <c r="AM1806" i="83"/>
  <c r="AM1812" i="83"/>
  <c r="AM1816" i="83"/>
  <c r="AM1819" i="83"/>
  <c r="AM1823" i="83"/>
  <c r="AM1827" i="83"/>
  <c r="AM1831" i="83"/>
  <c r="AM1835" i="83"/>
  <c r="AM1839" i="83"/>
  <c r="AM1843" i="83"/>
  <c r="AM1847" i="83"/>
  <c r="AM1851" i="83"/>
  <c r="AM1855" i="83"/>
  <c r="AM1859" i="83"/>
  <c r="AM1863" i="83"/>
  <c r="AM1867" i="83"/>
  <c r="AM1871" i="83"/>
  <c r="AM1875" i="83"/>
  <c r="AM1879" i="83"/>
  <c r="AM1883" i="83"/>
  <c r="AM1887" i="83"/>
  <c r="AM1891" i="83"/>
  <c r="AM1895" i="83"/>
  <c r="AM1899" i="83"/>
  <c r="AM1903" i="83"/>
  <c r="AM1907" i="83"/>
  <c r="AM1911" i="83"/>
  <c r="AM1915" i="83"/>
  <c r="AM1919" i="83"/>
  <c r="AM1923" i="83"/>
  <c r="AM1927" i="83"/>
  <c r="AM1931" i="83"/>
  <c r="AM1935" i="83"/>
  <c r="AM1939" i="83"/>
  <c r="AM1943" i="83"/>
  <c r="AM1947" i="83"/>
  <c r="AM1951" i="83"/>
  <c r="AM1955" i="83"/>
  <c r="AM1959" i="83"/>
  <c r="AM1963" i="83"/>
  <c r="AM1967" i="83"/>
  <c r="AM1971" i="83"/>
  <c r="AM1975" i="83"/>
  <c r="AM1979" i="83"/>
  <c r="AM1983" i="83"/>
  <c r="AM1987" i="83"/>
  <c r="AM1991" i="83"/>
  <c r="AM1995" i="83"/>
  <c r="AM1999" i="83"/>
  <c r="AM2001" i="83"/>
  <c r="AM2005" i="83"/>
  <c r="AM2009" i="83"/>
  <c r="AM2016" i="83"/>
  <c r="AM2020" i="83"/>
  <c r="AM2025" i="83"/>
  <c r="AM2029" i="83"/>
  <c r="AM2033" i="83"/>
  <c r="AM2037" i="83"/>
  <c r="AM2041" i="83"/>
  <c r="AM2045" i="83"/>
  <c r="AM2049" i="83"/>
  <c r="AM2053" i="83"/>
  <c r="AM2057" i="83"/>
  <c r="AM2061" i="83"/>
  <c r="AM2065" i="83"/>
  <c r="AM2069" i="83"/>
  <c r="AM2073" i="83"/>
  <c r="AM2077" i="83"/>
  <c r="AM2081" i="83"/>
  <c r="AM2085" i="83"/>
  <c r="AM2089" i="83"/>
  <c r="AM2093" i="83"/>
  <c r="AM2131" i="83"/>
  <c r="AM2135" i="83"/>
  <c r="AM2139" i="83"/>
  <c r="AM2143" i="83"/>
  <c r="AM2147" i="83"/>
  <c r="AM2151" i="83"/>
  <c r="AM2155" i="83"/>
  <c r="AM2159" i="83"/>
  <c r="AM2163" i="83"/>
  <c r="AM2167" i="83"/>
  <c r="AM2171" i="83"/>
  <c r="AM2175" i="83"/>
  <c r="AM2179" i="83"/>
  <c r="AM1902" i="83"/>
  <c r="AM1906" i="83"/>
  <c r="AM1910" i="83"/>
  <c r="AM1914" i="83"/>
  <c r="AM1918" i="83"/>
  <c r="AM1922" i="83"/>
  <c r="AM1926" i="83"/>
  <c r="AM1930" i="83"/>
  <c r="AM1934" i="83"/>
  <c r="AM1938" i="83"/>
  <c r="AM1942" i="83"/>
  <c r="AM1946" i="83"/>
  <c r="AM1950" i="83"/>
  <c r="AM1954" i="83"/>
  <c r="AM1958" i="83"/>
  <c r="AM1962" i="83"/>
  <c r="AM1966" i="83"/>
  <c r="AM1970" i="83"/>
  <c r="AM1974" i="83"/>
  <c r="AM1978" i="83"/>
  <c r="AM1982" i="83"/>
  <c r="AM1986" i="83"/>
  <c r="AM1990" i="83"/>
  <c r="AM1994" i="83"/>
  <c r="AM1998" i="83"/>
  <c r="AM2000" i="83"/>
  <c r="AM2004" i="83"/>
  <c r="AM2008" i="83"/>
  <c r="AM2015" i="83"/>
  <c r="AM2019" i="83"/>
  <c r="AM2024" i="83"/>
  <c r="AM2028" i="83"/>
  <c r="AM2032" i="83"/>
  <c r="AM2036" i="83"/>
  <c r="AM2040" i="83"/>
  <c r="AM2044" i="83"/>
  <c r="AM2048" i="83"/>
  <c r="AM2052" i="83"/>
  <c r="AM2056" i="83"/>
  <c r="AM2060" i="83"/>
  <c r="AM2064" i="83"/>
  <c r="AM2068" i="83"/>
  <c r="AM2072" i="83"/>
  <c r="AM2076" i="83"/>
  <c r="AM2080" i="83"/>
  <c r="AM2084" i="83"/>
  <c r="AM2088" i="83"/>
  <c r="AM2092" i="83"/>
  <c r="AM2122" i="83"/>
  <c r="AM2126" i="83"/>
  <c r="AM2130" i="83"/>
  <c r="AM2134" i="83"/>
  <c r="AM2138" i="83"/>
  <c r="AM2142" i="83"/>
  <c r="AM2146" i="83"/>
  <c r="AM2150" i="83"/>
  <c r="AM2154" i="83"/>
  <c r="AM2158" i="83"/>
  <c r="AM2162" i="83"/>
  <c r="AM2166" i="83"/>
  <c r="AM2170" i="83"/>
  <c r="AM2174" i="83"/>
  <c r="AM2178" i="83"/>
  <c r="AM1829" i="83"/>
  <c r="AM1833" i="83"/>
  <c r="AM1837" i="83"/>
  <c r="AM1841" i="83"/>
  <c r="AM1845" i="83"/>
  <c r="AM1849" i="83"/>
  <c r="AM1853" i="83"/>
  <c r="AM1857" i="83"/>
  <c r="AM1861" i="83"/>
  <c r="AM1865" i="83"/>
  <c r="AM1869" i="83"/>
  <c r="AM1873" i="83"/>
  <c r="AM1877" i="83"/>
  <c r="AM1881" i="83"/>
  <c r="AM1885" i="83"/>
  <c r="AM1889" i="83"/>
  <c r="AM1893" i="83"/>
  <c r="AM1897" i="83"/>
  <c r="AM1901" i="83"/>
  <c r="AM1905" i="83"/>
  <c r="AM1909" i="83"/>
  <c r="AM1913" i="83"/>
  <c r="AM1917" i="83"/>
  <c r="AM1921" i="83"/>
  <c r="AM1925" i="83"/>
  <c r="AM1929" i="83"/>
  <c r="AM1933" i="83"/>
  <c r="AM1937" i="83"/>
  <c r="AM1941" i="83"/>
  <c r="AM1945" i="83"/>
  <c r="AM1949" i="83"/>
  <c r="AM1953" i="83"/>
  <c r="AM1957" i="83"/>
  <c r="AM1961" i="83"/>
  <c r="AM1965" i="83"/>
  <c r="AM1969" i="83"/>
  <c r="AM1973" i="83"/>
  <c r="AM1977" i="83"/>
  <c r="AM1981" i="83"/>
  <c r="AM1985" i="83"/>
  <c r="AM1989" i="83"/>
  <c r="AM1993" i="83"/>
  <c r="AM1997" i="83"/>
  <c r="AM2003" i="83"/>
  <c r="AM2007" i="83"/>
  <c r="AM2014" i="83"/>
  <c r="AM2018" i="83"/>
  <c r="AM2023" i="83"/>
  <c r="AM2027" i="83"/>
  <c r="AM2031" i="83"/>
  <c r="AM2035" i="83"/>
  <c r="AM2039" i="83"/>
  <c r="AM2043" i="83"/>
  <c r="AM2047" i="83"/>
  <c r="AM2051" i="83"/>
  <c r="AM2055" i="83"/>
  <c r="AM2059" i="83"/>
  <c r="AM2063" i="83"/>
  <c r="AM2067" i="83"/>
  <c r="AM2071" i="83"/>
  <c r="AM2075" i="83"/>
  <c r="AM2079" i="83"/>
  <c r="AM2083" i="83"/>
  <c r="AM2087" i="83"/>
  <c r="AM2091" i="83"/>
  <c r="AM2097" i="83"/>
  <c r="AM2101" i="83"/>
  <c r="AM2105" i="83"/>
  <c r="AM2109" i="83"/>
  <c r="AM2113" i="83"/>
  <c r="AM2121" i="83"/>
  <c r="AM2125" i="83"/>
  <c r="AM2129" i="83"/>
  <c r="AM2133" i="83"/>
  <c r="AM2137" i="83"/>
  <c r="AM2141" i="83"/>
  <c r="AM2145" i="83"/>
  <c r="AM2149" i="83"/>
  <c r="AM2153" i="83"/>
  <c r="AM2157" i="83"/>
  <c r="AM2161" i="83"/>
  <c r="AM2165" i="83"/>
  <c r="AM2169" i="83"/>
  <c r="AM2173" i="83"/>
  <c r="AM2177" i="83"/>
  <c r="G20" i="85"/>
  <c r="G23" i="85" s="1"/>
  <c r="C202" i="82" s="1"/>
  <c r="AH32" i="84"/>
  <c r="AH54" i="84" s="1"/>
  <c r="I20" i="85"/>
  <c r="I23" i="85" s="1"/>
  <c r="E23" i="85"/>
  <c r="I191" i="33"/>
  <c r="G138" i="33"/>
  <c r="H138" i="33" s="1"/>
  <c r="G87" i="33"/>
  <c r="H87" i="33" s="1"/>
  <c r="I138" i="33"/>
  <c r="J138" i="33" s="1"/>
  <c r="I39" i="33"/>
  <c r="J39" i="33" s="1"/>
  <c r="I87" i="33"/>
  <c r="J87" i="33" s="1"/>
  <c r="H7" i="9"/>
  <c r="C25" i="9"/>
  <c r="D25" i="9"/>
  <c r="E25" i="9"/>
  <c r="K25" i="9"/>
  <c r="M7" i="9"/>
  <c r="H9" i="9"/>
  <c r="P9" i="9" s="1"/>
  <c r="G25" i="9"/>
  <c r="M11" i="9"/>
  <c r="P11" i="9"/>
  <c r="B115" i="70"/>
  <c r="B129" i="70" s="1"/>
  <c r="C115" i="70"/>
  <c r="C129" i="70" s="1"/>
  <c r="D115" i="70"/>
  <c r="B187" i="70"/>
  <c r="B201" i="70" s="1"/>
  <c r="C59" i="70"/>
  <c r="C73" i="70" s="1"/>
  <c r="C132" i="70"/>
  <c r="C146" i="70" s="1"/>
  <c r="C218" i="70"/>
  <c r="B5" i="70"/>
  <c r="B19" i="70" s="1"/>
  <c r="B22" i="70"/>
  <c r="B36" i="70" s="1"/>
  <c r="B39" i="70"/>
  <c r="B53" i="70" s="1"/>
  <c r="B59" i="70"/>
  <c r="B73" i="70" s="1"/>
  <c r="B76" i="70"/>
  <c r="B90" i="70" s="1"/>
  <c r="B93" i="70"/>
  <c r="B107" i="70" s="1"/>
  <c r="B149" i="70"/>
  <c r="B163" i="70" s="1"/>
  <c r="C5" i="70"/>
  <c r="C19" i="70" s="1"/>
  <c r="B132" i="70"/>
  <c r="B146" i="70" s="1"/>
  <c r="B184" i="70"/>
  <c r="B204" i="70"/>
  <c r="B218" i="70" s="1"/>
  <c r="C76" i="70"/>
  <c r="C90" i="70" s="1"/>
  <c r="D12" i="70"/>
  <c r="D5" i="70"/>
  <c r="C184" i="70"/>
  <c r="C43" i="70"/>
  <c r="C39" i="70" s="1"/>
  <c r="C53" i="70" s="1"/>
  <c r="C20" i="73"/>
  <c r="B8" i="73"/>
  <c r="C201" i="70"/>
  <c r="C163" i="70"/>
  <c r="C107" i="70"/>
  <c r="C22" i="70"/>
  <c r="C36" i="70" s="1"/>
  <c r="D211" i="70"/>
  <c r="D204" i="70"/>
  <c r="D194" i="70"/>
  <c r="D187" i="70"/>
  <c r="D177" i="70"/>
  <c r="D170" i="70"/>
  <c r="D156" i="70"/>
  <c r="D149" i="70"/>
  <c r="D139" i="70"/>
  <c r="D132" i="70"/>
  <c r="D122" i="70"/>
  <c r="D100" i="70"/>
  <c r="D93" i="70"/>
  <c r="D83" i="70"/>
  <c r="D76" i="70"/>
  <c r="D66" i="70"/>
  <c r="D59" i="70"/>
  <c r="D46" i="70"/>
  <c r="D39" i="70"/>
  <c r="D29" i="70"/>
  <c r="D22" i="70"/>
  <c r="AM180" i="83"/>
  <c r="AM184" i="83"/>
  <c r="AM188" i="83"/>
  <c r="AM192" i="83"/>
  <c r="AM196" i="83"/>
  <c r="AM200" i="83"/>
  <c r="AM204" i="83"/>
  <c r="AM208" i="83"/>
  <c r="AM212" i="83"/>
  <c r="AM216" i="83"/>
  <c r="AM220" i="83"/>
  <c r="AM224" i="83"/>
  <c r="AM228" i="83"/>
  <c r="AM232" i="83"/>
  <c r="AM236" i="83"/>
  <c r="AM240" i="83"/>
  <c r="AM179" i="83"/>
  <c r="AM183" i="83"/>
  <c r="AM187" i="83"/>
  <c r="AM191" i="83"/>
  <c r="AM195" i="83"/>
  <c r="AM199" i="83"/>
  <c r="AM203" i="83"/>
  <c r="AM207" i="83"/>
  <c r="AM211" i="83"/>
  <c r="AM215" i="83"/>
  <c r="AM219" i="83"/>
  <c r="AM223" i="83"/>
  <c r="AM227" i="83"/>
  <c r="AM231" i="83"/>
  <c r="AM235" i="83"/>
  <c r="AM239" i="83"/>
  <c r="AM243" i="83"/>
  <c r="AM247" i="83"/>
  <c r="AM182" i="83"/>
  <c r="AM186" i="83"/>
  <c r="AM190" i="83"/>
  <c r="AM194" i="83"/>
  <c r="AM198" i="83"/>
  <c r="AM202" i="83"/>
  <c r="AM206" i="83"/>
  <c r="AM210" i="83"/>
  <c r="AM214" i="83"/>
  <c r="AM218" i="83"/>
  <c r="AM222" i="83"/>
  <c r="AM226" i="83"/>
  <c r="AM230" i="83"/>
  <c r="AM234" i="83"/>
  <c r="AM238" i="83"/>
  <c r="AM242" i="83"/>
  <c r="AM246" i="83"/>
  <c r="AM508" i="83"/>
  <c r="AM512" i="83"/>
  <c r="AM516" i="83"/>
  <c r="AM520" i="83"/>
  <c r="AM524" i="83"/>
  <c r="AM528" i="83"/>
  <c r="AM532" i="83"/>
  <c r="AM536" i="83"/>
  <c r="AM540" i="83"/>
  <c r="AM544" i="83"/>
  <c r="AM548" i="83"/>
  <c r="AM552" i="83"/>
  <c r="AM556" i="83"/>
  <c r="AM560" i="83"/>
  <c r="AM564" i="83"/>
  <c r="AM568" i="83"/>
  <c r="AM572" i="83"/>
  <c r="AM576" i="83"/>
  <c r="AM580" i="83"/>
  <c r="AM584" i="83"/>
  <c r="AM588" i="83"/>
  <c r="AM592" i="83"/>
  <c r="AM596" i="83"/>
  <c r="AM600" i="83"/>
  <c r="AM604" i="83"/>
  <c r="AM608" i="83"/>
  <c r="AM612" i="83"/>
  <c r="AM555" i="83"/>
  <c r="AM559" i="83"/>
  <c r="AM563" i="83"/>
  <c r="AM567" i="83"/>
  <c r="AM571" i="83"/>
  <c r="AM575" i="83"/>
  <c r="AM579" i="83"/>
  <c r="AM583" i="83"/>
  <c r="AM587" i="83"/>
  <c r="AM591" i="83"/>
  <c r="AM595" i="83"/>
  <c r="AM599" i="83"/>
  <c r="AM603" i="83"/>
  <c r="AM607" i="83"/>
  <c r="AM611" i="83"/>
  <c r="AM506" i="83"/>
  <c r="AM510" i="83"/>
  <c r="AM514" i="83"/>
  <c r="AM518" i="83"/>
  <c r="AM522" i="83"/>
  <c r="AM526" i="83"/>
  <c r="AM530" i="83"/>
  <c r="AM534" i="83"/>
  <c r="AM538" i="83"/>
  <c r="AM542" i="83"/>
  <c r="AM546" i="83"/>
  <c r="AM550" i="83"/>
  <c r="AM554" i="83"/>
  <c r="AM558" i="83"/>
  <c r="AM562" i="83"/>
  <c r="AM566" i="83"/>
  <c r="AM570" i="83"/>
  <c r="AM574" i="83"/>
  <c r="AM578" i="83"/>
  <c r="AM582" i="83"/>
  <c r="AM586" i="83"/>
  <c r="AM590" i="83"/>
  <c r="AM594" i="83"/>
  <c r="AM598" i="83"/>
  <c r="AM602" i="83"/>
  <c r="AM606" i="83"/>
  <c r="AM610" i="83"/>
  <c r="AM841" i="83"/>
  <c r="AM845" i="83"/>
  <c r="AM849" i="83"/>
  <c r="AM853" i="83"/>
  <c r="AM857" i="83"/>
  <c r="AM861" i="83"/>
  <c r="AM865" i="83"/>
  <c r="AM840" i="83"/>
  <c r="AM844" i="83"/>
  <c r="AM848" i="83"/>
  <c r="AM852" i="83"/>
  <c r="AM856" i="83"/>
  <c r="AM860" i="83"/>
  <c r="AM864" i="83"/>
  <c r="AM868" i="83"/>
  <c r="AM842" i="83"/>
  <c r="AM846" i="83"/>
  <c r="AM850" i="83"/>
  <c r="AM854" i="83"/>
  <c r="AM1009" i="83"/>
  <c r="AM1012" i="83"/>
  <c r="AM1016" i="83"/>
  <c r="AM1020" i="83"/>
  <c r="AM1024" i="83"/>
  <c r="AM1028" i="83"/>
  <c r="AM1032" i="83"/>
  <c r="AM1036" i="83"/>
  <c r="AM1040" i="83"/>
  <c r="AM1044" i="83"/>
  <c r="AM1048" i="83"/>
  <c r="AM1052" i="83"/>
  <c r="AM1056" i="83"/>
  <c r="AM1060" i="83"/>
  <c r="AM1064" i="83"/>
  <c r="AM1068" i="83"/>
  <c r="AM1072" i="83"/>
  <c r="AM1076" i="83"/>
  <c r="AM1080" i="83"/>
  <c r="AM1084" i="83"/>
  <c r="AM1088" i="83"/>
  <c r="AM1092" i="83"/>
  <c r="AM1096" i="83"/>
  <c r="AM1100" i="83"/>
  <c r="AM1104" i="83"/>
  <c r="AM1108" i="83"/>
  <c r="AM1010" i="83"/>
  <c r="AM1014" i="83"/>
  <c r="AM1018" i="83"/>
  <c r="AM1022" i="83"/>
  <c r="AM1026" i="83"/>
  <c r="AM1030" i="83"/>
  <c r="AM1034" i="83"/>
  <c r="AM1038" i="83"/>
  <c r="AM1042" i="83"/>
  <c r="AM1046" i="83"/>
  <c r="AM1050" i="83"/>
  <c r="AM1054" i="83"/>
  <c r="AM1058" i="83"/>
  <c r="AM1062" i="83"/>
  <c r="AM1066" i="83"/>
  <c r="AM1070" i="83"/>
  <c r="AM1074" i="83"/>
  <c r="AM1078" i="83"/>
  <c r="AM1082" i="83"/>
  <c r="AM1086" i="83"/>
  <c r="AM1090" i="83"/>
  <c r="AM1094" i="83"/>
  <c r="AM1098" i="83"/>
  <c r="AM1102" i="83"/>
  <c r="AM1106" i="83"/>
  <c r="AM1340" i="83"/>
  <c r="AM1344" i="83"/>
  <c r="AM1348" i="83"/>
  <c r="AM1352" i="83"/>
  <c r="AM1356" i="83"/>
  <c r="AM1360" i="83"/>
  <c r="AM1364" i="83"/>
  <c r="AM1368" i="83"/>
  <c r="AM1372" i="83"/>
  <c r="AM1376" i="83"/>
  <c r="AM1380" i="83"/>
  <c r="AM1343" i="83"/>
  <c r="AM1347" i="83"/>
  <c r="AM1351" i="83"/>
  <c r="AM1355" i="83"/>
  <c r="AM1359" i="83"/>
  <c r="AM1363" i="83"/>
  <c r="AM1367" i="83"/>
  <c r="AM1371" i="83"/>
  <c r="AM1375" i="83"/>
  <c r="AM1379" i="83"/>
  <c r="AM1342" i="83"/>
  <c r="AM1346" i="83"/>
  <c r="AM1350" i="83"/>
  <c r="AM1354" i="83"/>
  <c r="AM1358" i="83"/>
  <c r="AM1362" i="83"/>
  <c r="AM1366" i="83"/>
  <c r="AM1370" i="83"/>
  <c r="AM1374" i="83"/>
  <c r="AM1378" i="83"/>
  <c r="AM1513" i="83"/>
  <c r="AM1517" i="83"/>
  <c r="AM1521" i="83"/>
  <c r="AM1525" i="83"/>
  <c r="AM1529" i="83"/>
  <c r="AM1533" i="83"/>
  <c r="AM1537" i="83"/>
  <c r="AM1511" i="83"/>
  <c r="AM1515" i="83"/>
  <c r="AM1519" i="83"/>
  <c r="AM1523" i="83"/>
  <c r="AM1527" i="83"/>
  <c r="AM1510" i="83"/>
  <c r="AM1514" i="83"/>
  <c r="AM1518" i="83"/>
  <c r="AM1522" i="83"/>
  <c r="AM1526" i="83"/>
  <c r="AM1530" i="83"/>
  <c r="AM1534" i="83"/>
  <c r="AM1625" i="83"/>
  <c r="AM1629" i="83"/>
  <c r="AM1633" i="83"/>
  <c r="AM1637" i="83"/>
  <c r="AM1641" i="83"/>
  <c r="AM1588" i="83"/>
  <c r="AM1592" i="83"/>
  <c r="AM1596" i="83"/>
  <c r="AM1600" i="83"/>
  <c r="AM1604" i="83"/>
  <c r="AM1608" i="83"/>
  <c r="AM1612" i="83"/>
  <c r="AM1616" i="83"/>
  <c r="AM1620" i="83"/>
  <c r="AM1587" i="83"/>
  <c r="AM1591" i="83"/>
  <c r="AM1595" i="83"/>
  <c r="AM1599" i="83"/>
  <c r="AM1603" i="83"/>
  <c r="AM1607" i="83"/>
  <c r="AM1611" i="83"/>
  <c r="AM1615" i="83"/>
  <c r="AM1619" i="83"/>
  <c r="AM1623" i="83"/>
  <c r="AM1627" i="83"/>
  <c r="AM1631" i="83"/>
  <c r="AM1635" i="83"/>
  <c r="AM1586" i="83"/>
  <c r="AM1590" i="83"/>
  <c r="AM1594" i="83"/>
  <c r="AM1598" i="83"/>
  <c r="AM1602" i="83"/>
  <c r="AM1606" i="83"/>
  <c r="AM1610" i="83"/>
  <c r="AM1614" i="83"/>
  <c r="AM1618" i="83"/>
  <c r="AM1622" i="83"/>
  <c r="AM1626" i="83"/>
  <c r="AM1630" i="83"/>
  <c r="AM1634" i="83"/>
  <c r="AM1638" i="83"/>
  <c r="AM1642" i="83"/>
  <c r="AM1756" i="83"/>
  <c r="AM1844" i="83"/>
  <c r="AM1848" i="83"/>
  <c r="AM1852" i="83"/>
  <c r="AM1856" i="83"/>
  <c r="AM1860" i="83"/>
  <c r="AM1864" i="83"/>
  <c r="AM1868" i="83"/>
  <c r="AM1872" i="83"/>
  <c r="AM1876" i="83"/>
  <c r="AM1880" i="83"/>
  <c r="AM1884" i="83"/>
  <c r="AM1896" i="83"/>
  <c r="AM1842" i="83"/>
  <c r="AM1846" i="83"/>
  <c r="AM1850" i="83"/>
  <c r="AM1854" i="83"/>
  <c r="AM1858" i="83"/>
  <c r="AM1862" i="83"/>
  <c r="AM1866" i="83"/>
  <c r="AM1870" i="83"/>
  <c r="AM1874" i="83"/>
  <c r="AM1878" i="83"/>
  <c r="AM1882" i="83"/>
  <c r="AM1886" i="83"/>
  <c r="AM1890" i="83"/>
  <c r="AM1894" i="83"/>
  <c r="AM2012" i="83"/>
  <c r="AM2011" i="83"/>
  <c r="AM2117" i="83"/>
  <c r="AM2096" i="83"/>
  <c r="AM2100" i="83"/>
  <c r="AM2104" i="83"/>
  <c r="AM2108" i="83"/>
  <c r="AM2112" i="83"/>
  <c r="AM2116" i="83"/>
  <c r="AM2128" i="83"/>
  <c r="AM2095" i="83"/>
  <c r="AM2099" i="83"/>
  <c r="AM2103" i="83"/>
  <c r="AM2107" i="83"/>
  <c r="AM2111" i="83"/>
  <c r="AM2115" i="83"/>
  <c r="AM2119" i="83"/>
  <c r="AM2123" i="83"/>
  <c r="AM2127" i="83"/>
  <c r="AM2098" i="83"/>
  <c r="AM2102" i="83"/>
  <c r="AM2106" i="83"/>
  <c r="AM2110" i="83"/>
  <c r="AM2114" i="83"/>
  <c r="AM2118" i="83"/>
  <c r="Q107" i="21" l="1"/>
  <c r="R15" i="21" s="1"/>
  <c r="Q106" i="21"/>
  <c r="R14" i="21" s="1"/>
  <c r="R98" i="21"/>
  <c r="N8" i="30"/>
  <c r="I108" i="21"/>
  <c r="I109" i="21" s="1"/>
  <c r="I101" i="21"/>
  <c r="Q100" i="21"/>
  <c r="N17" i="21"/>
  <c r="Q16" i="21"/>
  <c r="N108" i="21"/>
  <c r="N109" i="21" s="1"/>
  <c r="I8" i="30"/>
  <c r="Q6" i="30"/>
  <c r="Q8" i="30" s="1"/>
  <c r="R6" i="30" s="1"/>
  <c r="M25" i="9"/>
  <c r="P7" i="9"/>
  <c r="P25" i="9" s="1"/>
  <c r="Q7" i="9" s="1"/>
  <c r="H25" i="9"/>
  <c r="D19" i="70"/>
  <c r="D184" i="70"/>
  <c r="D53" i="70"/>
  <c r="D129" i="70"/>
  <c r="D146" i="70"/>
  <c r="D90" i="70"/>
  <c r="D218" i="70"/>
  <c r="D201" i="70"/>
  <c r="D163" i="70"/>
  <c r="D107" i="70"/>
  <c r="D73" i="70"/>
  <c r="D36" i="70"/>
  <c r="R99" i="21" l="1"/>
  <c r="R107" i="21" s="1"/>
  <c r="R106" i="21"/>
  <c r="Q101" i="21"/>
  <c r="Q108" i="21"/>
  <c r="Q109" i="21" s="1"/>
  <c r="Q17" i="21"/>
  <c r="Q11" i="9"/>
  <c r="Q9" i="9"/>
  <c r="R7" i="30"/>
  <c r="R8" i="30" s="1"/>
  <c r="R100" i="21" l="1"/>
  <c r="R16" i="21"/>
  <c r="Q25" i="9"/>
  <c r="R108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Mesias Cordova</author>
  </authors>
  <commentList>
    <comment ref="H2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Rosa Mesias Cordova:</t>
        </r>
        <r>
          <rPr>
            <sz val="9"/>
            <color indexed="81"/>
            <rFont val="Tahoma"/>
            <family val="2"/>
          </rPr>
          <t xml:space="preserve">
revisar en previsiones se tiene solo 10 millones q es lo q corresponde por contrato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Mesias Cordova</author>
  </authors>
  <commentList>
    <comment ref="G11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Rosa Mesias Cordova:</t>
        </r>
        <r>
          <rPr>
            <sz val="9"/>
            <color indexed="81"/>
            <rFont val="Tahoma"/>
            <family val="2"/>
          </rPr>
          <t xml:space="preserve">
incluye la asignación para la continuidad del D.S. Nº 006-2021-EF (reajuste pensionario)
</t>
        </r>
      </text>
    </comment>
    <comment ref="H14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Rosa Mesias Cordova:</t>
        </r>
        <r>
          <rPr>
            <sz val="9"/>
            <color indexed="81"/>
            <rFont val="Tahoma"/>
            <family val="2"/>
          </rPr>
          <t xml:space="preserve">
considera S/ 9 168 962 en partida 23.16 (se Paga las tarjetas smart)
</t>
        </r>
      </text>
    </comment>
  </commentList>
</comments>
</file>

<file path=xl/sharedStrings.xml><?xml version="1.0" encoding="utf-8"?>
<sst xmlns="http://schemas.openxmlformats.org/spreadsheetml/2006/main" count="96924" uniqueCount="10704">
  <si>
    <t>TOTAL</t>
  </si>
  <si>
    <t>RECURSOS PUBLICOS</t>
  </si>
  <si>
    <t>MONTO</t>
  </si>
  <si>
    <t>PROFESIONALES</t>
  </si>
  <si>
    <t>TECNICOS</t>
  </si>
  <si>
    <t>AUXILIARES</t>
  </si>
  <si>
    <t>DIRECTIVOS/FUNCIONARIOS</t>
  </si>
  <si>
    <t>FUENTE DE FINANCIAMIENTO</t>
  </si>
  <si>
    <t xml:space="preserve"> REMUNERATIVA</t>
  </si>
  <si>
    <t>CATEGORIA</t>
  </si>
  <si>
    <t>PEA</t>
  </si>
  <si>
    <t>S/.</t>
  </si>
  <si>
    <t>Est. %</t>
  </si>
  <si>
    <t>EST. %</t>
  </si>
  <si>
    <t>GASTOS CORRIENTES */</t>
  </si>
  <si>
    <t>TOTAL (A)</t>
  </si>
  <si>
    <t>OTROS</t>
  </si>
  <si>
    <t>COSTO ANUAL</t>
  </si>
  <si>
    <t>OBLIGACIONES DEL EMPLEADOR (CARGAS SOCIALES)</t>
  </si>
  <si>
    <t>GASTOS VARIABLES Y OCASIONALES</t>
  </si>
  <si>
    <t>COMBUSTIBLE Y LUBRICANTES</t>
  </si>
  <si>
    <t>SERVICIOS NO PERSONALES</t>
  </si>
  <si>
    <t>PROPINAS</t>
  </si>
  <si>
    <t>BIENES DISTRIBUCION GRATUITA</t>
  </si>
  <si>
    <t>PASAJES Y GASTOS DE TRANSPORTE</t>
  </si>
  <si>
    <t>CONTRATACION CON EMPRESAS DE SERVICIOS</t>
  </si>
  <si>
    <t>TRANSFERENCIAS CAFAE</t>
  </si>
  <si>
    <t>RUBROS</t>
  </si>
  <si>
    <t>OTROS SERVICIOS DE TERCEROS</t>
  </si>
  <si>
    <t>BIENES DE CONSUMO</t>
  </si>
  <si>
    <t>ALIMENTOS DE PERSONAS</t>
  </si>
  <si>
    <t>TARIFAS DE SERVICIOS GENERALES</t>
  </si>
  <si>
    <t>SEGUROS</t>
  </si>
  <si>
    <t>VIATICOS Y ASIGNACIONES</t>
  </si>
  <si>
    <t>NUEVOS SOLES</t>
  </si>
  <si>
    <t xml:space="preserve">SERVICIO DE CONSULTORIA </t>
  </si>
  <si>
    <t>CONSULTORIAS</t>
  </si>
  <si>
    <t xml:space="preserve">TOTAL </t>
  </si>
  <si>
    <t>1. RECURSOS ORDINARIOS</t>
  </si>
  <si>
    <t>2. RECURSOS DIRECTAM. RECAUD.</t>
  </si>
  <si>
    <t>4. DONACIONES Y TRANSFERENCIAS</t>
  </si>
  <si>
    <t>5. RECURSOS DETERMINADOS</t>
  </si>
  <si>
    <t xml:space="preserve">    - CONTRIBUCIONES A FONDOS</t>
  </si>
  <si>
    <t xml:space="preserve">    - FONDO DE COMPENCIÓN MUNICIPAL</t>
  </si>
  <si>
    <t xml:space="preserve">    - IMPUESTOS MUNICIPALES</t>
  </si>
  <si>
    <t xml:space="preserve">    - CANON  Y  SOBRECANON, REGALIAS</t>
  </si>
  <si>
    <t xml:space="preserve">       Y PARTICIPACIONES</t>
  </si>
  <si>
    <t>TOTAL    (*)</t>
  </si>
  <si>
    <t>(PIA) = Presupuesto Institucional de Apertura</t>
  </si>
  <si>
    <t>TIPO DE ESTUDIO Y/O INFORME (*)</t>
  </si>
  <si>
    <t>(*) EL PRODUCTO QUE SE ADQUIERE</t>
  </si>
  <si>
    <t>NIVELES REMUNERATIVOS</t>
  </si>
  <si>
    <t>(1)</t>
  </si>
  <si>
    <t>(2)</t>
  </si>
  <si>
    <t>(3)</t>
  </si>
  <si>
    <t>(4)</t>
  </si>
  <si>
    <t>(5)</t>
  </si>
  <si>
    <t>(6)</t>
  </si>
  <si>
    <t>NOTAS</t>
  </si>
  <si>
    <t xml:space="preserve">(1) PEA: </t>
  </si>
  <si>
    <t xml:space="preserve">(2) REMUNERACION: </t>
  </si>
  <si>
    <t xml:space="preserve">SE CONSIGNARA LA REMUNERACION MENSUAL PROMEDIO DE UN SERVIDOR EN CADA NIVEL DE LA CARRERA PUBLICA SEGUN CORRESPONDA </t>
  </si>
  <si>
    <t xml:space="preserve">(3) CAFAE: </t>
  </si>
  <si>
    <t xml:space="preserve">SE CONSIGNARA EL  INCENTIVO LABORAL  MENSUAL PROMEDIO QUE POR DISPOSICION EXPRESA SE LE OTORGUE A UN SERVIDOR EN CADA NIVEL SEGUN CORRESPONDA </t>
  </si>
  <si>
    <t xml:space="preserve">(4) AETA: </t>
  </si>
  <si>
    <t xml:space="preserve">SOLO APLICABLE AL SECTOR SALUD. SE CONSIGNARA LA ASIGNACION EXTRAORDINARIA POR TRABAJO ASISTENCIAL  MENSUAL PROMEDIO DE UN SERVIDOR EN CADA NIVEL </t>
  </si>
  <si>
    <t xml:space="preserve">SEGUN CORRESPONDA </t>
  </si>
  <si>
    <t xml:space="preserve">(5) OTROS BENEFICIOS - ASIGNACION MENSUAL </t>
  </si>
  <si>
    <t xml:space="preserve">RUBROS ANTERIORES . EN HOJA INDEPENDIENTES SE DETALLARA CADA CONCEPTO Y MONTO, ASI COMO LA DISPOSICION EXPRESA QUE LOS AUTORICE Y LA PERIODICIDAD CON QUE </t>
  </si>
  <si>
    <t xml:space="preserve">SE OTORGA . DEBERA DETALLAR POR CADA CONCEPTO ASI COMO LA DISPOSICION EXPRESA QUE LOS AUTORICE Y LA PERIODICIDAD CON QUE SE OTORGA (MENSUAL, BIMENSUAL, </t>
  </si>
  <si>
    <t>TRIMESTRAL , CUATRIMENSUAL)</t>
  </si>
  <si>
    <t>(7)</t>
  </si>
  <si>
    <t>ADQUISICIONES/CONTRATACIONES/OBRAS</t>
  </si>
  <si>
    <t xml:space="preserve">    - OTROS (ESPECIFICAR)</t>
  </si>
  <si>
    <t>TOTAL SECTOR</t>
  </si>
  <si>
    <t>PROYECTO</t>
  </si>
  <si>
    <t>CODIGO SNIP</t>
  </si>
  <si>
    <t>TIPO DE PROCESO DE SELECCIÓN</t>
  </si>
  <si>
    <t>ADQUISICIÓN</t>
  </si>
  <si>
    <t>OBSERVACIONES</t>
  </si>
  <si>
    <t>ESTADO DEL PROCESO</t>
  </si>
  <si>
    <t>PART. %</t>
  </si>
  <si>
    <t>SERVICIO DE DEUDA</t>
  </si>
  <si>
    <t>(**) PNUD, BONOS, etc.</t>
  </si>
  <si>
    <t xml:space="preserve"> </t>
  </si>
  <si>
    <t>TIPO DE CONTRATO</t>
  </si>
  <si>
    <t>CAS</t>
  </si>
  <si>
    <t>…</t>
  </si>
  <si>
    <t>PLIEGO</t>
  </si>
  <si>
    <t>UNIDAD EJECUTORA</t>
  </si>
  <si>
    <t>FUNCIÓN DESEMPEÑADA</t>
  </si>
  <si>
    <t>SUB TOTAL GASTOS CORRIENTES</t>
  </si>
  <si>
    <t>SUB TOTAL GASTOS DE CAPITAL</t>
  </si>
  <si>
    <t>SUB TOTAL SERVICIO DE DEUDA</t>
  </si>
  <si>
    <t>GASTOS DE CAPITAL</t>
  </si>
  <si>
    <t>1: Reserva de Contingencia</t>
  </si>
  <si>
    <t>2: Personal y Obligaciones Sociales</t>
  </si>
  <si>
    <t>3: Pensiones y Prestaciones Sociales</t>
  </si>
  <si>
    <t>4: Bienes y Servicios</t>
  </si>
  <si>
    <t>5: Donaciones y Transferencias</t>
  </si>
  <si>
    <t>6: Otros Gastos</t>
  </si>
  <si>
    <t>7: Donaciones y Transferencias</t>
  </si>
  <si>
    <t>8: Otros Gastos</t>
  </si>
  <si>
    <t>9: Adquisiciones de Activos No Financieros</t>
  </si>
  <si>
    <t>10: Adquisiciones de Activos Financieros</t>
  </si>
  <si>
    <t>11: Servicio de la Deuda</t>
  </si>
  <si>
    <t>GASTOS CORRIENTES</t>
  </si>
  <si>
    <t>TRIMESTRAL , CUATRIMENSUAL  O SIN PERIODICIDAD)</t>
  </si>
  <si>
    <t>(8)</t>
  </si>
  <si>
    <t>SUB TOTAL OTROS BENEFICIOS ... (no, mensuales, monto anual)</t>
  </si>
  <si>
    <t>ESPECIALIDAD (**)</t>
  </si>
  <si>
    <t>(**) LA ESPECIALIDAD TOMANDO ENCUENTA HACIENDO REFERENCIA UNA O MAS DE LAS 25 FUNCIONES DEL CLASIFICADOR FUNCIONAL PROGRAMATICO</t>
  </si>
  <si>
    <t xml:space="preserve">CONTRAPRESTACIÓN MENSUAL </t>
  </si>
  <si>
    <t>FUNCIONES</t>
  </si>
  <si>
    <t>PPTO (PIA)</t>
  </si>
  <si>
    <t>1 Legislativa</t>
  </si>
  <si>
    <t>2 Relaciones Exteriores</t>
  </si>
  <si>
    <t>3 Planeam. Gestión y Reserva</t>
  </si>
  <si>
    <t>Decreto Legislativo 728 (Regimen Privado)</t>
  </si>
  <si>
    <t>DNI</t>
  </si>
  <si>
    <t>Apellidos y Nombres</t>
  </si>
  <si>
    <t>Numero de contratos o renovaciones</t>
  </si>
  <si>
    <t>Meses Ejecutados</t>
  </si>
  <si>
    <t>Monto Ejecutado</t>
  </si>
  <si>
    <t>Titulo Profesióonal, Técncio o Capacitación Ocupacional</t>
  </si>
  <si>
    <t>Fuente de Información</t>
  </si>
  <si>
    <t>7: Donaciones y Transferencias (de capital)</t>
  </si>
  <si>
    <t>5: Donaciones y Transferencias (corrientes)</t>
  </si>
  <si>
    <t>6: Otros Gastos (corrientes)</t>
  </si>
  <si>
    <t>8: Otros Gastos (de capital)</t>
  </si>
  <si>
    <t>TOTAL GASTOS UNIDAD EJECUTORA / ENTIDAD PÚBLICA</t>
  </si>
  <si>
    <t>CONTRATANTE</t>
  </si>
  <si>
    <t>CONTRATADO</t>
  </si>
  <si>
    <t>COSTO TOTAL EN PLANILLAS (*)</t>
  </si>
  <si>
    <t>Profesión</t>
  </si>
  <si>
    <t>Grado Academico</t>
  </si>
  <si>
    <t>PEA / Beneficiarios</t>
  </si>
  <si>
    <t>REMUNERACION MENSUAL (cada persona)</t>
  </si>
  <si>
    <t>CAFAE MENSUL (cada persona)</t>
  </si>
  <si>
    <t>AETA MENSUAL (cada persona)</t>
  </si>
  <si>
    <t>OTROS INGRESOS MENSUAL (cada persona)</t>
  </si>
  <si>
    <t>SUB TOTAL INGRESOS MENSUALES (cada persona)</t>
  </si>
  <si>
    <t>AGUINALDOS, GRAFICACIONES Y ESCOLARIDAD (anual cada persona)</t>
  </si>
  <si>
    <r>
      <rPr>
        <b/>
        <sz val="9"/>
        <rFont val="Arial"/>
        <family val="2"/>
      </rPr>
      <t xml:space="preserve">LAS COLUMNAS COMO SEAN NECESARIAS, </t>
    </r>
    <r>
      <rPr>
        <sz val="9"/>
        <rFont val="Arial"/>
        <family val="2"/>
      </rPr>
      <t xml:space="preserve">SE CONSIGNARA LOS OTROS BENEFICIOS - ASIGNACIONES MENSUALES PERIODICOS  DE UN SERVIDOR EN CADA NIVEL SEGÚN CORRESPONDA NO CONSIGNADO EN LOS </t>
    </r>
  </si>
  <si>
    <r>
      <rPr>
        <b/>
        <sz val="9"/>
        <rFont val="Arial"/>
        <family val="2"/>
      </rPr>
      <t xml:space="preserve">LAS COLUMNAS COMO SEAN NECESARIAS, </t>
    </r>
    <r>
      <rPr>
        <sz val="9"/>
        <rFont val="Arial"/>
        <family val="2"/>
      </rPr>
      <t xml:space="preserve">SE CONSIGNARA LOS OTROS BENEFICIOS - ASIGNACIONES PERIODICOS O NO PERIODICAS DE UN SERVIDOR EN CADA NIVEL SEGÚN CORRESPONDA NO CONSIGNADO EN LOS </t>
    </r>
  </si>
  <si>
    <t>(9)</t>
  </si>
  <si>
    <t>TOTAL INGRESO ANUAL PEA</t>
  </si>
  <si>
    <t>TOTAL INGRESOS ANUAL POR PERSONA</t>
  </si>
  <si>
    <t>MONTO ANUAL</t>
  </si>
  <si>
    <t>(10)</t>
  </si>
  <si>
    <t>DIFERENCIA INGRESO ANUAL PEA</t>
  </si>
  <si>
    <t xml:space="preserve">DIFERENCIA INGRESO ANUAL POR PERSONAL </t>
  </si>
  <si>
    <t>SE CONSIGNARA EL NUMERO TOTAL DE PERSONAL ACTIVO ( NOMBRADO Y CONTRATADO) SEGÚN EL PRESUPUESTO ANILITOCO DE PERSONAL (PAP) APROBADO</t>
  </si>
  <si>
    <t>(**) Recursos Públicos / Recursos Ordinarios / Recursos Directamente Recaudados / Donaciones  y  Transferencias / Operaciones Oficiales de Crédito/ Recursos Determinados</t>
  </si>
  <si>
    <t>FECHA DE SUSCRIPCION DEL CONTRATO</t>
  </si>
  <si>
    <t>FECHA DE VENCIMIENTO DEL PLAZO</t>
  </si>
  <si>
    <t>PLAZO DE EJEUCION DE OBRAS</t>
  </si>
  <si>
    <t>AMPLIACION DE PLAZO</t>
  </si>
  <si>
    <t>FECHA DE VENCIMIENTO DE PLAZO</t>
  </si>
  <si>
    <t>FECHA DE ENTREGA</t>
  </si>
  <si>
    <t>FECHA DE CONFORMIDAD DE OBRA</t>
  </si>
  <si>
    <t>VESTUARIO</t>
  </si>
  <si>
    <t>BONOS POR FUNCION JURIDICCIONAL Y FISCAL</t>
  </si>
  <si>
    <t>ESCOLARIDAD, AGUINALDO Y GRATIFICACIONES</t>
  </si>
  <si>
    <t>BONIFICACIÓN EXTRAORDINARIA (INACEPTACIÓN DE GRATIFICACIONES)</t>
  </si>
  <si>
    <t>DIETAS</t>
  </si>
  <si>
    <t>RETRIBUCIONES EN BIENES</t>
  </si>
  <si>
    <t>MOVILIDAD PARA TRASLADO DE TRABAJADORES</t>
  </si>
  <si>
    <t>PRODUCTIVIDAD</t>
  </si>
  <si>
    <t>GASTOS POR ESTACIONAMIENTO DE VEHICULOS</t>
  </si>
  <si>
    <t>DIETA DE DIRECTORIO</t>
  </si>
  <si>
    <t>OTROS INGRESOS NO MENSUALES 
(anual cada personal)</t>
  </si>
  <si>
    <t>INCENTIVOS O PRODUCTIVIDAD (cada persona)</t>
  </si>
  <si>
    <t>MOVILIDAD</t>
  </si>
  <si>
    <t>RACIONAMIENTO</t>
  </si>
  <si>
    <t>BONOS</t>
  </si>
  <si>
    <t>(10) SUB TOTAL</t>
  </si>
  <si>
    <t>SUMATORIA DE LAS COLUMNAS (2), (3), (4), (5), (6), (7), (8), (9)</t>
  </si>
  <si>
    <t>(11) AGUINALDOS, GRAFICACIONES Y ESCOLARIDAD</t>
  </si>
  <si>
    <t>(12) OTROS BENEFICIOS - ASIGNACION ANUAL</t>
  </si>
  <si>
    <t>(11)</t>
  </si>
  <si>
    <t>(12)</t>
  </si>
  <si>
    <t xml:space="preserve">MULTIMPLACIÓN DE LA COLUMNA (10) POR 12 (MESES) Y AL RESULTADO SE SUMA LA COLUMNA (13) </t>
  </si>
  <si>
    <t>(13)</t>
  </si>
  <si>
    <t>(14)</t>
  </si>
  <si>
    <t>(15)</t>
  </si>
  <si>
    <t>(14) TOTAL INGRESOS ANUAL POR PERSONA</t>
  </si>
  <si>
    <t>(15) TOTAL ANUAL PEA</t>
  </si>
  <si>
    <t>(13) SUB TOTAL OTROS BENEFICIOS</t>
  </si>
  <si>
    <t>SUMATORIA DE LAS COLUMNAS (11) Y (12)</t>
  </si>
  <si>
    <t>MULTIPLICACIÓN DEL A COMUNTA (1) POR LA COLUMNA (14)</t>
  </si>
  <si>
    <t>CONTRATISTA (RUC y Denominacion)</t>
  </si>
  <si>
    <t>MODALIDAD</t>
  </si>
  <si>
    <t>NUMERO DEL PROCESO</t>
  </si>
  <si>
    <t>PROGRAMAS SOCIALES</t>
  </si>
  <si>
    <t>JUNTOS</t>
  </si>
  <si>
    <t>SAMU</t>
  </si>
  <si>
    <t>SMN</t>
  </si>
  <si>
    <t>Mortalidad Materna</t>
  </si>
  <si>
    <t>Mortalidad Neonatal</t>
  </si>
  <si>
    <t>II.  GESTACIÓN</t>
  </si>
  <si>
    <t>PAN</t>
  </si>
  <si>
    <t>CUNA MAS</t>
  </si>
  <si>
    <t>Desnutrición Cronica</t>
  </si>
  <si>
    <t>Mortalidad Infantil</t>
  </si>
  <si>
    <t>Desarrollo cognitivo, lenguaje, socioemocional y motor</t>
  </si>
  <si>
    <t>PELA</t>
  </si>
  <si>
    <t>Logros de aprendizaje</t>
  </si>
  <si>
    <t>Cobertura escolar</t>
  </si>
  <si>
    <t>PELA Primaria</t>
  </si>
  <si>
    <t>PELA Secundaria</t>
  </si>
  <si>
    <t>Logros de aprindizaje</t>
  </si>
  <si>
    <t>Deserción escolar</t>
  </si>
  <si>
    <t>Jovenes a la obra</t>
  </si>
  <si>
    <t>Beca 18</t>
  </si>
  <si>
    <t>Acceso a la educación superior de calidad</t>
  </si>
  <si>
    <t>Educacion pertienente para el mercado laboral</t>
  </si>
  <si>
    <t>Pensión 65</t>
  </si>
  <si>
    <t>Asegurar las condiciones básicas para la subsistencia</t>
  </si>
  <si>
    <t>III.  De 0 a 2 AÑOS</t>
  </si>
  <si>
    <t>IV. DE 3 A 5 AÑOS</t>
  </si>
  <si>
    <t>V. DE 6 A 12 AÑOS</t>
  </si>
  <si>
    <t>VI. DE 13 A 17 AÑOS</t>
  </si>
  <si>
    <t>VII. DE 17 A 24 AÑOS</t>
  </si>
  <si>
    <t>VIII. DE 65 A MAS</t>
  </si>
  <si>
    <t>I.  DE GESTANTES A NIÑOS DE HASTA 14 AÑOS</t>
  </si>
  <si>
    <t>BENEFICIARIOS</t>
  </si>
  <si>
    <t>PRESUPUESTO PIA</t>
  </si>
  <si>
    <t>PRESUPUESTO PIM</t>
  </si>
  <si>
    <t>MONTO PRESUPUESTADO (*)</t>
  </si>
  <si>
    <t>0: Reserva de Contingencia</t>
  </si>
  <si>
    <t>1: Personal y Obligaciones Sociales</t>
  </si>
  <si>
    <t>2: Pensiones y Prestaciones Sociales</t>
  </si>
  <si>
    <t>3: Bienes y Servicios</t>
  </si>
  <si>
    <t>4: Donaciones y Transferencias</t>
  </si>
  <si>
    <t>5: Otros Gastos</t>
  </si>
  <si>
    <t>6: Adquisiciones de Activos No Financieros</t>
  </si>
  <si>
    <t>7: Adquisiciones de Activos Financieros</t>
  </si>
  <si>
    <t>8: Servicio de la Deuda</t>
  </si>
  <si>
    <t>4 Defensa y Seg. Nacional</t>
  </si>
  <si>
    <t>5 Orden Púb. y Seguridad</t>
  </si>
  <si>
    <t>6 Justicia</t>
  </si>
  <si>
    <t>7 Trabajo</t>
  </si>
  <si>
    <t>8 Comercio</t>
  </si>
  <si>
    <t>9 Turismo</t>
  </si>
  <si>
    <t>10 Agropecuaria</t>
  </si>
  <si>
    <t>11 Pesca</t>
  </si>
  <si>
    <t>12 Energía</t>
  </si>
  <si>
    <t>13 Mineria</t>
  </si>
  <si>
    <t>14 Industria</t>
  </si>
  <si>
    <t>15 Transporte</t>
  </si>
  <si>
    <t>16 Comunicaciones</t>
  </si>
  <si>
    <t>17 Ambiente</t>
  </si>
  <si>
    <t>18 aneamiento</t>
  </si>
  <si>
    <t>19 Vivienda y Des. Urbano</t>
  </si>
  <si>
    <t>20 Salud</t>
  </si>
  <si>
    <t>21 Cultura y Deporte</t>
  </si>
  <si>
    <t>22 Educación</t>
  </si>
  <si>
    <t>23 Protección Social</t>
  </si>
  <si>
    <t>24 Previsión Social</t>
  </si>
  <si>
    <t>25 Deuda Pública</t>
  </si>
  <si>
    <t>VIAJES</t>
  </si>
  <si>
    <t>SUMINISTROS PARA MANTENIMIENTO Y REPARACION</t>
  </si>
  <si>
    <t>SERVICIOS BASICOS, COMUNICACIONES, PUBLICIDAD Y DIFUSION</t>
  </si>
  <si>
    <t>COMBUSTIBLE, CARBURANTES, LUBRICANTES Y AFINES</t>
  </si>
  <si>
    <t>SERVICIOS DE LIMPIEZA, SEGURIDAD Y VIGILANCIA</t>
  </si>
  <si>
    <t>SERVICIO DE MANTENIMIENTO, ACONDICIONAMIENTO Y REPARA</t>
  </si>
  <si>
    <t>ALQUILERES DE MUEBLES E INMUEBLES</t>
  </si>
  <si>
    <t>MATERIALES Y UTILES</t>
  </si>
  <si>
    <t>REPUESTOS Y ACCESORIOS</t>
  </si>
  <si>
    <t>SERVICIOS ADMINISTRATIVOS, FINANCIEROS Y DE SEGUROS</t>
  </si>
  <si>
    <t>ENSERES</t>
  </si>
  <si>
    <t>SERVICIOS PROFESIONALES Y TECNICOS</t>
  </si>
  <si>
    <t>CONTRATO ADMINISTRATIVO DE SERVICIOS</t>
  </si>
  <si>
    <t>SUMINISTROS MEDICOS</t>
  </si>
  <si>
    <t>MATERIALES Y UTILES DE ENSEÑANZA</t>
  </si>
  <si>
    <t>SUMINISTROS PARA USO AGROPECUARIO, FORESTAL Y VETERIN</t>
  </si>
  <si>
    <t>COMPRA DE OTROS BIENES</t>
  </si>
  <si>
    <t>CAFAE MENSUAL (cada persona)</t>
  </si>
  <si>
    <t>Linea Base</t>
  </si>
  <si>
    <t>Meta 2021</t>
  </si>
  <si>
    <t>Responsable</t>
  </si>
  <si>
    <t>Resultado</t>
  </si>
  <si>
    <t>Proyectado</t>
  </si>
  <si>
    <t>Meta</t>
  </si>
  <si>
    <t>UNIDADES EJECUTORAS O ENTIDADES PÚBLICAS ADSCRITAS AL SECTOR</t>
  </si>
  <si>
    <t>RESERVA DE CONTINGENCIA</t>
  </si>
  <si>
    <t>PERSONAL Y OBLIGAC. SOC.</t>
  </si>
  <si>
    <t>PENSIONES Y PREST. SOC.</t>
  </si>
  <si>
    <t>BIENES Y SERVICIOS</t>
  </si>
  <si>
    <t>DONACIONES TRANSFER.</t>
  </si>
  <si>
    <t>OTROS GASTOS</t>
  </si>
  <si>
    <t>SUB TOTAL GASTO CTE</t>
  </si>
  <si>
    <t>DONACIONES Y TRANSFER,</t>
  </si>
  <si>
    <t>ADQUIS. ACT. NO FINANC.</t>
  </si>
  <si>
    <t>ADQUIS. ACT. FINANC.</t>
  </si>
  <si>
    <t>SUB TOTAL GASTOS CAP.</t>
  </si>
  <si>
    <t xml:space="preserve">SERVICIO DE DEUDA </t>
  </si>
  <si>
    <t>SUB TOTAL SER. DEUDA</t>
  </si>
  <si>
    <t>Ley 30057 
(Ley del Servicio Civil)</t>
  </si>
  <si>
    <t>PLIEGOS DEL SECTOR O GOBIERNO REGIONAL</t>
  </si>
  <si>
    <t>PLIEGO O ENTIDAD DEL SECTOR</t>
  </si>
  <si>
    <t>Nombre del Indicador</t>
  </si>
  <si>
    <t>Objetivo Estrategico Institucional
(Código y Enunciado)</t>
  </si>
  <si>
    <t>Objetivo Estrategico Sectorial
(Código)</t>
  </si>
  <si>
    <t>(**) Incluye el monto pagado por otras entidades al personal que presta servidos en el Sector o Gobierno Regional</t>
  </si>
  <si>
    <t>Decreto Legislativo 1024 (Gerentes Públicos) (**)</t>
  </si>
  <si>
    <t>Ley 25650 (Fondo de Apoyo Generencial) (**)</t>
  </si>
  <si>
    <t>Ley 29806 (Personal Altamente Calificado) (**)</t>
  </si>
  <si>
    <t xml:space="preserve">(***) Detallar el marco legal </t>
  </si>
  <si>
    <t>(*) Incluye GRATIFICACIONES, CAFAE, PNUD, BONOS, PRODUCTIVIDAD, HORAS EXTRAS, GUARDIAS, AETAS, etc.</t>
  </si>
  <si>
    <t xml:space="preserve">Total </t>
  </si>
  <si>
    <t>S/ (****)</t>
  </si>
  <si>
    <t>S/ Anual (****)</t>
  </si>
  <si>
    <t>Practicantes (***)</t>
  </si>
  <si>
    <t>(****) Proyectado</t>
  </si>
  <si>
    <t>ARRENDATARIO</t>
  </si>
  <si>
    <t>ARRENDADOR</t>
  </si>
  <si>
    <t>DNI O PARTIDA REGISTRAL</t>
  </si>
  <si>
    <t>Apellidos y Nombres o Denominación</t>
  </si>
  <si>
    <t>INMUEBLE</t>
  </si>
  <si>
    <t>CONTRATO</t>
  </si>
  <si>
    <t>VIGENCIA DEL CONTRATO</t>
  </si>
  <si>
    <t>BIEN PROPIO DE TERCEROS O AJENO</t>
  </si>
  <si>
    <t>PARTIDA REGISTRAL DE INCRIPCION DE PROPIEDAD</t>
  </si>
  <si>
    <t>METROS CUADRADOS</t>
  </si>
  <si>
    <t>COCHERAS</t>
  </si>
  <si>
    <t xml:space="preserve">FORMA DE PAGO (MENSUAL O ANUAL) Y FECHA DE PAGO </t>
  </si>
  <si>
    <t>PIA TOTAL S/</t>
  </si>
  <si>
    <t>PIM TOTAL S/</t>
  </si>
  <si>
    <t>EJECUCIÓN TOTAL S/</t>
  </si>
  <si>
    <t>1: Acciones Centrales (AC)</t>
  </si>
  <si>
    <t>2: Asignaciones Presupuestarias que No Resultan en Productos (APNP)</t>
  </si>
  <si>
    <t>3: Programas Presupuestales</t>
  </si>
  <si>
    <t>PIA
POR CATEGORIA PRESUPUESTAL</t>
  </si>
  <si>
    <t>PIM
POR CATEGORIA PRESUPUESTAL</t>
  </si>
  <si>
    <t>EJECUCIÓN
POR CATEGORIA PRESUPUESTAL</t>
  </si>
  <si>
    <t>PIA
POR PROGRAMA PRESUPUESTAL</t>
  </si>
  <si>
    <t>PIM
POR PROGRAMA PRESUPUESTAL</t>
  </si>
  <si>
    <t>EJECUCIÓN
POR PROGRAMA PRESUPUESTAL</t>
  </si>
  <si>
    <t>Decreto Legislativo 276 (Regimen Público)</t>
  </si>
  <si>
    <t>(*) DEBE COINCIDIR CON LOS MONTOS ASIGNADOS EN LA GENERICA 1. PERSONAL Y OBLIGACIONES SOCIALES CONSIDERADAS EN EL PRESUPUESTO</t>
  </si>
  <si>
    <r>
      <t xml:space="preserve">PLIEGO: </t>
    </r>
    <r>
      <rPr>
        <sz val="9"/>
        <rFont val="Arial"/>
        <family val="2"/>
      </rPr>
      <t>Todos los pliego del sector y cada pliego del sector</t>
    </r>
  </si>
  <si>
    <t>(*) DEBE COINCIDIR CON LOS MONTOS ASIGNADOS EN LA GENERICA 3. BIENES Y SERVICIOS CONSIDERADAS EN EL PRESUPUESTO 2018 - 2019 - 2020</t>
  </si>
  <si>
    <t>EJECUCIÓN S/</t>
  </si>
  <si>
    <t>(*) Una línea por cada año fiscal, consignado en monto presupuestado por cada año presupuestal</t>
  </si>
  <si>
    <t>PERSONA JURIDICA (RUC)</t>
  </si>
  <si>
    <t>PERSONA NATURAL (DNI)</t>
  </si>
  <si>
    <t xml:space="preserve">    - OTROS (ESPECIFIQUE)</t>
  </si>
  <si>
    <t>MONEDA</t>
  </si>
  <si>
    <t>FECHA DE APERTURA</t>
  </si>
  <si>
    <t>CUENTA</t>
  </si>
  <si>
    <t>BANCO / INSTITUCIÓN FINANCIERA</t>
  </si>
  <si>
    <t>CUENTAS BANCARIAS</t>
  </si>
  <si>
    <t>ESPECIFICACIONES RECURSOS PUBLICOS</t>
  </si>
  <si>
    <t>ÍNDICE DE FORMATOS</t>
  </si>
  <si>
    <t>FORMATO Nº 1:</t>
  </si>
  <si>
    <t>FORMATO Nº 2:</t>
  </si>
  <si>
    <t>FORMATO Nº 3:</t>
  </si>
  <si>
    <t>FORMATO Nº 4:</t>
  </si>
  <si>
    <t>FORMATO Nº 5:</t>
  </si>
  <si>
    <t>FORMATO Nº 6:</t>
  </si>
  <si>
    <t>FORMATO Nº 7:</t>
  </si>
  <si>
    <t>FORMATO Nº 8:</t>
  </si>
  <si>
    <t>FORMATO Nº 9:</t>
  </si>
  <si>
    <t>FORMATO Nº 10:</t>
  </si>
  <si>
    <t>FORMATO Nº 11:</t>
  </si>
  <si>
    <t>FORMATO Nº 12:</t>
  </si>
  <si>
    <t>FORMATO Nº 13:</t>
  </si>
  <si>
    <t>FORMATO Nº 14:</t>
  </si>
  <si>
    <t>FORMATO Nº 15:</t>
  </si>
  <si>
    <t>FORMATO Nº 16:</t>
  </si>
  <si>
    <t>FORMATO Nº 17:</t>
  </si>
  <si>
    <t>FORMATO Nº 18:</t>
  </si>
  <si>
    <t>INDICADORES INSTITUCIONALES</t>
  </si>
  <si>
    <t>DISTRIBUCIÓN DEL GASTO</t>
  </si>
  <si>
    <t>GASTOS DE PERSONAL</t>
  </si>
  <si>
    <t>GASTOS EN BIENES Y SERVICIOS</t>
  </si>
  <si>
    <t>DIferencia 
(2020-2021)</t>
  </si>
  <si>
    <t>2020 (PIA)</t>
  </si>
  <si>
    <t>Variación % (2020-2021)</t>
  </si>
  <si>
    <t>Diferencia PIA (2020-2021)</t>
  </si>
  <si>
    <t>INGRESOS PERSONAL PRESUPUESTO 2020</t>
  </si>
  <si>
    <t>FORMATO 02: DISTRIBUCIÓN DEL PRESUPUESTO POR CATEGORÍA PRESUPUESTAL 2020, 2021 Y PROYECTO 2022</t>
  </si>
  <si>
    <t>2021 (*)</t>
  </si>
  <si>
    <t>2022 (**)</t>
  </si>
  <si>
    <t>(*) Proyección al 31/12/2021</t>
  </si>
  <si>
    <t>(**) Proyecto 2022</t>
  </si>
  <si>
    <t>FORMATO 03: DISTRIBUCIÓN DEL PRESUPUESTO POR FUENTE DE FINANCIAMIENTO 2020, 2021 Y PROYECTO 2022</t>
  </si>
  <si>
    <t>FORMATO 04: DISTRIBUCIÓN DEL GASTO POR UNIDADES EJECUTORAS / ENTIDAD PÚBLICA Y FUENTES DE FINANCIAMIENTO - PROYECTO 2022</t>
  </si>
  <si>
    <t>FORMATO 05: DISTRIBUCIÓN DEL PRESUPUESTO POR PROGRAMA PRESUPUESTAL 2020, 2021 Y 2022</t>
  </si>
  <si>
    <t>FORMATO 06: PROGRAMAS SOCIALES PRIORIZADOS SEGÚN EL CICLO DE VIDA POR FUENTE DE FINANCIAMIENTO 2020, 2021 Y PROYECTO 2022</t>
  </si>
  <si>
    <t>Proyecto 2022</t>
  </si>
  <si>
    <t>Estimado 2021 (**)</t>
  </si>
  <si>
    <t>DIferencia 
(2021-2022)</t>
  </si>
  <si>
    <t>FORMATO 07: RESUMEN POR GRUPO GENÉRICO Y FUENTES DE FINANCIAMIENTO PROYECTO 2022</t>
  </si>
  <si>
    <t>GASTO CORRIENTE 2022</t>
  </si>
  <si>
    <t>GASTO CAPITAL 2022</t>
  </si>
  <si>
    <t>SERVICIO DE DEUDA 2022</t>
  </si>
  <si>
    <t>FORMATO 08: RESUMEN DE PRESUPUESTO POR FUNCIONES PIA 2020, 2021 Y PROYECTO 2022</t>
  </si>
  <si>
    <t>Var. % (2021-2022)</t>
  </si>
  <si>
    <t>2021 (PIA)</t>
  </si>
  <si>
    <t>2022  (PROYECTO)</t>
  </si>
  <si>
    <t>VARIACION 2020-2021</t>
  </si>
  <si>
    <t>INGRESOS PERSONAL PRESUPUESTO 2021</t>
  </si>
  <si>
    <t>DIFERENCIA 
(2020 -2021)</t>
  </si>
  <si>
    <t>PROYECTO 2022</t>
  </si>
  <si>
    <t>PPTO 2020
(PIA)</t>
  </si>
  <si>
    <t>FORMATO 12: ASIGNACIÓN DE BIENES Y SERVICIOS - COMPARATIVO PRESUPUESTO 2020, 2021 Y PROYECTO 2022</t>
  </si>
  <si>
    <t>PPTO 2021 
(PIA)</t>
  </si>
  <si>
    <t>PPTO 2021
(PIM 30 JUNIO)</t>
  </si>
  <si>
    <t>PPTO 2022 (PROYECTO)</t>
  </si>
  <si>
    <t>Diferencia PIA (2021-2022)</t>
  </si>
  <si>
    <t>FORMATO 13: CONTRATOS DE OBRAS SUSCRITOS EN LOS AÑOS 2020 Y 2021</t>
  </si>
  <si>
    <t>FORMATO 14: PRINCIPALES ADQUISICIONES DE BIENES Y SERVICIOS - PRESUPUESTO 2020, 2021 Y PROYECTO 2022</t>
  </si>
  <si>
    <t>FORMATO 15: DETALLE DE CONSULTORIAS PERSONAS JURÍDICAS Y NATURALES - PRESUPUESTO 2020 Y 2021</t>
  </si>
  <si>
    <t>FORMATO 17: NOMBRES E INGRESOS MENSUALES DEL PERSONAL CONTRATADO FUERA DEL PAP EN LOS AÑOS FISCALES 2020 Y 2021</t>
  </si>
  <si>
    <t>(*) Al 30 de junio de 2021</t>
  </si>
  <si>
    <t>FORMATO 18: ALQUILER DE INMUEBLES EN LOS AÑOS FISCALES 2020 Y 2021</t>
  </si>
  <si>
    <t>(*) = Al 30 de junio de 2021</t>
  </si>
  <si>
    <t>(**) Saldo al 30 de Junio de 2021</t>
  </si>
  <si>
    <t>INDICADORES DE GESTIÓN SEGÚN OBJETIVOS ESTRATÉGICOS INSTITUCIONALES AL 2022</t>
  </si>
  <si>
    <t>DISTRIBUCIÓN DEL PRESUPUESTO POR CATEGORÍA PRESUPUESTAL 2020, 2021 Y PROYECTO 2022</t>
  </si>
  <si>
    <t>DISTRIBUCIÓN DEL PRESUPUESTO POR FUENTE DE FINANCIAMIENTO 2020, 2021 Y PROYECTO 2022</t>
  </si>
  <si>
    <t>DISTRIBUCIÓN DEL GASTO POR UNIDADES EJECUTORAS / ENTIDAD PÚBLICA Y FUENTES DE FINANCIAMIENTO - PROYECTO 2022</t>
  </si>
  <si>
    <t>DISTRIBUCIÓN DEL PRESUPUESTO POR PROGRAMA PRESUPUESTAL 2020, 2021 Y 2022</t>
  </si>
  <si>
    <t>PROGRAMAS SOCIALES PRIORIZADOS SEGÚN EL CICLO DE VIDA POR FUENTE DE FINANCIAMIENTO 2020, 2021 Y PROYECTO 2022</t>
  </si>
  <si>
    <t>RESUMEN POR GRUPO GENÉRICO Y FUENTES DE FINANCIAMIENTO PROYECTO 2022</t>
  </si>
  <si>
    <t>RESUMEN DE PRESUPUESTO POR FUNCIONES PIA 2020, 2021 Y PROYECTO 2022</t>
  </si>
  <si>
    <t>COMPARATIVO DEL NÚMERO DE PLAZAS EN EL PRESUPUESTO 2020, 2021 Y PROYECTO 2022</t>
  </si>
  <si>
    <t>INFORMACIÓN DE REMUNERACIONES Y NÚMERO DE PLAZAS - PRESUPUESTO 2020, 2021 Y PROYECTO 2022</t>
  </si>
  <si>
    <t>INGRESOS MENSUALES POR PERIODO DEL PERSONAL ACTIVO -  COMPARATIVO PRESUPUESTO 2020, 2021 Y PROYECTO 2022</t>
  </si>
  <si>
    <t>ASIGNACIÓN DE BIENES Y SERVICIOS - COMPARATIVO PRESUPUESTO 2020, 2021 Y PROYECTO 2022</t>
  </si>
  <si>
    <t>CONTRATOS DE OBRAS SUSCRITOS EN LOS AÑOS 2020 Y 2021</t>
  </si>
  <si>
    <t>PRINCIPALES ADQUISICIONES DE BIENES Y SERVICIOS - PRESUPUESTO 2020, 2021 Y PROYECTO 2022</t>
  </si>
  <si>
    <t>DETALLE DE CONSULTORIAS PERSONAS JURÍDICAS Y NATURALES - PRESUPUESTO 2020, 2021 Y PROYECTO 2022</t>
  </si>
  <si>
    <t>TESORERIA - RESUMEN POR GRUPO GENERICO Y FUENTES DE FINANCIAMIENTO 2020 Y 2021</t>
  </si>
  <si>
    <t>NOMBRES E INGRESOS MENSUALES DEL PERSONAL CONTRATADO FUERA DEL PAP EN LOS AÑOS FISCALES 2020 Y 2021</t>
  </si>
  <si>
    <t>ALQUILER DE INMUEBLES EN LOS AÑOS FISCALES 2020 Y 2021</t>
  </si>
  <si>
    <t>PPTO 2020 (AL 31/12)</t>
  </si>
  <si>
    <t>PPTO 2021 (AL 30/06)</t>
  </si>
  <si>
    <t>PPTO 2022 (PROYECCI{ON 31/12)</t>
  </si>
  <si>
    <t>2021 (JUNIO)</t>
  </si>
  <si>
    <t>PROYECCIÓN 2022 (JUNIO)</t>
  </si>
  <si>
    <t>SALDO 2021 (**)</t>
  </si>
  <si>
    <t>EJECUCIÓN 2021 (*)</t>
  </si>
  <si>
    <t>(**) Estimado al 31 de diciembre de 2021</t>
  </si>
  <si>
    <t>AÑO FISCAL 2020</t>
  </si>
  <si>
    <t>AÑO FISCAL 2021 (*)</t>
  </si>
  <si>
    <t>EJECUCIÓN 2020</t>
  </si>
  <si>
    <t xml:space="preserve">Unidad de Planificación y Estadistica </t>
  </si>
  <si>
    <t>Unidad de Presupuesto</t>
  </si>
  <si>
    <t>ORGANO RESPONSABLE</t>
  </si>
  <si>
    <t>Oficina de Potencial Humano</t>
  </si>
  <si>
    <t>Oficina de Admistracion y Finanzas</t>
  </si>
  <si>
    <t>Consulta Amigable</t>
  </si>
  <si>
    <t>Consulta de Ejecución del Gasto</t>
  </si>
  <si>
    <t>Fecha de la Consulta: 15-septiembre-2021</t>
  </si>
  <si>
    <r>
      <t xml:space="preserve">Año de Ejecución: </t>
    </r>
    <r>
      <rPr>
        <b/>
        <sz val="10"/>
        <color theme="1"/>
        <rFont val="Arial"/>
        <family val="2"/>
      </rPr>
      <t>2021</t>
    </r>
  </si>
  <si>
    <r>
      <t xml:space="preserve">Incluye: </t>
    </r>
    <r>
      <rPr>
        <b/>
        <sz val="10"/>
        <color theme="1"/>
        <rFont val="Arial"/>
        <family val="2"/>
      </rPr>
      <t>Actividades y Proyectos</t>
    </r>
  </si>
  <si>
    <t> 57.0</t>
  </si>
  <si>
    <t>Nivel de Gobierno E: GOBIERNO NACIONAL</t>
  </si>
  <si>
    <t> 58.5</t>
  </si>
  <si>
    <t>Sector 33: REGISTRO NACIONAL DE IDENTIFICACION Y ESTADO CIVIL</t>
  </si>
  <si>
    <t> 51.5</t>
  </si>
  <si>
    <t>Categoría Presupuestal</t>
  </si>
  <si>
    <t>PIA</t>
  </si>
  <si>
    <t>PIM</t>
  </si>
  <si>
    <t>Certificación</t>
  </si>
  <si>
    <t>Compromiso Anual</t>
  </si>
  <si>
    <t>Ejecución</t>
  </si>
  <si>
    <t>Avance % </t>
  </si>
  <si>
    <t>Atención de Compromiso Mensual </t>
  </si>
  <si>
    <t>Devengado </t>
  </si>
  <si>
    <t>Girado </t>
  </si>
  <si>
    <t>0079: ACCESO DE LA POBLACION A LA IDENTIDAD</t>
  </si>
  <si>
    <t>  53.4</t>
  </si>
  <si>
    <t>9001: ACCIONES CENTRALES</t>
  </si>
  <si>
    <t>  50.4</t>
  </si>
  <si>
    <t>9002: ASIGNACIONES PRESUPUESTARIAS QUE NO RESULTAN EN PRODUCTOS</t>
  </si>
  <si>
    <t>  39.7</t>
  </si>
  <si>
    <r>
      <t xml:space="preserve">Año de Ejecución: </t>
    </r>
    <r>
      <rPr>
        <b/>
        <sz val="10"/>
        <color theme="1"/>
        <rFont val="Arial"/>
        <family val="2"/>
      </rPr>
      <t>2020</t>
    </r>
  </si>
  <si>
    <t> 84.1</t>
  </si>
  <si>
    <t> 89.1</t>
  </si>
  <si>
    <t> 75.5</t>
  </si>
  <si>
    <t>  73.2</t>
  </si>
  <si>
    <t>  86.3</t>
  </si>
  <si>
    <t>  59.0</t>
  </si>
  <si>
    <t>(Todas)</t>
  </si>
  <si>
    <t>Etiquetas de fila</t>
  </si>
  <si>
    <t>Suma de MONTO_PPTO</t>
  </si>
  <si>
    <t>1. PROGRAMAS PRESUPUESTALES</t>
  </si>
  <si>
    <t>2. ACCIONES CENTRALES</t>
  </si>
  <si>
    <t>3. ASIGNACIONES PRESUPUESTALES QUE NO RESULTAN EN PRODUCTOS</t>
  </si>
  <si>
    <t>Total general</t>
  </si>
  <si>
    <t>ANO_EJE</t>
  </si>
  <si>
    <t>NIVEL_GOBIERNO</t>
  </si>
  <si>
    <t>SECTOR</t>
  </si>
  <si>
    <t>EJECUTORA</t>
  </si>
  <si>
    <t>CATEGORIA_PPTAL</t>
  </si>
  <si>
    <t>PROGRAMA_PPTAL</t>
  </si>
  <si>
    <t>TIPO_PROD_PROY</t>
  </si>
  <si>
    <t>PRODUCTO_PROYECTO</t>
  </si>
  <si>
    <t>TIPO_ACT_OBRA</t>
  </si>
  <si>
    <t>ACTIV_OBRA_ACCINV</t>
  </si>
  <si>
    <t>FUNCION</t>
  </si>
  <si>
    <t>DIVISION_FUNCIONAL</t>
  </si>
  <si>
    <t>GRUPO_FUNCIONAL</t>
  </si>
  <si>
    <t>COR_META</t>
  </si>
  <si>
    <t>FINALIDAD</t>
  </si>
  <si>
    <t>UND_MEDIDA</t>
  </si>
  <si>
    <t>CAN_META</t>
  </si>
  <si>
    <t>DEPARTAMENTO</t>
  </si>
  <si>
    <t>PROVINCIA</t>
  </si>
  <si>
    <t>DISTRITO</t>
  </si>
  <si>
    <t>FUENTE_FINANCIAMIENTO</t>
  </si>
  <si>
    <t>RUBRO</t>
  </si>
  <si>
    <t>CATEGORIA_GASTO</t>
  </si>
  <si>
    <t>TIPO_TRANSACCION</t>
  </si>
  <si>
    <t>GENERICA</t>
  </si>
  <si>
    <t>SUBGENERICA</t>
  </si>
  <si>
    <t>SUBGENERICA_DET</t>
  </si>
  <si>
    <t>ESPECIFICA</t>
  </si>
  <si>
    <t>ESPECIFICA_DET</t>
  </si>
  <si>
    <t>MONTO_PPTO</t>
  </si>
  <si>
    <t>A</t>
  </si>
  <si>
    <t>B</t>
  </si>
  <si>
    <t>C</t>
  </si>
  <si>
    <t>D</t>
  </si>
  <si>
    <t>E</t>
  </si>
  <si>
    <t>F</t>
  </si>
  <si>
    <t>G</t>
  </si>
  <si>
    <t>E.G.</t>
  </si>
  <si>
    <t>1. GOBIERNO NACIONAL</t>
  </si>
  <si>
    <t>33. REGISTRO NACIONAL DE IDENTIFICACION Y ESTADO CIVIL</t>
  </si>
  <si>
    <t>033. REGISTRO NACIONAL DE IDENTIFICACION Y ESTADO CIVIL</t>
  </si>
  <si>
    <t>001. REGISTRO NACIONAL DE IDENTIFICACION Y ESTADO CIVIL</t>
  </si>
  <si>
    <t>0079. ACCESO DE LA POBLACION A LA IDENTIDAD</t>
  </si>
  <si>
    <t>3. PRODUCTOS</t>
  </si>
  <si>
    <t>3000001. ACCIONES COMUNES</t>
  </si>
  <si>
    <t>5. ACTIVIDADES</t>
  </si>
  <si>
    <t>5000276. GESTION DEL PROGRAMA</t>
  </si>
  <si>
    <t>03. PLANEAMIENTO, GESTION Y RESERVA DE CONTINGENCIA</t>
  </si>
  <si>
    <t>012. IDENTIDAD Y CIUDADANIA</t>
  </si>
  <si>
    <t>0021. REGISTROS CIVILES E IDENTIDAD</t>
  </si>
  <si>
    <t>00001</t>
  </si>
  <si>
    <t>0047173. GESTION DEL PROGRAMA</t>
  </si>
  <si>
    <t>060. INFORME</t>
  </si>
  <si>
    <t>15. LIMA</t>
  </si>
  <si>
    <t>01. LIMA</t>
  </si>
  <si>
    <t>00. RECURSOS ORDINARIOS</t>
  </si>
  <si>
    <t>5. GASTOS CORRIENTES</t>
  </si>
  <si>
    <t>2. GASTOS PRESUPUESTARIOS</t>
  </si>
  <si>
    <t>1. PERSONAL Y OBLIGACIONES SOCIALES</t>
  </si>
  <si>
    <t>1. RETRIBUCIONES Y COMPLEMENTOS EN EFECTIVO</t>
  </si>
  <si>
    <t>1. PERSONAL ADMINISTRATIVO</t>
  </si>
  <si>
    <t>4. PERSONAL CON CONTRATO A PLAZO INDETERMINADO (REGIMEN LABORAL PRIVADO)</t>
  </si>
  <si>
    <t>9. GASTOS VARIABLES Y OCASIONALES</t>
  </si>
  <si>
    <t>1. ESCOLARIDAD, AGUINALDOS Y GRATIFICACIONES</t>
  </si>
  <si>
    <t>1. GRATIFICACIONES</t>
  </si>
  <si>
    <t>3. BONIFICACION POR ESCOLARIDAD</t>
  </si>
  <si>
    <t>3. CONTRIBUCIONES A LA SEGURIDAD SOCIAL</t>
  </si>
  <si>
    <t>1. OBLIGACIONES DEL EMPLEADOR</t>
  </si>
  <si>
    <t>5. CONTRIBUCIONES A ESSALUD</t>
  </si>
  <si>
    <t>3. BIENES Y SERVICIOS</t>
  </si>
  <si>
    <t>2. CONTRATACION DE SERVICIOS</t>
  </si>
  <si>
    <t>2. SERVICIOS BASICOS, COMUNICACIONES, PUBLICIDAD Y DIFUSION</t>
  </si>
  <si>
    <t>3. SERVICIOS DE MENSAJERIA, TELECOMUNICACIONES Y OTROS AFINES</t>
  </si>
  <si>
    <t>1. CORREOS Y SERVICIOS DE MENSAJERIA</t>
  </si>
  <si>
    <t>3. SERVICIOS DE LIMPIEZA, SEGURIDAD Y VIGILANCIA</t>
  </si>
  <si>
    <t>1. SERVICIOS DE LIMPIEZA, SEGURIDAD Y VIGILANCIA</t>
  </si>
  <si>
    <t>2. SERVICIOS DE SEGURIDAD Y VIGILANCIA</t>
  </si>
  <si>
    <t>5. ALQUILERES DE MUEBLES E INMUEBLES</t>
  </si>
  <si>
    <t>1. ALQUILERES DE MUEBLES E INMUEBLES</t>
  </si>
  <si>
    <t>1. DE EDIFICIOS Y ESTRUCTURAS</t>
  </si>
  <si>
    <t>6. SERVICIOS ADMINISTRATIVOS, FINANCIEROS Y DE SEGUROS</t>
  </si>
  <si>
    <t>3. SEGUROS</t>
  </si>
  <si>
    <t>4. OTROS SEGUROS PERSONALES</t>
  </si>
  <si>
    <t>7. SERVICIOS PROFESIONALES Y TECNICOS</t>
  </si>
  <si>
    <t>11. OTROS SERVICIOS</t>
  </si>
  <si>
    <t>99. SERVICIOS DIVERSOS</t>
  </si>
  <si>
    <t>2. RECURSOS DIRECTAMENTE RECAUDADOS</t>
  </si>
  <si>
    <t>09. RECURSOS DIRECTAMENTE RECAUDADOS</t>
  </si>
  <si>
    <t>2. COMPENSACION POR TIEMPO DE SERVICIOS</t>
  </si>
  <si>
    <t>1. COMPENSACION POR TIEMPO DE SERVICIOS (CTS)</t>
  </si>
  <si>
    <t>3. OTROS GASTOS VARIABLES Y OCASIONALES</t>
  </si>
  <si>
    <t>99. OTRAS OCASIONALES</t>
  </si>
  <si>
    <t>1. COMPRA DE BIENES</t>
  </si>
  <si>
    <t>3. COMBUSTIBLES, CARBURANTES, LUBRICANTES Y AFINES</t>
  </si>
  <si>
    <t>1. COMBUSTIBLES, CARBURANTES, LUBRICANTES Y AFINES</t>
  </si>
  <si>
    <t>1. COMBUSTIBLES Y CARBURANTES</t>
  </si>
  <si>
    <t>99. COMPRA DE OTROS BIENES</t>
  </si>
  <si>
    <t>1. COMPRA DE OTROS BIENES</t>
  </si>
  <si>
    <t>3. LIBROS, DIARIOS, REVISTAS Y OTROS BIENES IMPRESOS NO VINCULADOS A ENSEÑANZA</t>
  </si>
  <si>
    <t>1. VIAJES</t>
  </si>
  <si>
    <t>2. VIAJES DOMESTICOS</t>
  </si>
  <si>
    <t>99. OTROS GASTOS</t>
  </si>
  <si>
    <t>1. SERVICIOS DE ENERGIA ELECTRICA, AGUA Y GAS</t>
  </si>
  <si>
    <t>1. SERVICIO DE SUMINISTRO DE ENERGIA ELECTRICA</t>
  </si>
  <si>
    <t>2. SERVICIO DE AGUA Y DESAGUE</t>
  </si>
  <si>
    <t>2. SERVICIOS DE TELEFONIA E INTERNET</t>
  </si>
  <si>
    <t>1. SERVICIO DE TELEFONIA MOVIL</t>
  </si>
  <si>
    <t>2. SERVICIO DE TELEFONIA FIJA</t>
  </si>
  <si>
    <t>1. SERVICIOS DE LIMPIEZA E HIGIENE</t>
  </si>
  <si>
    <t>4. SERVICIO DE MANTENIMIENTO, ACONDICIONAMIENTO Y  REPARACIONES</t>
  </si>
  <si>
    <t>5. DE VEHICULOS</t>
  </si>
  <si>
    <t>1. DE VEHICULOS</t>
  </si>
  <si>
    <t>7. DE MAQUINARIAS Y EQUIPOS</t>
  </si>
  <si>
    <t>1. DE MAQUINARIAS Y EQUIPOS</t>
  </si>
  <si>
    <t>2. DE VEHICULOS</t>
  </si>
  <si>
    <t>2. SEGURO DE VEHICULOS</t>
  </si>
  <si>
    <t>3. SEGURO OBLIGATORIO ACCIDENTES DE TRANSITO (SOAT)</t>
  </si>
  <si>
    <t>99. OTROS SEGUROS DE  BIENES MUEBLES E INMUEBLES</t>
  </si>
  <si>
    <t>8. CONTRATO ADMINISTRATIVO DE SERVICIOS</t>
  </si>
  <si>
    <t>1. CONTRATO ADMINISTRATIVO DE SERVICIOS</t>
  </si>
  <si>
    <t>2. CONTRIBUCIONES A ESSALUD DE C.A.S.</t>
  </si>
  <si>
    <t>4. AGUINALDOS DE C.A.S.</t>
  </si>
  <si>
    <t>5. OTROS GASTOS</t>
  </si>
  <si>
    <t>4. PAGO DE IMPUESTOS,  DERECHOS ADMINISTRATIVOS Y MULTAS GUBERNAMENTALES</t>
  </si>
  <si>
    <t>3. AL GOBIERNO LOCAL</t>
  </si>
  <si>
    <t>2. DERECHOS ADMINISTRATIVOS</t>
  </si>
  <si>
    <t>1. DERECHOS ADMINISTRATIVOS</t>
  </si>
  <si>
    <t>00002</t>
  </si>
  <si>
    <t>02. ANCON</t>
  </si>
  <si>
    <t>5. MATERIALES Y  UTILES</t>
  </si>
  <si>
    <t>1. DE OFICINA</t>
  </si>
  <si>
    <t>1. REPUESTOS Y ACCESORIOS</t>
  </si>
  <si>
    <t>2. PAPELERIA EN GENERAL, UTILES Y MATERIALES DE OFICINA</t>
  </si>
  <si>
    <t>99. OTROS BIENES</t>
  </si>
  <si>
    <t>00004</t>
  </si>
  <si>
    <t>04. BARRANCO</t>
  </si>
  <si>
    <t>00006</t>
  </si>
  <si>
    <t>06. CARABAYLLO</t>
  </si>
  <si>
    <t>1. ALIMENTOS Y BEBIDAS</t>
  </si>
  <si>
    <t>1. ALIMENTOS Y BEBIDAS PARA CONSUMO HUMANO</t>
  </si>
  <si>
    <t>99. OTROS SERVICIOS DE COMUNICACION</t>
  </si>
  <si>
    <t>00009</t>
  </si>
  <si>
    <t>09. CIENEGUILLA</t>
  </si>
  <si>
    <t>00010</t>
  </si>
  <si>
    <t>10. COMAS</t>
  </si>
  <si>
    <t>00011</t>
  </si>
  <si>
    <t>12. INDEPENDENCIA</t>
  </si>
  <si>
    <t>1. PASAJES Y GASTOS DE TRANSPORTE</t>
  </si>
  <si>
    <t>2. VIATICOS Y ASIGNACIONES POR COMISION DE SERVICIO</t>
  </si>
  <si>
    <t>00014</t>
  </si>
  <si>
    <t>99. MULTIDISTRITAL</t>
  </si>
  <si>
    <t>00015</t>
  </si>
  <si>
    <t>30. SAN BORJA</t>
  </si>
  <si>
    <t>8. SUMINISTROS MEDICOS</t>
  </si>
  <si>
    <t>2. MATERIAL,INSUMOS,INSTRUMENTAL Y ACCESORIOS MEDICOS,QUIRURGICOS, ODONTOLOGICOS Y DE LABORATORIO</t>
  </si>
  <si>
    <t>1. MATERIAL, INSUMOS, INSTRUMENTAL Y ACCESORIOS  MEDICOS, QUIRURGICOS, ODONTOLOGICOS Y DE LABORATORIO</t>
  </si>
  <si>
    <t>6. SERVICIO DE IMPRESIONES, ENCUADERNACION Y EMPASTADO</t>
  </si>
  <si>
    <t>00020</t>
  </si>
  <si>
    <t>31. SAN ISIDRO</t>
  </si>
  <si>
    <t>4. SERVICIOS DE PROCESAMIENTO DE DATOS E INFORMATICA</t>
  </si>
  <si>
    <t>3. SOPORTE TECNICO</t>
  </si>
  <si>
    <t>3000216. POBLACION CUENTA CON ACTAS REGISTRALES</t>
  </si>
  <si>
    <t>5001693. PROCESAMIENTO DE ACTAS REGISTRALES</t>
  </si>
  <si>
    <t>0070180. PROCESAMIENTO DE ACTAS REGISTRALES</t>
  </si>
  <si>
    <t>231. ACTA REGISTRAL</t>
  </si>
  <si>
    <t>5. SERVICIOS DE DIFUSIÓN EN EL DIARIO OFICIAL</t>
  </si>
  <si>
    <t>1. DIFUSIÓN EN EL DIARIO OFICIAL</t>
  </si>
  <si>
    <t>00003</t>
  </si>
  <si>
    <t>15. LA VICTORIA</t>
  </si>
  <si>
    <t>5001694. GESTION TECNICA, NORMATIVA Y FISCALIZACION DE REGISTROS CIVILES</t>
  </si>
  <si>
    <t>0070181. GESTION TECNICA, NORMATIVA Y FISCALIZACION DE REGISTROS CIVILES</t>
  </si>
  <si>
    <t>006. ATENCION</t>
  </si>
  <si>
    <t>03. ATE</t>
  </si>
  <si>
    <t>5003387. TRAMITACION Y ENTREGA DE COPIAS CERTIFICADAS DE ACTAS REGISTRALES</t>
  </si>
  <si>
    <t>0077987. TRAMITACION Y ENTREGA DE COPIAS CERTIFICADAS DE ACTAS DE NACIMIENTO</t>
  </si>
  <si>
    <t>01. AMAZONAS</t>
  </si>
  <si>
    <t>01. CHACHAPOYAS</t>
  </si>
  <si>
    <t>02. ANCASH</t>
  </si>
  <si>
    <t>01. HUARAZ</t>
  </si>
  <si>
    <t>04. AREQUIPA</t>
  </si>
  <si>
    <t>01. AREQUIPA</t>
  </si>
  <si>
    <t>05. AYACUCHO</t>
  </si>
  <si>
    <t>01. HUAMANGA</t>
  </si>
  <si>
    <t>00005</t>
  </si>
  <si>
    <t>08. CUSCO</t>
  </si>
  <si>
    <t>01. CUSCO</t>
  </si>
  <si>
    <t>09. HUANCAVELICA</t>
  </si>
  <si>
    <t>01. HUANCAVELICA</t>
  </si>
  <si>
    <t>00007</t>
  </si>
  <si>
    <t>10. HUANUCO</t>
  </si>
  <si>
    <t>01. HUANUCO</t>
  </si>
  <si>
    <t>00008</t>
  </si>
  <si>
    <t>11. ICA</t>
  </si>
  <si>
    <t>01. ICA</t>
  </si>
  <si>
    <t>12. JUNIN</t>
  </si>
  <si>
    <t>01. HUANCAYO</t>
  </si>
  <si>
    <t>13. LA LIBERTAD</t>
  </si>
  <si>
    <t>01. TRUJILLO</t>
  </si>
  <si>
    <t>00012</t>
  </si>
  <si>
    <t>16. LORETO</t>
  </si>
  <si>
    <t>01. MAYNAS</t>
  </si>
  <si>
    <t>00013</t>
  </si>
  <si>
    <t>20. PIURA</t>
  </si>
  <si>
    <t>01. PIURA</t>
  </si>
  <si>
    <t>21. PUNO</t>
  </si>
  <si>
    <t>01. PUNO</t>
  </si>
  <si>
    <t>22. SAN MARTIN</t>
  </si>
  <si>
    <t>01. MOYOBAMBA</t>
  </si>
  <si>
    <t>00016</t>
  </si>
  <si>
    <t>25. UCAYALI</t>
  </si>
  <si>
    <t>01. CORONEL PORTILLO</t>
  </si>
  <si>
    <t>3000217. POBLACION CON DOCUMENTO NACIONAL DE IDENTIDAD</t>
  </si>
  <si>
    <t>5001695. OTORGAMIENTO DE DOCUMENTO NACIONAL DE IDENTIDAD</t>
  </si>
  <si>
    <t>0070182. OTORGAMIENTO DE DOCUMENTO NACIONAL DE IDENTIDAD</t>
  </si>
  <si>
    <t>232. DNI EMITIDO</t>
  </si>
  <si>
    <t>19. SIHUAS</t>
  </si>
  <si>
    <t>01. SIHUAS</t>
  </si>
  <si>
    <t>4. SERVICIO DE PUBLICIDAD, IMPRESIONES, DIFUSION E IMAGEN INSTITUCIONAL</t>
  </si>
  <si>
    <t>1. SERVICIO DE PUBLICIDAD</t>
  </si>
  <si>
    <t>01. AYACUCHO</t>
  </si>
  <si>
    <t>11. SUMINISTROS PARA MANTENIMIENTO Y REPARACION</t>
  </si>
  <si>
    <t>1. SUMINISTROS PARA MANTENIMIENTO Y REPARACION</t>
  </si>
  <si>
    <t>5. OTROS MATERIALES DE MANTENIMIENTO</t>
  </si>
  <si>
    <t>6. MATERIALES DE  ACONDICIONAMIENTO</t>
  </si>
  <si>
    <t>05. BREÑA</t>
  </si>
  <si>
    <t>1. SERVICIOS DE CONSULTORIAS Y SIMILARES DESARROLLADOS POR PERSONAS JURIDICAS</t>
  </si>
  <si>
    <t>1. CONSULTORIAS</t>
  </si>
  <si>
    <t>21. PUEBLO LIBRE</t>
  </si>
  <si>
    <t>6. REPUESTOS Y ACCESORIOS</t>
  </si>
  <si>
    <t>99. OTROS ACCESORIOS Y REPUESTOS</t>
  </si>
  <si>
    <t>4. DE MAQUINARIAS Y EQUIPOS</t>
  </si>
  <si>
    <t>40. SANTIAGO DE SURCO</t>
  </si>
  <si>
    <t>00017</t>
  </si>
  <si>
    <t>01. IQUITOS</t>
  </si>
  <si>
    <t>00018</t>
  </si>
  <si>
    <t>00019</t>
  </si>
  <si>
    <t>09. SAN MARTIN</t>
  </si>
  <si>
    <t>01. TARAPOTO</t>
  </si>
  <si>
    <t>00021</t>
  </si>
  <si>
    <t>01. CALLARIA</t>
  </si>
  <si>
    <t>3000221. POBLACION CUENTA CON ACCESO A CERTIFICADO DIGITAL</t>
  </si>
  <si>
    <t>5001699. GENERACION Y ENTREGA DE CERTIFICACION DIGITAL</t>
  </si>
  <si>
    <t>0070186. GENERACION Y ENTREGA DE CERTIFICACION DIGITAL</t>
  </si>
  <si>
    <t>018. CERTIFICADO</t>
  </si>
  <si>
    <t>3000465. POBLACION DE 0 -3 AÑOS CON DOCUMENTO NACIONAL DE IDENTIDAD - APOYO SOCIAL</t>
  </si>
  <si>
    <t>5003312. PROCESO DE EMISION DEL DNI DE LA POBLACION DE 0 - 3 AÑOS</t>
  </si>
  <si>
    <t>0077994. PROCESO DE EMISION DEL DNI -POBLACION DE 0 - 3 AÑOS</t>
  </si>
  <si>
    <t>1. PARA EDIFICIOS Y ESTRUCTURAS</t>
  </si>
  <si>
    <t>2. VESTUARIOS Y TEXTILES</t>
  </si>
  <si>
    <t>1. VESTUARIO, ZAPATERIA Y ACCESORIOS, TALABARTERIA Y MATERIALES TEXTILES</t>
  </si>
  <si>
    <t>1. VESTUARIO, ACCESORIOS Y PRENDAS DIVERSAS</t>
  </si>
  <si>
    <t>3. ASEO, LIMPIEZA Y COCINA</t>
  </si>
  <si>
    <t>1. ASEO, LIMPIEZA Y TOCADOR</t>
  </si>
  <si>
    <t>99. OTROS</t>
  </si>
  <si>
    <t>4. DE SEGURIDAD</t>
  </si>
  <si>
    <t>2. DE EDIFICACIONES, OFICINAS Y ESTRUCTURAS</t>
  </si>
  <si>
    <t>1. DE EDIFICACIONES, OFICINAS Y ESTRUCTURAS</t>
  </si>
  <si>
    <t>6. DE MOBILIARIO Y SIMILARES</t>
  </si>
  <si>
    <t>1. DE MOBILIARIO Y SIMILARES</t>
  </si>
  <si>
    <t>2. TRANSPORTE Y TRASLADO DE CARGA, BIENES Y MATERIALES</t>
  </si>
  <si>
    <t>04. CALCA</t>
  </si>
  <si>
    <t>03. LAMAY</t>
  </si>
  <si>
    <t>33. SAN JUAN DE MIRAFLORES</t>
  </si>
  <si>
    <t>9. LOCACIÓN DE SERVICIOS RELACIONADAS AL ROL DE LA ENTIDAD</t>
  </si>
  <si>
    <t>1. LOCACIÓN DE SERVICIOS RELACIONADAS AL ROL DE LA ENTIDAD</t>
  </si>
  <si>
    <t>1. LOCACIÓN DE SERVICIOS REALIZADOS POR PERSONAS NATURALES RELACIONADAS AL ROL DE LA ENTIDAD</t>
  </si>
  <si>
    <t>04. CONDORCANQUI</t>
  </si>
  <si>
    <t>03. ANTONIO RAIMONDI</t>
  </si>
  <si>
    <t>03. APURIMAC</t>
  </si>
  <si>
    <t>03. ANTABAMBA</t>
  </si>
  <si>
    <t>07. PARINACOCHAS</t>
  </si>
  <si>
    <t>06. CAJAMARCA</t>
  </si>
  <si>
    <t>03. CELENDIN</t>
  </si>
  <si>
    <t>07. PROV.CONSTITUCIONAL DEL CALLAO</t>
  </si>
  <si>
    <t>01. PROV.CONSTITUCIONAL DEL CALLAO</t>
  </si>
  <si>
    <t>01. CALLAO</t>
  </si>
  <si>
    <t>03. ANGARAES</t>
  </si>
  <si>
    <t>11. SANTO TOMAS DE PATA</t>
  </si>
  <si>
    <t>05. HUAMALIES</t>
  </si>
  <si>
    <t>14. LAMBAYEQUE</t>
  </si>
  <si>
    <t>03. LAMBAYEQUE</t>
  </si>
  <si>
    <t>02. ALTO AMAZONAS</t>
  </si>
  <si>
    <t>06. LAGUNAS</t>
  </si>
  <si>
    <t>17. MADRE DE DIOS</t>
  </si>
  <si>
    <t>02. MANU</t>
  </si>
  <si>
    <t>18. MOQUEGUA</t>
  </si>
  <si>
    <t>01. MARISCAL NIETO</t>
  </si>
  <si>
    <t>19. PASCO</t>
  </si>
  <si>
    <t>03. OXAPAMPA</t>
  </si>
  <si>
    <t>03. CARABAYA</t>
  </si>
  <si>
    <t>03. EL DORADO</t>
  </si>
  <si>
    <t>23. TACNA</t>
  </si>
  <si>
    <t>03. JORGE BASADRE</t>
  </si>
  <si>
    <t>24. TUMBES</t>
  </si>
  <si>
    <t>03. ZARUMILLA</t>
  </si>
  <si>
    <t>00022</t>
  </si>
  <si>
    <t>03. PADRE ABAD</t>
  </si>
  <si>
    <t>00028</t>
  </si>
  <si>
    <t>03. HUANCABAMBA</t>
  </si>
  <si>
    <t>00029</t>
  </si>
  <si>
    <t>05. JUNIN</t>
  </si>
  <si>
    <t>00030</t>
  </si>
  <si>
    <t>9001. ACCIONES CENTRALES</t>
  </si>
  <si>
    <t>3999999. SIN PRODUCTO</t>
  </si>
  <si>
    <t>5000001. PLANEAMIENTO Y PRESUPUESTO</t>
  </si>
  <si>
    <t>004. PLANEAMIENTO GUBERNAMENTAL</t>
  </si>
  <si>
    <t>0005. PLANEAMIENTO INSTITUCIONAL</t>
  </si>
  <si>
    <t>0000020. ACCIONES DE PLANIFICACION</t>
  </si>
  <si>
    <t>001. ACCION</t>
  </si>
  <si>
    <t>0000899. GESTION DEL PROCESO PRESUPUESTARIO DEL PLIEGO</t>
  </si>
  <si>
    <t>0001179. PLANEAMIENTO Y PRESUPUESTO</t>
  </si>
  <si>
    <t>0044339. ACCIONES DE RACIONALIZACION</t>
  </si>
  <si>
    <t>5000002. CONDUCCION Y ORIENTACION SUPERIOR</t>
  </si>
  <si>
    <t>006. GESTION</t>
  </si>
  <si>
    <t>0007. DIRECCION Y SUPERVISION SUPERIOR</t>
  </si>
  <si>
    <t>0000017. ACCIONES DE LA ALTA DIRECCION</t>
  </si>
  <si>
    <t>7. FUNCIONARIOS DE ALTA DIRECCIÓN DE LAS ENTIDADES</t>
  </si>
  <si>
    <t>2. AGUINALDOS</t>
  </si>
  <si>
    <t>1. VIAJES INTERNACIONALES</t>
  </si>
  <si>
    <t>0000066. ADMINISTRACION DOCUMENTARIA</t>
  </si>
  <si>
    <t>0000073. ADMINISTRACION SUPERIOR</t>
  </si>
  <si>
    <t>0000914. IMAGEN INSTITUCIONAL</t>
  </si>
  <si>
    <t>0001450. TRAMITE DOCUMENTARIO</t>
  </si>
  <si>
    <t>0211058. GESTION INSTITUCIONAL DEL SISTEMA DE SEGURIDAD Y RIESGOS DE DESASTRES, PARA LA PROTECCION DE LAS PERSONAS, BIENES, ACTIVOS DE LAS INFORMACION, INSTALACIONES Y NORMAL FUNCIONAMIENTO DE LA ENTIDAD</t>
  </si>
  <si>
    <t>0229409. PROMOVER LA INTEGRIDAD Y ETICA INSTITUCIONAL</t>
  </si>
  <si>
    <t>00023</t>
  </si>
  <si>
    <t>0023684. DIFUSION Y COMUNICACIONES</t>
  </si>
  <si>
    <t>00024</t>
  </si>
  <si>
    <t>0039232. COMUNICACION Y ATENCION AL USUARIO</t>
  </si>
  <si>
    <t>5000003. GESTION ADMINISTRATIVA</t>
  </si>
  <si>
    <t>0008. ASESORAMIENTO Y APOYO</t>
  </si>
  <si>
    <t>0000013. ACCIONES DE CONTABILIDAD</t>
  </si>
  <si>
    <t>0000055. ADMINISTRACION DE FONDOS</t>
  </si>
  <si>
    <t>2. SERVICIOS FINANCIEROS</t>
  </si>
  <si>
    <t>1. CARGOS BANCARIOS</t>
  </si>
  <si>
    <t>0000070. ADMINISTRACION GENERAL</t>
  </si>
  <si>
    <t>1. SERVICIOS ADMINISTRATIVOS</t>
  </si>
  <si>
    <t>2. GASTOS NOTARIALES</t>
  </si>
  <si>
    <t>5. PAGO DE SENTENCIAS JUDICIALES, LAUDOS ARBITRALES Y SIMILARES</t>
  </si>
  <si>
    <t>1. PAGO DE SENTENCIAS JUDICIALES Y LAUDOS ARBITRALES</t>
  </si>
  <si>
    <t>1. A TRABAJADORES GUBERNAMENTALES</t>
  </si>
  <si>
    <t>0000094. ADQUISICION BIENES Y SERVICIOS DIVERSOS</t>
  </si>
  <si>
    <t>0000618. DESARROLLO DE SISTEMAS</t>
  </si>
  <si>
    <t>0000920. IMPLEMENTACION DE SISTEMAS INFORMATICOS</t>
  </si>
  <si>
    <t>99. OTROS SERVICIOS DE INFORMATICA</t>
  </si>
  <si>
    <t>99. DE OTROS BIENES Y ACTIVOS</t>
  </si>
  <si>
    <t>0023472. ATENCION DE BIENES Y SERVICIOS DE ADMINISTRACION</t>
  </si>
  <si>
    <t>0115455. TECNOLOGIAS DE LA INFORMACION Y COMUNICACIONES</t>
  </si>
  <si>
    <t>0037082. IMPLEMENTACION Y MEJORAMIENTO DEL SISTEMA INFORMATICO</t>
  </si>
  <si>
    <t>5000004. ASESORAMIENTO TECNICO Y JURIDICO</t>
  </si>
  <si>
    <t>0000012. ACCIONES DE ASESORAMIENTO JURIDICO</t>
  </si>
  <si>
    <t>5000005. GESTION DE RECURSOS HUMANOS</t>
  </si>
  <si>
    <t>0011. PREPARACION Y PERFECCIONAMIENTO DE RECURSOS HUMANOS</t>
  </si>
  <si>
    <t>0000018. ACCIONES DE PERSONAL</t>
  </si>
  <si>
    <t>0000063. ADMINISTRACION DE RECURSOS HUMANOS</t>
  </si>
  <si>
    <t>0000336. CAPACITACION EN DESARROLLO HUMANO</t>
  </si>
  <si>
    <t>0000993. INVESTIGACION Y DIFUSION</t>
  </si>
  <si>
    <t>0003051. CAPACITACION DE REGISTRO DE ESTADO CIVIL E IDENTIFICACION</t>
  </si>
  <si>
    <t>0044409. ASUNTOS LABORALES</t>
  </si>
  <si>
    <t>0001216. PROCESOS DISCIPLINARIOS</t>
  </si>
  <si>
    <t>5000006. ACCIONES DE CONTROL Y AUDITORIA</t>
  </si>
  <si>
    <t>0012. CONTROL INTERNO</t>
  </si>
  <si>
    <t>0001430. SUPERVISION Y CONTROL DE LA GESTION INSTITUCIONAL</t>
  </si>
  <si>
    <t>5000007. DEFENSA JUDICIAL DEL ESTADO</t>
  </si>
  <si>
    <t>018. SEGURIDAD JURIDICA</t>
  </si>
  <si>
    <t>0039. DEFENSA DE LOS DERECHOS CONSTITUCIONALES Y LEGALES</t>
  </si>
  <si>
    <t>0000571. DEFENSA JUDICIAL DEL ESTADO</t>
  </si>
  <si>
    <t>9002. ASIGNACIONES PRESUPUESTARIAS QUE NO RESULTAN EN PRODUCTOS</t>
  </si>
  <si>
    <t>5000841. GESTION ELECTORAL</t>
  </si>
  <si>
    <t>0024. ELECCIONES, REFERENDOS Y CONSULTAS CIUDADANAS</t>
  </si>
  <si>
    <t>0041376. PROCESO DE ELECCIONES GENERALES</t>
  </si>
  <si>
    <t>11. EL AGUSTINO</t>
  </si>
  <si>
    <t>5000991. OBLIGACIONES PREVISIONALES</t>
  </si>
  <si>
    <t>24. PREVISION SOCIAL</t>
  </si>
  <si>
    <t>052. PREVISION SOCIAL</t>
  </si>
  <si>
    <t>0116. SISTEMAS DE PENSIONES</t>
  </si>
  <si>
    <t>0001153. PAGO DE PENSIONES</t>
  </si>
  <si>
    <t>2. PENSIONES Y OTRAS PRESTACIONES SOCIALES</t>
  </si>
  <si>
    <t>1. PENSIONES</t>
  </si>
  <si>
    <t>1. REGIMEN DE PENSIONES DL. 20530</t>
  </si>
  <si>
    <t>2. OTRAS COMPENSACIONES</t>
  </si>
  <si>
    <t>2. PRESTACIONES Y ASISTENCIA SOCIAL</t>
  </si>
  <si>
    <t>1. PRESTACIONES DE SALUD Y OTROS BENEFICIOS</t>
  </si>
  <si>
    <t>2. PRESTACIONES EN EFECTIVO</t>
  </si>
  <si>
    <t>1. SUBSIDIO POR INCAPACIDAD TEMPORAL</t>
  </si>
  <si>
    <t>002. MEJORA DE LA CALIDAD DE SERVICIOS REGISTRALES - RENIEC</t>
  </si>
  <si>
    <t>2. PROYECTOS</t>
  </si>
  <si>
    <t>2324655. MEJORAMIENTO DEL ACCESO A LOS SERVCIOS DE REGISTROS CIVILES E IDENTIFICACION DE CALIDAD A NIVEL NACIONAL</t>
  </si>
  <si>
    <t>6. ACCIONES DE INVERSION</t>
  </si>
  <si>
    <t>6000010. ELABORACION DE SISTEMAS DE INFORMACION</t>
  </si>
  <si>
    <t>0000923. IMPLEMENTACION DEL SISTEMA DE INFORMACION INTEGRAL</t>
  </si>
  <si>
    <t>285. SISTEMA DE GESTION IMPLEMENTADO</t>
  </si>
  <si>
    <t>6. GASTOS DE CAPITAL</t>
  </si>
  <si>
    <t>6. ADQUISICION DE ACTIVOS NO FINANCIEROS</t>
  </si>
  <si>
    <t>7. INVERSIONES INTANGIBLES</t>
  </si>
  <si>
    <t>1. INVERSIONES INTANGIBLES</t>
  </si>
  <si>
    <t>6. OTRAS INVERSIONES INTANGIBLES</t>
  </si>
  <si>
    <t>3. GASTOS POR LA CONTRATACION DE SERVICIOS</t>
  </si>
  <si>
    <t>3. RECURSOS POR OPERACIONES OFICIALES DE CREDITO</t>
  </si>
  <si>
    <t>19. RECURSOS POR OPERACIONES OFICIALES DE CREDITO</t>
  </si>
  <si>
    <t>0023676. DESARROLLO DEL SISTEMA DE INFORMACION</t>
  </si>
  <si>
    <t>108. SISTEMA</t>
  </si>
  <si>
    <t>6000016. GESTION Y ADMINISTRACION</t>
  </si>
  <si>
    <t>0000888. GESTION ADMINISTRATIVA</t>
  </si>
  <si>
    <t>8. OTROS GASTOS DE ACTIVOS NO FINANCIEROS</t>
  </si>
  <si>
    <t>1. OTROS GASTOS DE ACTIVOS NO FINANCIEROS</t>
  </si>
  <si>
    <t>4. OTROS GASTOS DIVERSOS DE ACTIVOS NO FINANCIEROS</t>
  </si>
  <si>
    <t>2. GASTO POR LA COMPRA DE BIENES</t>
  </si>
  <si>
    <t>3. GASTO POR LA CONTRATACION DE SERVICIOS</t>
  </si>
  <si>
    <t>0041551. SUPERVISION, EVALUACION Y CONTROL AUDITORIA</t>
  </si>
  <si>
    <t>036. DOCUMENTO</t>
  </si>
  <si>
    <t>0039539. MITIGACION DE IMPACTO AMBIENTAL</t>
  </si>
  <si>
    <t>6000034. FORTALECIMIENTO INSTITUCIONAL</t>
  </si>
  <si>
    <t>0000229. ASISTENCIA TECNICA</t>
  </si>
  <si>
    <t>535. ASISTENCIA TECNICA</t>
  </si>
  <si>
    <t>0040987. ESTANDAR DEL SERVICIO DE ATENCION AL PUBLICO MEJORADO</t>
  </si>
  <si>
    <t>042. EQUIPO</t>
  </si>
  <si>
    <t>0291891. AMPLIAR LA COBERTURA DE LOS SERVICIOS DE REGISTRO E IDENTIFICACION PARA POBLACIONES VULNERABLES A NIVEL NACIONAL</t>
  </si>
  <si>
    <t>509. SERVICIO TECNOLOGICO</t>
  </si>
  <si>
    <t>0291894. ADQUISICION DE EQUIPAMIENTO PARA LA IMPLEMENTACION DE CAPTURA EN VIVO EN CENTRO DE SERVICIOS RENIEC A NIVEL NACIONAL</t>
  </si>
  <si>
    <t>501. MODULO DE EQUIPAMIENTO</t>
  </si>
  <si>
    <t>3. ADQUISICION DE VEHICULOS, MAQUINARIAS Y OTROS</t>
  </si>
  <si>
    <t>2. ADQUISICION DE MAQUINARIAS, EQUIPO Y MOBILIARIO</t>
  </si>
  <si>
    <t>9. ADQUISICION DE MAQUINARIA Y EQUIPO DIVERSOS</t>
  </si>
  <si>
    <t>99. MAQUINARIAS, EQUIPOS Y MOBILIARIOS DE OTRAS INSTALACIONES</t>
  </si>
  <si>
    <t>0291897. MEJORAMIENTO DE LA GESTION DE LA INFORMACION DE LAS MUNICIPALIDADES Y EL RENIEC</t>
  </si>
  <si>
    <t>599. ACTA</t>
  </si>
  <si>
    <t>490. VEHICULO HABILITADO</t>
  </si>
  <si>
    <t>0000111. ADQUISICION E INSTALACION DE EQUIPOS</t>
  </si>
  <si>
    <t>455. MANTENIMIENTO</t>
  </si>
  <si>
    <t>0044325. ACCIONES DE DESCENTRALIZACION</t>
  </si>
  <si>
    <t>312. CENTRO DE ATENCION EQUIPADO</t>
  </si>
  <si>
    <t>3. ADQUISICION DE EQUIPOS INFORMATICOS Y DE COMUNICACIONES</t>
  </si>
  <si>
    <t>1. EQUIPOS COMPUTACIONALES Y PERIFERICOS</t>
  </si>
  <si>
    <t>0291895. FORTALECIMIENTO DE LOS SERVICIOS MEJORADOS MEDIANTE CAPACITACION A FUNCIONARIOS A NIVEL NACIONAL</t>
  </si>
  <si>
    <t>0001845. EDUCACION A DISTANCIA</t>
  </si>
  <si>
    <t>088. PERSONA CAPACITADA</t>
  </si>
  <si>
    <t>0000329. CAPACITACION AL PERSONAL</t>
  </si>
  <si>
    <t>107. SERVICIO</t>
  </si>
  <si>
    <t>046. ESTUDIO</t>
  </si>
  <si>
    <t>0023969. REDISEÑO DE PROCESOS</t>
  </si>
  <si>
    <t>483. PROCESO IMPLEMENTADO</t>
  </si>
  <si>
    <t>523. UNIDAD IMPLEMENTADA</t>
  </si>
  <si>
    <t>PIA 
POR TODA FUENTE DE FINANCIAMIENTO</t>
  </si>
  <si>
    <t>PIM 
POR TODA FUENTE DE FINANCIAMIENTO</t>
  </si>
  <si>
    <t>EJECUCIÓN 
POR TODA FUENTE DE FINANCIAMIENTO</t>
  </si>
  <si>
    <t>PIA 
1. RECURSOS ORDINARIOS</t>
  </si>
  <si>
    <t>PIM 
1. RECURSOS ORDINARIOS</t>
  </si>
  <si>
    <t>EJECUCIÓN 
1. RECURSOS ORDINARIOS</t>
  </si>
  <si>
    <t>PIA 
2. RECURSOS DIRECTAMENTE RECAUDADOS</t>
  </si>
  <si>
    <t>PIM 
2. RECURSOS DIRECTAMENTE RECAUDADOS</t>
  </si>
  <si>
    <t>EJECUCIÓN 
2. RECURSOS DIRECTAMENTE RECAUDADOS</t>
  </si>
  <si>
    <t>PIA 
3. RECURSOS POR OPERACIONES OFICIALES DE CREDITOS</t>
  </si>
  <si>
    <t>PIM 
3. RECURSOS POR OPERACIONES OFICIALES DE CREDITOS</t>
  </si>
  <si>
    <t>EJECUCIÓN 
3. RECURSOS POR OPERACIONES OFICIALES DE CREDITOS</t>
  </si>
  <si>
    <t>f03 x Toda fuente</t>
  </si>
  <si>
    <t>Fecha de la Consulta: 16-septiembre-2021</t>
  </si>
  <si>
    <t>Pliego 033: REGISTRO NACIONAL DE IDENTIFICACION Y ESTADO CIVIL</t>
  </si>
  <si>
    <t>Genérica</t>
  </si>
  <si>
    <t>5-21: PERSONAL Y OBLIGACIONES SOCIALES</t>
  </si>
  <si>
    <t>  95.3</t>
  </si>
  <si>
    <t>5-22: PENSIONES Y OTRAS PRESTACIONES SOCIALES</t>
  </si>
  <si>
    <t>  76.2</t>
  </si>
  <si>
    <t>5-23: BIENES Y SERVICIOS</t>
  </si>
  <si>
    <t>  78.7</t>
  </si>
  <si>
    <t>5-24: DONACIONES Y TRANSFERENCIAS</t>
  </si>
  <si>
    <t>  100.0</t>
  </si>
  <si>
    <t>5-25: OTROS GASTOS</t>
  </si>
  <si>
    <t>  97.5</t>
  </si>
  <si>
    <t>6-26: ADQUISICION DE ACTIVOS NO FINANCIEROS</t>
  </si>
  <si>
    <t>  34.9</t>
  </si>
  <si>
    <t>Fuente de Financiamiento 1: RECURSOS ORDINARIOS</t>
  </si>
  <si>
    <t> 89.0</t>
  </si>
  <si>
    <t>  91.5</t>
  </si>
  <si>
    <t>  76.1</t>
  </si>
  <si>
    <t>  92.1</t>
  </si>
  <si>
    <t>  66.1</t>
  </si>
  <si>
    <t>Fuente de Financiamiento 2: RECURSOS DIRECTAMENTE RECAUDADOS</t>
  </si>
  <si>
    <t> 80.2</t>
  </si>
  <si>
    <t>  95.4</t>
  </si>
  <si>
    <t>  80.3</t>
  </si>
  <si>
    <t>  79.9</t>
  </si>
  <si>
    <t>  97.3</t>
  </si>
  <si>
    <t>  42.1</t>
  </si>
  <si>
    <t>Fuente de Financiamiento 3: RECURSOS POR OPERACIONES OFICIALES DE CREDITO</t>
  </si>
  <si>
    <t> 16.1</t>
  </si>
  <si>
    <t>  98.7</t>
  </si>
  <si>
    <t>  9.5</t>
  </si>
  <si>
    <t>  19.5</t>
  </si>
  <si>
    <t> 57.4</t>
  </si>
  <si>
    <t> 59.0</t>
  </si>
  <si>
    <t> 51.7</t>
  </si>
  <si>
    <t>  60.7</t>
  </si>
  <si>
    <t>  69.8</t>
  </si>
  <si>
    <t>  57.7</t>
  </si>
  <si>
    <t>  35.8</t>
  </si>
  <si>
    <t>  17.6</t>
  </si>
  <si>
    <t> 47.9</t>
  </si>
  <si>
    <t>  56.9</t>
  </si>
  <si>
    <t>  69.7</t>
  </si>
  <si>
    <t>  47.0</t>
  </si>
  <si>
    <t>  0.0</t>
  </si>
  <si>
    <t>  89.1</t>
  </si>
  <si>
    <t> 59.7</t>
  </si>
  <si>
    <t>  60.8</t>
  </si>
  <si>
    <t>  72.9</t>
  </si>
  <si>
    <t>  60.6</t>
  </si>
  <si>
    <t>  42.4</t>
  </si>
  <si>
    <t>  8.5</t>
  </si>
  <si>
    <t> 13.6</t>
  </si>
  <si>
    <t>  13.6</t>
  </si>
  <si>
    <t>2021 *</t>
  </si>
  <si>
    <t>2021*</t>
  </si>
  <si>
    <t>PLIEGO 033: REGISTRO NACIONAL DE IDENTIFICACION Y ESTADO CIVIL</t>
  </si>
  <si>
    <t>SECTOR 33 : REGISTRO NACIONAL DE IDENTIFICACION Y ESTADO CIVIL</t>
  </si>
  <si>
    <t>033 REGISTRO NACIONAL DE IDENTIFICACION Y ESTADO CIVIL</t>
  </si>
  <si>
    <t>f03 x FUENTE</t>
  </si>
  <si>
    <t>F04</t>
  </si>
  <si>
    <t>001-480 REGISTRO NACIONAL DE IDENTIFICACIÓN Y ESTADO CIVIL</t>
  </si>
  <si>
    <t>002-1718 MEJORA DE LA CALIDAD DE SERVICIOS REGISTRALES - RENIEC</t>
  </si>
  <si>
    <t>  53.0</t>
  </si>
  <si>
    <t>  51.6</t>
  </si>
  <si>
    <t>F05</t>
  </si>
  <si>
    <t>Etiquetas de columna</t>
  </si>
  <si>
    <t>Total 5. GASTOS CORRIENTES</t>
  </si>
  <si>
    <t>Total 6. GASTOS DE CAPITAL</t>
  </si>
  <si>
    <t>f07</t>
  </si>
  <si>
    <t>3.- RECURSOS OPERACIONES OFICIALES DE CREDITO</t>
  </si>
  <si>
    <t>Función 03: PLANEAMIENTO, GESTION Y RESERVA DE CONTINGENCIA</t>
  </si>
  <si>
    <t>Función 24: PREVISION SOCIAL</t>
  </si>
  <si>
    <t> 75.7</t>
  </si>
  <si>
    <t>  75.7</t>
  </si>
  <si>
    <t> 51.6</t>
  </si>
  <si>
    <t>  98.1</t>
  </si>
  <si>
    <t> 69.1</t>
  </si>
  <si>
    <t>  69.1</t>
  </si>
  <si>
    <t>OTROS (DETALLAR) VESTUARIOS Y TEXTILES</t>
  </si>
  <si>
    <t>LOCACIÓN DE SERVICIOS RELACIONADAS AL ROL DE LA ENTIDAD</t>
  </si>
  <si>
    <t>Genérica 5-23: BIENES Y SERVICIOS</t>
  </si>
  <si>
    <t> 78.7</t>
  </si>
  <si>
    <t>Sub-Genérica 1: COMPRA DE BIENES</t>
  </si>
  <si>
    <t> 75.2</t>
  </si>
  <si>
    <t>Detalle Sub-Genérica</t>
  </si>
  <si>
    <t>1: ALIMENTOS Y BEBIDAS</t>
  </si>
  <si>
    <t>  88.3</t>
  </si>
  <si>
    <t>2: VESTUARIOS Y TEXTILES</t>
  </si>
  <si>
    <t>  91.4</t>
  </si>
  <si>
    <t>3: COMBUSTIBLES, CARBURANTES, LUBRICANTES Y AFINES</t>
  </si>
  <si>
    <t>  55.9</t>
  </si>
  <si>
    <t>5: MATERIALES Y UTILES</t>
  </si>
  <si>
    <t>  76.8</t>
  </si>
  <si>
    <t>6: REPUESTOS Y ACCESORIOS</t>
  </si>
  <si>
    <t>  69.2</t>
  </si>
  <si>
    <t>7: ENSERES</t>
  </si>
  <si>
    <t>  21.0</t>
  </si>
  <si>
    <t>8: SUMINISTROS MEDICOS</t>
  </si>
  <si>
    <t>  86.6</t>
  </si>
  <si>
    <t>9: MATERIALES Y UTILES DE ENSEÑANZA</t>
  </si>
  <si>
    <t>11: SUMINISTROS PARA MANTENIMIENTO Y REPARACION</t>
  </si>
  <si>
    <t>  73.5</t>
  </si>
  <si>
    <t>99: COMPRA DE OTROS BIENES</t>
  </si>
  <si>
    <t>  98.8</t>
  </si>
  <si>
    <t>Sub-Genérica 2: CONTRATACION DE SERVICIOS</t>
  </si>
  <si>
    <t> 79.2</t>
  </si>
  <si>
    <t>1: VIAJES</t>
  </si>
  <si>
    <t>  74.3</t>
  </si>
  <si>
    <t>2: SERVICIOS BASICOS, COMUNICACIONES, PUBLICIDAD Y DIFUSION</t>
  </si>
  <si>
    <t>  88.1</t>
  </si>
  <si>
    <t>3: SERVICIOS DE LIMPIEZA, SEGURIDAD Y VIGILANCIA</t>
  </si>
  <si>
    <t>  90.7</t>
  </si>
  <si>
    <t>4: SERVICIO DE MANTENIMIENTO, ACONDICIONAMIENTO Y REPARACIONES</t>
  </si>
  <si>
    <t>  85.4</t>
  </si>
  <si>
    <t>5: ALQUILERES DE MUEBLES E INMUEBLES</t>
  </si>
  <si>
    <t>  97.1</t>
  </si>
  <si>
    <t>6: SERVICIOS ADMINISTRATIVOS, FINANCIEROS Y DE SEGUROS</t>
  </si>
  <si>
    <t>  89.2</t>
  </si>
  <si>
    <t>7: SERVICIOS PROFESIONALES Y TECNICOS</t>
  </si>
  <si>
    <t>  65.7</t>
  </si>
  <si>
    <t>8: CONTRATO ADMINISTRATIVO DE SERVICIOS</t>
  </si>
  <si>
    <t>  74.1</t>
  </si>
  <si>
    <t> 57.7</t>
  </si>
  <si>
    <t> 86.7</t>
  </si>
  <si>
    <t>  53.1</t>
  </si>
  <si>
    <t>  26.9</t>
  </si>
  <si>
    <t>  49.8</t>
  </si>
  <si>
    <t>  2.0</t>
  </si>
  <si>
    <t>  37.7</t>
  </si>
  <si>
    <t>  41.7</t>
  </si>
  <si>
    <t>  84.9</t>
  </si>
  <si>
    <t> 54.6</t>
  </si>
  <si>
    <t>  38.9</t>
  </si>
  <si>
    <t>  53.6</t>
  </si>
  <si>
    <t>  61.1</t>
  </si>
  <si>
    <t>  55.0</t>
  </si>
  <si>
    <t>  36.2</t>
  </si>
  <si>
    <t>  61.4</t>
  </si>
  <si>
    <t>9: LOCACIÓN DE SERVICIOS RELACIONADAS AL ROL DE LA ENTIDAD</t>
  </si>
  <si>
    <t>  3.4</t>
  </si>
  <si>
    <t>-</t>
  </si>
  <si>
    <t>FUENTE DE FINANCIAMIENTO:</t>
  </si>
  <si>
    <t>POR TODA FUENTE DE FINANCIAMIENTO</t>
  </si>
  <si>
    <t>RECURSOS ORDINARIOS</t>
  </si>
  <si>
    <t>RECURSOS DIRECTAMENTE RECAUDADOS</t>
  </si>
  <si>
    <t> 92.1</t>
  </si>
  <si>
    <t> 67.8</t>
  </si>
  <si>
    <t>  46.0</t>
  </si>
  <si>
    <t>  52.9</t>
  </si>
  <si>
    <t>  12.8</t>
  </si>
  <si>
    <t>  79.0</t>
  </si>
  <si>
    <t>  82.6</t>
  </si>
  <si>
    <t>  68.0</t>
  </si>
  <si>
    <t> 93.2</t>
  </si>
  <si>
    <t>  52.4</t>
  </si>
  <si>
    <t>  85.0</t>
  </si>
  <si>
    <t>  78.5</t>
  </si>
  <si>
    <t>  59.4</t>
  </si>
  <si>
    <t>  88.9</t>
  </si>
  <si>
    <t>  98.9</t>
  </si>
  <si>
    <t> 79.9</t>
  </si>
  <si>
    <t> 75.8</t>
  </si>
  <si>
    <t>  56.0</t>
  </si>
  <si>
    <t>  89.9</t>
  </si>
  <si>
    <t>  67.7</t>
  </si>
  <si>
    <t>  72.4</t>
  </si>
  <si>
    <t>  99.3</t>
  </si>
  <si>
    <t> 80.6</t>
  </si>
  <si>
    <t>  56.6</t>
  </si>
  <si>
    <t>  92.0</t>
  </si>
  <si>
    <t>  85.5</t>
  </si>
  <si>
    <t>  97.4</t>
  </si>
  <si>
    <t>  88.6</t>
  </si>
  <si>
    <t>  64.9</t>
  </si>
  <si>
    <t> 9.5</t>
  </si>
  <si>
    <t>  49.4</t>
  </si>
  <si>
    <t>  3.6</t>
  </si>
  <si>
    <t>  42.5</t>
  </si>
  <si>
    <t>rooc</t>
  </si>
  <si>
    <t> 47.0</t>
  </si>
  <si>
    <t> 46.3</t>
  </si>
  <si>
    <t>  54.2</t>
  </si>
  <si>
    <t>  68.8</t>
  </si>
  <si>
    <t>  2.8</t>
  </si>
  <si>
    <t>  0.9</t>
  </si>
  <si>
    <t>  39.0</t>
  </si>
  <si>
    <t>  40.1</t>
  </si>
  <si>
    <t>  39.6</t>
  </si>
  <si>
    <t>ro 2021</t>
  </si>
  <si>
    <t> 47.1</t>
  </si>
  <si>
    <t>  30.0</t>
  </si>
  <si>
    <t>  19.6</t>
  </si>
  <si>
    <t>  46.9</t>
  </si>
  <si>
    <t>  35.7</t>
  </si>
  <si>
    <t>  85.7</t>
  </si>
  <si>
    <t>  27.3</t>
  </si>
  <si>
    <t>  73.1</t>
  </si>
  <si>
    <t> 60.6</t>
  </si>
  <si>
    <t> 91.3</t>
  </si>
  <si>
    <t>  52.0</t>
  </si>
  <si>
    <t>  38.8</t>
  </si>
  <si>
    <t>  42.6</t>
  </si>
  <si>
    <t>  99.2</t>
  </si>
  <si>
    <t>  47.1</t>
  </si>
  <si>
    <t>  22.4</t>
  </si>
  <si>
    <t>  43.2</t>
  </si>
  <si>
    <t>  87.8</t>
  </si>
  <si>
    <t>rdr 2021</t>
  </si>
  <si>
    <t> 56.8</t>
  </si>
  <si>
    <t>  58.9</t>
  </si>
  <si>
    <t>  65.6</t>
  </si>
  <si>
    <t>  54.8</t>
  </si>
  <si>
    <t>  59.8</t>
  </si>
  <si>
    <t>  63.5</t>
  </si>
  <si>
    <t>  51.9</t>
  </si>
  <si>
    <t>  43.8</t>
  </si>
  <si>
    <t>  58.3</t>
  </si>
  <si>
    <t>PPTO 2020 (PIM)</t>
  </si>
  <si>
    <t>rdr 2020</t>
  </si>
  <si>
    <t>RECURSOS POR OPERACIONES OFICIALES DE CREDITOS</t>
  </si>
  <si>
    <t>Variación % (2021-2022)</t>
  </si>
  <si>
    <t xml:space="preserve">FUENTE DE FINANCIAMIENTO </t>
  </si>
  <si>
    <t>: RECURSOS DIRECTAMENTE RECAUDADOS</t>
  </si>
  <si>
    <t>01 PLIEGO 033: RENIEC</t>
  </si>
  <si>
    <t>001 RENIEC</t>
  </si>
  <si>
    <t>: RECURSOS POR OPERACIONES OFICIALES DE CREDITO</t>
  </si>
  <si>
    <t>002 MEJORA DE LA CALIDAD DE SERVICIOS REGISTRALES</t>
  </si>
  <si>
    <t>SECTOR o GOB. REGIONAL: 033 REGISTRO NACIONAL DE IDENTIFICACION Y ESTADO CIVIL</t>
  </si>
  <si>
    <t>2020 (JUNIO)</t>
  </si>
  <si>
    <t>Decreto Legislativo 1057 (Contrato Administrativo de Servicios)</t>
  </si>
  <si>
    <t>Decreto Legislativo 728 (Regimen Privado) - CPF</t>
  </si>
  <si>
    <t xml:space="preserve">         Jefe Nacional</t>
  </si>
  <si>
    <t xml:space="preserve">         Gerente General</t>
  </si>
  <si>
    <t xml:space="preserve">         Gerente A</t>
  </si>
  <si>
    <t xml:space="preserve">         Gerente B</t>
  </si>
  <si>
    <t xml:space="preserve">         Sub Gerentes</t>
  </si>
  <si>
    <t xml:space="preserve">         Jefe Regional A</t>
  </si>
  <si>
    <t xml:space="preserve">         Jefe Regional B</t>
  </si>
  <si>
    <t xml:space="preserve">          Profesional  1</t>
  </si>
  <si>
    <t xml:space="preserve">          Profesional  2</t>
  </si>
  <si>
    <t xml:space="preserve">          Profesional  3</t>
  </si>
  <si>
    <t xml:space="preserve">          Tecnico  1</t>
  </si>
  <si>
    <t xml:space="preserve">          Tecnico  2</t>
  </si>
  <si>
    <t xml:space="preserve">          Tecnico  3</t>
  </si>
  <si>
    <t xml:space="preserve">          Auxiliar 1</t>
  </si>
  <si>
    <t xml:space="preserve">          Auxiliar 2</t>
  </si>
  <si>
    <t xml:space="preserve">          Auxiliar 3</t>
  </si>
  <si>
    <t>OTROS CONCEPTOS</t>
  </si>
  <si>
    <t>ESCOLARIDAD</t>
  </si>
  <si>
    <t>GRATIFICACION</t>
  </si>
  <si>
    <t>BONIF. GRATIFICACION</t>
  </si>
  <si>
    <t>CTS</t>
  </si>
  <si>
    <t>CONTRIBUCIONES A ESSALUD</t>
  </si>
  <si>
    <t>OTRAS RETRIBUCIONES Y COMPLEMENTOS</t>
  </si>
  <si>
    <t>SEGUROS (VIDA LEY D.L 688)</t>
  </si>
  <si>
    <t>JUEGO DE ASEO PERSONAL</t>
  </si>
  <si>
    <t>Funcionarios</t>
  </si>
  <si>
    <t>Profesionales</t>
  </si>
  <si>
    <t>Tecnicos</t>
  </si>
  <si>
    <t>Auxiliares</t>
  </si>
  <si>
    <t>CAS Essalud</t>
  </si>
  <si>
    <t>PRACTICANTES</t>
  </si>
  <si>
    <t>Practicantes</t>
  </si>
  <si>
    <t>FORMATO 11: INGRESOS MENSUALES POR PERIODO DEL PERSONAL ACTIVO -  COMPARATIVO PRESUPUESTO 2019, 2020 Y PROYECTO 2021</t>
  </si>
  <si>
    <t>TOTAL INGRESO ANUAL PEA (Proyección al 31 de diciembre de  2019)</t>
  </si>
  <si>
    <t>TOTAL INGRESO ANUAL PEA (Proyección al 31 de diciembre de 2020)</t>
  </si>
  <si>
    <t xml:space="preserve">          Técnico  1</t>
  </si>
  <si>
    <t xml:space="preserve">          Técnico  2</t>
  </si>
  <si>
    <t xml:space="preserve">          Técnico  3</t>
  </si>
  <si>
    <t xml:space="preserve">          Essalud</t>
  </si>
  <si>
    <t xml:space="preserve">          CTS</t>
  </si>
  <si>
    <t xml:space="preserve">  Otros Gastos</t>
  </si>
  <si>
    <t>480</t>
  </si>
  <si>
    <t>RDR</t>
  </si>
  <si>
    <t xml:space="preserve">CHOFER BOTE DESLIZADOR   </t>
  </si>
  <si>
    <t>00036902</t>
  </si>
  <si>
    <t>SANGAMA TANANTA CLAUDIO</t>
  </si>
  <si>
    <t xml:space="preserve"> OBS: PROCEDIMIENTO REGISTRAL DE REPOSICION LEY 29312   </t>
  </si>
  <si>
    <t xml:space="preserve">CAPACITACION   </t>
  </si>
  <si>
    <t xml:space="preserve">EGRESADO (COMPLETO)   </t>
  </si>
  <si>
    <t>RDR, R.O.</t>
  </si>
  <si>
    <t xml:space="preserve">REGISTRADOR   </t>
  </si>
  <si>
    <t>00098433</t>
  </si>
  <si>
    <t>RENGIFO LINO RODOLFO</t>
  </si>
  <si>
    <t xml:space="preserve">OPERADOR, EQUIPOS INFORMATICOS/COMPUTADORAS OBS: OPERADOR DE MICROCOMPUTADORAS   </t>
  </si>
  <si>
    <t xml:space="preserve">TECNICO   </t>
  </si>
  <si>
    <t xml:space="preserve">REGISTRADOR/A DNI   </t>
  </si>
  <si>
    <t>00152994</t>
  </si>
  <si>
    <t>GARCIA TUESTA ROSALIA</t>
  </si>
  <si>
    <t xml:space="preserve">   </t>
  </si>
  <si>
    <t>R.O.</t>
  </si>
  <si>
    <t xml:space="preserve">REGISTRADOR DNI   </t>
  </si>
  <si>
    <t>00166307</t>
  </si>
  <si>
    <t>CAÑARI ESPINOSA AXEL IVAN</t>
  </si>
  <si>
    <t xml:space="preserve">CONTABILIDAD   </t>
  </si>
  <si>
    <t>00237118</t>
  </si>
  <si>
    <t>FARIAS ROQUE MELBA IRIS</t>
  </si>
  <si>
    <t xml:space="preserve">SECRETARIA EJECUTIVA   </t>
  </si>
  <si>
    <t xml:space="preserve">TITULADO   </t>
  </si>
  <si>
    <t xml:space="preserve">CALIFICADOR DE TRAMITES   </t>
  </si>
  <si>
    <t>00248149</t>
  </si>
  <si>
    <t>CABEZAS FLORES JESSICA YESENIA</t>
  </si>
  <si>
    <t xml:space="preserve">CONTADOR PUBLICO   </t>
  </si>
  <si>
    <t xml:space="preserve">SUPERIOR   </t>
  </si>
  <si>
    <t>00248476</t>
  </si>
  <si>
    <t>POZADA DAVIS DELIA RAQUEL</t>
  </si>
  <si>
    <t xml:space="preserve">LICENCIADOS EN COMPUTACION OBS: COMPUTACION E INFORMATICA   </t>
  </si>
  <si>
    <t xml:space="preserve">ESTUDIANTE   </t>
  </si>
  <si>
    <t>00447506</t>
  </si>
  <si>
    <t>LAQUI ALE ERICA ELIZABETH</t>
  </si>
  <si>
    <t xml:space="preserve">SECRETARIA EJECUTIVA OBS: SECRETARIADO EJECUTIVO   </t>
  </si>
  <si>
    <t xml:space="preserve">CHOFER   </t>
  </si>
  <si>
    <t>00455496</t>
  </si>
  <si>
    <t>MEDINA CORNEJO LUIS RENE</t>
  </si>
  <si>
    <t xml:space="preserve"> OBS: "ATENCION DE CALIDAD AL USUARIO"   </t>
  </si>
  <si>
    <t>00486576</t>
  </si>
  <si>
    <t>FLORES MANRRIQUE SANDRA RENSA</t>
  </si>
  <si>
    <t xml:space="preserve">ENFERMERA(O), OBSTETRICIA OBS: LICENCIADA EN OBSTETRICIA   </t>
  </si>
  <si>
    <t xml:space="preserve">REALIZADOR AUDIOVISUAL   </t>
  </si>
  <si>
    <t>00488286</t>
  </si>
  <si>
    <t>UNIVAZO MARQUINA EDUARDO ROGER</t>
  </si>
  <si>
    <t xml:space="preserve">DERECHO Y CIENCIAS  POLITICAS   </t>
  </si>
  <si>
    <t xml:space="preserve">INCOMPLETO   </t>
  </si>
  <si>
    <t xml:space="preserve">ASISTENTE ADMINISTRATIVO   </t>
  </si>
  <si>
    <t>00507971</t>
  </si>
  <si>
    <t>CAMPOS RAFFO JUAN CARLOS</t>
  </si>
  <si>
    <t xml:space="preserve">ESPECIALISTA, RELACIONES PUBLICA OBS: LIC. EN RELACIONES INDUSTRIA   </t>
  </si>
  <si>
    <t xml:space="preserve">ABOGADO   </t>
  </si>
  <si>
    <t>00510009</t>
  </si>
  <si>
    <t>NAVARRO MEJIA ELVA MARIA</t>
  </si>
  <si>
    <t xml:space="preserve">ABOGADO OBS: ABOGADO   </t>
  </si>
  <si>
    <t xml:space="preserve">REGISTRADOR DE TRAMITE DNI   </t>
  </si>
  <si>
    <t>00510417</t>
  </si>
  <si>
    <t>LINARES PINTO MARY CARMEN</t>
  </si>
  <si>
    <t xml:space="preserve">CALIFICADOR DE PROCESOS I   </t>
  </si>
  <si>
    <t>00799116</t>
  </si>
  <si>
    <t>ANGULO MEDINA HECTOR ANDRES</t>
  </si>
  <si>
    <t xml:space="preserve">COMPUTACION E INFORMATICA   </t>
  </si>
  <si>
    <t>00832332</t>
  </si>
  <si>
    <t>ZORRILLA NOVOA KARLA AUGUSTA</t>
  </si>
  <si>
    <t xml:space="preserve"> OBS: SECRETARIADO EJECUTIVO COMPUTARIZADO   </t>
  </si>
  <si>
    <t>00837479</t>
  </si>
  <si>
    <t>FACHIN RIOS FABRICIO GONZALO</t>
  </si>
  <si>
    <t xml:space="preserve">TECNICO, COMPUTADORAS OBS: COMPUTACION   </t>
  </si>
  <si>
    <t>00954568</t>
  </si>
  <si>
    <t>MOZOMBITE BARDALES DIANA</t>
  </si>
  <si>
    <t xml:space="preserve">PROFESOR, EDUCACION SECUNDARIA/EDUCACION FISICA   </t>
  </si>
  <si>
    <t xml:space="preserve">ANALISTA CALIFICADOR DE TRAMITE SENIOR   </t>
  </si>
  <si>
    <t>01116053</t>
  </si>
  <si>
    <t>AREVALO ARCE MARY LANE</t>
  </si>
  <si>
    <t xml:space="preserve">CONTABILIDAD OBS: PROFESIONAL TECNICO EN CONTABILIDAD   </t>
  </si>
  <si>
    <t xml:space="preserve">ADMINISTRADOR DE AGENCIA   </t>
  </si>
  <si>
    <t>01116891</t>
  </si>
  <si>
    <t>MACEDO PANDURO KATHERINE DEL PILAR</t>
  </si>
  <si>
    <t xml:space="preserve">LICENCIADO, HOTELERIA OBS: ADMINISTRACION HOTELE   </t>
  </si>
  <si>
    <t xml:space="preserve">ANALISTA DE CALIDAD Y PROCESOS SENIOR   </t>
  </si>
  <si>
    <t>01119897</t>
  </si>
  <si>
    <t>AREVALO NAVARRO WELINGTON</t>
  </si>
  <si>
    <t xml:space="preserve">INGENIERO, SISTEMAS INFORMATICOS OBS: INGENIERO DE SISTEMAS E INFORMATICA   </t>
  </si>
  <si>
    <t xml:space="preserve">CALIFICADOR   </t>
  </si>
  <si>
    <t>01120673</t>
  </si>
  <si>
    <t>DEL AGUILA VARGAS CAROLINA ERNESTINA</t>
  </si>
  <si>
    <t xml:space="preserve">CONTABILIDAD OBS: PROFESIONAL TECNICO   </t>
  </si>
  <si>
    <t xml:space="preserve">APOYO ADMINISTRATIVO   </t>
  </si>
  <si>
    <t>01126993</t>
  </si>
  <si>
    <t>ROJAS CHONG JOSSIANA ELIZABETH</t>
  </si>
  <si>
    <t xml:space="preserve">AZAFATA, INFORMACION/AEROPUERTO OBS: AVIACION COMERCIAL   </t>
  </si>
  <si>
    <t xml:space="preserve">AUXILIAR DE OBSERVADOS   </t>
  </si>
  <si>
    <t>01140007</t>
  </si>
  <si>
    <t>RAMIREZ AREVALO JORGE LUIS</t>
  </si>
  <si>
    <t xml:space="preserve">INGENIERO EN TELECOMUNICACIONES OBS: INGENIERIA DE TELEMATICA   </t>
  </si>
  <si>
    <t>01148866</t>
  </si>
  <si>
    <t>SAAVEDRA MORI FIORELLA</t>
  </si>
  <si>
    <t xml:space="preserve">ADMINISTRACION OBS: BACHILLER EN ADMINISTRACION   </t>
  </si>
  <si>
    <t xml:space="preserve">BACHILLER   </t>
  </si>
  <si>
    <t xml:space="preserve">AUXILIAR DE ENTREGAS   </t>
  </si>
  <si>
    <t>01161961</t>
  </si>
  <si>
    <t>FASANANDO ISUIZA ENITH</t>
  </si>
  <si>
    <t xml:space="preserve">TECNICO, COMPUTADORAS OBS: COMPUTACION E INFORMATICA   </t>
  </si>
  <si>
    <t>01221247</t>
  </si>
  <si>
    <t>TICONA MAMANI JOSE EDUARDO</t>
  </si>
  <si>
    <t xml:space="preserve">LICENCIADO, PROFESIONALIZACION DOCENTE OBS: EDUCACION EN CONSTRUC   </t>
  </si>
  <si>
    <t xml:space="preserve">ANALISTA 2   </t>
  </si>
  <si>
    <t>01225108</t>
  </si>
  <si>
    <t>YAPUCHURA SAICO JUAN FRANCISCO</t>
  </si>
  <si>
    <t xml:space="preserve">INGENIERO ESTADISTICO OBS: ING. ESTADISTICO   </t>
  </si>
  <si>
    <t xml:space="preserve">REGISTRADOR CIVIL   </t>
  </si>
  <si>
    <t>01248651</t>
  </si>
  <si>
    <t>QUISPE YANARICO ROBERTO</t>
  </si>
  <si>
    <t xml:space="preserve">FISICO, MATEMATICA OBS: LICENCIADO EN EDUCACION: FISICO - MATEMATICAS   </t>
  </si>
  <si>
    <t>01302104</t>
  </si>
  <si>
    <t>ROQUE ROQUE JOSE ANTONIO</t>
  </si>
  <si>
    <t xml:space="preserve">MAESTRO DE ENSEÑANZA PRIMARIA   </t>
  </si>
  <si>
    <t>01305949</t>
  </si>
  <si>
    <t>VELASQUEZ MURGA JUSTINA</t>
  </si>
  <si>
    <t xml:space="preserve">MAESTRO DE ENSEÑANZA PRIMARIA OBS: LICENCIADA EN EDUCACION PRIMARIA   </t>
  </si>
  <si>
    <t>01307593</t>
  </si>
  <si>
    <t>GARAMBEL SOTO ELENA</t>
  </si>
  <si>
    <t xml:space="preserve">TECNICO, CONTABLE EN COSTOS OBS: TECNICO EN CONTABILIDAD   </t>
  </si>
  <si>
    <t>01314252</t>
  </si>
  <si>
    <t>QUISPE QUISPE PERCY DAVID</t>
  </si>
  <si>
    <t xml:space="preserve"> OBS: TRAMITES DE DNI Y REGISTRO CIVIL ITINERANTE   </t>
  </si>
  <si>
    <t xml:space="preserve">AUDITOR JEFE DE COMISION   </t>
  </si>
  <si>
    <t>01315138</t>
  </si>
  <si>
    <t>SALAS COLQUE ZARELA MARTHA</t>
  </si>
  <si>
    <t xml:space="preserve">MENSAJERO   </t>
  </si>
  <si>
    <t>01323212</t>
  </si>
  <si>
    <t>HERMOZA AGUIRRE MANUEL DARIO</t>
  </si>
  <si>
    <t xml:space="preserve"> OBS: PROCEDIMIENTOS REGISTRALES ITINERANTES   </t>
  </si>
  <si>
    <t xml:space="preserve">COORDINADOR REGIONAL JUNIOR   </t>
  </si>
  <si>
    <t>01324613</t>
  </si>
  <si>
    <t>NORIEGA ESQUIEROS CARLOS ALBERTO</t>
  </si>
  <si>
    <t>01326249</t>
  </si>
  <si>
    <t>CUENTAS BARRAZA RONALD OMAR</t>
  </si>
  <si>
    <t xml:space="preserve">INGENIERO ESTADISTICO OBS: ESTADISTICA E INFORMATICA   </t>
  </si>
  <si>
    <t xml:space="preserve">ADMINISTRADOR DE HARDWARE Y SOFTWARE PKI   </t>
  </si>
  <si>
    <t>01327169</t>
  </si>
  <si>
    <t>INCACARI SANCHO GERBER FEDERICO</t>
  </si>
  <si>
    <t xml:space="preserve">COMPUTACION E INFORMATICA OBS: MAGISTER EN INFORMATICA   </t>
  </si>
  <si>
    <t xml:space="preserve">MAGISTER   </t>
  </si>
  <si>
    <t>01327330</t>
  </si>
  <si>
    <t>MAMANI APAZA JUAN GUMERCINDO</t>
  </si>
  <si>
    <t>01339644</t>
  </si>
  <si>
    <t>CHAVEZ RODRIGUEZ RICHARD</t>
  </si>
  <si>
    <t>01340291</t>
  </si>
  <si>
    <t>RAMOS YUCRA JULIO CESAR</t>
  </si>
  <si>
    <t>01341567</t>
  </si>
  <si>
    <t>ORTEGA BEDREGAL RENZO</t>
  </si>
  <si>
    <t xml:space="preserve"> OBS: SECUNDARIA COMPLETA   </t>
  </si>
  <si>
    <t xml:space="preserve">SECUNDARIA   </t>
  </si>
  <si>
    <t xml:space="preserve">NINGUNO   </t>
  </si>
  <si>
    <t>01342367</t>
  </si>
  <si>
    <t>CUNO FLORES NICOLAS</t>
  </si>
  <si>
    <t xml:space="preserve">INGENIERO MECANICO, AGRICULTURA (ING. AGRICOLA) OBS: INGENIERIA AGRICOLA IV CICLO   </t>
  </si>
  <si>
    <t xml:space="preserve">AUXILIAR ADMINISTRATIVO   </t>
  </si>
  <si>
    <t>01342827</t>
  </si>
  <si>
    <t>GARCIA TITO OMAR ORLANDO</t>
  </si>
  <si>
    <t xml:space="preserve">PROFESOR, EDUCACION SUPERIOR/PLANIFICACION FAMILIAR OBS: PROFESOR EN EDUCACION PRIMARIA   </t>
  </si>
  <si>
    <t>01344231</t>
  </si>
  <si>
    <t>CUTIPA APAZA AMERICO HERBERT</t>
  </si>
  <si>
    <t>01345040</t>
  </si>
  <si>
    <t>PINEDA TAPIA DORIS</t>
  </si>
  <si>
    <t xml:space="preserve">OBSTETRIZ OBS: OBSTETRICIA   </t>
  </si>
  <si>
    <t>01556336</t>
  </si>
  <si>
    <t>ASTORGA ICHO CARMEN MELINDA</t>
  </si>
  <si>
    <t xml:space="preserve">PROFESOR, EDUCACION SUPERIOR/PROGRAMACION DE COMPUTADORAS OBS: PROFESOR DE EDUCACION TECNICA: COMPUTACION E INFORMATICA   </t>
  </si>
  <si>
    <t>01560087</t>
  </si>
  <si>
    <t>JUAREZ PILCO MAGDA</t>
  </si>
  <si>
    <t xml:space="preserve">TECNICO, CONTABLE EN COSTOS OBS: CONTABILIDAD   </t>
  </si>
  <si>
    <t>01850706</t>
  </si>
  <si>
    <t>PACHECO QUIÑONES RENSO ULME</t>
  </si>
  <si>
    <t xml:space="preserve">INGENIERO ESTADISTICO OBS: INGENIERO ESTADISTCO E INFORMATICO   </t>
  </si>
  <si>
    <t xml:space="preserve">CALIFICADOR DE TRAMITES SENIOR   </t>
  </si>
  <si>
    <t>01854071</t>
  </si>
  <si>
    <t>VILCA MAYDANA DANTE FELIX</t>
  </si>
  <si>
    <t xml:space="preserve">ENFERMERA(O), NIVEL SUPERIOR OBS: PERIODISMO   </t>
  </si>
  <si>
    <t>01866967</t>
  </si>
  <si>
    <t>CHURACAPIA LLAVE MARILYN</t>
  </si>
  <si>
    <t xml:space="preserve">PROFESOR, EDUCACION SECUNDARIA/LENGUA Y LITERATURA OBS: PROFESORA DE EDUCACION SECUNDARIA: LENGUA Y LITERATURA   </t>
  </si>
  <si>
    <t xml:space="preserve">ESPECIALISTA EN GESTION DE PROYECTOS DE IDENTIDAD DIGITAL   </t>
  </si>
  <si>
    <t>01889246</t>
  </si>
  <si>
    <t>ROSALES MAQUERA CESAR ROBERTO</t>
  </si>
  <si>
    <t xml:space="preserve">INGENIERO, SISTEMAS INFORMATICOS OBS: INGENIERIA DE SISTEMAS   </t>
  </si>
  <si>
    <t>02039248</t>
  </si>
  <si>
    <t>CUPI SUCA WILFREDO ROBER</t>
  </si>
  <si>
    <t>02145209</t>
  </si>
  <si>
    <t>FRISANCHO PORTUGAL MIGUEL ANGEL</t>
  </si>
  <si>
    <t>02145298</t>
  </si>
  <si>
    <t>SALAS PORTUGAL VDA DE BELON GLORIA MELINA</t>
  </si>
  <si>
    <t xml:space="preserve">SOCIOLOGO, INDUSTRIA OBS: LIC. SOCIOLOGIA   </t>
  </si>
  <si>
    <t xml:space="preserve">COORDINADOR REGIONAL SENIOR   </t>
  </si>
  <si>
    <t>02167693</t>
  </si>
  <si>
    <t>CALDERON VIZCARRA GAZUL HARRY</t>
  </si>
  <si>
    <t xml:space="preserve">CONTADOR PUBLICO OBS: CONTABILIDAD   </t>
  </si>
  <si>
    <t>02167788</t>
  </si>
  <si>
    <t>VILCA VILCA MARIA</t>
  </si>
  <si>
    <t>02169029</t>
  </si>
  <si>
    <t>MAMANI CABANA BENEDICTA</t>
  </si>
  <si>
    <t xml:space="preserve">ANALISTA DE CONTROL PREVIO   </t>
  </si>
  <si>
    <t>02417178</t>
  </si>
  <si>
    <t>TOROCAHUA CASTILLO ADRIANA</t>
  </si>
  <si>
    <t xml:space="preserve">CONTADOR PUBLICO OBS: CONTADOR PUBLICO   </t>
  </si>
  <si>
    <t xml:space="preserve">REGISTRADOR 3   </t>
  </si>
  <si>
    <t>02433915</t>
  </si>
  <si>
    <t>LAURA QUILLA COSME DELFIN</t>
  </si>
  <si>
    <t xml:space="preserve">INGENIERO, SISTEMAS INFORMATICOS OBS: ING. SISTEMAS   </t>
  </si>
  <si>
    <t xml:space="preserve">ABOGADO UFI   </t>
  </si>
  <si>
    <t>02434360</t>
  </si>
  <si>
    <t>HANCCO NAVARRO PERCY LEON</t>
  </si>
  <si>
    <t xml:space="preserve">DERECHO OBS: ABOGADO   </t>
  </si>
  <si>
    <t>02434468</t>
  </si>
  <si>
    <t>PARICAHUA TAYPE FREDY</t>
  </si>
  <si>
    <t xml:space="preserve">MECANICO, TALLER DE REPARACIONES/AUTOMOVILES OBS: TECNICO PROFESIONAL   </t>
  </si>
  <si>
    <t xml:space="preserve">INTEGRADOR DE SOLUCIONES INFORMATICAS   </t>
  </si>
  <si>
    <t>02434739</t>
  </si>
  <si>
    <t>PAREDES QUISPE IVAN SANTO</t>
  </si>
  <si>
    <t xml:space="preserve">INGENIERIA DE SISTEMAS   </t>
  </si>
  <si>
    <t xml:space="preserve">AUXILIAR   </t>
  </si>
  <si>
    <t>02626495</t>
  </si>
  <si>
    <t>CHINCHAYAN ALVA ANA CECILIA</t>
  </si>
  <si>
    <t xml:space="preserve">CONTADOR PUBLICO OBS: CONTADORA PUBLICA   </t>
  </si>
  <si>
    <t>02636825</t>
  </si>
  <si>
    <t>GUERRERO ESPINOZA DANIEL ISAIAS</t>
  </si>
  <si>
    <t xml:space="preserve">TECNICO, COMPUTADORAS OBS: TECNICO EN COMPUTACION E INFORMATICA   </t>
  </si>
  <si>
    <t>02647144</t>
  </si>
  <si>
    <t>GUZMAN SUAREZ ORESTES GERARDO</t>
  </si>
  <si>
    <t>02675239</t>
  </si>
  <si>
    <t>NAVARRO MIRANDA FRANCISCO</t>
  </si>
  <si>
    <t>02708142</t>
  </si>
  <si>
    <t>CHERRE ALBAN RONIE OSCAR</t>
  </si>
  <si>
    <t xml:space="preserve">AUXILIAR, CONTABLE OBS: AUXILIAR DE CONTABILIDAD   </t>
  </si>
  <si>
    <t xml:space="preserve">ASISTENTE DE PLANILLAS Y CONTRATOS   </t>
  </si>
  <si>
    <t>02773159</t>
  </si>
  <si>
    <t>PINEDO RETO AMALIA DEL SOCORRO</t>
  </si>
  <si>
    <t xml:space="preserve">INGENIERO, ADMINISTRATIVO OBS: LICENCIADA EN CIENCIAS ADMINISTRATIVAS   </t>
  </si>
  <si>
    <t xml:space="preserve">COORDINADOR/A REGIONAL SENIOR   </t>
  </si>
  <si>
    <t>02782945</t>
  </si>
  <si>
    <t>FARFAN ALBAN LIDIA SOLEDAD</t>
  </si>
  <si>
    <t xml:space="preserve">ECONOMISTA   </t>
  </si>
  <si>
    <t>02787814</t>
  </si>
  <si>
    <t>SANDOVAL CASTRO ELMER</t>
  </si>
  <si>
    <t xml:space="preserve">PROGRAMADOR, INFORMATICA/POR COMPUTADORA OBS: ESTUDIO EN EL CENTRO DE ENSEÑANZA CONTINUA DE LA UNIVERSIDAD   </t>
  </si>
  <si>
    <t xml:space="preserve">ANALISTA ADMINISTRATIVO   </t>
  </si>
  <si>
    <t>02794042</t>
  </si>
  <si>
    <t>APONTE MOGOLLON MARIA LUISA</t>
  </si>
  <si>
    <t>02799528</t>
  </si>
  <si>
    <t>LUPUCHE SILVA MARIA DEL SOCORRO</t>
  </si>
  <si>
    <t>02817490</t>
  </si>
  <si>
    <t>ADANAQUE ROSAS RICARDO WILMER</t>
  </si>
  <si>
    <t>02825525</t>
  </si>
  <si>
    <t>RONDON GALLARDO JANET SUSANA</t>
  </si>
  <si>
    <t>02830498</t>
  </si>
  <si>
    <t>HERRERA TRONCOS LILI ANA</t>
  </si>
  <si>
    <t xml:space="preserve">SECRETARIA OBS: SECRETARIADO   </t>
  </si>
  <si>
    <t>02833743</t>
  </si>
  <si>
    <t>HUERTAS LEON MILAGROS ROSARIO</t>
  </si>
  <si>
    <t>02841300</t>
  </si>
  <si>
    <t>FARFAN YARLEQUE ALBERTO ANTONIO</t>
  </si>
  <si>
    <t xml:space="preserve">CONTABILIDAD OBS: EGRESADO EN CONTABILIDAD   </t>
  </si>
  <si>
    <t>02842699</t>
  </si>
  <si>
    <t>SANCHEZ MOSCOL CARLOS MARK</t>
  </si>
  <si>
    <t xml:space="preserve">NOTIFICADOR   </t>
  </si>
  <si>
    <t>02850518</t>
  </si>
  <si>
    <t>PINZON MALDONADO MIGUEL ANGEL</t>
  </si>
  <si>
    <t xml:space="preserve">COMPUTACION E INFORMATICA OBS: TITULO EN TRAMITE   </t>
  </si>
  <si>
    <t>02872558</t>
  </si>
  <si>
    <t>CARDICH CISNEROS SONIA CLEMENTINA</t>
  </si>
  <si>
    <t xml:space="preserve">PROFESORES, OTROS OBS: EDUCACION PRIMARIA   </t>
  </si>
  <si>
    <t xml:space="preserve">ESPECIALISTA 2   </t>
  </si>
  <si>
    <t>02873693</t>
  </si>
  <si>
    <t>BURNEO GONZALEZ GERARDO ENRIQUE</t>
  </si>
  <si>
    <t xml:space="preserve">ESPECIALISTA, CIENCIAS DE LA COMUNICACION OBS: LIC. COMUNICACION   </t>
  </si>
  <si>
    <t xml:space="preserve">REGISTRADOR/A CIVIL   </t>
  </si>
  <si>
    <t>02876355</t>
  </si>
  <si>
    <t>YANAYACO YOVERA GISSELA</t>
  </si>
  <si>
    <t xml:space="preserve">PROFESOR, ENSEÑANZA SECUNDARIA/MATEMATICAS OBS: LICENCIADA EN EDUCACION SECUNDARIA   </t>
  </si>
  <si>
    <t>02899241</t>
  </si>
  <si>
    <t>CHUYES JAIME HENRY ALEX</t>
  </si>
  <si>
    <t>03369103</t>
  </si>
  <si>
    <t>QUINTANA ANTO FRANCISCO GASTON</t>
  </si>
  <si>
    <t xml:space="preserve">ADMINISTRACION   </t>
  </si>
  <si>
    <t>03385838</t>
  </si>
  <si>
    <t>PEREIRA ALBINES PAOLA</t>
  </si>
  <si>
    <t xml:space="preserve">PROFESOR, EDUCACION SECUNDARIA/HISTORIA OBS: EDUCACIÓN: CIENCIAS SOCIALES   </t>
  </si>
  <si>
    <t xml:space="preserve">ASIGNADOR   </t>
  </si>
  <si>
    <t>03671320</t>
  </si>
  <si>
    <t>NEYRA GRANADOS JUAN ALEX</t>
  </si>
  <si>
    <t>03675077</t>
  </si>
  <si>
    <t>RAZURI COLOMA KARLA PAOLA</t>
  </si>
  <si>
    <t xml:space="preserve">LICENCIADOS EN COMPUTACION OBS: COMPUTACION   </t>
  </si>
  <si>
    <t>03687334</t>
  </si>
  <si>
    <t>ESCOBAR TIMANA LUIS ALBERTO</t>
  </si>
  <si>
    <t>03688429</t>
  </si>
  <si>
    <t>PRADO LAZO CARLA LOURDES</t>
  </si>
  <si>
    <t xml:space="preserve">ADMINISTRADOR DE EMPRESAS OBS: ADMINISTRACION   </t>
  </si>
  <si>
    <t>03690129</t>
  </si>
  <si>
    <t>BORRERO GALLARDO JESUS AMELISA</t>
  </si>
  <si>
    <t>03698327</t>
  </si>
  <si>
    <t>CHAVEZ RETO MAGGY CRISTINA</t>
  </si>
  <si>
    <t>03837031</t>
  </si>
  <si>
    <t>ROMERO CRUZ DOMINGO RAUL</t>
  </si>
  <si>
    <t xml:space="preserve">TECNICO AUTOMOTRIZ OBS: AUTOMOTORES   </t>
  </si>
  <si>
    <t>03879481</t>
  </si>
  <si>
    <t>AGURTO RIVAS KARINA YANET</t>
  </si>
  <si>
    <t>03879640</t>
  </si>
  <si>
    <t>ZAVALA YARLEQUE MARLENY CONSUELO</t>
  </si>
  <si>
    <t>03881828</t>
  </si>
  <si>
    <t>CORDOVA MOGOLLON CARMEN NANCY</t>
  </si>
  <si>
    <t>03886508</t>
  </si>
  <si>
    <t>ANTON ASANZA RICHARD NORMAM</t>
  </si>
  <si>
    <t xml:space="preserve">TECNICO, COMPUTADORAS OBS: COMPUTACION INFORMATICA   </t>
  </si>
  <si>
    <t>03892315</t>
  </si>
  <si>
    <t>YOVERA SANCHEZ ADA LUCY</t>
  </si>
  <si>
    <t xml:space="preserve">CONTADOR, EMPRESA OBS: CONTABILIDAD   </t>
  </si>
  <si>
    <t>03900522</t>
  </si>
  <si>
    <t>ROQUE MAURICIO EYLIN PATRICIA</t>
  </si>
  <si>
    <t>04033962</t>
  </si>
  <si>
    <t>HUARICAPCHA DURAND DENIS OMAR</t>
  </si>
  <si>
    <t>04067234</t>
  </si>
  <si>
    <t>FLORES POVES DIMAS EDGAR</t>
  </si>
  <si>
    <t>04083700</t>
  </si>
  <si>
    <t>GOMEZ PAREDES ALAIN SANTIAGO</t>
  </si>
  <si>
    <t xml:space="preserve">ESPECIALISTA, CIENCIAS DE LA COMUNICACION OBS: CIENCIAS DE LA EDUCACION Y COMUNICACION SOCIAL   </t>
  </si>
  <si>
    <t>04085103</t>
  </si>
  <si>
    <t>PARRA TORRES CARLOS ALBERTO</t>
  </si>
  <si>
    <t xml:space="preserve">ESPECIALISTA, CIENCIAS DE LA COMUNICACION OBS: LICENCIADO EN COMUNICACION SOCIAL   </t>
  </si>
  <si>
    <t>04352271</t>
  </si>
  <si>
    <t>SANTISTEBAN CANCHIHUAMAN MIJAIL ALVA</t>
  </si>
  <si>
    <t>04427236</t>
  </si>
  <si>
    <t>CUETO RAMIREZ ARACELLI YANETT</t>
  </si>
  <si>
    <t xml:space="preserve">AUXILIAR DE ACCESO INSTITUCIONAL   </t>
  </si>
  <si>
    <t>04437650</t>
  </si>
  <si>
    <t>ROQUE VELASQUEZ JAVIER SANTIAGO</t>
  </si>
  <si>
    <t xml:space="preserve"> OBS: SISTEMA OPERATIVO D.O.S - ACTUALIZACION   </t>
  </si>
  <si>
    <t>04827286</t>
  </si>
  <si>
    <t>COTOS ARIAS DARICA CANDI</t>
  </si>
  <si>
    <t>04827861</t>
  </si>
  <si>
    <t>SILVA VARGAS KEHILA</t>
  </si>
  <si>
    <t xml:space="preserve">PROFESOR, EDUCACION SECUNDARIA/LENGUA Y LITERATURA   </t>
  </si>
  <si>
    <t>05319256</t>
  </si>
  <si>
    <t>VASQUEZ RODRIGUEZ JORGE MANUEL</t>
  </si>
  <si>
    <t xml:space="preserve">AGRONOMO OBS: CIENCIAS AGRONOMICAS   </t>
  </si>
  <si>
    <t xml:space="preserve">MOTORISTA   </t>
  </si>
  <si>
    <t>05324269</t>
  </si>
  <si>
    <t>YUMBATO PINEDO WILTER ORLANDO</t>
  </si>
  <si>
    <t xml:space="preserve"> OBS: CIENCIAS ADMINISTRATIVAS CONTABLES   </t>
  </si>
  <si>
    <t>05331298</t>
  </si>
  <si>
    <t>MARQUEZ ALVAREZ DE APAESTEGUI NATIVIDAD VELINDA</t>
  </si>
  <si>
    <t xml:space="preserve">SUPERVISOR/A REGIONAL   </t>
  </si>
  <si>
    <t>05336303</t>
  </si>
  <si>
    <t>LOZANO TELLO SONIA</t>
  </si>
  <si>
    <t>05352775</t>
  </si>
  <si>
    <t>MANDUJANO HUAMANI JORGE LUIS</t>
  </si>
  <si>
    <t xml:space="preserve">SECRETARIA   </t>
  </si>
  <si>
    <t>05370201</t>
  </si>
  <si>
    <t>GARAY FELIX BERENICE</t>
  </si>
  <si>
    <t xml:space="preserve">SECRETARIA EJECUTIVA OBS: SECRETARIA EJECUTIVO COMPUTARIZADA   </t>
  </si>
  <si>
    <t>05370206</t>
  </si>
  <si>
    <t>LEMOS RODRIGUEZ MAYER IVAN</t>
  </si>
  <si>
    <t xml:space="preserve">TECNICO, COMPUTADORAS OBS: COMPUTACIÓN E INFORMÁTICA   </t>
  </si>
  <si>
    <t>05373249</t>
  </si>
  <si>
    <t>GOMEZ PORTOCARRERO TIMOTEO</t>
  </si>
  <si>
    <t xml:space="preserve"> OBS: TEXTO UNICO DE PROCEDIMIENTOS ADMINISTRATIVOS EN EL RENIEC   </t>
  </si>
  <si>
    <t>05374309</t>
  </si>
  <si>
    <t>CHUQUIPIONDO PINEDO MIGUEL ANGEL</t>
  </si>
  <si>
    <t>05377047</t>
  </si>
  <si>
    <t>ISUIZA MANIHUARI GUILLERMO</t>
  </si>
  <si>
    <t xml:space="preserve">PROFESOR, EDUCACION SECUNDARIA/CIENCIAS NATURALES OBS: PROFESOR DE CIENCIAS NATURALES   </t>
  </si>
  <si>
    <t>05378581</t>
  </si>
  <si>
    <t>MERA CHAVEZ PATRICIA</t>
  </si>
  <si>
    <t xml:space="preserve">SECRETARIA EJECUTIVA OBS: TITULADO EN SECRETARIADO EJECUTIVO   </t>
  </si>
  <si>
    <t>05393136</t>
  </si>
  <si>
    <t>MENDOZA PEREZ RICHARD DANIEL</t>
  </si>
  <si>
    <t xml:space="preserve">CONTABILIDAD OBS: EGRESADO CONTABILIDAD   </t>
  </si>
  <si>
    <t>05404254</t>
  </si>
  <si>
    <t>GARCIA CONTRERAS GIOVANNA GISSELA</t>
  </si>
  <si>
    <t xml:space="preserve">TECNICO, COMPUTADORAS OBS: OPERADOR DE WINDOWS   </t>
  </si>
  <si>
    <t>05411815</t>
  </si>
  <si>
    <t>VILELA GRANDEZ SEGUNDO HENRY</t>
  </si>
  <si>
    <t>05412304</t>
  </si>
  <si>
    <t>SIU ARMAS RICARDO</t>
  </si>
  <si>
    <t xml:space="preserve">ADMINISTRACION DE NEGOCIOS OBS: ADMINISTRACION   </t>
  </si>
  <si>
    <t>05413438</t>
  </si>
  <si>
    <t>MOSCOSO AGUILAR AUGUSTO TEOBALDO</t>
  </si>
  <si>
    <t xml:space="preserve">SUB GERENTE   </t>
  </si>
  <si>
    <t>06009893</t>
  </si>
  <si>
    <t>RIOS ADRIANZEN RONALD ANTONIO</t>
  </si>
  <si>
    <t xml:space="preserve">ABOGADO OBS: TITULO PROFESIONAL   </t>
  </si>
  <si>
    <t xml:space="preserve">COORDINADOR DE PROYECTOS   </t>
  </si>
  <si>
    <t>06010743</t>
  </si>
  <si>
    <t>CONCHA VALENCIA PABLO EFRAIN</t>
  </si>
  <si>
    <t xml:space="preserve">ECONOMISTA OBS: ECONOMISTA   </t>
  </si>
  <si>
    <t>06019027</t>
  </si>
  <si>
    <t>MORENO MELENDEZ GUISELA</t>
  </si>
  <si>
    <t xml:space="preserve">TECNICO, COMPUTADORAS OBS: TECNICA EN INFORMATICA BASICA   </t>
  </si>
  <si>
    <t xml:space="preserve">AUDITOR/A   </t>
  </si>
  <si>
    <t>06039887</t>
  </si>
  <si>
    <t>VALENCIA MUÑOZ CARLOS ALFONSO</t>
  </si>
  <si>
    <t xml:space="preserve">ESPECIALISTA 1   </t>
  </si>
  <si>
    <t>06040244</t>
  </si>
  <si>
    <t>HURTADO GARIBOTTO MANUEL PABLO EZEQUIEL</t>
  </si>
  <si>
    <t>06060868</t>
  </si>
  <si>
    <t>CASTAÑEDA ABARCA DAVID</t>
  </si>
  <si>
    <t xml:space="preserve">COMPUTACION E INFORMATICA OBS: TECNICO EN COMPUTACION E INFORMATICA   </t>
  </si>
  <si>
    <t xml:space="preserve">ANALISTA LOGISTICO   </t>
  </si>
  <si>
    <t>06082439</t>
  </si>
  <si>
    <t>DE LA TORRE DE LA TORRE VICTOR ERNESTO</t>
  </si>
  <si>
    <t xml:space="preserve">INGENIERO PESQUERO OBS: TITULO PROFESIONAL   </t>
  </si>
  <si>
    <t>06089455</t>
  </si>
  <si>
    <t>CHINGAY ROMERO LUIS ALBERTO</t>
  </si>
  <si>
    <t xml:space="preserve">OPERATIVO I   </t>
  </si>
  <si>
    <t>06117513</t>
  </si>
  <si>
    <t>LAZO CHONG GORKI</t>
  </si>
  <si>
    <t xml:space="preserve">INGENIERO ELECTRONICO   </t>
  </si>
  <si>
    <t xml:space="preserve">ABOGADA/O   </t>
  </si>
  <si>
    <t>06132173</t>
  </si>
  <si>
    <t>PIEROLA ROBLES SERGIO VICTOR</t>
  </si>
  <si>
    <t xml:space="preserve">ASISTENTE EN GESTION OPERATIVA   </t>
  </si>
  <si>
    <t>06132319</t>
  </si>
  <si>
    <t>REYNA FUENTES ANGEL FERNANDO</t>
  </si>
  <si>
    <t xml:space="preserve">ECONOMISTA OBS: ECONOMIA   </t>
  </si>
  <si>
    <t>06134529</t>
  </si>
  <si>
    <t>MANDUJANO MENDIETA GLADYS SONIA</t>
  </si>
  <si>
    <t xml:space="preserve">CONTABILIDAD OBS: BACHILLER EN CONTABILIDAD   </t>
  </si>
  <si>
    <t>06143654</t>
  </si>
  <si>
    <t>SANDOVAL POLOCENA JUAN FERNANDO</t>
  </si>
  <si>
    <t xml:space="preserve">CALIFICADOR DE PROCESOS   </t>
  </si>
  <si>
    <t>06188894</t>
  </si>
  <si>
    <t>MIRANDA MORENO DAVID ALEJANDRO</t>
  </si>
  <si>
    <t xml:space="preserve">ECONOMIA OBS: BACHILLER   </t>
  </si>
  <si>
    <t xml:space="preserve">ASISTENTE   </t>
  </si>
  <si>
    <t>06197742</t>
  </si>
  <si>
    <t>TELLO HERRERA MARIA SABINA</t>
  </si>
  <si>
    <t xml:space="preserve"> OBS: ASISTENTE DE GERENCIA   </t>
  </si>
  <si>
    <t>06199132</t>
  </si>
  <si>
    <t>MERTZ ORTIZ ZORAYA NAIR</t>
  </si>
  <si>
    <t xml:space="preserve">SECRETARIA EJECUTIVA OBS: TECNICO PROFESIONAL   </t>
  </si>
  <si>
    <t xml:space="preserve">ASIGNADOR DE TRAMITES   </t>
  </si>
  <si>
    <t>06202040</t>
  </si>
  <si>
    <t>CABRERA ARROYO WILMER HENRY</t>
  </si>
  <si>
    <t xml:space="preserve">ADMINISTRACION OBS: ADMINISTRACION   </t>
  </si>
  <si>
    <t>06202234</t>
  </si>
  <si>
    <t>BALLESTEROS CADILLO TEOFILO FLORO</t>
  </si>
  <si>
    <t xml:space="preserve">INGENIERO, PETROLEO OBS: INGENIERIA DE PETROLEO   </t>
  </si>
  <si>
    <t xml:space="preserve">ESPECIALISTA EN SISTEMAS INFORMATICOS   </t>
  </si>
  <si>
    <t>06213304</t>
  </si>
  <si>
    <t>MONROY MIRANDA ARIEL LUDWING</t>
  </si>
  <si>
    <t xml:space="preserve">DOCENTE   </t>
  </si>
  <si>
    <t>06213396</t>
  </si>
  <si>
    <t>SALAZAR LOPEZ SAMUEL HERNANDO</t>
  </si>
  <si>
    <t xml:space="preserve">ADMINISTRACION OBS: ADMINISTRACION Y CIENCIAS POLICIALES   </t>
  </si>
  <si>
    <t xml:space="preserve">TRABAJADOR SOCIAL   </t>
  </si>
  <si>
    <t>06214984</t>
  </si>
  <si>
    <t>MORALES CHAVEZ SUSY MARILU</t>
  </si>
  <si>
    <t xml:space="preserve"> OBS: LICENCIADA EN TRABAJO SOCIAL   </t>
  </si>
  <si>
    <t>06231757</t>
  </si>
  <si>
    <t>CACERES ORELLANA DE SANCHEZ LAURA GRACIELA</t>
  </si>
  <si>
    <t>06245926</t>
  </si>
  <si>
    <t>MORALES CHAVEZ GLORIA MARIA</t>
  </si>
  <si>
    <t xml:space="preserve">ESTADISTICO, EDUCACION OBS: LIC. EN EDUCACION   </t>
  </si>
  <si>
    <t>06249785</t>
  </si>
  <si>
    <t>MAC DOWALL REYNOSO JENNIFER EULALIA</t>
  </si>
  <si>
    <t xml:space="preserve">ADMINISTRACION OBS: ADMINISTRACIÓN III CICLO   </t>
  </si>
  <si>
    <t>06251867</t>
  </si>
  <si>
    <t>GÓMEZ POLO MARIO EDUARDO</t>
  </si>
  <si>
    <t xml:space="preserve">MECANICO, MAQUINAS OBS: MECANICA   </t>
  </si>
  <si>
    <t xml:space="preserve">ANALISTA CONTABLE   </t>
  </si>
  <si>
    <t>06255769</t>
  </si>
  <si>
    <t>REVOREDO LUNA MARIO REYNALDO</t>
  </si>
  <si>
    <t xml:space="preserve">CONTADOR PUBLICO OBS: CONTADOR PUBLICO COLEGIADO   </t>
  </si>
  <si>
    <t xml:space="preserve">ANALISTA   </t>
  </si>
  <si>
    <t>06256212</t>
  </si>
  <si>
    <t>MORI VILLEGAS GILMER ESTEBAN</t>
  </si>
  <si>
    <t>06256217</t>
  </si>
  <si>
    <t>BOLUARTE ZEGARRA DINA ERCILIA</t>
  </si>
  <si>
    <t xml:space="preserve">ASISTENTE OPERATIVO   </t>
  </si>
  <si>
    <t>06259778</t>
  </si>
  <si>
    <t>MOLOCHE SILVA MARIO MARTIN</t>
  </si>
  <si>
    <t xml:space="preserve">PROFESOR, EDUCACION SUPERIOR/IDIOMAS Y LINGUISTICA OBS: PROF. INGL+S   </t>
  </si>
  <si>
    <t>06267605</t>
  </si>
  <si>
    <t>PEREZ BARRETO RUBIO ALINA EVELIN</t>
  </si>
  <si>
    <t>06269286</t>
  </si>
  <si>
    <t>FUENTES QUISPE RUBEN</t>
  </si>
  <si>
    <t>06275778</t>
  </si>
  <si>
    <t>GASPAR CHONATE PABLO AUGUSTO</t>
  </si>
  <si>
    <t xml:space="preserve">DERECHO OBS: VIII CICLO   </t>
  </si>
  <si>
    <t xml:space="preserve">CALIFICADOR/A DE PROCESOS   </t>
  </si>
  <si>
    <t>06277882</t>
  </si>
  <si>
    <t>ARAUJO TUMI JAVIER MIGUEL</t>
  </si>
  <si>
    <t xml:space="preserve"> OBS: COMPUTACION E INFORMATICA   </t>
  </si>
  <si>
    <t xml:space="preserve">ANALISTA EN CONTROL DE CALIDAD DEL DNI   </t>
  </si>
  <si>
    <t>06283456</t>
  </si>
  <si>
    <t>SOTOMAYOR PEREZ JORGE ALBERTO</t>
  </si>
  <si>
    <t xml:space="preserve">INGENIERO QUIMICO, OTROS OBS: INGENIERO QUIMICO   </t>
  </si>
  <si>
    <t xml:space="preserve">ANALISTA DE IMPUESTO   </t>
  </si>
  <si>
    <t>06355482</t>
  </si>
  <si>
    <t>MARQUEZ ESPINOZA MARIA YSABEL</t>
  </si>
  <si>
    <t xml:space="preserve">CONTABILIDAD OBS: CONTADOR PUBLICO   </t>
  </si>
  <si>
    <t xml:space="preserve">ANALISTA 4   </t>
  </si>
  <si>
    <t>06432901</t>
  </si>
  <si>
    <t>RAMOS ZAVALA KATIA EYLI</t>
  </si>
  <si>
    <t xml:space="preserve">ASISTENTE ELECTORAL DE CONSISTENCIA DE DATOS   </t>
  </si>
  <si>
    <t>06546721</t>
  </si>
  <si>
    <t>PACHECO LLIMPE JESUS ANGEL</t>
  </si>
  <si>
    <t>06594512</t>
  </si>
  <si>
    <t>SALINAS PAREDES HENRY ELIAS</t>
  </si>
  <si>
    <t xml:space="preserve">CONTADOR, EMPRESA OBS: CIENCIAS FINANCIERAS Y CONTABLES X CICLO   </t>
  </si>
  <si>
    <t xml:space="preserve">ANALISTA CALIFICADOR   </t>
  </si>
  <si>
    <t>06631562</t>
  </si>
  <si>
    <t>VELASQUEZ CABRERA ELIZABETH TEOFILA</t>
  </si>
  <si>
    <t xml:space="preserve">ESPECIALISTA, CIENCIAS DE LA COMUNICACION OBS: CS. COMUNICACION   </t>
  </si>
  <si>
    <t>06633750</t>
  </si>
  <si>
    <t>PANDO HELFER JOSE ANTONIO</t>
  </si>
  <si>
    <t xml:space="preserve">CONTADOR, EMPRESA OBS: CONTABILIDAD - IX CIC   </t>
  </si>
  <si>
    <t xml:space="preserve">ANALISTA DE RENDICIONES DE CUENTAS   </t>
  </si>
  <si>
    <t>06636840</t>
  </si>
  <si>
    <t>CERVA ARRIETA VICENTE SEGUNDO</t>
  </si>
  <si>
    <t>06645657</t>
  </si>
  <si>
    <t>DIEZ RAMOS JOHNNY RAMON</t>
  </si>
  <si>
    <t xml:space="preserve">DERECHO OBS: SETIMO CICLO   </t>
  </si>
  <si>
    <t xml:space="preserve">SIN CARGO   </t>
  </si>
  <si>
    <t>06652007</t>
  </si>
  <si>
    <t>MURILLO DEL VALLE JUAN</t>
  </si>
  <si>
    <t xml:space="preserve">ANALISTA DE TESORERIA   </t>
  </si>
  <si>
    <t>06655290</t>
  </si>
  <si>
    <t>CASTAÑEDA BURGOS NORA BEATRIZ</t>
  </si>
  <si>
    <t xml:space="preserve">ADMINISTRACION OBS: LICENCIADO EN ADMINISTRACION   </t>
  </si>
  <si>
    <t>06662816</t>
  </si>
  <si>
    <t>ORTIZ CLEMENTE CORNELIO ROY</t>
  </si>
  <si>
    <t xml:space="preserve">ADMINISTRACION DE EMPRESAS OBS: HA CURSADO ESTUDIO DEL I AL VIII ENTRE LOS SEMESTRES 1997-I AL 2000-III   </t>
  </si>
  <si>
    <t xml:space="preserve">AUXILIAR ADMINISTRATIVO DE SEGURIDAD   </t>
  </si>
  <si>
    <t>06665025</t>
  </si>
  <si>
    <t>SALAZAR MEIER ILIANA GERALDINE</t>
  </si>
  <si>
    <t xml:space="preserve">ADMINISTRADOR DE EMPRESAS OBS: IV CICLO-ADMINISTRACION   </t>
  </si>
  <si>
    <t>06667642</t>
  </si>
  <si>
    <t>FERNANDEZ DAVILA LOPEZ JUAN CARLOS</t>
  </si>
  <si>
    <t xml:space="preserve">ANALISTA CALIFICADOR DE TRAMITES JUNIOR   </t>
  </si>
  <si>
    <t>06668257</t>
  </si>
  <si>
    <t>SANCHEZ MARTINEZ MONICA PATRICIA</t>
  </si>
  <si>
    <t xml:space="preserve">TECNICO EN DESCRIPCION DOCUMENTAL   </t>
  </si>
  <si>
    <t>06668775</t>
  </si>
  <si>
    <t>GUZMAN CALDAS SONIA YSABEL</t>
  </si>
  <si>
    <t xml:space="preserve">ADMINISTRACION DE EMPRESAS   </t>
  </si>
  <si>
    <t>06670763</t>
  </si>
  <si>
    <t>CUEVA PEZO RENZO GERARDO</t>
  </si>
  <si>
    <t xml:space="preserve">DERECHO OBS: ABOGADO COLEGIADO   </t>
  </si>
  <si>
    <t xml:space="preserve">JEFE DE PROYECTOS INFORMATICOS   </t>
  </si>
  <si>
    <t>06672304</t>
  </si>
  <si>
    <t>FLORES CORDOVA MARCO ANTONIO</t>
  </si>
  <si>
    <t xml:space="preserve">FISCALIZADOR DE TRAMITES   </t>
  </si>
  <si>
    <t>06673704</t>
  </si>
  <si>
    <t>HUERTAS ESQUEN CESAR AUGUSTO</t>
  </si>
  <si>
    <t xml:space="preserve">TECNICO, COMPUTADORAS OBS: IV CICLO TECNICO EN COMPUTACION E INFORMATICA   </t>
  </si>
  <si>
    <t>06679008</t>
  </si>
  <si>
    <t>FALCON ROMERO JOSE ANTONIO</t>
  </si>
  <si>
    <t xml:space="preserve">CONTADOR PUBLICO OBS: ESTUDIANTE SEGUN CONTANCIA DE FECHA 10/11/1981   </t>
  </si>
  <si>
    <t xml:space="preserve">COORDINADOR DE CAMPAÑAS   </t>
  </si>
  <si>
    <t>06680582</t>
  </si>
  <si>
    <t>RAFAEL LACHERRE LEONCIO DANIEL</t>
  </si>
  <si>
    <t xml:space="preserve">INGENIERIA INDUSTRIAL   </t>
  </si>
  <si>
    <t>06693968</t>
  </si>
  <si>
    <t>RODRIGUEZ QUIROZ EINER ROVER</t>
  </si>
  <si>
    <t xml:space="preserve">ANALISTA DE CONTROL Y FISCALIZACION   </t>
  </si>
  <si>
    <t>06702811</t>
  </si>
  <si>
    <t>SIMONINI LARRIVIERE TERESA PATRICIA</t>
  </si>
  <si>
    <t xml:space="preserve">ANALISTA DE PROYECTOS SOCIALES   </t>
  </si>
  <si>
    <t>06708591</t>
  </si>
  <si>
    <t>LOVERA ROMANZE BERTHA ISABEL</t>
  </si>
  <si>
    <t xml:space="preserve">TRABAJADOR(A) SOCIAL   </t>
  </si>
  <si>
    <t>06714639</t>
  </si>
  <si>
    <t>SOTO BOADA ALFREDO EDUARDO</t>
  </si>
  <si>
    <t xml:space="preserve">PROFESOR, EDUCACION SUPERIOR/PERIODISMO OBS: "PERIODISMO"   </t>
  </si>
  <si>
    <t xml:space="preserve">SUPERVISIÓN   </t>
  </si>
  <si>
    <t>06755172</t>
  </si>
  <si>
    <t>MONTOYA GONZALES CARMEN BLANCA</t>
  </si>
  <si>
    <t xml:space="preserve">ABOGADO OBS: DERECHO - III CICLO   </t>
  </si>
  <si>
    <t xml:space="preserve">AUDITOR/A JEFE DE COMISION   </t>
  </si>
  <si>
    <t>06764572</t>
  </si>
  <si>
    <t>PORROA DUEÑAS VERONICA CARMEN</t>
  </si>
  <si>
    <t xml:space="preserve">ESPECIALISTA EN PRESUPUESTO   </t>
  </si>
  <si>
    <t>06766690</t>
  </si>
  <si>
    <t>CHIRINOS PORTUGAL WILLIAMS FREDDY</t>
  </si>
  <si>
    <t xml:space="preserve">CONTABILIDAD OBS: CONTABILIDAD Y FINANZAS   </t>
  </si>
  <si>
    <t>06767019</t>
  </si>
  <si>
    <t>MUÑOZ VELA MILAGROS DEL CARMEN</t>
  </si>
  <si>
    <t xml:space="preserve">PSICOLOGO   </t>
  </si>
  <si>
    <t xml:space="preserve">CALIFICADOR DE ACTAS   </t>
  </si>
  <si>
    <t>06775307</t>
  </si>
  <si>
    <t>FUENTES CHUQUITAPA DE OLOYA NOEMI</t>
  </si>
  <si>
    <t xml:space="preserve">OPERADOR DE CENTRAL DE MONITOREO   </t>
  </si>
  <si>
    <t>06778486</t>
  </si>
  <si>
    <t>URRUNAGA TABOADA RAUL ROLANDO</t>
  </si>
  <si>
    <t xml:space="preserve">OPERADOR, TELECOMUNICACIONES OBS: OBS: OPERADOR DE COMUNICACIONES CONTROL DE TRAF. AEREO Y CENTRO DE RADAR   </t>
  </si>
  <si>
    <t>06778806</t>
  </si>
  <si>
    <t>RODRIGUEZ QUISPE NOEMI</t>
  </si>
  <si>
    <t xml:space="preserve">OPERADOR DE EQUIPOS BIOMETRICOS   </t>
  </si>
  <si>
    <t>06782153</t>
  </si>
  <si>
    <t>PINEDO LLANOS NORVILL ANTONIO</t>
  </si>
  <si>
    <t>06785862</t>
  </si>
  <si>
    <t>TAPIA VEGA MARIA DEL CARMEN</t>
  </si>
  <si>
    <t>06788165</t>
  </si>
  <si>
    <t>ROMERO PILLACA EDINIA</t>
  </si>
  <si>
    <t xml:space="preserve">HISTORIADOR, CIENCIAS SOCIALES OBS: CIENCIAS SOCIALES   </t>
  </si>
  <si>
    <t xml:space="preserve">ANALISTA DACTILOSCOPICO   </t>
  </si>
  <si>
    <t>06788697</t>
  </si>
  <si>
    <t>HUAROTO VALDIVIA GERARDO ANDRES</t>
  </si>
  <si>
    <t xml:space="preserve">TECNICO DE ARCHIVO   </t>
  </si>
  <si>
    <t>06792564</t>
  </si>
  <si>
    <t>SEGURA ORDINOLA ELIAS MANFREDO</t>
  </si>
  <si>
    <t xml:space="preserve">TECNICO, COMPUTADORAS   </t>
  </si>
  <si>
    <t xml:space="preserve">SUPERVISOR DE EVALUACION DE ACTAS   </t>
  </si>
  <si>
    <t>06792673</t>
  </si>
  <si>
    <t>BARRANTES MARTINEZ KARINA</t>
  </si>
  <si>
    <t xml:space="preserve">ESPECIALISTA, CIENCIAS DE LA COMUNICACION OBS: CIENCIAS DE LA COMUNICACION, TURISMO Y DE PSICOLOGIA   </t>
  </si>
  <si>
    <t xml:space="preserve">JEFE DE OFICINA REGISTRAL   </t>
  </si>
  <si>
    <t>06792978</t>
  </si>
  <si>
    <t>TUME TUME JOSE ANTONIO</t>
  </si>
  <si>
    <t xml:space="preserve">INGENIERO INDUSTRIAL OBS: ING. INDUSTRIAL   </t>
  </si>
  <si>
    <t xml:space="preserve">AUXILIAR DE CAMPAÑA   </t>
  </si>
  <si>
    <t>06794000</t>
  </si>
  <si>
    <t>MEDINA GARCIA EDWIN HERNAN</t>
  </si>
  <si>
    <t xml:space="preserve">INGENIERO, SISTEMAS INFORMATICOS OBS: INGENIERIA DE SISTEMAS IX CICLO   </t>
  </si>
  <si>
    <t>06795080</t>
  </si>
  <si>
    <t>RAYGADA VILLANUEVA ROBERTO</t>
  </si>
  <si>
    <t xml:space="preserve">ABOGADO OBS: DERECHO   </t>
  </si>
  <si>
    <t>06800600</t>
  </si>
  <si>
    <t>POLO BUENO PATRICIA LEONOR</t>
  </si>
  <si>
    <t xml:space="preserve">TRABAJADOR(A) SOCIAL OBS: TRABAJO SOCIAL   </t>
  </si>
  <si>
    <t>06801057</t>
  </si>
  <si>
    <t>OCHOA NAVARRO BRUCE</t>
  </si>
  <si>
    <t>06802051</t>
  </si>
  <si>
    <t>HERRERA PINEDA KRISTEL SHARELA</t>
  </si>
  <si>
    <t xml:space="preserve">INGENIERO, MINERALES METALICOS OBS: INGENIERA DE MINAS   </t>
  </si>
  <si>
    <t xml:space="preserve">SUPERVISOR DE IDENTIFICACIÓN   </t>
  </si>
  <si>
    <t>06802725</t>
  </si>
  <si>
    <t>LÓPEZ ALBORNOZ JOSÉ ANTONIO</t>
  </si>
  <si>
    <t>06803217</t>
  </si>
  <si>
    <t>GARCIA MADRID GISELLI MILUSKA</t>
  </si>
  <si>
    <t xml:space="preserve">ASISTENTE ADMINISTRATIVA/O   </t>
  </si>
  <si>
    <t>06803974</t>
  </si>
  <si>
    <t>LEDESMA RARAZ LUCIA TARCILA</t>
  </si>
  <si>
    <t>06805491</t>
  </si>
  <si>
    <t>ZAVALA MURGUIA CHRISTIAN ALEXANDER</t>
  </si>
  <si>
    <t>06809596</t>
  </si>
  <si>
    <t>GONZALES VERAMENDI PATRICIA SOLEDAD</t>
  </si>
  <si>
    <t>06812028</t>
  </si>
  <si>
    <t>YESCAS SOTOMAYOR YESSY ELIZABETH</t>
  </si>
  <si>
    <t xml:space="preserve"> OBS: SECRETARIADO EJECUTIVO   </t>
  </si>
  <si>
    <t>06812623</t>
  </si>
  <si>
    <t>MEJIA QUINTANILLA CESAR IVAN</t>
  </si>
  <si>
    <t>06821270</t>
  </si>
  <si>
    <t>ORBEGOZO BARRAZA DE GIL CARMELA</t>
  </si>
  <si>
    <t xml:space="preserve">ABOGADO EN DERECHO PENAL   </t>
  </si>
  <si>
    <t>06860729</t>
  </si>
  <si>
    <t>SAHUARAURA ROMERO ANDRES</t>
  </si>
  <si>
    <t xml:space="preserve">SUPERVISOR   </t>
  </si>
  <si>
    <t>06860887</t>
  </si>
  <si>
    <t>DONGO CERVANTES HECTOR FELICIANO</t>
  </si>
  <si>
    <t xml:space="preserve">ECONOMISTA, INGENIERO OBS: INGENIERIA ECONOMICO CICLO X   </t>
  </si>
  <si>
    <t xml:space="preserve">TECNICA/O DE ARCHIVO   </t>
  </si>
  <si>
    <t>06875885</t>
  </si>
  <si>
    <t>CACERES CHOQUE FRANCISCA VILMA</t>
  </si>
  <si>
    <t xml:space="preserve">TECNICO, ADMINISTRADOR/OTROS OBS: ADMINISTRACION DE EMPRESAS   </t>
  </si>
  <si>
    <t>06900146</t>
  </si>
  <si>
    <t>SANABRIA ALARCON OSWALDO RUBEN</t>
  </si>
  <si>
    <t xml:space="preserve">ANALISTA 1   </t>
  </si>
  <si>
    <t>06918774</t>
  </si>
  <si>
    <t>CACIANO CASTILLO ISABEL DEL ROSARIO</t>
  </si>
  <si>
    <t xml:space="preserve">TECNICO, PROGRAMACION INFORMATICA/INGENIERIA OBS: TECNICO EN PROGRAMACION DE COMPUTADORAS   </t>
  </si>
  <si>
    <t xml:space="preserve">INGRESO DE ACTAS SENIOR   </t>
  </si>
  <si>
    <t>06954547</t>
  </si>
  <si>
    <t>DAVILA MANCHEGO MARCO ANTONIO</t>
  </si>
  <si>
    <t xml:space="preserve">ADMINISTRADOR DE EMPRESAS OBS: IV CICLO   </t>
  </si>
  <si>
    <t xml:space="preserve">OPERADOR PINTOR   </t>
  </si>
  <si>
    <t>06977766</t>
  </si>
  <si>
    <t>MEZARINA GARCIA WALTER GUILLERMO</t>
  </si>
  <si>
    <t xml:space="preserve"> OBS: OBS: SECUNDARIA COMPLETA   </t>
  </si>
  <si>
    <t>07012765</t>
  </si>
  <si>
    <t>CHUMPITAZ HUAMBACHANO DANTE</t>
  </si>
  <si>
    <t xml:space="preserve">SUPERVISOR DE SELECCION DE PERSONAL   </t>
  </si>
  <si>
    <t>07042377</t>
  </si>
  <si>
    <t>CHACALIAZA CASTILLO LILIANA BERTHA</t>
  </si>
  <si>
    <t xml:space="preserve">INGENIERO ESTADISTICO OBS: INGENIERO EN ESTADISTICA E INFORMATICA   </t>
  </si>
  <si>
    <t>07052372</t>
  </si>
  <si>
    <t>NALVARTE CUADROS LARRI</t>
  </si>
  <si>
    <t xml:space="preserve">DISEÑO GRAFICO OBS: PERADOR TECNICO PROFESIONAL EN DISEÑO GRAFICO   </t>
  </si>
  <si>
    <t xml:space="preserve">ASISTENTE TECNICO EN CONTROL Y FISCALIZACION   </t>
  </si>
  <si>
    <t>07117424</t>
  </si>
  <si>
    <t>CANO POLO MAURO MARTIN</t>
  </si>
  <si>
    <t xml:space="preserve">INGENIERO INDUSTRIAL OBS: EGRESADO EN INGENIERIA INDUSTRIAL   </t>
  </si>
  <si>
    <t xml:space="preserve">OPERADOR   </t>
  </si>
  <si>
    <t>07140316</t>
  </si>
  <si>
    <t>SANCHEZ ESPINOZA JUAN</t>
  </si>
  <si>
    <t xml:space="preserve">ADMINISTRACION OBS: BACHILLER PROFESIONAL EN ADMINISTRACION   </t>
  </si>
  <si>
    <t>07140368</t>
  </si>
  <si>
    <t>GALLARDO VELA MIGUEL</t>
  </si>
  <si>
    <t xml:space="preserve">ENFERMERA(O)   </t>
  </si>
  <si>
    <t>07159634</t>
  </si>
  <si>
    <t>ESPINOZA VASQUEZ MARINO ELISEO</t>
  </si>
  <si>
    <t xml:space="preserve">INGENIERO, MINAS OBS: INGENIERIA DE MINAS   </t>
  </si>
  <si>
    <t xml:space="preserve">ESPECIALISTA EN REDES SOCIALES, WEB Y COMUNICACION DIGITAL   </t>
  </si>
  <si>
    <t>07187763</t>
  </si>
  <si>
    <t>MORLEGHEM PEREZ GUY ALAN</t>
  </si>
  <si>
    <t xml:space="preserve">PROFESOR, EDUCACION SUPERIOR/PERIODISMO OBS: PERIODISMO   </t>
  </si>
  <si>
    <t>07208954</t>
  </si>
  <si>
    <t>VARGAS LOZADA JESUS AMADOR</t>
  </si>
  <si>
    <t xml:space="preserve"> OBS: TECNICO EN ENSAMBLAJE Y REPARACION DE PC´S   </t>
  </si>
  <si>
    <t>07210509</t>
  </si>
  <si>
    <t>INFANTAS RAMIREZ ANA SOFIA</t>
  </si>
  <si>
    <t xml:space="preserve">GESTOR/A EN PLANIFICACION   </t>
  </si>
  <si>
    <t>07220933</t>
  </si>
  <si>
    <t>HUARCAYA VASQUEZ NARA ELDER</t>
  </si>
  <si>
    <t xml:space="preserve">ARQUITECTO, EDIFICIOS OBS: ARQUITECTO   </t>
  </si>
  <si>
    <t xml:space="preserve">ARQUITECTO SENIOR DE PROCESOS   </t>
  </si>
  <si>
    <t>07223604</t>
  </si>
  <si>
    <t>TELLO SOTO WILSON HERNAN</t>
  </si>
  <si>
    <t xml:space="preserve">INGENIERO INDUSTRIAL OBS: INGENIERO INDUSTRIAL   </t>
  </si>
  <si>
    <t>07257503</t>
  </si>
  <si>
    <t>BOJORQUEZ LIZARRAGA FERNANDO CESAR</t>
  </si>
  <si>
    <t>07259463</t>
  </si>
  <si>
    <t>MARROQUIN DELGADO SERGIO WILSON</t>
  </si>
  <si>
    <t xml:space="preserve">COMPUTACION E INFORMATICA OBS: COMPUTACION E INFORMATICA Y ANALISTA DE SISTEMA   </t>
  </si>
  <si>
    <t>07259987</t>
  </si>
  <si>
    <t>CAMMINATI ZAPATA SANDRO MARTIN</t>
  </si>
  <si>
    <t>07268047</t>
  </si>
  <si>
    <t>FEIJOO LOPEZ MARCO ANTONIO</t>
  </si>
  <si>
    <t>07286831</t>
  </si>
  <si>
    <t>CALDERON LOAYZA LINO JAVIER</t>
  </si>
  <si>
    <t xml:space="preserve">ESPECIALISTA LEGAL EN PROTECCION DE DATOS   </t>
  </si>
  <si>
    <t>07290251</t>
  </si>
  <si>
    <t>NUÑEZ PONCE JULIO CESAR</t>
  </si>
  <si>
    <t xml:space="preserve">ASISTENTE DE TESORERIA   </t>
  </si>
  <si>
    <t>07358687</t>
  </si>
  <si>
    <t>YAMUNAQUE TIMANA JOSE JAVIER</t>
  </si>
  <si>
    <t>07368402</t>
  </si>
  <si>
    <t>CHAVEZ MUÑOZ JAIRO WILLY DANTON</t>
  </si>
  <si>
    <t>07396665</t>
  </si>
  <si>
    <t>BARRAZA SOTO JAIME MARTIN</t>
  </si>
  <si>
    <t>07427083</t>
  </si>
  <si>
    <t>ELIAS GALLARDO FERNANDO ALFONSO</t>
  </si>
  <si>
    <t xml:space="preserve">ECONOMIA   </t>
  </si>
  <si>
    <t>07443124</t>
  </si>
  <si>
    <t>CORONEL ROSALES JOAQUIN</t>
  </si>
  <si>
    <t xml:space="preserve">PROFESOR, EDUCACION SUPERIOR/COOPERATIVISMO OBS: BACHILLER EN COOPERATIVISMO   </t>
  </si>
  <si>
    <t>07445084</t>
  </si>
  <si>
    <t>ESPINOZA CHALCO AURORA</t>
  </si>
  <si>
    <t xml:space="preserve">ADMINISTRACION DE EMPRESAS OBS: 7MO CICLO   </t>
  </si>
  <si>
    <t>07457032</t>
  </si>
  <si>
    <t>WONG MENA OSMAN MARTIN</t>
  </si>
  <si>
    <t xml:space="preserve">PROFESOR, EDUCACION SECUNDARIA OBS: ESPECIALIDAD: MATEMATICA   </t>
  </si>
  <si>
    <t>07460851</t>
  </si>
  <si>
    <t>MARQUINA MITTEEMM GABRIEL CLAUDIO</t>
  </si>
  <si>
    <t xml:space="preserve">COORDINADOR DE MODULO   </t>
  </si>
  <si>
    <t>07467023</t>
  </si>
  <si>
    <t>PRETIL CONTRERAS ANA PATRICIA</t>
  </si>
  <si>
    <t xml:space="preserve">DIGITADOR   </t>
  </si>
  <si>
    <t>07468227</t>
  </si>
  <si>
    <t>SALVADOR ARENAS ELNA ANILY</t>
  </si>
  <si>
    <t xml:space="preserve">SECRETARIA EJECUTIVA OBS: SECRETARIADO EJECUTIVO COMPUTARIZADO   </t>
  </si>
  <si>
    <t>07469271</t>
  </si>
  <si>
    <t>GARCIA FRANCIA ELIZABETH BERTHA</t>
  </si>
  <si>
    <t xml:space="preserve">PRACTICO EN FARMACIA OBS: TECNICA EN FARMACIA   </t>
  </si>
  <si>
    <t xml:space="preserve">PERITO GRAFOTECNICO   </t>
  </si>
  <si>
    <t>07470395</t>
  </si>
  <si>
    <t>CARRION CABRERA JOSE LUIS</t>
  </si>
  <si>
    <t xml:space="preserve">TECNICO ADMINISTRATIVO 2   </t>
  </si>
  <si>
    <t>07473572</t>
  </si>
  <si>
    <t>CESÁR FORCELLEDO LUIS HENRY</t>
  </si>
  <si>
    <t xml:space="preserve">TECNICO, COMPUTADORAS OBS: TECNICO EN COMPUTACION   </t>
  </si>
  <si>
    <t>07478842</t>
  </si>
  <si>
    <t>ASTOLINGON CABANILLAS ROCELI</t>
  </si>
  <si>
    <t xml:space="preserve">PROFESOR, EDUCACION SECUNDARIA   </t>
  </si>
  <si>
    <t>07478984</t>
  </si>
  <si>
    <t>ARENAS ALONSO MARITA</t>
  </si>
  <si>
    <t>07479504</t>
  </si>
  <si>
    <t>GARIBAY PUZA JOSE ANGEL</t>
  </si>
  <si>
    <t xml:space="preserve">INGENIERIA DE COMPUTACION Y SISTEMAS OBS: INGENIERO DE COMPUTACION Y SISTEMAS   </t>
  </si>
  <si>
    <t>07480504</t>
  </si>
  <si>
    <t>PULACHE CASTRO KARIN NOEMI</t>
  </si>
  <si>
    <t>07482077</t>
  </si>
  <si>
    <t>ARIZOLA MARQUINA EMILIO ARTURO</t>
  </si>
  <si>
    <t xml:space="preserve">OPERATIVO   </t>
  </si>
  <si>
    <t>07486471</t>
  </si>
  <si>
    <t>MEJIA ALZA LEONARDO BENJAMIN</t>
  </si>
  <si>
    <t xml:space="preserve"> OBS: EXPERTO EN SISTEMAS Y MICRO COMPUTACIÓN   </t>
  </si>
  <si>
    <t xml:space="preserve">OPERADOR DE CENTRO DE COMPUTO   </t>
  </si>
  <si>
    <t>07486793</t>
  </si>
  <si>
    <t>ALAN YACSAVILCA LUZ MARIA</t>
  </si>
  <si>
    <t>07491607</t>
  </si>
  <si>
    <t>QUINTO SAAVEDRA CARMEN PAMELA</t>
  </si>
  <si>
    <t xml:space="preserve">SECRETARIA EJECUTIVA OBS: CERTIFICADO DE CAPACITACION   </t>
  </si>
  <si>
    <t xml:space="preserve">ASISTENTA/E CONTABLE   </t>
  </si>
  <si>
    <t>07492426</t>
  </si>
  <si>
    <t>HURTADO ROMERO JESSON CRISTOPHER</t>
  </si>
  <si>
    <t xml:space="preserve">PSICÓLOGO   </t>
  </si>
  <si>
    <t>07496208</t>
  </si>
  <si>
    <t>CUEVA JARES CARLOS ALBERTO</t>
  </si>
  <si>
    <t xml:space="preserve">PSICOLOGO OBS: PSICOLOGIA   </t>
  </si>
  <si>
    <t xml:space="preserve">MOTORIZADO   </t>
  </si>
  <si>
    <t>07500510</t>
  </si>
  <si>
    <t>LOAYZA LANDA LENIN</t>
  </si>
  <si>
    <t>07500532</t>
  </si>
  <si>
    <t>MALPARTIDA RAYMONDI TERESA ISABEL</t>
  </si>
  <si>
    <t xml:space="preserve">CIENCIAS DE LA COMUNICACION OBS: CIENCIAS DE LA COMUNICACION   </t>
  </si>
  <si>
    <t>07501036</t>
  </si>
  <si>
    <t>CHOY LOAYZA PAOLA GRYZEL</t>
  </si>
  <si>
    <t xml:space="preserve">COMPUTACION E INFORMATICA OBS: COMPUTACION E INFORMATICA   </t>
  </si>
  <si>
    <t>07501521</t>
  </si>
  <si>
    <t>DE LA CALLE KIMURA EDUARDO EUGENIO</t>
  </si>
  <si>
    <t xml:space="preserve">ADMINISTRADOR DE EMPRESAS OBS: ADMINISTRACION DE NEGOCIOS   </t>
  </si>
  <si>
    <t>07501980</t>
  </si>
  <si>
    <t>GUZMAN LOO MIRIAM AIDA</t>
  </si>
  <si>
    <t>07509310</t>
  </si>
  <si>
    <t>LEGONIA VALLES MARGOT LUCILA</t>
  </si>
  <si>
    <t xml:space="preserve"> OBS: PROFESIONAL TECNICO EN SECRETARIADO EJECUTIVO   </t>
  </si>
  <si>
    <t>07511300</t>
  </si>
  <si>
    <t>MARCELO CHUMBIMUNI CARMEN ROSA</t>
  </si>
  <si>
    <t xml:space="preserve">ADMINISTRACION OBS: LICENCIADA EN ADMINISTRACION   </t>
  </si>
  <si>
    <t>07511703</t>
  </si>
  <si>
    <t>ORTIZ PADILLA CARLOS</t>
  </si>
  <si>
    <t xml:space="preserve">DERECHO OBS: VI AÑO DE DERECHO   </t>
  </si>
  <si>
    <t>07523507</t>
  </si>
  <si>
    <t>ECHEANDIA VARGAS DEBORAH WENDY</t>
  </si>
  <si>
    <t>07528235</t>
  </si>
  <si>
    <t>FRASSINETTI CHACALIAZA ALEJANDRO ALBERTO</t>
  </si>
  <si>
    <t xml:space="preserve">ADMINISTRACION OBS: TECNICO- 3780 HORAS ACADEMICAS   </t>
  </si>
  <si>
    <t>07528571</t>
  </si>
  <si>
    <t>MALPARTIDA HUAYANEY EMERSON EDILFREDO</t>
  </si>
  <si>
    <t xml:space="preserve">CONTABILIDAD OBS: CONTADOR PÚBLICO   </t>
  </si>
  <si>
    <t xml:space="preserve">CALIFICADOR DE TITULOS REGISTRALES   </t>
  </si>
  <si>
    <t>07528598</t>
  </si>
  <si>
    <t>PANTOJA LAZARO ROGGER OMAR</t>
  </si>
  <si>
    <t xml:space="preserve">ECONOMISTA OBS: ESTUDIANTE DE ECONOMIA   </t>
  </si>
  <si>
    <t>07530483</t>
  </si>
  <si>
    <t>YNGARUCA MENDOZA LAURA VANESSA</t>
  </si>
  <si>
    <t xml:space="preserve">CONTABILIDAD OBS: VII CICLO   </t>
  </si>
  <si>
    <t>07530807</t>
  </si>
  <si>
    <t>ESCALANTE MAGALLANES KAREN</t>
  </si>
  <si>
    <t xml:space="preserve">DISEÑADOR, GRAFICO OBS: CARRERA DE DISEÑO GRAFICO   </t>
  </si>
  <si>
    <t>07536734</t>
  </si>
  <si>
    <t>MEDINA FLORES YOHANI ESTHER</t>
  </si>
  <si>
    <t xml:space="preserve">CIENCIAS DE LA COMUNICACION OBS: BACHILLER EN CIENCIAS Y ARTES DE LA COMUNICACION CON MENCION EN ARTES ESCENICAS   </t>
  </si>
  <si>
    <t>07538985</t>
  </si>
  <si>
    <t>ALARCO CAMARENA ERIKA ISABEL</t>
  </si>
  <si>
    <t xml:space="preserve">ADMINISTRADOR DE EMPRESAS OBS: ADMINISTRACION DE EMPRESAS V CICLO   </t>
  </si>
  <si>
    <t>07541791</t>
  </si>
  <si>
    <t>BAUTISTA HUAMANCONDOR MARIELLA MARIA</t>
  </si>
  <si>
    <t xml:space="preserve">ANALISTA LOGISTICO JUNIOR   </t>
  </si>
  <si>
    <t>07541876</t>
  </si>
  <si>
    <t>ORDOÑEZ ZARATE MAXIMO HILARIO</t>
  </si>
  <si>
    <t xml:space="preserve">INGENIERO INDUSTRIAL OBS: BACHILLER EN INGENIERIA INDUSTRIAL   </t>
  </si>
  <si>
    <t xml:space="preserve">ANALISTA EN PEDAGOGIA Y DIDACTICA   </t>
  </si>
  <si>
    <t>07552473</t>
  </si>
  <si>
    <t>LUQUE CALIENES ALBA PATRICIA</t>
  </si>
  <si>
    <t xml:space="preserve">PROFESOR DE ENSEÑANZA PRIMARIA   </t>
  </si>
  <si>
    <t xml:space="preserve">ANALISTA EN GESTION DE PROCESOS OPERATIVOS   </t>
  </si>
  <si>
    <t>07558292</t>
  </si>
  <si>
    <t>CHINCHAYAN EGGART BERTHA CONSUELO</t>
  </si>
  <si>
    <t xml:space="preserve">LICENCIADOS EN COMPUTACION OBS: LICENCIADA EN COMPUTACION   </t>
  </si>
  <si>
    <t>07562601</t>
  </si>
  <si>
    <t>BALCAZAR ARANA MANUEL ARMANDO</t>
  </si>
  <si>
    <t>07566740</t>
  </si>
  <si>
    <t>SOTOMAYOR CORDOVA ENRIQUE JESUS</t>
  </si>
  <si>
    <t>07571537</t>
  </si>
  <si>
    <t>SANCHEZ PONCE MEDARDO ADRIAN</t>
  </si>
  <si>
    <t xml:space="preserve">INGENIERO ELECTRICISTA OBS: INGENIERO TECNICO ELECTRICISTA   </t>
  </si>
  <si>
    <t>07573508</t>
  </si>
  <si>
    <t>MEZA ZARATE ROXANA CECILIA</t>
  </si>
  <si>
    <t xml:space="preserve">SECRETARIA EJECUTIVA OBS: 1080HRAS.LECTIVAS   </t>
  </si>
  <si>
    <t>07589966</t>
  </si>
  <si>
    <t>OBREGON UNSIHUAY CELINDA</t>
  </si>
  <si>
    <t xml:space="preserve">HISTORIADOR, CIENCIAS SOCIALES OBS: HISTORIA   </t>
  </si>
  <si>
    <t>07596373</t>
  </si>
  <si>
    <t>DEL RIO GONZALES VDA DE MENACHO ROSA LUZ</t>
  </si>
  <si>
    <t xml:space="preserve">ASISTENTE EN CONTRATACIONES   </t>
  </si>
  <si>
    <t>07602151</t>
  </si>
  <si>
    <t>VALDEZ ROSAS EMMA SONIA</t>
  </si>
  <si>
    <t>07619699</t>
  </si>
  <si>
    <t>DORADOR MERINO HECTOR ALFONSO</t>
  </si>
  <si>
    <t>07620495</t>
  </si>
  <si>
    <t>RAMIREZ ABAD JOSE FERNANDO</t>
  </si>
  <si>
    <t xml:space="preserve">SOCIOLOGO, INDUSTRIA OBS: SOCIOLOGIA   </t>
  </si>
  <si>
    <t>07621742</t>
  </si>
  <si>
    <t>MOGOLLON LOPEZ MARCO ANTONIO THOMAS</t>
  </si>
  <si>
    <t xml:space="preserve">SUPERVISOR/A DE PROYECTOS   </t>
  </si>
  <si>
    <t>07623038</t>
  </si>
  <si>
    <t>PERALTA VASQUEZ MARTIN ALBERTO</t>
  </si>
  <si>
    <t>07629596</t>
  </si>
  <si>
    <t>CASANOVA QUEVEDO GINO ALAN</t>
  </si>
  <si>
    <t xml:space="preserve">INGENIERO INDUSTRIAL   </t>
  </si>
  <si>
    <t>07630414</t>
  </si>
  <si>
    <t>FLORES PALACIOS JUANA OLGA</t>
  </si>
  <si>
    <t>07631759</t>
  </si>
  <si>
    <t>SILVA SANTISTEBAN SANCHEZ MILAGROS DEL CARMEN</t>
  </si>
  <si>
    <t xml:space="preserve">DERECHO   </t>
  </si>
  <si>
    <t>07631768</t>
  </si>
  <si>
    <t>BARRETO URQUIZA ROSA MARIA</t>
  </si>
  <si>
    <t xml:space="preserve">SECRETARIA EJECUTIVA OBS: SECRETARIA EJECUTIVA EN ESPAÑOL   </t>
  </si>
  <si>
    <t>07632186</t>
  </si>
  <si>
    <t>TAYCO RIVAS PLATA JAVIER ALBERTO</t>
  </si>
  <si>
    <t>07635106</t>
  </si>
  <si>
    <t>GAVIDIA LLERENA LUIS MARTIN</t>
  </si>
  <si>
    <t xml:space="preserve">TECNICO, ADMINISTRADOR/OTROS OBS: ADMINISTRACION III CICLO   </t>
  </si>
  <si>
    <t>07635624</t>
  </si>
  <si>
    <t>SALVA BERROCAL DE ARIAS JULIA MILAGROS</t>
  </si>
  <si>
    <t xml:space="preserve">CONSERJE   </t>
  </si>
  <si>
    <t>07636035</t>
  </si>
  <si>
    <t>HERRERA MONTENEGRO MARCO ANTONIO ARTURO</t>
  </si>
  <si>
    <t xml:space="preserve">TECNICO, COMPUTADORAS OBS: PROGRAMA: OFFICE XP INICIAL   </t>
  </si>
  <si>
    <t xml:space="preserve">REGISTRADOR VOLANTE   </t>
  </si>
  <si>
    <t>07648711</t>
  </si>
  <si>
    <t>MIRANDA CCONOCC SONIA</t>
  </si>
  <si>
    <t>07683659</t>
  </si>
  <si>
    <t>REYES CHAUPIS HEVER VICTOR</t>
  </si>
  <si>
    <t>07683957</t>
  </si>
  <si>
    <t>CHAUPIS GALARZA ANIBAL ROY</t>
  </si>
  <si>
    <t xml:space="preserve"> OBS: MODULO  III - COMPUTACIÓN   </t>
  </si>
  <si>
    <t>07688329</t>
  </si>
  <si>
    <t>PONCE URRESTI SABY VERALUZ</t>
  </si>
  <si>
    <t>07715882</t>
  </si>
  <si>
    <t>GARCIA CHANG RICARDO ERNESTO</t>
  </si>
  <si>
    <t xml:space="preserve">ANALISTA FUNCIONAL   </t>
  </si>
  <si>
    <t>07727450</t>
  </si>
  <si>
    <t>GONZALEZ PINTO JULIO TEOBALDO</t>
  </si>
  <si>
    <t xml:space="preserve">ASISTENTE LEGAL   </t>
  </si>
  <si>
    <t>07735888</t>
  </si>
  <si>
    <t>ICOCHEA MARTEL LUIS JAIME</t>
  </si>
  <si>
    <t xml:space="preserve">ANALISTA EN GESTION ADMINISTRATIVA   </t>
  </si>
  <si>
    <t>07745874</t>
  </si>
  <si>
    <t>RODRIGUEZ RIVERA ROSA ANDREA</t>
  </si>
  <si>
    <t xml:space="preserve">MATEMATICO, ANALISTA INVESTIGACION OPERATIVA OBS: INVESTIGACION OPERATIVA   </t>
  </si>
  <si>
    <t>07758679</t>
  </si>
  <si>
    <t>ENRIQUEZ ARI MARIA DEL PILAR</t>
  </si>
  <si>
    <t>07758684</t>
  </si>
  <si>
    <t>HURTADO HERRERA PAOLA GLADYS</t>
  </si>
  <si>
    <t>07813004</t>
  </si>
  <si>
    <t>TAM CHANG LILIANA CAROLINA</t>
  </si>
  <si>
    <t>07821102</t>
  </si>
  <si>
    <t>JARA PINO LUIS ALBERTO</t>
  </si>
  <si>
    <t>07828829</t>
  </si>
  <si>
    <t>QUELOPANA MONDOÑEDO DE MONTES MARIA CECILIA</t>
  </si>
  <si>
    <t xml:space="preserve">CONTABILIDAD OBS: CONTABILIDAD AVANZADO   </t>
  </si>
  <si>
    <t xml:space="preserve">ASISTENTE DE GESTION DE INCIDENCIAS   </t>
  </si>
  <si>
    <t>07851989</t>
  </si>
  <si>
    <t>GUTIERREZ MENDOZA FELIX ERNESTO</t>
  </si>
  <si>
    <t xml:space="preserve">TECNICO, INGENERIA ELECTRONICA OBS: ELECTRONICA   </t>
  </si>
  <si>
    <t>07858935</t>
  </si>
  <si>
    <t>MARTINELLI CHUCHON FEDERICO ALFONSO</t>
  </si>
  <si>
    <t>07860723</t>
  </si>
  <si>
    <t>CHAVEZ GUZMAN LUIS ALEJANDRO</t>
  </si>
  <si>
    <t xml:space="preserve">TÉCNICO ADMINISTRATIVO 2   </t>
  </si>
  <si>
    <t>07865335</t>
  </si>
  <si>
    <t>CALDERON QUISPE MARTIN</t>
  </si>
  <si>
    <t xml:space="preserve">DERECHO OBS: DERECHO   </t>
  </si>
  <si>
    <t xml:space="preserve">ESPECIALISTA EN RELACIONES INSTITUCIONALES, PROTOCOLO Y ORGANIZACION DE EVENTOS   </t>
  </si>
  <si>
    <t>07869756</t>
  </si>
  <si>
    <t>RIVAS VEGA SANDRA BEATRIZ</t>
  </si>
  <si>
    <t xml:space="preserve">ESPECIALISTA, RELACIONES PUBLICA OBS: MAGISTER EN RELACIONES PUBLICAS   </t>
  </si>
  <si>
    <t>07871313</t>
  </si>
  <si>
    <t>OROZCO CAMACHO GABY ANGELICA</t>
  </si>
  <si>
    <t xml:space="preserve">INGENIERO, SISTEMAS INFORMATICOS OBS: INGENIERO DE SISTEMAS   </t>
  </si>
  <si>
    <t xml:space="preserve">ESPECIALISTA   </t>
  </si>
  <si>
    <t>07873137</t>
  </si>
  <si>
    <t>CARRASCO ZAPATA CESAR AUGUSTO</t>
  </si>
  <si>
    <t xml:space="preserve">TECNICO, COMPUTADORAS OBS: EXPERTO EN ENSAMBLAJE Y REPARACION DE MICROCOMPUTADORAS   </t>
  </si>
  <si>
    <t>07930254</t>
  </si>
  <si>
    <t>MAU MOGROVEJO CARLOS JORGE</t>
  </si>
  <si>
    <t xml:space="preserve">SUPERVISOR DE TRANSPORTE   </t>
  </si>
  <si>
    <t>07958563</t>
  </si>
  <si>
    <t>NOEL CORDOVA GERARDO WALTER</t>
  </si>
  <si>
    <t>07959131</t>
  </si>
  <si>
    <t>AGUILAR VIZCARRA LUIS ROBERTO</t>
  </si>
  <si>
    <t xml:space="preserve">ECONOMISTA OBS: INGENIERIA ECONOMIA   </t>
  </si>
  <si>
    <t>07960728</t>
  </si>
  <si>
    <t>PALACIOS HERNANDEZ KELLY OMAR ANTONIO</t>
  </si>
  <si>
    <t>07960902</t>
  </si>
  <si>
    <t>FARJE PALMA DIANA AURORA</t>
  </si>
  <si>
    <t xml:space="preserve">ADMINISTRADOR DE EMPRESAS OBS: TITULO PROFESIONAL: LICENCIADO EN ADMINISTRACION   </t>
  </si>
  <si>
    <t>07961531</t>
  </si>
  <si>
    <t>SANTA CRUZ GUILLEN CARMEN ELENA</t>
  </si>
  <si>
    <t xml:space="preserve">CONTADOR PUBLICO OBS: BACHILLER EN CONTABILIDAD   </t>
  </si>
  <si>
    <t>07972036</t>
  </si>
  <si>
    <t>GALLEGOS VASQUEZ HUGO ANTONIO</t>
  </si>
  <si>
    <t xml:space="preserve">TECNICO, ADMINISTRADOR/OTROS OBS: ADMINISTRACION DE NEGOCIOS   </t>
  </si>
  <si>
    <t>07973240</t>
  </si>
  <si>
    <t>LOZADA GIRON LIZ MARLENY</t>
  </si>
  <si>
    <t xml:space="preserve">TECNICO, COMPUTADORAS OBS: COMPUTACION Y SISTEMAS   </t>
  </si>
  <si>
    <t>07974686</t>
  </si>
  <si>
    <t>ALVARADO GAMBOA VERONICA PATRICIA</t>
  </si>
  <si>
    <t xml:space="preserve">ENFERMERA(O) OBS: ENFERMERIA TECNICA   </t>
  </si>
  <si>
    <t>07974803</t>
  </si>
  <si>
    <t>PALACIOS MARTINEZ FRANKLIN DAVID</t>
  </si>
  <si>
    <t xml:space="preserve">ANALISTA EN SEGURIDAD DE LA INFORMACION   </t>
  </si>
  <si>
    <t>07975221</t>
  </si>
  <si>
    <t>VELARDE NAVARRO BRUNO ROGELIO</t>
  </si>
  <si>
    <t xml:space="preserve">INGENIERIA DE SISTEMAS OBS: INGENIERIA DE SISTEMAS   </t>
  </si>
  <si>
    <t xml:space="preserve">CALIFICADOR DE PROCESOS 1   </t>
  </si>
  <si>
    <t>07977821</t>
  </si>
  <si>
    <t>CUBA PRÓ MIGUEL ORLANDO</t>
  </si>
  <si>
    <t>08001329</t>
  </si>
  <si>
    <t>ARBILDO ESTRELLA CESAR HUGO</t>
  </si>
  <si>
    <t xml:space="preserve"> OBS: TECNICO EN CONTROL DE INVENTARIOS DE ALMACENES   </t>
  </si>
  <si>
    <t>08012819</t>
  </si>
  <si>
    <t>CARRASCO DEL AGUILA JOSE ENRIQUE</t>
  </si>
  <si>
    <t xml:space="preserve">INGENIERO INDUSTRIAL OBS: INGENIERIA INDUSTRIAL   </t>
  </si>
  <si>
    <t xml:space="preserve">ADMINISTRADOR EN PLANIFICACION   </t>
  </si>
  <si>
    <t>08015769</t>
  </si>
  <si>
    <t>BARRUETO RODRIGUEZ FERNANDO OSWALDO</t>
  </si>
  <si>
    <t>08026810</t>
  </si>
  <si>
    <t>POLO MINAYA JUAN JESUS</t>
  </si>
  <si>
    <t xml:space="preserve">ABOGADO OBS: FACULTAD DE DERECHO Y CIENCIAS POLITICAS   </t>
  </si>
  <si>
    <t xml:space="preserve">AUDITOR   </t>
  </si>
  <si>
    <t>08041663</t>
  </si>
  <si>
    <t>ALVA GOMEZ CARLOS JAIME</t>
  </si>
  <si>
    <t>08055932</t>
  </si>
  <si>
    <t>DOMINGUEZ VASQUEZ DE SANCHEZ SOFIA LUISA PETRONILA</t>
  </si>
  <si>
    <t xml:space="preserve">ESPECIALISTA EN PROYECTOS   </t>
  </si>
  <si>
    <t>08058318</t>
  </si>
  <si>
    <t>LOPEZ GONZALES DE ZAVALA YACKELINE NINOSKA</t>
  </si>
  <si>
    <t xml:space="preserve">CONTABILIDAD OBS: TECNICO PROFESIONAL   </t>
  </si>
  <si>
    <t>08062921</t>
  </si>
  <si>
    <t>PARRA CARRANZA ALVARO ERNESTO</t>
  </si>
  <si>
    <t xml:space="preserve">LICENCIADOS EN COMPUTACION OBS: COMPUTACION INFORMATICA   </t>
  </si>
  <si>
    <t>08073129</t>
  </si>
  <si>
    <t>AGUILAR FERNANDEZ CRISTINA LIZBETH</t>
  </si>
  <si>
    <t xml:space="preserve">SOCIOLOGIA   </t>
  </si>
  <si>
    <t>08095590</t>
  </si>
  <si>
    <t>NEME ASCUÑA ALBERTO</t>
  </si>
  <si>
    <t xml:space="preserve">TECNICO, COMPUTADORAS OBS: INSTITUTO DE PETROLEO Y GAS: INFORMATICA   </t>
  </si>
  <si>
    <t xml:space="preserve">DESARROLLADOR SERVICIOS WEB   </t>
  </si>
  <si>
    <t>08099920</t>
  </si>
  <si>
    <t>SANTOS ROMERO ALBERTO</t>
  </si>
  <si>
    <t>08108179</t>
  </si>
  <si>
    <t>URNAYO MARTINEZ WALTER EDUARDO</t>
  </si>
  <si>
    <t xml:space="preserve"> OBS: USO DEL SISTEMA DE TRAMITE DOCUMENTARIO (VIRTUAL)   </t>
  </si>
  <si>
    <t xml:space="preserve">CALIFICADOR DE TITULOS   </t>
  </si>
  <si>
    <t>08113146</t>
  </si>
  <si>
    <t>BRAVO SOTOMAYOR GLORIA MARIA</t>
  </si>
  <si>
    <t>08114007</t>
  </si>
  <si>
    <t>CORTEZ FERNANDEZ MÍGUEL ANGEL</t>
  </si>
  <si>
    <t>08117430</t>
  </si>
  <si>
    <t>HUAMANI RAMIREZ CARLOS YDILBERTO</t>
  </si>
  <si>
    <t>08126912</t>
  </si>
  <si>
    <t>AREVALO PLASENCIA MIRKO OSWALDO</t>
  </si>
  <si>
    <t xml:space="preserve">ADMINISTRACION OBS: IX CICLO EN GESTION DE RECURSOS HUMANOS   </t>
  </si>
  <si>
    <t xml:space="preserve">ASISTENTA/E EN GESTION DE CALIDAD   </t>
  </si>
  <si>
    <t>08128210</t>
  </si>
  <si>
    <t>IPANAQUE EFFIO MIGUEL ANGEL</t>
  </si>
  <si>
    <t xml:space="preserve">INGENIERO MECANICO/ELECTRICISTA OBS: INGENIERIA MECANICA   </t>
  </si>
  <si>
    <t>08132802</t>
  </si>
  <si>
    <t>CARRASCO IPANAQUE ANA ISABEL</t>
  </si>
  <si>
    <t>08132905</t>
  </si>
  <si>
    <t>VALERA CORAL FERNANDO</t>
  </si>
  <si>
    <t xml:space="preserve"> OBS: TALLER DE REFORZAMIENTO: DOCUMENTOS NORMATIVOS DEL RENIEC PARA TRAMITE Y ENTREGA DEL DNI, TEMAS: REGISTRO DE TRAMITE Y ENTREGA DEL DNI Y NAI   </t>
  </si>
  <si>
    <t>08134491</t>
  </si>
  <si>
    <t>ROCHA CUADROS STANLEY ANTONIO</t>
  </si>
  <si>
    <t>08134968</t>
  </si>
  <si>
    <t>DURAND CRIBILLERO ELMER DANIEL</t>
  </si>
  <si>
    <t>08135368</t>
  </si>
  <si>
    <t>CHAUPIS QUINTANA ORLANDO CELSO</t>
  </si>
  <si>
    <t xml:space="preserve">PROFESOR, EDUCACION SECUNDARIA/EDUCACION FISICA OBS: PERIODO DE ESTUDIO 1996/1999 8VO CICLO   </t>
  </si>
  <si>
    <t>08138287</t>
  </si>
  <si>
    <t>FERNANDEZ FERNANDEZ SERGIO ORLANDO</t>
  </si>
  <si>
    <t xml:space="preserve">ABOGADO OBS: DERECHO V CICLO   </t>
  </si>
  <si>
    <t xml:space="preserve">INVENTARIADOR   </t>
  </si>
  <si>
    <t>08139625</t>
  </si>
  <si>
    <t>GIL ASALDE YSABEL DORALIZA</t>
  </si>
  <si>
    <t xml:space="preserve"> OBS: CONSTANCIA DE ADMISIÓN 2017 - II A LA ESCUELA DE ARCHIVEROS   </t>
  </si>
  <si>
    <t xml:space="preserve">PERITO DACTILOSCÓPICO   </t>
  </si>
  <si>
    <t>08140424</t>
  </si>
  <si>
    <t>ARIS FARJE SONIA ROXANA</t>
  </si>
  <si>
    <t xml:space="preserve">PROFESOR, UNIVERSIDAD, OTROS OBS: LICENCIADO EN EDUCACIÓN   </t>
  </si>
  <si>
    <t>08141515</t>
  </si>
  <si>
    <t>SILVERIO ENCARNACION VICTOR ANTONIO</t>
  </si>
  <si>
    <t xml:space="preserve">AUXILIAR OPERATIVO 1   </t>
  </si>
  <si>
    <t>08142997</t>
  </si>
  <si>
    <t>RUIZ LOYOLA JOSE LUIS</t>
  </si>
  <si>
    <t>08143098</t>
  </si>
  <si>
    <t>SALAZAR TICERAN ALDO</t>
  </si>
  <si>
    <t>08143181</t>
  </si>
  <si>
    <t>SAAVEDRA LOPEZ MAGALLI</t>
  </si>
  <si>
    <t>08143603</t>
  </si>
  <si>
    <t>BARRERA ROBLES WAGNER MAX</t>
  </si>
  <si>
    <t xml:space="preserve">ARQUITECTO DE SERVICIOS DE CERTIFICACION DIGITAL   </t>
  </si>
  <si>
    <t>08144764</t>
  </si>
  <si>
    <t>VIDAL MATOS LIZ NATALIA</t>
  </si>
  <si>
    <t xml:space="preserve">INGENIERO, SISTEMAS INFORMATICOS OBS: INGENIERO DE SISTEMAS Y COMPUTO   </t>
  </si>
  <si>
    <t>08146713</t>
  </si>
  <si>
    <t>SANCHEZ ISIDRO KARIN LORETA</t>
  </si>
  <si>
    <t xml:space="preserve">PROFESORES, OTROS OBS: BACHILLER EN CIENCIAS DE LA EDUCACION   </t>
  </si>
  <si>
    <t>08148723</t>
  </si>
  <si>
    <t>BADILLO LEIVA MARY AMELIA</t>
  </si>
  <si>
    <t xml:space="preserve">INGENIERIA DE COMPUTACION Y SISTEMAS OBS: BACHILLER EN INGENIERIA DE COMPUTACION Y SISTEMAS   </t>
  </si>
  <si>
    <t>08153867</t>
  </si>
  <si>
    <t>ALZA HERRERA ROSE MARIE PILAR</t>
  </si>
  <si>
    <t xml:space="preserve"> OBS: CIENCIAS DE LA COMUNICACIÓN   </t>
  </si>
  <si>
    <t>08158824</t>
  </si>
  <si>
    <t>FLORES MEZA RICHARD</t>
  </si>
  <si>
    <t xml:space="preserve"> OBS: CURSO : REENTRENAMIENTO DE AGENTES DE VIGILANCIA PRIVADA   </t>
  </si>
  <si>
    <t xml:space="preserve">MENSAJERO MOTORIZADO   </t>
  </si>
  <si>
    <t>08159227</t>
  </si>
  <si>
    <t>CAVALLINI BEJARANO ANGEL JOSE ROLANDO</t>
  </si>
  <si>
    <t xml:space="preserve">ASISTENTE DE VERIFICACION DE DOMICILIO   </t>
  </si>
  <si>
    <t>08160655</t>
  </si>
  <si>
    <t>RODRIGUEZ CRUZ CHRISTIAN ENRIQUE</t>
  </si>
  <si>
    <t>08160814</t>
  </si>
  <si>
    <t>SAAVEDRA LOPEZ MIGUEL ANGEL</t>
  </si>
  <si>
    <t xml:space="preserve"> OBS: CONTABILIDAD   </t>
  </si>
  <si>
    <t>08161426</t>
  </si>
  <si>
    <t>MUCHAYPIÑA CARLOS FERNANDO MARTIN</t>
  </si>
  <si>
    <t xml:space="preserve">ADMINISTRACION OBS: BACHILLER EN CIENCIAS DE LA ADMINISTRACION - TITULACION EN TRAMITE   </t>
  </si>
  <si>
    <t>08165008</t>
  </si>
  <si>
    <t>RAMIREZ MUÑANTE OSWALDO OCTAVIO</t>
  </si>
  <si>
    <t>08167167</t>
  </si>
  <si>
    <t>GODOY RAMIREZ GINO MICHEL</t>
  </si>
  <si>
    <t xml:space="preserve">COMPUTACION E INFORMATICA OBS: TECNICO PROFESIONAL   </t>
  </si>
  <si>
    <t>08168950</t>
  </si>
  <si>
    <t>RAMOS ROSAS FELIX MARTIN</t>
  </si>
  <si>
    <t>08170085</t>
  </si>
  <si>
    <t>TRANCON BENITEZ ANDRE MARTIN</t>
  </si>
  <si>
    <t xml:space="preserve">ABOGADO OBS: DERECHO Y CIENCIAS POLITICAS   </t>
  </si>
  <si>
    <t>08173603</t>
  </si>
  <si>
    <t>VEGA ORTIZ ALEX LUIS</t>
  </si>
  <si>
    <t>08182629</t>
  </si>
  <si>
    <t>RECUENCO ENGELMANN LUIS ROLANDO</t>
  </si>
  <si>
    <t xml:space="preserve">SOCIOLOGIA OBS: GRADO DE BACHILLER EN SOCIOLOGIA   </t>
  </si>
  <si>
    <t xml:space="preserve">ESPECIALISTA EN TRABAJO SOCIAL   </t>
  </si>
  <si>
    <t>08193806</t>
  </si>
  <si>
    <t>CHAVEZ SOTO ELIZABETH VICTORIA</t>
  </si>
  <si>
    <t xml:space="preserve">ASISTENTE SOCIAL   </t>
  </si>
  <si>
    <t>08235624</t>
  </si>
  <si>
    <t>GALLO MONTANI ALFREDO RAFAEL</t>
  </si>
  <si>
    <t xml:space="preserve">INGENIERO INDUSTRIAL OBS: INGENIERIA INDUSTRIAL III CICLO   </t>
  </si>
  <si>
    <t>08260584</t>
  </si>
  <si>
    <t>ALVA LA HOZ VICTOR MANUEL</t>
  </si>
  <si>
    <t xml:space="preserve">CALIFICADOR DE PROCESOS 2   </t>
  </si>
  <si>
    <t>08301918</t>
  </si>
  <si>
    <t>LUCANA PUMA LOURDES</t>
  </si>
  <si>
    <t xml:space="preserve">ASISTENTE DE AUDITORIA   </t>
  </si>
  <si>
    <t>08315016</t>
  </si>
  <si>
    <t>GORDILLO SALINAS JANETTE MARIBEL</t>
  </si>
  <si>
    <t>08329213</t>
  </si>
  <si>
    <t>NOVOA VELIZ EDUARDO DANIEL</t>
  </si>
  <si>
    <t xml:space="preserve"> OBS: SEMINARIO INTERNACIONAL DE IDENTIFICACIÓN Y TRANSFORMACIÓN DIGITASL   </t>
  </si>
  <si>
    <t>08343973</t>
  </si>
  <si>
    <t>MEREGILDO RAMOS NELLY DORIS</t>
  </si>
  <si>
    <t xml:space="preserve">COORDINADOR/A PARLAMENTARIO   </t>
  </si>
  <si>
    <t>08357375</t>
  </si>
  <si>
    <t>MARTINEZ PAGAN ELIAS MODESTO</t>
  </si>
  <si>
    <t xml:space="preserve">TECNICO, ADMINISTRADOR/OTROS OBS: ANALISTA DE MERCADOS IV CICLO   </t>
  </si>
  <si>
    <t>08404939</t>
  </si>
  <si>
    <t>PEREZ MUÑOZ WILLIAM</t>
  </si>
  <si>
    <t xml:space="preserve">ARCHIVERO   </t>
  </si>
  <si>
    <t>08407139</t>
  </si>
  <si>
    <t>RODRIGUEZ FRANCIA GILDA</t>
  </si>
  <si>
    <t xml:space="preserve">ARCHIVERO OBS: ESCUELA NAC. ARCHIVEROS   </t>
  </si>
  <si>
    <t>08408250</t>
  </si>
  <si>
    <t>CONTRERAS POLANCO ANTONIA</t>
  </si>
  <si>
    <t xml:space="preserve">ABOGADO OBS: ABOGADA   </t>
  </si>
  <si>
    <t>08409825</t>
  </si>
  <si>
    <t>ORE ATAO SONIA MARIA</t>
  </si>
  <si>
    <t xml:space="preserve">ASISTENTE OPERATIVO DE CAMPAÑA   </t>
  </si>
  <si>
    <t>08438363</t>
  </si>
  <si>
    <t>OSORIO BARRERA JOSE MANUEL</t>
  </si>
  <si>
    <t xml:space="preserve">ADMINISTRACION OBS: INGENIERIA ADMINISTRATIVA   </t>
  </si>
  <si>
    <t>08439936</t>
  </si>
  <si>
    <t>ZAPATA RUIZ LUIS ALBERTO</t>
  </si>
  <si>
    <t>08447949</t>
  </si>
  <si>
    <t>CAMOS CALDAS NILTON MIGUEL</t>
  </si>
  <si>
    <t xml:space="preserve">AUXILIAR CONTADOR   </t>
  </si>
  <si>
    <t>08453340</t>
  </si>
  <si>
    <t>MELGAREJO PRINCIPE DARIO JAIME</t>
  </si>
  <si>
    <t xml:space="preserve">FOTOGRAFO, REPRODUCCION EN OFFSET/IMPRENTA OBS: PROGRAMA DE CALIFICACION DE TRABAJADORES EN SERVICIO   </t>
  </si>
  <si>
    <t xml:space="preserve">ASISTENTE DE CONTRATACIONES   </t>
  </si>
  <si>
    <t>08462884</t>
  </si>
  <si>
    <t>SANTILLAN CARPIO GLORIA MARLENY</t>
  </si>
  <si>
    <t xml:space="preserve"> OBS: AUXILIAR DE CONTABILIDAD   </t>
  </si>
  <si>
    <t>08469317</t>
  </si>
  <si>
    <t>RAMIREZ ZAPATA RUTH DEL SOCORRO</t>
  </si>
  <si>
    <t>08480421</t>
  </si>
  <si>
    <t>OBANDO GASTULO JULIO CESAR</t>
  </si>
  <si>
    <t>08502409</t>
  </si>
  <si>
    <t>CABANILLAS DULANTO DE VILLANUEVA LILIANA</t>
  </si>
  <si>
    <t xml:space="preserve">GEOGRAFO, GEOGRAFIA FISCIA OBS: BACHILLER EN INGENIERIA GEOGRAFICA   </t>
  </si>
  <si>
    <t>08503445</t>
  </si>
  <si>
    <t>SAAVEDRA GONZALES ANDRES AVELINO</t>
  </si>
  <si>
    <t xml:space="preserve">ADMINISTRACION OBS: VI CICLO, EN EL SEMESTRE ACADEMICO 2004-III   </t>
  </si>
  <si>
    <t>08544885</t>
  </si>
  <si>
    <t>VILLALOBOS NOA JULIO</t>
  </si>
  <si>
    <t>08560720</t>
  </si>
  <si>
    <t>SOLARI MORALES WALTER HUGO</t>
  </si>
  <si>
    <t>08568424</t>
  </si>
  <si>
    <t>CANALES VERA AUGUSTO FERNANDO</t>
  </si>
  <si>
    <t xml:space="preserve">SOPORTE SECRETARIAL   </t>
  </si>
  <si>
    <t>08571918</t>
  </si>
  <si>
    <t>METZGER LOZANO SILVIA</t>
  </si>
  <si>
    <t>08577839</t>
  </si>
  <si>
    <t>VERAMENDI CHAVEZ MARIA DEL CARMEN</t>
  </si>
  <si>
    <t xml:space="preserve">TECNICO, RELACIONES PUBLICAS OBS: RELACIONES PUBLICAS   </t>
  </si>
  <si>
    <t xml:space="preserve">ARQUITECTO DE SISTEMAS INFORMATICOS   </t>
  </si>
  <si>
    <t>08582194</t>
  </si>
  <si>
    <t>AVILA ROJAS FANNY ROSARIO</t>
  </si>
  <si>
    <t>08588651</t>
  </si>
  <si>
    <t>MENDEZ JARAMILLO NORMA GLADYS</t>
  </si>
  <si>
    <t xml:space="preserve">TRABAJADOR(A) SOCIAL OBS: FACULTAD DE CIENCIAS SOCIALES   </t>
  </si>
  <si>
    <t>08594834</t>
  </si>
  <si>
    <t>OLIVA GAMARRA JAVIER JESUS</t>
  </si>
  <si>
    <t xml:space="preserve">TECNICO, ADMINISTRADOR/OTROS OBS: ADMINISTRACION   </t>
  </si>
  <si>
    <t>08596285</t>
  </si>
  <si>
    <t>CASTAÑEDA BISETTI ROSA LUZ</t>
  </si>
  <si>
    <t xml:space="preserve">CONTADOR MERCANTIL   </t>
  </si>
  <si>
    <t>08610727</t>
  </si>
  <si>
    <t>ASTE HUERTAS EDUARDO FRANCISCO</t>
  </si>
  <si>
    <t xml:space="preserve">ADMINISTRACION OBS: INGENIERIO ADMINISTRATIVO   </t>
  </si>
  <si>
    <t xml:space="preserve">COORDINADOR DE TOPICOS   </t>
  </si>
  <si>
    <t>08613696</t>
  </si>
  <si>
    <t>ASMAT BARDALES ANA LUISA</t>
  </si>
  <si>
    <t xml:space="preserve">ENFERMERA(O) OBS: ENFERMERIA   </t>
  </si>
  <si>
    <t xml:space="preserve">TECNICO ELECTRONICO   </t>
  </si>
  <si>
    <t>08619005</t>
  </si>
  <si>
    <t>OLIVARES CASTILLO PEDRO</t>
  </si>
  <si>
    <t xml:space="preserve">TECNICO, INGENERIA ELECTRONICA   </t>
  </si>
  <si>
    <t>08645607</t>
  </si>
  <si>
    <t>BRACAMONTE NEYRA DIDELOT OSWALDO</t>
  </si>
  <si>
    <t>08646581</t>
  </si>
  <si>
    <t>ALVARADO FLORES OSWALDO</t>
  </si>
  <si>
    <t>08666281</t>
  </si>
  <si>
    <t>VIDAL TARAZONA ZUSI</t>
  </si>
  <si>
    <t xml:space="preserve">ESPECIALISTA EN TECNOLOGIA DE LA INFORMACION   </t>
  </si>
  <si>
    <t>08666413</t>
  </si>
  <si>
    <t>CHUQUIPUL CUIPAL JOHNNY</t>
  </si>
  <si>
    <t>08670214</t>
  </si>
  <si>
    <t>CARRERA GALVEZ MARIA LISBET</t>
  </si>
  <si>
    <t xml:space="preserve">TECNICO, CONTABLE EN COSTOS OBS: PROFESIONAL TECNICO EN CONTABILIDAD   </t>
  </si>
  <si>
    <t xml:space="preserve">COORDINADOR/A OPERATIVO/A   </t>
  </si>
  <si>
    <t>08670793</t>
  </si>
  <si>
    <t>SIFUENTES MONTES BEKER ODILON</t>
  </si>
  <si>
    <t xml:space="preserve">VERIFICADOR DE FIRMAS   </t>
  </si>
  <si>
    <t>08678457</t>
  </si>
  <si>
    <t>CONTRERAS GUERREROS VILMA ELSA</t>
  </si>
  <si>
    <t xml:space="preserve">ECONOMISTA, INGENIERO OBS: CARRERA DE INGENIERIA ECONOMICAS   </t>
  </si>
  <si>
    <t>08682490</t>
  </si>
  <si>
    <t>MORAN HURTADO RITA VERONICA</t>
  </si>
  <si>
    <t>08683220</t>
  </si>
  <si>
    <t>MEGO ROMERO EDGARD JOSE</t>
  </si>
  <si>
    <t>08693360</t>
  </si>
  <si>
    <t>ACERO SAENZ FELITO ALCIDES</t>
  </si>
  <si>
    <t xml:space="preserve">COMPUTACION E INFORMATICA OBS: PROFESIONAL TECNICO EN COMPUTACION E INFORMATICA   </t>
  </si>
  <si>
    <t>08694695</t>
  </si>
  <si>
    <t>MARTINEZ SILVA CARLOS ANTONIO</t>
  </si>
  <si>
    <t xml:space="preserve">INGENIERO, SISTEMAS INFORMATICOS OBS: ING. DE COMPUTACION Y SISTEM   </t>
  </si>
  <si>
    <t xml:space="preserve">ASISTENCIA INFORMÁTICO   </t>
  </si>
  <si>
    <t>08709406</t>
  </si>
  <si>
    <t>LORA CANO PIEDAD TERESA</t>
  </si>
  <si>
    <t>08727216</t>
  </si>
  <si>
    <t>PORRAS SANCHEZ ROGELIO</t>
  </si>
  <si>
    <t xml:space="preserve">TECNICO, COMPUTADORAS OBS: MICROCOMPUTADORAS   </t>
  </si>
  <si>
    <t>08734297</t>
  </si>
  <si>
    <t>RIVERA TORRES JOSE LUIS</t>
  </si>
  <si>
    <t>08738869</t>
  </si>
  <si>
    <t>ARCOS ALARCON LIDIA BRIGIDA</t>
  </si>
  <si>
    <t>08755980</t>
  </si>
  <si>
    <t>MONTES GIRALDO VICTOR DANIEL PAUL</t>
  </si>
  <si>
    <t xml:space="preserve">ANALISTA 3   </t>
  </si>
  <si>
    <t>08761215</t>
  </si>
  <si>
    <t>VILLEGAS CAMONES JOSE LUIS</t>
  </si>
  <si>
    <t xml:space="preserve">ADMINISTRADOR DE EMPRESAS   </t>
  </si>
  <si>
    <t xml:space="preserve">ARQUITECTO   </t>
  </si>
  <si>
    <t>08779087</t>
  </si>
  <si>
    <t>OTERO MOLINARI ANGELA MARIA</t>
  </si>
  <si>
    <t xml:space="preserve">DELINEANTE, ARQUITECTURA OBS: ARQUITECTURA   </t>
  </si>
  <si>
    <t>08779125</t>
  </si>
  <si>
    <t>DIAZ GRANADOS MARCO ANTONIO</t>
  </si>
  <si>
    <t xml:space="preserve">PERIODISTA   </t>
  </si>
  <si>
    <t>08804579</t>
  </si>
  <si>
    <t>SALA REY MARIA DEL CARMEN</t>
  </si>
  <si>
    <t xml:space="preserve">COMUNICACION   </t>
  </si>
  <si>
    <t>08818081</t>
  </si>
  <si>
    <t>FLORES SALVA ROBINSON</t>
  </si>
  <si>
    <t xml:space="preserve"> OBS: ORGANIZACION Y ADMINISTRACION DE ARCHIVOS   </t>
  </si>
  <si>
    <t>08853030</t>
  </si>
  <si>
    <t>PISFIL LOPEZ RAUL ANTONIO</t>
  </si>
  <si>
    <t xml:space="preserve">FISICO, ELECTRONICA OBS: TECNICO EN ELECTONICA   </t>
  </si>
  <si>
    <t xml:space="preserve">ANALISTA EN PROYECTOS DE INVERSION PUBLICA   </t>
  </si>
  <si>
    <t>08854114</t>
  </si>
  <si>
    <t>QUISPE SOLORZANO ROSA FREDY</t>
  </si>
  <si>
    <t xml:space="preserve">INGENIERO ESTADISTICO   </t>
  </si>
  <si>
    <t>08862923</t>
  </si>
  <si>
    <t>FACUNDO HERNANDEZ LUZ MARIA DE LOS ANGELES</t>
  </si>
  <si>
    <t xml:space="preserve">ECONOMISTA OBS: EST. CS. ECONOMICAS VI CICLO   </t>
  </si>
  <si>
    <t>08875974</t>
  </si>
  <si>
    <t>RIVAS BASURTO JUANA MARINA</t>
  </si>
  <si>
    <t>08876476</t>
  </si>
  <si>
    <t>ASMAT UCHUYA JAVIER OSWALDO</t>
  </si>
  <si>
    <t>08880705</t>
  </si>
  <si>
    <t>POZO HUAMAN LUIS ALBERTO</t>
  </si>
  <si>
    <t xml:space="preserve">TECNICO, COMPUTADORAS OBS: ENSAMBLAJE, MANTENIMIENTO, DIAGNOSTICO Y REPARACION DE COMPUTADORAS   </t>
  </si>
  <si>
    <t>08881647</t>
  </si>
  <si>
    <t>CONZA CORDOVA CESAR IGOR</t>
  </si>
  <si>
    <t>08883431</t>
  </si>
  <si>
    <t>ESPINOZA ROJAS JANNET MIREYA</t>
  </si>
  <si>
    <t>08883641</t>
  </si>
  <si>
    <t>ARAUCO HERRERA SILVANA BIANCA</t>
  </si>
  <si>
    <t>08885477</t>
  </si>
  <si>
    <t>MOROCHO CASTILLO CARMEN HELENA</t>
  </si>
  <si>
    <t xml:space="preserve">OPERADOR DE ALMACEN DE TARJETAS NO PERSONALIZADAS DNI ELECTRONICO   </t>
  </si>
  <si>
    <t>08886443</t>
  </si>
  <si>
    <t>VALDERRAMA RIOS EDUARDO JAVIER</t>
  </si>
  <si>
    <t>08887126</t>
  </si>
  <si>
    <t>GONZALO ALFARO CARLOS MIGUEL</t>
  </si>
  <si>
    <t xml:space="preserve">DISEÑADOR GRÁFICO   </t>
  </si>
  <si>
    <t>08887715</t>
  </si>
  <si>
    <t>MALPARTIDA REATEGUI JHONNY FERNANDO</t>
  </si>
  <si>
    <t xml:space="preserve">COMUNICACION OBS: LICENCIADO DE COMUNICACION SOCIAL   </t>
  </si>
  <si>
    <t>08888882</t>
  </si>
  <si>
    <t>YNDIGOYEN QUEVEDO DAYANA ZULEMA</t>
  </si>
  <si>
    <t xml:space="preserve">QUIMICO FARMACEUTICO OBS: CIENCIAS FARMACEUTICAS Y BIOQUIMICA   </t>
  </si>
  <si>
    <t>08889319</t>
  </si>
  <si>
    <t>FLORES RAMIREZ LUIS MIGUEL</t>
  </si>
  <si>
    <t xml:space="preserve">OPERADOR, EQUIPOS INFORMATICOS/COMPUTADORAS OBS: ENSAMBLAJE Y REPARACION DE COMPUTADORAS   </t>
  </si>
  <si>
    <t>08890522</t>
  </si>
  <si>
    <t>ANDRADE FLORES LUIS ALFREDO</t>
  </si>
  <si>
    <t>08890897</t>
  </si>
  <si>
    <t>VERTIZ DIOCES VIVIANA ESTHER</t>
  </si>
  <si>
    <t xml:space="preserve">DERECHO Y CIENCIAS  POLITICAS OBS: BACHILLER EN DERECHO Y CIENCIAS POLÍTICAS   </t>
  </si>
  <si>
    <t xml:space="preserve">OPERADOR DE LIMPIEZA   </t>
  </si>
  <si>
    <t>08927460</t>
  </si>
  <si>
    <t>CASTRO OSORIO MARIA ISABEL</t>
  </si>
  <si>
    <t xml:space="preserve"> OBS: HISTORIA E IDENTIDAD NACIONAL   </t>
  </si>
  <si>
    <t xml:space="preserve">SUPERVISOR DE MANTENIMIENTO   </t>
  </si>
  <si>
    <t>08958645</t>
  </si>
  <si>
    <t>MONTES NINAPAITAN WILMAN PEDRO</t>
  </si>
  <si>
    <t xml:space="preserve">ECONOMIA OBS: BACHILLER EN CIENCIAS ECONOMICAS   </t>
  </si>
  <si>
    <t xml:space="preserve">ESPECIALISTA EN GEOGRAFIA REGISTRAL ELECTORAL Y DEMARCACION TERRITORIAL   </t>
  </si>
  <si>
    <t>08967602</t>
  </si>
  <si>
    <t>TENA DEL PINO FIDEL EDUARDO</t>
  </si>
  <si>
    <t xml:space="preserve"> OBS: GEOGRAFO   </t>
  </si>
  <si>
    <t xml:space="preserve">TECNICO ELECTRICISTA   </t>
  </si>
  <si>
    <t>08984051</t>
  </si>
  <si>
    <t>BAUTISTA NUÑEZ FAUSTINO</t>
  </si>
  <si>
    <t xml:space="preserve">ELECTRICISTA OBS: INSTALADOR ELECTRICISTA   </t>
  </si>
  <si>
    <t>09042979</t>
  </si>
  <si>
    <t>ALBA COTOS VICTOR HUGO</t>
  </si>
  <si>
    <t xml:space="preserve">ECONOMIA OBS: QUINTO CICLO   </t>
  </si>
  <si>
    <t>09062214</t>
  </si>
  <si>
    <t>ORIONDO DIAZ EMILIO</t>
  </si>
  <si>
    <t xml:space="preserve"> OBS: PRIMEROS AUXILIOS   </t>
  </si>
  <si>
    <t>09065508</t>
  </si>
  <si>
    <t>ZEVALLOS MORALES JOSE ANTONIO</t>
  </si>
  <si>
    <t>09084068</t>
  </si>
  <si>
    <t>YGREDA VILLAR WALTER MAYQUEY</t>
  </si>
  <si>
    <t xml:space="preserve">TECNICO, LABORATORISTA OBS: LABORATORIO CLINICO   </t>
  </si>
  <si>
    <t>09087060</t>
  </si>
  <si>
    <t>VIDAL CRUZ CESAR RAUL</t>
  </si>
  <si>
    <t>09096560</t>
  </si>
  <si>
    <t>JIMENEZ GRIJALVA CESAR JAVIER</t>
  </si>
  <si>
    <t xml:space="preserve">TECNICO, CONTABLE EN COSTOS OBS: CONTABILIDAD EMPRESARIAL   </t>
  </si>
  <si>
    <t>09107012</t>
  </si>
  <si>
    <t>VARGAS DENEGRI ADOLFO UBEL</t>
  </si>
  <si>
    <t xml:space="preserve">PROFESOR, EDUCACION SUPERIOR/ANTROPOLOGIA   </t>
  </si>
  <si>
    <t xml:space="preserve">INVESTIGADOR EDITOR   </t>
  </si>
  <si>
    <t>09138424</t>
  </si>
  <si>
    <t>MAURIAL MACKEE ALVARO ANTONIO</t>
  </si>
  <si>
    <t xml:space="preserve"> OBS: LICENCIADO EN EDUCACION ESPECIALISTA EN LETRAS Y HUMANIDADES   </t>
  </si>
  <si>
    <t>09146619</t>
  </si>
  <si>
    <t>TAMARA PORRAS PEDRO HUGO</t>
  </si>
  <si>
    <t xml:space="preserve">ANALISTA DE SERVICIOS 2   </t>
  </si>
  <si>
    <t>09149506</t>
  </si>
  <si>
    <t>ZARATE ESPINOZA JOSE LUIS</t>
  </si>
  <si>
    <t xml:space="preserve">TECNICO, ADMINISTRADOR/OTROS OBS: TECNICO PROFESIONAL EN ADMINISTRACION   </t>
  </si>
  <si>
    <t>09155280</t>
  </si>
  <si>
    <t>MILLONES CASTAÑEDA FERNANDO MAXIMO</t>
  </si>
  <si>
    <t xml:space="preserve">INGENIERIA INDUSTRIAL OBS: IV CICLO DE ESTUDIOS   </t>
  </si>
  <si>
    <t>09160669</t>
  </si>
  <si>
    <t>MEZA VERA VDA DE ALENCASTRE MARIA DEL CARMEN</t>
  </si>
  <si>
    <t xml:space="preserve">SECRETARIA OBS: SECRETARIADO CONTABLE   </t>
  </si>
  <si>
    <t>09163585</t>
  </si>
  <si>
    <t>MIANI AGUILAR VIOLETA MARIA</t>
  </si>
  <si>
    <t>09164019</t>
  </si>
  <si>
    <t>MATOS CASSALINO NORA ADRIANA</t>
  </si>
  <si>
    <t xml:space="preserve"> OBS: ATENCION DE CALIDAD AL USUARIO   </t>
  </si>
  <si>
    <t>09185357</t>
  </si>
  <si>
    <t>HUAMAN PANAIFO SONIA</t>
  </si>
  <si>
    <t xml:space="preserve">ALMACENERO   </t>
  </si>
  <si>
    <t>09209363</t>
  </si>
  <si>
    <t>VILLALVA SEGURA FEDERICO SERGIO</t>
  </si>
  <si>
    <t xml:space="preserve">TÉCNICO EN MANTENIMIENTO   </t>
  </si>
  <si>
    <t>09212935</t>
  </si>
  <si>
    <t>JAYO TRINIDAD JUAN ALFREDO</t>
  </si>
  <si>
    <t xml:space="preserve">CARPINTERO OBS: CARPINTERIA   </t>
  </si>
  <si>
    <t>09239988</t>
  </si>
  <si>
    <t>OLAECHEA LAZARTE ALBERTO</t>
  </si>
  <si>
    <t xml:space="preserve">LICENCIADOS EN COMPUTACION OBS: EST. COMPUTACION   </t>
  </si>
  <si>
    <t xml:space="preserve">OPERARIO   </t>
  </si>
  <si>
    <t>09243122</t>
  </si>
  <si>
    <t>REYES ALPAZ JOSE ANTONIO</t>
  </si>
  <si>
    <t xml:space="preserve"> OBS: INDUCCION DE NUEVOS SERVIDORES AL RENIEC   </t>
  </si>
  <si>
    <t xml:space="preserve">TECNICO ADMINISTRATIVO 1   </t>
  </si>
  <si>
    <t>09245099</t>
  </si>
  <si>
    <t>AVILA SOTELO ANDRES GUILLERMO</t>
  </si>
  <si>
    <t xml:space="preserve">INGENIERO CIVIL, MECANICA/SUELOS OBS: INGENIERIA MECANICA Y EELCTRICA   </t>
  </si>
  <si>
    <t>09245707</t>
  </si>
  <si>
    <t>RISCO LOPEZ CESAR PORFIRIO</t>
  </si>
  <si>
    <t xml:space="preserve"> OBS: ELECTRICIDAD BASICO-INTERMEDIO-AVANZADO   </t>
  </si>
  <si>
    <t>09249764</t>
  </si>
  <si>
    <t>JUAREZ UPIACHIHUA ALEJANDRINA VICTORIA</t>
  </si>
  <si>
    <t xml:space="preserve">OPERARIO EN DRYWALL   </t>
  </si>
  <si>
    <t>09272098</t>
  </si>
  <si>
    <t>ALONZO RODRIGUEZ FRANCISCO ALBERTO</t>
  </si>
  <si>
    <t xml:space="preserve"> OBS: FERIA DE CONSTRUCCION  EL CERTIFICADO NO INDICA FECHA SOLO MES DE FEBREO 2007   </t>
  </si>
  <si>
    <t>09279576</t>
  </si>
  <si>
    <t>GRANDA CARRIÓN SORAYA PAMELA</t>
  </si>
  <si>
    <t>09314170</t>
  </si>
  <si>
    <t>ROJAS FIERRO JHOEL DJANGO</t>
  </si>
  <si>
    <t>09315841</t>
  </si>
  <si>
    <t>FIGUEROA CALIENES LUIS EUGENIO</t>
  </si>
  <si>
    <t xml:space="preserve">ADMINISTRADOR DE EMPRESAS OBS: CIENCIAS ADMINISTRATIVAS   </t>
  </si>
  <si>
    <t xml:space="preserve">SOPORTE DE MONITOREO DE HECHOS VITALES   </t>
  </si>
  <si>
    <t>09326463</t>
  </si>
  <si>
    <t>MEREGILDO RAMOS WILMER NILTON</t>
  </si>
  <si>
    <t>09329526</t>
  </si>
  <si>
    <t>RODAS QUISPE RODOLFO RICHARD</t>
  </si>
  <si>
    <t>09338208</t>
  </si>
  <si>
    <t>VERA VERAN CLAUDIA</t>
  </si>
  <si>
    <t>09338284</t>
  </si>
  <si>
    <t>CHICLIO BARRIENTOS MARIA LAURA</t>
  </si>
  <si>
    <t xml:space="preserve">INGENIERO, ADMINISTRATIVO   </t>
  </si>
  <si>
    <t xml:space="preserve">COORDINADOR   </t>
  </si>
  <si>
    <t>09354359</t>
  </si>
  <si>
    <t>SANTISTEBAN SALAZAR SONIA MARINA</t>
  </si>
  <si>
    <t>09360418</t>
  </si>
  <si>
    <t>HUACHOHUILLCA ESCRIBA MARIA JESUS</t>
  </si>
  <si>
    <t xml:space="preserve">SECRETARIA OBS: SECRETARIADO EJCUTIVO COMPUTARIZADO   </t>
  </si>
  <si>
    <t>09362297</t>
  </si>
  <si>
    <t>ROMERO CAMARENA PATRICIA CECILIA</t>
  </si>
  <si>
    <t xml:space="preserve">COOPERATIVISTA OBS: ADMINISTRACION DE COOPERATIV   </t>
  </si>
  <si>
    <t>09363360</t>
  </si>
  <si>
    <t>GONZALES SILVA MADELAINE MARGOT</t>
  </si>
  <si>
    <t xml:space="preserve">INGENIERO, SISTEMAS INFORMATICOS OBS: ING. COMPUTACION Y SISTEMAS   </t>
  </si>
  <si>
    <t xml:space="preserve">TÉCNICA EN ENFERMERÍA   </t>
  </si>
  <si>
    <t>09365553</t>
  </si>
  <si>
    <t>ORTEGA AUQUI MARLENE</t>
  </si>
  <si>
    <t xml:space="preserve">ASISTENTE EN SEGURIDAD INFORMATICA   </t>
  </si>
  <si>
    <t>09374779</t>
  </si>
  <si>
    <t>PRIETO ROMERO ANTHONY GASTON</t>
  </si>
  <si>
    <t xml:space="preserve">INGENIERIA DE SISTEMAS OBS: INGENIERO DE SISTEMAS Y COMPUTO   </t>
  </si>
  <si>
    <t xml:space="preserve">ASESOR LEGAL   </t>
  </si>
  <si>
    <t>09379832</t>
  </si>
  <si>
    <t>ESCOBAR MENDIETA CARLOS ALBERTO</t>
  </si>
  <si>
    <t>09386789</t>
  </si>
  <si>
    <t>GAMARRA PEREZ EUDORO MOISES</t>
  </si>
  <si>
    <t xml:space="preserve"> OBS: USO DEL SISTEMA INTEGRADO DE TRAMITE DOCUMENTARIO   </t>
  </si>
  <si>
    <t>09387234</t>
  </si>
  <si>
    <t>DIAZ VALDIVIA KARINA ESTHER</t>
  </si>
  <si>
    <t xml:space="preserve">TECNICO, ADMINISTRADOR/OTROS OBS: ASISTENTE EN ADMINISTRACION   </t>
  </si>
  <si>
    <t xml:space="preserve">ABOGADO SUPERVISOR   </t>
  </si>
  <si>
    <t>09390010</t>
  </si>
  <si>
    <t>CHUQUIRUNA VALDERRAMA JOSE RAUL</t>
  </si>
  <si>
    <t>09394882</t>
  </si>
  <si>
    <t>PAREJA TORRES RORY GUILLERMO</t>
  </si>
  <si>
    <t>09413428</t>
  </si>
  <si>
    <t>ENRIQUEZ REYES JAVIER JUSTO</t>
  </si>
  <si>
    <t xml:space="preserve"> OBS: "WORKSHOP: ETHICAL HACKING - SEGURIDAD EN APLICACIONES WEB"   </t>
  </si>
  <si>
    <t>09419440</t>
  </si>
  <si>
    <t>CARRASCO LOPEZ ANIBAL EUXEBIO</t>
  </si>
  <si>
    <t>09429150</t>
  </si>
  <si>
    <t>ROCHA AQUIJE ALEJANDRO JUAN</t>
  </si>
  <si>
    <t xml:space="preserve"> OBS: ESPECIALISTA EN - I SERIES/400   </t>
  </si>
  <si>
    <t>09432190</t>
  </si>
  <si>
    <t>RAMIREZ BAZAN LIZARZABURU CARLOS</t>
  </si>
  <si>
    <t xml:space="preserve">ABOGADO OBS: DERECHO I CICLO   </t>
  </si>
  <si>
    <t>09432588</t>
  </si>
  <si>
    <t>SANTANDER SALLUCA ELIO</t>
  </si>
  <si>
    <t xml:space="preserve">OPERADOR DE ACCESO PKI   </t>
  </si>
  <si>
    <t>09432781</t>
  </si>
  <si>
    <t>GONZALES BACCA SERGIO OSCAR</t>
  </si>
  <si>
    <t xml:space="preserve"> OBS: TECNICO EN COMPUTACION   </t>
  </si>
  <si>
    <t xml:space="preserve">OPERADOR/A   </t>
  </si>
  <si>
    <t>09440402</t>
  </si>
  <si>
    <t>TELLO ROBLES FREDDY MARTIN</t>
  </si>
  <si>
    <t>09445358</t>
  </si>
  <si>
    <t>VELAZCO MAQUILON PATRICIA VIRGINIA</t>
  </si>
  <si>
    <t xml:space="preserve">CONTADOR, EMPRESA OBS: CIENCIAS FINANCIERAS Y CONTABLES   </t>
  </si>
  <si>
    <t xml:space="preserve">ASIGNADOR DE PROCESOS   </t>
  </si>
  <si>
    <t>09445648</t>
  </si>
  <si>
    <t>ACUÑA MEDRANO JUSTO</t>
  </si>
  <si>
    <t>09447061</t>
  </si>
  <si>
    <t>CARRILLO CALDAS JOSE LUIS</t>
  </si>
  <si>
    <t>09448236</t>
  </si>
  <si>
    <t>ORTIZ LAYNES RAFAEL EDUARDO</t>
  </si>
  <si>
    <t>09448340</t>
  </si>
  <si>
    <t>SUYBATE HURTADO HECTOR</t>
  </si>
  <si>
    <t>09451583</t>
  </si>
  <si>
    <t>TELLO GAMARRA ANTONIO RAÚL</t>
  </si>
  <si>
    <t>09454615</t>
  </si>
  <si>
    <t>CARHUACHIN CUEVA JESUS ANTHONY</t>
  </si>
  <si>
    <t>09460206</t>
  </si>
  <si>
    <t>NAVARRETE POLO VERONICA ANGELICA</t>
  </si>
  <si>
    <t xml:space="preserve">ESPECIALISTA, CIENCIAS DE LA COMUNICACION OBS: CIENCIAS DE LA COMUNICACION   </t>
  </si>
  <si>
    <t>09460632</t>
  </si>
  <si>
    <t>VILLANUEVA AVILA MARIA ELIZABETH</t>
  </si>
  <si>
    <t xml:space="preserve">POLICIA NACIONAL OBS: SOS POLICIA   </t>
  </si>
  <si>
    <t>09460747</t>
  </si>
  <si>
    <t>D'UNIAM SANCHEZ CARMEN OLINDA</t>
  </si>
  <si>
    <t xml:space="preserve">SUPERVISION DE VERIFICACION DE FIRMAS   </t>
  </si>
  <si>
    <t>09461148</t>
  </si>
  <si>
    <t>SORIA VASQUEZ LEONCIO EDUARDO</t>
  </si>
  <si>
    <t>09464164</t>
  </si>
  <si>
    <t>MONTOYA MORALES HUGO MARTIN</t>
  </si>
  <si>
    <t>09465775</t>
  </si>
  <si>
    <t>BUTRON POLO TATIANA AMPARO</t>
  </si>
  <si>
    <t xml:space="preserve">CONTABILIDAD OBS: CONTABILIDAD   </t>
  </si>
  <si>
    <t xml:space="preserve">ELECTRICISTA   </t>
  </si>
  <si>
    <t>09466711</t>
  </si>
  <si>
    <t>RAVELO CALIXTO JHONY VICENTE</t>
  </si>
  <si>
    <t xml:space="preserve">INSTALADOR, LINEAS ELECTRICAS OBS: INSTALACIONES ELECTRICAS INDUSTRIALES   </t>
  </si>
  <si>
    <t>09468257</t>
  </si>
  <si>
    <t>BRUCIL QUIÑONES CELICIA VICTORIA</t>
  </si>
  <si>
    <t xml:space="preserve">TECNICO, PROTESIS DENTAL   </t>
  </si>
  <si>
    <t>09476621</t>
  </si>
  <si>
    <t>CUBA TORREJON NELLY</t>
  </si>
  <si>
    <t>09481979</t>
  </si>
  <si>
    <t>JARA VALDERRAMA NEVEL JORGE</t>
  </si>
  <si>
    <t>09482825</t>
  </si>
  <si>
    <t>HERQUINIO MEZA MAURO ALEJANDRO</t>
  </si>
  <si>
    <t xml:space="preserve">INGENIERO, SISTEMAS INFORMATICOS OBS: BACHILLER EN INGENIERIA ESTADISTICA E INFORMATICA   </t>
  </si>
  <si>
    <t>09483537</t>
  </si>
  <si>
    <t>TINEO ARENAS LIDIA NOEMÍ IVETTE</t>
  </si>
  <si>
    <t>09489590</t>
  </si>
  <si>
    <t>CCAMA MONZON SOFIA BEATRIZ</t>
  </si>
  <si>
    <t xml:space="preserve">INGENIERO, SISTEMAS INFORMATICOS OBS: INGENIERIA DE SISTEMAS Y COMPUTO   </t>
  </si>
  <si>
    <t>09492652</t>
  </si>
  <si>
    <t>REY GADEA GIOVANA JACQUELINE</t>
  </si>
  <si>
    <t>09495663</t>
  </si>
  <si>
    <t>RODRIGUEZ DULANTO JENNIE ANGELA</t>
  </si>
  <si>
    <t>09503813</t>
  </si>
  <si>
    <t>JIMENEZ HUAPAYA HUGO CESAR</t>
  </si>
  <si>
    <t xml:space="preserve">TECNICO, COMPUTADORAS OBS: CURSO: COMPUTACION BASICA INTERMEDIA Y AVANZADA   </t>
  </si>
  <si>
    <t>09505355</t>
  </si>
  <si>
    <t>CONDORI QUISPE JOSE LUIS</t>
  </si>
  <si>
    <t>09510464</t>
  </si>
  <si>
    <t>CESPEDES CASTILLO ENRIQUE DANIEL</t>
  </si>
  <si>
    <t xml:space="preserve">ADMINISTRACION OBS: TÉCNICO ADMINISTRATIVO   </t>
  </si>
  <si>
    <t>09521201</t>
  </si>
  <si>
    <t>PAZ FERREL LIVIA SONIA</t>
  </si>
  <si>
    <t xml:space="preserve">PUBLICISTA   </t>
  </si>
  <si>
    <t>09536462</t>
  </si>
  <si>
    <t>DIAZ TEJADA CECILIA MONICA</t>
  </si>
  <si>
    <t xml:space="preserve">ADMINISTRACION OBS: VII CICLO DE ESTUDIOS EN ADMINISTRACIÓN Y CONTABILIDAD   </t>
  </si>
  <si>
    <t>09540686</t>
  </si>
  <si>
    <t>GUZMAN CAVERO JOSE LUIS</t>
  </si>
  <si>
    <t xml:space="preserve">SOCIOLOGO, INDUSTRIA OBS: SOCIOLOGIA III CICLO   </t>
  </si>
  <si>
    <t xml:space="preserve">ANALISTA EN DESARROLLO CONTINUO   </t>
  </si>
  <si>
    <t>09541531</t>
  </si>
  <si>
    <t>VIZCARRA MEDINA DELCY MARIA</t>
  </si>
  <si>
    <t xml:space="preserve">PROFESOR, EDUCACION SECUNDARIA/LENGUA Y LITERATURA OBS: LICENCIADA EN EDUCACION   </t>
  </si>
  <si>
    <t xml:space="preserve">AUXILIAR ADMINISTRATIVO 2   </t>
  </si>
  <si>
    <t>09544804</t>
  </si>
  <si>
    <t>COAQUIRA TORRES RAFAEL RICARDO</t>
  </si>
  <si>
    <t xml:space="preserve">ELECTRICISTA OBS: ELECTRICIDAD   </t>
  </si>
  <si>
    <t>09547484</t>
  </si>
  <si>
    <t>SANCHEZ CARRILLO MAGALY RUTH</t>
  </si>
  <si>
    <t xml:space="preserve">PROFESOR, EDUCACION SECUNDARIA/PEDAGOGIA OBS: EDUCACION   </t>
  </si>
  <si>
    <t>09548572</t>
  </si>
  <si>
    <t>BUSTILLOS MONTALBAN ROGER</t>
  </si>
  <si>
    <t xml:space="preserve">INGENIERO, SISTEMAS INFORMATICOS OBS: INGENIERIA DE SISTEMAS VIII CICLO   </t>
  </si>
  <si>
    <t>09554008</t>
  </si>
  <si>
    <t>SANCHEZ ALVARADO VICTOR FRANCISCO</t>
  </si>
  <si>
    <t>09561523</t>
  </si>
  <si>
    <t>VARGAS GRANDA SEGUNDO MARCELO</t>
  </si>
  <si>
    <t xml:space="preserve">ADMINISTRACION PUBLICA OBS: GESTION SOCIAL   </t>
  </si>
  <si>
    <t>09564295</t>
  </si>
  <si>
    <t>MAYTA RETAMOZO HILDA</t>
  </si>
  <si>
    <t>09565723</t>
  </si>
  <si>
    <t>CONDORI MAMANI SAUL</t>
  </si>
  <si>
    <t>09570540</t>
  </si>
  <si>
    <t>DIOSES VALVERDE ANDRES EDUARDO</t>
  </si>
  <si>
    <t xml:space="preserve">ANALISTA EN GEOGRAFIA   </t>
  </si>
  <si>
    <t>09571713</t>
  </si>
  <si>
    <t>FLORES ROJAS TOMAS ARTURO</t>
  </si>
  <si>
    <t xml:space="preserve">PROFESOR, EDUCACION SECUNDARIA/GEOGRAFIA OBS: BACHILLER EN EDUCACION   </t>
  </si>
  <si>
    <t xml:space="preserve">AUXILIAR DE ARCHIVO   </t>
  </si>
  <si>
    <t>09574687</t>
  </si>
  <si>
    <t>VALENCIA CHAPARRO DE SANCHEZ IRINA SANDRA</t>
  </si>
  <si>
    <t xml:space="preserve"> OBS: CURSO INTERMEDIO DE ARCHIVOS   </t>
  </si>
  <si>
    <t xml:space="preserve">TECNICO EN ATENCION DE INFORMACION REGISTRAL   </t>
  </si>
  <si>
    <t>09585589</t>
  </si>
  <si>
    <t>DAVILA TANCO CESAR GUILLERMO</t>
  </si>
  <si>
    <t xml:space="preserve">INGENIERO, SISTEMAS INFORMATICOS OBS: TITULO PROFESIONAL DE INGENIERO DE SISTEMAS EMPRESARIALES   </t>
  </si>
  <si>
    <t>09588042</t>
  </si>
  <si>
    <t>BRICEÑO JARA JOSE EDUARDO</t>
  </si>
  <si>
    <t xml:space="preserve">ADMINISTRADOR EN CALIDAD Y GESTION DE PROCESOS   </t>
  </si>
  <si>
    <t>09598489</t>
  </si>
  <si>
    <t>ORTIZ PODESTA FANY PATRICIA</t>
  </si>
  <si>
    <t>09606175</t>
  </si>
  <si>
    <t>CAYETANO PERALTA VICKY LAURA</t>
  </si>
  <si>
    <t xml:space="preserve">PROFESORES, OTROS OBS: EDUCACION ESPECIALIDAD INGLES   </t>
  </si>
  <si>
    <t>09611122</t>
  </si>
  <si>
    <t>LORA LLUQUE WILFREDO ANTONIO</t>
  </si>
  <si>
    <t>09613544</t>
  </si>
  <si>
    <t>SANTOS CHACARA GIOVANNI ALBERT</t>
  </si>
  <si>
    <t>09613915</t>
  </si>
  <si>
    <t>GUERRERO CUYA JULIO EDUARDO</t>
  </si>
  <si>
    <t xml:space="preserve">TECNICO ELECTRICISTA, INDUSTRIAL OBS: ELECTRICISTA INDUSTRIAL   </t>
  </si>
  <si>
    <t>09619071</t>
  </si>
  <si>
    <t>ORTIZ FELIX CARLOS MIGUEL</t>
  </si>
  <si>
    <t xml:space="preserve">INGENIERIA DE SISTEMAS OBS: IV CICLO DE LA CARRERA   </t>
  </si>
  <si>
    <t>09619959</t>
  </si>
  <si>
    <t>HERRERA HUILLCAHUAMAN MARIA YSABEL</t>
  </si>
  <si>
    <t xml:space="preserve"> OBS: WIN OFFICE   </t>
  </si>
  <si>
    <t>09623557</t>
  </si>
  <si>
    <t>SAAVEDRA ORTIZ JOSE VENTURA</t>
  </si>
  <si>
    <t xml:space="preserve"> OBS: PROFESIONAL TECNICO EN MECANICA AUTOMOTRIZ   </t>
  </si>
  <si>
    <t>09623630</t>
  </si>
  <si>
    <t>ORTEGA MELLIZO GLORIA</t>
  </si>
  <si>
    <t>09624791</t>
  </si>
  <si>
    <t>CIEZA CUBAS ARMANDO YSIDRO</t>
  </si>
  <si>
    <t>09626796</t>
  </si>
  <si>
    <t>PINEDO SALAZAR MARCO ANTONIO</t>
  </si>
  <si>
    <t xml:space="preserve">LING³ISTA OBS: LINGUISTICA   </t>
  </si>
  <si>
    <t>09627971</t>
  </si>
  <si>
    <t>BRAÑEZ CASTRO ROBERTHA ESTHER</t>
  </si>
  <si>
    <t xml:space="preserve">DISEÑADOR, GRAFICO   </t>
  </si>
  <si>
    <t>09633760</t>
  </si>
  <si>
    <t>ORIHUELA ARCOS SONIA BEATRIZ</t>
  </si>
  <si>
    <t>09634916</t>
  </si>
  <si>
    <t>DIAZ ROJAS ANA CECILIA</t>
  </si>
  <si>
    <t>09638586</t>
  </si>
  <si>
    <t>PADILLA DIAZ KATIA MAGNOLIA</t>
  </si>
  <si>
    <t>09641176</t>
  </si>
  <si>
    <t>MATHEUS SILVA JORGE LUIS</t>
  </si>
  <si>
    <t>09648208</t>
  </si>
  <si>
    <t>FRANCO QUIROZ FERNANDO OSWALDO</t>
  </si>
  <si>
    <t>09648248</t>
  </si>
  <si>
    <t>RIOS BARRIOS JUAN CARLOS HUGO</t>
  </si>
  <si>
    <t xml:space="preserve"> OBS: COMUNICACION Y CIENCIAS ADMINISTRATIVAS   </t>
  </si>
  <si>
    <t>09655260</t>
  </si>
  <si>
    <t>MENDOZA VALENCIA ABRAHAM JOSE</t>
  </si>
  <si>
    <t xml:space="preserve">ECONOMISTA, INGENIERO   </t>
  </si>
  <si>
    <t>09655575</t>
  </si>
  <si>
    <t>LOARTE MENDOZA TITO WILMER</t>
  </si>
  <si>
    <t>09663011</t>
  </si>
  <si>
    <t>CHIROQUE MONTENEGRO ELVIRA VICTORIA</t>
  </si>
  <si>
    <t>09664459</t>
  </si>
  <si>
    <t>HERRERA RAMIREZ YMELDA LUZ</t>
  </si>
  <si>
    <t>09669485</t>
  </si>
  <si>
    <t>CIEZA ESTEBAN DELIA GIANNINA</t>
  </si>
  <si>
    <t xml:space="preserve">TECNICO AUTOMOTRIZ OBS: INGENIERO AUTOMOTRIZ   </t>
  </si>
  <si>
    <t xml:space="preserve">CERTIFICADOR/A   </t>
  </si>
  <si>
    <t>09671120</t>
  </si>
  <si>
    <t>VEGA MORI WILSON</t>
  </si>
  <si>
    <t>09672451</t>
  </si>
  <si>
    <t>LA ROSA ALVAREZ PEDRO GABRIEL</t>
  </si>
  <si>
    <t xml:space="preserve">INGENIERO ELECTRONICO OBS: INGENIERIA ELECTRONICA   </t>
  </si>
  <si>
    <t>09675546</t>
  </si>
  <si>
    <t>LIMO MENDEZ LUIS GIOVANNI</t>
  </si>
  <si>
    <t xml:space="preserve">ASISTENTE DE VERIFICACION DE FIRMAS   </t>
  </si>
  <si>
    <t>09678201</t>
  </si>
  <si>
    <t>VIDAL MATOS WILLIAM ENRIQUE</t>
  </si>
  <si>
    <t>09678632</t>
  </si>
  <si>
    <t>HUARCAYA CARDENAS FREDY</t>
  </si>
  <si>
    <t xml:space="preserve">TECNICO, COMPUTADORAS OBS: TECNICO EN REPARACION DE MICROCOMPUTADORAS Y ENSAMBLAJE   </t>
  </si>
  <si>
    <t xml:space="preserve">TECNICO EN ENFERMERIA   </t>
  </si>
  <si>
    <t>09686673</t>
  </si>
  <si>
    <t>PERICHE PURIZACA ZOILA VICTORIA</t>
  </si>
  <si>
    <t xml:space="preserve">TECNICO LEGAL   </t>
  </si>
  <si>
    <t>09690634</t>
  </si>
  <si>
    <t>COSSIO QUISPE ANA MARIA</t>
  </si>
  <si>
    <t>09694758</t>
  </si>
  <si>
    <t>CCOAPAZA CURASACARI GLADYS MARLENE</t>
  </si>
  <si>
    <t>09695422</t>
  </si>
  <si>
    <t>MORAN OJEDA PATRICIA</t>
  </si>
  <si>
    <t>09695620</t>
  </si>
  <si>
    <t>AGUIRRE LUQUE SONIA</t>
  </si>
  <si>
    <t>09701326</t>
  </si>
  <si>
    <t>CARRASCO ARCE MONICA</t>
  </si>
  <si>
    <t xml:space="preserve">DEPURADOR   </t>
  </si>
  <si>
    <t>09701956</t>
  </si>
  <si>
    <t>FIERRO CURI MIGUEL ANGEL</t>
  </si>
  <si>
    <t xml:space="preserve">ADMINISTRACION OBS: CIENCIAS ADMINISTRATIVAS   </t>
  </si>
  <si>
    <t>09704089</t>
  </si>
  <si>
    <t>TAYPE CAMPOS HERMINIA NANCY</t>
  </si>
  <si>
    <t xml:space="preserve">TECNICO, INDUSTRIAS ALIMENTARIAS OBS: INDUSTRIAS ALIMENTARIAS   </t>
  </si>
  <si>
    <t>09707412</t>
  </si>
  <si>
    <t>PARIONA PUQUIO MARIBEL LUZ</t>
  </si>
  <si>
    <t xml:space="preserve">COMPUTACION E INFORMATICA OBS: TECNICO PROFESIONAL -EGRESADO   </t>
  </si>
  <si>
    <t>09707618</t>
  </si>
  <si>
    <t>HABRAHAMSHON ROJAS DIANA PAMELA</t>
  </si>
  <si>
    <t xml:space="preserve">ARCHIVERO OBS: ARCHIVISTICA VIII CICLO   </t>
  </si>
  <si>
    <t>09723631</t>
  </si>
  <si>
    <t>ARANGO VIVANCO JOSE LUIS</t>
  </si>
  <si>
    <t xml:space="preserve">CONTADOR, COSTOS OBS: CONTABILIDAD   </t>
  </si>
  <si>
    <t>09724458</t>
  </si>
  <si>
    <t>SANCHEZ ROMAN FELIX ROMULO</t>
  </si>
  <si>
    <t xml:space="preserve"> OBS: SUB OFICIAL DE PRIMERA   </t>
  </si>
  <si>
    <t>09724535</t>
  </si>
  <si>
    <t>BOCANEGRA VALVERDE YOLI RAQUEL</t>
  </si>
  <si>
    <t xml:space="preserve">TECNICO, COMPUTADORAS OBS: "COMPUTACION E INFORMATICA"   </t>
  </si>
  <si>
    <t>09724662</t>
  </si>
  <si>
    <t>RAMOS HUAMANI CLAUDIO HECTOR</t>
  </si>
  <si>
    <t xml:space="preserve">OTROS TECNICOS EN ELECTRICIDAD, ELECTRONICA Y TELECOMUNICACIONES OBS: PROFESIONAL TECNICO EN ELECTRICIDAD   </t>
  </si>
  <si>
    <t>09734371</t>
  </si>
  <si>
    <t>CARBAJAL OSCCACHI BEATRIZ</t>
  </si>
  <si>
    <t>09735292</t>
  </si>
  <si>
    <t>PUCHOC QUINTANA PATRICIA CONSTANZA</t>
  </si>
  <si>
    <t xml:space="preserve">MEDICO, OFTALMOLOGIA OBS: OFIMATICA   </t>
  </si>
  <si>
    <t>09736662</t>
  </si>
  <si>
    <t>ESPINOZA MONTALVO ARMANDO RAMIRO</t>
  </si>
  <si>
    <t xml:space="preserve">TECNICO, COMPUTADORAS OBS: COMPUTACION E INFORMATICA I CICLO   </t>
  </si>
  <si>
    <t xml:space="preserve">ANALISTA ADMINISTRATIVA/O   </t>
  </si>
  <si>
    <t>09742840</t>
  </si>
  <si>
    <t>LEON ALVARADO LUIS ENRIQUE</t>
  </si>
  <si>
    <t xml:space="preserve">FISICO, ELECTRONICA OBS: ELECTRONICA   </t>
  </si>
  <si>
    <t>09744618</t>
  </si>
  <si>
    <t>ARANGO ARAMBURU JENNY LUZ</t>
  </si>
  <si>
    <t>09747750</t>
  </si>
  <si>
    <t>MASIAS GUTIERREZ ANA MARIA</t>
  </si>
  <si>
    <t>09747845</t>
  </si>
  <si>
    <t>AGUIRRE SANTIN MARLON ALBERTO</t>
  </si>
  <si>
    <t>09756690</t>
  </si>
  <si>
    <t>VARGAS GONZALES PLACIDO</t>
  </si>
  <si>
    <t xml:space="preserve">PROFESOR, EDUCACION SECUNDARIA OBS: CIENCIAS DE LA EDUCACION ESPECIALIDAD AGROPECUARIA Y NUTRICION   </t>
  </si>
  <si>
    <t>09757444</t>
  </si>
  <si>
    <t>ESQUEN PARIONA CARLOS SANTOS</t>
  </si>
  <si>
    <t>09761167</t>
  </si>
  <si>
    <t>VIDAL CASIA PAOLA JULIANA</t>
  </si>
  <si>
    <t>09762500</t>
  </si>
  <si>
    <t>GARCIA HUARANGA SANDRO</t>
  </si>
  <si>
    <t>09764643</t>
  </si>
  <si>
    <t>ROJAS BONILLA SANDRA YESSY</t>
  </si>
  <si>
    <t xml:space="preserve">ABOGADO OBS: DERECHO Y CIENCIA POLITICA   </t>
  </si>
  <si>
    <t>09766158</t>
  </si>
  <si>
    <t>SANTIAGO RODRIGUEZ JULIO CESAR</t>
  </si>
  <si>
    <t>09767079</t>
  </si>
  <si>
    <t>SALSAVILCA CASTRO OMER GENNER</t>
  </si>
  <si>
    <t>09767851</t>
  </si>
  <si>
    <t>ALVARADO PONCE FLOR MARINA</t>
  </si>
  <si>
    <t xml:space="preserve">COMPUTACION E INFORMATICA OBS: SEGUN CONSTANCIA CULMINO SUS ESTUDIOS SUPERIORES EN EL AÑO 1994   </t>
  </si>
  <si>
    <t>09785776</t>
  </si>
  <si>
    <t>BOLAÑOS LOZADA ERICKA PATRICIA</t>
  </si>
  <si>
    <t xml:space="preserve">SECRETARIA OBS: SECRETARIADO COMPUTARIZADO   </t>
  </si>
  <si>
    <t xml:space="preserve">COORDINADOR OPERATIVO   </t>
  </si>
  <si>
    <t>09787714</t>
  </si>
  <si>
    <t>CISNEROS TITO SANDRA</t>
  </si>
  <si>
    <t xml:space="preserve">INGENIERO PESQUERO OBS: INGENIERIA PESQUERA   </t>
  </si>
  <si>
    <t>09793883</t>
  </si>
  <si>
    <t>VIVAS DE LA CRUZ TANIA RIBERATA</t>
  </si>
  <si>
    <t>09793958</t>
  </si>
  <si>
    <t>SUCASACA VALERIANO JANET IRENE</t>
  </si>
  <si>
    <t xml:space="preserve">PROFESOR, EDUCACION SECUNDARIA/QUIMICA OBS: LIC. EDUCACION   </t>
  </si>
  <si>
    <t>09796729</t>
  </si>
  <si>
    <t>PALOMINO MENDOZA GIOVANA</t>
  </si>
  <si>
    <t xml:space="preserve">CONTADOR, EMPRESA OBS: CONTABILIDAD VI CICLO   </t>
  </si>
  <si>
    <t>09797866</t>
  </si>
  <si>
    <t>AMABLE LAOS LUIS RICARDO</t>
  </si>
  <si>
    <t xml:space="preserve">COMPUTACION E INFORMATICA OBS:  TITULO TÉCNICO PROFESIONAL COMPUTACION E INFORMATICA   </t>
  </si>
  <si>
    <t>09827438</t>
  </si>
  <si>
    <t>CHAVEZ BARRAZA OSCAR FRAN</t>
  </si>
  <si>
    <t>09831065</t>
  </si>
  <si>
    <t>ERCE DE LA CRUZ CARLOS ALBERTO</t>
  </si>
  <si>
    <t xml:space="preserve"> OBS: CURSO-TALLER:"INTERPRETACION DE LA NORMA ISO/IEC 17020"   </t>
  </si>
  <si>
    <t>09842753</t>
  </si>
  <si>
    <t>PUELLES DE LA CRUZ JANET MEDALI</t>
  </si>
  <si>
    <t xml:space="preserve">TECNICO, ADMINISTRADOR/OTROS OBS: TECNICO EN ADMINISTRACION   </t>
  </si>
  <si>
    <t>09845468</t>
  </si>
  <si>
    <t>BAUTISTA CORDOVA JOEL JESUS</t>
  </si>
  <si>
    <t xml:space="preserve">AUXILIAR DE OPERACIONES   </t>
  </si>
  <si>
    <t>09850237</t>
  </si>
  <si>
    <t>EGUILUZ POMA MARIO CESAR</t>
  </si>
  <si>
    <t xml:space="preserve"> OBS: TECNICO EN COMPUTACIÓN / SISTEMAS UNI   </t>
  </si>
  <si>
    <t xml:space="preserve">ANALISTA DE CONTRATACIONES   </t>
  </si>
  <si>
    <t>09851762</t>
  </si>
  <si>
    <t>GONZALES SAENZ LUZ ANGELICA</t>
  </si>
  <si>
    <t>09851802</t>
  </si>
  <si>
    <t>ROJAS OVIEDO GIANINA KAROLL</t>
  </si>
  <si>
    <t xml:space="preserve">ABOGADO OBS: TITULADO EN DERECHO   </t>
  </si>
  <si>
    <t>09854509</t>
  </si>
  <si>
    <t>BENDEZU ANGELES LYDIA PATRICIA</t>
  </si>
  <si>
    <t xml:space="preserve">SUPERVISOR DE LINEA   </t>
  </si>
  <si>
    <t>09855391</t>
  </si>
  <si>
    <t>BETANCOUR GUERRERO MARIA TERESA MILAGROS</t>
  </si>
  <si>
    <t>09857171</t>
  </si>
  <si>
    <t>SOLIS IPANAQUE SHIRLEY IVON</t>
  </si>
  <si>
    <t xml:space="preserve">LICENCIADO EN TURISMO OBS: TECNICO - TURISMO   </t>
  </si>
  <si>
    <t xml:space="preserve">IMPLEMENTADOR DE SISTEMAS   </t>
  </si>
  <si>
    <t>09862331</t>
  </si>
  <si>
    <t>LEANDRO OSORIO ROOSEVELT JOHN</t>
  </si>
  <si>
    <t>09865651</t>
  </si>
  <si>
    <t>GUERRA MARQUEZ LORENA</t>
  </si>
  <si>
    <t xml:space="preserve">DERECHO Y CIENCIAS  POLITICAS OBS: FACULTAD DE DERECHO Y CIENCIAS POLITICAS   </t>
  </si>
  <si>
    <t>09871429</t>
  </si>
  <si>
    <t>BENITES ARANCIBIA JULIO LUIS</t>
  </si>
  <si>
    <t xml:space="preserve">ARCHIVERO OBS: ARCHIVOS   </t>
  </si>
  <si>
    <t>09873557</t>
  </si>
  <si>
    <t>PAUCARHUANCA MIRANDA ROGER SERGIO</t>
  </si>
  <si>
    <t>09875974</t>
  </si>
  <si>
    <t>AGUILAR GIANNOTTI MANUEL RAFAEL MARTIN</t>
  </si>
  <si>
    <t>09886729</t>
  </si>
  <si>
    <t>RAVELLO GALVEZ PAOLA CARMEN</t>
  </si>
  <si>
    <t>09888655</t>
  </si>
  <si>
    <t>SACCACO GALINDO DOLORES</t>
  </si>
  <si>
    <t>09889814</t>
  </si>
  <si>
    <t>ROMAN CARBAJAL ROBERTO CARLOS</t>
  </si>
  <si>
    <t xml:space="preserve">TURISMO Y HOTELERIA   </t>
  </si>
  <si>
    <t>09897280</t>
  </si>
  <si>
    <t>VILLANUEVA DELGADO JUDITH JHOVANA</t>
  </si>
  <si>
    <t>09908871</t>
  </si>
  <si>
    <t>ÑAVINCOPA ROJAS MARCO ANTONIO</t>
  </si>
  <si>
    <t>09909100</t>
  </si>
  <si>
    <t>SANTILLAN SALAZAR ERIK MARTIN</t>
  </si>
  <si>
    <t xml:space="preserve">SOCIOLOGIA OBS: BACHILLER EN CIENCIAS SOCIALES - ESPECIALIDAD: SOCIOLOGIA   </t>
  </si>
  <si>
    <t>09910710</t>
  </si>
  <si>
    <t>CERNA ASTUVILCA CRISTIAN ERIK</t>
  </si>
  <si>
    <t xml:space="preserve"> OBS: CURSO DE EDUCACION Y SEGURIDAD VIAL 1996   </t>
  </si>
  <si>
    <t>09914258</t>
  </si>
  <si>
    <t>VALVERDE GARAY DAVID RENZO</t>
  </si>
  <si>
    <t xml:space="preserve">ADMINISTRACION OBS: 5TO CICLO   </t>
  </si>
  <si>
    <t xml:space="preserve">ASESOR/A LEGAL   </t>
  </si>
  <si>
    <t>09916627</t>
  </si>
  <si>
    <t>MORI ROSELLÓ CARLOS YURI</t>
  </si>
  <si>
    <t>09917282</t>
  </si>
  <si>
    <t>GALINDO PALOMINO RAQUEL XIOMARA</t>
  </si>
  <si>
    <t xml:space="preserve">INGENIERO AGROINDUSTRIAL OBS: INGENIERIA AGROINDUSTRIAL   </t>
  </si>
  <si>
    <t xml:space="preserve">ARQUITECTO DE INNOVACION   </t>
  </si>
  <si>
    <t>09919366</t>
  </si>
  <si>
    <t>TOCTO INGA PAUL MILLER</t>
  </si>
  <si>
    <t xml:space="preserve">INGENIERO, MATEMATICO   </t>
  </si>
  <si>
    <t>09919712</t>
  </si>
  <si>
    <t>PAJARES CABALLA OMAR LENIN</t>
  </si>
  <si>
    <t xml:space="preserve">ECONOMISTA OBS: CIENCIAS ECONOMICAS II CICLO   </t>
  </si>
  <si>
    <t>09926281</t>
  </si>
  <si>
    <t>ROLDAN CASTILLO FRANCISCO</t>
  </si>
  <si>
    <t xml:space="preserve">TECNICO, COMPUTADORAS OBS: ENSAMBLAJE DE COMPUTADORAS   </t>
  </si>
  <si>
    <t>09927407</t>
  </si>
  <si>
    <t>YAUYO ALBARRACIN JOHN CHRISTIAN</t>
  </si>
  <si>
    <t xml:space="preserve">INGENIERIA DE COMPUTACION Y SISTEMAS OBS: TITULADO DE INGENIERO DE SISTEMAS Y COMPUTO   </t>
  </si>
  <si>
    <t>09929355</t>
  </si>
  <si>
    <t>HERRERA CARBAJAL JENNY NOELIA</t>
  </si>
  <si>
    <t xml:space="preserve">COMPUTACION E INFORMATICA OBS: MODULO II   </t>
  </si>
  <si>
    <t>09930881</t>
  </si>
  <si>
    <t>MACHUCA VARGAS ARIADNA CLAUDIA</t>
  </si>
  <si>
    <t>09934702</t>
  </si>
  <si>
    <t>VALENCIA MARIÑOS JULIO CÉSAR</t>
  </si>
  <si>
    <t>09937997</t>
  </si>
  <si>
    <t>CUADRA SANCHEZ ELENA MARIA</t>
  </si>
  <si>
    <t>09938061</t>
  </si>
  <si>
    <t>LIZA MONCADA JANNETH MILAGROS</t>
  </si>
  <si>
    <t xml:space="preserve"> OBS: BASICO EN REGISTRO UNICO DE PERSONAS NATURALES Y REGISTROS DEL ESTADO CIVIL   </t>
  </si>
  <si>
    <t>09940583</t>
  </si>
  <si>
    <t>CORONADO CARBAJAL ERIKA LOLA</t>
  </si>
  <si>
    <t xml:space="preserve">ESPECIALISTA, CIENCIAS DE LA COMUNICACION OBS: COMUNICACION   </t>
  </si>
  <si>
    <t>09948979</t>
  </si>
  <si>
    <t>MARCOS RAMIREZ JOB ADAN</t>
  </si>
  <si>
    <t xml:space="preserve">DISEÑADOR, GRAFICO OBS: DISEÑO GRAFICO   </t>
  </si>
  <si>
    <t xml:space="preserve">JEFA/E DE PROYECTOS INFORMATICOS   </t>
  </si>
  <si>
    <t>09950433</t>
  </si>
  <si>
    <t>LIENDO TORRES ELIAS JESUS</t>
  </si>
  <si>
    <t>09950491</t>
  </si>
  <si>
    <t>CALDERON LOYOLA NESTOR LUIS</t>
  </si>
  <si>
    <t>09951739</t>
  </si>
  <si>
    <t>CAYTUIRO AGUILAR MARCOS</t>
  </si>
  <si>
    <t xml:space="preserve">AUXILIAR, CONTABLE OBS: CARRERA DE CONTABILIDAD COMPUTARIZADA   </t>
  </si>
  <si>
    <t xml:space="preserve">OPERADOR DE CONTROL DE CALIDAD DEL DNI   </t>
  </si>
  <si>
    <t>09952126</t>
  </si>
  <si>
    <t>ORTIZ CABRERA EDWARD MARTIN</t>
  </si>
  <si>
    <t xml:space="preserve">INGENIERO, SISTEMAS INFORMATICOS OBS: OBS: INGENIERIA DE COMPUTACION Y SISTEMAS   </t>
  </si>
  <si>
    <t>09954177</t>
  </si>
  <si>
    <t>GUERRERO DEXTRE IVAN RAMIRO</t>
  </si>
  <si>
    <t xml:space="preserve">ANALISTA ADMINISTRATIVO/A   </t>
  </si>
  <si>
    <t>09958356</t>
  </si>
  <si>
    <t>MOZOMBITE BARBARAN NIELSEN</t>
  </si>
  <si>
    <t>09960674</t>
  </si>
  <si>
    <t>CHUQUIANO BENAVIDES KARINA VILMA</t>
  </si>
  <si>
    <t>09966768</t>
  </si>
  <si>
    <t>MARTINEZ LLONTOP ROSA</t>
  </si>
  <si>
    <t xml:space="preserve"> OBS: INSCRIPCION Y ACTUALIZACION DEL DNI PARA PERSONAS CON DISCAPACIDAD   </t>
  </si>
  <si>
    <t xml:space="preserve">ANALISTA ESTADISTICO   </t>
  </si>
  <si>
    <t>09968064</t>
  </si>
  <si>
    <t>MISARI ATANACIO JULISSA SILVIA</t>
  </si>
  <si>
    <t xml:space="preserve">ESTADISTICO, ESTADISTICA APLICADA OBS: LICENCIADO EN ESTADISTICA   </t>
  </si>
  <si>
    <t>09969760</t>
  </si>
  <si>
    <t>DEXTRE SANCHEZ ROSARIO TRINIDAD</t>
  </si>
  <si>
    <t>09977322</t>
  </si>
  <si>
    <t>GUILLEN ALARCON NESTOR ARCESIO</t>
  </si>
  <si>
    <t xml:space="preserve">ANALISTA DE CONTROL DE CALIDAD   </t>
  </si>
  <si>
    <t>09978897</t>
  </si>
  <si>
    <t>CASANOVA TOVAR MILENA YOLANDA</t>
  </si>
  <si>
    <t xml:space="preserve">AUXILIAR DE SEGURIDAD   </t>
  </si>
  <si>
    <t>09980209</t>
  </si>
  <si>
    <t>PASACHE SERNAQUE VICTOR JOSE</t>
  </si>
  <si>
    <t xml:space="preserve"> OBS: OFIMATICA WORD 2003 BASICO   </t>
  </si>
  <si>
    <t>09981975</t>
  </si>
  <si>
    <t>JUAREZ COLAN ALIPIO</t>
  </si>
  <si>
    <t xml:space="preserve">INGENIERO, SISTEMAS INFORMATICOS OBS: ING. SISTEMAS V CICLO   </t>
  </si>
  <si>
    <t>09985592</t>
  </si>
  <si>
    <t>GALAN ANSELMO SILVIA ROXANA</t>
  </si>
  <si>
    <t xml:space="preserve">LING³ISTA OBS: LINGUISTA   </t>
  </si>
  <si>
    <t>09985671</t>
  </si>
  <si>
    <t>BELAONIA CHERO ROBIN KELLY</t>
  </si>
  <si>
    <t>09987516</t>
  </si>
  <si>
    <t>CENTENO SALAS JENNY ROXANA</t>
  </si>
  <si>
    <t xml:space="preserve">COMPUTACION E INFORMATICA OBS: INSTITUTO SUPERIOR TECNOLOGICO   </t>
  </si>
  <si>
    <t xml:space="preserve">ASISTENTE DE SELECCION DE PERSONAL   </t>
  </si>
  <si>
    <t>09987962</t>
  </si>
  <si>
    <t>VASQUEZ UGARTE ALFREDO ADOLFO</t>
  </si>
  <si>
    <t xml:space="preserve">TÉCNICO ADMINSITRATIVO 1   </t>
  </si>
  <si>
    <t>09990392</t>
  </si>
  <si>
    <t>CASIMIRO JULCA CARMEN BERTHA</t>
  </si>
  <si>
    <t>09990627</t>
  </si>
  <si>
    <t>ARTEAGA CHAMORRO ESTALEN ROBERT</t>
  </si>
  <si>
    <t>09993027</t>
  </si>
  <si>
    <t>PALOMINO CORONEL ANIBAL YONEL</t>
  </si>
  <si>
    <t>09993591</t>
  </si>
  <si>
    <t>GUEVARA ARANGOITIA KATHERINE MAGGIE</t>
  </si>
  <si>
    <t xml:space="preserve">ARQUITECTO, EDIFICIOS OBS: ARQUITECTURA   </t>
  </si>
  <si>
    <t>09993780</t>
  </si>
  <si>
    <t>PEREZ QUIJANO JOSE SANTIAGO</t>
  </si>
  <si>
    <t xml:space="preserve">DESARROLLADOR/A DE SERVICIOS WEB   </t>
  </si>
  <si>
    <t>09994763</t>
  </si>
  <si>
    <t>ALVAREZ BALVIN FLOR DEL CARMEN</t>
  </si>
  <si>
    <t>09995231</t>
  </si>
  <si>
    <t>AGUERO YAULI NICANOR MARCO ANTONIO</t>
  </si>
  <si>
    <t xml:space="preserve">ADMINISTRADOR DE EMPRESAS OBS: ADMINISTRACION DE EMPRESAS   </t>
  </si>
  <si>
    <t xml:space="preserve">MONITOR PARA LA ATENCION DEL CLIENTE   </t>
  </si>
  <si>
    <t>09995303</t>
  </si>
  <si>
    <t>AYALA MIMBELA DENISS GIOVANNA</t>
  </si>
  <si>
    <t xml:space="preserve">CIENCIAS DE LA COMUNICACION OBS: GRADO DE BACHILLER EN CIENCIAS DE LA COMUNICACIÓN   </t>
  </si>
  <si>
    <t>09997378</t>
  </si>
  <si>
    <t>MOLERO VERA ROBERTO IBERICO</t>
  </si>
  <si>
    <t xml:space="preserve">INGENIERO, SISTEMAS INFORMATICOS OBS: INFORMATICA - ISIL   </t>
  </si>
  <si>
    <t>10006301</t>
  </si>
  <si>
    <t>FRANCO ALZAMORA ANA BEATRIZ</t>
  </si>
  <si>
    <t xml:space="preserve">ABOGADO OBS: MAESTRIA EN DERECHO CIVIL Y COMERCIAL   </t>
  </si>
  <si>
    <t>10007564</t>
  </si>
  <si>
    <t>BASTIDAS PORTALANZA MIGUEL EDWARD</t>
  </si>
  <si>
    <t xml:space="preserve">ANFITRIONA   </t>
  </si>
  <si>
    <t>10009358</t>
  </si>
  <si>
    <t>PASTOR VALDEZ LILIANA EMPERATRIZ</t>
  </si>
  <si>
    <t xml:space="preserve">CONTABILIDAD OBS: DURACION DE CARRERA DE CONTABILIDAD COMPUTARIZADA "18 MESES"   </t>
  </si>
  <si>
    <t xml:space="preserve">ASIGNADOR/A   </t>
  </si>
  <si>
    <t>10011421</t>
  </si>
  <si>
    <t>MONTES TRELLES DAISY JOSEFINA</t>
  </si>
  <si>
    <t xml:space="preserve">COMPUTACION E INFORMATICA OBS: IV SEMESTRE EN COMPUTACION E INFORMATICA   </t>
  </si>
  <si>
    <t>10016955</t>
  </si>
  <si>
    <t>SANCHEZ PIÑAS MIRIAM PILAR</t>
  </si>
  <si>
    <t xml:space="preserve">OPERADOR/A DE REGISTRO DIGITAL   </t>
  </si>
  <si>
    <t>10025168</t>
  </si>
  <si>
    <t>CRESPO VASQUEZ FRANCISCO EDER</t>
  </si>
  <si>
    <t>10044629</t>
  </si>
  <si>
    <t>ORELLANA CHAMORRO LIDIA ELVIRA</t>
  </si>
  <si>
    <t>10048604</t>
  </si>
  <si>
    <t>VILLON MORI SAMUEL</t>
  </si>
  <si>
    <t xml:space="preserve"> OBS: MECANICA AUTOMOTRIZ   </t>
  </si>
  <si>
    <t>10050372</t>
  </si>
  <si>
    <t>HUERTA POMA JESSICA DEL PILAR</t>
  </si>
  <si>
    <t xml:space="preserve">ESTADISTICO, ESTADISTICA APLICADA OBS: TITULO PROFESIONAL: LICENCIADA EN ESTADISTICA   </t>
  </si>
  <si>
    <t>10053758</t>
  </si>
  <si>
    <t>ARMAS GUIZADO VILMA</t>
  </si>
  <si>
    <t xml:space="preserve">INGENIERIA INDUSTRIAL OBS: ESTUDIANTE DEL III CICLO   </t>
  </si>
  <si>
    <t xml:space="preserve">CALIFICADOR DE PROCESOS 3   </t>
  </si>
  <si>
    <t>10055783</t>
  </si>
  <si>
    <t>SALAZAR LANDEO YSABEL</t>
  </si>
  <si>
    <t xml:space="preserve">LICENCIADOS EN COMPUTACION OBS: TECNICO EN COMPUTACION E INFORMATICA   </t>
  </si>
  <si>
    <t xml:space="preserve">TELEOPERADORA   </t>
  </si>
  <si>
    <t>10057366</t>
  </si>
  <si>
    <t>ORTEGA GUTIERREZ JACQUELINE YRAN</t>
  </si>
  <si>
    <t xml:space="preserve">CIENCIAS DE LA COMUNICACION OBS: EGRESÓ: SEMESTRE 200 II   </t>
  </si>
  <si>
    <t>10078874</t>
  </si>
  <si>
    <t>HUAMANI ANAMPA ANGEL</t>
  </si>
  <si>
    <t xml:space="preserve">ADMINISTRACION OBS: BACHILLER EN ADMINISTRACIÓN, FINANZAS Y NEGOCIOS GLOBALES   </t>
  </si>
  <si>
    <t>10088572</t>
  </si>
  <si>
    <t>YARO CORIA IVONNE AIDA</t>
  </si>
  <si>
    <t xml:space="preserve"> OBS: BACHILLER EN EDUCACION   </t>
  </si>
  <si>
    <t>10089503</t>
  </si>
  <si>
    <t>TAPIA GONZALES ROSA YANET</t>
  </si>
  <si>
    <t>10091522</t>
  </si>
  <si>
    <t>FLORES LIZARBE ROXANA</t>
  </si>
  <si>
    <t xml:space="preserve">REGISTRADOR 1   </t>
  </si>
  <si>
    <t>10092674</t>
  </si>
  <si>
    <t>CARRANZA RIVEROS MARTHA</t>
  </si>
  <si>
    <t>10093954</t>
  </si>
  <si>
    <t>CLAROS GONZALES JANIE SOFIA</t>
  </si>
  <si>
    <t>10099949</t>
  </si>
  <si>
    <t>CASTAÑEDA ANDRADE VILMA ENCARNACION</t>
  </si>
  <si>
    <t xml:space="preserve">MAESTRO DE ENSEÑANZA PRIMARIA OBS: LICENCIADO EN EDUCACION PRIMARIA   </t>
  </si>
  <si>
    <t>10105149</t>
  </si>
  <si>
    <t>DUEÑAS MACHUCA ANTONIO REMIGIO</t>
  </si>
  <si>
    <t xml:space="preserve">COMPUTACION E INFORMATICA OBS: TITULO DE TÉCNICO PROFESIONAL EN COMPUTACIÓN E INFORMÁTICA   </t>
  </si>
  <si>
    <t>10108796</t>
  </si>
  <si>
    <t>APAZA QUISPITUPA JEAN DAVIDSON</t>
  </si>
  <si>
    <t>10109203</t>
  </si>
  <si>
    <t>CHEVEZ PARCANO JANET MIRIAM</t>
  </si>
  <si>
    <t>10114211</t>
  </si>
  <si>
    <t>ALAYO SAAVEDRA GIOVANNA PAULA</t>
  </si>
  <si>
    <t>10115499</t>
  </si>
  <si>
    <t>CHIVILCHEZ GOYZUETA ROBERT JAVIER</t>
  </si>
  <si>
    <t xml:space="preserve">ALBAÑIL   </t>
  </si>
  <si>
    <t>10120051</t>
  </si>
  <si>
    <t>FLORINDEZ YOPLA SEGUNDO WALTER</t>
  </si>
  <si>
    <t xml:space="preserve">PROFESOR, EDUCACION SECUNDARIA/TECNOLOGICA OBS: EDUCACION: TECNOLOGIA   </t>
  </si>
  <si>
    <t>10121449</t>
  </si>
  <si>
    <t>CORTEZ CABRERA VICTOR HUGO</t>
  </si>
  <si>
    <t xml:space="preserve">ADMINISTRACION OBS: CONSTANCIA DE NOTAS   </t>
  </si>
  <si>
    <t>10121552</t>
  </si>
  <si>
    <t>RAMIREZ MANYARI ANA MARIA SOLEDAD</t>
  </si>
  <si>
    <t xml:space="preserve">CIENCIAS DE LA COMUNICACION   </t>
  </si>
  <si>
    <t xml:space="preserve">ANALISTA EN METODOLOGIA ESTADISTICA   </t>
  </si>
  <si>
    <t>10123305</t>
  </si>
  <si>
    <t>PINO MORENO CARLOS AMHED</t>
  </si>
  <si>
    <t>10129469</t>
  </si>
  <si>
    <t>QUINTO ESPINOZA MIRIAM ELIZABETH</t>
  </si>
  <si>
    <t>10129500</t>
  </si>
  <si>
    <t>VARGAS CARRANZA MARLENE ELIZABETH</t>
  </si>
  <si>
    <t>10129588</t>
  </si>
  <si>
    <t>MAYHUA LOAYZA LUIS RAUL</t>
  </si>
  <si>
    <t xml:space="preserve"> OBS: TECNICO ANALISTA DE SISTEMAS   </t>
  </si>
  <si>
    <t>10131904</t>
  </si>
  <si>
    <t>ROMAN PONCE GUDELIA DENNIS</t>
  </si>
  <si>
    <t xml:space="preserve">ADMINISTRACION DE EMPRESAS OBS: ESTUDIANTE DEL X CICLO   </t>
  </si>
  <si>
    <t xml:space="preserve">AUXILIAR DE INFORMACION REGISTRAL   </t>
  </si>
  <si>
    <t>10131971</t>
  </si>
  <si>
    <t>JUAREZ VALLE NEISER</t>
  </si>
  <si>
    <t>10134810</t>
  </si>
  <si>
    <t>LOPEZ CRESPO GRETTA ELVIRA</t>
  </si>
  <si>
    <t>10135772</t>
  </si>
  <si>
    <t>RUIZ RAMIREZ FRANCISCO JOSE</t>
  </si>
  <si>
    <t>10139322</t>
  </si>
  <si>
    <t>SANCHEZ VILLANUEVA CARLOS ALBERTO</t>
  </si>
  <si>
    <t>10139590</t>
  </si>
  <si>
    <t>BEJAR SEQUEIROS SILVANA</t>
  </si>
  <si>
    <t>10141741</t>
  </si>
  <si>
    <t>CASTRO SAAVEDRA WELLINGTON RAÚL</t>
  </si>
  <si>
    <t xml:space="preserve">ABOGADO OBS: DERECHO IV CICLO   </t>
  </si>
  <si>
    <t xml:space="preserve">OPERADOR DE SERVICIO DE CHAT   </t>
  </si>
  <si>
    <t>10141783</t>
  </si>
  <si>
    <t>BARRON NECIOSUPP MARIA MILAGRITOS</t>
  </si>
  <si>
    <t xml:space="preserve">ADMINISTRACION DE NEGOCIOS INTERNACIONALES OBS: TITULO PROFESIONAL TÉCNICO.   </t>
  </si>
  <si>
    <t>10142132</t>
  </si>
  <si>
    <t>BARRON ORTEGA EDITH MARLENY</t>
  </si>
  <si>
    <t>10147828</t>
  </si>
  <si>
    <t>MINAYA RAMOS ARTEMIO SANTIAGO</t>
  </si>
  <si>
    <t xml:space="preserve">INGENIERO, SISTEMAS INFORMATICOS OBS: INGENIERIA DE SISTEMAS VI CICLO   </t>
  </si>
  <si>
    <t>10151853</t>
  </si>
  <si>
    <t>ESCOBAR CABRERA ELVIA SUSANA</t>
  </si>
  <si>
    <t>10153391</t>
  </si>
  <si>
    <t>MENA GUERRA EDITH AURORA</t>
  </si>
  <si>
    <t xml:space="preserve">COMPUTACION E INFORMATICA OBS: COMPUTACIÓN E INFORMATICA   </t>
  </si>
  <si>
    <t xml:space="preserve">ASISTENTE DE GESTION DE MICROFORMAS DIGITALES   </t>
  </si>
  <si>
    <t>10153482</t>
  </si>
  <si>
    <t>CORNELIO SALAS AMELIA</t>
  </si>
  <si>
    <t>10158620</t>
  </si>
  <si>
    <t>SULCA CHAVEZ KARINA MARIBEL</t>
  </si>
  <si>
    <t>10159349</t>
  </si>
  <si>
    <t>OLAGUIBEL OLAZABAL FREDDY JESUS</t>
  </si>
  <si>
    <t xml:space="preserve">PERIODISTA, REPORTERO OBS: PERIODISMO   </t>
  </si>
  <si>
    <t>10160225</t>
  </si>
  <si>
    <t>VILCA TITO FIDEL</t>
  </si>
  <si>
    <t xml:space="preserve">INGENIERO, SISTEMAS INFORMATICOS OBS: COMPUTACION E INFORMATICA V CICLO   </t>
  </si>
  <si>
    <t>10167274</t>
  </si>
  <si>
    <t>SULCA CHAVEZ ROXANA MILAGROS</t>
  </si>
  <si>
    <t>10170652</t>
  </si>
  <si>
    <t>OTRERA MAURICIO ERIKA FABIOLA</t>
  </si>
  <si>
    <t xml:space="preserve"> OBS: OPERACION DE COMPUTADORAS-CERTIFICA QUE ESTA ESTUDIANDO   </t>
  </si>
  <si>
    <t>10178302</t>
  </si>
  <si>
    <t>RODRIGUEZ LEON RAFAEL</t>
  </si>
  <si>
    <t>10179459</t>
  </si>
  <si>
    <t>MARTINEZ ALARCON MARLENE CECILIA</t>
  </si>
  <si>
    <t xml:space="preserve">ANALISTA DE SISTEMAS 3   </t>
  </si>
  <si>
    <t>10180915</t>
  </si>
  <si>
    <t>RADICY PAREDES FEBO ALEXANDER</t>
  </si>
  <si>
    <t xml:space="preserve">MARKETING   </t>
  </si>
  <si>
    <t>10180974</t>
  </si>
  <si>
    <t>CORNEJO ZAPATA CLARA ENELIDA</t>
  </si>
  <si>
    <t>10181289</t>
  </si>
  <si>
    <t>CORDOVA RODRIGUEZ CARLOS ENRIQUE</t>
  </si>
  <si>
    <t xml:space="preserve">ADMINISTRACION DE NEGOCIOS   </t>
  </si>
  <si>
    <t xml:space="preserve">TECNICA/O DE VINCULOS   </t>
  </si>
  <si>
    <t>10183188</t>
  </si>
  <si>
    <t>AVILES BONILLA ILLICH</t>
  </si>
  <si>
    <t xml:space="preserve">COMPUTACION E INFORMATICA OBS: PROFESIONAL TECNICO   </t>
  </si>
  <si>
    <t>10193978</t>
  </si>
  <si>
    <t>HEREDIA AGUILAR ROLANDO ENRIQUE</t>
  </si>
  <si>
    <t xml:space="preserve">ANALISTA EN GESTION TECNICA   </t>
  </si>
  <si>
    <t>10194217</t>
  </si>
  <si>
    <t>NUÑEZ HUERTA JOSE ADRIAN</t>
  </si>
  <si>
    <t xml:space="preserve">CONTROLADOR DE CENTRAL DE MONITOREO   </t>
  </si>
  <si>
    <t>10195500</t>
  </si>
  <si>
    <t>JARA ESPINOZA JOHNNY</t>
  </si>
  <si>
    <t xml:space="preserve">INGENIERO, ADMINISTRATIVO OBS: ADMINISTRACION   </t>
  </si>
  <si>
    <t>10198301</t>
  </si>
  <si>
    <t>LAPA NOLAZCO JUAN CARLOS</t>
  </si>
  <si>
    <t xml:space="preserve"> OBS: BACHILLER EN CIENCIAS DE LA ADMINISTRACION   </t>
  </si>
  <si>
    <t>10199430</t>
  </si>
  <si>
    <t>GIRALDO GARAY ERIKA LIZ</t>
  </si>
  <si>
    <t xml:space="preserve">ANALISTA DE CONTROL PATRIMONIAL   </t>
  </si>
  <si>
    <t>10199714</t>
  </si>
  <si>
    <t>SANCHEZ FLORES JAVIER COSME</t>
  </si>
  <si>
    <t>10201057</t>
  </si>
  <si>
    <t>PALIZA CONDE ALDRIN EDGARDO</t>
  </si>
  <si>
    <t>10202739</t>
  </si>
  <si>
    <t>QUISPE GALVAN ERNESTO ALFONZO</t>
  </si>
  <si>
    <t xml:space="preserve">CONTABILIDAD OBS: CONTABILIDAD Y FINANZAS IX CICLO   </t>
  </si>
  <si>
    <t>10204722</t>
  </si>
  <si>
    <t>GAGO QUISPE BERTHA ROCIO</t>
  </si>
  <si>
    <t xml:space="preserve"> OBS: V CICLO 1994 II   </t>
  </si>
  <si>
    <t>10204737</t>
  </si>
  <si>
    <t>ALEGRE CUBA FELIPE ALEXIS</t>
  </si>
  <si>
    <t>10231490</t>
  </si>
  <si>
    <t>TORRES VILLANUEVA JOSE ANTONIO</t>
  </si>
  <si>
    <t xml:space="preserve">TECNICO EN ARCHIVO   </t>
  </si>
  <si>
    <t>10232056</t>
  </si>
  <si>
    <t>HANCO MAMANI JULIO CESAR</t>
  </si>
  <si>
    <t>10233590</t>
  </si>
  <si>
    <t>MORALES PUMACAHUA RAUL RENATO</t>
  </si>
  <si>
    <t>10237064</t>
  </si>
  <si>
    <t>MELGAREJO CABELLO FREDDY CESAR</t>
  </si>
  <si>
    <t>10247114</t>
  </si>
  <si>
    <t>PICHO ATENCIO ROSARIO MAGDALENA</t>
  </si>
  <si>
    <t xml:space="preserve">ANALISTA EN CONSISTENCIA DE DATOS   </t>
  </si>
  <si>
    <t>10268908</t>
  </si>
  <si>
    <t>MOSCOSO CARBAJAL YNGRID</t>
  </si>
  <si>
    <t>10280048</t>
  </si>
  <si>
    <t>CRUZADO CARPIO ALEJANDRO ANTONIO</t>
  </si>
  <si>
    <t>10285090</t>
  </si>
  <si>
    <t>VALDEZ PANTOJA JOSEFINA ASUNCION</t>
  </si>
  <si>
    <t>10287670</t>
  </si>
  <si>
    <t>PORTOCARRERO TORRES ERICK EMILINHO</t>
  </si>
  <si>
    <t>10290209</t>
  </si>
  <si>
    <t>SINTI JABO GENER ISAAC</t>
  </si>
  <si>
    <t>10290327</t>
  </si>
  <si>
    <t>MUÑANTE LUNA SANDRA VERONICA</t>
  </si>
  <si>
    <t>10292752</t>
  </si>
  <si>
    <t>BAZAN FUENTES LORENA MABEL</t>
  </si>
  <si>
    <t>10293352</t>
  </si>
  <si>
    <t>URBINA HUERTAS MARIANELLA TERESA</t>
  </si>
  <si>
    <t xml:space="preserve">SECRETARIA EJECUTIVA OBS: SECRETARIADO EJECUTIVO EN CASTELLANO   </t>
  </si>
  <si>
    <t>10296287</t>
  </si>
  <si>
    <t>SOLSO HINOSTROZA ARTEMIO GUILLERMO</t>
  </si>
  <si>
    <t xml:space="preserve">PROFESOR, EDUCACION SECUNDARIA/GEOGRAFIA OBS: LICENCIADO EN EDUCACION   </t>
  </si>
  <si>
    <t>10297750</t>
  </si>
  <si>
    <t>ALARCON BARTOLO NOEMI MARIA</t>
  </si>
  <si>
    <t xml:space="preserve">INGENIERO, SISTEMAS INFORMATICOS OBS: BACHILLER EN INGENIERIA DE SISTEMAS   </t>
  </si>
  <si>
    <t>10299794</t>
  </si>
  <si>
    <t>PACHAS GUTIERREZ ALEXANDER RAUL</t>
  </si>
  <si>
    <t xml:space="preserve">INGENIERIA DE SISTEMAS OBS: BACHILLER   </t>
  </si>
  <si>
    <t>10299875</t>
  </si>
  <si>
    <t>MARTÍNEZ CASTRO MARISSA ZULEMA</t>
  </si>
  <si>
    <t>10301787</t>
  </si>
  <si>
    <t>CARDENAS VERA EDWAR REINALDO</t>
  </si>
  <si>
    <t>10303527</t>
  </si>
  <si>
    <t>GARCIA FRANCIA EDWARD MARIN</t>
  </si>
  <si>
    <t xml:space="preserve">TECNICO, LABORATORISTA OBS: TECNICO EN LABORATORIO CLINICO   </t>
  </si>
  <si>
    <t xml:space="preserve">ANALISTA DE SISTEMAS 2   </t>
  </si>
  <si>
    <t>10304410</t>
  </si>
  <si>
    <t>MORALES SALGUERO ANGIE ROCIO</t>
  </si>
  <si>
    <t>10311613</t>
  </si>
  <si>
    <t>PALOMINO MIRANDA GLORIA</t>
  </si>
  <si>
    <t xml:space="preserve">ADMINISTRACION DE NEGOCIOS GLOBALES OBS: ADMINISTRACION, FINANZAS Y NEGOCIOS GLOBALES   </t>
  </si>
  <si>
    <t>10314151</t>
  </si>
  <si>
    <t>TORRES MUNARRIZ RENATO LUIS</t>
  </si>
  <si>
    <t>10320268</t>
  </si>
  <si>
    <t>RAMOS PEREZ ALBELA LOURDES MIRIAM</t>
  </si>
  <si>
    <t>10320433</t>
  </si>
  <si>
    <t>DELGADO BOCANEGRA CRISTIAN LUIS</t>
  </si>
  <si>
    <t>10320633</t>
  </si>
  <si>
    <t>RAMIREZ GARCIA CARMEN GRACIELA</t>
  </si>
  <si>
    <t>10323222</t>
  </si>
  <si>
    <t>ATALAYA SILVA GLADYS PAMELA</t>
  </si>
  <si>
    <t>10324142</t>
  </si>
  <si>
    <t>AMES ASTETE SANDRO BARNABY</t>
  </si>
  <si>
    <t xml:space="preserve">INGENIERIA DE SISTEMAS OBS: FACULTAD DE INGENIERIAS Y ARQUITECTURA   </t>
  </si>
  <si>
    <t>10329489</t>
  </si>
  <si>
    <t>SALINAS GOMEZ VELASQUEZ ERNESTO RAUL</t>
  </si>
  <si>
    <t xml:space="preserve"> OBS: NORMAS Y USO DEL SISTEMA DE CERTIFICACION DE ACTAS REGISTRALES   </t>
  </si>
  <si>
    <t xml:space="preserve">ANALISTA DE SERVICIOS GENERALES   </t>
  </si>
  <si>
    <t>10330303</t>
  </si>
  <si>
    <t>CERON YARLEQUE ELISA DEL CARMEN</t>
  </si>
  <si>
    <t xml:space="preserve">INGENIERO, ADMINISTRATIVO OBS: ING. ADMINISTRATIVA E INDUSTRIAL   </t>
  </si>
  <si>
    <t>10338926</t>
  </si>
  <si>
    <t>PINTO WEHRLE JUANA CARLOTA</t>
  </si>
  <si>
    <t>10344106</t>
  </si>
  <si>
    <t>BALBOA MARTINEZ JOSE ANTONIO</t>
  </si>
  <si>
    <t xml:space="preserve"> OBS: INTERPRETACION DE LA NORMA 9001 : 2008   </t>
  </si>
  <si>
    <t>10346133</t>
  </si>
  <si>
    <t>CAMACHO AGUILAR ELIZABETH YESENIA</t>
  </si>
  <si>
    <t xml:space="preserve">ENFERMERA(O) OBS: ENFERMERIA TECNICA 3ER CICLO   </t>
  </si>
  <si>
    <t>10346518</t>
  </si>
  <si>
    <t>MONTES CAPCHA VICTOR CHRISTIAN</t>
  </si>
  <si>
    <t>10346572</t>
  </si>
  <si>
    <t>SERVELEON FERNANDEZ WILMER JOEL</t>
  </si>
  <si>
    <t xml:space="preserve"> OBS: CURSO INTEGRAL EN REGISTROS CIVILES ITINERANTES   </t>
  </si>
  <si>
    <t>10352118</t>
  </si>
  <si>
    <t>ALDANA HURTADO EDWIN OTONIEL</t>
  </si>
  <si>
    <t xml:space="preserve">INGENIERO, SISTEMAS INFORMATICOS OBS: INGENIERIA DE COMPUTACION Y SISTEMAS VIII CICLO   </t>
  </si>
  <si>
    <t>10352477</t>
  </si>
  <si>
    <t>FLORES ASPAJO JORGE LUIS</t>
  </si>
  <si>
    <t xml:space="preserve">ANALISTA DE INTEGRACION CONTABLE   </t>
  </si>
  <si>
    <t>10356167</t>
  </si>
  <si>
    <t>BARBARAN ZEGARRA JIM PAUL</t>
  </si>
  <si>
    <t xml:space="preserve">ADMINISTRADOR DE TELECOMUNICACIONES SENIOR   </t>
  </si>
  <si>
    <t>10356478</t>
  </si>
  <si>
    <t>PRADA MILIAN EDGAR JIMMY</t>
  </si>
  <si>
    <t xml:space="preserve">INGENIERO, SISTEMAS INFORMATICOS   </t>
  </si>
  <si>
    <t>10362376</t>
  </si>
  <si>
    <t>MARCHENA JIMENEZ ANA PATRICIA</t>
  </si>
  <si>
    <t>10364878</t>
  </si>
  <si>
    <t>CHAVEZ MARAVI ELIDE FLORISA</t>
  </si>
  <si>
    <t>10367677</t>
  </si>
  <si>
    <t>PAICO ESQUIVEL DOLORES</t>
  </si>
  <si>
    <t>10380709</t>
  </si>
  <si>
    <t>NEYRA VILCA MIRTA</t>
  </si>
  <si>
    <t>10384381</t>
  </si>
  <si>
    <t>SILVA BLANCO MARIA ANGELA ORMINDA</t>
  </si>
  <si>
    <t xml:space="preserve">DISEÑADOR, PUBLICITARIO OBS: DISEÑO PUBLICITARIO   </t>
  </si>
  <si>
    <t>10397866</t>
  </si>
  <si>
    <t>GARCIA FLORES LUIS ALEX</t>
  </si>
  <si>
    <t xml:space="preserve"> OBS: TECNOLOGIA AVANZADA EN MANEJOS DE ARCHIVOS   </t>
  </si>
  <si>
    <t xml:space="preserve">ESPECIALISTA EN INFRAESTRUCTURA DE REDES 3   </t>
  </si>
  <si>
    <t>10399929</t>
  </si>
  <si>
    <t>AGUILAR ANCO ANGELO ANDRES</t>
  </si>
  <si>
    <t>10408641</t>
  </si>
  <si>
    <t>VARA PAZOS ELIZABETH GICELA</t>
  </si>
  <si>
    <t xml:space="preserve"> OBS: PERITO GRAFOTECNICO Y DACTILOSCOPICO FORENSE   </t>
  </si>
  <si>
    <t xml:space="preserve">ASISTENTE EN ARCHIVO ADMINISTRATIVO   </t>
  </si>
  <si>
    <t>10424804</t>
  </si>
  <si>
    <t>ARIAS POCCO CHRISTIAN</t>
  </si>
  <si>
    <t xml:space="preserve">ADMINISTRACION OBS: TECNICO EN ADMINISTRACION   </t>
  </si>
  <si>
    <t>10429948</t>
  </si>
  <si>
    <t>LACHI MORALES GUILLERMO LENIN</t>
  </si>
  <si>
    <t xml:space="preserve">INGENIERO INDUSTRIAL OBS: INGENIERIA INDUSTRIAL     </t>
  </si>
  <si>
    <t xml:space="preserve">COORDINADOR DE MODULO DE DIGITALIZACION   </t>
  </si>
  <si>
    <t>10431069</t>
  </si>
  <si>
    <t>CARHUANINA MONTENEGRO DANIEL WILLIAMS</t>
  </si>
  <si>
    <t xml:space="preserve">CONTABILIDAD OBS: ESTUDIANTE DEL III CICLO   </t>
  </si>
  <si>
    <t>10431706</t>
  </si>
  <si>
    <t>BRUTTON HUAPAYA EDITH ANGELICA</t>
  </si>
  <si>
    <t xml:space="preserve">ADMINISTRADOR DE EMPRESAS OBS: ADMINISTRACION DE EMPRESAS I CICLO   </t>
  </si>
  <si>
    <t>10432463</t>
  </si>
  <si>
    <t>PERCA ESQUIA VICTOR FREDDY</t>
  </si>
  <si>
    <t xml:space="preserve">COMPUTACION E INFORMATICA OBS: EGRESADO  2006 II COMPUTACION E INFORMATICA   </t>
  </si>
  <si>
    <t>10435212</t>
  </si>
  <si>
    <t>MANDUJANO HUAMANI CARLOS MIGUEL</t>
  </si>
  <si>
    <t xml:space="preserve">DERECHO Y CIENCIAS  POLITICAS OBS: XI CICLO   </t>
  </si>
  <si>
    <t xml:space="preserve">SUPERVISOR REGIONAL   </t>
  </si>
  <si>
    <t>10439927</t>
  </si>
  <si>
    <t>VARGAS ARANGO OSCAR</t>
  </si>
  <si>
    <t xml:space="preserve">INGENIERIA DE COMPUTACION Y SISTEMAS   </t>
  </si>
  <si>
    <t xml:space="preserve">ASISTENTE INFORMATICA/O   </t>
  </si>
  <si>
    <t>10441629</t>
  </si>
  <si>
    <t>ROSAS PORTILLO JOSE</t>
  </si>
  <si>
    <t>10454455</t>
  </si>
  <si>
    <t>FERNANDEZ SAAVEDRA EDWARD ALAN</t>
  </si>
  <si>
    <t>10481133</t>
  </si>
  <si>
    <t>VELASQUEZ RIVERA ELSA BERTHA</t>
  </si>
  <si>
    <t xml:space="preserve">INGENIERO INDUSTRIAL OBS: 2001-2   </t>
  </si>
  <si>
    <t>10494056</t>
  </si>
  <si>
    <t>LARRAURI REBAZA IVÁN HUMBERTO</t>
  </si>
  <si>
    <t>10508539</t>
  </si>
  <si>
    <t>RAMOS AQUIJE MARLENY ELIZABETH</t>
  </si>
  <si>
    <t>10509933</t>
  </si>
  <si>
    <t>HERRERA LOPEZ SOFIA</t>
  </si>
  <si>
    <t>10516189</t>
  </si>
  <si>
    <t>BORDA CCAIHUARI VICTORIA</t>
  </si>
  <si>
    <t xml:space="preserve">COMPUTACION E INFORMATICA OBS: COMPUTACION E INFORMATICA PROFESIONAL TECNICO   </t>
  </si>
  <si>
    <t>10535114</t>
  </si>
  <si>
    <t>VALLADOLID RODRIGUEZ TERESA ELENA</t>
  </si>
  <si>
    <t xml:space="preserve">AUXILIAR DE ENFERMERIA   </t>
  </si>
  <si>
    <t>10536274</t>
  </si>
  <si>
    <t>GONZALES AGUIRRE LUZ ANGELICA</t>
  </si>
  <si>
    <t xml:space="preserve">ENFERMERA(O) OBS: AUXILIAR DE ENFERMERIA BASICA   </t>
  </si>
  <si>
    <t>10537568</t>
  </si>
  <si>
    <t>OCAÑA RENGIFO PENELOPE VIRGINIA</t>
  </si>
  <si>
    <t>10538353</t>
  </si>
  <si>
    <t>CRUZ PALACIOS URSULA GUISELA</t>
  </si>
  <si>
    <t xml:space="preserve">ABOGADO OBS: DERECHO Y CIENCIAS POLITICAS VII CICLO   </t>
  </si>
  <si>
    <t xml:space="preserve">ASISTENTE DE INFORMÁTICA   </t>
  </si>
  <si>
    <t>10544533</t>
  </si>
  <si>
    <t>AVELLANEDA MARQUEZ CIRO JOSE</t>
  </si>
  <si>
    <t>10548429</t>
  </si>
  <si>
    <t>RODAS VALLE GABRIELA ANATOLIA</t>
  </si>
  <si>
    <t xml:space="preserve">ABOGADO OBS: DERECHO X CICLO   </t>
  </si>
  <si>
    <t>10549842</t>
  </si>
  <si>
    <t>PALOMINO FARFAN JEFFI JESUS</t>
  </si>
  <si>
    <t>10550050</t>
  </si>
  <si>
    <t>DUDA ALBAN LUIS ENRIQUE</t>
  </si>
  <si>
    <t>10551114</t>
  </si>
  <si>
    <t>BARBOZA JARA DANIEL CRISTHIAN</t>
  </si>
  <si>
    <t xml:space="preserve">OPERADOR DE CONTROL DEL DNI   </t>
  </si>
  <si>
    <t>10555963</t>
  </si>
  <si>
    <t>ALVARADO FIGUEREDO YONE NICOLAS</t>
  </si>
  <si>
    <t>10577013</t>
  </si>
  <si>
    <t>HUAMAN CULQUICONDOR LINDA KARINA</t>
  </si>
  <si>
    <t>10588471</t>
  </si>
  <si>
    <t>CALDERON DAVILA YANET ROSSANA</t>
  </si>
  <si>
    <t xml:space="preserve">SECRETARIA EJECUTIVA BILING³E   </t>
  </si>
  <si>
    <t xml:space="preserve">OPERADOR DE SISTEMA DE VIDEO VIGILANCIA   </t>
  </si>
  <si>
    <t>10600256</t>
  </si>
  <si>
    <t>MUCHA BERRIOS RAUL RENATO</t>
  </si>
  <si>
    <t xml:space="preserve">TECNICOS, ELECTRONICA INDUSTRIAL OBS: ELECTRONICA   </t>
  </si>
  <si>
    <t>10603595</t>
  </si>
  <si>
    <t>BARRERA LAURENTE JUAN CARLOS</t>
  </si>
  <si>
    <t>10614199</t>
  </si>
  <si>
    <t>LLERENA QUIPUZCO GIOVANNA MARIBEL</t>
  </si>
  <si>
    <t>10619520</t>
  </si>
  <si>
    <t>SEGURA ASTO JIMMY JESUS</t>
  </si>
  <si>
    <t>10620701</t>
  </si>
  <si>
    <t>TRUJILLO ORTEGA ULISES ALEJANDRO</t>
  </si>
  <si>
    <t>10622729</t>
  </si>
  <si>
    <t>SAAVEDRA GONZALES RICHARD ABRAHAM</t>
  </si>
  <si>
    <t>10624319</t>
  </si>
  <si>
    <t>VARAS AGUIRRE ROSA ISABEL</t>
  </si>
  <si>
    <t>10625595</t>
  </si>
  <si>
    <t>RODRIGUEZ CORNEJO BEVERLY GISETTE</t>
  </si>
  <si>
    <t xml:space="preserve">ANALISTA DE PLANILLA   </t>
  </si>
  <si>
    <t>10626512</t>
  </si>
  <si>
    <t>RODRIGUEZ RODAS ROBINSON RENZO</t>
  </si>
  <si>
    <t>10629289</t>
  </si>
  <si>
    <t>ROMERO CHAVEZ ERIC FERNANDO</t>
  </si>
  <si>
    <t>10631022</t>
  </si>
  <si>
    <t>URQUIZO CASTILLO CARLOS ALBERTO</t>
  </si>
  <si>
    <t xml:space="preserve"> OBS: CUARTO CICLO EN LA CARRERA DE  PROFESIONAL TECNICO EN ADMINISTRACION   </t>
  </si>
  <si>
    <t xml:space="preserve">JEFE DE PROYECTO   </t>
  </si>
  <si>
    <t>10634457</t>
  </si>
  <si>
    <t>OTOYA GOICOCHEA JAVIER ALCIDES</t>
  </si>
  <si>
    <t>10634458</t>
  </si>
  <si>
    <t>TORRES VERA MIGUEL ANGEL</t>
  </si>
  <si>
    <t xml:space="preserve">ACUICULTOR OBS: INGENIERIA EN ACUICULTURA   </t>
  </si>
  <si>
    <t xml:space="preserve">ANALISTA CONTABLE PRESUPUESTAL   </t>
  </si>
  <si>
    <t>10637755</t>
  </si>
  <si>
    <t>PADILLA MIRAVAL MILCAR ALEJANDRINA</t>
  </si>
  <si>
    <t>10637859</t>
  </si>
  <si>
    <t>BRAVO GALARRETA CARMEN TATIANA</t>
  </si>
  <si>
    <t xml:space="preserve">DISEÑADOR, PUBLICITARIO OBS: EGRESADA DE TÉCNICO EN CIENCIAS PUBLICITARIAS   </t>
  </si>
  <si>
    <t xml:space="preserve">OPERADOR DE SALA DE CONTROL DE CALIDAD   </t>
  </si>
  <si>
    <t>10643054</t>
  </si>
  <si>
    <t>SUAREZ CABRERA ARTURO VICTOR</t>
  </si>
  <si>
    <t xml:space="preserve">COMPUTACION E INFORMATICA OBS: DEL I AL IV CICLOS.   </t>
  </si>
  <si>
    <t>10643100</t>
  </si>
  <si>
    <t>MORAZAN ARTOLA GIOVANNA EDITH</t>
  </si>
  <si>
    <t>10643821</t>
  </si>
  <si>
    <t>CANCHO LIZARRAGA ROLANDO HUMBERTO</t>
  </si>
  <si>
    <t>10650308</t>
  </si>
  <si>
    <t>ROJAS VELIZ WILLIAM CESAR</t>
  </si>
  <si>
    <t>10650913</t>
  </si>
  <si>
    <t>GUERRERO GIRON HILDEBRANDO</t>
  </si>
  <si>
    <t xml:space="preserve">TECNICO EN GASFITERIA   </t>
  </si>
  <si>
    <t>10653876</t>
  </si>
  <si>
    <t>HINOSTROZA AYALA BERNARDO</t>
  </si>
  <si>
    <t xml:space="preserve">ANALISTA PROGRAMADOR WEB   </t>
  </si>
  <si>
    <t>10654639</t>
  </si>
  <si>
    <t>NAPAN YACTAYO WILLIAMS</t>
  </si>
  <si>
    <t xml:space="preserve">SUPERVISOR DE ARCHIVO   </t>
  </si>
  <si>
    <t>10658780</t>
  </si>
  <si>
    <t>LUCAR HUERTA CARLOS ALBERTO</t>
  </si>
  <si>
    <t>10660079</t>
  </si>
  <si>
    <t>BUENO YLLA MARCO ANTONIO</t>
  </si>
  <si>
    <t>10663692</t>
  </si>
  <si>
    <t>TORRES ORTIZ NELLY NOEMI</t>
  </si>
  <si>
    <t xml:space="preserve">CONTABILIDAD OBS: LICENCIADO   </t>
  </si>
  <si>
    <t xml:space="preserve">ABOGADO EN REGISTROS CIVILES   </t>
  </si>
  <si>
    <t>10667835</t>
  </si>
  <si>
    <t>HUANCA QUIZA JESSICA</t>
  </si>
  <si>
    <t>10667888</t>
  </si>
  <si>
    <t>VALDIVIA SIFUENTES NELLY</t>
  </si>
  <si>
    <t xml:space="preserve">DESARROLLADOR/A DE SERVICIOS WEB SENIOR   </t>
  </si>
  <si>
    <t>10668227</t>
  </si>
  <si>
    <t>ZAMALLOA REMIGIO YON ERIK</t>
  </si>
  <si>
    <t>10668930</t>
  </si>
  <si>
    <t>HUAMANI QUISPE ROGER PAULINO</t>
  </si>
  <si>
    <t xml:space="preserve">ANALISTA EN CALIDAD Y GESTION POR PROCESOS   </t>
  </si>
  <si>
    <t>10671797</t>
  </si>
  <si>
    <t>MARTINEZ MUNAYCO ARACELLI</t>
  </si>
  <si>
    <t>10683158</t>
  </si>
  <si>
    <t>ESTRADA CALDERON GIANCARLO NORBERTO</t>
  </si>
  <si>
    <t xml:space="preserve">ADMINISTRACION OBS: ADMINISTRADOR INDUSTRIAL   </t>
  </si>
  <si>
    <t xml:space="preserve">REGISTRADOR 2   </t>
  </si>
  <si>
    <t>10683412</t>
  </si>
  <si>
    <t>TORPOCO CHAVEZ CARLOS JAVIER</t>
  </si>
  <si>
    <t>10689135</t>
  </si>
  <si>
    <t>MEJÍA GUEVARA EVELYN HASHELL</t>
  </si>
  <si>
    <t>10693695</t>
  </si>
  <si>
    <t>YZARRA PORRAS OSCAR ALFREDO</t>
  </si>
  <si>
    <t xml:space="preserve">TECNICO, ADMINISTRADOR/OTROS OBS: ADMINISTRACION INDUSTRIAL   </t>
  </si>
  <si>
    <t>10696283</t>
  </si>
  <si>
    <t>MAURATE SOTO SHEILLAH JUDITH</t>
  </si>
  <si>
    <t>10702033</t>
  </si>
  <si>
    <t>CCOILLO PAQUIAURI ANGELO FRANCISCO</t>
  </si>
  <si>
    <t xml:space="preserve">OPERATIVO ADMINISTRATIVO   </t>
  </si>
  <si>
    <t>10722344</t>
  </si>
  <si>
    <t>RAMOS MONIER GIANCARLO</t>
  </si>
  <si>
    <t xml:space="preserve">ASISTENTE DE ATENCION AL CLIENTE   </t>
  </si>
  <si>
    <t>10723443</t>
  </si>
  <si>
    <t>MERCADO D'UNIAM GIOVANNA</t>
  </si>
  <si>
    <t xml:space="preserve">LICENCIADOS EN COMPUTACION OBS: COMPUTACION Y SISTEMA   </t>
  </si>
  <si>
    <t>10725079</t>
  </si>
  <si>
    <t>LAZO HAUYON YESENIA DEL CARMEN</t>
  </si>
  <si>
    <t xml:space="preserve">TECNICO, COMPUTADORAS OBS: TECNICO OFIMATICA   </t>
  </si>
  <si>
    <t>10726007</t>
  </si>
  <si>
    <t>MAURICIO GUERRA MARICELA</t>
  </si>
  <si>
    <t>10729767</t>
  </si>
  <si>
    <t>PINEDA BALAREZO DE MONZON ANGELICA ROSALYNN</t>
  </si>
  <si>
    <t>10738729</t>
  </si>
  <si>
    <t>PRADA VARGAS KATYA YVONNE</t>
  </si>
  <si>
    <t xml:space="preserve">SECRETARIA OBS: SECRETARIADO TECNICO   </t>
  </si>
  <si>
    <t>10739881</t>
  </si>
  <si>
    <t>GARCIA CASTILLO MAGALLY MITCHELLY</t>
  </si>
  <si>
    <t xml:space="preserve">ABOGADO OBS: EGRESADA   </t>
  </si>
  <si>
    <t>10740034</t>
  </si>
  <si>
    <t>SIGUAS ROMERO RICARDO ROBERTO</t>
  </si>
  <si>
    <t>10741647</t>
  </si>
  <si>
    <t>GUZMAN RODRIGUEZ EDWIN HENRY</t>
  </si>
  <si>
    <t xml:space="preserve"> OBS: 1989 - 1993   </t>
  </si>
  <si>
    <t>10744196</t>
  </si>
  <si>
    <t>TUMIALAN FABIAN NANCY</t>
  </si>
  <si>
    <t xml:space="preserve">ADMINISTRADOR BASE DE DATOS   </t>
  </si>
  <si>
    <t>10744809</t>
  </si>
  <si>
    <t>SAMANEZ SERAFIN ROSARIO CLAUDIA</t>
  </si>
  <si>
    <t xml:space="preserve">INGENIERO, SISTEMAS INFORMATICOS OBS: ING. DE SISTEMAS   </t>
  </si>
  <si>
    <t>10745554</t>
  </si>
  <si>
    <t>QUISPE CONDORI ROSARIO</t>
  </si>
  <si>
    <t>10746309</t>
  </si>
  <si>
    <t>CHURQUIPA PONTE WALDEMIR REYNALDO</t>
  </si>
  <si>
    <t xml:space="preserve">AUXILIAR CONTADOR OBS: TECNICO EN CONTABILIDAD   </t>
  </si>
  <si>
    <t>10748910</t>
  </si>
  <si>
    <t>ROJAS CHAGARAY ROSARIO ERNESTINA</t>
  </si>
  <si>
    <t>10749602</t>
  </si>
  <si>
    <t>MEMBRILLO TELLO NOELLIA CRISTINA</t>
  </si>
  <si>
    <t xml:space="preserve">SOCIOLOGIA OBS: LICENCIADO EN SOCIOLOGIA   </t>
  </si>
  <si>
    <t>10753346</t>
  </si>
  <si>
    <t>LOARTE CARAZAS SONIA BEATRIZ</t>
  </si>
  <si>
    <t xml:space="preserve">CIENCIAS DE LA COMUNICACION OBS: QUINTO CICLO 1997 -I CIENCIAS DE LA COMUNICACION   </t>
  </si>
  <si>
    <t>10753780</t>
  </si>
  <si>
    <t>SAMANEZ PEÑA ROSA DANIELA</t>
  </si>
  <si>
    <t>10760051</t>
  </si>
  <si>
    <t>MUÑOZ CARRASCO ADA JULIA</t>
  </si>
  <si>
    <t xml:space="preserve">ADMINISTRACION OBS: TECNICO PROFESIONAL EN ADMINISTRACION   </t>
  </si>
  <si>
    <t xml:space="preserve">ASISTENTE ADMINISTRATVO DE SECRETARIA GENERAL   </t>
  </si>
  <si>
    <t>10760882</t>
  </si>
  <si>
    <t>ALCANTARA RIVERA DENISSE PAOLA</t>
  </si>
  <si>
    <t xml:space="preserve">CONTADOR, EMPRESA OBS: CONTABILIDAD VIII CICLO   </t>
  </si>
  <si>
    <t xml:space="preserve">ARQUITECTO SENIOR DE INNOVACION   </t>
  </si>
  <si>
    <t>10760983</t>
  </si>
  <si>
    <t>GAN OCOLA NORMAN</t>
  </si>
  <si>
    <t xml:space="preserve">INGENIERIA DE SISTEMAS OBS: TITULO PROFESIONAL EN INGENIERIA DE SISTEMAS   </t>
  </si>
  <si>
    <t>10761802</t>
  </si>
  <si>
    <t>VARGAS SOTO MIGUEL ANTONIO</t>
  </si>
  <si>
    <t>10765357</t>
  </si>
  <si>
    <t>MOROTE SILVA NELLY PAOLA</t>
  </si>
  <si>
    <t>10782100</t>
  </si>
  <si>
    <t>ZAMUDIO VASQUEZ DANIEL IVAN</t>
  </si>
  <si>
    <t xml:space="preserve">ARCHIVERO OBS: XXIX CURSO BASICO DE ARCHIVOS   </t>
  </si>
  <si>
    <t xml:space="preserve">EVALUADOR   </t>
  </si>
  <si>
    <t>10784065</t>
  </si>
  <si>
    <t>ESCOBAR SAMALLOA YENY MARGOT</t>
  </si>
  <si>
    <t>10786249</t>
  </si>
  <si>
    <t>HUANCA SARCCO EDWIN ALFREDO</t>
  </si>
  <si>
    <t xml:space="preserve"> OBS: OPERADOR DE MICROCOMPUTADORAS   </t>
  </si>
  <si>
    <t>10789861</t>
  </si>
  <si>
    <t>SOLIS MORALES FRANCISCO TIBER</t>
  </si>
  <si>
    <t xml:space="preserve"> OBS: PROFESOR DE EDUCACION PRIMARIA   </t>
  </si>
  <si>
    <t>10790999</t>
  </si>
  <si>
    <t>ZAFRA RENDON LOLA ELIZABETH</t>
  </si>
  <si>
    <t>10796641</t>
  </si>
  <si>
    <t>VERGARA ZAPATER LUIS GUILLERMO</t>
  </si>
  <si>
    <t xml:space="preserve">CIENCIAS DE LA COMUNICACION OBS: LICENCIADO EN PRODUCCION DE CINE,RADIO Y TELEVISION   </t>
  </si>
  <si>
    <t xml:space="preserve">SECRETARIA EN ACTIVIDADES ELECTORALES   </t>
  </si>
  <si>
    <t>10797965</t>
  </si>
  <si>
    <t>ASPAJO MARIÑOS SANDRA LILIANA</t>
  </si>
  <si>
    <t xml:space="preserve">OPERADOR DE SERVIDOR   </t>
  </si>
  <si>
    <t>10798934</t>
  </si>
  <si>
    <t>BOCANEGRA ARIAS SONIA KAREN</t>
  </si>
  <si>
    <t>10799032</t>
  </si>
  <si>
    <t>HUARACA CHULLUNCUY BETTY GABRIELA</t>
  </si>
  <si>
    <t xml:space="preserve">ESPECIALISTA LEGAL   </t>
  </si>
  <si>
    <t>10803882</t>
  </si>
  <si>
    <t>PASQUEL COBOS LIZARDO</t>
  </si>
  <si>
    <t>10804850</t>
  </si>
  <si>
    <t>LAMADRID CARRASCO TALIA</t>
  </si>
  <si>
    <t>10810866</t>
  </si>
  <si>
    <t>VEGA HINOJOSA MIRIAM JANNETTE</t>
  </si>
  <si>
    <t>10812054</t>
  </si>
  <si>
    <t>GARCIA SILVA JOSSUE BLU</t>
  </si>
  <si>
    <t xml:space="preserve">DISEÑO GRAFICO OBS: CONSTANCIA DE ESTUDIOS   </t>
  </si>
  <si>
    <t>10819794</t>
  </si>
  <si>
    <t>BENAVIDES GONZALES GUSTAVO JOSE</t>
  </si>
  <si>
    <t xml:space="preserve">ASISTENTE DE GESTION ADMINISTRATIVA   </t>
  </si>
  <si>
    <t>10860257</t>
  </si>
  <si>
    <t>ZAPATA CARBAJAL BRISA</t>
  </si>
  <si>
    <t>10866090</t>
  </si>
  <si>
    <t>CHOQUEHUANCA RAMOS LIZBERTI IRMA</t>
  </si>
  <si>
    <t>10867230</t>
  </si>
  <si>
    <t>NUÑEZ ROSALES DANTE DERICK</t>
  </si>
  <si>
    <t>10875985</t>
  </si>
  <si>
    <t>ESPINOZA SOTOMAYOR LINDSAY ELIANA</t>
  </si>
  <si>
    <t>10878228</t>
  </si>
  <si>
    <t>CALIXTRO FERRINI LISSET VERONICA</t>
  </si>
  <si>
    <t xml:space="preserve">HISTORIADOR OBS: BACHILLER EN HISTORIA   </t>
  </si>
  <si>
    <t>10881314</t>
  </si>
  <si>
    <t>JAUREGUI DE LA CRUZ PILAR AMANCIA</t>
  </si>
  <si>
    <t xml:space="preserve"> OBS: TECNICO EN CONTABILIDAD   </t>
  </si>
  <si>
    <t>15283648</t>
  </si>
  <si>
    <t>VILLAR MOSQUITO RONALD ESTEBAN</t>
  </si>
  <si>
    <t>15426892</t>
  </si>
  <si>
    <t>RIOS HUAMBACHANO ZOILA ADELA</t>
  </si>
  <si>
    <t xml:space="preserve">COMPUTACION E INFORMATICA OBS: CERTIFICADO DE ESTUDIOS   </t>
  </si>
  <si>
    <t>15450333</t>
  </si>
  <si>
    <t>MORENO PACHAS LUIS ENRIQUE</t>
  </si>
  <si>
    <t>15451467</t>
  </si>
  <si>
    <t>SANDOVAL PEVES LIZ PAMELA</t>
  </si>
  <si>
    <t>15681820</t>
  </si>
  <si>
    <t>HUAYNACAQUI GIRALDO MARIA ELENA</t>
  </si>
  <si>
    <t xml:space="preserve">ASISTENTE DE BASE DE DATOS   </t>
  </si>
  <si>
    <t>15720433</t>
  </si>
  <si>
    <t>GONZALES GARCIA MARIA ELENA</t>
  </si>
  <si>
    <t>15736910</t>
  </si>
  <si>
    <t>SALAZAR ALBORNOZ RICKY DAKIN</t>
  </si>
  <si>
    <t>15741900</t>
  </si>
  <si>
    <t>AVALOS RAMOS MARTHA LUCILA</t>
  </si>
  <si>
    <t>15751803</t>
  </si>
  <si>
    <t>CALATAYUD MELGAREJO CARLOS MANUEL</t>
  </si>
  <si>
    <t>15762155</t>
  </si>
  <si>
    <t>ESPINOZA YOCLLA KATY NOEMI</t>
  </si>
  <si>
    <t>15852770</t>
  </si>
  <si>
    <t>PAJUELO ECHEVARRIA JUAN CLAUDIO</t>
  </si>
  <si>
    <t xml:space="preserve">ASISTENTA/E LEGAL   </t>
  </si>
  <si>
    <t>15861899</t>
  </si>
  <si>
    <t>RIOS AVALO RUTH ZENAIDA</t>
  </si>
  <si>
    <t>15864392</t>
  </si>
  <si>
    <t>ALDAVE ARTEAGA ISABEL CRISTINA</t>
  </si>
  <si>
    <t>15865862</t>
  </si>
  <si>
    <t>PADILLA SIPAN YAJAIRA VANESSA</t>
  </si>
  <si>
    <t xml:space="preserve"> OBS: PROTOCOLO DE ATENCION AL USUARIO DE RENIEC   </t>
  </si>
  <si>
    <t xml:space="preserve">ASISTENTE CONTABLE   </t>
  </si>
  <si>
    <t>15943214</t>
  </si>
  <si>
    <t>PADILLA SUSANIBAR JESUS ALFREDO</t>
  </si>
  <si>
    <t>15956801</t>
  </si>
  <si>
    <t>ALVARADO CHANGANAQUI ELVIS FERNANDO</t>
  </si>
  <si>
    <t>15992734</t>
  </si>
  <si>
    <t>ANDRADE MIRANDA KARINA JANET</t>
  </si>
  <si>
    <t xml:space="preserve">SECRETARIA EJECUTIVA BILING³E OBS: SECRETARIADO BILINGUE COMPUTARIZADO   </t>
  </si>
  <si>
    <t>16009379</t>
  </si>
  <si>
    <t>MORA DULANTO PILAR ELIZABETH</t>
  </si>
  <si>
    <t>16628218</t>
  </si>
  <si>
    <t>GELACIO LLONTOP ROSA ELENA</t>
  </si>
  <si>
    <t>16675439</t>
  </si>
  <si>
    <t>PISFIL SAAVEDRA ANTONIO JOSE</t>
  </si>
  <si>
    <t>16697473</t>
  </si>
  <si>
    <t>LARA TORRES TORIBIO JESUS</t>
  </si>
  <si>
    <t xml:space="preserve">TECNICO MECANICO, PRODUCCION OBS: MECANICA DE PRODUCCION   </t>
  </si>
  <si>
    <t>16699585</t>
  </si>
  <si>
    <t>LLANOS PALACIOS ELBERT JAVIER</t>
  </si>
  <si>
    <t>16705109</t>
  </si>
  <si>
    <t>CHAQUI CAMPOS MONICA MARIELA</t>
  </si>
  <si>
    <t xml:space="preserve">SECRETARIA OBS: SECRETARIADO CON APLICACION A LA INFORMATICA   </t>
  </si>
  <si>
    <t>16707703</t>
  </si>
  <si>
    <t>FALEN CAPUÑAY MARIA VICTORIA</t>
  </si>
  <si>
    <t>16711829</t>
  </si>
  <si>
    <t>MORALES REYES CESAR DIONICIO</t>
  </si>
  <si>
    <t xml:space="preserve">INGENIERO, SISTEMAS INFORMATICOS OBS: INGENIERO INFORMATICO Y DE SISTEMAS   </t>
  </si>
  <si>
    <t>16721486</t>
  </si>
  <si>
    <t>SILVA URCIA JEAN YSABEL</t>
  </si>
  <si>
    <t xml:space="preserve">CONTABILIDAD OBS: PROFECIONAL TECNICO EN CONTABILIDAD   </t>
  </si>
  <si>
    <t>16723449</t>
  </si>
  <si>
    <t>LIVON CHANCAFE ALBERTO ANASTACIO</t>
  </si>
  <si>
    <t xml:space="preserve">ASISTENTA/E DE GESTIÓN ADMINISTRATIVA   </t>
  </si>
  <si>
    <t>16736162</t>
  </si>
  <si>
    <t>CABRERA SAMAME SILVIA ELIZABETH</t>
  </si>
  <si>
    <t xml:space="preserve">TECNICO, COMPUTADORAS OBS: COMPUTACION E INFORMATICA (ABACO - CHICLAYO)   </t>
  </si>
  <si>
    <t>16737365</t>
  </si>
  <si>
    <t>CAMPOS GUEVARA ELSA FANNY</t>
  </si>
  <si>
    <t>16738804</t>
  </si>
  <si>
    <t>CARDENAS FAILOC LUIS ANGEL</t>
  </si>
  <si>
    <t>16748120</t>
  </si>
  <si>
    <t>ZAPATA SAMAME LUIS ANGEL</t>
  </si>
  <si>
    <t>16755637</t>
  </si>
  <si>
    <t>PISFIL SAAVEDRA JUAN PABLO</t>
  </si>
  <si>
    <t xml:space="preserve">PROFESOR DE ENSEÑANZA PRIMARIA OBS: ESPECIALIDAD DE EDUCACION PRIMARIA   </t>
  </si>
  <si>
    <t xml:space="preserve">ASISTENTE INFORMATICO   </t>
  </si>
  <si>
    <t>16756434</t>
  </si>
  <si>
    <t>LACHAPELL PISCOYA JOSE LUIS</t>
  </si>
  <si>
    <t>16759653</t>
  </si>
  <si>
    <t>JUAREZ HURTADO YULLY YSABEL</t>
  </si>
  <si>
    <t>16760012</t>
  </si>
  <si>
    <t>HIGINIO ENRIQUEZ JORGE CARLOS</t>
  </si>
  <si>
    <t>16761287</t>
  </si>
  <si>
    <t>SIALER HUAMAN DARIO ALFONSO</t>
  </si>
  <si>
    <t xml:space="preserve">COMPUTACION E INFORMATICA OBS: TECNICO EN COMPUTACION   </t>
  </si>
  <si>
    <t>16767274</t>
  </si>
  <si>
    <t>BRAVO BRAVO FLOR MARLENY</t>
  </si>
  <si>
    <t xml:space="preserve">ANALISTA EN PLANIFICACION   </t>
  </si>
  <si>
    <t>16777653</t>
  </si>
  <si>
    <t>ESQUECHE RUIZ LAURA NAIDU</t>
  </si>
  <si>
    <t>16783980</t>
  </si>
  <si>
    <t>SALDAÑA BARRIOS JUAN AUGUSTO</t>
  </si>
  <si>
    <t>16791732</t>
  </si>
  <si>
    <t>AGUILAR BRAVO JESSICA FABIOLA</t>
  </si>
  <si>
    <t>16796524</t>
  </si>
  <si>
    <t>ROJAS SOSA JULISSA ELENA</t>
  </si>
  <si>
    <t>16797950</t>
  </si>
  <si>
    <t>MONTALVAN FERNANDEZ VICTOR ALFREDO</t>
  </si>
  <si>
    <t>16798977</t>
  </si>
  <si>
    <t>REAÑO LINARES CARLOS CALEB ROSENDO</t>
  </si>
  <si>
    <t xml:space="preserve">TECNICO ADMINISTRATIVO   </t>
  </si>
  <si>
    <t>16802579</t>
  </si>
  <si>
    <t>BANCES YAP EBELIA SUGUEY</t>
  </si>
  <si>
    <t xml:space="preserve">INGENIERO ESTADISTICO OBS: LICENCIADA EN ESTADISTICA   </t>
  </si>
  <si>
    <t>17433649</t>
  </si>
  <si>
    <t>YAMPUFE BUSTAMANTE WILLIAM RAUL</t>
  </si>
  <si>
    <t xml:space="preserve">TECNICO ELECTRICISTA EN GENERAL OBS: INSTALADOR ELECTRICISTA   </t>
  </si>
  <si>
    <t>17435530</t>
  </si>
  <si>
    <t>ESCRIBANO NUNURA ANA ASCENCION</t>
  </si>
  <si>
    <t xml:space="preserve">ADMINISTRADOR DE PROYECTOS INFORMATICOS   </t>
  </si>
  <si>
    <t>17450860</t>
  </si>
  <si>
    <t>BRICEÑO DIAZ GALA TATIANA</t>
  </si>
  <si>
    <t xml:space="preserve">INGENIERIA DE COMPUTACION Y SISTEMAS OBS: INGENIERIA EN COMPUTACION E INFORMATICA   </t>
  </si>
  <si>
    <t>17450866</t>
  </si>
  <si>
    <t>LEON GUERRERO ANA LUCIA</t>
  </si>
  <si>
    <t xml:space="preserve">TECNICO, COMPUTADORAS OBS: CARRERA PROFESIONAL DE COMPUTACION E INFORMATICA   </t>
  </si>
  <si>
    <t xml:space="preserve">SUPERVISOR DE OR   </t>
  </si>
  <si>
    <t>17542609</t>
  </si>
  <si>
    <t>BALLENA MILIAN WILSON</t>
  </si>
  <si>
    <t>17606835</t>
  </si>
  <si>
    <t>GONZAGA VASQUEZ FLOR EVILENI</t>
  </si>
  <si>
    <t>17633254</t>
  </si>
  <si>
    <t>CHEVEZ MEDINA ROCIO DEL PILAR</t>
  </si>
  <si>
    <t xml:space="preserve">ADMINISTRADOR/A DE PLATAFORMA EREP   </t>
  </si>
  <si>
    <t>17639396</t>
  </si>
  <si>
    <t>MARTINEZ PANTA JORGE ANDRES</t>
  </si>
  <si>
    <t xml:space="preserve">SUPERVISOR DE CENTRO DE MONITOREO   </t>
  </si>
  <si>
    <t>17939679</t>
  </si>
  <si>
    <t>CARO HUAMAN FRANKLIN ROLDAN</t>
  </si>
  <si>
    <t>18094996</t>
  </si>
  <si>
    <t>AGUILAR VILLANUEVA ZOILA ELIZABETH</t>
  </si>
  <si>
    <t>18095246</t>
  </si>
  <si>
    <t>NUÑUVERO ALZA MARK ALEXIS JAROSLAV</t>
  </si>
  <si>
    <t xml:space="preserve"> OBS: ADMINISTRACION BANCARIA   </t>
  </si>
  <si>
    <t>18107760</t>
  </si>
  <si>
    <t>AGUILAR VIGO JULIO CESAR</t>
  </si>
  <si>
    <t>18110805</t>
  </si>
  <si>
    <t>NEIRA GARCIA JAIME EDWAR</t>
  </si>
  <si>
    <t>18111260</t>
  </si>
  <si>
    <t>PLASENCIA LOPEZ RICARDO FIDEL</t>
  </si>
  <si>
    <t xml:space="preserve">TECNICO, OPERACIONES BANCARIAS Y FINANCIERAS OBS: ADMINISTRACION BANCARIA   </t>
  </si>
  <si>
    <t xml:space="preserve">ESPECIALISTA LEGAL EN DERECHO CIVIL   </t>
  </si>
  <si>
    <t>18111792</t>
  </si>
  <si>
    <t>POSADAS GUTIERREZ ROSE MARY</t>
  </si>
  <si>
    <t>18130535</t>
  </si>
  <si>
    <t>LEON CASTILLO BERTHA LILIANA LEONOR</t>
  </si>
  <si>
    <t>18131256</t>
  </si>
  <si>
    <t>GUERRERO ESPINOZA RUBEN ALEXIS</t>
  </si>
  <si>
    <t xml:space="preserve"> OBS: "MODELO IBEROAMERICANO DE EXCELENCIA EN LA GESTÓN PARA LOS ADMINISTRACIONES PÚBLICAS"   </t>
  </si>
  <si>
    <t>18133769</t>
  </si>
  <si>
    <t>SANCHEZ BARDALES FERNANDO ANTONIO</t>
  </si>
  <si>
    <t>18138892</t>
  </si>
  <si>
    <t>MERINO LEON PEDRO ALFREDO</t>
  </si>
  <si>
    <t>18146241</t>
  </si>
  <si>
    <t>CHUPE MEDINA MESIAS SAMUEL</t>
  </si>
  <si>
    <t xml:space="preserve">ANTROPOLOGO   </t>
  </si>
  <si>
    <t>18161725</t>
  </si>
  <si>
    <t>CASTILLO AGUINAGA KUYAC JUAN ANTONIO</t>
  </si>
  <si>
    <t>18186293</t>
  </si>
  <si>
    <t>LOPEZ COSAVALENTE ROCIO DEL PILAR</t>
  </si>
  <si>
    <t>18189534</t>
  </si>
  <si>
    <t>ABANTO APAESTEGUI RAMIRO ALBERTO</t>
  </si>
  <si>
    <t>18189969</t>
  </si>
  <si>
    <t>JULCA AGUILAR SONIA MARTINA</t>
  </si>
  <si>
    <t>18196980</t>
  </si>
  <si>
    <t>NUÑEZ GARCIA JUAN CARLOS GIOMAR</t>
  </si>
  <si>
    <t>18199027</t>
  </si>
  <si>
    <t>ASCOY RAMIREZ JORGE LUIS</t>
  </si>
  <si>
    <t>18199043</t>
  </si>
  <si>
    <t>BURGOS MEREJILDO JOANNE KEITH</t>
  </si>
  <si>
    <t>18200795</t>
  </si>
  <si>
    <t>FLORES GARCIA OLGA MARLENY</t>
  </si>
  <si>
    <t>18211329</t>
  </si>
  <si>
    <t>ROMAN ALARCON ALEJANDRO MAGNO</t>
  </si>
  <si>
    <t>18212552</t>
  </si>
  <si>
    <t>FERNANDEZ GOMEZ EDUARDO MIGUEL</t>
  </si>
  <si>
    <t xml:space="preserve">INGENIERO, SISTEMAS INFORMATICOS OBS: ING. DE COMPUTACION Y SISTEMA   </t>
  </si>
  <si>
    <t>18217097</t>
  </si>
  <si>
    <t>CORONEL BAYONA JOSE LUIS</t>
  </si>
  <si>
    <t xml:space="preserve">INGENIERO QUIMICO, OTROS   </t>
  </si>
  <si>
    <t>18220837</t>
  </si>
  <si>
    <t>LOPEZ CORDOVA GLADYS ANELIT</t>
  </si>
  <si>
    <t>18222796</t>
  </si>
  <si>
    <t>HERRERA ASCOY HERBERT GUSTAVO</t>
  </si>
  <si>
    <t>18836708</t>
  </si>
  <si>
    <t>ROMERO TORRES MIGUEL ANGEL</t>
  </si>
  <si>
    <t>18906746</t>
  </si>
  <si>
    <t>BAUTISTA FLORES MARIA SOLEDAD</t>
  </si>
  <si>
    <t>19253702</t>
  </si>
  <si>
    <t>BRIONES LINARES DELICIA</t>
  </si>
  <si>
    <t xml:space="preserve">INGENIERO, SISTEMAS/EXCEPTO INFORMATICOS OBS: INGENIERO DE SISTEMAS   </t>
  </si>
  <si>
    <t>19258265</t>
  </si>
  <si>
    <t>VALLEJOS DIAZ ZOILA ANGELITA</t>
  </si>
  <si>
    <t>19259954</t>
  </si>
  <si>
    <t>CAPILLO TIRADO MILAGROS</t>
  </si>
  <si>
    <t xml:space="preserve">PROFESOR DE ENSEÑANZA PRIMARIA OBS: PROFESOR DE EDUCAION PRIMARIA   </t>
  </si>
  <si>
    <t xml:space="preserve">ADMINISTRADOR/A DE LA PLATAFORMA EDUCATIVA VIRTUAL   </t>
  </si>
  <si>
    <t>19329756</t>
  </si>
  <si>
    <t>SANCHEZ VIGO SILVIA RAQUEL</t>
  </si>
  <si>
    <t xml:space="preserve">PROFESOR, EDUCACION SUPERIOR/CIENCIAS MATEMATICAS OBS: LICENCIADA EN EDUCACION SECUNDARIA ESPECIALIDAD EN MATEMATICA   </t>
  </si>
  <si>
    <t>19578115</t>
  </si>
  <si>
    <t>VERA ECHEVERRIA ALAMIRO</t>
  </si>
  <si>
    <t>19871109</t>
  </si>
  <si>
    <t>LOZANO SANTIANI ROSARIO KATHIA</t>
  </si>
  <si>
    <t>19875296</t>
  </si>
  <si>
    <t>MUÑOZ GAMARRA MARCOSA FIDELA</t>
  </si>
  <si>
    <t xml:space="preserve">PROFESOR, EDUCACION SECUNDARIA/HISTORIA OBS: LICENCIADA EN EDUCACION- ESPECIALIDAD HISTORIA   </t>
  </si>
  <si>
    <t xml:space="preserve">ADMINISTRADOR   </t>
  </si>
  <si>
    <t>19899759</t>
  </si>
  <si>
    <t>BERROSPI MENDOZA ALBERTO</t>
  </si>
  <si>
    <t xml:space="preserve">TECNICO AGROPECUARIO OBS: TECNICO AGROPECUARIO   </t>
  </si>
  <si>
    <t>19918130</t>
  </si>
  <si>
    <t>ROMERO ACEVEDO MARCELINO MAXIMO</t>
  </si>
  <si>
    <t xml:space="preserve">TECNICO MECANICO, PRODUCCION   </t>
  </si>
  <si>
    <t>19925764</t>
  </si>
  <si>
    <t>ROJAS PORRAS HUGO ENRIQUE</t>
  </si>
  <si>
    <t>19995996</t>
  </si>
  <si>
    <t>AGUILAR CARDENAS GERARDO DANIEL</t>
  </si>
  <si>
    <t>20024056</t>
  </si>
  <si>
    <t>PALACIOS COLCA JULIO CESAR</t>
  </si>
  <si>
    <t>20024528</t>
  </si>
  <si>
    <t>PUENTE DIAZ ELMIRA JULIANA</t>
  </si>
  <si>
    <t>20030407</t>
  </si>
  <si>
    <t>CASTILLO ALANYA FELIX ABDON</t>
  </si>
  <si>
    <t xml:space="preserve">INGENIERA/O ELECTRICO   </t>
  </si>
  <si>
    <t>20033868</t>
  </si>
  <si>
    <t>MACASSI MARAVI ALFREDO SAID</t>
  </si>
  <si>
    <t>20042230</t>
  </si>
  <si>
    <t>AVELLANEDA ESTEBAN RUTH MERCEDES</t>
  </si>
  <si>
    <t>20046247</t>
  </si>
  <si>
    <t>TAPIA AYLAS AGUEDA ZONIA</t>
  </si>
  <si>
    <t xml:space="preserve">PSICOLOGO, PEDAGOGIA OBS: LICENCIADA EN PEDAGOGIA Y HUMANIDADES   </t>
  </si>
  <si>
    <t>20052433</t>
  </si>
  <si>
    <t>ROBLES CHILIN MIGUEL ANGEL</t>
  </si>
  <si>
    <t>20052454</t>
  </si>
  <si>
    <t>CARDENAS ESTRADA JUAN ADOLFO</t>
  </si>
  <si>
    <t>20057572</t>
  </si>
  <si>
    <t>TACUCHI CABALLERO IDIDA LEONIDAS</t>
  </si>
  <si>
    <t xml:space="preserve">ADMINISTRACION DE EMPRESAS OBS: LICENCIADA EN ADMINISTRACION   </t>
  </si>
  <si>
    <t>20063114</t>
  </si>
  <si>
    <t>QUIÑONES BOBADILLA GISELLA ROSARIO</t>
  </si>
  <si>
    <t>20064032</t>
  </si>
  <si>
    <t>MAGNO FABIAN FRANKLIN</t>
  </si>
  <si>
    <t>20070663</t>
  </si>
  <si>
    <t>ADRIANO CAMPOSANO ROMELIO FORTUNATO</t>
  </si>
  <si>
    <t>20080798</t>
  </si>
  <si>
    <t>FERNANDEZ MEZA RENE CONSUELO</t>
  </si>
  <si>
    <t xml:space="preserve">PROFESOR, ENSEÑANZA SECUNDARIA/MATEMATICAS OBS: EDUCACION SECUNDARIA: MATEMATICA   </t>
  </si>
  <si>
    <t>20082222</t>
  </si>
  <si>
    <t>MIGUEL CUBA ROLY LUIS</t>
  </si>
  <si>
    <t xml:space="preserve">INGENIERO QUIMICO EN INDUSTRIA QUIMICA OBS: INGENIERIA QUIMICA   </t>
  </si>
  <si>
    <t xml:space="preserve">ADMINISTRADOR DE AGENCIA 3   </t>
  </si>
  <si>
    <t>20095309</t>
  </si>
  <si>
    <t>VASQUEZ ROBLES MARLENI YENI</t>
  </si>
  <si>
    <t xml:space="preserve">TRABAJADOR(A) SOCIAL OBS: BACHILLER EN TRABAJO SOCIAL   </t>
  </si>
  <si>
    <t>20103851</t>
  </si>
  <si>
    <t>PORTOCARRERO CARHUAMACA JAIME ANTONIO</t>
  </si>
  <si>
    <t xml:space="preserve">ANALISTA DE PLATAFORMA PKI SENIOR   </t>
  </si>
  <si>
    <t>20104364</t>
  </si>
  <si>
    <t>SANTIVAÑEZ POVEZ JANET ROSARIO</t>
  </si>
  <si>
    <t>20107661</t>
  </si>
  <si>
    <t>BRAÑES BELTRAN PILAR GESSENY</t>
  </si>
  <si>
    <t xml:space="preserve">JEFE DE OFICINA REGISTRAL 2   </t>
  </si>
  <si>
    <t>20107811</t>
  </si>
  <si>
    <t>ROJAS GALVEZ SANDY JACKELINE</t>
  </si>
  <si>
    <t>20112412</t>
  </si>
  <si>
    <t>GALINDEZ ZAMORA WILFREDO</t>
  </si>
  <si>
    <t>20113768</t>
  </si>
  <si>
    <t>FLORES COCHACHI KIEL BERNARD</t>
  </si>
  <si>
    <t>20117830</t>
  </si>
  <si>
    <t>CAYCHO CABANILLAS CAROLINE FARRAH</t>
  </si>
  <si>
    <t>20119428</t>
  </si>
  <si>
    <t>POMA ORÉ FLORANGEL YADINA</t>
  </si>
  <si>
    <t xml:space="preserve">PROFESOR DE ENSEÑANZA PRIMARIA OBS: LICENCIADA EN PEDAGOGIA Y HUMANIDADES : ESPECIALIDAD EN EDUCACION PRIMARIA   </t>
  </si>
  <si>
    <t>20122605</t>
  </si>
  <si>
    <t>HUAROC SUAREZ ROSARIO ISABEL</t>
  </si>
  <si>
    <t>20557023</t>
  </si>
  <si>
    <t>ENRICO CASTRO ERICKA JANINNA</t>
  </si>
  <si>
    <t>20568749</t>
  </si>
  <si>
    <t>CORDOVA VILLAGARAY MIGUEL ANGEL</t>
  </si>
  <si>
    <t xml:space="preserve">TECNICO, COMPUTADORAS OBS:  CARRERA DE COMPUTACION E INFORMATICA   </t>
  </si>
  <si>
    <t xml:space="preserve">MENSAJERIA   </t>
  </si>
  <si>
    <t>20594734</t>
  </si>
  <si>
    <t>OLARTE REYMUNDO JAVIER</t>
  </si>
  <si>
    <t>20640809</t>
  </si>
  <si>
    <t>BULLON HIDALGO ISABEL SOCORRO</t>
  </si>
  <si>
    <t>20659227</t>
  </si>
  <si>
    <t>CAMARENA BLANCAS STALIN SANTIAGO</t>
  </si>
  <si>
    <t>20738579</t>
  </si>
  <si>
    <t>BOZA MEDINA DINA BETTY</t>
  </si>
  <si>
    <t>20967120</t>
  </si>
  <si>
    <t>PIRCA OLANO LETICIA</t>
  </si>
  <si>
    <t xml:space="preserve">ADMINISTRACION OBS: TECNICO PROFESIONAL DE ADMINISTRACION   </t>
  </si>
  <si>
    <t>21124927</t>
  </si>
  <si>
    <t>LIMAYLLA DURAN NANCY LUCY</t>
  </si>
  <si>
    <t>21140932</t>
  </si>
  <si>
    <t>NUÑEZ PACHECO BERTHA RUTH</t>
  </si>
  <si>
    <t xml:space="preserve">COMPUTACION E INFORMATICA OBS: EGRESADO DE COMPUTACION E INFORMATICA   </t>
  </si>
  <si>
    <t>21144039</t>
  </si>
  <si>
    <t>ROJAS MACEDO DARVIN</t>
  </si>
  <si>
    <t>21299824</t>
  </si>
  <si>
    <t>SALAZAR ALDANA FRITZ DAVID</t>
  </si>
  <si>
    <t xml:space="preserve">MECANICO, AUTOMOVILES OBS: MECANICA AUTOMOTRIZ   </t>
  </si>
  <si>
    <t>21404707</t>
  </si>
  <si>
    <t>PEÑA SOSA SAUL HERNANDO</t>
  </si>
  <si>
    <t>21482320</t>
  </si>
  <si>
    <t>LEON CARRERA BETTY ISABEL</t>
  </si>
  <si>
    <t xml:space="preserve">PROFESOR, EDUCACION SECUNDARIA/BIOLOGIA   </t>
  </si>
  <si>
    <t>21505024</t>
  </si>
  <si>
    <t>PEREZ BERNAOLA JOSE JAVIER</t>
  </si>
  <si>
    <t>21520029</t>
  </si>
  <si>
    <t>DELGADO PUPPI JAIME FERNANDO</t>
  </si>
  <si>
    <t>21520442</t>
  </si>
  <si>
    <t>ASSERETO JAUREGUI HUGO MOISES</t>
  </si>
  <si>
    <t>21533133</t>
  </si>
  <si>
    <t>SOTO RAMOS ENMA ROCIO</t>
  </si>
  <si>
    <t>21568803</t>
  </si>
  <si>
    <t>YONZ PINEDA GEISER TOM</t>
  </si>
  <si>
    <t>21569590</t>
  </si>
  <si>
    <t>HERNANDEZ PEÑA MILAGROS DEL PILAR</t>
  </si>
  <si>
    <t>21571628</t>
  </si>
  <si>
    <t>PINO CONTRERAS PEDRO LUIS</t>
  </si>
  <si>
    <t xml:space="preserve">LICENCIADO, PROFESIONALIZACION DOCENTE OBS: LICENCIADO EN CIENCIAS DE LA EDUCACION ESPECIALIDAD : FILOSOFIA PSICOLOGIA Y CIENCIAS SOCIALES   </t>
  </si>
  <si>
    <t>21574381</t>
  </si>
  <si>
    <t>ROJAS PILLACA EDSON REYNALDO</t>
  </si>
  <si>
    <t>21575529</t>
  </si>
  <si>
    <t>TEMOCHE ALMORA LUIS ALBERTO</t>
  </si>
  <si>
    <t>21577769</t>
  </si>
  <si>
    <t>LOPEZ GOYZUETA ROSSI MARICRUZ</t>
  </si>
  <si>
    <t xml:space="preserve">SECRETARIA EJECUTIVA OBS: SECRETARIADO   </t>
  </si>
  <si>
    <t>21579829</t>
  </si>
  <si>
    <t>SANABRIA LA ROSA MARIA EMILIA</t>
  </si>
  <si>
    <t>21825033</t>
  </si>
  <si>
    <t>AVALOS CUETO MIRIAM ELENA</t>
  </si>
  <si>
    <t xml:space="preserve">PROFESOR, EDUCACION SECUNDARIA/OTROS OBS: PROFESOR DE EDUCACION PARA EL TRABAJO   </t>
  </si>
  <si>
    <t xml:space="preserve">GESTOR/A EN PRESUPUESTO   </t>
  </si>
  <si>
    <t>21861821</t>
  </si>
  <si>
    <t>MESIAS CORDOVA ROSA HERMINIA</t>
  </si>
  <si>
    <t>21862766</t>
  </si>
  <si>
    <t>PALOMINO ATUNCAR NATALIA CECILIA</t>
  </si>
  <si>
    <t xml:space="preserve">ADMINISTRACION DE NEGOCIOS OBS: CON MENCION EN MARKETING   </t>
  </si>
  <si>
    <t>21866601</t>
  </si>
  <si>
    <t>SANCHEZ ALMONACID HEBER</t>
  </si>
  <si>
    <t>21870652</t>
  </si>
  <si>
    <t>CALDERON QUEVEDO LUISA MARGARITA</t>
  </si>
  <si>
    <t>22082422</t>
  </si>
  <si>
    <t>LEON CALLE ROCIO RINA</t>
  </si>
  <si>
    <t>22092094</t>
  </si>
  <si>
    <t>QUINTANILLA LUJAN LUIS ARNALDO</t>
  </si>
  <si>
    <t>22271601</t>
  </si>
  <si>
    <t>RAMIREZ GUZMAN ALFREDO MANUEL</t>
  </si>
  <si>
    <t xml:space="preserve"> OBS: TECNICO EN COMPUTAICON BANCARIA   </t>
  </si>
  <si>
    <t>22300367</t>
  </si>
  <si>
    <t>CHUQUIHUACCHA CHUQUIHUACCHA OSWALDO</t>
  </si>
  <si>
    <t>22303630</t>
  </si>
  <si>
    <t>MARTINEZ MORALES DENISSE MURIEL DE FATIMA</t>
  </si>
  <si>
    <t>22314303</t>
  </si>
  <si>
    <t>UCEDA BRAVO RENZO RENEE</t>
  </si>
  <si>
    <t xml:space="preserve">PROFESOR DE ENSEÑANZA PRIMARIA OBS: PROFESOR DE EDUCACION PRIMARIA   </t>
  </si>
  <si>
    <t>22316631</t>
  </si>
  <si>
    <t>VALENZUELA MELENDEZ YANINA DOMINI</t>
  </si>
  <si>
    <t>22476139</t>
  </si>
  <si>
    <t>CHAGUA JUIPA JONATAS VICTORIANO</t>
  </si>
  <si>
    <t>22491627</t>
  </si>
  <si>
    <t>TABOADA ACOSTA DELMA MARITZA ROSARIO</t>
  </si>
  <si>
    <t>22493273</t>
  </si>
  <si>
    <t>SHICSHE SALCEDO ROCIO PILAR</t>
  </si>
  <si>
    <t xml:space="preserve"> OBS: TEXTO UNICO DE PROCEDIMIENTOS ADMINISTRATIVOS   </t>
  </si>
  <si>
    <t>22505401</t>
  </si>
  <si>
    <t>GUILLERMO CASTILLO ERIKA JEANETTE</t>
  </si>
  <si>
    <t xml:space="preserve">AUXILIAR DE MESA DE PARTES   </t>
  </si>
  <si>
    <t>22506029</t>
  </si>
  <si>
    <t>CASTAÑEDA RAMIREZ LILIA ROCIO</t>
  </si>
  <si>
    <t>22507537</t>
  </si>
  <si>
    <t>CADILLO CALIXTO MARIA LUISA</t>
  </si>
  <si>
    <t xml:space="preserve">ANALISTA EN PROYECTOS DE INVERSION   </t>
  </si>
  <si>
    <t>22510342</t>
  </si>
  <si>
    <t>BRAVO ACOSTA CESAR ANTONIO</t>
  </si>
  <si>
    <t>22511908</t>
  </si>
  <si>
    <t>ESTELA SALAZAR MERCEDES CRISTINA</t>
  </si>
  <si>
    <t xml:space="preserve">PROFESORES, OTROS OBS: EDUCACION   </t>
  </si>
  <si>
    <t>22512012</t>
  </si>
  <si>
    <t>MORENO CAIPO PITER SERGIO</t>
  </si>
  <si>
    <t xml:space="preserve"> OBS: EDUCACION   </t>
  </si>
  <si>
    <t>22518559</t>
  </si>
  <si>
    <t>VERDE CASTAÑEDA GRICEL MARIA</t>
  </si>
  <si>
    <t>22520862</t>
  </si>
  <si>
    <t>GONZALES ATALA ANIBAL</t>
  </si>
  <si>
    <t>22521988</t>
  </si>
  <si>
    <t>CADILLO CALIXTO RODI MESIAS</t>
  </si>
  <si>
    <t xml:space="preserve">ECONOMIA OBS: CIENCIAS ECONOMICAS   </t>
  </si>
  <si>
    <t>23001566</t>
  </si>
  <si>
    <t>MAIZ BENANCIO EVA</t>
  </si>
  <si>
    <t>23007329</t>
  </si>
  <si>
    <t>CABRERA ASCENCIOS CARMEN</t>
  </si>
  <si>
    <t>23009759</t>
  </si>
  <si>
    <t>HUAMAN CANDELARIO CARLOS ESTEBAN</t>
  </si>
  <si>
    <t>23168590</t>
  </si>
  <si>
    <t>CASTAÑEDA DAVID GERSON VIDAL</t>
  </si>
  <si>
    <t xml:space="preserve">COMPUTACION E INFORMATICA OBS: CERTIFICADOS DE CAPACITACION   </t>
  </si>
  <si>
    <t>23248672</t>
  </si>
  <si>
    <t>QUISPE CALDERON JAVIER EDGARDO</t>
  </si>
  <si>
    <t>23267583</t>
  </si>
  <si>
    <t>MUNARRIZ VILLAFUERTE RULLY AUGUSTO</t>
  </si>
  <si>
    <t>23269760</t>
  </si>
  <si>
    <t>QUINTEROS QUISPE ROCIO BEATRIZ</t>
  </si>
  <si>
    <t>23271898</t>
  </si>
  <si>
    <t>VALDERRAMA TORRE JOVANA MARGOT</t>
  </si>
  <si>
    <t xml:space="preserve"> OBS: LICENCIADA EN EDUCACION - ESPECIALIDAD-HISTORIA Y CIENCIAS SOCIALES   </t>
  </si>
  <si>
    <t>23272227</t>
  </si>
  <si>
    <t>LAURENTE ARANA EDWIN</t>
  </si>
  <si>
    <t xml:space="preserve">PROFESOR, EDUCACION SECUNDARIA/HISTORIA   </t>
  </si>
  <si>
    <t>23272354</t>
  </si>
  <si>
    <t>CAHUANA GRANADOS HUMBERTO</t>
  </si>
  <si>
    <t xml:space="preserve">TECNICO AGROPECUARIO   </t>
  </si>
  <si>
    <t>23272821</t>
  </si>
  <si>
    <t>GUTIERREZ CAMPOS VICTOR RONALD</t>
  </si>
  <si>
    <t xml:space="preserve"> OBS: ENSAMBLAJE, MANTENIMIENTO Y REPARACION DE COMPUTADORAS   </t>
  </si>
  <si>
    <t>23704958</t>
  </si>
  <si>
    <t>TOVAR HERRERA NANCY ROSARIO</t>
  </si>
  <si>
    <t>23860494</t>
  </si>
  <si>
    <t>CERNADES FUENTES MARCO IVAN</t>
  </si>
  <si>
    <t>23928910</t>
  </si>
  <si>
    <t>ECHARRI SANCHEZ JOHN</t>
  </si>
  <si>
    <t>23938444</t>
  </si>
  <si>
    <t>ACURIO RIVAS ANTONIETA NORMA</t>
  </si>
  <si>
    <t xml:space="preserve"> OBS: JURISTA EN DERECHO INTERNANCIONAL   </t>
  </si>
  <si>
    <t>23948525</t>
  </si>
  <si>
    <t>GUARDAPUCLLA QUISPE JAIME</t>
  </si>
  <si>
    <t>23950826</t>
  </si>
  <si>
    <t>BONETT BEJAR WASHINGTON FRANKLIN</t>
  </si>
  <si>
    <t>23953079</t>
  </si>
  <si>
    <t>ALIAGA DEL CASTILLO IVETT</t>
  </si>
  <si>
    <t xml:space="preserve"> OBS: OPERADOR DE COMPUTADORAS EN ENTORNO WINDOWS   </t>
  </si>
  <si>
    <t>23954493</t>
  </si>
  <si>
    <t>QUISPE SERRANO DAVID</t>
  </si>
  <si>
    <t>23966167</t>
  </si>
  <si>
    <t>MAYORGA MIRANDA MERCEDES ZOILA</t>
  </si>
  <si>
    <t>23975729</t>
  </si>
  <si>
    <t>SALAS LEIVA SILVIA KARINA</t>
  </si>
  <si>
    <t>23977080</t>
  </si>
  <si>
    <t>DUEÑAS GALLEGOS KATY</t>
  </si>
  <si>
    <t xml:space="preserve"> OBS: ADMINISTRACIÓN DE ARCHIVOS DE GESTIÓN   </t>
  </si>
  <si>
    <t>23980946</t>
  </si>
  <si>
    <t>ROJAS ESPINOZA MAGALY</t>
  </si>
  <si>
    <t xml:space="preserve">DERECHO OBS: DERECHO PENAL Y PROCESAL PENAL   </t>
  </si>
  <si>
    <t>23982105</t>
  </si>
  <si>
    <t>CHAMPI MENDOZA CARMEN ROSA</t>
  </si>
  <si>
    <t>23991764</t>
  </si>
  <si>
    <t>CARBAJAL MUÑOZ SERGIO</t>
  </si>
  <si>
    <t xml:space="preserve">TECNICO, COMPUTADORAS OBS: INFORMATICA Y SISTEMAS   </t>
  </si>
  <si>
    <t>23994406</t>
  </si>
  <si>
    <t>CCORIMANYA LOZANO LUZ MARLENE</t>
  </si>
  <si>
    <t xml:space="preserve">ANALISTA DE PROYECTOS INFORMATICOS   </t>
  </si>
  <si>
    <t>23999384</t>
  </si>
  <si>
    <t>BOCANGEL ROZAS NAYRUTH</t>
  </si>
  <si>
    <t xml:space="preserve">INGENIERIA DE SISTEMAS OBS: BACHILLER EN INGENIERIA INFORMATICA Y DE SISTEMAS   </t>
  </si>
  <si>
    <t xml:space="preserve">CONSULTOR   </t>
  </si>
  <si>
    <t>24003644</t>
  </si>
  <si>
    <t>BARREDA CHUQUITARQUI NORMA YANET</t>
  </si>
  <si>
    <t>24005281</t>
  </si>
  <si>
    <t>LOZA FLORES JOSE ENRIQUE</t>
  </si>
  <si>
    <t xml:space="preserve">INGENIERO CIVIL   </t>
  </si>
  <si>
    <t>24006085</t>
  </si>
  <si>
    <t>HERRERA HUAMAN JUAN CARLOS</t>
  </si>
  <si>
    <t xml:space="preserve">ESPECIALISTA, CIENCIAS DE LA COMUNICACION OBS: COMUNICACION SOCIAL E IDIOMAS   </t>
  </si>
  <si>
    <t>24008017</t>
  </si>
  <si>
    <t>JIMENEZ MORVELI YENI</t>
  </si>
  <si>
    <t>24704987</t>
  </si>
  <si>
    <t>QUISPE ARONACA ALFREDO WALTER</t>
  </si>
  <si>
    <t>24710799</t>
  </si>
  <si>
    <t>PAUCAR RODRIGUEZ YULDER BASILIDES</t>
  </si>
  <si>
    <t xml:space="preserve">PROFESOR, EDUCACION SECUNDARIA OBS: AGROPECUARIA   </t>
  </si>
  <si>
    <t>24714020</t>
  </si>
  <si>
    <t>CHUQUIPURA CCAHUATA JORGE</t>
  </si>
  <si>
    <t xml:space="preserve"> OBS: TECNICA EN CAPTURA DACTILARES, COTEJO Y HOMOLOGACION DE DACTILOGRAMAS   </t>
  </si>
  <si>
    <t>24718036</t>
  </si>
  <si>
    <t>BOMBILLA SUAREZ VICTOR RAUL</t>
  </si>
  <si>
    <t xml:space="preserve">INGENIERO AGRONOMO OBS: TITULO PROFESIONAL EN CIENCIAS AGRARIAS   </t>
  </si>
  <si>
    <t xml:space="preserve">ANALISTA DE GESTION DE TRAMITES   </t>
  </si>
  <si>
    <t>25187995</t>
  </si>
  <si>
    <t>PILARES CANO DE PINO ISABEL MARIA</t>
  </si>
  <si>
    <t>25330757</t>
  </si>
  <si>
    <t>ROJAS BEDON OLGA VIOLETA</t>
  </si>
  <si>
    <t xml:space="preserve">ADMINISTRACION OBS: BACHILLER EN CIENCIAS ADMINISTRATIVAS   </t>
  </si>
  <si>
    <t>25451643</t>
  </si>
  <si>
    <t>HUAMAN NUÑEZ DANIEL JAIME</t>
  </si>
  <si>
    <t xml:space="preserve"> OBS: IMPORTANCIA DE LOS ARCHIVOS EN EL ACCESO A LA INFORMACION PUBLICA   </t>
  </si>
  <si>
    <t>25515609</t>
  </si>
  <si>
    <t>CRUZ GOMEZ RODOLFO JAIME</t>
  </si>
  <si>
    <t xml:space="preserve">COORDINADOR DE LINEA   </t>
  </si>
  <si>
    <t>25549169</t>
  </si>
  <si>
    <t>CANALES REYES LARIS MARLENE</t>
  </si>
  <si>
    <t>25564061</t>
  </si>
  <si>
    <t>LUQUE VIZARRETA FELICITA CRISTINA</t>
  </si>
  <si>
    <t xml:space="preserve">ADMINISTRADOR  DE BASE DE DATOS SENIOR   </t>
  </si>
  <si>
    <t>25565596</t>
  </si>
  <si>
    <t>RIVERA NAJARRO GILMER GUILLERMO</t>
  </si>
  <si>
    <t xml:space="preserve">TECNICO EN DEPURACION   </t>
  </si>
  <si>
    <t>25567458</t>
  </si>
  <si>
    <t>DE LA CRUZ OSMA WILLIAM ALBERTO</t>
  </si>
  <si>
    <t xml:space="preserve">BIOLOGO OBS: BIOLOGO   </t>
  </si>
  <si>
    <t xml:space="preserve">OPERADOR ADMINISTRATIVO   </t>
  </si>
  <si>
    <t>25572148</t>
  </si>
  <si>
    <t>ÑIQUEN ROJAS VICTOR FRANCISCO</t>
  </si>
  <si>
    <t>25576100</t>
  </si>
  <si>
    <t>ÑIQUEN TELLO LUIS ARMANDO</t>
  </si>
  <si>
    <t>25584993</t>
  </si>
  <si>
    <t>ZAPATA VARGAS EDSON ARLINDO</t>
  </si>
  <si>
    <t xml:space="preserve">INGENIERO QUIMICO, PETROLEO Y GAS NATURAL OBS: ING. PETROLEO - INCOM   </t>
  </si>
  <si>
    <t>25600865</t>
  </si>
  <si>
    <t>MORANTE BALUARTE VICTORIA ANGELICA</t>
  </si>
  <si>
    <t xml:space="preserve">PROFESOR, EDUCACION SUPERIOR/PERIODISMO OBS: ESPECIALIDAD DE PERIODISMO   </t>
  </si>
  <si>
    <t>25614653</t>
  </si>
  <si>
    <t>REAL FLORES LUIS FELIPE</t>
  </si>
  <si>
    <t xml:space="preserve">INGENIERO CIVIL OBS: ING. CIVIL - VI CICLO   </t>
  </si>
  <si>
    <t>25625287</t>
  </si>
  <si>
    <t>FIESTAS CHERRE MANUEL</t>
  </si>
  <si>
    <t>25658531</t>
  </si>
  <si>
    <t>GARCIA SUAREZ VICTOR SIMON</t>
  </si>
  <si>
    <t>25681949</t>
  </si>
  <si>
    <t>GOMEZ ARCE ZULEIKA PAOLA</t>
  </si>
  <si>
    <t xml:space="preserve">SECRETARIA EJECUTIVA BILING³E OBS: SECRETARIA EJECUTIVA BILINGUE   </t>
  </si>
  <si>
    <t>25682539</t>
  </si>
  <si>
    <t>JIMENEZ DURAND NORA JANNET</t>
  </si>
  <si>
    <t>25682627</t>
  </si>
  <si>
    <t>VALENCIA RODRIGUEZ ERNIT ELIZABETH</t>
  </si>
  <si>
    <t xml:space="preserve">ADMINISTRADOR DE EMPRESAS OBS: ADMINISTRACION DE NEGOCIOS CON MENCION EN COMERCIALIZACION   </t>
  </si>
  <si>
    <t xml:space="preserve">OPERADOR DE SALA DE PERSONALIZACION   </t>
  </si>
  <si>
    <t>25682659</t>
  </si>
  <si>
    <t>QUIROZ VILLAVICENCIO DAVID JOSE</t>
  </si>
  <si>
    <t>25703414</t>
  </si>
  <si>
    <t>INOCENTE PECHO JESSICA EMILIA</t>
  </si>
  <si>
    <t xml:space="preserve"> OBS: INGENIERO ADMINISTRATIVO   </t>
  </si>
  <si>
    <t xml:space="preserve">AUXILIAR OPERATIVO   </t>
  </si>
  <si>
    <t>25718197</t>
  </si>
  <si>
    <t>LOPEZ AVILES JOSE ARTURO</t>
  </si>
  <si>
    <t xml:space="preserve"> OBS: ADMINISTRACION   </t>
  </si>
  <si>
    <t>25735046</t>
  </si>
  <si>
    <t>APARICIO SOSA CARLOS ALFREDO</t>
  </si>
  <si>
    <t>25743198</t>
  </si>
  <si>
    <t>DIAZ MEZA MARCEL JAVIER</t>
  </si>
  <si>
    <t>25751858</t>
  </si>
  <si>
    <t>GRILLO OSHIRO ELIZABETH CRISTINA</t>
  </si>
  <si>
    <t xml:space="preserve">ASISTENTA/E EN GEOGRAFIA   </t>
  </si>
  <si>
    <t>25754086</t>
  </si>
  <si>
    <t>CHOQUE MAMANI RAUL</t>
  </si>
  <si>
    <t xml:space="preserve">INGENIERO INDUSTRIAL OBS: CARRERA INGENIERIA INDUSTRIAL   </t>
  </si>
  <si>
    <t>25755305</t>
  </si>
  <si>
    <t>MISARI MENDOZA FLOR ANGELA</t>
  </si>
  <si>
    <t>25757987</t>
  </si>
  <si>
    <t>DIESTRA CUBAS SONIA PATRICIA</t>
  </si>
  <si>
    <t>25758017</t>
  </si>
  <si>
    <t>URIBE MENDOZA ANGELICA MARIA</t>
  </si>
  <si>
    <t>25760458</t>
  </si>
  <si>
    <t>GAMBOA ENCISO ZORAIDA EDILBERTA</t>
  </si>
  <si>
    <t>25767636</t>
  </si>
  <si>
    <t>SAAVEDRA PACHECO MARIA DEL SOCORRO</t>
  </si>
  <si>
    <t xml:space="preserve">ADMINISTRADOR DE OFICINA EREP   </t>
  </si>
  <si>
    <t>25771012</t>
  </si>
  <si>
    <t>MALPARTIDA MARTINEZ ORIELY</t>
  </si>
  <si>
    <t>25771622</t>
  </si>
  <si>
    <t>SAMAMÉ FARFÁN MABEL CRISTINA</t>
  </si>
  <si>
    <t xml:space="preserve">SECRETARIA EJECUTIVA OBS: ESPECIALIDAD DE SECRETARIADO EJECUTIVO COMPUTARIZADO   </t>
  </si>
  <si>
    <t>25772916</t>
  </si>
  <si>
    <t>ZEGARRA VASQUEZ JORGE LUIS</t>
  </si>
  <si>
    <t xml:space="preserve">TECNICO, COMPUTADORAS OBS: TECNICO EN REPARACION DE MICROCOMPUTADORAS   </t>
  </si>
  <si>
    <t>25774165</t>
  </si>
  <si>
    <t>PORTUGAL ESTELA JULIO FELICIANO</t>
  </si>
  <si>
    <t xml:space="preserve">TECNICO, COMPUTADORAS OBS: PROGRAMA: ESPECIALIZACION EN SISTEMA Y REDES   </t>
  </si>
  <si>
    <t xml:space="preserve">COORDINADOR LOGISTICO   </t>
  </si>
  <si>
    <t>25774293</t>
  </si>
  <si>
    <t>MONTEAGUDO PEREZ GIOVANNA LEONOR</t>
  </si>
  <si>
    <t xml:space="preserve">CONTABILIDAD OBS: BACHILLER   </t>
  </si>
  <si>
    <t>25775773</t>
  </si>
  <si>
    <t>GARRIDO MONTALVAN ENRIQUE ALFREDO</t>
  </si>
  <si>
    <t>25787785</t>
  </si>
  <si>
    <t>ACUÑA MAYTA GLADYS PAOLA</t>
  </si>
  <si>
    <t xml:space="preserve">SECRETARIA EJECUTIVA OBS: III CICLO CONCLUIDO   </t>
  </si>
  <si>
    <t>25790890</t>
  </si>
  <si>
    <t>FATTORINI SANCHEZ ANTONIO RAFAEL</t>
  </si>
  <si>
    <t xml:space="preserve"> OBS: ELECTRONICA DE SISTEMAS COMPUTARIZADOS   </t>
  </si>
  <si>
    <t>25793867</t>
  </si>
  <si>
    <t>FRANCO QUIJANDRIA IRMA RUT</t>
  </si>
  <si>
    <t xml:space="preserve">TECNICO, COMPUTADORAS OBS: COMPUTACION III MODULO   </t>
  </si>
  <si>
    <t>25799399</t>
  </si>
  <si>
    <t>AGUIRRE SANZ MIRYAM RITA</t>
  </si>
  <si>
    <t xml:space="preserve">COMPUTACION E INFORMATICA OBS: V SEMESTRE ACADEMICO   </t>
  </si>
  <si>
    <t>25799795</t>
  </si>
  <si>
    <t>MOSCA HUMPHERY STEPHANY ELIZABETH</t>
  </si>
  <si>
    <t>25801114</t>
  </si>
  <si>
    <t>MADUEÑO TAMAYO JOSE ANTONIO</t>
  </si>
  <si>
    <t xml:space="preserve">PERIODISTA, RADIO OBS: CIENCIAS DE LA COMUNICACION   </t>
  </si>
  <si>
    <t>25812148</t>
  </si>
  <si>
    <t>SEMINARIO UBILLUS PATRICIA DEL ROCIO</t>
  </si>
  <si>
    <t xml:space="preserve">ADMINISTRACION OBS: ADMINISTRACION DE NEGOCIOS   </t>
  </si>
  <si>
    <t xml:space="preserve">ANALISTA DE PROCESOS   </t>
  </si>
  <si>
    <t>25813979</t>
  </si>
  <si>
    <t>QUISPE ARONES ANA VANESSA</t>
  </si>
  <si>
    <t>25815524</t>
  </si>
  <si>
    <t>MORALES MOSCOSO LUCRECIA MIRIAM</t>
  </si>
  <si>
    <t>25831424</t>
  </si>
  <si>
    <t>SALAZAR SALAZAR VERONICA MERCEDES</t>
  </si>
  <si>
    <t>25835754</t>
  </si>
  <si>
    <t>BENAVIDES BRAVO ALEXIS FERMIN</t>
  </si>
  <si>
    <t>25835865</t>
  </si>
  <si>
    <t>ATOCHE CONHI RICHARD ALBERTO</t>
  </si>
  <si>
    <t xml:space="preserve">ADMINISTRACION OBS: ADMINISTRACION I CICLO   </t>
  </si>
  <si>
    <t>25836027</t>
  </si>
  <si>
    <t>CASTILLO DAVIS PAOLA LIDIA</t>
  </si>
  <si>
    <t>25837579</t>
  </si>
  <si>
    <t>BALLENA JIMENES DANIEL JESUS</t>
  </si>
  <si>
    <t xml:space="preserve">INGENIERIA DE COMPUTACION Y SISTEMAS OBS: ESTUDIANTE IX NOVENO CICLO   </t>
  </si>
  <si>
    <t>25838976</t>
  </si>
  <si>
    <t>CASAS CAYCHO MILUSKA PAOLA</t>
  </si>
  <si>
    <t>25841828</t>
  </si>
  <si>
    <t>VARGAS ARAUJO RAUL</t>
  </si>
  <si>
    <t>25841837</t>
  </si>
  <si>
    <t>SEFERIN MENDOZA ROSA MARIA</t>
  </si>
  <si>
    <t>25843838</t>
  </si>
  <si>
    <t>CASAHUAMAN GARRO VICTOR SHANNON</t>
  </si>
  <si>
    <t xml:space="preserve">INGENIERO, ADMINISTRATIVO OBS: INGENIERIA ADMINISTRATIVA IX CICLO   </t>
  </si>
  <si>
    <t>25844826</t>
  </si>
  <si>
    <t>TORRES RODRIGUEZ MICHELS MARINHO</t>
  </si>
  <si>
    <t>25851198</t>
  </si>
  <si>
    <t>FAGGIANI LUNA GABRIELA JANET</t>
  </si>
  <si>
    <t xml:space="preserve">TRADUCTOR DE IDIOMAS OBS: IDIOMAS INGLES   </t>
  </si>
  <si>
    <t>25853911</t>
  </si>
  <si>
    <t>AGUIRRE SANZ CARLOS ENRIQUE</t>
  </si>
  <si>
    <t>25855497</t>
  </si>
  <si>
    <t>RIVERA LARREA JIMMY OSCAR</t>
  </si>
  <si>
    <t>25855746</t>
  </si>
  <si>
    <t>LEYTON CURO JOHN GIANCARLO</t>
  </si>
  <si>
    <t xml:space="preserve">ADMINISTRADOR DE BASE DE DATOS SENIOR   </t>
  </si>
  <si>
    <t>25856858</t>
  </si>
  <si>
    <t>ARMAS VELA CAROLINA MILENA</t>
  </si>
  <si>
    <t xml:space="preserve">INGENIERO, SISTEMAS INFORMATICOS OBS: INGENIERIA DE SISTEMAS E INFORMATICA   </t>
  </si>
  <si>
    <t>25860995</t>
  </si>
  <si>
    <t>NACIMIENTO MALDONADO DE PARDO MELISSA MARGOT</t>
  </si>
  <si>
    <t xml:space="preserve">SUPERVISOR DE CONTROL DE ASISTENCIA   </t>
  </si>
  <si>
    <t>25862963</t>
  </si>
  <si>
    <t>CUBAS ALVAREZ MAGALY SUSAN</t>
  </si>
  <si>
    <t>26600435</t>
  </si>
  <si>
    <t>CIEZA YAÑEZ LUZ ANGELICA</t>
  </si>
  <si>
    <t xml:space="preserve">SOCIOLOGO, INDUSTRIA OBS: LICENCIADA EN SOCIOLOGIA   </t>
  </si>
  <si>
    <t>26613306</t>
  </si>
  <si>
    <t>LINARES SANTA CRUZ MARLIZA ELIZABET</t>
  </si>
  <si>
    <t xml:space="preserve">INGENIERO AGRONOMO   </t>
  </si>
  <si>
    <t>26626307</t>
  </si>
  <si>
    <t>FLORIAN FLORIAN ALBERTO</t>
  </si>
  <si>
    <t>26693795</t>
  </si>
  <si>
    <t>MEJÍA CHÁVEZ MARUJA</t>
  </si>
  <si>
    <t xml:space="preserve">PROFESOR, EDUCACION SECUNDARIA/CIENCIAS NATURALES   </t>
  </si>
  <si>
    <t>26696625</t>
  </si>
  <si>
    <t>CARDENAS BRIONES WILMER EDINSON</t>
  </si>
  <si>
    <t xml:space="preserve">PROFESOR, EDUCACION SECUNDARIA/LENGUA Y LITERATURA OBS: EDUCACION: LENGUA Y LITERATURA X CICLO   </t>
  </si>
  <si>
    <t>26706588</t>
  </si>
  <si>
    <t>DOMINGUEZ ALVAREZ MARÍA VIOLETA</t>
  </si>
  <si>
    <t>26706907</t>
  </si>
  <si>
    <t>DELGADO VENTURA GILBERTO ALISON</t>
  </si>
  <si>
    <t>26714768</t>
  </si>
  <si>
    <t>HUAMÁN PORTAL BERCELIA MIDIAN</t>
  </si>
  <si>
    <t>26718838</t>
  </si>
  <si>
    <t>LINARES GUERRERO DELIA</t>
  </si>
  <si>
    <t xml:space="preserve">PROFESOR, ENSEÑANZA SECUNDARIA/MATEMATICAS OBS: PROFESOR DE EDUCACION SECUNDARIA: MATEMATICA   </t>
  </si>
  <si>
    <t>26723726</t>
  </si>
  <si>
    <t>MONDRAGON MERA ROSA NEWER</t>
  </si>
  <si>
    <t>26723788</t>
  </si>
  <si>
    <t>PAJARES COBIÁN VÍCTOR MANUEL</t>
  </si>
  <si>
    <t>26724587</t>
  </si>
  <si>
    <t>ROJAS MUÑOZ GLORIA SOLEDAD</t>
  </si>
  <si>
    <t>26728666</t>
  </si>
  <si>
    <t>BACON IDRUGO MARIA</t>
  </si>
  <si>
    <t>26729180</t>
  </si>
  <si>
    <t>DAVILA RUIZ JUAN ARTURO</t>
  </si>
  <si>
    <t>26731847</t>
  </si>
  <si>
    <t>CARRION SANTA CRUZ YSMAEL EFRAIN</t>
  </si>
  <si>
    <t>26732302</t>
  </si>
  <si>
    <t>QUISPE HUARIPATA EDILBERTO</t>
  </si>
  <si>
    <t>27073390</t>
  </si>
  <si>
    <t>VILLEGAS GARCÍA NANCY NOEMÍ</t>
  </si>
  <si>
    <t>27080161</t>
  </si>
  <si>
    <t>SANCHEZ VILLANUEVA KELA GABY</t>
  </si>
  <si>
    <t xml:space="preserve">PROFESOR, EDUCACION SECUNDARIA OBS: PROFESOR EDUCACION SECUNDARIA - ESPECIALIDAD: BIOLOGIA Y QUIMICA   </t>
  </si>
  <si>
    <t>27080720</t>
  </si>
  <si>
    <t>SANCHEZ RAMIREZ ROSA</t>
  </si>
  <si>
    <t>27422340</t>
  </si>
  <si>
    <t>BAUTISTA TIRADO HUMBERTO</t>
  </si>
  <si>
    <t>27426226</t>
  </si>
  <si>
    <t>BARTUREN VASQUEZ GLORIA MARIVEL</t>
  </si>
  <si>
    <t xml:space="preserve">PROFESOR DE ENSEÑANZA PRIMARIA OBS: PROFESORA DE EDUCACION PRIMARIA   </t>
  </si>
  <si>
    <t>27432936</t>
  </si>
  <si>
    <t>FUENTES CAMPOS GLADYS MARLENI</t>
  </si>
  <si>
    <t xml:space="preserve">PROFESOR, EDUCACION SECUNDARIA/LENGUA Y LITERATURA OBS: PROFESORA DE EDUCACION SECUNDARIA   </t>
  </si>
  <si>
    <t>27439035</t>
  </si>
  <si>
    <t>CORONEL TAPIA LIZARDO</t>
  </si>
  <si>
    <t>27440134</t>
  </si>
  <si>
    <t>CARRANZA RUBIO OSCAR MARTÍN</t>
  </si>
  <si>
    <t xml:space="preserve">PROFESOR, EDUCACION SECUNDARIA/EDUCACION FISICA OBS: EDUCACION FISICA   </t>
  </si>
  <si>
    <t>27572688</t>
  </si>
  <si>
    <t>INFANTE PÉREZ PEDRO</t>
  </si>
  <si>
    <t>27750583</t>
  </si>
  <si>
    <t>CABRERA LINARES CARLOS ENRIQUE</t>
  </si>
  <si>
    <t>27927962</t>
  </si>
  <si>
    <t>PUGA CALDERON DELIA HAYDEE</t>
  </si>
  <si>
    <t>28216667</t>
  </si>
  <si>
    <t>ESPIRITU ANCCASI TEOFILA</t>
  </si>
  <si>
    <t xml:space="preserve">PROFESOR, EDUCACION SECUNDARIA OBS: CIENCIAS DE LA EDUCACIÓN   </t>
  </si>
  <si>
    <t>28233541</t>
  </si>
  <si>
    <t>PILLACA ROJAS SERAPIO</t>
  </si>
  <si>
    <t>28271747</t>
  </si>
  <si>
    <t>FARFAN CHAVEZ ANTONIO</t>
  </si>
  <si>
    <t>28288887</t>
  </si>
  <si>
    <t>TAIPE MEDRANO MILAGRITOS NITZA</t>
  </si>
  <si>
    <t>28289866</t>
  </si>
  <si>
    <t>ARONES ALVARO CARLOS ALBERTO</t>
  </si>
  <si>
    <t xml:space="preserve">OTROS TECNICOS EN ELECTRICIDAD, ELECTRONICA Y TELECOMUNICACIONES OBS: ELECTRONICA   </t>
  </si>
  <si>
    <t xml:space="preserve">PROMOTOR   </t>
  </si>
  <si>
    <t>28291472</t>
  </si>
  <si>
    <t>QUISPE ENCISO RUBEN</t>
  </si>
  <si>
    <t xml:space="preserve">CIENCIAS DE LA COMUNICACION OBS: LICENCIADO EN CIENCIAS DE LA COMUNICACION   </t>
  </si>
  <si>
    <t>28295138</t>
  </si>
  <si>
    <t>QUISPE VERA RUTHY GIOVANA</t>
  </si>
  <si>
    <t>28297621</t>
  </si>
  <si>
    <t>DE LA CRUZ PIZARRO WILSON</t>
  </si>
  <si>
    <t>28299841</t>
  </si>
  <si>
    <t>CAHUANA CHALCO JAIME JESUS</t>
  </si>
  <si>
    <t>28300488</t>
  </si>
  <si>
    <t>ATAURIMA CHOQUECAHUA DELFIN</t>
  </si>
  <si>
    <t xml:space="preserve">ASISTENTE LEGAL UFI   </t>
  </si>
  <si>
    <t>28305494</t>
  </si>
  <si>
    <t>CALLE HUAMAN ZAIDA</t>
  </si>
  <si>
    <t>28306240</t>
  </si>
  <si>
    <t>QUISPE ALFARO NILDA</t>
  </si>
  <si>
    <t xml:space="preserve">ABOGADO OBS: TITULO PROFESIONAL DE ABOGADO   </t>
  </si>
  <si>
    <t>28309154</t>
  </si>
  <si>
    <t>GOMEZ MARTINEZ EDYTH</t>
  </si>
  <si>
    <t xml:space="preserve">HISTORIADOR, CIENCIAS SOCIALES OBS: ARQUEOLOGIA E HISTORIA   </t>
  </si>
  <si>
    <t xml:space="preserve">ANALISTA EN PLANEAMIENTO OPERATIVO   </t>
  </si>
  <si>
    <t>28309485</t>
  </si>
  <si>
    <t>ABARCA PALOMINO MARIA ISABEL</t>
  </si>
  <si>
    <t xml:space="preserve">ECONOMISTA OBS: CIENCIAS ECONOMICAS, ADMINISTRACION Y CONTABLES   </t>
  </si>
  <si>
    <t>28310875</t>
  </si>
  <si>
    <t>DONAYRE RIVADENEYRA NANCY CARMEN</t>
  </si>
  <si>
    <t>28311014</t>
  </si>
  <si>
    <t>ENRIQUEZ PEREZ PLINIO</t>
  </si>
  <si>
    <t xml:space="preserve">ABOGADO OBS: ABOGADO I CICLO   </t>
  </si>
  <si>
    <t xml:space="preserve">ASISTENTA/E OPERATIVO   </t>
  </si>
  <si>
    <t>28313727</t>
  </si>
  <si>
    <t>AYALA ZAGA CARLOS</t>
  </si>
  <si>
    <t>28314233</t>
  </si>
  <si>
    <t>FERNANDEZ ARONES RHINA MAGALI</t>
  </si>
  <si>
    <t>28317297</t>
  </si>
  <si>
    <t>MENDOZA VENTURA RITA</t>
  </si>
  <si>
    <t>28850114</t>
  </si>
  <si>
    <t>RAMOS CCECHO EUFRASINA</t>
  </si>
  <si>
    <t>29086882</t>
  </si>
  <si>
    <t>RAYMUNDO SALAZAR ERNESTINA</t>
  </si>
  <si>
    <t>29293511</t>
  </si>
  <si>
    <t>AQUINO SANCHEZ PERCY LUIS</t>
  </si>
  <si>
    <t xml:space="preserve">ARQUITECTO DE INFRAESTRUCTURAS DE TELECOMUNICACIONES   </t>
  </si>
  <si>
    <t>29322109</t>
  </si>
  <si>
    <t>LOPEZ LOPEZ BERNARDINO FELIX</t>
  </si>
  <si>
    <t>29409990</t>
  </si>
  <si>
    <t>OSORIO BALLON MONICA ANGELA</t>
  </si>
  <si>
    <t>29420595</t>
  </si>
  <si>
    <t>CHOQUEHUANCA MAMANI RUTH NERY</t>
  </si>
  <si>
    <t xml:space="preserve">PROFESOR, EDUCACION SECUNDARIA/FISICA OBS: LICENCIADA EN EDUCACION ESPECIALIDAD FISICA MATEMATICA   </t>
  </si>
  <si>
    <t xml:space="preserve">ESPECIALISTA EN PROYECTOS SOCIALES   </t>
  </si>
  <si>
    <t>29521580</t>
  </si>
  <si>
    <t>ESPEJO BERNAL ROCIO SOCORRO</t>
  </si>
  <si>
    <t>29522913</t>
  </si>
  <si>
    <t>VERA MUÑOZ FRIDA VICENTA</t>
  </si>
  <si>
    <t>29534399</t>
  </si>
  <si>
    <t>NUÑEZ BARRIGA SIGIFREDO GODOFREDO</t>
  </si>
  <si>
    <t xml:space="preserve">PROGRAMADOR, INFORMATICA/POR COMPUTADORA OBS: PROGRAMADOR DE MICROCOMPUTADORAS   </t>
  </si>
  <si>
    <t>29537455</t>
  </si>
  <si>
    <t>ORTIZ GUTIERREZ MARTIN TOMAS</t>
  </si>
  <si>
    <t>29547325</t>
  </si>
  <si>
    <t>POMAR ARIAS TORIBIO JUAN CARLOS</t>
  </si>
  <si>
    <t>29565312</t>
  </si>
  <si>
    <t>CALDERON MALAGA JUAN CARLOS</t>
  </si>
  <si>
    <t xml:space="preserve">PROFESOR DE IDIOMAS OBS: LICENCIADO EN EDUCACION   </t>
  </si>
  <si>
    <t>29585719</t>
  </si>
  <si>
    <t>MOTTA CANO LUIS ENRIQUE</t>
  </si>
  <si>
    <t>29609254</t>
  </si>
  <si>
    <t>RIVERA BERMEJO JORGE</t>
  </si>
  <si>
    <t xml:space="preserve">ESPECIALISTA, CIENCIAS DE LA COMUNICACION OBS: CIENCIAS DE LA COMUNICACIÓN   </t>
  </si>
  <si>
    <t>29622116</t>
  </si>
  <si>
    <t>YUCRA NUÑEZ VICTOR JUAN</t>
  </si>
  <si>
    <t xml:space="preserve">PROFESOR, EDUCACION SUPERIOR/INFORMATICA OBS: LICENCIADO EN EDUCACION   </t>
  </si>
  <si>
    <t>29624434</t>
  </si>
  <si>
    <t>MOLINA CONDORI FELIX ENRIQUE</t>
  </si>
  <si>
    <t xml:space="preserve">PROFESOR, EDUCACION SECUNDARIA/EDUCACION FISICA OBS: PROFESOR DE EDUCACION FISICA   </t>
  </si>
  <si>
    <t>29629791</t>
  </si>
  <si>
    <t>ZAPANA APAZA SONIA</t>
  </si>
  <si>
    <t>29648564</t>
  </si>
  <si>
    <t>OSIS ROMERO JENNY DINA</t>
  </si>
  <si>
    <t xml:space="preserve">NOTIFICADOR/A   </t>
  </si>
  <si>
    <t>29650435</t>
  </si>
  <si>
    <t>MARTINEZ COAGUILA GILBERTO JOSE</t>
  </si>
  <si>
    <t>29654785</t>
  </si>
  <si>
    <t>DELGADO MANRIQUE CLAUDIA CECILIA</t>
  </si>
  <si>
    <t xml:space="preserve">TECNICO, ADMINISTRADOR/OTROS OBS: ASISTENTE EN INFORMATICA ADMINISTRATIVA   </t>
  </si>
  <si>
    <t>29654894</t>
  </si>
  <si>
    <t>AGUILAR SALDIVAR CARLA EVELYN</t>
  </si>
  <si>
    <t xml:space="preserve">TECNICO, ADMINISTRADOR/OTROS OBS: EGRESADA EN ADMINISTRACION   </t>
  </si>
  <si>
    <t>29657684</t>
  </si>
  <si>
    <t>MAQUE HANCCO MARIA</t>
  </si>
  <si>
    <t>29678056</t>
  </si>
  <si>
    <t>RODRIGUEZ FERNANDEZ CLAUDIA JANETH</t>
  </si>
  <si>
    <t>29678889</t>
  </si>
  <si>
    <t>TORRES VELASQUEZ JAIME CAMILO</t>
  </si>
  <si>
    <t xml:space="preserve">FISICO, MATEMATICA OBS: LICENCIADO EN EDUCACION   </t>
  </si>
  <si>
    <t>29693276</t>
  </si>
  <si>
    <t>GUEVARA CUADROS JANET YOLANDA</t>
  </si>
  <si>
    <t xml:space="preserve">PROFESOR, EDUCACION SECUNDARIA OBS: EDUCACION SECUNDARIA   </t>
  </si>
  <si>
    <t>29709455</t>
  </si>
  <si>
    <t>CANO TORREBLANCA IRMA ROXANA</t>
  </si>
  <si>
    <t>29713730</t>
  </si>
  <si>
    <t>RAMIREZ LLANTAS YULIANA SUSAN</t>
  </si>
  <si>
    <t>29719596</t>
  </si>
  <si>
    <t>TAPIA MAYHUIRE MADELEINE BERENICE</t>
  </si>
  <si>
    <t>29723592</t>
  </si>
  <si>
    <t>VASQUEZ APAZA MARIA DEL CARMEN</t>
  </si>
  <si>
    <t xml:space="preserve">DERECHO OBS: ESTUDIANTE XI CICLO DE DERECHO   </t>
  </si>
  <si>
    <t>29729994</t>
  </si>
  <si>
    <t>SOTO MARY SILVANA</t>
  </si>
  <si>
    <t>29737267</t>
  </si>
  <si>
    <t>CARPIO AYALA ADA LUZ</t>
  </si>
  <si>
    <t>30424688</t>
  </si>
  <si>
    <t>CASTELO HUARANCA ROSMERY</t>
  </si>
  <si>
    <t>30429483</t>
  </si>
  <si>
    <t>ALVAREZ SALAZAR DOLORES FELICITAS</t>
  </si>
  <si>
    <t xml:space="preserve">PROFESOR, EDUCACION SECUNDARIA OBS: INSTITUTO SUPERIOR PEDAGOGICO NO ESTATAL SANTA MARIA CAMANA - AREQUIPA   </t>
  </si>
  <si>
    <t>30571870</t>
  </si>
  <si>
    <t>URDAY HUAMANI RAQUEL</t>
  </si>
  <si>
    <t>30675646</t>
  </si>
  <si>
    <t>DELGADO CHIRINOS ROCIO INES</t>
  </si>
  <si>
    <t xml:space="preserve">PROFESOR DE EDUCACION INICIAL (PRE-ESCOLAR) OBS: EDUCACION INICIAL IV CICLO   </t>
  </si>
  <si>
    <t>30762642</t>
  </si>
  <si>
    <t>RODRIGUEZ ORUE GUSTAVO ADOLFO</t>
  </si>
  <si>
    <t>30832767</t>
  </si>
  <si>
    <t>AMAO MAMANI TERESA</t>
  </si>
  <si>
    <t>30834975</t>
  </si>
  <si>
    <t>POMA LIMA OLGA VIRGINIA</t>
  </si>
  <si>
    <t xml:space="preserve">PROFESOR, EDUCACION SUPERIOR/CIENCIAS SOCIALES OBS: LICENCIADO EN EDUACACION , ESPECIALIDAD : CIENCIAS SOCIALES   </t>
  </si>
  <si>
    <t>31034290</t>
  </si>
  <si>
    <t>HURTADO SALAS EDMUNDO</t>
  </si>
  <si>
    <t xml:space="preserve">CARPINTERO   </t>
  </si>
  <si>
    <t>31037402</t>
  </si>
  <si>
    <t>HUAYHUAS ROJAS PITHER</t>
  </si>
  <si>
    <t xml:space="preserve">INTEGRADOR DE PROYECTOS Y SOLUCIONES WEB   </t>
  </si>
  <si>
    <t>31044778</t>
  </si>
  <si>
    <t>QUISPITUPA CAHUANA JAVIER</t>
  </si>
  <si>
    <t xml:space="preserve">INGENIERO, SISTEMAS INFORMATICOS OBS: SISTEMAS   </t>
  </si>
  <si>
    <t>31180355</t>
  </si>
  <si>
    <t>ALTAMIRANO FUENTES MADIMA</t>
  </si>
  <si>
    <t>31480202</t>
  </si>
  <si>
    <t>GALINDO MENDEZ SILVIO</t>
  </si>
  <si>
    <t>31654411</t>
  </si>
  <si>
    <t>DURAN LEON FERNANDO NEIL</t>
  </si>
  <si>
    <t>31665265</t>
  </si>
  <si>
    <t>BUSTAMANTE ALZAMORA MARIA DE FATIMA</t>
  </si>
  <si>
    <t>32138367</t>
  </si>
  <si>
    <t>JARA CARO PAUL WILLIAM</t>
  </si>
  <si>
    <t xml:space="preserve">ASISTENTE ADMINISTRATIVO INFORMATICO   </t>
  </si>
  <si>
    <t>32305195</t>
  </si>
  <si>
    <t>GARCIA ORTIZ GABY ELIZABETH</t>
  </si>
  <si>
    <t xml:space="preserve"> OBS: DIPLOMADO ESPECIALIZADO EN " ASISTENTE ADMINISTRATIVO EN LA GESTIÓN PÚBLICA"   </t>
  </si>
  <si>
    <t>32541013</t>
  </si>
  <si>
    <t>DIAZ CERNA JOSE ARTURO</t>
  </si>
  <si>
    <t>32645626</t>
  </si>
  <si>
    <t>MARTINEZ BRONCANO YENNY MARITZA</t>
  </si>
  <si>
    <t xml:space="preserve">PROFESOR DE ENSEÑANZA PRIMARIA OBS: LICENCIADA EN EDUCACION PRIMARIA   </t>
  </si>
  <si>
    <t>32731510</t>
  </si>
  <si>
    <t>ESPINOZA YZAGUIRRE LEONCIO</t>
  </si>
  <si>
    <t xml:space="preserve">TECNICO, COMPUTADORAS OBS: COMPUTACION E INFORMATICA VI CICLO   </t>
  </si>
  <si>
    <t>32766431</t>
  </si>
  <si>
    <t>HILARIO ALFARO JAVIER ORLANDO</t>
  </si>
  <si>
    <t>32905366</t>
  </si>
  <si>
    <t>SULLON ELIAS WALTER RAUL</t>
  </si>
  <si>
    <t xml:space="preserve">CONTADOR, COSTOS OBS: CONTABILIDAD VIII CICLO   </t>
  </si>
  <si>
    <t>32908155</t>
  </si>
  <si>
    <t>FLORES RODRIGUEZ SEGUNDO MARLON</t>
  </si>
  <si>
    <t xml:space="preserve">INGENIERO AGROINDUSTRIAL OBS: ING. AGROINDUSTRIAL   </t>
  </si>
  <si>
    <t>32925971</t>
  </si>
  <si>
    <t>GAMBINI ALTAMIRANO LINA GIULIANA</t>
  </si>
  <si>
    <t xml:space="preserve">PROFESOR DE EDUCACION INICIAL (PRE-ESCOLAR) OBS: LICENCIADA EN EDUCACION INICIAL   </t>
  </si>
  <si>
    <t>32926063</t>
  </si>
  <si>
    <t>NARRO DIAZ JOHN HENRY</t>
  </si>
  <si>
    <t xml:space="preserve">CONTADOR, EMPRESA OBS: CIENCIAS CONTABLES Y FINANCIERAS   </t>
  </si>
  <si>
    <t>32927310</t>
  </si>
  <si>
    <t>GAMBINI DIAZ JORGE LUIS</t>
  </si>
  <si>
    <t xml:space="preserve">ELECTRICISTA OBS: ELECTRONICA   </t>
  </si>
  <si>
    <t>32929139</t>
  </si>
  <si>
    <t>ZAVALETA SANDOVAL FANNY JANET</t>
  </si>
  <si>
    <t>32940568</t>
  </si>
  <si>
    <t>ESQUIVEL HUARAZ HECTOR ALFONSO</t>
  </si>
  <si>
    <t xml:space="preserve">ASISTENTE EN PROYECTOS SOCIALES   </t>
  </si>
  <si>
    <t>32943968</t>
  </si>
  <si>
    <t>VASQUEZ MELO ROCIO LIBERTAD</t>
  </si>
  <si>
    <t xml:space="preserve">SOCIOLOGIA OBS: BACHILLER EN SOCIOLOGIA   </t>
  </si>
  <si>
    <t>32951873</t>
  </si>
  <si>
    <t>OSPINA CABELLO MICHEL ROBINSON</t>
  </si>
  <si>
    <t xml:space="preserve">ADMINISTRACION OBS: CIENCIAS CONTABLES Y ADMINISTRATIVAS   </t>
  </si>
  <si>
    <t>32953439</t>
  </si>
  <si>
    <t>LUJAN CHERO WILFREDO OSCAR</t>
  </si>
  <si>
    <t xml:space="preserve"> OBS: LIDERAZGO Y MANEJO DE EQUIPOS DE TRABAJO   </t>
  </si>
  <si>
    <t>32960845</t>
  </si>
  <si>
    <t>PÉREZ MARGARITO ELMER AUGUSTO</t>
  </si>
  <si>
    <t xml:space="preserve">INGENIERIA DE SISTEMAS OBS: INGENIERIA DE SISTEMAS E INFORMATICA   </t>
  </si>
  <si>
    <t xml:space="preserve">IMPLANTADOR DE SISTEMAS   </t>
  </si>
  <si>
    <t>32961653</t>
  </si>
  <si>
    <t>FIGUEROA SAENZ MARIA ANGELICA</t>
  </si>
  <si>
    <t xml:space="preserve">INGENIERIA DE SISTEMAS OBS: INGENIERO EN INFORMATICA Y DE SISTEMAS   </t>
  </si>
  <si>
    <t>32962193</t>
  </si>
  <si>
    <t>PULIDO VASQUEZ SARA LUZ</t>
  </si>
  <si>
    <t>32971404</t>
  </si>
  <si>
    <t>BARRANTES ARROYO CESAR AUGUSTO</t>
  </si>
  <si>
    <t>32974231</t>
  </si>
  <si>
    <t>RISCO HOLGUIN WIDO FRANCISCO</t>
  </si>
  <si>
    <t xml:space="preserve">ABOGADO DE DERECHO PUBLICO   </t>
  </si>
  <si>
    <t>32980374</t>
  </si>
  <si>
    <t>LOPEZ ARANA KARLA SOLEDAD</t>
  </si>
  <si>
    <t xml:space="preserve">INGENIERIA DE SISTEMAS OBS: BACHILLER EN INGENIERIA INFORMATICA Y SISTEMA   </t>
  </si>
  <si>
    <t>32983207</t>
  </si>
  <si>
    <t>LAVADO REYES ENVER VLADIMIR</t>
  </si>
  <si>
    <t xml:space="preserve">SOPORTE DE MESA DE AYUDA   </t>
  </si>
  <si>
    <t>32988546</t>
  </si>
  <si>
    <t>RODRIGUEZ RAMOS WILLIAM MIGUEL</t>
  </si>
  <si>
    <t>32988751</t>
  </si>
  <si>
    <t>PEREZ MONTOYA CARMEN ROSA</t>
  </si>
  <si>
    <t>32989800</t>
  </si>
  <si>
    <t>CHICO SUISAN CARLO FELIPE</t>
  </si>
  <si>
    <t>32992185</t>
  </si>
  <si>
    <t>CORALES VENEGAS GIANCARLO</t>
  </si>
  <si>
    <t xml:space="preserve">INGENIERO, SISTEMAS INFORMATICOS OBS: INGENIERIA EN INFORMATICA Y DE SISTEMAS   </t>
  </si>
  <si>
    <t>33265414</t>
  </si>
  <si>
    <t>CASAVERDE MURAKAMI JUANA SADAKO</t>
  </si>
  <si>
    <t>33768640</t>
  </si>
  <si>
    <t>ANANCO AHUANANCHI MARIA LIA</t>
  </si>
  <si>
    <t xml:space="preserve">PROFESOR, EDUCACION SUPERIOR/CIENCIAS SOCIALES   </t>
  </si>
  <si>
    <t>33946407</t>
  </si>
  <si>
    <t>PORTOCARRERO REYES JOSE ELIDERIO</t>
  </si>
  <si>
    <t>40001571</t>
  </si>
  <si>
    <t>PLACENCIA RISCO DEYSI JACQUELINE</t>
  </si>
  <si>
    <t>40005908</t>
  </si>
  <si>
    <t>ALARCON PINEDO JUAN AUGUSTO</t>
  </si>
  <si>
    <t xml:space="preserve">INGENIERO AGROINDUSTRIAL   </t>
  </si>
  <si>
    <t>40008693</t>
  </si>
  <si>
    <t>GAMARRA MARTINEZ GEANCARLO</t>
  </si>
  <si>
    <t>40009003</t>
  </si>
  <si>
    <t>CUELLAR MALLQUI MARIBEL BEATRIZ</t>
  </si>
  <si>
    <t xml:space="preserve">PROFESOR, EDUCACION SUPERIOR/LENGUAS Y LITERATURA OBS: LICENCIADA EN PEDAGOGIA Y HUMANIDADES: LITERATURA   </t>
  </si>
  <si>
    <t>40012412</t>
  </si>
  <si>
    <t>MIRANDA OJANAMA ANDRES</t>
  </si>
  <si>
    <t>40015484</t>
  </si>
  <si>
    <t>ULLOA SERNAQUE ANTONIA</t>
  </si>
  <si>
    <t>40015489</t>
  </si>
  <si>
    <t>ROMERO REYNA KARIN JANET</t>
  </si>
  <si>
    <t>40019987</t>
  </si>
  <si>
    <t>DE LA CRUZ MOZOMBITE JAVIER FRANCISCO</t>
  </si>
  <si>
    <t xml:space="preserve"> OBS: DIPLOMADO- "MONITOREO Y EVALUACIÓN DE PLANES, PROGRAMAS Y PROYESTOS DE DESARROLLO"   </t>
  </si>
  <si>
    <t>40026245</t>
  </si>
  <si>
    <t>VALERIANO RAMIREZ ZENAIDA MARILU</t>
  </si>
  <si>
    <t>40026746</t>
  </si>
  <si>
    <t>CUBILLAS DIAZ GLORIA MARIA</t>
  </si>
  <si>
    <t>40028348</t>
  </si>
  <si>
    <t>SUAREZ SEGOVIA ADOLFO HAROLD</t>
  </si>
  <si>
    <t xml:space="preserve">ECONOMISTA OBS: ECONOMIA X CICLO   </t>
  </si>
  <si>
    <t>40028415</t>
  </si>
  <si>
    <t>CARRANZA AMBULODIGUE MARIA DEL CARMEN</t>
  </si>
  <si>
    <t>40030789</t>
  </si>
  <si>
    <t>RIVERA CENTENARO LIZBETH ROCIO BEATRIZ</t>
  </si>
  <si>
    <t xml:space="preserve">ARQUITECTA/O SENIOR DE PROCESOS   </t>
  </si>
  <si>
    <t>40035068</t>
  </si>
  <si>
    <t>HUACHILLO ALVARADO MILAGROS CRISTINA</t>
  </si>
  <si>
    <t>40038367</t>
  </si>
  <si>
    <t>VALDIVIEZO HIDALGO MARIELLA NOEMI</t>
  </si>
  <si>
    <t xml:space="preserve">SOCIOLOGO, PATALOGIA SOCIAL OBS: SOCIOLOGO   </t>
  </si>
  <si>
    <t>40041835</t>
  </si>
  <si>
    <t>VICENTE SANCHEZ BLANCA FLOR</t>
  </si>
  <si>
    <t>40045792</t>
  </si>
  <si>
    <t>CAUCHA CABRERA KARIN ROXANA</t>
  </si>
  <si>
    <t xml:space="preserve">ECONOMISTA OBS: BACHILLER EN CIENCIAS ECONOMICAS   </t>
  </si>
  <si>
    <t>40046603</t>
  </si>
  <si>
    <t>GUERRERO ESPINOZA ROSA AMELIA</t>
  </si>
  <si>
    <t xml:space="preserve"> OBS: "TRAMITES DE DNI Y REGISTRO CIVIL ITINERANTE"   </t>
  </si>
  <si>
    <t>40047734</t>
  </si>
  <si>
    <t>CASTILLO DE LA CADENA JUAN CARLOS</t>
  </si>
  <si>
    <t>40048565</t>
  </si>
  <si>
    <t>ALVARADO RODRIGUEZ JESSY JASMIT</t>
  </si>
  <si>
    <t xml:space="preserve">COMPUTACION E INFORMATICA OBS: 2004-II   </t>
  </si>
  <si>
    <t>40050128</t>
  </si>
  <si>
    <t>SEMINARIO COLUMBOS ALEXANDER</t>
  </si>
  <si>
    <t>40052228</t>
  </si>
  <si>
    <t>PORTUGUEZ RAFAEL ROCIO YOOVANA</t>
  </si>
  <si>
    <t>40052865</t>
  </si>
  <si>
    <t>ARCE DIAZ ALVARO MAURICIO</t>
  </si>
  <si>
    <t>40055149</t>
  </si>
  <si>
    <t>QUICHCA PEÑA PAUL RICHARD</t>
  </si>
  <si>
    <t>40058441</t>
  </si>
  <si>
    <t>GUERRERO ZAPATA ANDY ROBERT</t>
  </si>
  <si>
    <t>40065677</t>
  </si>
  <si>
    <t>LEON CANLLA LELIS ALINA</t>
  </si>
  <si>
    <t xml:space="preserve">INGENIERO, SISTEMAS INFORMATICOS OBS: INGENIERIA DE COMPUTACION Y SISTEMAS   </t>
  </si>
  <si>
    <t>40074193</t>
  </si>
  <si>
    <t>VALDEZ ULLOA JAIME ALBERTO</t>
  </si>
  <si>
    <t xml:space="preserve">INGENIERO, SISTEMAS INFORMATICOS OBS: INGENIERO EN INFORMATICA Y DE SISTEMAS   </t>
  </si>
  <si>
    <t>40078053</t>
  </si>
  <si>
    <t>BRUNO ARIAS GLENYS GABRIELA</t>
  </si>
  <si>
    <t>40083992</t>
  </si>
  <si>
    <t>NOVOA ALCANTARA KELLY GASDALI</t>
  </si>
  <si>
    <t xml:space="preserve">DERECHO OBS: BACHILLER EN DERECHO   </t>
  </si>
  <si>
    <t>40086857</t>
  </si>
  <si>
    <t>CORDERO CUEVA MARYCRUZ</t>
  </si>
  <si>
    <t>40088127</t>
  </si>
  <si>
    <t>ALVARADO VERGARA JOHAN</t>
  </si>
  <si>
    <t xml:space="preserve"> OBS: INTERPRETACION DE LA NORMA ISO 9001:2008   </t>
  </si>
  <si>
    <t>40090128</t>
  </si>
  <si>
    <t>HERRERA CACERES ANDREA</t>
  </si>
  <si>
    <t xml:space="preserve">ADMINISTRACION OBS: DIPLOMA DE PROMOCION 2001-II   </t>
  </si>
  <si>
    <t>40090935</t>
  </si>
  <si>
    <t>IZAGUIRRE MIREZ CHRISTIAN CARLOS</t>
  </si>
  <si>
    <t xml:space="preserve">CONTABILIDAD OBS: VI CICLO   </t>
  </si>
  <si>
    <t>40092514</t>
  </si>
  <si>
    <t>TAIPE ROMERO WILFREDO</t>
  </si>
  <si>
    <t xml:space="preserve">ADMINISTRACION OBS: CIENCIAS EMPRESARIALES   </t>
  </si>
  <si>
    <t>40092760</t>
  </si>
  <si>
    <t>CHANG TORRES GIANCARLOS GILBERTO</t>
  </si>
  <si>
    <t>40093499</t>
  </si>
  <si>
    <t>LAURENTE DUEÑAS JORGE LUCIO</t>
  </si>
  <si>
    <t xml:space="preserve">PROFESOR DE ENSEÑANZA PRIMARIA OBS: EDUCACION PRIMARIA   </t>
  </si>
  <si>
    <t>40103194</t>
  </si>
  <si>
    <t>FLORES GARCÍA EDWARD</t>
  </si>
  <si>
    <t xml:space="preserve">ASISTENTE DE SECRETARIA GENERAL   </t>
  </si>
  <si>
    <t>40103742</t>
  </si>
  <si>
    <t>SALINAS COZ GIOVANNA VERONICA</t>
  </si>
  <si>
    <t xml:space="preserve">ADMINISTRACION DE NEGOCIOS OBS: LICENCIADA EN ADMINISTRACION DE NEGOCIOS   </t>
  </si>
  <si>
    <t>40104575</t>
  </si>
  <si>
    <t>RODRIGUEZ HUERTA PATRICIA ELENA</t>
  </si>
  <si>
    <t>40109363</t>
  </si>
  <si>
    <t>HUERTAS GONZALES GABY</t>
  </si>
  <si>
    <t xml:space="preserve">LICENCIADO, HOTELERIA OBS: ADMINISTRACION HOTELERA   </t>
  </si>
  <si>
    <t xml:space="preserve">JEFE DE PROYECTO DE SEGURIDAD DE LA INFORMACION   </t>
  </si>
  <si>
    <t>40110773</t>
  </si>
  <si>
    <t>GARAY PIMENTEL EYNER ESTEBAN</t>
  </si>
  <si>
    <t>40116577</t>
  </si>
  <si>
    <t>ARZAPALO AGUIRRE WILMER TONY</t>
  </si>
  <si>
    <t>40117121</t>
  </si>
  <si>
    <t>BALDEON PORTOCARRERO EVELYN JANET</t>
  </si>
  <si>
    <t xml:space="preserve">AUDITOR/A INFORMATICO/A   </t>
  </si>
  <si>
    <t>40118019</t>
  </si>
  <si>
    <t>SALAS CHACON PATRICIA LOURDES</t>
  </si>
  <si>
    <t>40122156</t>
  </si>
  <si>
    <t>VIDAL NOBLECILLA GINA MABEL</t>
  </si>
  <si>
    <t xml:space="preserve">TECNICO, COMPUTADORAS OBS: COMPUTACION E INFORMATICA III SEMESTRE   </t>
  </si>
  <si>
    <t>40124475</t>
  </si>
  <si>
    <t>CUEVA TANTALEAN JOSEPH JULIUS</t>
  </si>
  <si>
    <t>40124855</t>
  </si>
  <si>
    <t>SOLANO HUIZA WALTER JESUS</t>
  </si>
  <si>
    <t>40130230</t>
  </si>
  <si>
    <t>CARDENAS VARGAS AURELIA EULOGIA</t>
  </si>
  <si>
    <t>40131943</t>
  </si>
  <si>
    <t>VIZCARRA TORRES RIBMAN BERLY</t>
  </si>
  <si>
    <t xml:space="preserve">ABOGADO OBS: DERECHO XI CICLO   </t>
  </si>
  <si>
    <t>40135154</t>
  </si>
  <si>
    <t>YRAOLA ZUÑIGA ESCARLE YAGAIDA</t>
  </si>
  <si>
    <t>40135308</t>
  </si>
  <si>
    <t>COLLA MORALES MIGUEL ANGEL</t>
  </si>
  <si>
    <t xml:space="preserve">ADMINISTRACION OBS: ADMINISTRACION BANCARIA   </t>
  </si>
  <si>
    <t>40135722</t>
  </si>
  <si>
    <t>ACHACA GONZALES JULISSA ANABELL</t>
  </si>
  <si>
    <t>40136662</t>
  </si>
  <si>
    <t>BUSTAMANTE QUISPE MARLENY</t>
  </si>
  <si>
    <t xml:space="preserve">INGENIERIA DE COMPUTACION Y SISTEMAS OBS: BACHILLER EN INGENIERIA DE SISTEMAS E INFORMATICA   </t>
  </si>
  <si>
    <t>40136770</t>
  </si>
  <si>
    <t>RAVINES CHAVEZ ANA CECILIA</t>
  </si>
  <si>
    <t xml:space="preserve">PROFESOR, EDUCACION SUPERIOR/CIENCIAS SOCIALES OBS: LICENCIA DA EN EDUCACION- ESPECILIADAD LENGUAJE Y COMUNICACION SOCIAL   </t>
  </si>
  <si>
    <t>40138561</t>
  </si>
  <si>
    <t>DIAZ TAFUR SUJEY MARISOL</t>
  </si>
  <si>
    <t xml:space="preserve">DERECHO Y CIENCIAS  POLITICAS OBS: CURSANDO IX Y X CICLO   </t>
  </si>
  <si>
    <t>40139268</t>
  </si>
  <si>
    <t>CELIS LUCERO GUSTAVO ALBERTO</t>
  </si>
  <si>
    <t xml:space="preserve">CONTADOR PUBLICO OBS: CARRERA CIENCIAS CONTABLE ECONOMICAS Y FINANCIERAS   </t>
  </si>
  <si>
    <t>40144812</t>
  </si>
  <si>
    <t>SAAVEDRA GRATELLI LIZETH</t>
  </si>
  <si>
    <t>40145467</t>
  </si>
  <si>
    <t>BENITO AGUIRRE ANA OLINDA</t>
  </si>
  <si>
    <t>40146989</t>
  </si>
  <si>
    <t>ARBOLEDA SAAVEDRA MARIELLA DEL PILAR</t>
  </si>
  <si>
    <t xml:space="preserve">INGENIERO, SISTEMAS INFORMATICOS OBS: INGENIERIA DE INFORMATICA Y DE SISTEMAS   </t>
  </si>
  <si>
    <t>40149672</t>
  </si>
  <si>
    <t>DEL AGUILA REATEGUI MERCY MELISSA</t>
  </si>
  <si>
    <t>40151605</t>
  </si>
  <si>
    <t>REQUENA CAYETANO ALINA</t>
  </si>
  <si>
    <t xml:space="preserve"> OBS: PROFESOR DE EDUCACION SECUNDARIA - ESPECIALIDAD: MATEMATICA   </t>
  </si>
  <si>
    <t>40153499</t>
  </si>
  <si>
    <t>PRIMO LARA ESTHER LILIANA</t>
  </si>
  <si>
    <t>40159634</t>
  </si>
  <si>
    <t>CALDERON HUARANCA LUIS ANIBAL</t>
  </si>
  <si>
    <t>40160089</t>
  </si>
  <si>
    <t>ARQUE AMANCA WILBER YURI</t>
  </si>
  <si>
    <t xml:space="preserve">PROFESOR, EDUCACION SECUNDARIA OBS: LICENCIADO EN EDUCACION   </t>
  </si>
  <si>
    <t>40162865</t>
  </si>
  <si>
    <t>HOLGUIN ARANDA NELLY JANET</t>
  </si>
  <si>
    <t xml:space="preserve">PROFESOR DE ENSEÑANZA PRIMARIA OBS: EDUCACION PRIMARIA X CICLO   </t>
  </si>
  <si>
    <t>40163865</t>
  </si>
  <si>
    <t>CORTEZ ROMAN RONALD WILFREDO</t>
  </si>
  <si>
    <t>40165634</t>
  </si>
  <si>
    <t>PEÑA TANCHIVA MADAI</t>
  </si>
  <si>
    <t>40169342</t>
  </si>
  <si>
    <t>PISKULICH SOLORZANO EDWARD JOHONY</t>
  </si>
  <si>
    <t xml:space="preserve">ABOGADO OBS: DERECHO II CICLO   </t>
  </si>
  <si>
    <t>40170274</t>
  </si>
  <si>
    <t>MONTALVAN FLORES ENRIQUE VICTORIANO</t>
  </si>
  <si>
    <t>40179294</t>
  </si>
  <si>
    <t>MACEDO UNZUETA RUTY</t>
  </si>
  <si>
    <t>40186275</t>
  </si>
  <si>
    <t>CARHUAS DUEÑAS YENNE MARUJA</t>
  </si>
  <si>
    <t>40190484</t>
  </si>
  <si>
    <t>YAURI CRUZ ROCIO GUADALUPE</t>
  </si>
  <si>
    <t xml:space="preserve"> OBS: DIPLOMA DE ESPECIALIZACION EN GESTION PUBLICA   </t>
  </si>
  <si>
    <t>40193669</t>
  </si>
  <si>
    <t>ACCILIO LEANDRO PASCUAL DAVID</t>
  </si>
  <si>
    <t>40196248</t>
  </si>
  <si>
    <t>MARTINEZ TRUJILLO ZENAIDA LETICIA</t>
  </si>
  <si>
    <t>40200258</t>
  </si>
  <si>
    <t>LLANOS MARTINEZ HEIDY SUHEL</t>
  </si>
  <si>
    <t>40203247</t>
  </si>
  <si>
    <t>CARDENAS BENAVIDES ROBERTO RODOLFO</t>
  </si>
  <si>
    <t xml:space="preserve">TECNICO, CONTABLE EN COSTOS OBS: CONTABILIDAD COMPUTARIZADA   </t>
  </si>
  <si>
    <t>40213248</t>
  </si>
  <si>
    <t>NOVOA PEREZ MARIBEL ZAHIRA</t>
  </si>
  <si>
    <t>40213503</t>
  </si>
  <si>
    <t>VELASQUEZ CASTILLO LUIS FELIPE</t>
  </si>
  <si>
    <t xml:space="preserve"> OBS: CURSO DE TECNICO EN COMPUTACION   </t>
  </si>
  <si>
    <t>40213884</t>
  </si>
  <si>
    <t>TEJADA RIOS ANDY MITCHELL</t>
  </si>
  <si>
    <t xml:space="preserve">TECNICO, MERCADOTECNIA OBS: MERCADOTECNIA   </t>
  </si>
  <si>
    <t>40216127</t>
  </si>
  <si>
    <t>MAURICIO SINCHE DANITZA YANET</t>
  </si>
  <si>
    <t>40225629</t>
  </si>
  <si>
    <t>CAMA DIAZ MARCOS IVAN</t>
  </si>
  <si>
    <t>40232339</t>
  </si>
  <si>
    <t>GUADALUPE AGUIRRE MIGUEL ANGEL</t>
  </si>
  <si>
    <t>40240426</t>
  </si>
  <si>
    <t>TORRES SANCHEZ ELIZABETH</t>
  </si>
  <si>
    <t>40242233</t>
  </si>
  <si>
    <t>SILVA DE LA TORRE ENRIQUE</t>
  </si>
  <si>
    <t>40243174</t>
  </si>
  <si>
    <t>TERRONES DAVILA MARCO ANTONIO</t>
  </si>
  <si>
    <t>40243569</t>
  </si>
  <si>
    <t>VELASQUE ORTEGA MARIA LUZ</t>
  </si>
  <si>
    <t xml:space="preserve"> OBS: ESTUDIOS DE I A VI CICLO   </t>
  </si>
  <si>
    <t>40244105</t>
  </si>
  <si>
    <t>HUILLCA BENAVIDES SANTIAGO</t>
  </si>
  <si>
    <t xml:space="preserve">PROFESORES, OTROS OBS: ESPECIALIDAD LENGUA Y LITERATURA AREA DE COMUNICACION   </t>
  </si>
  <si>
    <t>40244689</t>
  </si>
  <si>
    <t>CAMPOS CALDAS JOSE LUIS</t>
  </si>
  <si>
    <t>40253354</t>
  </si>
  <si>
    <t>CARRANZA FIGUEROA ANTONIO PAUL</t>
  </si>
  <si>
    <t>40256772</t>
  </si>
  <si>
    <t>BARRETO UCAÑAY ROBERT SMITH</t>
  </si>
  <si>
    <t>40258281</t>
  </si>
  <si>
    <t>ESCAJADILLO TOLEDO MARX</t>
  </si>
  <si>
    <t>40261293</t>
  </si>
  <si>
    <t>LUNA CASTRO LEONEL ELIAS</t>
  </si>
  <si>
    <t xml:space="preserve">CONTADOR, EMPRESA OBS: CONTABILIDAD IV CICLO   </t>
  </si>
  <si>
    <t>40264402</t>
  </si>
  <si>
    <t>NAVARRO TINEDO CARMEN IVONNE</t>
  </si>
  <si>
    <t>40267699</t>
  </si>
  <si>
    <t>CHAVEZ SALAS JOSE EFRAIN</t>
  </si>
  <si>
    <t xml:space="preserve">TECNICO, COMPUTADORAS OBS: CARRERA DE COMPUTACION E INFORMATICA VI CICLO   </t>
  </si>
  <si>
    <t>40269051</t>
  </si>
  <si>
    <t>NUÑEZ MOREIRA CARLING YAK</t>
  </si>
  <si>
    <t xml:space="preserve">PROFESOR, EDUCACION SECUNDARIA OBS: HISTORIA Y GEOGRAFIA   </t>
  </si>
  <si>
    <t>40270251</t>
  </si>
  <si>
    <t>VELASQUEZ MENDOZA LUIS HUMBERTO</t>
  </si>
  <si>
    <t>40274279</t>
  </si>
  <si>
    <t>ALVAREZ ROMERO STELA</t>
  </si>
  <si>
    <t xml:space="preserve">PROFESOR, EDUCACION SECUNDARIA/QUIMICA OBS: LICENCIADA EN EDUCACION - ESPEC. QUIMICA Y BIOLOGIA   </t>
  </si>
  <si>
    <t>40276684</t>
  </si>
  <si>
    <t>OCHOA SALAZAR MARIA ONELIA</t>
  </si>
  <si>
    <t>40281984</t>
  </si>
  <si>
    <t>HUAMAN NORIEGA VIOLETA DEL ROSARIO</t>
  </si>
  <si>
    <t>40282054</t>
  </si>
  <si>
    <t>PAREDES HERRERA EDGARD AUGUSTO</t>
  </si>
  <si>
    <t>40283124</t>
  </si>
  <si>
    <t>LA TORRE VALLE MILAGRO</t>
  </si>
  <si>
    <t>40285418</t>
  </si>
  <si>
    <t>LAVADO PANTOJA ABIGAIL ETIANA</t>
  </si>
  <si>
    <t>40287947</t>
  </si>
  <si>
    <t>AYÑAYANQUE RODRIGUEZ KETTY LAURA</t>
  </si>
  <si>
    <t>40290033</t>
  </si>
  <si>
    <t>CORRALES AMADO ISMAEL SEGUNDO</t>
  </si>
  <si>
    <t>40291820</t>
  </si>
  <si>
    <t>RAMIREZ BAOS NORA LUCY</t>
  </si>
  <si>
    <t>40299663</t>
  </si>
  <si>
    <t>CASTAÑEDA BRIONES SANDRA JANET</t>
  </si>
  <si>
    <t>40305839</t>
  </si>
  <si>
    <t>ALEJANDRO HUAMAN ERIKA ELVIRA</t>
  </si>
  <si>
    <t>40312122</t>
  </si>
  <si>
    <t>PACHAS GARCIA EVERT OMAR</t>
  </si>
  <si>
    <t>40315456</t>
  </si>
  <si>
    <t>MENDOZA ARANA MARCO ANTONIO</t>
  </si>
  <si>
    <t>40324719</t>
  </si>
  <si>
    <t>CARLOS SALVADOR MARI LUZ</t>
  </si>
  <si>
    <t xml:space="preserve">ABOGADO PROCESALISTA   </t>
  </si>
  <si>
    <t>40330424</t>
  </si>
  <si>
    <t>TRUJILLO DUEÑAS WILLIAN RANDAL</t>
  </si>
  <si>
    <t>40330593</t>
  </si>
  <si>
    <t>QUISPE BALBOA ANGEL JESUS</t>
  </si>
  <si>
    <t>40330708</t>
  </si>
  <si>
    <t>FLORES ROJAS CAROLINA</t>
  </si>
  <si>
    <t>40331895</t>
  </si>
  <si>
    <t>REYES GORDILLO ERIKA DEL CARMEN</t>
  </si>
  <si>
    <t xml:space="preserve">PROFESOR DE ENSEÑANZA PRIMARIA OBS: EDUCACION PRIMARIA III CICLO   </t>
  </si>
  <si>
    <t>40337161</t>
  </si>
  <si>
    <t>JUAREZ MORALES DEYSI LISBHET</t>
  </si>
  <si>
    <t xml:space="preserve">CIENCIAS DE LA COMUNICACION OBS: LICENCIADA   </t>
  </si>
  <si>
    <t xml:space="preserve">ANALISTA DE SEGURIDAD DE LA INFORMACION   </t>
  </si>
  <si>
    <t>40338549</t>
  </si>
  <si>
    <t>CONDOR ONTANEDA VICTOR CLAUDIO</t>
  </si>
  <si>
    <t xml:space="preserve">COMPUTACION E INFORMATICA OBS: BACHILLER EN INGENIERIA DE SISTEMAS Y COMPUTACION   </t>
  </si>
  <si>
    <t>40344189</t>
  </si>
  <si>
    <t>TAMAYO VELARDE LUISA JUDITH</t>
  </si>
  <si>
    <t xml:space="preserve">CERTIFICADOR   </t>
  </si>
  <si>
    <t>40349459</t>
  </si>
  <si>
    <t>AMPUERO BERNAL ROCIO MARY</t>
  </si>
  <si>
    <t xml:space="preserve">TECNICO, ADMINISTRADOR/OTROS OBS: TECNICO EN ADMINISTRACION DE EMPRESAS   </t>
  </si>
  <si>
    <t xml:space="preserve">DESARROLLADOR DE SERVICIOS WEB SENIOR   </t>
  </si>
  <si>
    <t>40357559</t>
  </si>
  <si>
    <t>LUNA ESQUIVEL HUGO ALEXANDER</t>
  </si>
  <si>
    <t xml:space="preserve">COORDINADOR DE SISTEMAS   </t>
  </si>
  <si>
    <t>40362103</t>
  </si>
  <si>
    <t>ELGUERA ROJAS MARIA ESPERANZA</t>
  </si>
  <si>
    <t xml:space="preserve">INGENIERO, SISTEMAS INFORMATICOS OBS: INGENIERIA INFORMATICA   </t>
  </si>
  <si>
    <t>40367940</t>
  </si>
  <si>
    <t>QUINDE HUAMAN KARINA</t>
  </si>
  <si>
    <t xml:space="preserve">PROFESOR DE EDUCACION INICIAL (PRE-ESCOLAR) OBS: BACHILLER DE EDUCACION   </t>
  </si>
  <si>
    <t>40371783</t>
  </si>
  <si>
    <t>CERON QUISPE FELICITAS</t>
  </si>
  <si>
    <t xml:space="preserve">SECRETARIA EJECUTIVA OBS: CARRERA PROFESIONAL DE SECRETARIADO ACADEMICO   </t>
  </si>
  <si>
    <t>40379497</t>
  </si>
  <si>
    <t>CHIRINOS MENDOZA CARLOS</t>
  </si>
  <si>
    <t>40379953</t>
  </si>
  <si>
    <t>CHIRINOS CÉPEDA JOANNE GABRIELA</t>
  </si>
  <si>
    <t xml:space="preserve">ASISTENTE TECNICO INFORMATICO   </t>
  </si>
  <si>
    <t>40380986</t>
  </si>
  <si>
    <t>OVIEDO CARDENAS JORGE ARMANDO</t>
  </si>
  <si>
    <t xml:space="preserve">JEFA/E DE OFICINA REGISTRAL   </t>
  </si>
  <si>
    <t>40385596</t>
  </si>
  <si>
    <t>RIMASCA CHACON ALFREDO</t>
  </si>
  <si>
    <t>40386231</t>
  </si>
  <si>
    <t>UTURUNCO YNQUILLAY FERNANDO SANTOS</t>
  </si>
  <si>
    <t>40391044</t>
  </si>
  <si>
    <t>BARRANTES MORI RAQUEL</t>
  </si>
  <si>
    <t>40393107</t>
  </si>
  <si>
    <t>SANABRIA GAMARRA SANTA ISABEL</t>
  </si>
  <si>
    <t>40396738</t>
  </si>
  <si>
    <t>MUÑOZ LAVADO FANNY MARITZA</t>
  </si>
  <si>
    <t xml:space="preserve">PSICOLOGO OBS: LICENCIADA EN PSICOLOGIA   </t>
  </si>
  <si>
    <t>40398625</t>
  </si>
  <si>
    <t>VILCA MACHACA EDITH SILVANA</t>
  </si>
  <si>
    <t xml:space="preserve">MATEMATICO, ANALISTA INVESTIGACION OPERATIVA OBS: MATEMATICAS: INVESTIGACION OPERATIVA   </t>
  </si>
  <si>
    <t>40400792</t>
  </si>
  <si>
    <t>ESCALANTE ANGULO JOEL FERNANDO</t>
  </si>
  <si>
    <t>40402212</t>
  </si>
  <si>
    <t>PORTALES DIAZ LUZ MELINA</t>
  </si>
  <si>
    <t xml:space="preserve">PROFESOR DE EDUCACION INICIAL (PRE-ESCOLAR) OBS: EDUCACION-PRIMARIA   </t>
  </si>
  <si>
    <t>40404205</t>
  </si>
  <si>
    <t>MOGOLLON ABAD EDISON REYNALDO</t>
  </si>
  <si>
    <t xml:space="preserve">ASISTENTE OPERATIVA/O   </t>
  </si>
  <si>
    <t>40405748</t>
  </si>
  <si>
    <t>MEDINA FLORES MARIA SUSANA</t>
  </si>
  <si>
    <t>40408714</t>
  </si>
  <si>
    <t>ALVARADO RODRIGUEZ JAQUELINE KAROL</t>
  </si>
  <si>
    <t>40410651</t>
  </si>
  <si>
    <t>RIMAC PADILLA FLOR DE MARIA</t>
  </si>
  <si>
    <t>40414889</t>
  </si>
  <si>
    <t>ZUASNABAR HUAMAN FLORINDA CRISTINA</t>
  </si>
  <si>
    <t>40415244</t>
  </si>
  <si>
    <t>VASQUEZ RAMIREZ JHONY HEBERHT</t>
  </si>
  <si>
    <t xml:space="preserve">INGENIERIA DE COMPUTACION Y SISTEMAS OBS: INGENIERIA INFORMATICA Y SISTEMAS   </t>
  </si>
  <si>
    <t xml:space="preserve">ADMINISTRADOR DE REDES Y COMUNICACION   </t>
  </si>
  <si>
    <t>40421094</t>
  </si>
  <si>
    <t>RIVERA GOMEZ DAVIS</t>
  </si>
  <si>
    <t>40422142</t>
  </si>
  <si>
    <t>YOGUI MENDOZA YURIKO MARINA</t>
  </si>
  <si>
    <t>40423536</t>
  </si>
  <si>
    <t>PAREDES TORRES LUIS GEJZA</t>
  </si>
  <si>
    <t>40424097</t>
  </si>
  <si>
    <t>FLORES BALCONA ROSA MARGARITA</t>
  </si>
  <si>
    <t>40424933</t>
  </si>
  <si>
    <t>GOMEZ LAUREANO JOSE ANTONIO</t>
  </si>
  <si>
    <t xml:space="preserve">TECNICO AUTOMOTRIZ OBS: LICENCIADO EN EDUCACION TECNICA- MECANICA AUTOMOTRIZ   </t>
  </si>
  <si>
    <t xml:space="preserve">SOPORTE TÉCNICO   </t>
  </si>
  <si>
    <t>40429679</t>
  </si>
  <si>
    <t>SAAVEDRA FERNANDEZ CHRISTIAN RAMON</t>
  </si>
  <si>
    <t xml:space="preserve">TECNICO, INGENERIA ELECTRONICA OBS: PROFESIONAL TÉCNICO EN ELECTRÓNICA DE SISTEMAS COMPUTARIZADOS   </t>
  </si>
  <si>
    <t>40433827</t>
  </si>
  <si>
    <t>VEGA CASTILLO MILAGROS</t>
  </si>
  <si>
    <t>40443072</t>
  </si>
  <si>
    <t>ABARCA SALAZAR YULIANA DEL ROSARIO</t>
  </si>
  <si>
    <t xml:space="preserve">TECNICO, COMPUTADORAS OBS: EXPERTO EN MICROCOMPUTACION   </t>
  </si>
  <si>
    <t xml:space="preserve">COORDINADOR DE SISTEMAS SENIOR   </t>
  </si>
  <si>
    <t>40444908</t>
  </si>
  <si>
    <t>DIAZ ESCALANTE NANCY MARIBEL</t>
  </si>
  <si>
    <t>40445818</t>
  </si>
  <si>
    <t>DEL POZO SOSA URSULA NUBIA</t>
  </si>
  <si>
    <t>40446451</t>
  </si>
  <si>
    <t>MONTOYA PONCE EDEN BROZ</t>
  </si>
  <si>
    <t>40447719</t>
  </si>
  <si>
    <t>ROMANI MONTALBAN DENNIS GIUSEPPE</t>
  </si>
  <si>
    <t xml:space="preserve">INGENIERIA EN GESTION EMPRESARIAL   </t>
  </si>
  <si>
    <t>40448849</t>
  </si>
  <si>
    <t>TOLEDO PACIFICO CHRISTIAN JESUS</t>
  </si>
  <si>
    <t xml:space="preserve">LICENCIADO EN TURISMO OBS: LICENCIADO EN TURISMO Y HOTELERIA   </t>
  </si>
  <si>
    <t xml:space="preserve">ANALISTA EN SEGURIDAD INFORMATICA SENIOR   </t>
  </si>
  <si>
    <t>40453889</t>
  </si>
  <si>
    <t>AYSANOA CALIXTO LOURDES</t>
  </si>
  <si>
    <t xml:space="preserve">INGENIERIA DE SISTEMAS OBS: INGENIERIA DE SISTEMAS Y COMPUTO   </t>
  </si>
  <si>
    <t>40454016</t>
  </si>
  <si>
    <t>BEDOYA GALVEZ LINDSEY ALINA</t>
  </si>
  <si>
    <t xml:space="preserve">ANALISTA DE SISTEMAS SENIOR   </t>
  </si>
  <si>
    <t>40459370</t>
  </si>
  <si>
    <t>MENDOZA MONTOYA PILAR DEL SOCORRO</t>
  </si>
  <si>
    <t>40460807</t>
  </si>
  <si>
    <t>QUISPE DIONICIO DANNY HANS</t>
  </si>
  <si>
    <t xml:space="preserve">INGENIERIA DE SISTEMAS OBS: INGENIERO DE SISTEMAS   </t>
  </si>
  <si>
    <t>40467287</t>
  </si>
  <si>
    <t>HERNANDEZ GUZMAN MARTIN GUSTAVO</t>
  </si>
  <si>
    <t xml:space="preserve">JEFE REGIONAL   </t>
  </si>
  <si>
    <t>40468797</t>
  </si>
  <si>
    <t>PEREZ SALDAÑA IRIANI DEL ROCIO</t>
  </si>
  <si>
    <t>40471372</t>
  </si>
  <si>
    <t>VICTORIO NOLAZCO SANTOS DANIEL</t>
  </si>
  <si>
    <t>40471736</t>
  </si>
  <si>
    <t>GALLO RUIZ LUIS ESGARDO WALTHER ANTONIO</t>
  </si>
  <si>
    <t>40472292</t>
  </si>
  <si>
    <t>TORRES GIL MANUEL MARTIN</t>
  </si>
  <si>
    <t xml:space="preserve">INVENTARIADOR/A   </t>
  </si>
  <si>
    <t>40475573</t>
  </si>
  <si>
    <t>SALINAS CONTRERAS ARTURO ALBERTO</t>
  </si>
  <si>
    <t xml:space="preserve">ADMINISTRACION DE NEGOCIOS INTERNACIONALES   </t>
  </si>
  <si>
    <t>40477274</t>
  </si>
  <si>
    <t>BAZAN SIGUAS YANINA JOSEFINA</t>
  </si>
  <si>
    <t xml:space="preserve">TECNICO, ANALISTA QUIMICO OBS: TECNICO EN TECNOLOGIA DE ANALISIS QUIMICO   </t>
  </si>
  <si>
    <t>40479714</t>
  </si>
  <si>
    <t>GUERRA HUAMANCHAO GABRIELA</t>
  </si>
  <si>
    <t>40483504</t>
  </si>
  <si>
    <t>SOTO MORALES CAMILO ROMMEL</t>
  </si>
  <si>
    <t>40484254</t>
  </si>
  <si>
    <t>AGUILAR MORI ELIZABETH KARINA</t>
  </si>
  <si>
    <t>40485209</t>
  </si>
  <si>
    <t>ZELADA ZELADA KELY</t>
  </si>
  <si>
    <t>40485415</t>
  </si>
  <si>
    <t>RAVELLO MARTINEZ PAUL STEVE</t>
  </si>
  <si>
    <t>40487423</t>
  </si>
  <si>
    <t>CONDORI DURAND JOSUE JONATHAN</t>
  </si>
  <si>
    <t xml:space="preserve">TECNICO, COMPUTADORAS OBS: TECNICO COMPUTACION   </t>
  </si>
  <si>
    <t>40492187</t>
  </si>
  <si>
    <t>PALOMINO GUTIERREZ ALEX</t>
  </si>
  <si>
    <t>40503825</t>
  </si>
  <si>
    <t>SANCHEZ ALARCON YANET ISABEL</t>
  </si>
  <si>
    <t xml:space="preserve">SECRETARIA EJECUTIVA OBS: SECRETARIADO EJECUTIVO COMPUTARIAZDO   </t>
  </si>
  <si>
    <t>40505055</t>
  </si>
  <si>
    <t>HUARINGA LLACSA NATALY ROSARIO</t>
  </si>
  <si>
    <t>40505193</t>
  </si>
  <si>
    <t>PALIZA ARAUJO YULY YANET</t>
  </si>
  <si>
    <t>40505405</t>
  </si>
  <si>
    <t>MONTALVAN ROJAS DE VALCARCEL JHANETH</t>
  </si>
  <si>
    <t>40505455</t>
  </si>
  <si>
    <t>RAMIREZ BARRERA MELISSA</t>
  </si>
  <si>
    <t>40511473</t>
  </si>
  <si>
    <t>FLORES DIAZ MONICA LILIANA</t>
  </si>
  <si>
    <t xml:space="preserve"> OBS: SISTEMA DE PRODUCCION DE MICROFORMAS DIGITALES   </t>
  </si>
  <si>
    <t>40513674</t>
  </si>
  <si>
    <t>OWEN LOZANO CARMEN ESTHER</t>
  </si>
  <si>
    <t>40515055</t>
  </si>
  <si>
    <t>HUAMANI HUERTA JOYCE ISABEL</t>
  </si>
  <si>
    <t xml:space="preserve"> OBS: MAESTRIA EN DERECHO CIVIL Y COMERCIAL   </t>
  </si>
  <si>
    <t>40517284</t>
  </si>
  <si>
    <t>SIFUENTES GARCIA PERCY IVAN</t>
  </si>
  <si>
    <t>40523157</t>
  </si>
  <si>
    <t>CHAMBILLA CHAMBILLA WILBER</t>
  </si>
  <si>
    <t xml:space="preserve">INGENIERIA DE SISTEMAS OBS: CIENCIAS DE LA INGENIERIA DE SISTEMAS   </t>
  </si>
  <si>
    <t>40532202</t>
  </si>
  <si>
    <t>REATEGUI GARCIA OMAR BORIS</t>
  </si>
  <si>
    <t>40536667</t>
  </si>
  <si>
    <t>SARAYA FEBRES GABRIEL LEONCIO</t>
  </si>
  <si>
    <t>40545163</t>
  </si>
  <si>
    <t>DIAZ DEL AGUILA DANY MARTIN</t>
  </si>
  <si>
    <t>40549759</t>
  </si>
  <si>
    <t>PATIÑO VARGAS ERIKA SHEILA</t>
  </si>
  <si>
    <t>40550701</t>
  </si>
  <si>
    <t>QUISPE VIZCARRA IVAN PAUL</t>
  </si>
  <si>
    <t xml:space="preserve">INGENIERO, ADMINISTRATIVO OBS: BACHILLER EN INGENIERIA COMERCIAL   </t>
  </si>
  <si>
    <t>40552409</t>
  </si>
  <si>
    <t>PRIETO HERRERA ANYIE EDITH</t>
  </si>
  <si>
    <t xml:space="preserve">EVALUADOR/A   </t>
  </si>
  <si>
    <t>40554801</t>
  </si>
  <si>
    <t>OCOLA AGÜERO KENDY BRIGITTE</t>
  </si>
  <si>
    <t xml:space="preserve">ECONOMISTA, INGENIERO OBS: INGENIERO ECONOMISTA   </t>
  </si>
  <si>
    <t>40557420</t>
  </si>
  <si>
    <t>MORENO SUCRE FANNY ANALY</t>
  </si>
  <si>
    <t>40560159</t>
  </si>
  <si>
    <t>FLORENTINI RIOS GIANMARCO</t>
  </si>
  <si>
    <t xml:space="preserve">ADMINISTRACION OBS: EGRESADO ADMINISTRACION Y SISTEMAS   </t>
  </si>
  <si>
    <t>40565346</t>
  </si>
  <si>
    <t>VASQUEZ DE LA CRUZ GIANNINA MAGDA</t>
  </si>
  <si>
    <t>40568551</t>
  </si>
  <si>
    <t>MARTINEZ MARZAL SANDRA MARIA DEL ROCIO</t>
  </si>
  <si>
    <t xml:space="preserve">COORDINADOR DE PROCESOS PKI   </t>
  </si>
  <si>
    <t>40568758</t>
  </si>
  <si>
    <t>PEÑA DUEÑAS CIRO</t>
  </si>
  <si>
    <t>40571663</t>
  </si>
  <si>
    <t>CHORRES ANCAJIMA CESAR</t>
  </si>
  <si>
    <t xml:space="preserve"> OBS: MODELO IBEROAMERICANO DE EXCELENCIA EN LA GESTION PARA LAS ADMINISTRACIONES PUBLICAS   </t>
  </si>
  <si>
    <t>40571770</t>
  </si>
  <si>
    <t>ESPINOZA CABELLO CARMEN MONICA</t>
  </si>
  <si>
    <t>40575690</t>
  </si>
  <si>
    <t>MEDINA SUAREZ CARI JUDIT</t>
  </si>
  <si>
    <t xml:space="preserve">DERECHO Y CIENCIAS  POLITICAS OBS: TITULO DE BACHILLER EN DERECHO Y CIENCIAS POLÍTICAS   </t>
  </si>
  <si>
    <t>40576830</t>
  </si>
  <si>
    <t>GIL OSORIO YASHMINA ERICA</t>
  </si>
  <si>
    <t xml:space="preserve">ESPECIALISTA, CIENCIAS DE LA COMUNICACION OBS: CIENCIAS DE LA COMUNICACION X CICLO   </t>
  </si>
  <si>
    <t>40577854</t>
  </si>
  <si>
    <t>MENDOZA ALIAGA ESTHER ELIZABETH</t>
  </si>
  <si>
    <t>40578138</t>
  </si>
  <si>
    <t>PAZ-SOLDAN POZO MILUSCKA JOHANNA</t>
  </si>
  <si>
    <t xml:space="preserve">ANALISTA DE CONTROL DE PRODUCCION Y PERSONAL   </t>
  </si>
  <si>
    <t>40583980</t>
  </si>
  <si>
    <t>GOMEZ CHUCHON ANGEL SERGIO</t>
  </si>
  <si>
    <t>40585909</t>
  </si>
  <si>
    <t>LLACZA ANGO EVELYN GERARDINA</t>
  </si>
  <si>
    <t xml:space="preserve">PROFESOR, ENSEÑANZA SECUNDARIA/MATEMATICAS OBS: LICENCIADA EN EDUCACION SECUNDARIA: MATEMATICAS   </t>
  </si>
  <si>
    <t>40586704</t>
  </si>
  <si>
    <t>RIVAS SANTOS STEEWENS LUIS</t>
  </si>
  <si>
    <t xml:space="preserve">GEOGRAFO, GEOGRAFIA FISCIA OBS: INGENIERIA GEOGRAFICA Y ECOLOGICA   </t>
  </si>
  <si>
    <t>40586716</t>
  </si>
  <si>
    <t>GALLEGOS AMASIFUEN CESAR</t>
  </si>
  <si>
    <t xml:space="preserve">COMPUTACION E INFORMATICA OBS: DIPLOMA  DE EGRESADO   </t>
  </si>
  <si>
    <t>40592801</t>
  </si>
  <si>
    <t>SOBRINO LOZADA PETER JORGE</t>
  </si>
  <si>
    <t xml:space="preserve">TECNICO, COMPUTADORAS OBS: COMPUTACION E INFORMATICA V CICLO   </t>
  </si>
  <si>
    <t xml:space="preserve">ANALISTA DE CAJA   </t>
  </si>
  <si>
    <t>40595433</t>
  </si>
  <si>
    <t>SARMIENTO HUALLANCA BLENY PETRONILA</t>
  </si>
  <si>
    <t>40597121</t>
  </si>
  <si>
    <t>FERNANDEZ OCHOA LUISA MAGALY</t>
  </si>
  <si>
    <t>40599046</t>
  </si>
  <si>
    <t>VILLENA MAURICIO MIGUEL ANGEL</t>
  </si>
  <si>
    <t>40606504</t>
  </si>
  <si>
    <t>NECIOSUP TORRES BANESA DEL PILAR</t>
  </si>
  <si>
    <t xml:space="preserve">DISEÑO GRAFICO   </t>
  </si>
  <si>
    <t>40606574</t>
  </si>
  <si>
    <t>JAICO RAMOS LUIS ALBERTO</t>
  </si>
  <si>
    <t xml:space="preserve">AUXILIAR ESTADISTICO   </t>
  </si>
  <si>
    <t>40606710</t>
  </si>
  <si>
    <t>VASQUEZ PUCLLA CLAUDIO</t>
  </si>
  <si>
    <t>40612160</t>
  </si>
  <si>
    <t>GONZALES SANGUINETTI CRISTHIAN ARTURO</t>
  </si>
  <si>
    <t xml:space="preserve">TECNICO, COMPUTADORAS OBS: COMPUTACION BASICA   </t>
  </si>
  <si>
    <t>40613761</t>
  </si>
  <si>
    <t>ROJAS PONCE CECILIA MARITZA</t>
  </si>
  <si>
    <t xml:space="preserve">PROFESOR DE EDUCACION INICIAL (PRE-ESCOLAR) OBS: EDUCACION - PRIMARIA   </t>
  </si>
  <si>
    <t>40614305</t>
  </si>
  <si>
    <t>MARTINEZ NINA JORGE LUIS</t>
  </si>
  <si>
    <t>40614978</t>
  </si>
  <si>
    <t>SILVA LOPEZ ROGER SIXTO</t>
  </si>
  <si>
    <t>40622417</t>
  </si>
  <si>
    <t>RAMIREZ GAMERO ALEXANDER ERICK</t>
  </si>
  <si>
    <t xml:space="preserve"> OBS:  MANTENIMIENTO  DE COMPUTADORAS ENSAMBLAJE, CONFIGURACION, ACTUALIZACION, REPARACION .   </t>
  </si>
  <si>
    <t>40625951</t>
  </si>
  <si>
    <t>MIGUEL CUBA JOSE</t>
  </si>
  <si>
    <t xml:space="preserve">PROFESOR DE ENSEÑANZA PRIMARIA OBS: TECNICO PROFESIONAL   </t>
  </si>
  <si>
    <t>40630509</t>
  </si>
  <si>
    <t>CASTRO LOZANO FRANCISCO JESUS</t>
  </si>
  <si>
    <t xml:space="preserve">FISIOTERAPEUTA OBS: FISIOTERAPIA Y REHABILITACION   </t>
  </si>
  <si>
    <t xml:space="preserve">ASISTENTA/E ADMINISTRATIVA/O   </t>
  </si>
  <si>
    <t>40631554</t>
  </si>
  <si>
    <t>LARA DAVILA AMANCIO JOEL</t>
  </si>
  <si>
    <t>40634623</t>
  </si>
  <si>
    <t>QUISPE CHOQUE MARIA DEL CARMEN</t>
  </si>
  <si>
    <t>40635031</t>
  </si>
  <si>
    <t>CALLE LOPEZ MIGUEL ANGEL</t>
  </si>
  <si>
    <t>40636281</t>
  </si>
  <si>
    <t>ALMERCO CORDERO JULIO CESAR</t>
  </si>
  <si>
    <t xml:space="preserve">ARCHIVERO OBS: CARRERA PROFESIONAL EN ARCHIVOS   </t>
  </si>
  <si>
    <t xml:space="preserve">AUXILIAR ADMINISTRATIVO/A   </t>
  </si>
  <si>
    <t>40637179</t>
  </si>
  <si>
    <t>ROCA PERLA LUIS ANTONIO</t>
  </si>
  <si>
    <t>40644049</t>
  </si>
  <si>
    <t>CHALA CASTILLO RUTH LADY</t>
  </si>
  <si>
    <t>40649171</t>
  </si>
  <si>
    <t>CRUZ CASANOVA YOLANDA IRENE</t>
  </si>
  <si>
    <t>40649922</t>
  </si>
  <si>
    <t>RIVALLES TANTALEAN DANIEL OLIVER</t>
  </si>
  <si>
    <t>40652623</t>
  </si>
  <si>
    <t>VILAVILA ARAPA DARLYN</t>
  </si>
  <si>
    <t>40658183</t>
  </si>
  <si>
    <t>MEDINA ROJAS RAFAEL</t>
  </si>
  <si>
    <t>40661652</t>
  </si>
  <si>
    <t>AYALA MARTINEZ KELLY MILAGROS</t>
  </si>
  <si>
    <t xml:space="preserve">ECONOMIA OBS: ECONOMISTA   </t>
  </si>
  <si>
    <t>40664487</t>
  </si>
  <si>
    <t>AMARO CHAMORRO PAOLO JESUS</t>
  </si>
  <si>
    <t>40664827</t>
  </si>
  <si>
    <t>ATIZ ALPAS MAGALY MILI</t>
  </si>
  <si>
    <t xml:space="preserve"> OBS: COMPUTACION   </t>
  </si>
  <si>
    <t>40665157</t>
  </si>
  <si>
    <t>DOMINGUEZ ZAVALETA SAUL ANTERO</t>
  </si>
  <si>
    <t xml:space="preserve">INGENIERIA DE SISTEMAS OBS: VIII CICLO   </t>
  </si>
  <si>
    <t>40666199</t>
  </si>
  <si>
    <t>PRADO DELGADO KATIA EDELMIRA</t>
  </si>
  <si>
    <t xml:space="preserve">PROFESOR, EDUCACION SECUNDARIA OBS: BACHILLER EN EDUCACION   </t>
  </si>
  <si>
    <t>40666935</t>
  </si>
  <si>
    <t>SALAZAR SAMAME VIOLETA MARIA DE FATIMA</t>
  </si>
  <si>
    <t>40669511</t>
  </si>
  <si>
    <t>TANG GONZALES DANITZA LUCY</t>
  </si>
  <si>
    <t xml:space="preserve">CONTADOR PUBLICO OBS: TITULO PROFESIONAL DE CONTADOR PÚBLICO   </t>
  </si>
  <si>
    <t>40669787</t>
  </si>
  <si>
    <t>CASTRO HURTADO HEBERT DANNY</t>
  </si>
  <si>
    <t>40669836</t>
  </si>
  <si>
    <t>HUAMAN MATOS JUVENCIO JHON</t>
  </si>
  <si>
    <t>40670529</t>
  </si>
  <si>
    <t>OCHOA AYALA JESUS AGUSTIN</t>
  </si>
  <si>
    <t xml:space="preserve">ARQUITECTO/A EN TECNOLOGIAS DE INFORMACION PKI   </t>
  </si>
  <si>
    <t>40674714</t>
  </si>
  <si>
    <t>HERRERA GILVONIO ERNESTO ERICK</t>
  </si>
  <si>
    <t>40688710</t>
  </si>
  <si>
    <t>CACERES MAMANI RUTH JESSICA</t>
  </si>
  <si>
    <t xml:space="preserve">SUPERVISIÓN REGIONAL   </t>
  </si>
  <si>
    <t>40690208</t>
  </si>
  <si>
    <t>BOCANEGRA ARDILES CLAUDIA IRENE</t>
  </si>
  <si>
    <t>40691350</t>
  </si>
  <si>
    <t>MAYTA VALENZUELA HENRY DANY</t>
  </si>
  <si>
    <t>40693900</t>
  </si>
  <si>
    <t>TUYA MEZA LYNNE EVONNY</t>
  </si>
  <si>
    <t xml:space="preserve">TECNICO, PROGRAMACION INFORMATICA/INGENIERIA   </t>
  </si>
  <si>
    <t>40695865</t>
  </si>
  <si>
    <t>BENAVIDES CARRANZA MARLENY JACKELINE</t>
  </si>
  <si>
    <t>40697346</t>
  </si>
  <si>
    <t>SAIRE HUILCA ROLANDO</t>
  </si>
  <si>
    <t>40697687</t>
  </si>
  <si>
    <t>ORDOÑEZ ZAMBRANO GUIOMAR JESUS</t>
  </si>
  <si>
    <t xml:space="preserve">INGENIERIA DE SISTEMAS OBS: III CICLO   </t>
  </si>
  <si>
    <t xml:space="preserve">ASISTENTE DE JEFATURA REGIONAL   </t>
  </si>
  <si>
    <t>40697971</t>
  </si>
  <si>
    <t>MACHACA REJAS MARIBEL MARGARITA</t>
  </si>
  <si>
    <t xml:space="preserve">COMPUTACION E INFORMATICA OBS: INGENIERIA INFORMATICA   </t>
  </si>
  <si>
    <t>40699393</t>
  </si>
  <si>
    <t>CORDOVA FABIAN MARILIN MAUREEN</t>
  </si>
  <si>
    <t>40699776</t>
  </si>
  <si>
    <t>CESPEDES BERNUY JUAN CARLOS</t>
  </si>
  <si>
    <t>40699977</t>
  </si>
  <si>
    <t>ANDRADE QUENTA LUIS ALBERTO</t>
  </si>
  <si>
    <t xml:space="preserve">MONITOR DE LABORES DE CAMPO   </t>
  </si>
  <si>
    <t>40701699</t>
  </si>
  <si>
    <t>HUAMAN DIAZ NORA IVON</t>
  </si>
  <si>
    <t xml:space="preserve">ADMINISTRADOR DE EMPRESAS OBS: BACHILLER EN CIENCIAS DE LA ADMINISTRACION   </t>
  </si>
  <si>
    <t>40703236</t>
  </si>
  <si>
    <t>OVIEDO MENDOZA MILAGROS AUGUSTA</t>
  </si>
  <si>
    <t>40704267</t>
  </si>
  <si>
    <t>MONSALVE LOZADA LUIS ENRIQUE</t>
  </si>
  <si>
    <t>40708398</t>
  </si>
  <si>
    <t>AGUILAR VIDELA ABILIA</t>
  </si>
  <si>
    <t xml:space="preserve"> OBS: INSTITUTO SUPERIOR PEDAGOGICO PRIVADO AMERICA   </t>
  </si>
  <si>
    <t xml:space="preserve">SUPERVISOR DE PROYECTOS SOCIALES   </t>
  </si>
  <si>
    <t>40711159</t>
  </si>
  <si>
    <t>PERICHE PURIZACA GLORIA MARIA</t>
  </si>
  <si>
    <t>40714212</t>
  </si>
  <si>
    <t>GARCIA ENRIQUEZ LISSETH TARCILA</t>
  </si>
  <si>
    <t>40715598</t>
  </si>
  <si>
    <t>PRADO ORTIZ ERIKA AMELIA</t>
  </si>
  <si>
    <t>40720161</t>
  </si>
  <si>
    <t>MOSCOSO YEPEZ SUSAN MASSIEL</t>
  </si>
  <si>
    <t xml:space="preserve">ADMINISTRACION DE EMPRESAS OBS: LICENCIADA EN ADMINISTRACION DE EMPRESAS   </t>
  </si>
  <si>
    <t>40720879</t>
  </si>
  <si>
    <t>COBBA REYNA MARIO ENRICO</t>
  </si>
  <si>
    <t xml:space="preserve">DISEÑO GRAFICO OBS: TECNICO   </t>
  </si>
  <si>
    <t>40729157</t>
  </si>
  <si>
    <t>SORIA MOSCOL MERCEDES ESPERANZA</t>
  </si>
  <si>
    <t>40729637</t>
  </si>
  <si>
    <t>SANDOVAL ROBLES GLADYS MAGALY</t>
  </si>
  <si>
    <t>40732073</t>
  </si>
  <si>
    <t>SULLCA LUCERO SONIA</t>
  </si>
  <si>
    <t>40747889</t>
  </si>
  <si>
    <t>GARCIA LEON HUBER ORLANDO</t>
  </si>
  <si>
    <t>40748422</t>
  </si>
  <si>
    <t>LOPEZ PERALTA CHRISTIAN RONALD</t>
  </si>
  <si>
    <t xml:space="preserve"> OBS: CERTIFICADO DE ESTUDIOS   </t>
  </si>
  <si>
    <t>40749273</t>
  </si>
  <si>
    <t>CHIPANA PAREDES ROCIO FLOR</t>
  </si>
  <si>
    <t>40754271</t>
  </si>
  <si>
    <t>PADILLA GUIBOVICH FIORELLA LIZETH</t>
  </si>
  <si>
    <t>40762238</t>
  </si>
  <si>
    <t>HUAMAN CORCUERA ROSA MARIANELLA</t>
  </si>
  <si>
    <t>40763722</t>
  </si>
  <si>
    <t>GELDRES PAICO AURORA</t>
  </si>
  <si>
    <t>40764087</t>
  </si>
  <si>
    <t>GIRALDO SEGOVIA FANNY</t>
  </si>
  <si>
    <t>40764152</t>
  </si>
  <si>
    <t>CAMPOS CONDORI HENRY ALBERTO</t>
  </si>
  <si>
    <t xml:space="preserve">SUPERVISOR OR   </t>
  </si>
  <si>
    <t>40767223</t>
  </si>
  <si>
    <t>CHAVEZ ARRARTE JENNEY MERCEDES</t>
  </si>
  <si>
    <t xml:space="preserve">ARQUITECTO EN SEGURIDAD CRIPTOGRAFICA   </t>
  </si>
  <si>
    <t>40767939</t>
  </si>
  <si>
    <t>MARTINEZ CHUNGA RONALD RICARDO</t>
  </si>
  <si>
    <t xml:space="preserve">INGENIERO ELECTRONICO OBS: INGENIERO ELECTRONICO   </t>
  </si>
  <si>
    <t>40768665</t>
  </si>
  <si>
    <t>HUAMANYAURI DE LA CRUZ SMITH ALIPIO</t>
  </si>
  <si>
    <t xml:space="preserve">TECNICO, COMPUTADORAS OBS: COMPUTACION E INFORMATICA I SEMESTRE   </t>
  </si>
  <si>
    <t>40771389</t>
  </si>
  <si>
    <t>PUMA TAPUY MARIA TRINIDAD</t>
  </si>
  <si>
    <t>40774458</t>
  </si>
  <si>
    <t>VILCHEZ CARDENAS ELILIANA YOVANA</t>
  </si>
  <si>
    <t xml:space="preserve">SOPORTE ADMINISTRATIVO DE ATENCION EN SERVICIOS EN LINEA   </t>
  </si>
  <si>
    <t>40774472</t>
  </si>
  <si>
    <t>FIGUEROA MORENO VICTOR MANUEL</t>
  </si>
  <si>
    <t>40774701</t>
  </si>
  <si>
    <t>LLANOS OYOLA JOSE ANTONIO</t>
  </si>
  <si>
    <t>40778437</t>
  </si>
  <si>
    <t>REYES BRICEÑO HENRY DANNY</t>
  </si>
  <si>
    <t>40782118</t>
  </si>
  <si>
    <t>MARTINEZ OLIVA ELISA GISELA</t>
  </si>
  <si>
    <t xml:space="preserve">COMPUTACION E INFORMATICA OBS: A LA FECHA 30/03/2012 ESTUDIANTE DEL III CICLO   </t>
  </si>
  <si>
    <t>40782823</t>
  </si>
  <si>
    <t>CHILET ROJAS LEXIE ARACELLI</t>
  </si>
  <si>
    <t>40786933</t>
  </si>
  <si>
    <t>SALINAS MORALES MARTHA JANICCE</t>
  </si>
  <si>
    <t xml:space="preserve">DERECHO Y CIENCIAS  POLITICAS OBS: ABOGADO   </t>
  </si>
  <si>
    <t>40789982</t>
  </si>
  <si>
    <t>ZAPATA ALVAREZ MACARENA</t>
  </si>
  <si>
    <t xml:space="preserve">PUBLICISTA, RESPONSABLE DE CAMPAÑA PUBLICITARIA OBS: MARKETING III CICLO   </t>
  </si>
  <si>
    <t>40796486</t>
  </si>
  <si>
    <t>MARAVI LUYO GEORGINA MARGARITA</t>
  </si>
  <si>
    <t>40800703</t>
  </si>
  <si>
    <t>VILCA PINTO VDA DE LEON ELEANA ROCIO</t>
  </si>
  <si>
    <t xml:space="preserve">TECNICO, COMPUTADORAS OBS: MICROSOFT WORD XP   </t>
  </si>
  <si>
    <t>40802416</t>
  </si>
  <si>
    <t>MONTENEGRO TORRES ROSA ENEIDA</t>
  </si>
  <si>
    <t xml:space="preserve">AUXILIAR DE LIBRO DE RECLAMACIONES   </t>
  </si>
  <si>
    <t>40802502</t>
  </si>
  <si>
    <t>DIAZ BAZAN LIZETH ANDREA</t>
  </si>
  <si>
    <t>40803867</t>
  </si>
  <si>
    <t>BUSTINZA TINTAYA MIRIAM</t>
  </si>
  <si>
    <t>40805568</t>
  </si>
  <si>
    <t>CALLUPE PRUDENCIO ADSSON BERTOL</t>
  </si>
  <si>
    <t xml:space="preserve">ADMINISTRACION OBS: ADMINISTRACION Y TURISMO   </t>
  </si>
  <si>
    <t>40812576</t>
  </si>
  <si>
    <t>RAMOS BAHAMONDE AURELIO</t>
  </si>
  <si>
    <t xml:space="preserve">ASISTENTE/A LEGAL   </t>
  </si>
  <si>
    <t>40820083</t>
  </si>
  <si>
    <t>SOSA MORENO ADELA OLGA</t>
  </si>
  <si>
    <t xml:space="preserve">ANALISTA DE CONTROL DE CALIDAD DE SOFTWARE SENIOR   </t>
  </si>
  <si>
    <t>40824352</t>
  </si>
  <si>
    <t>ALARCON SALAZAR GREGORIO</t>
  </si>
  <si>
    <t>40826880</t>
  </si>
  <si>
    <t>LOAYZA YOLA LICET ELIZABETH</t>
  </si>
  <si>
    <t>40828863</t>
  </si>
  <si>
    <t>GOMEZ GOMEZ WENDY MAGALY</t>
  </si>
  <si>
    <t>40831842</t>
  </si>
  <si>
    <t>CAMACHO ZAPATA KALENA YASMIN</t>
  </si>
  <si>
    <t xml:space="preserve">INGENIERO, SISTEMAS INFORMATICOS OBS: INGENIERIA INFORMATICA VII CICLO   </t>
  </si>
  <si>
    <t xml:space="preserve">COORDINADOR DE TELECOMUNICACIONES   </t>
  </si>
  <si>
    <t>40834175</t>
  </si>
  <si>
    <t>RODRIGUEZ AGUAYO PEDRO ANGEL</t>
  </si>
  <si>
    <t>40837285</t>
  </si>
  <si>
    <t>CUSIHUAMAN HURTADO JOSE ALBERTO</t>
  </si>
  <si>
    <t>40839339</t>
  </si>
  <si>
    <t>GUTIERREZ TORRE THELMA JANE</t>
  </si>
  <si>
    <t>40843887</t>
  </si>
  <si>
    <t>CARNERO ANGULO CESAR YANCARLO</t>
  </si>
  <si>
    <t>40844660</t>
  </si>
  <si>
    <t>RIOS IBAÑEZ IVAN</t>
  </si>
  <si>
    <t>40845116</t>
  </si>
  <si>
    <t>VASQUEZ LAZARTE HENRY MOISES</t>
  </si>
  <si>
    <t>40846230</t>
  </si>
  <si>
    <t>GOMEZ QUILCA ROGER</t>
  </si>
  <si>
    <t>40847384</t>
  </si>
  <si>
    <t>MORAN RIOS MARIA ANGELITA</t>
  </si>
  <si>
    <t xml:space="preserve"> OBS: PROFESOR DE EDUCACION SECUNDARIA ESPECIALIDAD : CIENCIAS NATURALES, FISICA Y QUIMICA.   </t>
  </si>
  <si>
    <t xml:space="preserve">AUXILIAR LEGAL   </t>
  </si>
  <si>
    <t>40850567</t>
  </si>
  <si>
    <t>TUYA HERRERA ADOLFO CESAR</t>
  </si>
  <si>
    <t>40858479</t>
  </si>
  <si>
    <t>VICENTE CABRERA RAY LEONARD</t>
  </si>
  <si>
    <t xml:space="preserve">COMPUTACION E INFORMATICA OBS: PROFESOR DE EDUCACION TECNICA   </t>
  </si>
  <si>
    <t xml:space="preserve">AUXILIAR ITINERANTE   </t>
  </si>
  <si>
    <t>40861079</t>
  </si>
  <si>
    <t>CARDENAS VALDIVIA PERCY DIETER</t>
  </si>
  <si>
    <t>40861671</t>
  </si>
  <si>
    <t>MOGOLLON ABAD VERONIKHA CECILIA</t>
  </si>
  <si>
    <t>40868136</t>
  </si>
  <si>
    <t>HUAISARA OLARTE KAREN ROXANA</t>
  </si>
  <si>
    <t xml:space="preserve">INGENIERO, SISTEMAS INFORMATICOS OBS: INGENIERIA DE SISTEMAS E INFORMATICA X CICLO   </t>
  </si>
  <si>
    <t>40871535</t>
  </si>
  <si>
    <t>MARTELL RODRIGUEZ LAURA NEREYDA</t>
  </si>
  <si>
    <t xml:space="preserve">PROFESOR, EDUCACION SECUNDARIA OBS: PROFESORA DE EDUCACION SECUNDARIA   </t>
  </si>
  <si>
    <t>40871799</t>
  </si>
  <si>
    <t>LIRA FARFAN LIZ PATRICIA</t>
  </si>
  <si>
    <t xml:space="preserve">TECNICO, OPERACIONES BANCARIAS Y FINANCIERAS   </t>
  </si>
  <si>
    <t>40873452</t>
  </si>
  <si>
    <t>PECHE SALAS ERIKA ROCIO</t>
  </si>
  <si>
    <t>40873923</t>
  </si>
  <si>
    <t>VILLAFANI CASTRO RONALD ELIAS</t>
  </si>
  <si>
    <t xml:space="preserve">ESTADISTICO OBS: X CICLO EN INGENIERIA ESTADISTICA   </t>
  </si>
  <si>
    <t xml:space="preserve">ARQUITECTO SENIOR DE PMO   </t>
  </si>
  <si>
    <t>40876788</t>
  </si>
  <si>
    <t>NOLE NOLASCO EDWARD JIM</t>
  </si>
  <si>
    <t>40878732</t>
  </si>
  <si>
    <t>RUBINA ORTEGA SONIA MARIA</t>
  </si>
  <si>
    <t xml:space="preserve">ADMINISTRACION OBS: GRADO ACADEMICO DE BACHILLER EN ADMINISTRACION DE EMPRESAS   </t>
  </si>
  <si>
    <t>40879687</t>
  </si>
  <si>
    <t>ABARCA JARA CHRISTIAN ALEJANDRO</t>
  </si>
  <si>
    <t xml:space="preserve"> OBS: COMPUTACIÓN E INFORMÁTICA   </t>
  </si>
  <si>
    <t>40883139</t>
  </si>
  <si>
    <t>CERDAN ABANTO RICARDO ELADIO</t>
  </si>
  <si>
    <t xml:space="preserve"> OBS: CONSTANCIA DE ESTUDIOS ESPECIALIDAD EBANISTERIA   </t>
  </si>
  <si>
    <t>40883169</t>
  </si>
  <si>
    <t>SALAZAR SILVA YESSY ARICELY</t>
  </si>
  <si>
    <t>40883970</t>
  </si>
  <si>
    <t>CORDOVA QUEVEDO LOURDES MIRIAN</t>
  </si>
  <si>
    <t>40884370</t>
  </si>
  <si>
    <t>TAPIA MEGO LISET MERCEDES</t>
  </si>
  <si>
    <t xml:space="preserve">TECNICO, COMPUTADORAS OBS: TECNICO EN COMPUTACION E NFORMATICA   </t>
  </si>
  <si>
    <t>40885137</t>
  </si>
  <si>
    <t>FUENTES VENANCIO GARLEY YANET</t>
  </si>
  <si>
    <t xml:space="preserve">PROFESOR DE ENSEÑANZA PRIMARIA OBS: LICENCIADA EN EDUCACION   </t>
  </si>
  <si>
    <t>40889885</t>
  </si>
  <si>
    <t>PEZO GONZALES KATTY ZORINA</t>
  </si>
  <si>
    <t>40890204</t>
  </si>
  <si>
    <t>MILLONES ROMERO DANITZA DEL PILAR</t>
  </si>
  <si>
    <t>40890251</t>
  </si>
  <si>
    <t>ESCOBAR TELLO ROSEMARIE VANESSA</t>
  </si>
  <si>
    <t xml:space="preserve"> OBS: SECRETARIADO   </t>
  </si>
  <si>
    <t xml:space="preserve">ABOGADO FISCALIZADOR   </t>
  </si>
  <si>
    <t>40896888</t>
  </si>
  <si>
    <t>ALVAREZ GARCIA ANA CAROLINA</t>
  </si>
  <si>
    <t>40897962</t>
  </si>
  <si>
    <t>DUEÑAS ESCOBAR ELIZABETH</t>
  </si>
  <si>
    <t>40898331</t>
  </si>
  <si>
    <t>CRESPO ARRUNATEGUI ERNESTO FERNANDO</t>
  </si>
  <si>
    <t>40900336</t>
  </si>
  <si>
    <t>FERNANDEZ VARGAS HEBERT PAUL</t>
  </si>
  <si>
    <t xml:space="preserve">INGENIERIA DE SISTEMAS OBS: BACHILLER EN CIENCIAS CON MENCION EN INGENIERIA DE SISTEMAS   </t>
  </si>
  <si>
    <t>40903561</t>
  </si>
  <si>
    <t>PRADO PELLEGRINO CRISTINA VANESSA</t>
  </si>
  <si>
    <t>40905941</t>
  </si>
  <si>
    <t>MARÍN RAMÍREZ FERDINANDO MARCOS</t>
  </si>
  <si>
    <t xml:space="preserve">ADMINISTRACION OBS: PROFESIONAL TECNICO EN ADMINISTRACION   </t>
  </si>
  <si>
    <t>40906532</t>
  </si>
  <si>
    <t>SANCHEZ CARDENAS RUTH NOEMI</t>
  </si>
  <si>
    <t>40910174</t>
  </si>
  <si>
    <t>LUERA MORE ERICKA NOEMI</t>
  </si>
  <si>
    <t>40911287</t>
  </si>
  <si>
    <t>MARCA QUISPE DORA</t>
  </si>
  <si>
    <t>40911463</t>
  </si>
  <si>
    <t>GARCIA PEÑA JHANET</t>
  </si>
  <si>
    <t>40913292</t>
  </si>
  <si>
    <t>GALVEZ ROMERO MARTHA ELIZABETH</t>
  </si>
  <si>
    <t>40913604</t>
  </si>
  <si>
    <t>VERGARAY LARA INGRID ANGELA</t>
  </si>
  <si>
    <t xml:space="preserve">COMPUTACION E INFORMATICA OBS: "TECNICA EN COMPUTACIÓN"   </t>
  </si>
  <si>
    <t>40914604</t>
  </si>
  <si>
    <t>RODRIGUEZ BELLIDO YRENE OLINDA</t>
  </si>
  <si>
    <t xml:space="preserve">TECNICO, CONTABLE EN COSTOS OBS: ASISTENTE DE CONTABILIDAD DE COSTOS   </t>
  </si>
  <si>
    <t>40915435</t>
  </si>
  <si>
    <t>VELASQUEZ ZAPANA PERCY AMEDEY</t>
  </si>
  <si>
    <t>40916958</t>
  </si>
  <si>
    <t>PALACIOS CADENAS RUMALDO</t>
  </si>
  <si>
    <t>40919542</t>
  </si>
  <si>
    <t>ROJAS MATOS PERCY ABDIAS</t>
  </si>
  <si>
    <t xml:space="preserve">AGRONOMO   </t>
  </si>
  <si>
    <t>40920148</t>
  </si>
  <si>
    <t>GONZALES ZUÑIGA MARJORY DIANA</t>
  </si>
  <si>
    <t>40922647</t>
  </si>
  <si>
    <t>NINA AGUILAR MARCO ANTONIO</t>
  </si>
  <si>
    <t>40925665</t>
  </si>
  <si>
    <t>GONZALES FERNANDEZ JUAN MANUEL</t>
  </si>
  <si>
    <t xml:space="preserve">PROFESOR, EDUCACION SECUNDARIA OBS: PROFESOR DE EDUCACION SECUNDARIA TECNICA   </t>
  </si>
  <si>
    <t>40926065</t>
  </si>
  <si>
    <t>RAMIREZ PAUCAR MELISSA SADITH</t>
  </si>
  <si>
    <t>40929293</t>
  </si>
  <si>
    <t>PALOMINO VASQUEZ MONICA DEL PILAR</t>
  </si>
  <si>
    <t xml:space="preserve">PROFESOR, EDUCACION SECUNDARIA/TECNICA OBS: PROFESORA DE EDUCACION TECNICA   </t>
  </si>
  <si>
    <t>40931148</t>
  </si>
  <si>
    <t>MEZA RIOS MARIA DEL CARMEN</t>
  </si>
  <si>
    <t xml:space="preserve">TECNICO, COMPUTADORAS OBS: COMPUTACIN E INFORMATICA   </t>
  </si>
  <si>
    <t>40931158</t>
  </si>
  <si>
    <t>DIAZ ALVA MARIA ANGELICA</t>
  </si>
  <si>
    <t xml:space="preserve">CONTABILIDAD OBS: 1999-2002   </t>
  </si>
  <si>
    <t>40938159</t>
  </si>
  <si>
    <t>MARCHAN HUAMAN ELIO ENRIQUE</t>
  </si>
  <si>
    <t xml:space="preserve">TECNICO, ADMINISTRADOR/OTROS OBS: ADMINISTRACION DE NEGOCIOS INTERNACIONALES II CICLO   </t>
  </si>
  <si>
    <t>40939806</t>
  </si>
  <si>
    <t>LIMACHI AYMITUMA LIBIA</t>
  </si>
  <si>
    <t>40946249</t>
  </si>
  <si>
    <t>ATOC LINO CATHERINE DEL PILAR</t>
  </si>
  <si>
    <t xml:space="preserve">TECNICO, COMPUTADORAS OBS: COMPUTACION (S.O. WINDOWS, MS WORD XP, MS EXCEL XP, INTERNET)   </t>
  </si>
  <si>
    <t>40947652</t>
  </si>
  <si>
    <t>MARTINEZ SOSA JACKELIN VANESSA</t>
  </si>
  <si>
    <t xml:space="preserve">COORDINADOR DE CAMPAÑAS DE BIENESTAR   </t>
  </si>
  <si>
    <t>40949640</t>
  </si>
  <si>
    <t>CAMACHO ZOROGASTUA MITCHEL</t>
  </si>
  <si>
    <t>40950022</t>
  </si>
  <si>
    <t>APAZA CHAIÑA MYRNA GUISSELLY</t>
  </si>
  <si>
    <t xml:space="preserve">CIENCIAS DE LA COMUNICACION OBS: BACHILLER EN CIENCIAS DE LA COMUNICACION SOCIAL   </t>
  </si>
  <si>
    <t>40951204</t>
  </si>
  <si>
    <t>ABANTO SOVERO JANNET</t>
  </si>
  <si>
    <t>40952204</t>
  </si>
  <si>
    <t>SALDAÑA CHOTA GIOVANNA LIZBETH</t>
  </si>
  <si>
    <t xml:space="preserve">ADMINISTRADOR DE EMPRESAS OBS: ADMINISTRACION - X CICLO   </t>
  </si>
  <si>
    <t>40956446</t>
  </si>
  <si>
    <t>PORCEL ARIAS MORAYMA</t>
  </si>
  <si>
    <t>40958105</t>
  </si>
  <si>
    <t>IHUARAQUI TAMANI MARIO EDWAR</t>
  </si>
  <si>
    <t xml:space="preserve">INGENIERO FORESTAL   </t>
  </si>
  <si>
    <t>40959076</t>
  </si>
  <si>
    <t>PORRAS RONDINEL JANINNA JAKELINE</t>
  </si>
  <si>
    <t>40959658</t>
  </si>
  <si>
    <t>LOPEZ CHARAJA RUTH SHARMELLY</t>
  </si>
  <si>
    <t xml:space="preserve">PROFESOR, EDUCACION SECUNDARIA/OTROS OBS: CARRERA PROFESIONAL DE ARTE ESPECIALIDAD DANZA   </t>
  </si>
  <si>
    <t xml:space="preserve">ANALISTA DE BASE DE DATOS SENIOR   </t>
  </si>
  <si>
    <t>40963435</t>
  </si>
  <si>
    <t>ESCALANTE DELMAR CARLOS MANUEL</t>
  </si>
  <si>
    <t>40963468</t>
  </si>
  <si>
    <t>ALANIA POMA LUIS WLADIMIR</t>
  </si>
  <si>
    <t xml:space="preserve">ADMINISTRACION DE EMPRESAS OBS: LICENCIADO EN ADMINISTRACION   </t>
  </si>
  <si>
    <t>40963757</t>
  </si>
  <si>
    <t>TOVAR SANCHEZ JIMMY</t>
  </si>
  <si>
    <t>40964532</t>
  </si>
  <si>
    <t>TELLO CACHO KELLY ALICIA</t>
  </si>
  <si>
    <t>40969821</t>
  </si>
  <si>
    <t>POLANCO ESCOBEDO LIZBETH</t>
  </si>
  <si>
    <t xml:space="preserve">CIENCIAS DE LA COMUNICACION OBS: LICENCIADA EN CIENCIAS DE LA COMUNICACION   </t>
  </si>
  <si>
    <t>40981272</t>
  </si>
  <si>
    <t>GUTIERREZ ARAUJO YSAR PAUL</t>
  </si>
  <si>
    <t xml:space="preserve">ADMINISTRACION OBS: BACHILLER EN ADMINISTRACIÓN   </t>
  </si>
  <si>
    <t>40982794</t>
  </si>
  <si>
    <t>LEIVA MEDINA ANA LIZBETH</t>
  </si>
  <si>
    <t xml:space="preserve">COMPUTACION E INFORMATICA OBS: CONSTANCIA DE EGRESADO DE COMPUTACION E INFORMATICA VI SEMESTRE   </t>
  </si>
  <si>
    <t>40985911</t>
  </si>
  <si>
    <t>AQUINO MIRANDA VIOLETA BEATRIZ</t>
  </si>
  <si>
    <t>40991325</t>
  </si>
  <si>
    <t>ARROYO DIAZ GUIDO JOHAN</t>
  </si>
  <si>
    <t>40992024</t>
  </si>
  <si>
    <t>PALACIOS POSADA MARIA DEL CARMEN</t>
  </si>
  <si>
    <t>40992888</t>
  </si>
  <si>
    <t>FIESTAS ANTON ANTONIA</t>
  </si>
  <si>
    <t>41002858</t>
  </si>
  <si>
    <t>ZAMBRANO VELA ROLAND REYNEL</t>
  </si>
  <si>
    <t xml:space="preserve"> OBS: LICENCIADO ENADMINSTRACION   </t>
  </si>
  <si>
    <t>41004715</t>
  </si>
  <si>
    <t>ACUÑA VIDAL MARLON VALERIANO</t>
  </si>
  <si>
    <t>41004822</t>
  </si>
  <si>
    <t>FERNANDEZ OBLITAS YESSICA DEL PILAR</t>
  </si>
  <si>
    <t xml:space="preserve">ADMINISTRADOR DE SERVIDORES LINUX   </t>
  </si>
  <si>
    <t>41014987</t>
  </si>
  <si>
    <t>FARFAN LEYVA EUGENIO ERICKSON</t>
  </si>
  <si>
    <t>41015674</t>
  </si>
  <si>
    <t>VALDIVIEZO HIDALGO JANNINA MARIBELL</t>
  </si>
  <si>
    <t xml:space="preserve">PROFESOR, EDUCACION SUPERIOR/INFORMATICA OBS: ESPECIALIDAD TELECOMUNICACIONES E INFORMATICA   </t>
  </si>
  <si>
    <t>41018764</t>
  </si>
  <si>
    <t>ICHPAS TORRES DONATILDA</t>
  </si>
  <si>
    <t xml:space="preserve">INGENIERIA DE COMPUTACION Y SISTEMAS OBS: BACHILLER EN INGENIERIA DE SISTEMAS Y COMPUTACION   </t>
  </si>
  <si>
    <t>41020908</t>
  </si>
  <si>
    <t>CARDENAS LAGOS ALICIA</t>
  </si>
  <si>
    <t xml:space="preserve">PROFESORES, OTROS OBS: COMPUTACION E INFORMATICA   </t>
  </si>
  <si>
    <t>41025699</t>
  </si>
  <si>
    <t>FLORES SUCA VICTOR</t>
  </si>
  <si>
    <t>41026685</t>
  </si>
  <si>
    <t>LOYOLA AVILA ROBERTO CARLOS</t>
  </si>
  <si>
    <t>41026816</t>
  </si>
  <si>
    <t>CAMPOS OLAZABAL CHARLOT</t>
  </si>
  <si>
    <t>41027581</t>
  </si>
  <si>
    <t>ROJAS ZAVALA MARIA DEL PILAR</t>
  </si>
  <si>
    <t>41028261</t>
  </si>
  <si>
    <t>RODRIGUEZ ESPINOZA JOSE LUIS</t>
  </si>
  <si>
    <t>41028504</t>
  </si>
  <si>
    <t>CHACON GARCIA LEONOR</t>
  </si>
  <si>
    <t>41031020</t>
  </si>
  <si>
    <t>ATENCIO MACHACA LUIS ALBERTO</t>
  </si>
  <si>
    <t>41031291</t>
  </si>
  <si>
    <t>HUAMÁN SOLIS JULIO CÉSAR</t>
  </si>
  <si>
    <t xml:space="preserve">PROFESOR, ENSEÑANZA SECUNDARIA/MATEMATICAS OBS: EDUCACION  SECUDARIA MATEMATICA Y FISICA   </t>
  </si>
  <si>
    <t>41035851</t>
  </si>
  <si>
    <t>PONCE MENDOZA PERCY GERARDO</t>
  </si>
  <si>
    <t xml:space="preserve">PROFESORES, OTROS OBS: BACHILLER EN EDUCACION   </t>
  </si>
  <si>
    <t>41036153</t>
  </si>
  <si>
    <t>RETAMOZO RODRIGUEZ OMAR ALEXANDER</t>
  </si>
  <si>
    <t xml:space="preserve"> OBS: TECNICA DE CAPTURA DACTILAR PARA EL AFIS   </t>
  </si>
  <si>
    <t>41043697</t>
  </si>
  <si>
    <t>CRESPO LUDEÑA ERIK HAROLD</t>
  </si>
  <si>
    <t>41043821</t>
  </si>
  <si>
    <t>VARA VELASQUEZ HUGO</t>
  </si>
  <si>
    <t>41046205</t>
  </si>
  <si>
    <t>CUBA RETAMOZO TONY ROYER</t>
  </si>
  <si>
    <t>41047888</t>
  </si>
  <si>
    <t>TACO RIVEROS KAREN VANESSA</t>
  </si>
  <si>
    <t>41051547</t>
  </si>
  <si>
    <t>CONCO BUSTAMANTE HECTOR JULIAN</t>
  </si>
  <si>
    <t xml:space="preserve">INGENIERO INDUSTRIAL OBS: INGENIERIA INDUSTRIAL VI CICLO   </t>
  </si>
  <si>
    <t>41052444</t>
  </si>
  <si>
    <t>ESTRADA CARRANZA GREGORIO MODESTO</t>
  </si>
  <si>
    <t>41056397</t>
  </si>
  <si>
    <t>CCAMA ARIAS ALBERTO RODOLFO</t>
  </si>
  <si>
    <t>41062978</t>
  </si>
  <si>
    <t>CISNEROS AREVALO CARLOS URBANO</t>
  </si>
  <si>
    <t>41069941</t>
  </si>
  <si>
    <t>BERLANGA ASMAD KARINA JAZMIN</t>
  </si>
  <si>
    <t>41076256</t>
  </si>
  <si>
    <t>ANDRADE GUEVARA HUGO CESAR</t>
  </si>
  <si>
    <t>41083979</t>
  </si>
  <si>
    <t>HUARCA SAENZ ROCIO MAGDALENA</t>
  </si>
  <si>
    <t>41086455</t>
  </si>
  <si>
    <t>ORTEGA ARREDONDO ERNESTO FERNANDO</t>
  </si>
  <si>
    <t>41086736</t>
  </si>
  <si>
    <t>MOSCOSO ROJAS MARIE CAROL</t>
  </si>
  <si>
    <t xml:space="preserve">OPERADOR DE IMPRESION DEL DNI   </t>
  </si>
  <si>
    <t>41091031</t>
  </si>
  <si>
    <t>REYES RAMOS JORGE JOLDAN</t>
  </si>
  <si>
    <t>41091858</t>
  </si>
  <si>
    <t>VIZCARRA OLAGUIVEL PERCY YESID</t>
  </si>
  <si>
    <t>41096634</t>
  </si>
  <si>
    <t>AYALA HUAYTA JACQUELINE BENIGNA</t>
  </si>
  <si>
    <t xml:space="preserve">COMPUTACION E INFORMATICA OBS: TECNICO   </t>
  </si>
  <si>
    <t>41097136</t>
  </si>
  <si>
    <t>MORALES TENORIO JULIO GAMANIEL</t>
  </si>
  <si>
    <t>41102929</t>
  </si>
  <si>
    <t>LUNA CHAMANA ANDY CHRISTIAN</t>
  </si>
  <si>
    <t>41104873</t>
  </si>
  <si>
    <t>VALENZUELA ZEGARRA EDGAR</t>
  </si>
  <si>
    <t xml:space="preserve">INGENIERIA DE SISTEMAS OBS: 10 CICLO   </t>
  </si>
  <si>
    <t>41105085</t>
  </si>
  <si>
    <t>ZAPATA BURE FLOR DE MARIA</t>
  </si>
  <si>
    <t>41106894</t>
  </si>
  <si>
    <t>LEON LLERENA MONICA ROSARIO</t>
  </si>
  <si>
    <t>41122708</t>
  </si>
  <si>
    <t>CORDOVA VEGA JANETH LILIANA</t>
  </si>
  <si>
    <t>41123240</t>
  </si>
  <si>
    <t>VILCA MAMANI REYNA MILAGROS</t>
  </si>
  <si>
    <t xml:space="preserve">PROFESOR, EDUCACION SUPERIOR/ANTROPOLOGIA OBS: LICENCIADO EN ANTROPOLOGIA   </t>
  </si>
  <si>
    <t>41123690</t>
  </si>
  <si>
    <t>CAVA HIDALGO CAROL KATHERINE</t>
  </si>
  <si>
    <t xml:space="preserve">DERECHO OBS: GRADO DE BACHILLER EN DERECHO   </t>
  </si>
  <si>
    <t xml:space="preserve">SUPERVISOR DE PROCESOS 1   </t>
  </si>
  <si>
    <t>41125616</t>
  </si>
  <si>
    <t>REBAZA LARENAS JERRY DAVIDSON</t>
  </si>
  <si>
    <t xml:space="preserve">ECONOMISTA, INGENIERO OBS: GRADO DE BACHILLER EN INGENIERIA DE PRODUCCIÓN Y SERVICIOS   </t>
  </si>
  <si>
    <t>41128149</t>
  </si>
  <si>
    <t>MARCELO CRISTOBAL MELINA JHANINA</t>
  </si>
  <si>
    <t>41133504</t>
  </si>
  <si>
    <t>RAMOS ESTEBAN CARLOS ALBERTO</t>
  </si>
  <si>
    <t>41135385</t>
  </si>
  <si>
    <t>ROMERO SANCHEZ CARLOS IVAN</t>
  </si>
  <si>
    <t>41144474</t>
  </si>
  <si>
    <t>ARÉVALO VELARDE DAVID EDUARDO</t>
  </si>
  <si>
    <t>41149193</t>
  </si>
  <si>
    <t>CUENCA MILLA GERALDINE SOFIA</t>
  </si>
  <si>
    <t xml:space="preserve">TRABAJADOR(A) SOCIAL OBS: TRABAJADOR SOCIAL   </t>
  </si>
  <si>
    <t>41157642</t>
  </si>
  <si>
    <t>VASQUEZ TANTALEAN DALI DAYAN</t>
  </si>
  <si>
    <t>41157950</t>
  </si>
  <si>
    <t>VASQUEZ TORRES SHIRLEY MINELLY</t>
  </si>
  <si>
    <t xml:space="preserve">PROFESOR DE ENSEÑANZA PRIMARIA OBS: BACHILLER EN EDUCACION   </t>
  </si>
  <si>
    <t>41162415</t>
  </si>
  <si>
    <t>PACHAS ALMEYDA MARIA VIVIANA</t>
  </si>
  <si>
    <t xml:space="preserve">DERECHO OBS: BACHILLER   </t>
  </si>
  <si>
    <t>41164087</t>
  </si>
  <si>
    <t>ARANIBAR HIDALGO ERICA LEONTINA</t>
  </si>
  <si>
    <t>41166596</t>
  </si>
  <si>
    <t>ALHUAY PARCO ELIZETH ARACELLY</t>
  </si>
  <si>
    <t xml:space="preserve">PROFESOR, EDUCACION SECUNDARIA/LENGUA Y LITERATURA OBS: LICENCIADO EN EDUCACION SECUNDARIA   </t>
  </si>
  <si>
    <t>41180502</t>
  </si>
  <si>
    <t>ZUÑIGA GONZALEZ HELEN GIOVANNA</t>
  </si>
  <si>
    <t>41180594</t>
  </si>
  <si>
    <t>PUENTE ZAMBRANO GINO ALDO</t>
  </si>
  <si>
    <t xml:space="preserve"> OBS: ADMINISTRACION Y GERENCIA   </t>
  </si>
  <si>
    <t>41181152</t>
  </si>
  <si>
    <t>LIVIAS HUAMAN LUIS LIZARDO</t>
  </si>
  <si>
    <t>41182670</t>
  </si>
  <si>
    <t>BACA BEJAR CARLOS ALBERTO</t>
  </si>
  <si>
    <t>41182966</t>
  </si>
  <si>
    <t>LANDA NORIEGA SONIA NATALIA</t>
  </si>
  <si>
    <t>41183896</t>
  </si>
  <si>
    <t>VALCARCEL MENESES JAIME</t>
  </si>
  <si>
    <t xml:space="preserve"> OBS: INTERPRETACION DE LA NORMA ISO 9001 :2008   </t>
  </si>
  <si>
    <t>41186394</t>
  </si>
  <si>
    <t>VALLEJO LÓPEZ CARLOS MANUEL</t>
  </si>
  <si>
    <t>41186927</t>
  </si>
  <si>
    <t>ECHEGARAY MONDOÑEDO GLADYS ANA MARIA</t>
  </si>
  <si>
    <t>41187905</t>
  </si>
  <si>
    <t>FERNANDEZ SUAREZ FRANKLIN GUSTAVO</t>
  </si>
  <si>
    <t>41187962</t>
  </si>
  <si>
    <t>PAREDES RODRIGUEZ JANNYNA MARLENY</t>
  </si>
  <si>
    <t>41192764</t>
  </si>
  <si>
    <t>MARINA RIOS TOMY EDWARD</t>
  </si>
  <si>
    <t xml:space="preserve">TECNICO, COMPUTADORAS OBS: COMPUTACIÓN E INFORMATICA   </t>
  </si>
  <si>
    <t>41194728</t>
  </si>
  <si>
    <t>TORRE BUITRON ROBERT ADOLFO</t>
  </si>
  <si>
    <t>41196116</t>
  </si>
  <si>
    <t>PAREDES PRADO RODOLFO WILMER</t>
  </si>
  <si>
    <t>41198738</t>
  </si>
  <si>
    <t>ABARCA CEVALLOS JANEE</t>
  </si>
  <si>
    <t xml:space="preserve">PROFESOR DE ENSEÑANZA PRIMARIA OBS: LICENCIADA EN EDUCACIÓN   </t>
  </si>
  <si>
    <t>41200810</t>
  </si>
  <si>
    <t>YALTA TAPUY IVONNE</t>
  </si>
  <si>
    <t>41204182</t>
  </si>
  <si>
    <t>APAZA QUISPITUPA LADY MARUSKA</t>
  </si>
  <si>
    <t>41204670</t>
  </si>
  <si>
    <t>ALVARADO CAZORLA JOSE PAUL</t>
  </si>
  <si>
    <t>41205917</t>
  </si>
  <si>
    <t>COLLAZOS VILLAFANA ROXANA JOCELYN</t>
  </si>
  <si>
    <t>41208904</t>
  </si>
  <si>
    <t>ACHO MENESES JULVIA</t>
  </si>
  <si>
    <t xml:space="preserve">PROFESOR, EDUCACION SECUNDARIA OBS: INVESTIGACION Y GESTION EDUCATIVA   </t>
  </si>
  <si>
    <t xml:space="preserve">TECNICO OPERATIVO   </t>
  </si>
  <si>
    <t>41212614</t>
  </si>
  <si>
    <t>ANCO ALARCON WILLIANS EDU</t>
  </si>
  <si>
    <t xml:space="preserve">INGENIERO, SISTEMAS INFORMATICOS OBS: INGENIERIA DE SISTEMAS X CICLO   </t>
  </si>
  <si>
    <t>41215118</t>
  </si>
  <si>
    <t>PORTOCARRERO YOPLAC ALEX</t>
  </si>
  <si>
    <t>41215234</t>
  </si>
  <si>
    <t>ADRIANZEN SALDARRIAGA GABRIELA</t>
  </si>
  <si>
    <t>41215579</t>
  </si>
  <si>
    <t>SALCEDO GUTIERREZ EVELYN ROCIO</t>
  </si>
  <si>
    <t xml:space="preserve">LICENCIADO, PROFESIONALIZACION DOCENTE   </t>
  </si>
  <si>
    <t>41217003</t>
  </si>
  <si>
    <t>TIMOTEO TORRES LESLY MAYURI</t>
  </si>
  <si>
    <t xml:space="preserve"> OBS: BACHILLER EN DERECHO Y CIENCIAS POLITICAS   </t>
  </si>
  <si>
    <t>41217597</t>
  </si>
  <si>
    <t>ALCALA DELGADO MARCO ANTONIO</t>
  </si>
  <si>
    <t xml:space="preserve"> OBS: ADMINISTRACION HOTELERA   </t>
  </si>
  <si>
    <t>41218174</t>
  </si>
  <si>
    <t>OLIVERA CHUMPITAZ DANIEL ANGEL</t>
  </si>
  <si>
    <t>41218532</t>
  </si>
  <si>
    <t>REYES MEZA YERDI LUIS</t>
  </si>
  <si>
    <t xml:space="preserve">ASISTENTE DE SEGURIDAD DE LA INFORMACION   </t>
  </si>
  <si>
    <t>41242215</t>
  </si>
  <si>
    <t>MARTINEZ CUBA ELVIS ROLANDO</t>
  </si>
  <si>
    <t>41255338</t>
  </si>
  <si>
    <t>RAVINES APAZA XEXAVIER ALFREDO</t>
  </si>
  <si>
    <t>41256060</t>
  </si>
  <si>
    <t>HUAMAN CCAHUIN ZENAIDA</t>
  </si>
  <si>
    <t>41259460</t>
  </si>
  <si>
    <t>SULLON ESCOBAR HAROLD</t>
  </si>
  <si>
    <t xml:space="preserve">ADMINISTRADOR DE EMPRESAS OBS: ADMINISTRACION DE EMPRESAS 9NO CICLO   </t>
  </si>
  <si>
    <t>41260160</t>
  </si>
  <si>
    <t>EULOGIO PEREZ DANTE ANIBAL</t>
  </si>
  <si>
    <t>41260289</t>
  </si>
  <si>
    <t>CASTRO CRUZ ALEJANDRO MARCOS</t>
  </si>
  <si>
    <t xml:space="preserve"> OBS: ASISTENTE DE OPERACIONES Y ANALISTA DE CREDITO   </t>
  </si>
  <si>
    <t>41261947</t>
  </si>
  <si>
    <t>LUNA MONTENEGRO CESAR MARCOS</t>
  </si>
  <si>
    <t xml:space="preserve">ASISTENTE EN GEOGRAFIA   </t>
  </si>
  <si>
    <t>41266615</t>
  </si>
  <si>
    <t>CRUZ ROSALES GLADYS JENNY</t>
  </si>
  <si>
    <t xml:space="preserve">GEOGRAFO, GEOGRAFIA FISCIA OBS: GEOGRAFÍA   </t>
  </si>
  <si>
    <t>41270585</t>
  </si>
  <si>
    <t>LUQUE LIPA JACKELINE VICTORIA</t>
  </si>
  <si>
    <t>41271458</t>
  </si>
  <si>
    <t>GAMARRA CALDERON DANITZA FELICITA</t>
  </si>
  <si>
    <t>41272029</t>
  </si>
  <si>
    <t>KAPUSTIN PILLACA JHONNY EDUARDO</t>
  </si>
  <si>
    <t>41272122</t>
  </si>
  <si>
    <t>SANCHEZ LUYO DE CANALES FELICITA MARIA</t>
  </si>
  <si>
    <t xml:space="preserve">PROFESORES, OTROS OBS: PROFESOR DE EDUCACION TECNICA , ESPECIALIDAD : COMPUTACION E INFORMATICA   </t>
  </si>
  <si>
    <t>41272461</t>
  </si>
  <si>
    <t>BORDA SANDOVAL DAVID</t>
  </si>
  <si>
    <t>41274715</t>
  </si>
  <si>
    <t>MARIN APAZA YOSELYN YAMILI</t>
  </si>
  <si>
    <t>41274723</t>
  </si>
  <si>
    <t>PEREZ GUEVARA GIANCARLO MARKS</t>
  </si>
  <si>
    <t>41277707</t>
  </si>
  <si>
    <t>CUEVA CARHUATANTA PEDRO</t>
  </si>
  <si>
    <t xml:space="preserve">ANALISTA DE PROYECTOS   </t>
  </si>
  <si>
    <t>41281069</t>
  </si>
  <si>
    <t>TARAZONA CRUZ LUZ SILVANA</t>
  </si>
  <si>
    <t xml:space="preserve">INGENIERO, SISTEMAS/EXCEPTO INFORMATICOS OBS: INGENIERO DE SISTEMAS EMPRESARIALES   </t>
  </si>
  <si>
    <t>41282148</t>
  </si>
  <si>
    <t>GARCIA MAFALDO ROGER ARMANDO</t>
  </si>
  <si>
    <t>41290188</t>
  </si>
  <si>
    <t>QUISPE SILVERA AYDEE</t>
  </si>
  <si>
    <t>41290714</t>
  </si>
  <si>
    <t>QUISPE MENDIVIL MARIA ELENA</t>
  </si>
  <si>
    <t>41294290</t>
  </si>
  <si>
    <t>RODRIGUEZ PEÑA ROCIO DEL PILAR</t>
  </si>
  <si>
    <t>41295058</t>
  </si>
  <si>
    <t>HORMAZA CUBA JORGE LUIS</t>
  </si>
  <si>
    <t xml:space="preserve">INGENIERO, SISTEMAS INFORMATICOS OBS: X CICLO   </t>
  </si>
  <si>
    <t>41296490</t>
  </si>
  <si>
    <t>YANA BRAVO NORIZA SANDY</t>
  </si>
  <si>
    <t xml:space="preserve">PROFESOR, EDUCACION SUPERIOR/INFORMATICA   </t>
  </si>
  <si>
    <t>41306347</t>
  </si>
  <si>
    <t>RAMOS PINEDO WENDY CORAL</t>
  </si>
  <si>
    <t>41306562</t>
  </si>
  <si>
    <t>MEDINA MUÑOZ RICARDO RAFAEL</t>
  </si>
  <si>
    <t>41310124</t>
  </si>
  <si>
    <t>CUADROS SILVERA CESAR ALFONSO</t>
  </si>
  <si>
    <t>41310858</t>
  </si>
  <si>
    <t>MUÑOZ MONTOYA YERAL MICHAEL ALFREDO</t>
  </si>
  <si>
    <t xml:space="preserve">INGENIERO QUIMICO, OTROS OBS: INGENIERIA QUIMICA VI CICLO   </t>
  </si>
  <si>
    <t xml:space="preserve">ANALISTA DE PLATAFORMA PKI   </t>
  </si>
  <si>
    <t>41316157</t>
  </si>
  <si>
    <t>CHACON TERRONES DE VARGAS JACKELINE</t>
  </si>
  <si>
    <t>41322740</t>
  </si>
  <si>
    <t>PAREDES CARDENAS JUAN MIGUEL</t>
  </si>
  <si>
    <t xml:space="preserve">PROFESOR, EDUCACION SECUNDARIA OBS: ESPECIALIDAD BIOLOGIA-QUIMICA   </t>
  </si>
  <si>
    <t>41322881</t>
  </si>
  <si>
    <t>FIGUEREDO ARANDA ANA VERONICA</t>
  </si>
  <si>
    <t>41330762</t>
  </si>
  <si>
    <t>ARIAS ZARZOSA VANESSA</t>
  </si>
  <si>
    <t>41336818</t>
  </si>
  <si>
    <t>HERRERA HERRERA ROSA</t>
  </si>
  <si>
    <t xml:space="preserve">COMPUTACION E INFORMATICA OBS: DIPLOMA DE EGRESADO   </t>
  </si>
  <si>
    <t>41338719</t>
  </si>
  <si>
    <t>MORA YAÑAC HENRY</t>
  </si>
  <si>
    <t>41342112</t>
  </si>
  <si>
    <t>SANTA MARÍA FLORES ROCIO DEL PILAR</t>
  </si>
  <si>
    <t xml:space="preserve">PROFESORES, OTROS OBS: LICENCIADA EN EDUCACION - EDUCACION RELIGIOSA CATOLICA Y CIENCIAS SOCIALES   </t>
  </si>
  <si>
    <t xml:space="preserve">ASISTENTA/E DE PLAN NACIONAL   </t>
  </si>
  <si>
    <t>41343195</t>
  </si>
  <si>
    <t>YLLANES ALVAREZ GIANCARLO</t>
  </si>
  <si>
    <t>41345399</t>
  </si>
  <si>
    <t>MEDINA RAMIREZ ZOILA JESSICA</t>
  </si>
  <si>
    <t>41349716</t>
  </si>
  <si>
    <t>LAPA RAMIREZ GRACIELA</t>
  </si>
  <si>
    <t xml:space="preserve"> OBS: ENFERMERIA TECNICA   </t>
  </si>
  <si>
    <t>41356986</t>
  </si>
  <si>
    <t>HUARANGA JAYO RAUL CARLOS</t>
  </si>
  <si>
    <t>41358217</t>
  </si>
  <si>
    <t>SANTOS MILLONES INGRID LISETTE</t>
  </si>
  <si>
    <t xml:space="preserve"> OBS: ASISTENTE DE OFICINA   </t>
  </si>
  <si>
    <t>41358353</t>
  </si>
  <si>
    <t>PONTE COLONIA YESSICA LEONARDA</t>
  </si>
  <si>
    <t>41358975</t>
  </si>
  <si>
    <t>BRICEÑO SAENZ MONICA</t>
  </si>
  <si>
    <t>41359046</t>
  </si>
  <si>
    <t>MARTINEZ SIMBALA IVON DE LOURDES</t>
  </si>
  <si>
    <t>41361409</t>
  </si>
  <si>
    <t>YOVERA ROBLES INGRID LORENA</t>
  </si>
  <si>
    <t xml:space="preserve">TÉCNICO   </t>
  </si>
  <si>
    <t>41362330</t>
  </si>
  <si>
    <t>RAMIREZ CABRERA DE SALAS MELINA DE FATIMA</t>
  </si>
  <si>
    <t xml:space="preserve">ADMINISTRADOR DE EMPRESAS OBS: NEGOCIOS INTERNACIONALES  Y TURISMO   </t>
  </si>
  <si>
    <t>41366578</t>
  </si>
  <si>
    <t>AGURTO FLORES EDWIN ALEXANDER</t>
  </si>
  <si>
    <t xml:space="preserve">ANALISTA, SISTEMAS INFORMATICOS OBS: TITULO PROFESIONALTECNICO ANALISIS DE SISTEMAS   </t>
  </si>
  <si>
    <t xml:space="preserve">BIBLIOTECOLOGA/O   </t>
  </si>
  <si>
    <t>41367104</t>
  </si>
  <si>
    <t>QUISPE BENITES GISEL SUSANA</t>
  </si>
  <si>
    <t>41378110</t>
  </si>
  <si>
    <t>FELIX FELIX CARLA VICTORIA</t>
  </si>
  <si>
    <t>41384935</t>
  </si>
  <si>
    <t>VEGA PACHAS CHRISTIAN ADRIAN</t>
  </si>
  <si>
    <t>41393938</t>
  </si>
  <si>
    <t>CALIXTRO FERRINI GREGORIO VLADIMIR</t>
  </si>
  <si>
    <t>41397488</t>
  </si>
  <si>
    <t>OCHOA DIAZ DANIEL</t>
  </si>
  <si>
    <t>41399021</t>
  </si>
  <si>
    <t>MERINO ALAMA GIANCARLO</t>
  </si>
  <si>
    <t>41404208</t>
  </si>
  <si>
    <t>VERA ELIAS YERKO NILS</t>
  </si>
  <si>
    <t>41405176</t>
  </si>
  <si>
    <t>CALDERON SALAZAR ANYETA YANET</t>
  </si>
  <si>
    <t>41405451</t>
  </si>
  <si>
    <t>REY GADEA PAOLA</t>
  </si>
  <si>
    <t xml:space="preserve"> OBS: LICENCIADO EN EDUCACION SECUNDARIA - ESPECIALIDAD: CIENCIAS HISTORICOS SOCIALES   </t>
  </si>
  <si>
    <t xml:space="preserve">ASISTENTE DE SEGURIDAD INFORMATICA   </t>
  </si>
  <si>
    <t>41411250</t>
  </si>
  <si>
    <t>BERNAL FUENTES VICTOR ARCADIO</t>
  </si>
  <si>
    <t>41414160</t>
  </si>
  <si>
    <t>LIMAYMANTA SALAZAR JOSE LUIS</t>
  </si>
  <si>
    <t>41418179</t>
  </si>
  <si>
    <t>BRACAMONTE SALAS BRUNO ALDO</t>
  </si>
  <si>
    <t xml:space="preserve">TECNICO, ADMINISTRADOR/OTROS OBS: ADMINISTRACION BANCARIA   </t>
  </si>
  <si>
    <t>41419536</t>
  </si>
  <si>
    <t>AGAMA CASTAÑEDA JESUS ANTONIO</t>
  </si>
  <si>
    <t xml:space="preserve">OPERATIVO DE NOTIFICACIONES   </t>
  </si>
  <si>
    <t>41421781</t>
  </si>
  <si>
    <t>PEREZ CRISOSTOMO ROSSANA MARIBEL</t>
  </si>
  <si>
    <t>41424187</t>
  </si>
  <si>
    <t>QUISPE CRUZ JUAN CARLOS</t>
  </si>
  <si>
    <t xml:space="preserve">ABOGADO OBS: DERECHO VII CICLO   </t>
  </si>
  <si>
    <t xml:space="preserve">OPERADOR DE REGISTRO DIGITAL   </t>
  </si>
  <si>
    <t>41429475</t>
  </si>
  <si>
    <t>ELÍAS DE PAZ LUIS ANGEL</t>
  </si>
  <si>
    <t xml:space="preserve">INGENIERIA DE SISTEMAS OBS: TITULO PROFESIONAL DE INGENIERO DE SISTEMAS   </t>
  </si>
  <si>
    <t>41436475</t>
  </si>
  <si>
    <t>MORI BALSECA VALERIA EDITH</t>
  </si>
  <si>
    <t>41438215</t>
  </si>
  <si>
    <t>HOYOS CHUQUIMUNI CLOTILDE LORENA</t>
  </si>
  <si>
    <t xml:space="preserve">PROFESOR, EDUCACION SECUNDARIA OBS: EDUCACION   </t>
  </si>
  <si>
    <t>41438319</t>
  </si>
  <si>
    <t>ESCALANTE QUISPE LUCIO ADRIÁN</t>
  </si>
  <si>
    <t>41441372</t>
  </si>
  <si>
    <t>OLIVEROS AREVALO WILLIAMS BRAYAN</t>
  </si>
  <si>
    <t>41443788</t>
  </si>
  <si>
    <t>NOMBERTO VERTIZ KRISS VANESSA</t>
  </si>
  <si>
    <t>41447893</t>
  </si>
  <si>
    <t>GUEVARA BEJARANO MANUEL ALONSO</t>
  </si>
  <si>
    <t>41453229</t>
  </si>
  <si>
    <t>JARA MENDEZ RANDY RAUL</t>
  </si>
  <si>
    <t>41464416</t>
  </si>
  <si>
    <t>BRIONES MEDINA ELISA JANETT</t>
  </si>
  <si>
    <t>41464914</t>
  </si>
  <si>
    <t>CRUZ SILVA JANE MELINA</t>
  </si>
  <si>
    <t>41465180</t>
  </si>
  <si>
    <t>MOSTACERO PLASENCIA JOSE JOEL</t>
  </si>
  <si>
    <t>41467999</t>
  </si>
  <si>
    <t>TOLENTINO LUGO LIDMAN AURELIO</t>
  </si>
  <si>
    <t xml:space="preserve">INGENIERO, SISTEMAS INFORMATICOS OBS: INGENIERIA EN INFORMATICA Y SISTEMAS   </t>
  </si>
  <si>
    <t>41470201</t>
  </si>
  <si>
    <t>CAITIMARI ANDRADE PABLO SEGUNDO</t>
  </si>
  <si>
    <t>41483563</t>
  </si>
  <si>
    <t>VILCHEZ REYES YESSENIA</t>
  </si>
  <si>
    <t>41489510</t>
  </si>
  <si>
    <t>FELIX CARPIO JUAN DANIEL</t>
  </si>
  <si>
    <t xml:space="preserve">COORDINADOR REGIONAL GRIAS   </t>
  </si>
  <si>
    <t>41490877</t>
  </si>
  <si>
    <t>PORRAS OSCATEGUI RODOLFO AKIRA</t>
  </si>
  <si>
    <t>41495167</t>
  </si>
  <si>
    <t>JUIGUINTA SAMAME EDER DANIEL</t>
  </si>
  <si>
    <t>41495932</t>
  </si>
  <si>
    <t>CASTRO LOPEZ ALDO EDUARDO</t>
  </si>
  <si>
    <t>41497660</t>
  </si>
  <si>
    <t>RAMIREZ HUAMANI LISSETT</t>
  </si>
  <si>
    <t>41507702</t>
  </si>
  <si>
    <t>RUIZ BARBOZA MARTHA ESTHER</t>
  </si>
  <si>
    <t xml:space="preserve">ECONOMIA OBS: V AÑO   </t>
  </si>
  <si>
    <t>41509357</t>
  </si>
  <si>
    <t>GONZALES GONZALEZ JAHASBEL JOSEFINA</t>
  </si>
  <si>
    <t>41513693</t>
  </si>
  <si>
    <t>FLORES LOPEZ HAROLD JOAN</t>
  </si>
  <si>
    <t>41517397</t>
  </si>
  <si>
    <t>SILVA GOMEZ PEPE</t>
  </si>
  <si>
    <t>41524030</t>
  </si>
  <si>
    <t>GIL BERNALES TANIA YSABEL</t>
  </si>
  <si>
    <t>41524043</t>
  </si>
  <si>
    <t>BENITES LLERENA NELSON ENRIQUE</t>
  </si>
  <si>
    <t xml:space="preserve">INGENIERO, SISTEMAS INFORMATICOS OBS: INGENEIRIA DE COMPUTACION Y SISTEMAS   </t>
  </si>
  <si>
    <t>41527381</t>
  </si>
  <si>
    <t>CADILLO DURAN LISSETE PATRICIA</t>
  </si>
  <si>
    <t>41527393</t>
  </si>
  <si>
    <t>BOHORQUEZ GONZALEZ MARCO ANTONIO</t>
  </si>
  <si>
    <t>41534928</t>
  </si>
  <si>
    <t>NAVARRO MACEDO DARLIN</t>
  </si>
  <si>
    <t>41538198</t>
  </si>
  <si>
    <t>BRIONES SAMAME JHOANNA ESTHER DELICIA</t>
  </si>
  <si>
    <t>41542242</t>
  </si>
  <si>
    <t>RAMOS LIMACO RUTH LIZETH</t>
  </si>
  <si>
    <t xml:space="preserve">PROFESOR, EDUCACION SECUNDARIA/OTROS OBS: LICENCIADO EN EDUCACION ESPECIALIDAD MATEMATICA E INFORMATICA   </t>
  </si>
  <si>
    <t>41544910</t>
  </si>
  <si>
    <t>ROBLES POLAR AZUL KALU</t>
  </si>
  <si>
    <t xml:space="preserve">COMPUTACION E INFORMATICA OBS: TECNICA EN COMPUTACION   </t>
  </si>
  <si>
    <t xml:space="preserve">DESARROLLADOR DE SERVICIOS WEB   </t>
  </si>
  <si>
    <t>41546986</t>
  </si>
  <si>
    <t>ACEIJAS NOSTADEZ CÉSAR AUGUSTO</t>
  </si>
  <si>
    <t xml:space="preserve">ASISTENTE EN GESTION ADMINISTRATIVA   </t>
  </si>
  <si>
    <t>41556750</t>
  </si>
  <si>
    <t>TORRES SOLANO DEYSE RAQUIEL</t>
  </si>
  <si>
    <t>41559100</t>
  </si>
  <si>
    <t>YAURI CHAHUA DIANA MAFI</t>
  </si>
  <si>
    <t xml:space="preserve">INGENIERO, MINAS OBS: INGENIERIA DE MINAS, GEOLOGIA Y METALURGIA VI CICLO   </t>
  </si>
  <si>
    <t>41563640</t>
  </si>
  <si>
    <t>ILLANES VALENCIA EDISON</t>
  </si>
  <si>
    <t xml:space="preserve">ADMINISTRACION OBS: CIENCIAS ADMINISTRATIVAS Y TURISMO   </t>
  </si>
  <si>
    <t>41564782</t>
  </si>
  <si>
    <t>PALOMINO CHIRINOS JACKELINE</t>
  </si>
  <si>
    <t xml:space="preserve">ANALISTA EN PRESUPUESTO   </t>
  </si>
  <si>
    <t>41566603</t>
  </si>
  <si>
    <t>CADILLO TREJO LIDOVINA GUILLERMA</t>
  </si>
  <si>
    <t>41567433</t>
  </si>
  <si>
    <t>JUAREZ MARTINEZ CLODOALDO SEGUNDO</t>
  </si>
  <si>
    <t>41567716</t>
  </si>
  <si>
    <t>LOPEZ LOPEZ ELSA</t>
  </si>
  <si>
    <t xml:space="preserve">PROFESOR DE EDUCACION INICIAL (PRE-ESCOLAR) OBS: EDUCACION INICIAL   </t>
  </si>
  <si>
    <t>41570313</t>
  </si>
  <si>
    <t>QUISPE MAMANI FLORENTINO</t>
  </si>
  <si>
    <t>41571288</t>
  </si>
  <si>
    <t>LAURA VELEZ LILIANA LIZVETH</t>
  </si>
  <si>
    <t>41574977</t>
  </si>
  <si>
    <t>MENENDEZ GUTIERREZ MIRELLE</t>
  </si>
  <si>
    <t>41576439</t>
  </si>
  <si>
    <t>LLATAS NAVARRO HAYDEE</t>
  </si>
  <si>
    <t>41576807</t>
  </si>
  <si>
    <t>BRAÑEZ BARDALES JORGE LUIS</t>
  </si>
  <si>
    <t xml:space="preserve">ASISTENTE DE RACIONALIZACION   </t>
  </si>
  <si>
    <t>41583517</t>
  </si>
  <si>
    <t>BRUNO ROJAS LEYLA DEL PILAR</t>
  </si>
  <si>
    <t>41584826</t>
  </si>
  <si>
    <t>ZARZO TOLENTINO ISAIAS JERSON</t>
  </si>
  <si>
    <t>41585077</t>
  </si>
  <si>
    <t>ESTEBAN APONTE NORMA</t>
  </si>
  <si>
    <t xml:space="preserve">ADMINISTRACION OBS: X CICLO   </t>
  </si>
  <si>
    <t>41585862</t>
  </si>
  <si>
    <t>PACHERRES LOZADA CATHERINE SOLEDAD</t>
  </si>
  <si>
    <t>41596978</t>
  </si>
  <si>
    <t>SOTO HUAMANCHOQUE LITA</t>
  </si>
  <si>
    <t xml:space="preserve">TECNICO, CONTABLE EN COSTOS OBS: CONTANILIDAD   </t>
  </si>
  <si>
    <t>41600202</t>
  </si>
  <si>
    <t>BALMACEDA RIOS CARLA ROSSANA</t>
  </si>
  <si>
    <t>41601192</t>
  </si>
  <si>
    <t>MORI TORRES SANDY</t>
  </si>
  <si>
    <t xml:space="preserve">ASISTENTA/E DE VERIFICACION DE DOMICILIO   </t>
  </si>
  <si>
    <t>41602052</t>
  </si>
  <si>
    <t>VILLASECA IPANAQUE SHINTYA ANANY</t>
  </si>
  <si>
    <t>41604306</t>
  </si>
  <si>
    <t>PONCE ROJAS MARTIN SALOMON</t>
  </si>
  <si>
    <t>41608208</t>
  </si>
  <si>
    <t>HERNANDEZ MENDO JACKELINE LISSET</t>
  </si>
  <si>
    <t>41613271</t>
  </si>
  <si>
    <t>ARTEAGA RIMARACHIN MARCELINA</t>
  </si>
  <si>
    <t>41613298</t>
  </si>
  <si>
    <t>CHINCHAY DIAZ JORGE LUIS</t>
  </si>
  <si>
    <t>41618363</t>
  </si>
  <si>
    <t>SANCHEZ BUSTAMANTE FANNY</t>
  </si>
  <si>
    <t xml:space="preserve">PROFESORES, OTROS OBS: PROFESOR DE EDUCACION PRIMARIA   </t>
  </si>
  <si>
    <t>41620408</t>
  </si>
  <si>
    <t>ALLAZO HUAYAPA JOSE MANUEL</t>
  </si>
  <si>
    <t xml:space="preserve">CONTABILIDAD OBS: PROFESIONAL TECNICO CONTABILIDAD   </t>
  </si>
  <si>
    <t>41624526</t>
  </si>
  <si>
    <t>HUAMAN ALDANA WALTER DOMINGO</t>
  </si>
  <si>
    <t>41625265</t>
  </si>
  <si>
    <t>GONZALEZ VASQUEZ HERMIS ROSSEELL</t>
  </si>
  <si>
    <t>41627570</t>
  </si>
  <si>
    <t>CACERES LARICO SNEYDER HELAMAN</t>
  </si>
  <si>
    <t xml:space="preserve">OPERARIO PINTURA   </t>
  </si>
  <si>
    <t>41633340</t>
  </si>
  <si>
    <t>QUEZADA AGÜERO ALEJANDRO</t>
  </si>
  <si>
    <t>41635025</t>
  </si>
  <si>
    <t>MARQUINA RAMIREZ CARLOS AMERICO</t>
  </si>
  <si>
    <t>41638327</t>
  </si>
  <si>
    <t>CORREA DEXTRE MARIBEL EPIFANIA</t>
  </si>
  <si>
    <t>41638593</t>
  </si>
  <si>
    <t>TORRES CARPIO KARINA</t>
  </si>
  <si>
    <t xml:space="preserve">COMPUTACION E INFORMATICA OBS: TÉCNICO EN COMPUTACION   </t>
  </si>
  <si>
    <t>41642145</t>
  </si>
  <si>
    <t>HUACHES DIAZ YANINA</t>
  </si>
  <si>
    <t xml:space="preserve">TECNICO, ADMINISTRADOR/OTROS OBS: ASISTENTE DE GERENCIA   </t>
  </si>
  <si>
    <t xml:space="preserve">DIGITADOR/A   </t>
  </si>
  <si>
    <t>41643532</t>
  </si>
  <si>
    <t>AGUILAR SALINAS DE RAMIREZ DIANA ESMITH</t>
  </si>
  <si>
    <t xml:space="preserve">OPERATIVO DE DENUNCIAS   </t>
  </si>
  <si>
    <t>41645397</t>
  </si>
  <si>
    <t>BEDOYA GALVEZ ROMINA LISSETH</t>
  </si>
  <si>
    <t>41645631</t>
  </si>
  <si>
    <t>ZAPATA DIAZ ANTONIO LARRY</t>
  </si>
  <si>
    <t>41656229</t>
  </si>
  <si>
    <t>BERROSPI PONCE MILENA MIRIAM</t>
  </si>
  <si>
    <t>41658245</t>
  </si>
  <si>
    <t>FLORES VALDIZAN LUIS MIGUEL</t>
  </si>
  <si>
    <t>41659907</t>
  </si>
  <si>
    <t>RUIZ PEREZ LOLO FERNANDO</t>
  </si>
  <si>
    <t>41667511</t>
  </si>
  <si>
    <t>VALER QUISPE LILIANA CARLA</t>
  </si>
  <si>
    <t xml:space="preserve">INGENIERIA DE COMPUTACION Y SISTEMAS OBS: INGENIERIA DE SISTEMAS Y COMPUTACIÓN   </t>
  </si>
  <si>
    <t>41668074</t>
  </si>
  <si>
    <t>FLORES SHIROMA RICARDO ANTONIO</t>
  </si>
  <si>
    <t>41668920</t>
  </si>
  <si>
    <t>HUAMANQUISPE APAZA MILAGROS VIOLETA</t>
  </si>
  <si>
    <t>41671149</t>
  </si>
  <si>
    <t>SOTO VILLARROEL GABRIEL ORLANDO</t>
  </si>
  <si>
    <t>41671470</t>
  </si>
  <si>
    <t>CARRANZA LOPEZ FERNANDO JHOSEP</t>
  </si>
  <si>
    <t>41672348</t>
  </si>
  <si>
    <t>FLORES AEDO NANCY</t>
  </si>
  <si>
    <t>41675378</t>
  </si>
  <si>
    <t>RIVERA ZEVALLOS PLACIDO</t>
  </si>
  <si>
    <t xml:space="preserve">TECNICO EN AIRE ACONDICIONADO   </t>
  </si>
  <si>
    <t>41675726</t>
  </si>
  <si>
    <t>TORRES ORTIZ ORE</t>
  </si>
  <si>
    <t xml:space="preserve"> OBS: MECANICO DE REFRIGERACION Y AIRE ACONDICIONADO   </t>
  </si>
  <si>
    <t>41675799</t>
  </si>
  <si>
    <t>ZAMORA CORILLA JUAN CARLOS</t>
  </si>
  <si>
    <t xml:space="preserve">PERITO GRAFOTÉCNICO   </t>
  </si>
  <si>
    <t>41678389</t>
  </si>
  <si>
    <t>LIMA ALTEZ YENNE SUMI</t>
  </si>
  <si>
    <t>41678687</t>
  </si>
  <si>
    <t>CABANILLAS SANDOVAL NEPTALI OSWALDO</t>
  </si>
  <si>
    <t>41691600</t>
  </si>
  <si>
    <t>FLORES HUANCA JOSE RONAL</t>
  </si>
  <si>
    <t>41691868</t>
  </si>
  <si>
    <t>QUISPE PACHERRES SANTOS LEVINDE</t>
  </si>
  <si>
    <t>41692647</t>
  </si>
  <si>
    <t>VALVERDE CASTRO YOVANY</t>
  </si>
  <si>
    <t xml:space="preserve">INGENIERO, SISTEMAS INFORMATICOS OBS: INFORMATICA Y SISTEMAS   </t>
  </si>
  <si>
    <t>41694544</t>
  </si>
  <si>
    <t>ESPINOZA SURCO IVANOE</t>
  </si>
  <si>
    <t xml:space="preserve">INGENIERO ESTADISTICO OBS: E INFORMATICO   </t>
  </si>
  <si>
    <t>41695923</t>
  </si>
  <si>
    <t>BECERRA HERNANDEZ ENIT YONELE</t>
  </si>
  <si>
    <t xml:space="preserve">TECNICO, ADMINISTRADOR/OTROS OBS: PROFESIONAL TECNICO EN ADMINISTRACION   </t>
  </si>
  <si>
    <t>41696268</t>
  </si>
  <si>
    <t>CARO TRAUCO SEGUNDO ISAAC</t>
  </si>
  <si>
    <t xml:space="preserve">LICENCIADO EN TURISMO OBS: TURISMO Y ADMINISTRACION   </t>
  </si>
  <si>
    <t>41701146</t>
  </si>
  <si>
    <t>ARAGON PEREZ MAISSA EUFEMIA</t>
  </si>
  <si>
    <t xml:space="preserve">ADMINISTRADOR DE EMPRESAS OBS: ADMINISTRACION - II CICLO   </t>
  </si>
  <si>
    <t>41701208</t>
  </si>
  <si>
    <t>LEON TICONA CECILIA VILMA</t>
  </si>
  <si>
    <t xml:space="preserve">PROFESORES, OTROS OBS: ESPECIAQLIDAD: ELECTRICIDAD   </t>
  </si>
  <si>
    <t>41702171</t>
  </si>
  <si>
    <t>BARRENECHEA RAMIREZ YULIANA ROSI</t>
  </si>
  <si>
    <t>41702648</t>
  </si>
  <si>
    <t>GUTIERREZ HUAMAN DAYANIRA PAOLA</t>
  </si>
  <si>
    <t xml:space="preserve">INGENIERIA DE COMPUTACION Y SISTEMAS OBS: ESTUDIANTE DEL III CICLO   </t>
  </si>
  <si>
    <t>41702817</t>
  </si>
  <si>
    <t>CARHUARICRA CERAS DAVID</t>
  </si>
  <si>
    <t>41703778</t>
  </si>
  <si>
    <t>BERNAL PIMENTEL ABRAHAM NILTON</t>
  </si>
  <si>
    <t>41716596</t>
  </si>
  <si>
    <t>ROCA CHARRI JHONATAN PAUL</t>
  </si>
  <si>
    <t>41718190</t>
  </si>
  <si>
    <t>LLERENA ZUMAETA MARCO ANTONIO</t>
  </si>
  <si>
    <t>41719449</t>
  </si>
  <si>
    <t>MAGUIÑA VARGAS LILY DELINDA</t>
  </si>
  <si>
    <t>41721804</t>
  </si>
  <si>
    <t>GASPAR CLAROS CARMEN LUZ</t>
  </si>
  <si>
    <t>41725755</t>
  </si>
  <si>
    <t>DONDERO UGARRIZA FLAVIA FIORELLA</t>
  </si>
  <si>
    <t>41735644</t>
  </si>
  <si>
    <t>SUTTA MORALES DERLISKA MAGALLI</t>
  </si>
  <si>
    <t xml:space="preserve">ENCARGADO DE MODULO DE FISCALIZACION   </t>
  </si>
  <si>
    <t>41742088</t>
  </si>
  <si>
    <t>BERNUY MARTINEZ JOSE FELIPE</t>
  </si>
  <si>
    <t xml:space="preserve"> OBS: FUNDAMENTOS DE SEGURIDAD DE LA INFORMACION ISO-IEC 27001:2013   </t>
  </si>
  <si>
    <t xml:space="preserve">OPERATIVO II   </t>
  </si>
  <si>
    <t>41747359</t>
  </si>
  <si>
    <t>MELENDEZ VALDIVIA MILAGROS ISABEL</t>
  </si>
  <si>
    <t>41748588</t>
  </si>
  <si>
    <t>LUZA LOPEZ CARLOS NESTOR</t>
  </si>
  <si>
    <t>41756394</t>
  </si>
  <si>
    <t>RAMOS SANCHEZ CARLOS RAFAEL</t>
  </si>
  <si>
    <t>41757221</t>
  </si>
  <si>
    <t>NÁJAR RAMÍREZ GISER AMÍN</t>
  </si>
  <si>
    <t>41761578</t>
  </si>
  <si>
    <t>ROMERO SALCEDO ELIZABETH GRISELDA</t>
  </si>
  <si>
    <t xml:space="preserve">ARCHIVISTA DE INTEGRACION   </t>
  </si>
  <si>
    <t>41762257</t>
  </si>
  <si>
    <t>SIMANGAS VILLALOBOS RICHARD EDWIN</t>
  </si>
  <si>
    <t xml:space="preserve">HISTORIADOR OBS: HISTORIA   </t>
  </si>
  <si>
    <t>41763973</t>
  </si>
  <si>
    <t>CAMASCA PIÑAN GRIMANESA</t>
  </si>
  <si>
    <t>41767173</t>
  </si>
  <si>
    <t>MENA COLQUI SONIA MERCEDES</t>
  </si>
  <si>
    <t>41773006</t>
  </si>
  <si>
    <t>MUÑOZ HUAMAN CESAR ENRIQUE</t>
  </si>
  <si>
    <t xml:space="preserve">INGENIERO, SISTEMAS INFORMATICOS OBS: INGENIERO INFORMATICO   </t>
  </si>
  <si>
    <t>41777971</t>
  </si>
  <si>
    <t>DE LA CRUZ GONZALES KARIN NATALY</t>
  </si>
  <si>
    <t>41780096</t>
  </si>
  <si>
    <t>CORDOVA ANDRADE KATHERINE LIZZET</t>
  </si>
  <si>
    <t xml:space="preserve">TECNICO, COMPUTADORAS OBS: WINOFFICE PROFESSIONAL   </t>
  </si>
  <si>
    <t>41781676</t>
  </si>
  <si>
    <t>CANGALAYA MARCA CINTHYA DIANA</t>
  </si>
  <si>
    <t xml:space="preserve">INGENIERIA INDUSTRIAL OBS: BACHILLER EN INGENIERÍA ADMINISTRATIVA   </t>
  </si>
  <si>
    <t>41790059</t>
  </si>
  <si>
    <t>GUERRERO CABRERA WILLIAM RICARDO</t>
  </si>
  <si>
    <t>41794339</t>
  </si>
  <si>
    <t>LUCANA DIAZ CLAUDIA JACKELIN</t>
  </si>
  <si>
    <t>41794505</t>
  </si>
  <si>
    <t>MARIÑO SALAZAR AYDEE</t>
  </si>
  <si>
    <t>41795001</t>
  </si>
  <si>
    <t>VELA SALAS JOSE TOMAS</t>
  </si>
  <si>
    <t xml:space="preserve">TECNICO, OPERACIONES BANCARIAS Y FINANCIERAS OBS: CAJERO   </t>
  </si>
  <si>
    <t>41797097</t>
  </si>
  <si>
    <t>VIVANCO CASTRO GILDA</t>
  </si>
  <si>
    <t>41807291</t>
  </si>
  <si>
    <t>HUAYHUA SAYAVERDE PAUL CRISTIAN</t>
  </si>
  <si>
    <t>41810714</t>
  </si>
  <si>
    <t>RAMIREZ ROMUCHO MIGUEL ANGEL</t>
  </si>
  <si>
    <t xml:space="preserve">INGENIERIA INDUSTRIAL OBS: ESTUDIANTE DE VI CICLO   </t>
  </si>
  <si>
    <t>41815957</t>
  </si>
  <si>
    <t>ESPINOZA NIMA OMAR ALI ANTONIO</t>
  </si>
  <si>
    <t xml:space="preserve">ASISTENTE EN INVESTIGACION   </t>
  </si>
  <si>
    <t>41821097</t>
  </si>
  <si>
    <t>TINTAYA TINTAYA ANALI KARINA</t>
  </si>
  <si>
    <t xml:space="preserve">PROFESOR, EDUCACION SUPERIOR/LINGUISTICA OBS: BACHILLER EN LINGUISTICA   </t>
  </si>
  <si>
    <t xml:space="preserve">ASISTENTA/E INFORMÁTICO   </t>
  </si>
  <si>
    <t>41821252</t>
  </si>
  <si>
    <t>CUYA MAMANI FELIX PANFILO</t>
  </si>
  <si>
    <t>41822695</t>
  </si>
  <si>
    <t>SICHA QUISPE PERCY</t>
  </si>
  <si>
    <t>41823093</t>
  </si>
  <si>
    <t>ACEVEDO VARGAS DIANA PAOLA</t>
  </si>
  <si>
    <t xml:space="preserve">TRADUCTOR DE IDIOMAS OBS: INGLES - NIVEL AVANZADO   </t>
  </si>
  <si>
    <t>41829262</t>
  </si>
  <si>
    <t>CHUQUIPIONDO ORELLANA MAURO ALBERTO</t>
  </si>
  <si>
    <t>41837068</t>
  </si>
  <si>
    <t>CALDERON MARTELL EDILBERTO LINO</t>
  </si>
  <si>
    <t>41837477</t>
  </si>
  <si>
    <t>HONORIO ARMAS JUAN CARLOS</t>
  </si>
  <si>
    <t xml:space="preserve">COMPUTACION E INFORMATICA OBS: QUINTO CICLO   </t>
  </si>
  <si>
    <t>41841504</t>
  </si>
  <si>
    <t>YALE ANTARA HENRRY ELVIS</t>
  </si>
  <si>
    <t xml:space="preserve">INGENIERIA DE SISTEMAS OBS: X CICLO INGENIERIA DE SISTEMAS   </t>
  </si>
  <si>
    <t>41841509</t>
  </si>
  <si>
    <t>OLIVAS OBISPO SANDRA YULISSA</t>
  </si>
  <si>
    <t>41849414</t>
  </si>
  <si>
    <t>SALARDI VEIT PIERO GIANFRANCO</t>
  </si>
  <si>
    <t>41851745</t>
  </si>
  <si>
    <t>CASTILLO DIAZ JAVIER ENRIQUE</t>
  </si>
  <si>
    <t>41853100</t>
  </si>
  <si>
    <t>SINCHEZ CASTRO YOVANA</t>
  </si>
  <si>
    <t xml:space="preserve">ADMINISTRADOR DE EMPRESAS OBS: LICENCIADA EN ADMINISTRACION   </t>
  </si>
  <si>
    <t>41854301</t>
  </si>
  <si>
    <t>POMA HILARIO CARLOS ALBERTO</t>
  </si>
  <si>
    <t xml:space="preserve">ECONOMIA OBS: VI CICLO   </t>
  </si>
  <si>
    <t>41854466</t>
  </si>
  <si>
    <t>PANDURO RUIZ KARLA SELENE</t>
  </si>
  <si>
    <t xml:space="preserve">INGENIERIA EN GESTION EMPRESARIAL OBS: GESTION EMPRESARIAL   </t>
  </si>
  <si>
    <t>41863313</t>
  </si>
  <si>
    <t>PUMACAYO LAURA KATTY MELISA</t>
  </si>
  <si>
    <t>41865107</t>
  </si>
  <si>
    <t>PLASENCIA CASTILLO NERY KATHERIN</t>
  </si>
  <si>
    <t xml:space="preserve">MOZO   </t>
  </si>
  <si>
    <t>41868821</t>
  </si>
  <si>
    <t>PEVES CEVERINO LUZ ELIANA</t>
  </si>
  <si>
    <t xml:space="preserve">GESTOR DE PROYECTOS DE GOBIERNO ELECTONICO   </t>
  </si>
  <si>
    <t>41874566</t>
  </si>
  <si>
    <t>ROSALES GERONIMO GISSELA KATHERYN</t>
  </si>
  <si>
    <t>41875068</t>
  </si>
  <si>
    <t>CASTOPE DELGADO SILENIA MIREYA</t>
  </si>
  <si>
    <t xml:space="preserve"> OBS: BACHILLER EN CIENCIAS FORESTALES (CIENCIAS AGRARIAS)   </t>
  </si>
  <si>
    <t xml:space="preserve">COMUNICADOR AUDIOVISUAL   </t>
  </si>
  <si>
    <t>41875788</t>
  </si>
  <si>
    <t>CERNA MARQUEZ SOLIS ENRIQUE DANIEL</t>
  </si>
  <si>
    <t xml:space="preserve">TECNICO, COMUNICACION AUDIOVISUAL OBS: COMUNICACION AUDIOVISUAL   </t>
  </si>
  <si>
    <t>41875922</t>
  </si>
  <si>
    <t>CUEVA RIVASPLATA LILA FLORIMETH</t>
  </si>
  <si>
    <t>41876081</t>
  </si>
  <si>
    <t>VILCHEZ ANGELDONES MARIA DEL CARMEN</t>
  </si>
  <si>
    <t xml:space="preserve">JEFE DE OFICINA   </t>
  </si>
  <si>
    <t>41876569</t>
  </si>
  <si>
    <t>UNTIVEROS MALAGA VICTOR ROY</t>
  </si>
  <si>
    <t>41877941</t>
  </si>
  <si>
    <t>SAUCEDO RODRIGUEZ CARMEN MILAGROS</t>
  </si>
  <si>
    <t xml:space="preserve"> OBS: INGENIERIA GEOGRAFICA   </t>
  </si>
  <si>
    <t>41882344</t>
  </si>
  <si>
    <t>SILVA HORNA EDUARDO ALEXANDER</t>
  </si>
  <si>
    <t>41882741</t>
  </si>
  <si>
    <t>BARTOLOME JAVIER GEOVANNA LILIAN</t>
  </si>
  <si>
    <t xml:space="preserve">ADMINISTRACION OBS: X DECIMO CICLO   </t>
  </si>
  <si>
    <t>41897196</t>
  </si>
  <si>
    <t>PEÑA HUIÑAPI MORELIA VIOLETA</t>
  </si>
  <si>
    <t xml:space="preserve">DEPURADOR/A   </t>
  </si>
  <si>
    <t>41897462</t>
  </si>
  <si>
    <t>HUAMAN DE LA CRUZ MARIA JESUS</t>
  </si>
  <si>
    <t>41898363</t>
  </si>
  <si>
    <t>RAVELLO INFANTE NADIA ROXANA</t>
  </si>
  <si>
    <t>41903255</t>
  </si>
  <si>
    <t>ROBLES APUMAYTA ZULLY MELISSA</t>
  </si>
  <si>
    <t>41903697</t>
  </si>
  <si>
    <t>MAMANI PANDO RUTH MERY</t>
  </si>
  <si>
    <t>41905021</t>
  </si>
  <si>
    <t>GARCIA ISUIZA MONICA LUZ</t>
  </si>
  <si>
    <t>41907417</t>
  </si>
  <si>
    <t>SALAS HUERTAS SUSAN SORAYA</t>
  </si>
  <si>
    <t>41909602</t>
  </si>
  <si>
    <t>MENDOZA ALFARO WALTER IVAN</t>
  </si>
  <si>
    <t xml:space="preserve">PROFESOR, EDUCACION SECUNDARIA OBS: ESPECIALIDAD MATEMATICA   </t>
  </si>
  <si>
    <t>41912759</t>
  </si>
  <si>
    <t>SAAVEDRA RODRIGUEZ ROY LUIS</t>
  </si>
  <si>
    <t xml:space="preserve">PROFESOR, EDUCACION SECUNDARIA/OTROS   </t>
  </si>
  <si>
    <t>41915143</t>
  </si>
  <si>
    <t>VILLALBA POMAR MARIO JEAN</t>
  </si>
  <si>
    <t xml:space="preserve">ADMINISTRACION DE EMPRESAS OBS: A LA FECHA 08 DE MARZO DE 2012 - EGRESADO     NO INDICA PERIODO DE PRACTICAS   </t>
  </si>
  <si>
    <t>41918199</t>
  </si>
  <si>
    <t>MENDOZA AMASIFUEN DE MESIAS MIRTHA LUZ</t>
  </si>
  <si>
    <t>41919690</t>
  </si>
  <si>
    <t>GUZMAN ESPINOZA GIANCARLO</t>
  </si>
  <si>
    <t xml:space="preserve">INGENIERO EN TELECOMUNICACIONES OBS: CONSTANCIA ACADEMICA 9NO Y 10 MO CICLO   </t>
  </si>
  <si>
    <t>41921227</t>
  </si>
  <si>
    <t>VENTURA ZURITA LUIS ANTONIO</t>
  </si>
  <si>
    <t>41927226</t>
  </si>
  <si>
    <t>SANGAMA TANGOA RIDER</t>
  </si>
  <si>
    <t>41927812</t>
  </si>
  <si>
    <t>MONTOYA MEDINA ARTURO JOSE</t>
  </si>
  <si>
    <t xml:space="preserve">TECNICO, COMPUTADORAS OBS: COMPUTACION E INTERNET   </t>
  </si>
  <si>
    <t>41931206</t>
  </si>
  <si>
    <t>GONZÁLEZ FLORES JORGE</t>
  </si>
  <si>
    <t>41931404</t>
  </si>
  <si>
    <t>DEL AGUILA PINEDO HEINZ MARLON</t>
  </si>
  <si>
    <t>41931794</t>
  </si>
  <si>
    <t>CHUQUIPUL CHUQUIZUTA ASUNCION</t>
  </si>
  <si>
    <t>41933919</t>
  </si>
  <si>
    <t>HUAMAN DAVILA LISSETH VICTORIA</t>
  </si>
  <si>
    <t xml:space="preserve">SUPERVISOR DE AGENCIA   </t>
  </si>
  <si>
    <t>41936336</t>
  </si>
  <si>
    <t>ROJAS RUIZ WALTER HUGO</t>
  </si>
  <si>
    <t>41937374</t>
  </si>
  <si>
    <t>ANGULO AROTAYPE GUSTAVO</t>
  </si>
  <si>
    <t>41942408</t>
  </si>
  <si>
    <t>RUIZ NORIEGA LEYSI</t>
  </si>
  <si>
    <t>41942564</t>
  </si>
  <si>
    <t>TORRE CRUZ YDEM MAICO</t>
  </si>
  <si>
    <t>41942682</t>
  </si>
  <si>
    <t>ALVAREZ MONTALVAN DENISSE KARINA</t>
  </si>
  <si>
    <t xml:space="preserve"> OBS: ENFOQUE DE GENERO   </t>
  </si>
  <si>
    <t>41949005</t>
  </si>
  <si>
    <t>SALCEDO PRUDENCIO HENRY ERICK</t>
  </si>
  <si>
    <t xml:space="preserve">INGENIERIA DE SISTEMAS OBS: CURSA EL 6TO CICLO DE LA ESPECIALIDAD DE INGENIERIA DE SISTEMAS   </t>
  </si>
  <si>
    <t>41957854</t>
  </si>
  <si>
    <t>PINEDO VARGAS ANDREA DEL ROSARIO</t>
  </si>
  <si>
    <t xml:space="preserve"> OBS: ADMINISTRACION DE SERVICIOS DE HOSTELERIA   </t>
  </si>
  <si>
    <t>41958256</t>
  </si>
  <si>
    <t>TORRES GIRON CLAUDIA VANESSA</t>
  </si>
  <si>
    <t>41960881</t>
  </si>
  <si>
    <t>ANGULO CARRERA JHOAN EDWIN</t>
  </si>
  <si>
    <t>41962219</t>
  </si>
  <si>
    <t>FLORES LAIME KARINA</t>
  </si>
  <si>
    <t xml:space="preserve">ESTADISTICO, MATEMATICO OBS: BACHILLER EN MATEMATICA   </t>
  </si>
  <si>
    <t>41965808</t>
  </si>
  <si>
    <t>MARTINEZ BURGOS JORGE</t>
  </si>
  <si>
    <t>41967999</t>
  </si>
  <si>
    <t>COLOMA PAXI ROBERTO FRANCISCO</t>
  </si>
  <si>
    <t xml:space="preserve">PROFESOR DE ENSEÑANZA PRIMARIA OBS: ESPECIALIDAD: PRIMARIA   </t>
  </si>
  <si>
    <t>41969372</t>
  </si>
  <si>
    <t>AUQUI SOSAYA JACLYN HEIDI</t>
  </si>
  <si>
    <t>41970792</t>
  </si>
  <si>
    <t>RAMOS CORAL PAUL ALBERTO</t>
  </si>
  <si>
    <t xml:space="preserve">DERECHO OBS: TITULADO EN DERECHO   </t>
  </si>
  <si>
    <t>41971733</t>
  </si>
  <si>
    <t>GILBERTO CASTILLO WILMER EDILBERTO</t>
  </si>
  <si>
    <t>41977731</t>
  </si>
  <si>
    <t>AYCA ALAVE MIGUEL ANGEL</t>
  </si>
  <si>
    <t xml:space="preserve">GEOGRAFO, GEOGRAFIA ECONOMICA OBS: GEOGRAFO   </t>
  </si>
  <si>
    <t>41978508</t>
  </si>
  <si>
    <t>PARQUI HUALLPA ALAN JOEL</t>
  </si>
  <si>
    <t>41979953</t>
  </si>
  <si>
    <t>OJEDA VARGAS DE LOPEZ KAREN</t>
  </si>
  <si>
    <t>41987941</t>
  </si>
  <si>
    <t>ROSALES COLCHADO ROSALIN</t>
  </si>
  <si>
    <t>41988654</t>
  </si>
  <si>
    <t>VILLEGAS QUIROZ JOSE LUIS</t>
  </si>
  <si>
    <t xml:space="preserve">AUXILIAR 1   </t>
  </si>
  <si>
    <t>41991823</t>
  </si>
  <si>
    <t>CAYSAHUANA CARHUALLANQUI LIZ EVELYN</t>
  </si>
  <si>
    <t xml:space="preserve">TECNICO, ADMINISTRADOR/OTROS OBS: ADMINISTRACION DE NEGOCIOS INTERNACIONALES   </t>
  </si>
  <si>
    <t>42000493</t>
  </si>
  <si>
    <t>ESTRELLA LUNA LUCIO ROLANDO</t>
  </si>
  <si>
    <t>42001425</t>
  </si>
  <si>
    <t>LAROTA CUTI ROGER</t>
  </si>
  <si>
    <t>42008309</t>
  </si>
  <si>
    <t>RAMÍREZ SCHIANTARELLI ALDO JESÚS</t>
  </si>
  <si>
    <t xml:space="preserve">DERECHO Y CIENCIAS  POLITICAS OBS: VII CICLO   </t>
  </si>
  <si>
    <t>42010198</t>
  </si>
  <si>
    <t>MILLONES OLIVOS MIGUEL ORLANDO</t>
  </si>
  <si>
    <t>42011712</t>
  </si>
  <si>
    <t>RIVERA CABRERA MIGUEL</t>
  </si>
  <si>
    <t>42012303</t>
  </si>
  <si>
    <t>DEL ROSARIO DEL AGUILA CINTHIA LILIANA</t>
  </si>
  <si>
    <t>42015610</t>
  </si>
  <si>
    <t>GAITAN JARA LIZ AMANDA</t>
  </si>
  <si>
    <t>42023250</t>
  </si>
  <si>
    <t>CHUMPITAZ CUYA ALEJANDRINA MARIA</t>
  </si>
  <si>
    <t>42025151</t>
  </si>
  <si>
    <t>RIOJAS GUERRERO JULIO DAVID</t>
  </si>
  <si>
    <t>42031209</t>
  </si>
  <si>
    <t>AGUILAR MATA LIZ GISELLA</t>
  </si>
  <si>
    <t>42032404</t>
  </si>
  <si>
    <t>ASQUI QUISPE CHARLES CHANEL</t>
  </si>
  <si>
    <t>42037400</t>
  </si>
  <si>
    <t>PAJUELO HUAROTO MARCO ANTONIO</t>
  </si>
  <si>
    <t>42039875</t>
  </si>
  <si>
    <t>CAMPOS EUGENIO GABRIELA MILAGROS</t>
  </si>
  <si>
    <t xml:space="preserve">INGENIERO ELECTRICISTA, PRODUCCION DE ENERGIA OBS: INGENIERIA DE RECURSOS NATURALES Y DE ENERGIAS RENOVABLES   </t>
  </si>
  <si>
    <t>42050494</t>
  </si>
  <si>
    <t>SEPULVEDA DE LA CRUZ ENRIQUE ANTONIO</t>
  </si>
  <si>
    <t>42051478</t>
  </si>
  <si>
    <t>RODRIGUEZ ZAVALA DIANA MELINA</t>
  </si>
  <si>
    <t>42053014</t>
  </si>
  <si>
    <t>BAZAN ALVARADO DEISI</t>
  </si>
  <si>
    <t>42057116</t>
  </si>
  <si>
    <t>JIMENEZ CHURA DAISY ANA</t>
  </si>
  <si>
    <t>42058362</t>
  </si>
  <si>
    <t>ARMAS CHU HANS ROBERTH</t>
  </si>
  <si>
    <t>42059833</t>
  </si>
  <si>
    <t>ZEVALLOS ALBRIZZIO LEE AMADA</t>
  </si>
  <si>
    <t>42061950</t>
  </si>
  <si>
    <t>ADRIANZEN CARREÑO ELIDA NADINE</t>
  </si>
  <si>
    <t xml:space="preserve">ANALISTA CONSULTOR DE CAMPO   </t>
  </si>
  <si>
    <t>42064636</t>
  </si>
  <si>
    <t>BAUTISTA FLORES YACKELINE ANTONIETA</t>
  </si>
  <si>
    <t>42064811</t>
  </si>
  <si>
    <t>RAMOS CUSI JOSE MANUEL</t>
  </si>
  <si>
    <t xml:space="preserve">ECONOMISTA OBS: BACHILLER EN ECONOMIA   </t>
  </si>
  <si>
    <t>42076582</t>
  </si>
  <si>
    <t>REYES GONZALES LIZZETH DEL ROSARIO</t>
  </si>
  <si>
    <t>42083517</t>
  </si>
  <si>
    <t>FIESTAS CALDERON ROLANDO DAVID</t>
  </si>
  <si>
    <t>42084066</t>
  </si>
  <si>
    <t>MORY FLORES MIGUEL ANGEL</t>
  </si>
  <si>
    <t xml:space="preserve">ADMINISTRACION DE NEGOCIOS INTERNACIONALES OBS: ESTUDIANTE DE VIII CICLO   </t>
  </si>
  <si>
    <t>42087771</t>
  </si>
  <si>
    <t>ESPINOZA RODRIGUEZ ALAN ROY</t>
  </si>
  <si>
    <t xml:space="preserve">INGENIERO AGROINDUSTRIAL OBS: BACHILLER EN INGENIERIA AGROINDUSTRIAL   </t>
  </si>
  <si>
    <t>42089854</t>
  </si>
  <si>
    <t>MUNIVE HURTADO GUISSELLE AURORA</t>
  </si>
  <si>
    <t>42092470</t>
  </si>
  <si>
    <t>TTITO GUERRA MAYRA MERCEDES</t>
  </si>
  <si>
    <t>42094638</t>
  </si>
  <si>
    <t>TENORIO CISNEROS YANET</t>
  </si>
  <si>
    <t>42095428</t>
  </si>
  <si>
    <t>VELA VILLACORTA GINA LIZETH</t>
  </si>
  <si>
    <t xml:space="preserve">PROFESOR DE ENSEÑANZA PRIMARIA OBS: EDUCACION   </t>
  </si>
  <si>
    <t>42104117</t>
  </si>
  <si>
    <t>OBREGÓN IPARRAGUIRRE GLADYS PATRICIA</t>
  </si>
  <si>
    <t>42106987</t>
  </si>
  <si>
    <t>JULCA MEGO CLEEYLEER ALEXANDER</t>
  </si>
  <si>
    <t>42114028</t>
  </si>
  <si>
    <t>MADARIAGA PEREZ JESSICA JESUS</t>
  </si>
  <si>
    <t>42122361</t>
  </si>
  <si>
    <t>MORENO ESPERICUETA MONICA ELIZABETH</t>
  </si>
  <si>
    <t>42129615</t>
  </si>
  <si>
    <t>PEREA ACHO FERNANDO</t>
  </si>
  <si>
    <t xml:space="preserve">ENFERMERA(O) OBS: TECNICO ENFERMERIA   </t>
  </si>
  <si>
    <t>42130297</t>
  </si>
  <si>
    <t>HALIRE HUAMAN LUIS FELIPE</t>
  </si>
  <si>
    <t>42133426</t>
  </si>
  <si>
    <t>VALDIVIA CONDORI KARINA OLGA</t>
  </si>
  <si>
    <t>42133589</t>
  </si>
  <si>
    <t>MANRIQUE GUTIERREZ GLORIA ESTHER</t>
  </si>
  <si>
    <t xml:space="preserve">ASISTENTE DE DIAGNOSTICO   </t>
  </si>
  <si>
    <t>42135724</t>
  </si>
  <si>
    <t>DUEÑAS POMA CARLOS ROBERTO</t>
  </si>
  <si>
    <t xml:space="preserve">HISTORIADOR   </t>
  </si>
  <si>
    <t>42160150</t>
  </si>
  <si>
    <t>WERNER MAYER ASTRID ELSE</t>
  </si>
  <si>
    <t xml:space="preserve">ASISTENTA/E DE INFORMACION   </t>
  </si>
  <si>
    <t>42164132</t>
  </si>
  <si>
    <t>VERASTEGUI SOLIS FERMIN ERASMO</t>
  </si>
  <si>
    <t xml:space="preserve"> OBS: DIPLOMATURA DE ESTUDIO EN ESTADISTICA APLICADA   </t>
  </si>
  <si>
    <t>42168029</t>
  </si>
  <si>
    <t>BRAVO CARRANZA GERALD SALVADOR</t>
  </si>
  <si>
    <t>42168457</t>
  </si>
  <si>
    <t>REYES ROJAS JACQUELINE BETZABET</t>
  </si>
  <si>
    <t>42171527</t>
  </si>
  <si>
    <t>VALLE OQUENDO JAQUESON HENDRIX</t>
  </si>
  <si>
    <t xml:space="preserve">ADMINISTRACION OBS: OCTAVO CICLO DE LA CARRERA   </t>
  </si>
  <si>
    <t>42179048</t>
  </si>
  <si>
    <t>RAMOS MELO VANESA</t>
  </si>
  <si>
    <t xml:space="preserve"> OBS: TECNICA EN CAPTURAS DACTILARES, COTEJO Y HOMOLOGACION DE DACTILOGRAMAS   </t>
  </si>
  <si>
    <t>42181478</t>
  </si>
  <si>
    <t>CHUJANDAMA TAMANI DAN</t>
  </si>
  <si>
    <t>42186124</t>
  </si>
  <si>
    <t>CARPIO FRANCO EDWIN JOHEL</t>
  </si>
  <si>
    <t xml:space="preserve">JEFE DE OFICINA REGISTRAL 1   </t>
  </si>
  <si>
    <t>42188463</t>
  </si>
  <si>
    <t>HUALLPA RODRIGUEZ RAUL</t>
  </si>
  <si>
    <t>42197404</t>
  </si>
  <si>
    <t>CALLIRGOS HERAS MAURICIO MILCIADES</t>
  </si>
  <si>
    <t xml:space="preserve">ASISTENTA/E EN SISTEMA DE INFORMACION GEOGRAFICA   </t>
  </si>
  <si>
    <t>42197944</t>
  </si>
  <si>
    <t>DIAZ GUTIERREZ JUAN ALBERTO</t>
  </si>
  <si>
    <t>42199092</t>
  </si>
  <si>
    <t>VALDIVIA MEZARES JUAN CARLOS</t>
  </si>
  <si>
    <t>42199657</t>
  </si>
  <si>
    <t>DIAZ ÑAUPA GREGORIO</t>
  </si>
  <si>
    <t>42205890</t>
  </si>
  <si>
    <t>NASHNATE ARIMUYA ELGER</t>
  </si>
  <si>
    <t xml:space="preserve">CONTABILIDAD OBS: BACHILLER EN CIENCIAS CONTABLES   </t>
  </si>
  <si>
    <t>42206202</t>
  </si>
  <si>
    <t>JIMÉNEZ NÚÑEZ LUIS FERNANDO</t>
  </si>
  <si>
    <t>42210407</t>
  </si>
  <si>
    <t>ESPERILLA PFUÑO WILBERTH NESTOR</t>
  </si>
  <si>
    <t>42213019</t>
  </si>
  <si>
    <t>BRUNO MONTALVO MIZRAIM ENRIQUE</t>
  </si>
  <si>
    <t>42214341</t>
  </si>
  <si>
    <t>RODRIGUEZ ERAZO JOSE LUIS</t>
  </si>
  <si>
    <t xml:space="preserve">TECNICO, INGENERIA ELECTRONICA OBS: TECNICO EN ELECTRONICA   </t>
  </si>
  <si>
    <t>42218685</t>
  </si>
  <si>
    <t>GUEVARA RIVAS EDUARDO OSMEL</t>
  </si>
  <si>
    <t>42226745</t>
  </si>
  <si>
    <t>VALENTIN MUJICA CRISTIAN GLADIO</t>
  </si>
  <si>
    <t xml:space="preserve">HISTORIADOR, CIENCIAS SOCIALES OBS: ANTROPOLOGIA SOCIAL   </t>
  </si>
  <si>
    <t xml:space="preserve">ARQUITECTO DE SOFTWARE   </t>
  </si>
  <si>
    <t>42231841</t>
  </si>
  <si>
    <t>HANCCO CARPIO RONY JORDAN</t>
  </si>
  <si>
    <t>42233109</t>
  </si>
  <si>
    <t>RAMOS MORALES KERLY RICARDINA</t>
  </si>
  <si>
    <t xml:space="preserve">ASISTENTE DE SELECCION DE PERSONAL JUNIOR   </t>
  </si>
  <si>
    <t>42233274</t>
  </si>
  <si>
    <t>DELGADO ARTEAGA HUGO ABEL</t>
  </si>
  <si>
    <t xml:space="preserve">ADMINISTRACION DE EMPRESAS OBS: LICENCIADO EN ADMINISTRACION DE EMPRESAS   </t>
  </si>
  <si>
    <t>42237471</t>
  </si>
  <si>
    <t>DIAZ UTIA LEIWIS WILLIAM</t>
  </si>
  <si>
    <t xml:space="preserve">OPERADOR DE SISTEMAS DE IDENTIFICACIÓN   </t>
  </si>
  <si>
    <t>42242939</t>
  </si>
  <si>
    <t>LUCAS ASENCIOS LUIS ALBERTO</t>
  </si>
  <si>
    <t>42253349</t>
  </si>
  <si>
    <t>CORDOVA CORDOVA JHANY JOVANI</t>
  </si>
  <si>
    <t>42257175</t>
  </si>
  <si>
    <t>CASTRO PÉREZ CRISTIAN ROBERT</t>
  </si>
  <si>
    <t>42257735</t>
  </si>
  <si>
    <t>DEL CASTILLO VERA LIEZBETH</t>
  </si>
  <si>
    <t>42258330</t>
  </si>
  <si>
    <t>ALTAMIRANO HUAMANCHUMO SANDRA YAKELY</t>
  </si>
  <si>
    <t xml:space="preserve">DERECHO Y CIENCIAS  POLITICAS OBS: BACHILLER EN DERECHO Y CIENCIAS POLITICAS   </t>
  </si>
  <si>
    <t>42259293</t>
  </si>
  <si>
    <t>GARCIA MACHACUAY REYNALDO ALBERTO</t>
  </si>
  <si>
    <t xml:space="preserve">ASISTENTE EN INFRAESTRUCTURA DE REDES   </t>
  </si>
  <si>
    <t>42259646</t>
  </si>
  <si>
    <t>GARCIA CHACON PERCY</t>
  </si>
  <si>
    <t>42263556</t>
  </si>
  <si>
    <t>DEL AGUILA SAAVEDRA KATHERINE</t>
  </si>
  <si>
    <t>42263726</t>
  </si>
  <si>
    <t>LOZA ORMEÑO ALDO GIANCARLO</t>
  </si>
  <si>
    <t xml:space="preserve">ESPECIALISTA EN SEGURIDAD INSTITUCIONAL   </t>
  </si>
  <si>
    <t>42268105</t>
  </si>
  <si>
    <t>TIRADO SILVA JOSE EDUARDO</t>
  </si>
  <si>
    <t xml:space="preserve">MARINA OBS: OFICIAL DE LA MARINA   </t>
  </si>
  <si>
    <t>42273469</t>
  </si>
  <si>
    <t>MUCHAYPIÑA CARLOS LUIS JESUS</t>
  </si>
  <si>
    <t xml:space="preserve">CIENCIAS DE LA COMUNICACION OBS: DIPLOMA DE GRADUACION DE LA ESCUELA PROFESIONAL DE CIENCIAS DE LA COMUNICACION   </t>
  </si>
  <si>
    <t>42273658</t>
  </si>
  <si>
    <t>BENAVENTE CABRERA JIMMY HENRY</t>
  </si>
  <si>
    <t xml:space="preserve">TECNICO, COMUNICACION AUDIOVISUAL   </t>
  </si>
  <si>
    <t>42275311</t>
  </si>
  <si>
    <t>MONTERO AREVALO VANESSA</t>
  </si>
  <si>
    <t xml:space="preserve">ADMINISTRACION DE NEGOCIOS OBS: VII SEMESTRE   </t>
  </si>
  <si>
    <t>42279515</t>
  </si>
  <si>
    <t>RODRIGUEZ MIRANDA JULLIANA ELIZABETH</t>
  </si>
  <si>
    <t>42279870</t>
  </si>
  <si>
    <t>CASTILLO FLORES ARACELY MARLENY</t>
  </si>
  <si>
    <t xml:space="preserve">DERECHO OBS: ABOGADA   </t>
  </si>
  <si>
    <t>42281170</t>
  </si>
  <si>
    <t>BABILONIA PACAYA CHARLYE</t>
  </si>
  <si>
    <t>42281958</t>
  </si>
  <si>
    <t>SANCHEZ GLORIA ROSARIO MERCEDES</t>
  </si>
  <si>
    <t>42293105</t>
  </si>
  <si>
    <t>YUPANQUI PASTOR LIZBETH SUSIRE</t>
  </si>
  <si>
    <t>42300211</t>
  </si>
  <si>
    <t>MAMANI PERALTA EVELIN</t>
  </si>
  <si>
    <t>42300400</t>
  </si>
  <si>
    <t>VIVAS QUISPE LOURDES MADAY</t>
  </si>
  <si>
    <t xml:space="preserve">PROFESOR, EDUCACION SECUNDARIA OBS: ESPECIALIDAD: INFORMATICA Y MATEMATICA   </t>
  </si>
  <si>
    <t>42308406</t>
  </si>
  <si>
    <t>MONTEVILLER OCHOA RAMON DAVID</t>
  </si>
  <si>
    <t xml:space="preserve">ADMINISTRADOR/A DE PROYECTOS DE SERVICIOS DE REGISTRO DIGITAL   </t>
  </si>
  <si>
    <t>42311205</t>
  </si>
  <si>
    <t>ORDOÑEZ PISCOYA JOSE ALEXANDER</t>
  </si>
  <si>
    <t>42311488</t>
  </si>
  <si>
    <t>LOZANO BARDALES MOISÉS</t>
  </si>
  <si>
    <t xml:space="preserve">TECNICO EN INGENIERIA AGRICOLA OBS: TITULO PROFESIONAL INGENIERO AGROINDUSTRIAL   </t>
  </si>
  <si>
    <t>42316788</t>
  </si>
  <si>
    <t>BRIONES ALEJOS PERCY ARQUIMEDES</t>
  </si>
  <si>
    <t>42318139</t>
  </si>
  <si>
    <t>LINCH CHACALCAJE PETER ANTHONY</t>
  </si>
  <si>
    <t>42320261</t>
  </si>
  <si>
    <t>MANSILLA LOMA EVELYN CANDY</t>
  </si>
  <si>
    <t>42324538</t>
  </si>
  <si>
    <t>GUTIERREZ RIVASPLATA MARGARITA</t>
  </si>
  <si>
    <t xml:space="preserve">ABOGADO OBS: DERECHO Y CIENCIA PLITICA   </t>
  </si>
  <si>
    <t>42327918</t>
  </si>
  <si>
    <t>ALARCON PIZARRO KATYA EVELYN</t>
  </si>
  <si>
    <t xml:space="preserve">DISEÑADOR, GRAFICO OBS: DISEÑO GRAFICO POR COMPUTADORA   </t>
  </si>
  <si>
    <t>42328511</t>
  </si>
  <si>
    <t>HUAPAYA PAIVA JORGE LUIS</t>
  </si>
  <si>
    <t>42331271</t>
  </si>
  <si>
    <t>ROSALES GAMERO YAZMIN</t>
  </si>
  <si>
    <t xml:space="preserve">ADMINISTRACION DE EMPRESAS OBS: BACHILLER EN CIENCIAS DE LA ADMINISTRACION   </t>
  </si>
  <si>
    <t>42336386</t>
  </si>
  <si>
    <t>OSORIO VELASQUEZ KARLA ESTRELLA</t>
  </si>
  <si>
    <t>42342188</t>
  </si>
  <si>
    <t>VARGAS VILLACORTA KATHERINE VANESSA</t>
  </si>
  <si>
    <t xml:space="preserve">PROFESOR DE IDIOMAS OBS: LICENCIADO EN EDUCACIÓN DE IDIOMAS EXTTRANJEROS- ESPECIALIDAD INGLES - FRANCES.   </t>
  </si>
  <si>
    <t>42345240</t>
  </si>
  <si>
    <t>VASQUEZ SALAS MIRIAM ROXANA</t>
  </si>
  <si>
    <t xml:space="preserve">CIENCIAS DE LA COMUNICACION OBS: BACHILLER   </t>
  </si>
  <si>
    <t>42347763</t>
  </si>
  <si>
    <t>GARCIA BARRETO GLORIA MASSIEL</t>
  </si>
  <si>
    <t xml:space="preserve">ARCHIVERO OBS: ARCHIVISTICA   </t>
  </si>
  <si>
    <t>42353895</t>
  </si>
  <si>
    <t>SAAVEDRA MORALES LUIS ALBERTO</t>
  </si>
  <si>
    <t>42354185</t>
  </si>
  <si>
    <t>ARNAO TORRES MAGALY</t>
  </si>
  <si>
    <t xml:space="preserve">INGENIERIA DE SISTEMAS OBS: INGENIERIA DE SISTEMAS  INFORMATICA   </t>
  </si>
  <si>
    <t xml:space="preserve">ASISTENTA/E DE INVESTIGACION   </t>
  </si>
  <si>
    <t>42359017</t>
  </si>
  <si>
    <t>URQUIZO LIMACHE GLORIA RUTH</t>
  </si>
  <si>
    <t xml:space="preserve">SOCIOLOGIA OBS: BACHILLER - CIENCIAS SOCIALES   </t>
  </si>
  <si>
    <t>42369376</t>
  </si>
  <si>
    <t>FLORES GARCIA ROXANA MARILU</t>
  </si>
  <si>
    <t>42369726</t>
  </si>
  <si>
    <t>GUERRA LAVADO LUIS ENRRIQUE</t>
  </si>
  <si>
    <t xml:space="preserve">ASISTENTE DE TELECOMUNICACIONES   </t>
  </si>
  <si>
    <t>42370392</t>
  </si>
  <si>
    <t>MAMANI HANCO RAQUEL</t>
  </si>
  <si>
    <t xml:space="preserve">INGENIERO EN TELECOMUNICACIONES OBS: INGENIERIA ELECTRONICA Y TELECOMUNICACIONES   </t>
  </si>
  <si>
    <t>42372178</t>
  </si>
  <si>
    <t>ARROYO RAMOS KRYZ YOLANDA</t>
  </si>
  <si>
    <t xml:space="preserve"> OBS: BACHILLER EN CIENCIAS AGRARIAS   </t>
  </si>
  <si>
    <t>42374942</t>
  </si>
  <si>
    <t>PILCO NINARAQUI MERY YESENIA</t>
  </si>
  <si>
    <t>42378545</t>
  </si>
  <si>
    <t>MARTINEZ FERREYRA ISRAEL JUAN EUGENIO</t>
  </si>
  <si>
    <t>42382735</t>
  </si>
  <si>
    <t>CANEPA FLORES FIORELLA LISSETH</t>
  </si>
  <si>
    <t xml:space="preserve">ADMINISTRADOR DE EMPRESAS OBS: NEGOCIOS INTERNACIONALES V CICLO   </t>
  </si>
  <si>
    <t>42388994</t>
  </si>
  <si>
    <t>SUCA CHIRINOS MARIA LUISA</t>
  </si>
  <si>
    <t xml:space="preserve">INGENIERIA DE SISTEMAS OBS: ULTIMO CICLO   </t>
  </si>
  <si>
    <t xml:space="preserve">PROGRAMADOR WEB JUNIOR   </t>
  </si>
  <si>
    <t>42389809</t>
  </si>
  <si>
    <t>VALDIVIESO ALVARADO WILIAM EDUARDO</t>
  </si>
  <si>
    <t>42390531</t>
  </si>
  <si>
    <t>QUISPE ONCEBAY ROGER ISAU</t>
  </si>
  <si>
    <t xml:space="preserve">ARCHIVISTA   </t>
  </si>
  <si>
    <t>42401447</t>
  </si>
  <si>
    <t>DURAN CACERES LUIS ALBERTO</t>
  </si>
  <si>
    <t xml:space="preserve"> OBS: HISTORIA   </t>
  </si>
  <si>
    <t>42407737</t>
  </si>
  <si>
    <t>ALANYA CHICCHON DORIS JHOANNA</t>
  </si>
  <si>
    <t>42409195</t>
  </si>
  <si>
    <t>MILIAN TORRES CATHERINE MARISELA</t>
  </si>
  <si>
    <t xml:space="preserve">ASISTENTE DE PROYECTOS SOCIALES   </t>
  </si>
  <si>
    <t>42410173</t>
  </si>
  <si>
    <t>OCHOA OCHOA PRISCILA ELIZABETH</t>
  </si>
  <si>
    <t>42411500</t>
  </si>
  <si>
    <t>AHUMADA QUISPE CESAR IVAN</t>
  </si>
  <si>
    <t>42418372</t>
  </si>
  <si>
    <t>TUNJAR ROJAS MERCY LEONOR</t>
  </si>
  <si>
    <t xml:space="preserve">ADMINISTRACION OBS: LICENCIADO EN ADMINISTRACION DE TURISMO   </t>
  </si>
  <si>
    <t>42420940</t>
  </si>
  <si>
    <t>MARTINEZ PALOMINO JACK CESAR</t>
  </si>
  <si>
    <t xml:space="preserve">DELINEANTE, INGENIERIA ELECTRONICA   </t>
  </si>
  <si>
    <t>42423723</t>
  </si>
  <si>
    <t>FLORES REATEGUI GISSELLE JOAQUINA</t>
  </si>
  <si>
    <t xml:space="preserve">ABOGADO OBS: DERECHO VIII CICLO   </t>
  </si>
  <si>
    <t>42424666</t>
  </si>
  <si>
    <t>QUINTANA BARZOLA RICARDO ANTONI</t>
  </si>
  <si>
    <t>42424925</t>
  </si>
  <si>
    <t>MORALES ROBLEDO FRENZY ELIZABETH</t>
  </si>
  <si>
    <t xml:space="preserve"> OBS: LEGISLACION ARCHIVISTICA Y ORGANIZACION Y ADMINISTRACION DE ARCHIVOS   </t>
  </si>
  <si>
    <t>42428076</t>
  </si>
  <si>
    <t>LEZMA GALLARDO FANNY NELLY</t>
  </si>
  <si>
    <t>42429440</t>
  </si>
  <si>
    <t>PACHAS CHUNGA LUCERO DEL PILAR</t>
  </si>
  <si>
    <t>42441033</t>
  </si>
  <si>
    <t>MARTINEZ VEGA ROSALI</t>
  </si>
  <si>
    <t xml:space="preserve">COMPUTACION E INFORMATICA OBS: PROFESORA DE COMPUTACION E INFORMATICA   </t>
  </si>
  <si>
    <t>42443019</t>
  </si>
  <si>
    <t>VARGAS MORMONTOY ALEX OSCAR</t>
  </si>
  <si>
    <t xml:space="preserve">ANALISTA DE INGRESO   </t>
  </si>
  <si>
    <t>42452248</t>
  </si>
  <si>
    <t>RAMOS FLORES CATHERINE SPRING</t>
  </si>
  <si>
    <t xml:space="preserve">COMPUTACION E INFORMATICA OBS: VI CICLO   </t>
  </si>
  <si>
    <t>42455331</t>
  </si>
  <si>
    <t>TORRES CHIPANA JOEL</t>
  </si>
  <si>
    <t>42456551</t>
  </si>
  <si>
    <t>TRELLES TALLEDO DE GONZALES KRISLLY ALEXIS</t>
  </si>
  <si>
    <t>42465384</t>
  </si>
  <si>
    <t>ZEGARRA QUINTANILLA LUIS ALBERTO</t>
  </si>
  <si>
    <t xml:space="preserve">CARPINTERO OBS: TECNICO EN CONSTRUCCIÓN RESTAURATIVA   </t>
  </si>
  <si>
    <t>42497614</t>
  </si>
  <si>
    <t>PALOMINO FLORES GLORIA ISABEL</t>
  </si>
  <si>
    <t xml:space="preserve">INGENIERO APLICACIONES DE LA INFORMATICA   </t>
  </si>
  <si>
    <t>42497653</t>
  </si>
  <si>
    <t>SILVA CEDRÓN JOSÉ RÉGULO</t>
  </si>
  <si>
    <t>42501063</t>
  </si>
  <si>
    <t>CHUMPITASI CHANCAHUAÑA DIANA KELLY</t>
  </si>
  <si>
    <t xml:space="preserve">PROFESOR, EDUCACION SECUNDARIA OBS: BACHILLER EN CIENCIAS DE LA EDUCACION   </t>
  </si>
  <si>
    <t>42502293</t>
  </si>
  <si>
    <t>PEZO YAÑEZ MIRLA CRISTINA</t>
  </si>
  <si>
    <t>42502998</t>
  </si>
  <si>
    <t>ROSARIO MENDOZA CYNTHIA CARLA</t>
  </si>
  <si>
    <t xml:space="preserve">ADMINISTRACION OBS: VI CICLO   </t>
  </si>
  <si>
    <t>42503195</t>
  </si>
  <si>
    <t>SILVA SANCHEZ ALINA FLOR DEL CARMEN</t>
  </si>
  <si>
    <t xml:space="preserve">ANALISTA DE BASE DE DATOS   </t>
  </si>
  <si>
    <t>42504960</t>
  </si>
  <si>
    <t>ODAR OLAZABAL LUIS GABRIEL</t>
  </si>
  <si>
    <t xml:space="preserve">INGENIERIA DE SISTEMAS OBS: INGENIERIA INFORMATICA Y DE SISTEMAS   </t>
  </si>
  <si>
    <t>42505468</t>
  </si>
  <si>
    <t>HUAMAN CONDOR CELIA</t>
  </si>
  <si>
    <t xml:space="preserve">PROFESOR, EDUCACION SUPERIOR/ANTROPOLOGIA OBS: BACHILLER EN ANTROPOLOGIA   </t>
  </si>
  <si>
    <t>42508577</t>
  </si>
  <si>
    <t>SANCHEZ BARDALES LORENA ELIZABETH</t>
  </si>
  <si>
    <t xml:space="preserve">PROFESOR, EDUCACION SUPERIOR/LENGUAS Y LITERATURA OBS: EDUCACION: LENGUA Y COMUNICACION SOCIAL   </t>
  </si>
  <si>
    <t>42510017</t>
  </si>
  <si>
    <t>MOCHCCO VALLADARES JACKELYNE IVONNE</t>
  </si>
  <si>
    <t xml:space="preserve">ABOGADO OBS: BACHILLER EN DERECHO Y CIENCIAS POLITICAS   </t>
  </si>
  <si>
    <t>42513549</t>
  </si>
  <si>
    <t>TOLEDO CAMINO VANESA</t>
  </si>
  <si>
    <t xml:space="preserve">ABOGADO OBS: TITULO PROFESIONAL EN DERECHO   </t>
  </si>
  <si>
    <t>42513638</t>
  </si>
  <si>
    <t>LORO AYALA EDER HERNAN</t>
  </si>
  <si>
    <t>42524728</t>
  </si>
  <si>
    <t>TORRES BRICEÑO RUTH JEANNETTE</t>
  </si>
  <si>
    <t>42528545</t>
  </si>
  <si>
    <t>LASTRA INGA GABY ELIZABETH</t>
  </si>
  <si>
    <t>42539622</t>
  </si>
  <si>
    <t>LUCANA DIAZ EDWING GUSTAVO</t>
  </si>
  <si>
    <t xml:space="preserve">INGENIERO CIVIL OBS: VI CICLO -FACULTAD DE INGENIERIA   </t>
  </si>
  <si>
    <t>42540520</t>
  </si>
  <si>
    <t>PACHA ACROTA VIRGINIA</t>
  </si>
  <si>
    <t xml:space="preserve">INGENIERIA DE SISTEMAS OBS: BACHILLER EN CIENCIAS DE LA INGENIERIA DE SISTEMAS   </t>
  </si>
  <si>
    <t>42540681</t>
  </si>
  <si>
    <t>DIAZ ALVAREZ JUAN KENER</t>
  </si>
  <si>
    <t xml:space="preserve">INGENIERIA DE SISTEMAS OBS: INGENIRO DE SISTEMAS E INFORMATICOS   </t>
  </si>
  <si>
    <t>42543216</t>
  </si>
  <si>
    <t>PALOMINO RIVERA EDITH</t>
  </si>
  <si>
    <t xml:space="preserve">CONTABILIDAD OBS: VIII SEMESTRE EN EL AÑO ACADEMICO 2011 - II   </t>
  </si>
  <si>
    <t>42545812</t>
  </si>
  <si>
    <t>MARTINEZ AGUILAR FABRICIO</t>
  </si>
  <si>
    <t>42559753</t>
  </si>
  <si>
    <t>VELASQUEZ VENDIVES CHRISTIAM</t>
  </si>
  <si>
    <t>42565003</t>
  </si>
  <si>
    <t>RUIZ VASQUEZ FIORELLA MELISSA</t>
  </si>
  <si>
    <t>42570104</t>
  </si>
  <si>
    <t>SEGOVIA JURADO HAYDEE ADRIANA</t>
  </si>
  <si>
    <t>42572507</t>
  </si>
  <si>
    <t>FLORES JIMENEZ EDY ROMAN</t>
  </si>
  <si>
    <t xml:space="preserve">ANTROPOLOGO OBS: ANTROPOLOGIA   </t>
  </si>
  <si>
    <t>42575748</t>
  </si>
  <si>
    <t>MELENDEZ HELGUERO KATIA ELIZABETH</t>
  </si>
  <si>
    <t>42577764</t>
  </si>
  <si>
    <t>ARBOLEDA NAMUCHE CRUZ JAVIER</t>
  </si>
  <si>
    <t>42578245</t>
  </si>
  <si>
    <t>MENA SALAZAR EDISSON</t>
  </si>
  <si>
    <t xml:space="preserve">PROFESOR, EDUCACION SUPERIOR/CIENCIAS SOCIALES OBS: BACHILLER CIENCIAS DE LA COMUNICACION SOCIAL   </t>
  </si>
  <si>
    <t>42580850</t>
  </si>
  <si>
    <t>SALAS CURO MANUEL ALFONSO</t>
  </si>
  <si>
    <t xml:space="preserve">ECONOMISTA OBS: ESTUDIANTE DE CIENCIAS ECONOMICAS   </t>
  </si>
  <si>
    <t>42582638</t>
  </si>
  <si>
    <t>LOPEZ CRISOSTOMO FRANK HENRY</t>
  </si>
  <si>
    <t>42583455</t>
  </si>
  <si>
    <t>BENAVENTE ESCOBEDO ERICK ANDRE</t>
  </si>
  <si>
    <t>42584467</t>
  </si>
  <si>
    <t>VEGA FERRER NANCY</t>
  </si>
  <si>
    <t>42585249</t>
  </si>
  <si>
    <t>CENTENO SANCHEZ ROSA ARACELLI</t>
  </si>
  <si>
    <t>42598421</t>
  </si>
  <si>
    <t>DE LA CRUZ GUEVARA CARLA ISABEL</t>
  </si>
  <si>
    <t>42598694</t>
  </si>
  <si>
    <t>CURI FIGUEREDO JOYCE CYNTHIA</t>
  </si>
  <si>
    <t>42605310</t>
  </si>
  <si>
    <t>VENTURA RAFAEL WALTER ABEL</t>
  </si>
  <si>
    <t xml:space="preserve">PROFESOR, EDUCACION SECUNDARIA OBS: ESPECIALIDAD CIENCIAS SOCIALES   </t>
  </si>
  <si>
    <t>42609654</t>
  </si>
  <si>
    <t>OROZCO PANTA LINDA CECILIA</t>
  </si>
  <si>
    <t>42611484</t>
  </si>
  <si>
    <t>LANDEO YANCE IRIS DALILA</t>
  </si>
  <si>
    <t xml:space="preserve">ADMINISTRADOR DE EMPRESAS OBS: ADMINISTRACION DE EMPRESAS IV CICLO   </t>
  </si>
  <si>
    <t>42613240</t>
  </si>
  <si>
    <t>RAMOS PILCO NILDA ISABEL</t>
  </si>
  <si>
    <t>42633735</t>
  </si>
  <si>
    <t>MEZA URCO CARLOS EDUARDO</t>
  </si>
  <si>
    <t>42646680</t>
  </si>
  <si>
    <t>ORTEGA RAMOS CARLOS IVAN</t>
  </si>
  <si>
    <t>42648619</t>
  </si>
  <si>
    <t>HUACAYCHUCO ILDEFONSO JESSICA ELIZABET</t>
  </si>
  <si>
    <t xml:space="preserve">PROFESOR DE EDUCACION INICIAL (PRE-ESCOLAR)   </t>
  </si>
  <si>
    <t>42659981</t>
  </si>
  <si>
    <t>ROMERO GAYA ROSA SADITH</t>
  </si>
  <si>
    <t>42666364</t>
  </si>
  <si>
    <t>ESTRADA ANDAHUA SAMUEL LALO</t>
  </si>
  <si>
    <t xml:space="preserve"> OBS: ATENCIÓN DE CALIDAD AL USUARIO   </t>
  </si>
  <si>
    <t xml:space="preserve">ASISTENTE GEOGRAFICA/O DE TRABAJO DE CAMPO   </t>
  </si>
  <si>
    <t>42674963</t>
  </si>
  <si>
    <t>VALLADOLID VALLADOLID LUIS MIGUEL</t>
  </si>
  <si>
    <t>42675672</t>
  </si>
  <si>
    <t>PERICHE PURIZACA DE TORRES MARIA ANTONIA</t>
  </si>
  <si>
    <t xml:space="preserve">INGENIERO, SISTEMAS INFORMATICOS OBS: INGENIERÍA DE COMPUTACIÓN Y SISTEMAS   </t>
  </si>
  <si>
    <t>42675687</t>
  </si>
  <si>
    <t>CHOQUE HERRERA RUBEN AMIT</t>
  </si>
  <si>
    <t>42682159</t>
  </si>
  <si>
    <t>AYLLONE CHOQUE WILLIAM PEDRO</t>
  </si>
  <si>
    <t>42683357</t>
  </si>
  <si>
    <t>TUESTA TRAUCO GENY GAVIOLA</t>
  </si>
  <si>
    <t>42687283</t>
  </si>
  <si>
    <t>GUTIERREZ GUERRA TONY MARTIN</t>
  </si>
  <si>
    <t>42699266</t>
  </si>
  <si>
    <t>PINEDA PAREDES JOSE GUILLERMO</t>
  </si>
  <si>
    <t>42701241</t>
  </si>
  <si>
    <t>LOPEZ CHIQUIHUANCA MONICA PATRICIA</t>
  </si>
  <si>
    <t>42702552</t>
  </si>
  <si>
    <t>MIRANDA NUÑEZ MILAGRO NICANORA</t>
  </si>
  <si>
    <t>42707130</t>
  </si>
  <si>
    <t>PADILLA ACUÑA DAYRA</t>
  </si>
  <si>
    <t>42708460</t>
  </si>
  <si>
    <t>ALCANTARA PINEDA JUAN MANUEL</t>
  </si>
  <si>
    <t xml:space="preserve">ADMINISTRACION OBS: BACHILLER EN CIENCIAS CONTABLES Y ADMINISTRATIVAS   </t>
  </si>
  <si>
    <t>42708725</t>
  </si>
  <si>
    <t>REQUENA MAURICIO JOSE MIGUEL</t>
  </si>
  <si>
    <t>42712659</t>
  </si>
  <si>
    <t>VILCA ARCE VANESSA BETTY</t>
  </si>
  <si>
    <t>42716035</t>
  </si>
  <si>
    <t>DUPIS JEMPEKIT OSCAR</t>
  </si>
  <si>
    <t xml:space="preserve">PROFESOR, EDUCACION SUPERIOR/PEDAGOGIA   </t>
  </si>
  <si>
    <t>42716961</t>
  </si>
  <si>
    <t>CARDENAS DANCOURT JACQUELINE MARITZA</t>
  </si>
  <si>
    <t>42717081</t>
  </si>
  <si>
    <t>MENDOZA ZUTA LIZZ MILAGROSS</t>
  </si>
  <si>
    <t xml:space="preserve">LICENCIADO EN TURISMO OBS: TURISMO   </t>
  </si>
  <si>
    <t xml:space="preserve">ANALISTA EN POLITICAS PUBLICAS   </t>
  </si>
  <si>
    <t>42719966</t>
  </si>
  <si>
    <t>YAÑEZ ESCOBAR LUIS ALBERTO</t>
  </si>
  <si>
    <t xml:space="preserve"> OBS: BACHILLER EN CIENCIAS POLITICAS   </t>
  </si>
  <si>
    <t>42720247</t>
  </si>
  <si>
    <t>ESTEBAN HUAMANI YANET</t>
  </si>
  <si>
    <t xml:space="preserve">ADMINISTRACION OBS: TITULO PROFESIONAL LICENCIADO EN ADMINISTRACIÓN   </t>
  </si>
  <si>
    <t>42727044</t>
  </si>
  <si>
    <t>TITO ALVA JUAN ANTONIO</t>
  </si>
  <si>
    <t xml:space="preserve">COMPUTACION E INFORMATICA OBS: EGRESADO COMPUTACION   </t>
  </si>
  <si>
    <t>42730164</t>
  </si>
  <si>
    <t>TATAJE CUEVA ZAYRA MALENA</t>
  </si>
  <si>
    <t>42732110</t>
  </si>
  <si>
    <t>SALAS ZAPATA CARLOS ALBERTO JUAN MIGUEL</t>
  </si>
  <si>
    <t>42733382</t>
  </si>
  <si>
    <t>PAMPA CONDORI JAVIER LOYER</t>
  </si>
  <si>
    <t>42733648</t>
  </si>
  <si>
    <t>HUAYHUA HUAYHUA ELIZABETH</t>
  </si>
  <si>
    <t>42734416</t>
  </si>
  <si>
    <t>ZEVALLOS BENITES CESAR AUGUSTO JR</t>
  </si>
  <si>
    <t>42734518</t>
  </si>
  <si>
    <t>ORIZANO MATOS MARIA DEL PILAR</t>
  </si>
  <si>
    <t>42737419</t>
  </si>
  <si>
    <t>CASTILLO SANCHEZ MALI SOCORRO</t>
  </si>
  <si>
    <t xml:space="preserve">ESTADISTICO, EDUCACION OBS: GRADO DE BACHILLER EN EDUCACION   </t>
  </si>
  <si>
    <t>42739170</t>
  </si>
  <si>
    <t>ABANTO MEGO DIANA NATALY</t>
  </si>
  <si>
    <t>42741406</t>
  </si>
  <si>
    <t>RODRIGUEZ VILLACORTA NILTON</t>
  </si>
  <si>
    <t xml:space="preserve">COMPUTACION INFORMATICA Y SISTEMAS   </t>
  </si>
  <si>
    <t>42741471</t>
  </si>
  <si>
    <t>FUENTES FERNANDEZ CARLOS EDUARDO</t>
  </si>
  <si>
    <t xml:space="preserve">ADMINISTRADOR DE MUSEO DE IDENTIFICACION   </t>
  </si>
  <si>
    <t>42743425</t>
  </si>
  <si>
    <t>CHUMACERO AGUILAR LUZ MERCEDES</t>
  </si>
  <si>
    <t xml:space="preserve">PERIODISTA, REPORTERO OBS: PERIODISMO IX CICLO   </t>
  </si>
  <si>
    <t>42744605</t>
  </si>
  <si>
    <t>COAQUIRA SUCASAIRE ALAN WALDO</t>
  </si>
  <si>
    <t>42747492</t>
  </si>
  <si>
    <t>CUBA GOMERO PEDRO PABLO</t>
  </si>
  <si>
    <t xml:space="preserve">LICENCIADO EN TURISMO   </t>
  </si>
  <si>
    <t>42749218</t>
  </si>
  <si>
    <t>LUYO FEIJOO SANDRA ISABEL</t>
  </si>
  <si>
    <t xml:space="preserve">TECNICO, SALA DE CONTROL/TELEVISION OBS: TECNICO PROFESIONAL -PRODUCCION DE PROGRAMAS DE TELEVISION   </t>
  </si>
  <si>
    <t>42750106</t>
  </si>
  <si>
    <t>LIMACHI LEDESMA BEDER</t>
  </si>
  <si>
    <t>42754945</t>
  </si>
  <si>
    <t>ARRASCUE BOBADILLA LUZ ANDREA</t>
  </si>
  <si>
    <t>42758292</t>
  </si>
  <si>
    <t>DURAND GOMEZ EDGAR</t>
  </si>
  <si>
    <t>42763689</t>
  </si>
  <si>
    <t>ELIAS CENTENO FRANCISCO CONRADO</t>
  </si>
  <si>
    <t>42771030</t>
  </si>
  <si>
    <t>LOPEZ HUAMAN MIGUEL ANGEL</t>
  </si>
  <si>
    <t>42772600</t>
  </si>
  <si>
    <t>LEYVA DELGADO YSABEL</t>
  </si>
  <si>
    <t>42773706</t>
  </si>
  <si>
    <t>CORREA DEXTRE MARIA YSABEL</t>
  </si>
  <si>
    <t xml:space="preserve">CONTABILIDAD OBS: TITULO DE PROFESIONAL TECNICO EN CONTABILIDAD   </t>
  </si>
  <si>
    <t>42774897</t>
  </si>
  <si>
    <t>LIVIA CAMACHO JACKELYNE FRANCESCA</t>
  </si>
  <si>
    <t>42775992</t>
  </si>
  <si>
    <t>CABALLERO DIAZ VICTOR ANDRES</t>
  </si>
  <si>
    <t xml:space="preserve">ADMINISTRACION OBS: TITULO PROFESIONAL "LICENCIADO EN ADMINISTRACION   </t>
  </si>
  <si>
    <t>42778368</t>
  </si>
  <si>
    <t>LOPEZ DIAZ MILAGRITOS JOANNA</t>
  </si>
  <si>
    <t>42778982</t>
  </si>
  <si>
    <t>SAAVEDRA VEGA JOSE LUIS</t>
  </si>
  <si>
    <t xml:space="preserve">ECONOMIA OBS: BACHILLER EN ECONOMIA   </t>
  </si>
  <si>
    <t>42779146</t>
  </si>
  <si>
    <t>PEÑARANDA COTRINA LIGIA MARGOT</t>
  </si>
  <si>
    <t xml:space="preserve">DERECHO OBS: EGRESADA DE LA CARRERA PROFESIONAL DE DERECHO   </t>
  </si>
  <si>
    <t>42792333</t>
  </si>
  <si>
    <t>HILARION BERNAOLA ALEXANDER ERICSON</t>
  </si>
  <si>
    <t xml:space="preserve">INVESTIGADOR   </t>
  </si>
  <si>
    <t>42796335</t>
  </si>
  <si>
    <t>MINAYA RODRIGUEZ JACQUELINE ELENA</t>
  </si>
  <si>
    <t>42802904</t>
  </si>
  <si>
    <t>CHAVEZ HUAMAN SILVIA JANETH</t>
  </si>
  <si>
    <t xml:space="preserve">PROFESOR, EDUCACION SUPERIOR/MATEMATICAS   </t>
  </si>
  <si>
    <t>42804483</t>
  </si>
  <si>
    <t>VILLACORTA GALECIO LUIS ANGELO</t>
  </si>
  <si>
    <t>42804994</t>
  </si>
  <si>
    <t>LOPEZ MURRIETA EYLLEN KERRY</t>
  </si>
  <si>
    <t>42806137</t>
  </si>
  <si>
    <t>CARBAJAL MEJIA DEYSE JAKELIN</t>
  </si>
  <si>
    <t xml:space="preserve">INGENIERO, SISTEMAS INFORMATICOS OBS: BACHILLER EN CIENCIAS INGENIERIA DE SISTEMAS Y COMPUTACION   </t>
  </si>
  <si>
    <t>42813119</t>
  </si>
  <si>
    <t>ROJAS FLORES SULEXY MIRELLA</t>
  </si>
  <si>
    <t>42816973</t>
  </si>
  <si>
    <t>LEON BARRERA CARLOS ENRIQUE</t>
  </si>
  <si>
    <t>42816997</t>
  </si>
  <si>
    <t>ESPINOZA URBANO ERIKA TANIA</t>
  </si>
  <si>
    <t>42818740</t>
  </si>
  <si>
    <t>HURTADO MONTES JUAN RICARDO</t>
  </si>
  <si>
    <t>42823814</t>
  </si>
  <si>
    <t>ARGUMEDO BAUTISTA JAVIER</t>
  </si>
  <si>
    <t>42829202</t>
  </si>
  <si>
    <t>GARCIA TAVARA LADY DIANA</t>
  </si>
  <si>
    <t>42829661</t>
  </si>
  <si>
    <t>TAPIA MORENO WILLY</t>
  </si>
  <si>
    <t>42833794</t>
  </si>
  <si>
    <t>BERMEO CULQUIPOMA NEXZAR</t>
  </si>
  <si>
    <t>42838900</t>
  </si>
  <si>
    <t>REYES GARCIA EVELIN</t>
  </si>
  <si>
    <t>42842052</t>
  </si>
  <si>
    <t>GARCIA FLORES MILAGROS</t>
  </si>
  <si>
    <t>42842968</t>
  </si>
  <si>
    <t>VEGA FLORES MERYANN MONICA ESTHER</t>
  </si>
  <si>
    <t xml:space="preserve">ASISTENTE DE ASEGURAMIENTO DE LA CALIDAD DE LOS PROCESOS   </t>
  </si>
  <si>
    <t>42845234</t>
  </si>
  <si>
    <t>ZUÑIGA CHAMPI DAMIAN RAUL</t>
  </si>
  <si>
    <t>42847979</t>
  </si>
  <si>
    <t>TINTA YACTAYO CARLOS ANTONIO</t>
  </si>
  <si>
    <t>42851661</t>
  </si>
  <si>
    <t>MEDINA ZELADA LADY DIANA</t>
  </si>
  <si>
    <t>42852938</t>
  </si>
  <si>
    <t>CACHAY VILLACREZ BETSY MELISA</t>
  </si>
  <si>
    <t>42856309</t>
  </si>
  <si>
    <t>ARANCIBIA COSME RICARDO</t>
  </si>
  <si>
    <t>42860054</t>
  </si>
  <si>
    <t>GUILLEN HUAMAN DEICY JESUS</t>
  </si>
  <si>
    <t xml:space="preserve">ADMINISTRACION OBS: CIENCIAS ADMNINISTRATIVAS   </t>
  </si>
  <si>
    <t>42864809</t>
  </si>
  <si>
    <t>ROJAS ALVA KARINA MARLITH</t>
  </si>
  <si>
    <t xml:space="preserve">DERECHO OBS: DECIMO PRIMER CICLO   </t>
  </si>
  <si>
    <t>42865390</t>
  </si>
  <si>
    <t>CARRILLO PORRAS AUGUSTO</t>
  </si>
  <si>
    <t>42867633</t>
  </si>
  <si>
    <t>ARELLANO MATTOS MARILY</t>
  </si>
  <si>
    <t xml:space="preserve">POLITOLOGO   </t>
  </si>
  <si>
    <t>42868872</t>
  </si>
  <si>
    <t>LOPEZ CORONADO IVIS MARGOT</t>
  </si>
  <si>
    <t>42871136</t>
  </si>
  <si>
    <t>VALENTIN HUAMAN ANDY WILLIAM</t>
  </si>
  <si>
    <t>42871575</t>
  </si>
  <si>
    <t>QUISPE MENDIVIL ROSANA</t>
  </si>
  <si>
    <t>42874575</t>
  </si>
  <si>
    <t>SOTELO DE LA CRUZ ORLANDO</t>
  </si>
  <si>
    <t>42878061</t>
  </si>
  <si>
    <t>PEÑA LOPEZ JAIBER LUIS</t>
  </si>
  <si>
    <t xml:space="preserve">COMUNICACION OBS: PROFESOR   </t>
  </si>
  <si>
    <t>42879395</t>
  </si>
  <si>
    <t>ALBARRACIN CCALLA MARIELA</t>
  </si>
  <si>
    <t>42883079</t>
  </si>
  <si>
    <t>CAYATOPA DIAZ GERARDO ALEXANDER</t>
  </si>
  <si>
    <t>42884196</t>
  </si>
  <si>
    <t>MAYO CLAUDIO ALEJANDRO MIGUEL</t>
  </si>
  <si>
    <t>42894036</t>
  </si>
  <si>
    <t>INFANTAS PINEDO GLORIA HAYDEE</t>
  </si>
  <si>
    <t>42896594</t>
  </si>
  <si>
    <t>RODRÍGUEZ LARREÁTEGUI DELMY VICTORIA</t>
  </si>
  <si>
    <t>42913998</t>
  </si>
  <si>
    <t>PEÑA VARGAS JORGE MANUEL</t>
  </si>
  <si>
    <t>42914158</t>
  </si>
  <si>
    <t>TITO VIDALON EDITH EULALIA</t>
  </si>
  <si>
    <t>42920601</t>
  </si>
  <si>
    <t>COLLANTES RAMIREZ SANDRA GIOCONDA CATHERINE</t>
  </si>
  <si>
    <t xml:space="preserve">CIENCIA POLITICA   </t>
  </si>
  <si>
    <t>42927025</t>
  </si>
  <si>
    <t>COLINA ECOS BRENDA</t>
  </si>
  <si>
    <t>42929425</t>
  </si>
  <si>
    <t>APARCANA REYNAGA CESAR MARTIN</t>
  </si>
  <si>
    <t xml:space="preserve">INGENIERIA DE SISTEMAS OBS: INGENIERIA DE SISTEMAS Y DE INGENIERA CIVIL   </t>
  </si>
  <si>
    <t>42931160</t>
  </si>
  <si>
    <t>FERNÁNDEZ SÁNCHEZ MAGALY ROSALINE</t>
  </si>
  <si>
    <t>42935089</t>
  </si>
  <si>
    <t>QUIROZ RAMOS KITTY ZULLY</t>
  </si>
  <si>
    <t>42936871</t>
  </si>
  <si>
    <t>CANALES CASTRO ROGER ALEXIS</t>
  </si>
  <si>
    <t xml:space="preserve">ANALISTA DE RACIONALIZACION Y MODERNIZACION   </t>
  </si>
  <si>
    <t>42939755</t>
  </si>
  <si>
    <t>DIAZ RAMOS GIULISSA EMELY</t>
  </si>
  <si>
    <t xml:space="preserve">CIENCIA POLITICA OBS: BACHILLER EN CIENCIAS POLITICAS   </t>
  </si>
  <si>
    <t>42940378</t>
  </si>
  <si>
    <t>CORDOVA CALLE SHIRLEY STEFANY</t>
  </si>
  <si>
    <t xml:space="preserve">SECRETARIA EJECUTIVA OBS: COMPUTARIZADA   </t>
  </si>
  <si>
    <t>42942924</t>
  </si>
  <si>
    <t>MONTERO SANCHEZ ENRIQUE</t>
  </si>
  <si>
    <t xml:space="preserve">AVIACION OBS: AVIACION COMERCIAL   </t>
  </si>
  <si>
    <t>42948013</t>
  </si>
  <si>
    <t>VICTORIO CRUZ YERSON</t>
  </si>
  <si>
    <t>42948552</t>
  </si>
  <si>
    <t>DIAZ MITMA ANTHONY</t>
  </si>
  <si>
    <t xml:space="preserve">COMPUTACION E INFORMATICA OBS: EN CURSO PARA SACAR TITULO   </t>
  </si>
  <si>
    <t>42957969</t>
  </si>
  <si>
    <t>MOTTA VICCINA CYNTHIA GIOVANNA</t>
  </si>
  <si>
    <t>42961531</t>
  </si>
  <si>
    <t>TUPAC YUPANQUI CARBAJAL CARLOS RODRIGO</t>
  </si>
  <si>
    <t>42966905</t>
  </si>
  <si>
    <t>GOICOCHEA MEDINA ROBERTO</t>
  </si>
  <si>
    <t>42974120</t>
  </si>
  <si>
    <t>CABANILLAS SANCHEZ LUIS GERARDO</t>
  </si>
  <si>
    <t>42974841</t>
  </si>
  <si>
    <t>MARURI LOPEZ DANILA HORTENCIA</t>
  </si>
  <si>
    <t>42975658</t>
  </si>
  <si>
    <t>BURE FERNANDEZ GHILMAR CARLOS SERGINHO</t>
  </si>
  <si>
    <t>42977608</t>
  </si>
  <si>
    <t>FLORES GARCIA JENNIFER SHARON</t>
  </si>
  <si>
    <t xml:space="preserve">COORDINADOR/A DE PROCESOS Y CALIDAD EREP   </t>
  </si>
  <si>
    <t>42983609</t>
  </si>
  <si>
    <t>LOAYZA SALAS LUIS CARLOS</t>
  </si>
  <si>
    <t>42989317</t>
  </si>
  <si>
    <t>DANIEL MUÑOZ LIZBETH SOCORRO</t>
  </si>
  <si>
    <t xml:space="preserve">ASISTENTE EN GESTION DE PROYECTOS EREP   </t>
  </si>
  <si>
    <t>42990434</t>
  </si>
  <si>
    <t>QUISPE ARACA RICHARD MARTIN</t>
  </si>
  <si>
    <t>42992077</t>
  </si>
  <si>
    <t>IDROGO BUSTAMANTE HECTOR</t>
  </si>
  <si>
    <t>43002040</t>
  </si>
  <si>
    <t>BARJA MARTINEZ MAGALY BLANCA</t>
  </si>
  <si>
    <t>43003762</t>
  </si>
  <si>
    <t>SALVADOR RODRIGUEZ SEBASTIAN</t>
  </si>
  <si>
    <t xml:space="preserve">DERECHO Y CIENCIAS  POLITICAS OBS: VIII - CICLO   </t>
  </si>
  <si>
    <t>43005078</t>
  </si>
  <si>
    <t>APARICIO TINEO KLAUS CESAR</t>
  </si>
  <si>
    <t xml:space="preserve"> OBS: ADMINISTRACIÓN BANCARIA   </t>
  </si>
  <si>
    <t xml:space="preserve">OPERADOR TELEFONICO   </t>
  </si>
  <si>
    <t>43009163</t>
  </si>
  <si>
    <t>AYBAR GUTIERREZ NELIA EDIT</t>
  </si>
  <si>
    <t>43010148</t>
  </si>
  <si>
    <t>LAURA CARHUAPOMA MARY CARMEN</t>
  </si>
  <si>
    <t>43010287</t>
  </si>
  <si>
    <t>CANGALAYA MARCA KARINA DEL PILAR</t>
  </si>
  <si>
    <t xml:space="preserve">CIENCIAS DE LA COMUNICACION OBS: BACHILLER EN CIENCIAS DE LA COMUNICACIÓN   </t>
  </si>
  <si>
    <t>43016230</t>
  </si>
  <si>
    <t>JUMPA GARCIA KAREN VIVIAN</t>
  </si>
  <si>
    <t xml:space="preserve">ADMINISTRADOR DE EMPRESAS OBS: ADMINISTRACION - QUINTO CICLO   </t>
  </si>
  <si>
    <t>43016770</t>
  </si>
  <si>
    <t>MACHADO SALAS CYNTHIA</t>
  </si>
  <si>
    <t xml:space="preserve">SECRETARIA EJECUTIVA OBS: SECRETARIADO EDUCATIVO   </t>
  </si>
  <si>
    <t>43020072</t>
  </si>
  <si>
    <t>CAMACHO VERA MARLIN</t>
  </si>
  <si>
    <t>43026088</t>
  </si>
  <si>
    <t>VASQUEZ CARUAJULCA LILIANA</t>
  </si>
  <si>
    <t>43035387</t>
  </si>
  <si>
    <t>FLORES HUAMAN EMMA LOURDES</t>
  </si>
  <si>
    <t>43040488</t>
  </si>
  <si>
    <t>PRADO BARZOLA EDITH ALICIA</t>
  </si>
  <si>
    <t>43041211</t>
  </si>
  <si>
    <t>CUBAS CHAVARRY JOSE ALFREDO</t>
  </si>
  <si>
    <t>43046801</t>
  </si>
  <si>
    <t>PONCE GONZALES GEORGE EMERZON</t>
  </si>
  <si>
    <t>43055190</t>
  </si>
  <si>
    <t>VARGAS SILVA RAUL JESUS</t>
  </si>
  <si>
    <t>43059848</t>
  </si>
  <si>
    <t>VIDAL HUAMANCHUMO LUIS ENRIQUE</t>
  </si>
  <si>
    <t xml:space="preserve">ANALISTA TECNICO DE OPERACIONES PKI   </t>
  </si>
  <si>
    <t>43060130</t>
  </si>
  <si>
    <t>HUANCA FLORES MARIA ELIZABETH</t>
  </si>
  <si>
    <t xml:space="preserve">AUXILIAR DE CONTROL DE CALIDAD   </t>
  </si>
  <si>
    <t>43063700</t>
  </si>
  <si>
    <t>MANCINI BAUTISTA FIORELLA</t>
  </si>
  <si>
    <t xml:space="preserve">DERECHO OBS: BACHILLER EN TRAMITE   </t>
  </si>
  <si>
    <t>43066833</t>
  </si>
  <si>
    <t>ROLDAN BAUTISTA EVA DIANA</t>
  </si>
  <si>
    <t>43073236</t>
  </si>
  <si>
    <t>RUBIO RODRIGUEZ KRISS LIND</t>
  </si>
  <si>
    <t>43075300</t>
  </si>
  <si>
    <t>HERNANDEZ BACA VERONIKA JUDITH</t>
  </si>
  <si>
    <t>43078065</t>
  </si>
  <si>
    <t>CABRERA CHEPE DANIELA ELIZABETH</t>
  </si>
  <si>
    <t>43079952</t>
  </si>
  <si>
    <t>BRACAMONTE CABRERA PAUL WILLIAMS</t>
  </si>
  <si>
    <t>43081728</t>
  </si>
  <si>
    <t>BERNILLA ACOSTA ARODI</t>
  </si>
  <si>
    <t>43081879</t>
  </si>
  <si>
    <t>HUAMAN TUCTO SEGUNDO ABEDON</t>
  </si>
  <si>
    <t xml:space="preserve">DERECHO Y CIENCIAS  POLITICAS OBS: BACHILLER EN DERECHO Y CIENCIA POLITICA   </t>
  </si>
  <si>
    <t>43088797</t>
  </si>
  <si>
    <t>MATTA CAMPOS FIORELLA JACKELYN</t>
  </si>
  <si>
    <t xml:space="preserve">ADMINISTRADOR DE EMPRESAS OBS: ADMINISTRACION X CICLO   </t>
  </si>
  <si>
    <t>43095854</t>
  </si>
  <si>
    <t>CHAVEZ CASO MELISSA KAREN</t>
  </si>
  <si>
    <t xml:space="preserve">INGENIERIA DE SISTEMAS OBS: GRADO ACADEMICO DE BACHILLER EN INGENIERIA DE SISTEMAS E INFORMATICA   </t>
  </si>
  <si>
    <t>43098238</t>
  </si>
  <si>
    <t>VICENTE ASIN VANESSA LIZETH</t>
  </si>
  <si>
    <t>43098263</t>
  </si>
  <si>
    <t>BENDEZU VALENCIA LUIS ALBERTO</t>
  </si>
  <si>
    <t>43100049</t>
  </si>
  <si>
    <t>MENDOZA JUAREZ JOSE SANTOS</t>
  </si>
  <si>
    <t>43105373</t>
  </si>
  <si>
    <t>LIZARRAGA RIVERA KAREN MARISOL</t>
  </si>
  <si>
    <t xml:space="preserve">PROFESOR, EDUCACION SECUNDARIA/HISTORIA OBS: 2DO. AÑO DE ESTUDIO FACULTAD DE EDUCACION Y CIENCIAS DE LA COMUNICACION   </t>
  </si>
  <si>
    <t>43107805</t>
  </si>
  <si>
    <t>AQUINO SANCHEZ JACKELINE EVARISTA</t>
  </si>
  <si>
    <t>43109512</t>
  </si>
  <si>
    <t>PACCHA FERNANDEZ RONALD ABRAHAM</t>
  </si>
  <si>
    <t xml:space="preserve">TECNICOS, ELECTRONICA INDUSTRIAL OBS: TECNICO EN ELECTRONICA   </t>
  </si>
  <si>
    <t>43112565</t>
  </si>
  <si>
    <t>RIVERA AGUILAR JORGE LUIS</t>
  </si>
  <si>
    <t>43112907</t>
  </si>
  <si>
    <t>ASENCIOS MARQUEZ CLOTILDE MARCELINA</t>
  </si>
  <si>
    <t>43121750</t>
  </si>
  <si>
    <t>TORRES PECEROS ALDO</t>
  </si>
  <si>
    <t>43124720</t>
  </si>
  <si>
    <t>CHICLAYO MORIN DANA SOFIA</t>
  </si>
  <si>
    <t>43148237</t>
  </si>
  <si>
    <t>GOMEZ CACERES DE AQUINO MELISSA IVONNE</t>
  </si>
  <si>
    <t>43148929</t>
  </si>
  <si>
    <t>MALDONADO CEDILLO ANA KARINA</t>
  </si>
  <si>
    <t>43152413</t>
  </si>
  <si>
    <t>QUISPE PALMA ROXANA PILAR</t>
  </si>
  <si>
    <t xml:space="preserve">ASISTENTE DE JEFATURA   </t>
  </si>
  <si>
    <t>43157919</t>
  </si>
  <si>
    <t>GAMARRA SALAS JONATHAN</t>
  </si>
  <si>
    <t>43159580</t>
  </si>
  <si>
    <t>GOMEZ D'ANGELO KARINA ELIZABETH</t>
  </si>
  <si>
    <t xml:space="preserve">ADMINISTRACION DE EMPRESAS OBS: ADMINISTRACION DE EMPRESAS   </t>
  </si>
  <si>
    <t>43159637</t>
  </si>
  <si>
    <t>CHAMBI QUISPE GLORIA</t>
  </si>
  <si>
    <t>43160211</t>
  </si>
  <si>
    <t>NAVARRO PALOMINO GIOVANA EDITH</t>
  </si>
  <si>
    <t>43162262</t>
  </si>
  <si>
    <t>ROMERO INGA VADIM ALEJANDRO</t>
  </si>
  <si>
    <t>43166880</t>
  </si>
  <si>
    <t>VASQUEZ CARHUAVILCA JONATHAN JAIR</t>
  </si>
  <si>
    <t xml:space="preserve">CIENCIAS DE LA COMUNICACION OBS: LE FALTA UN CURSO PARA SU EGRESO EN LA CARRERA DE CIENCIAS DE LA COMUNICACIÓN   </t>
  </si>
  <si>
    <t>43169198</t>
  </si>
  <si>
    <t>DEL AGUILA VASQUEZ ADRIANA MARGARITA</t>
  </si>
  <si>
    <t>43171855</t>
  </si>
  <si>
    <t>CHILCON LLAJA LILIANA ELIZABETH</t>
  </si>
  <si>
    <t>43174593</t>
  </si>
  <si>
    <t>SIRLOPU CASTRO LUIS ANGEL</t>
  </si>
  <si>
    <t xml:space="preserve">INGENIERIA DE COMPUTACION Y SISTEMAS OBS: TITULO DE BACHILLER.   </t>
  </si>
  <si>
    <t>43183171</t>
  </si>
  <si>
    <t>AQUINO CARDENAS CYNTHIA MILAGROS</t>
  </si>
  <si>
    <t>43184468</t>
  </si>
  <si>
    <t>YAURI GONZALES FELIX BENIGNO</t>
  </si>
  <si>
    <t>43187233</t>
  </si>
  <si>
    <t>ROJAS ESPEJO SANDRA CAROLINA</t>
  </si>
  <si>
    <t xml:space="preserve">ADMINISTRADOR DE EMPRESAS OBS: ADMINISTRACION IV CICLO   </t>
  </si>
  <si>
    <t>43202440</t>
  </si>
  <si>
    <t>LOZANO GARCIA GRETY NATIVIDAD</t>
  </si>
  <si>
    <t>43204990</t>
  </si>
  <si>
    <t>VIGO ARANA ZAHYRA JESUS</t>
  </si>
  <si>
    <t>43205139</t>
  </si>
  <si>
    <t>CARRASCO IPANAQUE MARIA BETZABE</t>
  </si>
  <si>
    <t xml:space="preserve">PROFESOR, EDUCACION SUPERIOR/GEOGRAFIA OBS: LICENCIADO EN EDUCACION: HISTORIA Y GEOGRAFIA   </t>
  </si>
  <si>
    <t>43205214</t>
  </si>
  <si>
    <t>MEDINA BLAS CYNTIA CARLOTA</t>
  </si>
  <si>
    <t xml:space="preserve"> OBS: TECNICA EN FARMACIA   </t>
  </si>
  <si>
    <t>43212625</t>
  </si>
  <si>
    <t>LOLI ANTEQUERA NOEMI ELIZABETH</t>
  </si>
  <si>
    <t>43216660</t>
  </si>
  <si>
    <t>DE LA CRUZ SOSA LISSETT TRINIDAD</t>
  </si>
  <si>
    <t xml:space="preserve">INGENIERIA INDUSTRIAL OBS: A LA FECHA 22/05/2012 ESTUDIANTE DEL X CICLO - REALIZAR PRACTICAS PRE PROFESIONALES POR UN PERIODO DE 6 MESES   </t>
  </si>
  <si>
    <t>43223487</t>
  </si>
  <si>
    <t>BARRETO CAMPOS HUGO CESAR</t>
  </si>
  <si>
    <t>43224653</t>
  </si>
  <si>
    <t>AREVALO AREVALO NADIA ESTEFITA</t>
  </si>
  <si>
    <t xml:space="preserve">ADMINISTRACION OBS: IV CICLO   </t>
  </si>
  <si>
    <t xml:space="preserve">GUIA PARA EL MUSEO DE LA IDENTIFICACION   </t>
  </si>
  <si>
    <t>43225061</t>
  </si>
  <si>
    <t>FERNANDEZ HERMOZA MONICA</t>
  </si>
  <si>
    <t xml:space="preserve">LICENCIADO EN TURISMO OBS: ADMINISTRACION DE TURISMO V CICLO   </t>
  </si>
  <si>
    <t>43234050</t>
  </si>
  <si>
    <t>HUARI ARDILES KATHERINE ROCIO</t>
  </si>
  <si>
    <t>43239549</t>
  </si>
  <si>
    <t>ALVAREZ ROJAS VLADIMIR ALEXANDER</t>
  </si>
  <si>
    <t>43242708</t>
  </si>
  <si>
    <t>CARRASCO TAFUR FRANCISCO</t>
  </si>
  <si>
    <t xml:space="preserve">ELECTRICISTA-REPERADOR, EDIFICIOS OBS: EDIFICACIONES II CICLO   </t>
  </si>
  <si>
    <t xml:space="preserve">ANALISTA TECNICO DE PROYECTOS PKI   </t>
  </si>
  <si>
    <t>43247764</t>
  </si>
  <si>
    <t>QUISPE PACO EBER ANGEL</t>
  </si>
  <si>
    <t>43250267</t>
  </si>
  <si>
    <t>EGOAVIL CUEVA GIL ISAAC AUGUSTO</t>
  </si>
  <si>
    <t>43253994</t>
  </si>
  <si>
    <t>ASCURRA MARTINEZ FERNANDO DAVID</t>
  </si>
  <si>
    <t>43262665</t>
  </si>
  <si>
    <t>NUNURA QUINDE NANCY MILAGROS</t>
  </si>
  <si>
    <t xml:space="preserve"> OBS: INICIAL DE REGISTROS DEL ESTADO CIVIL   </t>
  </si>
  <si>
    <t>43268300</t>
  </si>
  <si>
    <t>MUÑOZ SOSA EDGAR ABRAHÁN</t>
  </si>
  <si>
    <t xml:space="preserve">PROFESORES, OTROS OBS: PROFESOR DE COMPUTACION E INFORMATICA   </t>
  </si>
  <si>
    <t>43278662</t>
  </si>
  <si>
    <t>FARFAN MELENDEZ ALFREDO ALEXANDER</t>
  </si>
  <si>
    <t>43283921</t>
  </si>
  <si>
    <t>BECERRA AGUILAR MARLENE</t>
  </si>
  <si>
    <t xml:space="preserve"> OBS: TECNICO EN COMPUTACION E INFORMATICA   </t>
  </si>
  <si>
    <t>43293396</t>
  </si>
  <si>
    <t>CAHUATA PERALTA DENISSE AMANDA</t>
  </si>
  <si>
    <t>43303244</t>
  </si>
  <si>
    <t>CANARIO RAMIREZ LUIS ELVIS</t>
  </si>
  <si>
    <t>43303342</t>
  </si>
  <si>
    <t>MOSCOL MUÑOZ MILUSKA CARMELITA</t>
  </si>
  <si>
    <t>43304606</t>
  </si>
  <si>
    <t>OSORIO RAMIREZ JENNY</t>
  </si>
  <si>
    <t>43309674</t>
  </si>
  <si>
    <t>HUARIPATA HERRERA ROSARIO EMILY</t>
  </si>
  <si>
    <t>43319183</t>
  </si>
  <si>
    <t>CANALES DIAZ CESAR MARINO</t>
  </si>
  <si>
    <t xml:space="preserve">OPERADOR, TELECOMUNICACIONES OBS: TECNICO PRIMERO EN TELEFONIA   </t>
  </si>
  <si>
    <t>43321295</t>
  </si>
  <si>
    <t>ORELLANA OYOLA CARLOS ALBERTO</t>
  </si>
  <si>
    <t xml:space="preserve">POLICIA NACIONAL OBS: SOS PNP   </t>
  </si>
  <si>
    <t>43322957</t>
  </si>
  <si>
    <t>TAIPICAHUANA VILCHEZ KARLA LISSET</t>
  </si>
  <si>
    <t>43327581</t>
  </si>
  <si>
    <t>VEGA VILLALOBOS ROSA LELIS</t>
  </si>
  <si>
    <t xml:space="preserve">CONTADOR PUBLICO OBS: IX CICLO EN CONTABILIDAD   </t>
  </si>
  <si>
    <t>43333529</t>
  </si>
  <si>
    <t>BENDEZU UZURIAGA VICTOR ARMANDO</t>
  </si>
  <si>
    <t xml:space="preserve">TECNICO, COMPUTADORAS OBS: COMPUTACION E INFORMATICA II CICLO   </t>
  </si>
  <si>
    <t>43343745</t>
  </si>
  <si>
    <t>RUIZ BALTAZAR CHARO NOEMI</t>
  </si>
  <si>
    <t>43350739</t>
  </si>
  <si>
    <t>MATEO AGUILAR MILAGROS</t>
  </si>
  <si>
    <t xml:space="preserve">ADMINISTRACION DE NEGOCIOS OBS: LICENCIADA EN ADMINISTRACION   </t>
  </si>
  <si>
    <t>43356351</t>
  </si>
  <si>
    <t>CORTINES MORAN RANDY GERSON</t>
  </si>
  <si>
    <t xml:space="preserve">DISEÑADOR, INTERIORES OBS: DISEÑO DE INTERIORES   </t>
  </si>
  <si>
    <t>43370397</t>
  </si>
  <si>
    <t>ROMAN CHACON JOSE DOMINGO</t>
  </si>
  <si>
    <t>43371129</t>
  </si>
  <si>
    <t>TENORIO PALOMINO LUCAS MANUEL</t>
  </si>
  <si>
    <t>43373626</t>
  </si>
  <si>
    <t>HEREDIA MEGO RAQUELA</t>
  </si>
  <si>
    <t>43378835</t>
  </si>
  <si>
    <t>PINEDO MENDOZA ELIZABETH RUTH</t>
  </si>
  <si>
    <t>43381014</t>
  </si>
  <si>
    <t>ORMACHEA RODRIGUEZ FIORELLA CINTHYA</t>
  </si>
  <si>
    <t>43387320</t>
  </si>
  <si>
    <t>QUISPEALAYA CALDAS ROBERT NICOLAS</t>
  </si>
  <si>
    <t>43388747</t>
  </si>
  <si>
    <t>AVALOS ALEJO KARINA MILAGROS</t>
  </si>
  <si>
    <t>43389913</t>
  </si>
  <si>
    <t>ZEVALLOS LOPEZ ZOILA VICTORIA</t>
  </si>
  <si>
    <t>43392679</t>
  </si>
  <si>
    <t>REYES CASTRO ROCIO</t>
  </si>
  <si>
    <t xml:space="preserve"> OBS: "INNOVACION PROFESIONAL EN SISTEMAS. NET"   </t>
  </si>
  <si>
    <t>43398578</t>
  </si>
  <si>
    <t>ORTIZ SUAREZ SONIA LUZ</t>
  </si>
  <si>
    <t xml:space="preserve"> OBS: TRABAJO EN EQUIPO CALIDAD HUMANA Y MOTIVACION DE PERSONAL   </t>
  </si>
  <si>
    <t>43398718</t>
  </si>
  <si>
    <t>QUEVEDO MALARIN JUAN CARLOS</t>
  </si>
  <si>
    <t xml:space="preserve">INGENIERIA INDUSTRIAL OBS: ESTUDIANTE X CICLO   </t>
  </si>
  <si>
    <t>43401538</t>
  </si>
  <si>
    <t>PALERMO MENDOZA LUISA DEL CARMEN</t>
  </si>
  <si>
    <t>43408599</t>
  </si>
  <si>
    <t>PEREZ QUIPUZCOA MARIXA VERONICA</t>
  </si>
  <si>
    <t>43422723</t>
  </si>
  <si>
    <t>COZ MENDOZA PERCY</t>
  </si>
  <si>
    <t>43423073</t>
  </si>
  <si>
    <t>CABRERA MUZANTE MELANIA</t>
  </si>
  <si>
    <t>43423589</t>
  </si>
  <si>
    <t>ORE LOPEZ AMER PEDRO</t>
  </si>
  <si>
    <t>43434274</t>
  </si>
  <si>
    <t>FUENTES HUAMAN MIGUEL ANTHONY</t>
  </si>
  <si>
    <t>43437437</t>
  </si>
  <si>
    <t>MONCADA CARREÑO BRESCIA</t>
  </si>
  <si>
    <t>43438852</t>
  </si>
  <si>
    <t>CALLE FLORES DANINIA</t>
  </si>
  <si>
    <t>43441444</t>
  </si>
  <si>
    <t>ACERO SOLANO LESLIE EVELYN</t>
  </si>
  <si>
    <t xml:space="preserve">ADMINISTRACION DE NEGOCIOS INTERNACIONALES OBS: ESTUDIANTE DEL VII CICLO   </t>
  </si>
  <si>
    <t>43444627</t>
  </si>
  <si>
    <t>CHUQUIVALA GOMEZ SANTOS OVED</t>
  </si>
  <si>
    <t xml:space="preserve">ADMINISTRADOR DE PLATAFORMAS DE SERVIDORES   </t>
  </si>
  <si>
    <t>43446290</t>
  </si>
  <si>
    <t>PAUCAR HERRERA JOSE ALONSO</t>
  </si>
  <si>
    <t>43446623</t>
  </si>
  <si>
    <t>VICENTE CONDORI ISABEL INDIRA</t>
  </si>
  <si>
    <t>43451826</t>
  </si>
  <si>
    <t>CASTILLO GOMES VANESSA SILVIA</t>
  </si>
  <si>
    <t xml:space="preserve">SECRETARIA EJECUTIVA OBS: SECRETARIADO EJECUTIVO BILINGUE   </t>
  </si>
  <si>
    <t>43452446</t>
  </si>
  <si>
    <t>VICUÑA VILA FIORELLA VANESSA</t>
  </si>
  <si>
    <t>43459642</t>
  </si>
  <si>
    <t>CAYETANO ARIAS GUADALUPE</t>
  </si>
  <si>
    <t xml:space="preserve">PROFESORES, OTROS OBS: EDUCACION ESPECIAL   </t>
  </si>
  <si>
    <t>43464073</t>
  </si>
  <si>
    <t>RAMOS POZO NANCY GABRIELA</t>
  </si>
  <si>
    <t xml:space="preserve">ADMINISTRACION OBS: ESTUDIANTE X CICLO   </t>
  </si>
  <si>
    <t>43469644</t>
  </si>
  <si>
    <t>DELGADO GUEVARA JOSE MANUEL</t>
  </si>
  <si>
    <t xml:space="preserve">FISICO, MATEMATICA   </t>
  </si>
  <si>
    <t>43480045</t>
  </si>
  <si>
    <t>CHIPANA HUALLPA JAIME</t>
  </si>
  <si>
    <t>43480270</t>
  </si>
  <si>
    <t>FARFAN BLANCO JOSE ARTURO</t>
  </si>
  <si>
    <t>43488708</t>
  </si>
  <si>
    <t>NUÑEZ BONILLA LIZ GISELLA</t>
  </si>
  <si>
    <t>43489711</t>
  </si>
  <si>
    <t>ARRATEA VILLANUEVA JORGE</t>
  </si>
  <si>
    <t>43493408</t>
  </si>
  <si>
    <t>LOZANO JAIMES VIVIANA LORENA</t>
  </si>
  <si>
    <t>43494313</t>
  </si>
  <si>
    <t>QUISPE AMBROSIO ROSA CAROLINA</t>
  </si>
  <si>
    <t>43497005</t>
  </si>
  <si>
    <t>POMARI CHURA JUAN CARLOS</t>
  </si>
  <si>
    <t xml:space="preserve">ESPECIALISTA, CIENCIAS DE LA COMUNICACION OBS: COMUNICACION SOCIAL   </t>
  </si>
  <si>
    <t>43503835</t>
  </si>
  <si>
    <t>ACCILIO CHAGUA PATRICIA PETRONILA</t>
  </si>
  <si>
    <t xml:space="preserve">PROFESOR, EDUCACION SECUNDARIA/BIOLOGIA OBS: LICENCIADA EN EDUCACION CON MENCION EN BIOLOGIA - QUIMICA   </t>
  </si>
  <si>
    <t>43505280</t>
  </si>
  <si>
    <t>BRICEÑO TORRES EDELMIRA ALICIA</t>
  </si>
  <si>
    <t xml:space="preserve">AVIACION OBS: AVIACION PROFESIONAL BILINGÜE   </t>
  </si>
  <si>
    <t xml:space="preserve">ASISTENTE DE CONTROL DE ASISTENCIA   </t>
  </si>
  <si>
    <t>43506701</t>
  </si>
  <si>
    <t>CALLATA NUÑEZ OLIVER AURELIO</t>
  </si>
  <si>
    <t>43519440</t>
  </si>
  <si>
    <t>YUCRA GUTIERREZ JESSICA</t>
  </si>
  <si>
    <t xml:space="preserve">COORDINADOR DE SERVICIOS DE REGISTRO DIGITAL EREP   </t>
  </si>
  <si>
    <t>43520433</t>
  </si>
  <si>
    <t>RAMIREZ SALAZAR ALEJANDRO JAVIER</t>
  </si>
  <si>
    <t xml:space="preserve"> OBS: "CURSO DE ESPECIALIZACIÓN DE CONTRATACIONES DEL ESTADO"   </t>
  </si>
  <si>
    <t>43520697</t>
  </si>
  <si>
    <t>PEREZ ALVAREZ ALEX GINO</t>
  </si>
  <si>
    <t xml:space="preserve">INGENIERIA DE SISTEMAS OBS: SISTEMAS Y COMPUTO   </t>
  </si>
  <si>
    <t>43521831</t>
  </si>
  <si>
    <t>ALVARADO ORIZANO MARLENE</t>
  </si>
  <si>
    <t>43523242</t>
  </si>
  <si>
    <t>SALES BAUTISTA GERALDINE MERIESUE</t>
  </si>
  <si>
    <t>43526695</t>
  </si>
  <si>
    <t>BLAS RUBIN JESSICA DIANA</t>
  </si>
  <si>
    <t>43526959</t>
  </si>
  <si>
    <t>FLORES VASQUEZ ALER JERSON</t>
  </si>
  <si>
    <t xml:space="preserve">ESTADISTICO, EDUCACION   </t>
  </si>
  <si>
    <t>43532233</t>
  </si>
  <si>
    <t>SANJINEZ ALIAGA JOANNA ELIZABETH</t>
  </si>
  <si>
    <t>43533087</t>
  </si>
  <si>
    <t>ZAPATA RAMIREZ GARY DAVID</t>
  </si>
  <si>
    <t>43538280</t>
  </si>
  <si>
    <t>MATOS TORRES LESLY ANDREA</t>
  </si>
  <si>
    <t xml:space="preserve"> OBS: BACHILLER EN INGENIERIA DE COMPUTACION Y SISTEMAS   </t>
  </si>
  <si>
    <t>43538529</t>
  </si>
  <si>
    <t>RODRIGUEZ MARQUEZ ALAN MIGUEL</t>
  </si>
  <si>
    <t xml:space="preserve">SOCIOLOGIA OBS: BACHILLER   </t>
  </si>
  <si>
    <t>43538548</t>
  </si>
  <si>
    <t>YAÑEZ NAVARRO CESAR EDUARDO</t>
  </si>
  <si>
    <t>43538750</t>
  </si>
  <si>
    <t>URETA JURADO JOSE LUIS</t>
  </si>
  <si>
    <t xml:space="preserve">ADMINISTRACION OBS: EGRESADO-FACULTAD DE CIENCIAS EMPRESARIALES   </t>
  </si>
  <si>
    <t>43552269</t>
  </si>
  <si>
    <t>FERNANDEZ RIVAS ANA MARIA</t>
  </si>
  <si>
    <t>43558916</t>
  </si>
  <si>
    <t>CHINCHAY DÍAZ SANDRA GIOVANA</t>
  </si>
  <si>
    <t>43560140</t>
  </si>
  <si>
    <t>PASCUAL ALVARADO ROCIO FIORELLA</t>
  </si>
  <si>
    <t>43560234</t>
  </si>
  <si>
    <t>SULCA RIOS MIRLA RITA</t>
  </si>
  <si>
    <t xml:space="preserve"> OBS: JORNADA EN TEMAS DE SEGURIDAD Y PREVENCION DE DESASTRES NATURALES   </t>
  </si>
  <si>
    <t>43567041</t>
  </si>
  <si>
    <t>LEZAMA CHAVARRIA LEONARDO RUBEN</t>
  </si>
  <si>
    <t>43568115</t>
  </si>
  <si>
    <t>FLORES GARCIA DIANA</t>
  </si>
  <si>
    <t xml:space="preserve">IMPLEMENTADOR/A DE SISTEMAS   </t>
  </si>
  <si>
    <t>43582809</t>
  </si>
  <si>
    <t>OSCÁTEGUI PÉREZ DANIEL</t>
  </si>
  <si>
    <t>43583275</t>
  </si>
  <si>
    <t>DIAZ VARGAS MARILUZ</t>
  </si>
  <si>
    <t>43597860</t>
  </si>
  <si>
    <t>VASQUEZ AHUANARI INES</t>
  </si>
  <si>
    <t>43599777</t>
  </si>
  <si>
    <t>ALVARADO CHAUCA MARIA FLOR</t>
  </si>
  <si>
    <t>43612571</t>
  </si>
  <si>
    <t>WONG ROJAS RICARDO MARTIN</t>
  </si>
  <si>
    <t xml:space="preserve">GEOGRAFA/O   </t>
  </si>
  <si>
    <t>43616704</t>
  </si>
  <si>
    <t>FLORES PATIÑO ERICK</t>
  </si>
  <si>
    <t>43625800</t>
  </si>
  <si>
    <t>MENDEZ PONCE RICARDO RAFAEL</t>
  </si>
  <si>
    <t xml:space="preserve"> OBS: TEORICO - PRACTICO DE CONSTRUCCION EN DRYWALL   </t>
  </si>
  <si>
    <t>43630846</t>
  </si>
  <si>
    <t>ESQUIVEL BOBADILLA AUDINA</t>
  </si>
  <si>
    <t>43632228</t>
  </si>
  <si>
    <t>FERNANDEZ ESCALANTE ELSA JAKELINE</t>
  </si>
  <si>
    <t>43633548</t>
  </si>
  <si>
    <t>CASTRO RUIZ ANA GISSELA</t>
  </si>
  <si>
    <t>43633974</t>
  </si>
  <si>
    <t>CORTEZ PITA ALEXANDRA KAREN</t>
  </si>
  <si>
    <t>43636387</t>
  </si>
  <si>
    <t>PUMA MAMANI RICHARD</t>
  </si>
  <si>
    <t>43638630</t>
  </si>
  <si>
    <t>MALIMBA GARCIA LUCIA TERESA</t>
  </si>
  <si>
    <t>43639082</t>
  </si>
  <si>
    <t>ISUIZA NUNTA KATY DEL PILAR</t>
  </si>
  <si>
    <t>43640936</t>
  </si>
  <si>
    <t>YOVERA HUAMAN KATTY ALIBETH</t>
  </si>
  <si>
    <t xml:space="preserve">CALIFICADOR DE EVALUACION DE TRAMITES   </t>
  </si>
  <si>
    <t>43643016</t>
  </si>
  <si>
    <t>ALVARADO CARRION LUISA JULIANA</t>
  </si>
  <si>
    <t xml:space="preserve">ADMINISTRACION DE EMPRESAS OBS: DIPLOMA DE EGRESADO   </t>
  </si>
  <si>
    <t>43644743</t>
  </si>
  <si>
    <t>VELASQUEZ WONG LINDA GRACE</t>
  </si>
  <si>
    <t>43648226</t>
  </si>
  <si>
    <t>BERNALDO BASTIDAS ANGEL ALAN</t>
  </si>
  <si>
    <t>43654344</t>
  </si>
  <si>
    <t>RODAS FENCO CINTHIA JUDITH</t>
  </si>
  <si>
    <t xml:space="preserve">ABOGADO OBS: ABOGADO TITULADO   </t>
  </si>
  <si>
    <t>43662245</t>
  </si>
  <si>
    <t>ROJAS RODAS LOURDES MILAGROS BRIGIDA</t>
  </si>
  <si>
    <t>43662619</t>
  </si>
  <si>
    <t>PEREZ ALVA MAGALY ROCIO</t>
  </si>
  <si>
    <t xml:space="preserve">GUIAS, TURISMO   </t>
  </si>
  <si>
    <t>43678149</t>
  </si>
  <si>
    <t>CAMACHO CHIGNE MERLY ZADITH</t>
  </si>
  <si>
    <t>43678837</t>
  </si>
  <si>
    <t>CHULLCA YUPANQUI VALENTINA</t>
  </si>
  <si>
    <t xml:space="preserve">TECNICO, ADMINISTRADOR/OTROS OBS: INSTITUTO SUPERIOR TECNOLOGICO PRIVADO DE SISTEMAS   </t>
  </si>
  <si>
    <t>43687079</t>
  </si>
  <si>
    <t>FLORES CHIRINOS GERARD</t>
  </si>
  <si>
    <t>43687815</t>
  </si>
  <si>
    <t>MOSTAJO URRUTIA MARJORIE EDITH</t>
  </si>
  <si>
    <t>43693848</t>
  </si>
  <si>
    <t>MOYA ROMANI DIANA MARIBEL</t>
  </si>
  <si>
    <t>43694836</t>
  </si>
  <si>
    <t>LAURE BEJAR VIANKA JANINA</t>
  </si>
  <si>
    <t xml:space="preserve">DERECHO OBS: TITULO DE BACHILLER EN DERECHO   </t>
  </si>
  <si>
    <t xml:space="preserve">ASISTENTA/E EN GESTION DE PROCESOS   </t>
  </si>
  <si>
    <t>43695559</t>
  </si>
  <si>
    <t>ESPINOZA YNGA ROSA MARLENY</t>
  </si>
  <si>
    <t xml:space="preserve">MATEMATICO, ANALISTA INVESTIGACION OPERATIVA OBS: BACHILLER EN INVESTIGACION OPERATIVA   </t>
  </si>
  <si>
    <t>43699776</t>
  </si>
  <si>
    <t>FABIAN SANDOVAL ANIBAL JUNIOR</t>
  </si>
  <si>
    <t xml:space="preserve">TECNICO REGISTRAL   </t>
  </si>
  <si>
    <t>43700213</t>
  </si>
  <si>
    <t>SANTILLAN MARTINEZ CARMEN DENISSE</t>
  </si>
  <si>
    <t xml:space="preserve"> OBS: ADMINISTRACION DE NEGOCIOS   </t>
  </si>
  <si>
    <t>43702189</t>
  </si>
  <si>
    <t>CCAHUANA BELITO JACKELINE ANDREA</t>
  </si>
  <si>
    <t>43703613</t>
  </si>
  <si>
    <t>MONZON JUAREZ ELSA ELVIRA</t>
  </si>
  <si>
    <t>43709875</t>
  </si>
  <si>
    <t>GONZALES LOPEZ SILVANA ANTONELLA</t>
  </si>
  <si>
    <t xml:space="preserve"> OBS: TECNICA EN CAPTURAS DACTILARES PARA EL AFIS   </t>
  </si>
  <si>
    <t>43710697</t>
  </si>
  <si>
    <t>VASQUEZ ATOCHE CARLOS ARTEMIO</t>
  </si>
  <si>
    <t>43718920</t>
  </si>
  <si>
    <t>ALFARO GARCIA PAMELA ESTEFANIA</t>
  </si>
  <si>
    <t>43727461</t>
  </si>
  <si>
    <t>CAVERO ROQUE JOHANNS CARLY</t>
  </si>
  <si>
    <t xml:space="preserve">DERECHO OBS: II NIVEL   </t>
  </si>
  <si>
    <t>43730458</t>
  </si>
  <si>
    <t>CHIPANA VALDIVIA JOSE CARLOS</t>
  </si>
  <si>
    <t>43731573</t>
  </si>
  <si>
    <t>MIRANDA VELA SILVIA AMPARO</t>
  </si>
  <si>
    <t xml:space="preserve">ADMINISTRACION OBS: TURISMO Y ADMINISTRACIÓN   </t>
  </si>
  <si>
    <t xml:space="preserve">ASISTENTE ACADEMICO   </t>
  </si>
  <si>
    <t>43732674</t>
  </si>
  <si>
    <t>CARRILLO GARIBAY MICHEL GERARDO</t>
  </si>
  <si>
    <t xml:space="preserve">ASISTENTE DE OPERACIONES EREP   </t>
  </si>
  <si>
    <t>43733080</t>
  </si>
  <si>
    <t>BALVIN GAVALDONI SALLY DENISSE</t>
  </si>
  <si>
    <t xml:space="preserve">ADMINISTRACION DE NEGOCIOS OBS: TITULO TECNICO   </t>
  </si>
  <si>
    <t>43735733</t>
  </si>
  <si>
    <t>CONDORI SARMIENTO KATHERINE LOURDES</t>
  </si>
  <si>
    <t>43739451</t>
  </si>
  <si>
    <t>DÍAZ GOMEZ ASUNTA</t>
  </si>
  <si>
    <t>43741349</t>
  </si>
  <si>
    <t>RIQUELME QUISPE EDWAR JHON</t>
  </si>
  <si>
    <t>43745472</t>
  </si>
  <si>
    <t>BONILLA DIAZ OBDULIA TEODOLINDA</t>
  </si>
  <si>
    <t>43753545</t>
  </si>
  <si>
    <t>CORDOVA LLERENA JOANA CATHERINE</t>
  </si>
  <si>
    <t>43754804</t>
  </si>
  <si>
    <t>SANCHEZ DELGADO GABY REGINA</t>
  </si>
  <si>
    <t xml:space="preserve">CIENCIAS DE LA COMUNICACION OBS: SE ENCUENTRA RELIZANDO SU TRAMITE PARA OBTENER EL GRADO DE BACHILLER   </t>
  </si>
  <si>
    <t>43755141</t>
  </si>
  <si>
    <t>ROJAS DIAZ MARCOS FELIPE</t>
  </si>
  <si>
    <t>43756031</t>
  </si>
  <si>
    <t>LOPEZ GRANDEZ AIDA ANGELICA</t>
  </si>
  <si>
    <t>43765008</t>
  </si>
  <si>
    <t>YAURI VASQUEZ HERNAN</t>
  </si>
  <si>
    <t>43772397</t>
  </si>
  <si>
    <t>FLORES CHACARA GIOVANNA JACKELINE</t>
  </si>
  <si>
    <t>43780011</t>
  </si>
  <si>
    <t>ROSALES VASQUEZ LEONEL SANTIAGO</t>
  </si>
  <si>
    <t>43785965</t>
  </si>
  <si>
    <t>LUCERO ALVINO ALDO MANUEL</t>
  </si>
  <si>
    <t>43803710</t>
  </si>
  <si>
    <t>RODRIGUEZ BACA STEFFANIA GISELL</t>
  </si>
  <si>
    <t xml:space="preserve">DISEÑO GRAFICO OBS: EGRESADO EN DISEÑO PUBLICITARIO   </t>
  </si>
  <si>
    <t>43807843</t>
  </si>
  <si>
    <t>ARBULU RUNCIMAN GABRIELA LUCIANA</t>
  </si>
  <si>
    <t>43810034</t>
  </si>
  <si>
    <t>HERRERA CRISPIN ERIKA</t>
  </si>
  <si>
    <t>43819370</t>
  </si>
  <si>
    <t>CORDOVA SERNA JUAN MANUEL</t>
  </si>
  <si>
    <t>43828542</t>
  </si>
  <si>
    <t>SORIANO PANAYFO RICARDO JOSE</t>
  </si>
  <si>
    <t xml:space="preserve">COMPUTACION E INFORMATICA OBS: EGRESADO   </t>
  </si>
  <si>
    <t>43831513</t>
  </si>
  <si>
    <t>HUAMAN INGARUCA SARITA MELINA</t>
  </si>
  <si>
    <t>43837749</t>
  </si>
  <si>
    <t>QUISPE ROJAS JULIANA</t>
  </si>
  <si>
    <t xml:space="preserve">ASISTENTE EN TELECOMUNICACIONES   </t>
  </si>
  <si>
    <t>43843714</t>
  </si>
  <si>
    <t>HINOSTROZA CHUMBIMUNI VIRGILIO ANGEL</t>
  </si>
  <si>
    <t xml:space="preserve">OTROS TECNICOS EN ELECTRICIDAD, ELECTRONICA Y TELECOMUNICACIONES OBS: OBS: REDES Y COMUNICACIONES   </t>
  </si>
  <si>
    <t>43852513</t>
  </si>
  <si>
    <t>RUIZ LOZANO IVONNE</t>
  </si>
  <si>
    <t>43852966</t>
  </si>
  <si>
    <t>SOLANO VÁSQUEZ JUAN ALBERTO</t>
  </si>
  <si>
    <t>43863849</t>
  </si>
  <si>
    <t>QUIÑONES MATTA KARINA YSABEL</t>
  </si>
  <si>
    <t>43865158</t>
  </si>
  <si>
    <t>CACERES MORALES MARYLIN JESSICA</t>
  </si>
  <si>
    <t xml:space="preserve">ANALISTA EN FORMULACION DE PROYECTOS   </t>
  </si>
  <si>
    <t>43880727</t>
  </si>
  <si>
    <t>CARAZA SALAS VERONICA ELVIRA</t>
  </si>
  <si>
    <t>43896070</t>
  </si>
  <si>
    <t>RIVERA GRANADOS ROSARIO CECILIA</t>
  </si>
  <si>
    <t>43897815</t>
  </si>
  <si>
    <t>CUBAS ALARCON PATRICIA MARIA CRISTINA</t>
  </si>
  <si>
    <t xml:space="preserve">ADMINISTRACION OBS: ADMINISTRACION DE TURISMO   </t>
  </si>
  <si>
    <t>43899248</t>
  </si>
  <si>
    <t>RAMOS CONTRERAS DANNY LUIS</t>
  </si>
  <si>
    <t>43906488</t>
  </si>
  <si>
    <t>ESPINOZA APONTE LEIDY JAQUELINE</t>
  </si>
  <si>
    <t>43909672</t>
  </si>
  <si>
    <t>FERNANDEZ HUAYTALLA JANET</t>
  </si>
  <si>
    <t>43911858</t>
  </si>
  <si>
    <t>AGAPITO ESPICHAN JORGE JONATHAN</t>
  </si>
  <si>
    <t xml:space="preserve">INGENIERO, SISTEMAS INFORMATICOS OBS: INGENIERÍA DE SISTEMAS E INFORMATICA IX CICLO   </t>
  </si>
  <si>
    <t>43913003</t>
  </si>
  <si>
    <t>HUMAREDA QUINTERO LUIS EDMER</t>
  </si>
  <si>
    <t xml:space="preserve">ANTROPOLOGO OBS: ANTROPOLOGIA SOCIAL   </t>
  </si>
  <si>
    <t xml:space="preserve">TECNICO EN ORGANIZACION Y METODOS   </t>
  </si>
  <si>
    <t>43922588</t>
  </si>
  <si>
    <t>RIPA SALAZAR NIDIA LIZ</t>
  </si>
  <si>
    <t>43932974</t>
  </si>
  <si>
    <t>RAMOS AGUILAR NELY DEL PILAR</t>
  </si>
  <si>
    <t>43968097</t>
  </si>
  <si>
    <t>CASTILLO ALFARO ALIKY JANETT</t>
  </si>
  <si>
    <t xml:space="preserve">COMPUTACION E INFORMATICA OBS: TITULADO EN COMPUTACION E INFORMATICA   </t>
  </si>
  <si>
    <t>43968290</t>
  </si>
  <si>
    <t>NUÑEZ GAITAN JUAN MARTIN</t>
  </si>
  <si>
    <t xml:space="preserve"> OBS: DERECHO Y CIENCIAS POLITICAS   </t>
  </si>
  <si>
    <t>43968311</t>
  </si>
  <si>
    <t>ROSAS CHIRINOS STEPHANI SUSAN</t>
  </si>
  <si>
    <t>43969577</t>
  </si>
  <si>
    <t>EPIQUIEN RODRIGUEZ EDIT</t>
  </si>
  <si>
    <t>43973479</t>
  </si>
  <si>
    <t>BILLENA CARRANZA DARCY</t>
  </si>
  <si>
    <t>43977069</t>
  </si>
  <si>
    <t>CARDENAS PEREZ ERIKA ROCIO</t>
  </si>
  <si>
    <t>43978095</t>
  </si>
  <si>
    <t>FIGUEROA MENESES ERIKA GIULIANA</t>
  </si>
  <si>
    <t xml:space="preserve">INGENIERIA DE SISTEMAS OBS: NOVENO CICLO   </t>
  </si>
  <si>
    <t>43979469</t>
  </si>
  <si>
    <t>LUNASCO RAMOS PLETER</t>
  </si>
  <si>
    <t>43980191</t>
  </si>
  <si>
    <t>ARMAS GIL SILVIA JACKELINE</t>
  </si>
  <si>
    <t>43989166</t>
  </si>
  <si>
    <t>GARCIA OLAECHEA KARINNA GIOVANNA</t>
  </si>
  <si>
    <t xml:space="preserve">ANALISTA, SISTEMAS INFORMATICOS/COMUNICACIONES OBS: REDES Y COMUNICACIONES DE DATOS   </t>
  </si>
  <si>
    <t>43998841</t>
  </si>
  <si>
    <t>VERAMENDI MEJIA FRANCO EMILIO</t>
  </si>
  <si>
    <t>44000717</t>
  </si>
  <si>
    <t>DANTAS PEREZ ANGELA VICTORIA</t>
  </si>
  <si>
    <t>44003330</t>
  </si>
  <si>
    <t>VARGAS VALENCIA YANET</t>
  </si>
  <si>
    <t>44007607</t>
  </si>
  <si>
    <t>GARCIA SEVILLANO VANESSA ARMANDINA</t>
  </si>
  <si>
    <t xml:space="preserve">COMPUTACION E INFORMATICA OBS: MODULO DE OFIMATICA   </t>
  </si>
  <si>
    <t>44008467</t>
  </si>
  <si>
    <t>RAMOS FERRER JOAQUIN</t>
  </si>
  <si>
    <t>44018563</t>
  </si>
  <si>
    <t>DIAZ BARBOZA CESAR</t>
  </si>
  <si>
    <t>44023204</t>
  </si>
  <si>
    <t>COLAN SALAS OSCAR ALFREDO</t>
  </si>
  <si>
    <t xml:space="preserve">ADMINISTRACION DE EMPRESAS OBS: LICENCIATURA EN ADMINISTRACION   </t>
  </si>
  <si>
    <t>44025612</t>
  </si>
  <si>
    <t>RIVERA SEIJAS CARLOS ALBERTO</t>
  </si>
  <si>
    <t>44031846</t>
  </si>
  <si>
    <t>SONCCO CANAZA MELANIA</t>
  </si>
  <si>
    <t>44032232</t>
  </si>
  <si>
    <t>CARDENAS PALOMINO CECILIA KRISTEL</t>
  </si>
  <si>
    <t>44033911</t>
  </si>
  <si>
    <t>VICENTE YAYA CYNDI NOHELI</t>
  </si>
  <si>
    <t>44043671</t>
  </si>
  <si>
    <t>ÑAUPARI CAYETANO LUIS FELIPE</t>
  </si>
  <si>
    <t>44045767</t>
  </si>
  <si>
    <t>LIMACHI COAQUIRA MARITZA</t>
  </si>
  <si>
    <t>44073360</t>
  </si>
  <si>
    <t>TADEO GONZALES JENNYFER HAYDEE</t>
  </si>
  <si>
    <t>44075154</t>
  </si>
  <si>
    <t>MATAMOROS CCENCHO EDINSON YOEL</t>
  </si>
  <si>
    <t xml:space="preserve">ADMINISTRACION OBS: ESPECIALIDAD EN HOTELERIA Y TURISMO   </t>
  </si>
  <si>
    <t>44089240</t>
  </si>
  <si>
    <t>ROCA MORENO SILVANA PAOLA</t>
  </si>
  <si>
    <t>44093626</t>
  </si>
  <si>
    <t>HUAMAN MONZON DIANA LIA</t>
  </si>
  <si>
    <t>44093691</t>
  </si>
  <si>
    <t>HUARCAYA OLOYA IRIS ZAYURI</t>
  </si>
  <si>
    <t xml:space="preserve">ADMINISTRACION OBS: ADM Y MARKETING   </t>
  </si>
  <si>
    <t>44110870</t>
  </si>
  <si>
    <t>MOSCOSO LIMA MARIELA</t>
  </si>
  <si>
    <t xml:space="preserve">ASISTENTE SOCIAL OBS: TRABAJO SOCIAL   </t>
  </si>
  <si>
    <t xml:space="preserve">AUXILIAR UFI   </t>
  </si>
  <si>
    <t>44126353</t>
  </si>
  <si>
    <t>MUÑOZ ROJAS LIZ JACQUELINE</t>
  </si>
  <si>
    <t>44130839</t>
  </si>
  <si>
    <t>BERROSPI ALBORNOZ GABY ESTHER</t>
  </si>
  <si>
    <t xml:space="preserve">GUIAS, TURISMO OBS: GUIA OFICIAL DE TURISMO   </t>
  </si>
  <si>
    <t xml:space="preserve">TECNICO EN TESORERIA   </t>
  </si>
  <si>
    <t>44132814</t>
  </si>
  <si>
    <t>CARIAPAZA VALDEZ JANETH MARILU</t>
  </si>
  <si>
    <t xml:space="preserve">AUXILIAR, CONTABLE OBS: AUXILIAR EN CONTABILIDAD   </t>
  </si>
  <si>
    <t>44136990</t>
  </si>
  <si>
    <t>ABANTO PEREZ KAREN MARIBEL</t>
  </si>
  <si>
    <t>44137297</t>
  </si>
  <si>
    <t>CONDE FLOREZ EDSON FRANKLIN</t>
  </si>
  <si>
    <t>44147210</t>
  </si>
  <si>
    <t>CARREON TALAVERA KARINA PAOLA</t>
  </si>
  <si>
    <t>44162589</t>
  </si>
  <si>
    <t>HUARCAYA MAYORGA KATHERYNE FIDELIA</t>
  </si>
  <si>
    <t xml:space="preserve"> OBS: PROGRAMA DE ESPECIALIZACION EN GESTION PUBLICA   </t>
  </si>
  <si>
    <t>44175779</t>
  </si>
  <si>
    <t>CABELLO GASPAR JULIANA</t>
  </si>
  <si>
    <t>44184240</t>
  </si>
  <si>
    <t>ZAPATA ALVARADO ANNIE</t>
  </si>
  <si>
    <t>44186472</t>
  </si>
  <si>
    <t>HENRIQUEZ OSORIO JESSICA GIULIANA</t>
  </si>
  <si>
    <t xml:space="preserve">PROFESOR, EDUCACION SECUNDARIA OBS: LICENCIADA EN EDUCACIÓN NIVEL SECUNDARIA ESPECIALIDAD LENGUA, COMUNICACIÓN E IDIOMA INGLÉS   </t>
  </si>
  <si>
    <t>44190803</t>
  </si>
  <si>
    <t>PAREDES MORALES ZAIDA DIANA</t>
  </si>
  <si>
    <t xml:space="preserve">PROFESOR, EDUCACION SECUNDARIA/LENGUA Y LITERATURA OBS: EDUCACION: LENGUA Y LITERATURA   </t>
  </si>
  <si>
    <t>44201793</t>
  </si>
  <si>
    <t>CIRILO ANGELES LUIS ANGEL</t>
  </si>
  <si>
    <t>44220352</t>
  </si>
  <si>
    <t>CUTIMBO QUISPE ALBERHT MODESTO</t>
  </si>
  <si>
    <t xml:space="preserve">ELECTRICISTA OBS: TECNICO EN ELECTRICIDAD   </t>
  </si>
  <si>
    <t>44227738</t>
  </si>
  <si>
    <t>MERCADO AGUIRRE MARIA ELENA</t>
  </si>
  <si>
    <t>44242762</t>
  </si>
  <si>
    <t>FRANCO IPARRAGUIRRE LILIAN MELISSA</t>
  </si>
  <si>
    <t>44269704</t>
  </si>
  <si>
    <t>RODRIGUEZ PULIDO CARLOS ERNESTO</t>
  </si>
  <si>
    <t xml:space="preserve">CONTABILIDAD OBS: INSTITUTO SUPERIOR TECNOLOGICO VIRU   </t>
  </si>
  <si>
    <t>44273085</t>
  </si>
  <si>
    <t>HEREDIA GRACEY JUAN CARLOS</t>
  </si>
  <si>
    <t>44278226</t>
  </si>
  <si>
    <t>AGUILAR ALANYA LIZ YOVANA</t>
  </si>
  <si>
    <t>44290275</t>
  </si>
  <si>
    <t>PRESENTACION FALCON FELISA</t>
  </si>
  <si>
    <t>44292056</t>
  </si>
  <si>
    <t>GUZMAN ALVARADO MAGDA GRYNNET</t>
  </si>
  <si>
    <t xml:space="preserve">ADMINISTRACION OBS: CONSTANCIA DE ESTUDIOS IV CICLO   </t>
  </si>
  <si>
    <t>44306698</t>
  </si>
  <si>
    <t>PAREDES RUEDA LUIS ANTONIO</t>
  </si>
  <si>
    <t>44337308</t>
  </si>
  <si>
    <t>ESTRADA VILLALOBOS PAOLA CECILIA</t>
  </si>
  <si>
    <t>44353788</t>
  </si>
  <si>
    <t>MARCA PÉREZ CLAUDIO</t>
  </si>
  <si>
    <t xml:space="preserve">ASISTENTE LEGAL - UFI   </t>
  </si>
  <si>
    <t>44362684</t>
  </si>
  <si>
    <t>TORRES RODRIGUEZ KARINA MARILIN</t>
  </si>
  <si>
    <t>44366536</t>
  </si>
  <si>
    <t>GARCÍA URIBE NOEMÍ</t>
  </si>
  <si>
    <t>44366816</t>
  </si>
  <si>
    <t>GUERREROS ANYOSA ALFREDO GABRIEL</t>
  </si>
  <si>
    <t>44367481</t>
  </si>
  <si>
    <t>ESPINOZA VASQUEZ FATIMA ISABEL</t>
  </si>
  <si>
    <t xml:space="preserve">SUPERVISOR/A DE SEGURIDAD   </t>
  </si>
  <si>
    <t>44376196</t>
  </si>
  <si>
    <t>MAZA QUEVEDO RICARDO SEBASTIAN</t>
  </si>
  <si>
    <t xml:space="preserve"> OBS: IX MAESTRIA EN ADMINISTRACION Y GESTION PUBLICA   </t>
  </si>
  <si>
    <t>44393539</t>
  </si>
  <si>
    <t>BARZOLA BENITES CHRISTOPHER DARIO</t>
  </si>
  <si>
    <t>44398729</t>
  </si>
  <si>
    <t>VERGARA LOZANO JULIO JHONY</t>
  </si>
  <si>
    <t xml:space="preserve">ELECTRICISTA OBS: ELECTRICISTA INSTALADOR EN EDIFICACIONES   </t>
  </si>
  <si>
    <t>44400139</t>
  </si>
  <si>
    <t>QUISPE VEGA CINTHIA EVELYN</t>
  </si>
  <si>
    <t xml:space="preserve">PROFESOR DE ALUMNOS MENTALMENTE DEFICIENTES OBS: PROFESOR DE EDUCACION ESPECIAL   </t>
  </si>
  <si>
    <t>44402119</t>
  </si>
  <si>
    <t>JARAMILLO PORTELLA JANET ELIZABETH</t>
  </si>
  <si>
    <t>44407692</t>
  </si>
  <si>
    <t>SANABRIA GAMARRA LIBER BAUDILIO</t>
  </si>
  <si>
    <t>44417759</t>
  </si>
  <si>
    <t>RUBIO IPANAQUE ROSA JANET</t>
  </si>
  <si>
    <t>44421714</t>
  </si>
  <si>
    <t>SULCA OCHOA LUIS CHRISTIAN</t>
  </si>
  <si>
    <t>44421942</t>
  </si>
  <si>
    <t>REQUENA GUILLEN JUNIOR MANUEL</t>
  </si>
  <si>
    <t>44422453</t>
  </si>
  <si>
    <t>HERNANDEZ CORALES JOSE EFRAIN</t>
  </si>
  <si>
    <t xml:space="preserve">ADMINISTRACION OBS: GRADO DE BACHILLER EN CIENCIAS ADMINISTRATIVAS   </t>
  </si>
  <si>
    <t>44425568</t>
  </si>
  <si>
    <t>LOPEZ ARROYO ALEX ANGEL</t>
  </si>
  <si>
    <t>44430605</t>
  </si>
  <si>
    <t>PACHECO CUELLAR VERONICA YULISA</t>
  </si>
  <si>
    <t>44437144</t>
  </si>
  <si>
    <t>GALLARDO REYES SARA MADELEINE</t>
  </si>
  <si>
    <t>44455398</t>
  </si>
  <si>
    <t>TITO RAMIREZ JHONATTAN ERIK</t>
  </si>
  <si>
    <t>44457701</t>
  </si>
  <si>
    <t>SAAVEDRA GALLOSO MARIELA</t>
  </si>
  <si>
    <t>44461736</t>
  </si>
  <si>
    <t>AMARO CALDERON SARAH DAMARIS</t>
  </si>
  <si>
    <t xml:space="preserve">COMPUTACION E INFORMATICA OBS: BACHILLER EN CIENCIAS DE LA COMPUTACION   </t>
  </si>
  <si>
    <t>44468387</t>
  </si>
  <si>
    <t>VILCAS BENAVIDES YHANDDY MARY</t>
  </si>
  <si>
    <t xml:space="preserve">ESTADISTICO, EDUCACION OBS: LICENCIADA EN EDUCACION ESPECIALIDAD: EDUCACION PRIMARIA   </t>
  </si>
  <si>
    <t>44471273</t>
  </si>
  <si>
    <t>BARREDA PONCE STEPHANY ROCIO</t>
  </si>
  <si>
    <t xml:space="preserve">PROFESOR DE EDUCACION INICIAL (PRE-ESCOLAR) OBS: TECNICO   </t>
  </si>
  <si>
    <t>44483125</t>
  </si>
  <si>
    <t>VEGA TORREJON HEIDY MARLENY</t>
  </si>
  <si>
    <t xml:space="preserve">PROFESOR DE ENSEÑANZA PRIMARIA OBS: LICENCIADO EN EDUCACION PRIMARIA   </t>
  </si>
  <si>
    <t>44490392</t>
  </si>
  <si>
    <t>MURIANO PERALTA MARIA PATRICIA</t>
  </si>
  <si>
    <t>44490524</t>
  </si>
  <si>
    <t>ZAPATA QUIÑONES ELIANA IRENE</t>
  </si>
  <si>
    <t>44497991</t>
  </si>
  <si>
    <t>CARRILLO CHAVEZ JHOANY</t>
  </si>
  <si>
    <t xml:space="preserve"> OBS: PROTOCOLO DE ATENCION AL USUSARIO DEL RENIEC   </t>
  </si>
  <si>
    <t>44500411</t>
  </si>
  <si>
    <t>WONG ORTIZ ELVIS</t>
  </si>
  <si>
    <t>44512656</t>
  </si>
  <si>
    <t>LEON SANCHEZ DYAN YOMARA</t>
  </si>
  <si>
    <t>44514869</t>
  </si>
  <si>
    <t>HUAMAN TINTA MERCEDES</t>
  </si>
  <si>
    <t>44521623</t>
  </si>
  <si>
    <t>ALVAREZ PELINCO GUSTAVO DAVID</t>
  </si>
  <si>
    <t>44526242</t>
  </si>
  <si>
    <t>CANGALAYA HINOSTROZA VANEZA ROCIO</t>
  </si>
  <si>
    <t>44526426</t>
  </si>
  <si>
    <t>JORGE GOMEZ GILMER</t>
  </si>
  <si>
    <t>44531645</t>
  </si>
  <si>
    <t>APESTEGUI CULLI GISELLA PAOLA</t>
  </si>
  <si>
    <t xml:space="preserve">INGENIERIA DE COMPUTACION Y SISTEMAS OBS: INGENIERIA DE SISTEMAS Y COMPUTO   </t>
  </si>
  <si>
    <t>44534544</t>
  </si>
  <si>
    <t>QUELOPANA RUIZ ELIZABETH MERCEDES</t>
  </si>
  <si>
    <t>44536919</t>
  </si>
  <si>
    <t>PUGA TORRES EDUARDO DANIEL</t>
  </si>
  <si>
    <t xml:space="preserve"> OBS: "MAESTRIA EN GESTION DE ALTA DIRECCION"   </t>
  </si>
  <si>
    <t xml:space="preserve">ASISTENTA/E DE SELECCION DE PERSONAL     </t>
  </si>
  <si>
    <t>44537075</t>
  </si>
  <si>
    <t>PINEDA JURADO MIGUEL ALONSO</t>
  </si>
  <si>
    <t xml:space="preserve">ADMINISTRACION OBS: TITULADO TECNICO PROFESIONAL.   </t>
  </si>
  <si>
    <t>44538290</t>
  </si>
  <si>
    <t>ZETA SILVA EDISBRANDO</t>
  </si>
  <si>
    <t xml:space="preserve">ADMINISTRACION OBS: CONSTANCIA DE EGRESADO   </t>
  </si>
  <si>
    <t>44539971</t>
  </si>
  <si>
    <t>LOPEZ BUENO SEGUNDO EDILBERTO</t>
  </si>
  <si>
    <t>44540358</t>
  </si>
  <si>
    <t>ALARCON ALEMAN ELVIRA SANDDY</t>
  </si>
  <si>
    <t>44541228</t>
  </si>
  <si>
    <t>ESTEBAN DOMINGUEZ MIGUEL ANGEL</t>
  </si>
  <si>
    <t>44542552</t>
  </si>
  <si>
    <t>IPARRAGUIRRE ALANYA SOLEIL ANGELA</t>
  </si>
  <si>
    <t>44544054</t>
  </si>
  <si>
    <t>JULCA AGAPITO RONALD</t>
  </si>
  <si>
    <t xml:space="preserve">ECONOMISTA OBS: ECONOMIA VI CICLO   </t>
  </si>
  <si>
    <t>44552941</t>
  </si>
  <si>
    <t>GERALDO PEÑA AGUSTIN WAGNER</t>
  </si>
  <si>
    <t xml:space="preserve">COMPUTACION E INFORMATICA OBS: TITULO DE TÉCNICO PROFESIONAL EN COMPUTACIÓN  E  INFORMÁTICA   </t>
  </si>
  <si>
    <t>44557475</t>
  </si>
  <si>
    <t>REYES CUBA LUZ EMILY</t>
  </si>
  <si>
    <t>44561639</t>
  </si>
  <si>
    <t>RAMOS YURA LUZ GABRIELA</t>
  </si>
  <si>
    <t>44562818</t>
  </si>
  <si>
    <t>LORET DE MOLA DAVILA RODOLFO JAVIER</t>
  </si>
  <si>
    <t>44566961</t>
  </si>
  <si>
    <t>ANTON GARCIA BETTINA CLAUDIA</t>
  </si>
  <si>
    <t xml:space="preserve"> OBS: DACTILOSCOPIA Y GRAFOTECNIA   </t>
  </si>
  <si>
    <t>44574658</t>
  </si>
  <si>
    <t>ARRESE PEREZ NESTOR HUGO</t>
  </si>
  <si>
    <t xml:space="preserve">COORDINADOR DE OPERACIONES EREP   </t>
  </si>
  <si>
    <t>44580990</t>
  </si>
  <si>
    <t>AYMAR VARGAS ROCIO IRIS</t>
  </si>
  <si>
    <t>44602264</t>
  </si>
  <si>
    <t>BARRIENTOS ECHAVARRIA DENNIS YOSEFF</t>
  </si>
  <si>
    <t>44625813</t>
  </si>
  <si>
    <t>GRADOS LA ROSA KATTY LUCELLI</t>
  </si>
  <si>
    <t xml:space="preserve">ANALISTA EN CRIPTOGRAFIA APLICADA   </t>
  </si>
  <si>
    <t>44627780</t>
  </si>
  <si>
    <t>PORTUGAL VARGAS PAULO CESAR</t>
  </si>
  <si>
    <t>44628590</t>
  </si>
  <si>
    <t>HUAYTALLA SALAS JOHNATTAN</t>
  </si>
  <si>
    <t xml:space="preserve">CONTABILIDAD OBS: ENERO 2010   </t>
  </si>
  <si>
    <t>44635158</t>
  </si>
  <si>
    <t>VENTURA CHAUCA JOANA NOELIA</t>
  </si>
  <si>
    <t xml:space="preserve">TECNICO, COMPUTADORAS OBS: COPUTACION - ACTUALIZACION   </t>
  </si>
  <si>
    <t>44649659</t>
  </si>
  <si>
    <t>CARHUAS ATENCIO SORAYA MAYRA</t>
  </si>
  <si>
    <t>44649874</t>
  </si>
  <si>
    <t>PÉREZ SABOYA JULIO CÉSAR</t>
  </si>
  <si>
    <t>44655518</t>
  </si>
  <si>
    <t>ZEVALLOS CORONEL ZOILA CYNTHIA</t>
  </si>
  <si>
    <t xml:space="preserve">DERECHO Y CIENCIAS  POLITICAS OBS: XII CICLO   </t>
  </si>
  <si>
    <t>44662722</t>
  </si>
  <si>
    <t>PEREZ TIRADO WILDER</t>
  </si>
  <si>
    <t xml:space="preserve">PROFESOR, EDUCACION SECUNDARIA/EDUCACION FISICA OBS: PROFESOR DE EDUCACION SECUNDARIA: EDUCACION FISICA   </t>
  </si>
  <si>
    <t>44662952</t>
  </si>
  <si>
    <t>RUIZ AGUILAR ANDREA YESENIA</t>
  </si>
  <si>
    <t xml:space="preserve">ASISTENTE DE TRABAJO SOCIAL   </t>
  </si>
  <si>
    <t>44666011</t>
  </si>
  <si>
    <t>GOMEZ MALASQUEZ JESSICA JANETH</t>
  </si>
  <si>
    <t xml:space="preserve">TRABAJADOR(A) SOCIAL OBS: 5°AÑO DE ESTUDIOS   </t>
  </si>
  <si>
    <t>44668124</t>
  </si>
  <si>
    <t>BARRETO SERRANO YONY</t>
  </si>
  <si>
    <t xml:space="preserve">ADMINISTRACION OBS: LICENCIADA EN CIENCIAS ADMINISTRATIVAS Y TURISMO   </t>
  </si>
  <si>
    <t>44675358</t>
  </si>
  <si>
    <t>LLANCA RAMOS CYNTHIA ISABEL</t>
  </si>
  <si>
    <t>44682413</t>
  </si>
  <si>
    <t>AGUIRRE RAMIREZ SALLY VANESSA</t>
  </si>
  <si>
    <t xml:space="preserve">ANTROPOLOGO OBS: LICENCIADA EN ANTROPOLOGIA SOCIAL   </t>
  </si>
  <si>
    <t>44682580</t>
  </si>
  <si>
    <t>ROSALES FRANCIA ANGEL ARTURO</t>
  </si>
  <si>
    <t xml:space="preserve">PROFESOR, EDUCACION SECUNDARIA/FISICA OBS: MATEMATICA Y CIENCIAS SOCIALES   </t>
  </si>
  <si>
    <t>44689521</t>
  </si>
  <si>
    <t>SEMINARIO PARRALES JOSE ROBIN</t>
  </si>
  <si>
    <t xml:space="preserve">DERECHO Y CIENCIAS  POLITICAS OBS: ESTUDIANTE CICLO XII   </t>
  </si>
  <si>
    <t>44691841</t>
  </si>
  <si>
    <t>RUBIÑOS CRESPO CYNTIA PAOLA</t>
  </si>
  <si>
    <t>44705246</t>
  </si>
  <si>
    <t>CHINGUEL VILELA SILVANA VANESA</t>
  </si>
  <si>
    <t>44706413</t>
  </si>
  <si>
    <t>BESEN VICTORINO ABIAS</t>
  </si>
  <si>
    <t xml:space="preserve"> OBS: ADMINISTRACION Y COMERCIO NIVEL BASICO   </t>
  </si>
  <si>
    <t>44730160</t>
  </si>
  <si>
    <t>SALAZAR APAZA MIGUEL ANGEL</t>
  </si>
  <si>
    <t>44734546</t>
  </si>
  <si>
    <t>ESQUIVES RUIZ ROSEMARY</t>
  </si>
  <si>
    <t>44735292</t>
  </si>
  <si>
    <t>CURILLO TACURI CARMEN XUXA</t>
  </si>
  <si>
    <t>44745488</t>
  </si>
  <si>
    <t>RALLI MAGIPO KATHERINE MILAGROS</t>
  </si>
  <si>
    <t>44750289</t>
  </si>
  <si>
    <t>MENA HEREDIA NELSON OMAR</t>
  </si>
  <si>
    <t>44750980</t>
  </si>
  <si>
    <t>CENTENO ESTRADA ADELY LUCIA</t>
  </si>
  <si>
    <t>44769964</t>
  </si>
  <si>
    <t>BATALLANOS VARGAS CLAUDIA</t>
  </si>
  <si>
    <t>44780908</t>
  </si>
  <si>
    <t>QUISPE PACHARI DIANA CAROLINA</t>
  </si>
  <si>
    <t>44785429</t>
  </si>
  <si>
    <t>SALAS PERALTA JEAN CARLO</t>
  </si>
  <si>
    <t>44816615</t>
  </si>
  <si>
    <t>BARNUEVO BELTRAN MIGUEL ANGEL</t>
  </si>
  <si>
    <t xml:space="preserve">APOYO ELECTRICISTA   </t>
  </si>
  <si>
    <t>44816830</t>
  </si>
  <si>
    <t>LUCERO ALARCON PAUL LEONARDO</t>
  </si>
  <si>
    <t xml:space="preserve">TECNICOS, ELECTRONICA INDUSTRIAL OBS: PROFESIONAL TECNICO MEDIO EN ELECTRONICA INDUSTRIAL   </t>
  </si>
  <si>
    <t>44819713</t>
  </si>
  <si>
    <t>GARCIA DE LA CRUZ RICARDO JOEL</t>
  </si>
  <si>
    <t xml:space="preserve">COMPUTACION INFORMATICA Y SISTEMAS OBS: CURSO EL ULTIMO CICLO  DEL 10/02/2009 AL 24/07/2009   </t>
  </si>
  <si>
    <t>44820297</t>
  </si>
  <si>
    <t>POCOHUANCA CHOQUEHUANCA GUIDO</t>
  </si>
  <si>
    <t>44830758</t>
  </si>
  <si>
    <t>PALACIOS ROMAN GABRIEL PERCY</t>
  </si>
  <si>
    <t>44832356</t>
  </si>
  <si>
    <t>GONZALEZ AGUILAR EDITA</t>
  </si>
  <si>
    <t>44836167</t>
  </si>
  <si>
    <t>RAMIREZ CACERES NATALI JESSICA</t>
  </si>
  <si>
    <t>44843657</t>
  </si>
  <si>
    <t>SANCHEZ MEDRANO MIRTHA IBETEH</t>
  </si>
  <si>
    <t xml:space="preserve">ADMINISTRACION OBS: EGRESADO EN ADMINISTRACION   </t>
  </si>
  <si>
    <t>44848430</t>
  </si>
  <si>
    <t>GIBAJA JIMENEZ ANA LUCIA</t>
  </si>
  <si>
    <t>44850049</t>
  </si>
  <si>
    <t>WONG MARTINEZ LUIS ALFREDO</t>
  </si>
  <si>
    <t>44850911</t>
  </si>
  <si>
    <t>ZAVALETA MARTINEZ ANDRES JESUS</t>
  </si>
  <si>
    <t>44851092</t>
  </si>
  <si>
    <t>TORREJON JULCA PETER YONATHAN</t>
  </si>
  <si>
    <t xml:space="preserve">ADMINISTRACION OBS: PERIODO DE PRACTICAS PROFESIONALES  QUE SE ESTIME CONVENIENTE   </t>
  </si>
  <si>
    <t>44864117</t>
  </si>
  <si>
    <t>AGUILAR CASTILLO SARITA PAMELA</t>
  </si>
  <si>
    <t>44868060</t>
  </si>
  <si>
    <t>CALDERON TORRES GISELLA MARINA</t>
  </si>
  <si>
    <t>44884304</t>
  </si>
  <si>
    <t>ARMACCANCCE RIMACHE VILMA</t>
  </si>
  <si>
    <t>44886916</t>
  </si>
  <si>
    <t>RAFAEL MUCHA MAGALY DEL PILAR</t>
  </si>
  <si>
    <t xml:space="preserve">ADMINISTRACION OBS: ADMINISTRACION Y SISTEMAS   </t>
  </si>
  <si>
    <t>44905431</t>
  </si>
  <si>
    <t>GASPAR CENTENO GLORIA ESTRELLA</t>
  </si>
  <si>
    <t>44919612</t>
  </si>
  <si>
    <t>SALAZAR CUSTODIO KARINA DEL ROCIO</t>
  </si>
  <si>
    <t xml:space="preserve">ADMINISTRADOR DE EMPRESAS OBS: BACHILLER EN ADMINISTRACION   </t>
  </si>
  <si>
    <t xml:space="preserve">ASISTENTE TECNICO DE OPERACIONES PKI   </t>
  </si>
  <si>
    <t>44929399</t>
  </si>
  <si>
    <t>CHUQUIN ANGLAS JONATHAN JESUS</t>
  </si>
  <si>
    <t>44942800</t>
  </si>
  <si>
    <t>RUIZ CUEVA VIDAL REYLER</t>
  </si>
  <si>
    <t xml:space="preserve">DERECHO OBS: X CICLO EN EL SEMESTRE ACADEMICO 2010-III   </t>
  </si>
  <si>
    <t>44949314</t>
  </si>
  <si>
    <t>COPAJA COLQUE OLGER PERCY</t>
  </si>
  <si>
    <t xml:space="preserve"> OBS: PROFESIONAL TECNICO EN ADMINISTRACION   </t>
  </si>
  <si>
    <t>44960469</t>
  </si>
  <si>
    <t>ALTAMIRANO ÑAHUI KAREN GUILIANA</t>
  </si>
  <si>
    <t>44979607</t>
  </si>
  <si>
    <t>RAMOS SILVA CYNTHIA MERCEDES</t>
  </si>
  <si>
    <t>44983319</t>
  </si>
  <si>
    <t>PADILLA VARA ELTON LUDVIN</t>
  </si>
  <si>
    <t>44984891</t>
  </si>
  <si>
    <t>HUAYNATE RAMOS SILVIA SUSANA</t>
  </si>
  <si>
    <t>44987369</t>
  </si>
  <si>
    <t>CUEVA CACHAY ERIKA EXEQUIELA</t>
  </si>
  <si>
    <t>44999206</t>
  </si>
  <si>
    <t>ARRIETA PÉREZ FRANCK WHILLER</t>
  </si>
  <si>
    <t>45004414</t>
  </si>
  <si>
    <t>PÉREZ REYES HAYDEÉ GEANINNA</t>
  </si>
  <si>
    <t>45004574</t>
  </si>
  <si>
    <t>SAMAME CORNEJO LUIS ALONSO</t>
  </si>
  <si>
    <t xml:space="preserve">TECNICO, ADMINISTRADOR/OTROS OBS: ADMINISTRACION Y NEGOCIOS INTERNACIONALES II CICLO   </t>
  </si>
  <si>
    <t>45011529</t>
  </si>
  <si>
    <t>CHALCO SARANGO FIORELLA MARXIA</t>
  </si>
  <si>
    <t xml:space="preserve">AUXILIAR ADMINISTRATIVO DE SELECCION   </t>
  </si>
  <si>
    <t>45012815</t>
  </si>
  <si>
    <t>SANABRIA GIRON DENISSE CRISTINA</t>
  </si>
  <si>
    <t xml:space="preserve">ADMINISTRACION DE EMPRESAS OBS: BACHILLER EN CIENCIAS ADMINISTTRATIVAS   </t>
  </si>
  <si>
    <t>45044324</t>
  </si>
  <si>
    <t>LOPEZ UMAN SANDRA</t>
  </si>
  <si>
    <t>45066117</t>
  </si>
  <si>
    <t>GUEVARA URQUIZO ESTEFANIA GRECIA MERCEDES</t>
  </si>
  <si>
    <t xml:space="preserve">GUIAS, TURISMO OBS: COUNTER DE AVIACION Y TURISMO   </t>
  </si>
  <si>
    <t>45073288</t>
  </si>
  <si>
    <t>VILLEGAS CATAÑO LISSETH KATHERIN</t>
  </si>
  <si>
    <t>45082007</t>
  </si>
  <si>
    <t>GALVEZ IPANAQUE JUAN MANUEL</t>
  </si>
  <si>
    <t xml:space="preserve">DIBUJANTE, PUBLICIDAD OBS: PUBLICIDAD VII CICLO   </t>
  </si>
  <si>
    <t>45090116</t>
  </si>
  <si>
    <t>ORIZANO MATOS EMANUEL BENANCIO</t>
  </si>
  <si>
    <t>45093720</t>
  </si>
  <si>
    <t>LOAYZA PINCHE GLAYDI MARIA</t>
  </si>
  <si>
    <t>45104602</t>
  </si>
  <si>
    <t>ROJAS MENDOZA ELSON MANE</t>
  </si>
  <si>
    <t xml:space="preserve">ANTROPOLOGO OBS: SEGUN CONSTANCIA DE ESTUDIOS INDICA QUE SE ENCUENTRA EN EL SEMESTRE 2007 - I  NO ADJUNTA OTRO CERTIFICADO   </t>
  </si>
  <si>
    <t>45106946</t>
  </si>
  <si>
    <t>RENTERIA CASTRO ALEXANDER ABRAHAN</t>
  </si>
  <si>
    <t xml:space="preserve">TECNICO, COMPUTADORAS OBS: ENSAMBLAJE Y REPARACION DE PC'S   </t>
  </si>
  <si>
    <t>45119333</t>
  </si>
  <si>
    <t>RIOS PORTAL BYLLE RUDY</t>
  </si>
  <si>
    <t>45121487</t>
  </si>
  <si>
    <t>NUNURA ÑIQUEN FATIMA PATRICIA</t>
  </si>
  <si>
    <t xml:space="preserve"> OBS: BACHILLER EN PSICOLOGIA   </t>
  </si>
  <si>
    <t>45129982</t>
  </si>
  <si>
    <t>CASTILLO SANTILLAN KARLA MARIA ISOLINA</t>
  </si>
  <si>
    <t>45133031</t>
  </si>
  <si>
    <t>YAÑES ORDOÑEZ ANGELA MARIA</t>
  </si>
  <si>
    <t>45151425</t>
  </si>
  <si>
    <t>ALDAVE DIAZ BRIMAX CARMEN</t>
  </si>
  <si>
    <t xml:space="preserve">ADMINISTRACION DE NEGOCIOS INTERNACIONALES OBS: LICENCIADA EN NEGOCIOS INTERNACIONALES   </t>
  </si>
  <si>
    <t>45156868</t>
  </si>
  <si>
    <t>VASQUEZ COLQUEHUANCA ELARD JASMANI</t>
  </si>
  <si>
    <t xml:space="preserve">OTROS TECNICOS EN ELECTRICIDAD, ELECTRONICA Y TELECOMUNICACIONES OBS: REDES Y COMUNICACIONES   </t>
  </si>
  <si>
    <t>45157207</t>
  </si>
  <si>
    <t>MORE VALLADOLID RICARDO YOEL</t>
  </si>
  <si>
    <t>45159603</t>
  </si>
  <si>
    <t>GOMEZ LUCANA VANESSA</t>
  </si>
  <si>
    <t xml:space="preserve">DERECHO OBS: EGRESADA DE LA ESCUELA PROFESIONAL DE DERECHO DE LA UNIVERSIDAD NACIONAL DEL ALTIPLANO - PUNO   </t>
  </si>
  <si>
    <t>45201815</t>
  </si>
  <si>
    <t>FLORES LLOCLLA FLOR DE FATIMA</t>
  </si>
  <si>
    <t>45201844</t>
  </si>
  <si>
    <t>LINO VILLACORTA IVAN</t>
  </si>
  <si>
    <t xml:space="preserve">TECNICO, COMPUTADORAS OBS: TECNICO EN OFIMATICA   </t>
  </si>
  <si>
    <t>45210567</t>
  </si>
  <si>
    <t>PANAIFO BAYONA MARISSELA</t>
  </si>
  <si>
    <t xml:space="preserve">ADMINISTRACION DE NEGOCIOS OBS: V CICLO   </t>
  </si>
  <si>
    <t>45243063</t>
  </si>
  <si>
    <t>OJEDA YARLEQUE DIEGO ARMANDO</t>
  </si>
  <si>
    <t xml:space="preserve">TECNICO PINTOR   </t>
  </si>
  <si>
    <t>45244247</t>
  </si>
  <si>
    <t>MENDEZ PONCE DENNIS ANDY</t>
  </si>
  <si>
    <t>45256522</t>
  </si>
  <si>
    <t>LA TORRE GOMEZ RENZO ITALO</t>
  </si>
  <si>
    <t xml:space="preserve">ADMINISTRACION DE NEGOCIOS INTERNACIONALES OBS: TITULO PROFESIONAL LICENCIADO   </t>
  </si>
  <si>
    <t>45267201</t>
  </si>
  <si>
    <t>AMAYA CASTILLO MARCELA MILAGROS</t>
  </si>
  <si>
    <t>45267952</t>
  </si>
  <si>
    <t>LOAYZA SPARROW KATERINE PAMELA</t>
  </si>
  <si>
    <t>45273236</t>
  </si>
  <si>
    <t>PUA SOPLAPUCO CYNTHIA FLOR GIOVANA</t>
  </si>
  <si>
    <t>45285918</t>
  </si>
  <si>
    <t>QUISPE JAVIER ANTONIO ARTHUR</t>
  </si>
  <si>
    <t>45306332</t>
  </si>
  <si>
    <t>CANNON VALLADARES MIGUEL ANGEL TEOFILO</t>
  </si>
  <si>
    <t>45309261</t>
  </si>
  <si>
    <t>CAICAY SANCHEZ SUZIE GIULIANA</t>
  </si>
  <si>
    <t xml:space="preserve">SECRETARIA EJECUTIVA BILING³E OBS: SECRETARIADO EJECUTIVO BILINGUE   </t>
  </si>
  <si>
    <t>45324332</t>
  </si>
  <si>
    <t>ROMERO PEREZ ESTER SARAI</t>
  </si>
  <si>
    <t>45335241</t>
  </si>
  <si>
    <t>CARHUANINA MONTENEGRO ULISES ISAAC</t>
  </si>
  <si>
    <t>45336761</t>
  </si>
  <si>
    <t>ROMERO CONTRERAS HILDA</t>
  </si>
  <si>
    <t>45346835</t>
  </si>
  <si>
    <t>TAYPE QUINTANA LISSET PATRICIA</t>
  </si>
  <si>
    <t>45349183</t>
  </si>
  <si>
    <t>RODRIGUEZ MEDINA VALERIE EYLINIE</t>
  </si>
  <si>
    <t>45351412</t>
  </si>
  <si>
    <t>GALLO TAPIA LEYDY SUSAN</t>
  </si>
  <si>
    <t>45356786</t>
  </si>
  <si>
    <t>BONIFACIO ALIAGA LINA MILAGROS</t>
  </si>
  <si>
    <t>45367254</t>
  </si>
  <si>
    <t>ROMERO PEREZ MARIBEL SATURNA</t>
  </si>
  <si>
    <t>45368194</t>
  </si>
  <si>
    <t>CAICO FERNANDEZ FELIX MIGUEL</t>
  </si>
  <si>
    <t>45374755</t>
  </si>
  <si>
    <t>ZAVALIN ALMERCO LIZBETH YEN</t>
  </si>
  <si>
    <t xml:space="preserve">COMUNICACION OBS: LICENCIADA EN COMUNICACION SOCIAL   </t>
  </si>
  <si>
    <t>45390583</t>
  </si>
  <si>
    <t>ALHUAY LOZANO KATHYA SIBERIA</t>
  </si>
  <si>
    <t>45394978</t>
  </si>
  <si>
    <t>GONZALES CUEVA MARICRUZ NORIEGA</t>
  </si>
  <si>
    <t xml:space="preserve">ADMINISTRACION OBS: TITULO PROFESIONAL - LICENCIADA EN ADMINISTRACIÓN   </t>
  </si>
  <si>
    <t>45405954</t>
  </si>
  <si>
    <t>PARIONA ACEVEDO GIOMARA</t>
  </si>
  <si>
    <t xml:space="preserve">PSICOLOGO OBS: PSICOLOGIA HUMANA   </t>
  </si>
  <si>
    <t>45406947</t>
  </si>
  <si>
    <t>FERREYRA MORAN PEDRO CARLOS JOEL</t>
  </si>
  <si>
    <t>45434810</t>
  </si>
  <si>
    <t>ZEBALLOS ROJAS LUIS ALBERTO ESTEBAN</t>
  </si>
  <si>
    <t>45438878</t>
  </si>
  <si>
    <t>ZAVALA MURGUIA SOFÍA BERTHA</t>
  </si>
  <si>
    <t>45450605</t>
  </si>
  <si>
    <t>CULQUIPOMA HUATANGARE EDITH</t>
  </si>
  <si>
    <t>45457358</t>
  </si>
  <si>
    <t>LUNA GONZALES CLAUDIA SAORY</t>
  </si>
  <si>
    <t xml:space="preserve">CONTABILIDAD OBS: EESTUDIANTE DE 8VO CICLO   </t>
  </si>
  <si>
    <t>45467861</t>
  </si>
  <si>
    <t>VARGAS LOPEZ MARY ISABEL</t>
  </si>
  <si>
    <t>45468703</t>
  </si>
  <si>
    <t>BARRETO MILLA ELIANA LIZBETH</t>
  </si>
  <si>
    <t>45470818</t>
  </si>
  <si>
    <t>VIDAL AVANZINI LOURDES SOFIA</t>
  </si>
  <si>
    <t xml:space="preserve">DERECHO OBS: CERTIFICADO DE ESPECIALIZACIÓN EN  " DERECHO ADMINISTRATIVO"   </t>
  </si>
  <si>
    <t>45470970</t>
  </si>
  <si>
    <t>HUAYHUA LLAMOCCA GIOVANNI EDER</t>
  </si>
  <si>
    <t>45471122</t>
  </si>
  <si>
    <t>BAZAN ZUAREZ FREEDY GHONATAN</t>
  </si>
  <si>
    <t xml:space="preserve">COMPUTACION E INFORMATICA OBS: A LA FECHA 29 DE MAYO DE 2012 - VI SEMESTRE (3 AÑOS)    NO INDICA PERIODO DE PRACTICAS   </t>
  </si>
  <si>
    <t>45473684</t>
  </si>
  <si>
    <t>BARRIOS SARMIENTO JORGE MANUEL</t>
  </si>
  <si>
    <t>45477424</t>
  </si>
  <si>
    <t>GARCIA NAVARRO DE OSORIO CRUZ DORINA</t>
  </si>
  <si>
    <t>45492064</t>
  </si>
  <si>
    <t>PAREDES GUIBOVICH JORGE ENRIQUE DIOMEDES</t>
  </si>
  <si>
    <t xml:space="preserve"> OBS: REGISTRO DE NOTA DE MECANICO DE REFRIGERACION Y AIRE ACONDICIONADO   </t>
  </si>
  <si>
    <t>45493001</t>
  </si>
  <si>
    <t>CASTILLO CURAY ANGEL GIANCARLO</t>
  </si>
  <si>
    <t>45499076</t>
  </si>
  <si>
    <t>QUISPE LARICO MELISSA DIANA</t>
  </si>
  <si>
    <t>45514885</t>
  </si>
  <si>
    <t>CHAMAYEN VARGAS JUAN CARLOS CESAR</t>
  </si>
  <si>
    <t>45524578</t>
  </si>
  <si>
    <t>PARIANSULLCA ROMANI FLOR MARINA</t>
  </si>
  <si>
    <t xml:space="preserve">ADMINISTRACION OBS: A LA FECHA 09 DE MARZO DE 2012 - EGRESADA    NO INICA PERIODO DE PRACTICAS   </t>
  </si>
  <si>
    <t>45532460</t>
  </si>
  <si>
    <t>MORALES ARISMENDIZ LUCY SMITH</t>
  </si>
  <si>
    <t>45548406</t>
  </si>
  <si>
    <t>PALOMINO PUMAYALI ELIANA DHAIMA</t>
  </si>
  <si>
    <t>45552690</t>
  </si>
  <si>
    <t>RENGIFO FLORIAN LUDITH</t>
  </si>
  <si>
    <t>45555643</t>
  </si>
  <si>
    <t>ACUÑA TAPIA ELSA LILIANA</t>
  </si>
  <si>
    <t>45560747</t>
  </si>
  <si>
    <t>GIL BAGATULJ GERARDO LUIS</t>
  </si>
  <si>
    <t xml:space="preserve">INGENIERO ELECTRONICO OBS: 7MO CICLO.   </t>
  </si>
  <si>
    <t>45563564</t>
  </si>
  <si>
    <t>OTERO ANGELDONIS GLADYS MARIA</t>
  </si>
  <si>
    <t>45568071</t>
  </si>
  <si>
    <t>PURIHUAMAN VILCABANA ROSA</t>
  </si>
  <si>
    <t>45568193</t>
  </si>
  <si>
    <t>MARTINEZ SAAVEDRA MELANIA ROSARIO</t>
  </si>
  <si>
    <t xml:space="preserve">PSICOLOGO, PROBLEMAS SOCIALES   </t>
  </si>
  <si>
    <t>45579623</t>
  </si>
  <si>
    <t>TUCTO GUEVARA NILTON JEINER</t>
  </si>
  <si>
    <t>45585987</t>
  </si>
  <si>
    <t>MANRIQUE MENA RINA RAISSA</t>
  </si>
  <si>
    <t>45586729</t>
  </si>
  <si>
    <t>CABELLO JULCAPOMA ARTURO ANDRES</t>
  </si>
  <si>
    <t>45592023</t>
  </si>
  <si>
    <t>QUISPE MACHACA ZULIN ROXANA</t>
  </si>
  <si>
    <t>45599800</t>
  </si>
  <si>
    <t>ESPINOZA BLAS ROXANA PILAR</t>
  </si>
  <si>
    <t>45600876</t>
  </si>
  <si>
    <t>TALLA VICENTE JHONATAN MICHEL</t>
  </si>
  <si>
    <t>45605867</t>
  </si>
  <si>
    <t>TOVAR GUTIERREZ CLAUDIA ALBINA</t>
  </si>
  <si>
    <t xml:space="preserve">ASISTENTE DE GESTION DE PROCESOS Y PROYECTOS   </t>
  </si>
  <si>
    <t>45610469</t>
  </si>
  <si>
    <t>CHÁVEZ JIMÉNEZ JHOANNA</t>
  </si>
  <si>
    <t>45620692</t>
  </si>
  <si>
    <t>VELARDE PORTILLO LIZ JANETT</t>
  </si>
  <si>
    <t>45623615</t>
  </si>
  <si>
    <t>TALAVERA TALAVERA DANIEL FERNANDO</t>
  </si>
  <si>
    <t>45649152</t>
  </si>
  <si>
    <t>UTANI HURTADO BREINER</t>
  </si>
  <si>
    <t>45658862</t>
  </si>
  <si>
    <t>PINTO TACURI CLEOFE JOCABET</t>
  </si>
  <si>
    <t>45661100</t>
  </si>
  <si>
    <t>CORNEJO CURASI CESAR RICARDO</t>
  </si>
  <si>
    <t xml:space="preserve">DERECHO Y CIENCIAS  POLITICAS OBS: BACHILLER EN DERECHO   </t>
  </si>
  <si>
    <t>45687737</t>
  </si>
  <si>
    <t>ROSALES SALVADOR JOSSELLY PIERINA</t>
  </si>
  <si>
    <t>45700291</t>
  </si>
  <si>
    <t>CARDENAS ARCE PERKIN EDWIN</t>
  </si>
  <si>
    <t>45719552</t>
  </si>
  <si>
    <t>CRUZ GARCIA MARLITH ELIZABETH</t>
  </si>
  <si>
    <t xml:space="preserve"> OBS: EDUCACION PRIMARIA   </t>
  </si>
  <si>
    <t>45737202</t>
  </si>
  <si>
    <t>VIA CASTAÑEDA SILVANA LOURDES</t>
  </si>
  <si>
    <t xml:space="preserve">MEDICO, ESTOMATOLOGIA OBS: ESTOMATOLOGIA VII CICLO   </t>
  </si>
  <si>
    <t>45748124</t>
  </si>
  <si>
    <t>FLORES LLANO VERONICA</t>
  </si>
  <si>
    <t>45757563</t>
  </si>
  <si>
    <t>NORABUENA MEJIA ELIZABETH ELVIRA</t>
  </si>
  <si>
    <t>45767980</t>
  </si>
  <si>
    <t>MATEO MAYURI ESPERANZA JESUS</t>
  </si>
  <si>
    <t>45810297</t>
  </si>
  <si>
    <t>JIMENEZ BECERRA JHONNY</t>
  </si>
  <si>
    <t xml:space="preserve">GEOGRAFO, GEOGRAFIA ECONOMICA   </t>
  </si>
  <si>
    <t>45810574</t>
  </si>
  <si>
    <t>DEJO TORRES RICARDO DARÍO</t>
  </si>
  <si>
    <t>45814704</t>
  </si>
  <si>
    <t>PARIONA NAVARRO TITO</t>
  </si>
  <si>
    <t>45821842</t>
  </si>
  <si>
    <t>GUILLEN RAMOS CRISTIAN CESAR</t>
  </si>
  <si>
    <t>45848131</t>
  </si>
  <si>
    <t>DAVILA VEGA JOSE RAFAEL</t>
  </si>
  <si>
    <t>45853786</t>
  </si>
  <si>
    <t>SILVA YAJAHUANCA GRISELDA</t>
  </si>
  <si>
    <t>45862590</t>
  </si>
  <si>
    <t>CASTRO SEMINARIO KATIA MARIBEL</t>
  </si>
  <si>
    <t xml:space="preserve"> OBS: TEXTO UNICO DE PROCEDIMIENTOS ADMINISTRATIVOS - TUPA   </t>
  </si>
  <si>
    <t>45875255</t>
  </si>
  <si>
    <t>MATOS HUARGUA CYNTHIA MILAGROS</t>
  </si>
  <si>
    <t xml:space="preserve">ARCHIVERO OBS: ARCHIVISTICA Y GESTION DOCUMENTAL   </t>
  </si>
  <si>
    <t>45890165</t>
  </si>
  <si>
    <t>CATPO MARIN JUAN KENEETH</t>
  </si>
  <si>
    <t>45897121</t>
  </si>
  <si>
    <t>CAMONES ORTIZ JHON CRISTHIAN</t>
  </si>
  <si>
    <t>45922880</t>
  </si>
  <si>
    <t>VILLEGAS GOMEZ SUSAN NERY</t>
  </si>
  <si>
    <t xml:space="preserve">PSICOLOGO OBS: VII CICLO - FACULTAD DE PSICOLOGIA   </t>
  </si>
  <si>
    <t>45931028</t>
  </si>
  <si>
    <t>TRUJILLO GUERRA ANGGELA MILUSKA</t>
  </si>
  <si>
    <t>45936987</t>
  </si>
  <si>
    <t>SÁNCHEZ PAREDES YOHANI</t>
  </si>
  <si>
    <t xml:space="preserve">ADMINISTRADOR DE EMPRESAS OBS: ADMINISTRACION IX CICLO   </t>
  </si>
  <si>
    <t>45962651</t>
  </si>
  <si>
    <t>ORTIZ GARCIA KAREN SUSANA</t>
  </si>
  <si>
    <t xml:space="preserve">ADMINISTRACION OBS: ADMINISTRACION HOTELERA Y ECOTURISMO   </t>
  </si>
  <si>
    <t>45973706</t>
  </si>
  <si>
    <t>CALERO VENTURA JHEYSON HECTOR</t>
  </si>
  <si>
    <t xml:space="preserve">CIENCIAS DE LA COMUNICACION OBS: CIENCIAS SOCIALES   </t>
  </si>
  <si>
    <t>45985927</t>
  </si>
  <si>
    <t>SORIANO REATEGUI JORGE SIDNEY</t>
  </si>
  <si>
    <t>46018865</t>
  </si>
  <si>
    <t>LOZANO RAMIREZ BESSY</t>
  </si>
  <si>
    <t>46022513</t>
  </si>
  <si>
    <t>LEON CASTAÑEDA MILAGROS MARIEL</t>
  </si>
  <si>
    <t>46025395</t>
  </si>
  <si>
    <t>AMASIFUEN MARQUEZ KELITA MILAGROS</t>
  </si>
  <si>
    <t>46029115</t>
  </si>
  <si>
    <t>MELENDEZ HORNA JUDITH</t>
  </si>
  <si>
    <t xml:space="preserve">DERECHO OBS: EGRESADO   </t>
  </si>
  <si>
    <t>46032435</t>
  </si>
  <si>
    <t>ALVARO QUISPE LUZ MARINA</t>
  </si>
  <si>
    <t xml:space="preserve">CIENCIAS DE LA COMUNICACION OBS: CIENCIAS DE LA COMUNICACION SOCIAL   </t>
  </si>
  <si>
    <t>46053367</t>
  </si>
  <si>
    <t>PADILLA PADILLA LUIS ANTONIO</t>
  </si>
  <si>
    <t xml:space="preserve">HISTORIADOR OBS: LICENCIADO EN HISTORIA   </t>
  </si>
  <si>
    <t>46058324</t>
  </si>
  <si>
    <t>THEMME GARCIA MEDALIT DEL CARMEN</t>
  </si>
  <si>
    <t xml:space="preserve">ESPECIALISTA, CIENCIAS DE LA COMUNICACION OBS: CIENCIAS DE LA COMUNICACION II CICLO   </t>
  </si>
  <si>
    <t>46065216</t>
  </si>
  <si>
    <t>CORREA AYAMBO ANGELA MILAGROS</t>
  </si>
  <si>
    <t>46065325</t>
  </si>
  <si>
    <t>HERRERA CONDOR MARILÚ</t>
  </si>
  <si>
    <t>46088933</t>
  </si>
  <si>
    <t>ARREDONDO SILVA SOFIA</t>
  </si>
  <si>
    <t>46122214</t>
  </si>
  <si>
    <t>ATALAYA BAUTISTA WILL HENRRY</t>
  </si>
  <si>
    <t>46122568</t>
  </si>
  <si>
    <t>TAMAYO VALENCIA ORLINDA MILAGROS</t>
  </si>
  <si>
    <t>46128367</t>
  </si>
  <si>
    <t>GARCIA CHASQUERO GISELLA DEL CARMEN</t>
  </si>
  <si>
    <t xml:space="preserve"> OBS: REGISTRO DE DEFUNCION EN LINEA   </t>
  </si>
  <si>
    <t>46138099</t>
  </si>
  <si>
    <t>BALLON BALLON MILAGROS</t>
  </si>
  <si>
    <t xml:space="preserve">ADMINISTRACION DE NEGOCIOS OBS: ADMINISTRACION DE NEGOCIOS   </t>
  </si>
  <si>
    <t>46152168</t>
  </si>
  <si>
    <t>MALDONADO OCHOA KIOMARA KATHERIN</t>
  </si>
  <si>
    <t>46154737</t>
  </si>
  <si>
    <t>MEJIA VARGAS GRISEPI</t>
  </si>
  <si>
    <t>46155790</t>
  </si>
  <si>
    <t>MENDOZA LLANOS ROSALVINA</t>
  </si>
  <si>
    <t>46159632</t>
  </si>
  <si>
    <t>RIVERA CABRERA KARINA</t>
  </si>
  <si>
    <t xml:space="preserve"> OBS: PROFESIONAL TECNICO EN COMPUTACION E INFORMATICA   </t>
  </si>
  <si>
    <t>46167577</t>
  </si>
  <si>
    <t>CRUZ CRUZ LONER MICHEL</t>
  </si>
  <si>
    <t>46179531</t>
  </si>
  <si>
    <t>RIOS WONG BORGES SAIT ALBERTO</t>
  </si>
  <si>
    <t>46184050</t>
  </si>
  <si>
    <t>PISCOYA FIERRO SHIRLEY LIZETH</t>
  </si>
  <si>
    <t>46227788</t>
  </si>
  <si>
    <t>QUISPE NAKASHIMA KENYI ANGEL</t>
  </si>
  <si>
    <t>46235591</t>
  </si>
  <si>
    <t>FARFAN ESTRADA ANA LUZ</t>
  </si>
  <si>
    <t>46257914</t>
  </si>
  <si>
    <t>ABAD LOPEZ WILDER AMANCIO</t>
  </si>
  <si>
    <t>46266319</t>
  </si>
  <si>
    <t>CÁRDENAS PEZO GIOVANNA</t>
  </si>
  <si>
    <t>46270615</t>
  </si>
  <si>
    <t>GARCIA PARIONA LUIS WILSON</t>
  </si>
  <si>
    <t>46288173</t>
  </si>
  <si>
    <t>PLACE PLACE LINDA GRETA</t>
  </si>
  <si>
    <t xml:space="preserve">AVIACION   </t>
  </si>
  <si>
    <t>46313916</t>
  </si>
  <si>
    <t>CARPIO PEREZ DENISSE SILVANA</t>
  </si>
  <si>
    <t>46335711</t>
  </si>
  <si>
    <t>REMICIO SALAZAR RUBI YORMERY</t>
  </si>
  <si>
    <t>46338879</t>
  </si>
  <si>
    <t>ZURITA PONTE DAVID ALEXANDER</t>
  </si>
  <si>
    <t xml:space="preserve"> OBS: CURSO "FORMACION DE AUDITOR INTERNO ISO 27001:2013"   </t>
  </si>
  <si>
    <t>46365530</t>
  </si>
  <si>
    <t>JUSTINIANO NIETO JULIE LIZETH</t>
  </si>
  <si>
    <t>46381015</t>
  </si>
  <si>
    <t>ARIAS PINEDO FRESIA CLAUDIA INES</t>
  </si>
  <si>
    <t>46405516</t>
  </si>
  <si>
    <t>CABALLERO RUEDA VANESSA ROCIO DEL PILAR</t>
  </si>
  <si>
    <t>46423537</t>
  </si>
  <si>
    <t>MALDONADO HIDALGO MERLY JULIANY</t>
  </si>
  <si>
    <t>46424967</t>
  </si>
  <si>
    <t>TOLENTINO SILVA LIZ PAOLA</t>
  </si>
  <si>
    <t>46427951</t>
  </si>
  <si>
    <t>LOAYZA PINCHE SUZZANNE MARILYN</t>
  </si>
  <si>
    <t>46439942</t>
  </si>
  <si>
    <t>GUEVARA VASQUEZ ZORAIDA MARIA STEPHANY</t>
  </si>
  <si>
    <t xml:space="preserve">DERECHO OBS: DERECHO CIVIL EMPRESARIAL   </t>
  </si>
  <si>
    <t>46448953</t>
  </si>
  <si>
    <t>VILLALOBOS CHAVEZ JOHAN</t>
  </si>
  <si>
    <t>46467822</t>
  </si>
  <si>
    <t>HERRERA DIAZ LUCY YANINA</t>
  </si>
  <si>
    <t>46484349</t>
  </si>
  <si>
    <t>APAZA HINOJOSA JUAN CARLOS</t>
  </si>
  <si>
    <t>46484398</t>
  </si>
  <si>
    <t>ESPINOZA DÍAZ LIZETH EVELYN</t>
  </si>
  <si>
    <t>46486707</t>
  </si>
  <si>
    <t>LOPEZ GUILLERMO CESAR DEYVIS</t>
  </si>
  <si>
    <t>46489633</t>
  </si>
  <si>
    <t>NAYRA MELENDREZ MARIDE</t>
  </si>
  <si>
    <t>46507693</t>
  </si>
  <si>
    <t>GUERRA ESTELA POMPEYO JUAN</t>
  </si>
  <si>
    <t>46539076</t>
  </si>
  <si>
    <t>FERNANDEZ RODRIGUEZ ROSIMERI YUDITH</t>
  </si>
  <si>
    <t xml:space="preserve">ADMINISTRACION OBS: LICENCIADA EN TURSIMO Y ADMINISTRACIÓN   </t>
  </si>
  <si>
    <t xml:space="preserve">ANALISTA EN DIFUSION DE CAMPAÑAS   </t>
  </si>
  <si>
    <t>46569479</t>
  </si>
  <si>
    <t>SILVA MONTERO ALONSO RAFAEL</t>
  </si>
  <si>
    <t xml:space="preserve">CIENCIAS DE LA COMUNICACION OBS: LICENCIADO EN COMUNICACION AUDIOVISUAL   </t>
  </si>
  <si>
    <t>46578494</t>
  </si>
  <si>
    <t>NOEL FERNANDEZ KATHERIN ROSA ELENA</t>
  </si>
  <si>
    <t xml:space="preserve"> OBS: PROGRAMA DE CERTIFICACION PARA CAJEROS   </t>
  </si>
  <si>
    <t>46584190</t>
  </si>
  <si>
    <t>INOCENTE AUJAPUCLLA ANTONI CESAR</t>
  </si>
  <si>
    <t xml:space="preserve">COCINERO, CHEF OBS: GASTRONOMIA   </t>
  </si>
  <si>
    <t xml:space="preserve">ASISTENTA/E LEGAL OR   </t>
  </si>
  <si>
    <t>46588498</t>
  </si>
  <si>
    <t>CHUQUIMAMANI LUQUE WILDON JAVIER</t>
  </si>
  <si>
    <t xml:space="preserve">ABOGADO OBS: TITULO DE ABOGADO   </t>
  </si>
  <si>
    <t>46588741</t>
  </si>
  <si>
    <t>FARRO POMAJULCA MARIA ALVINA</t>
  </si>
  <si>
    <t xml:space="preserve">COMPUTACION E INFORMATICA OBS: TITULO TECNICO PROFESIONAL   </t>
  </si>
  <si>
    <t>46591261</t>
  </si>
  <si>
    <t>RODRIGUEZ PALOMINO MIRELLA CARLA</t>
  </si>
  <si>
    <t xml:space="preserve">ADMINISTRACION DE NEGOCIOS OBS: BACHILLER EN CIENCIAS ECONOMICO EMPRESARIALES CON MENCION EN FINANZAS   </t>
  </si>
  <si>
    <t>46594557</t>
  </si>
  <si>
    <t>URQUIZA PAZ DIANA LUCIA</t>
  </si>
  <si>
    <t>46596736</t>
  </si>
  <si>
    <t>LOZANO RUIZ ISLENN YAMILETH</t>
  </si>
  <si>
    <t>46627784</t>
  </si>
  <si>
    <t>VIA CASTAÑEDA SANDRA MABEL</t>
  </si>
  <si>
    <t xml:space="preserve">PROFESOR DE EDUCACION INICIAL (PRE-ESCOLAR) OBS: VI CICLO   </t>
  </si>
  <si>
    <t>46655043</t>
  </si>
  <si>
    <t>VILLEGAS CORONADO HECTOR ADRIAN</t>
  </si>
  <si>
    <t>46655201</t>
  </si>
  <si>
    <t>ROJAS QUISOCALA SINDY YESENIA</t>
  </si>
  <si>
    <t>46664315</t>
  </si>
  <si>
    <t>SAENZ DIAZ RICARDO JESUS</t>
  </si>
  <si>
    <t xml:space="preserve">INGENIERIA DE SISTEMAS OBS: TITULO PROFESIONAL INGENEIRO DE SISTEMAS E INFORMATICA   </t>
  </si>
  <si>
    <t>46680286</t>
  </si>
  <si>
    <t>REATEGUI RUIZ ALICIA VERIDIANA</t>
  </si>
  <si>
    <t>46751883</t>
  </si>
  <si>
    <t>SALAZAR NOLASCO VIRGINIA HERMINIA</t>
  </si>
  <si>
    <t>46752646</t>
  </si>
  <si>
    <t>CARCAUSTO HUANCA SARITA ALEJANDRA</t>
  </si>
  <si>
    <t>46759080</t>
  </si>
  <si>
    <t>SUCARI SUAÑA RENE ALEXANDER</t>
  </si>
  <si>
    <t>46760282</t>
  </si>
  <si>
    <t>RUPAY RAMIREZ CRISTIAN WILDER</t>
  </si>
  <si>
    <t>46760992</t>
  </si>
  <si>
    <t>VALLE GALVEZ INES GERALDINE</t>
  </si>
  <si>
    <t>46761000</t>
  </si>
  <si>
    <t>OCROSPOMA GALLARDO GIANCARLO ANDRÉ</t>
  </si>
  <si>
    <t>46767646</t>
  </si>
  <si>
    <t>PORTILLA CORRALES PAMELA</t>
  </si>
  <si>
    <t>46770731</t>
  </si>
  <si>
    <t>CHAVEZ CARRILLO LAURA ROSALY</t>
  </si>
  <si>
    <t xml:space="preserve">AYUDANTE DE OBRAS   </t>
  </si>
  <si>
    <t>46780247</t>
  </si>
  <si>
    <t>ORTIZ CASAZOLA DAVID REYNALDO</t>
  </si>
  <si>
    <t>46810923</t>
  </si>
  <si>
    <t>RAMIREZ AVALOS SALY PIBA</t>
  </si>
  <si>
    <t>46813061</t>
  </si>
  <si>
    <t>AREVALO LEON ISAC YONATAN</t>
  </si>
  <si>
    <t xml:space="preserve">ADMINISTRACION OBS: LICENCIADO EN ADMINISTRACIÓN   </t>
  </si>
  <si>
    <t>46829357</t>
  </si>
  <si>
    <t>NUÑEZ CASTILLO CARLOS ALONSO MANUEL</t>
  </si>
  <si>
    <t>46847337</t>
  </si>
  <si>
    <t>PEVES CEVERINO AMELIA</t>
  </si>
  <si>
    <t xml:space="preserve">TECNICO, COMPUTADORAS OBS: COMPUTACION E INFORMATICA III CICLO   </t>
  </si>
  <si>
    <t>46867502</t>
  </si>
  <si>
    <t>CHAICO RAMIREZ PAOLA GERALDINE</t>
  </si>
  <si>
    <t xml:space="preserve">DERECHO OBS: BACHILLER EN DERECHO Y CIENCIAS POLITICAS   </t>
  </si>
  <si>
    <t>46868402</t>
  </si>
  <si>
    <t>JIMENEZ BRAVO MARCIA JESUS</t>
  </si>
  <si>
    <t xml:space="preserve">ADMINISTRACION OBS: V CICLO   </t>
  </si>
  <si>
    <t>46876763</t>
  </si>
  <si>
    <t>ESPINOZA PALOMINO SILVIA SADITH</t>
  </si>
  <si>
    <t>46891112</t>
  </si>
  <si>
    <t>ZARE VALDERRAMA KATHERINE ALEXANDRA</t>
  </si>
  <si>
    <t>46942537</t>
  </si>
  <si>
    <t>VELASQUEZ ARROYO MONICA PATRICIA</t>
  </si>
  <si>
    <t>47004155</t>
  </si>
  <si>
    <t>SILVA ZULEN MARYURI BENNETT</t>
  </si>
  <si>
    <t xml:space="preserve">COCINERO, CHEF OBS: CHEF INTERNACIONAL   </t>
  </si>
  <si>
    <t>47067992</t>
  </si>
  <si>
    <t>ARISTA INGA LLINER SERGIO</t>
  </si>
  <si>
    <t>47095639</t>
  </si>
  <si>
    <t>LUQUE COAQUIRA AMELIA ADELINA</t>
  </si>
  <si>
    <t>47129002</t>
  </si>
  <si>
    <t>ROMERO MOSTAJO MARÍA EUGENIA TERESA</t>
  </si>
  <si>
    <t>47148004</t>
  </si>
  <si>
    <t>ROMERO LOARTE SHIRLEY DEL ROSARIO</t>
  </si>
  <si>
    <t xml:space="preserve">CONTABILIDAD OBS: ESTUDIANTE DE VI CICLO   </t>
  </si>
  <si>
    <t>47161160</t>
  </si>
  <si>
    <t>GERMAN HILARIO FIORELLA GEORGETT</t>
  </si>
  <si>
    <t>47164874</t>
  </si>
  <si>
    <t>OCAS MONTENEGRO DALILA</t>
  </si>
  <si>
    <t>47165706</t>
  </si>
  <si>
    <t>CAMPOS VARGAS MELVA ISELA</t>
  </si>
  <si>
    <t>47167963</t>
  </si>
  <si>
    <t>MEDINA DIAZ AMANDA GRASSE</t>
  </si>
  <si>
    <t>47185355</t>
  </si>
  <si>
    <t>TOSI JIMENEZ GUSTAVO ADOLFO</t>
  </si>
  <si>
    <t>47191374</t>
  </si>
  <si>
    <t>ORLANDINI YAULI SOLANCH ALLISON</t>
  </si>
  <si>
    <t>47202491</t>
  </si>
  <si>
    <t>TRAVIEZO MALASQUEZ CYNTHIA LIMHEIDY</t>
  </si>
  <si>
    <t>47212942</t>
  </si>
  <si>
    <t>COLLAO ORTIZ GARY MARTIN</t>
  </si>
  <si>
    <t>47250568</t>
  </si>
  <si>
    <t>FLORES DURAND EHYNER DANIEL</t>
  </si>
  <si>
    <t>47297451</t>
  </si>
  <si>
    <t>FERNANDEZ ROMERO ANTHONY EBER</t>
  </si>
  <si>
    <t xml:space="preserve"> OBS: PROFESIONAL TÉCNICO EN " COMPUTACIÓN  E  INFORMÁTICA"   </t>
  </si>
  <si>
    <t>47311237</t>
  </si>
  <si>
    <t>DEL SOLAR CHAUPIS TAKESHI</t>
  </si>
  <si>
    <t>47378872</t>
  </si>
  <si>
    <t>CARDENAS MURAYARI KATERY JASMIN</t>
  </si>
  <si>
    <t xml:space="preserve">PROFESOR, EDUCACION SUPERIOR/ANTROPOLOGIA OBS: BACHILLER EN ANTROPOLOGIA SOCIAL   </t>
  </si>
  <si>
    <t>47390276</t>
  </si>
  <si>
    <t>QUISPE CONDOR DANY</t>
  </si>
  <si>
    <t>47402769</t>
  </si>
  <si>
    <t>BEJARANO ASCA MURIEL SOLANGE</t>
  </si>
  <si>
    <t>47422905</t>
  </si>
  <si>
    <t>PARRAGA SOTO JUAQUIN LEON</t>
  </si>
  <si>
    <t xml:space="preserve">OPERADOR/A CHAT INSTITUCIONAL   </t>
  </si>
  <si>
    <t>47451464</t>
  </si>
  <si>
    <t>GONZALES FALCÓN STEPHANIE CAROLINA</t>
  </si>
  <si>
    <t xml:space="preserve">ADMINISTRACION OBS: ADMINISTRACION  Y SISTEMAS   </t>
  </si>
  <si>
    <t>47453916</t>
  </si>
  <si>
    <t>MEJIA CARRANZA ELI GABRIELA</t>
  </si>
  <si>
    <t>47467533</t>
  </si>
  <si>
    <t>CASTILLO CHAPOÑAN GUISSELL ALEXANDRA</t>
  </si>
  <si>
    <t xml:space="preserve">INGENIERIA INDUSTRIAL OBS: BACCHILLER EN INGENIERIA INDUSTRIAL   </t>
  </si>
  <si>
    <t>47508191</t>
  </si>
  <si>
    <t>ARAGÓN BUSTAMANTE GEORGES MAURICE</t>
  </si>
  <si>
    <t xml:space="preserve">TECNICO, ADMINISTRADOR/OTROS OBS: TITULO DE TÉCNICO PROFESIONAL   </t>
  </si>
  <si>
    <t>47589457</t>
  </si>
  <si>
    <t>CURILLO TACURI LIZ ROXANA</t>
  </si>
  <si>
    <t xml:space="preserve">ADMINISTRADOR DE EMPRESAS OBS: ADMINISTRADOR   </t>
  </si>
  <si>
    <t>47596866</t>
  </si>
  <si>
    <t>PAICO MORI ROGER HUGO</t>
  </si>
  <si>
    <t>47671278</t>
  </si>
  <si>
    <t>RIOS GUILLEN CRIS KATHERIN</t>
  </si>
  <si>
    <t>47692980</t>
  </si>
  <si>
    <t>HIDALGO QUEVEDO REYNA KEREN RUTH</t>
  </si>
  <si>
    <t>47704044</t>
  </si>
  <si>
    <t>HERNANDEZ PAREDES LUCILA CLARIBEL</t>
  </si>
  <si>
    <t>47780561</t>
  </si>
  <si>
    <t>GÓMEZ CARTOLÍN YESENIA</t>
  </si>
  <si>
    <t>47823252</t>
  </si>
  <si>
    <t>NIETO GUTIERREZ PAULA SHEYLA</t>
  </si>
  <si>
    <t>47868921</t>
  </si>
  <si>
    <t>DAVILA SOLIS DIEGO ARTURO</t>
  </si>
  <si>
    <t>48014691</t>
  </si>
  <si>
    <t>GARAGATE INGA DAYANA MELANY</t>
  </si>
  <si>
    <t>48025982</t>
  </si>
  <si>
    <t>GALVEZ CHAMBILLA ROBERTO EDUARDO</t>
  </si>
  <si>
    <t>48090706</t>
  </si>
  <si>
    <t>MINAYA CUEVA THANIA KATTERYNE</t>
  </si>
  <si>
    <t>48093610</t>
  </si>
  <si>
    <t>PARIONA LIMA EDILIA</t>
  </si>
  <si>
    <t>48142739</t>
  </si>
  <si>
    <t>AZAÑA SULLCA LUCILA KRYSTELL</t>
  </si>
  <si>
    <t>48217634</t>
  </si>
  <si>
    <t>MEZA GONZALES JESUS MARTIN</t>
  </si>
  <si>
    <t>48251553</t>
  </si>
  <si>
    <t>QUISPE TIPE JAZMIN ALICIA</t>
  </si>
  <si>
    <t xml:space="preserve"> OBS: EGRESADA DE EDUCACION BASICA - NIVEL SECUNDARIA   </t>
  </si>
  <si>
    <t>48483761</t>
  </si>
  <si>
    <t>CALLA MAMANI RUTH YISEL</t>
  </si>
  <si>
    <t>48773829</t>
  </si>
  <si>
    <t>MACAVILCA DE LA CRUZ JULIANA BEATRIZ</t>
  </si>
  <si>
    <t>70033449</t>
  </si>
  <si>
    <t>SOLANO GARCIA OMAR MIJAIL</t>
  </si>
  <si>
    <t>70035174</t>
  </si>
  <si>
    <t>CAMPOS CARDOZO LILY</t>
  </si>
  <si>
    <t xml:space="preserve">LICENCIADOS EN COMPUTACION   </t>
  </si>
  <si>
    <t>70066805</t>
  </si>
  <si>
    <t>MATUTE TARAZONA CHRISTIAN ANDERSON</t>
  </si>
  <si>
    <t xml:space="preserve">ADMINISTRACION OBS: ADMINISTRACION BANCARIA V CICLO   </t>
  </si>
  <si>
    <t>70101505</t>
  </si>
  <si>
    <t>RIVERA CARRANZA VERENISSE JASMIN</t>
  </si>
  <si>
    <t xml:space="preserve">ADMINISTRACION OBS: LICENCIADA EN TURISMO   </t>
  </si>
  <si>
    <t>70104171</t>
  </si>
  <si>
    <t>HUAYLLASCO ORE JAVIER SANTIAGO</t>
  </si>
  <si>
    <t>70105268</t>
  </si>
  <si>
    <t>CANO CCANTO ELIZABETH ABIGAIL</t>
  </si>
  <si>
    <t>70108189</t>
  </si>
  <si>
    <t>PORRAS RIVERA CRISTIAN</t>
  </si>
  <si>
    <t>70151596</t>
  </si>
  <si>
    <t>POMALIA ALVARO FIORELLA JULIA</t>
  </si>
  <si>
    <t>70251542</t>
  </si>
  <si>
    <t>BROCIL RIVAS JACQUELINE DEL ROCIO</t>
  </si>
  <si>
    <t xml:space="preserve">ADMINISTRACION OBS: ASISTENTE DE GERENCIA ADMINISTRATIVA   </t>
  </si>
  <si>
    <t>70277936</t>
  </si>
  <si>
    <t>ELIAS DIAZ DANIEL GUILLERMO</t>
  </si>
  <si>
    <t>70280207</t>
  </si>
  <si>
    <t>PINEDA MOYANO ANDREA STHEFANIA</t>
  </si>
  <si>
    <t>70297673</t>
  </si>
  <si>
    <t>CABRERA CRISPIN CINDY VERONICA</t>
  </si>
  <si>
    <t xml:space="preserve">ADMINISTRACION OBS: BACHILLER EN CIENCIAS ECONOMICAS   </t>
  </si>
  <si>
    <t>70311676</t>
  </si>
  <si>
    <t>HANCCO IBARRA MARIA VIRGINIA</t>
  </si>
  <si>
    <t>70364475</t>
  </si>
  <si>
    <t>LEON CHAÑI HENRY MILLER</t>
  </si>
  <si>
    <t xml:space="preserve">INGENIERIA DE SISTEMAS OBS: IX CICLO   </t>
  </si>
  <si>
    <t>70378717</t>
  </si>
  <si>
    <t>REYNAGA LOA NORIETH</t>
  </si>
  <si>
    <t>70425733</t>
  </si>
  <si>
    <t>CARI COJOMA JUAN CARLOS</t>
  </si>
  <si>
    <t xml:space="preserve">INGENIERIA EN GESTION EMPRESARIAL OBS: GESTION   </t>
  </si>
  <si>
    <t>70427927</t>
  </si>
  <si>
    <t>PALACIN CALLUPE CINDY</t>
  </si>
  <si>
    <t>70430192</t>
  </si>
  <si>
    <t>ANTEZANA CORDOVA MARTHA CECILIA</t>
  </si>
  <si>
    <t>70433938</t>
  </si>
  <si>
    <t>LUYO AQUINO ADRIANA DEL PILAR</t>
  </si>
  <si>
    <t xml:space="preserve">ADMINISTRACION OBS: ESTUDIANTE IV CICLO   </t>
  </si>
  <si>
    <t>70455209</t>
  </si>
  <si>
    <t>ARISPE LANDAURO MIGUEL MANUEL</t>
  </si>
  <si>
    <t>70464701</t>
  </si>
  <si>
    <t>DE LA CRUZ IZQUIERDO LESLY KAREM</t>
  </si>
  <si>
    <t>70484311</t>
  </si>
  <si>
    <t>ACOSTA NAFRIA GUSTAVO JESUS</t>
  </si>
  <si>
    <t>70495250</t>
  </si>
  <si>
    <t>SANTIAGO ARICA ANNIE LIZBET</t>
  </si>
  <si>
    <t xml:space="preserve">SECRETARIA EJECUTIVA OBS: CARTA DE FECHA 08 AGOSTO - EGRESADA   </t>
  </si>
  <si>
    <t xml:space="preserve">APOYO ELECTRICO   </t>
  </si>
  <si>
    <t>70542177</t>
  </si>
  <si>
    <t>RIVERA GOICOCHEA BENJAMIN WILY</t>
  </si>
  <si>
    <t xml:space="preserve">TECNICOS, ELECTRONICA INDUSTRIAL OBS: ELECTROTECNIA INDUSTRIAL   </t>
  </si>
  <si>
    <t>70549475</t>
  </si>
  <si>
    <t>GALVEZ GIRON ROSA MARIA</t>
  </si>
  <si>
    <t>70563452</t>
  </si>
  <si>
    <t>GALVEZ GIRON SANDRA MILAGROS</t>
  </si>
  <si>
    <t>70618461</t>
  </si>
  <si>
    <t>AGAPITO ESPICHAN CARLOS JAVIER</t>
  </si>
  <si>
    <t>70655233</t>
  </si>
  <si>
    <t>TORRES HUAMAN LUIS ANCO JULIO</t>
  </si>
  <si>
    <t>70801312</t>
  </si>
  <si>
    <t>FERNANDEZ BECERRA CELSO HUMBERTO AMERICO</t>
  </si>
  <si>
    <t>70899193</t>
  </si>
  <si>
    <t>VALERIO CRUZ AMBAR HERLINDA</t>
  </si>
  <si>
    <t>70905535</t>
  </si>
  <si>
    <t>SANCHEZ QUIROZ ANTHONY FRANKLIN</t>
  </si>
  <si>
    <t>70905679</t>
  </si>
  <si>
    <t>PALACIOS OTAZU ESTHER MARITZA</t>
  </si>
  <si>
    <t>71019181</t>
  </si>
  <si>
    <t>CHUQUISPUMA ESPINOZA JOEL VLADIMIR</t>
  </si>
  <si>
    <t>71071219</t>
  </si>
  <si>
    <t>SOTO DÍAZ KÁTERI YOVANNA</t>
  </si>
  <si>
    <t>71415518</t>
  </si>
  <si>
    <t>ASTETE PAIVA CLEWENGER</t>
  </si>
  <si>
    <t>71435673</t>
  </si>
  <si>
    <t>APOLINARIO CAPARACHIN GIANFRANCO EMANUEL</t>
  </si>
  <si>
    <t xml:space="preserve">ADMINISTRACION OBS: EGRESADO DE LA FACULTAD DE CIENCIAS DE LA ADMINISTRACION   </t>
  </si>
  <si>
    <t>71483785</t>
  </si>
  <si>
    <t>CARBAJAL FERNANDEZ CYNTHIA</t>
  </si>
  <si>
    <t>71496671</t>
  </si>
  <si>
    <t>HUARI BOBADILLA ANDREA XIOMARA</t>
  </si>
  <si>
    <t xml:space="preserve">DERECHO OBS: ESTUDIANTE DE VI CICLO   </t>
  </si>
  <si>
    <t>71777521</t>
  </si>
  <si>
    <t>CARREÑO MINAYA CAROLINA BRENDA</t>
  </si>
  <si>
    <t>71807468</t>
  </si>
  <si>
    <t>QUISPE HUANCACURI MERY NÉLIDA</t>
  </si>
  <si>
    <t>71917630</t>
  </si>
  <si>
    <t>DE LA CRUZ LAVERIANO SENDY KAREN</t>
  </si>
  <si>
    <t>71974100</t>
  </si>
  <si>
    <t>CHAVEZ DE LA CUBA JOSE LUIS</t>
  </si>
  <si>
    <t>72105243</t>
  </si>
  <si>
    <t>LLONTOP CASTRO JANETT DEL ROSARIO</t>
  </si>
  <si>
    <t xml:space="preserve"> OBS: BAHILLER EN INGENIERIA GEOGRAFICA   </t>
  </si>
  <si>
    <t>72186505</t>
  </si>
  <si>
    <t>LIMA CORNEJO JORGE</t>
  </si>
  <si>
    <t>72190396</t>
  </si>
  <si>
    <t>HUALPA LACCACTA SARA</t>
  </si>
  <si>
    <t>72305947</t>
  </si>
  <si>
    <t>COTRINA ESCOBAL SHELSI ESTRELLITA CELESTE</t>
  </si>
  <si>
    <t>72367675</t>
  </si>
  <si>
    <t>MANRIQUE OCHOA JOYCE PIERINA</t>
  </si>
  <si>
    <t>72374028</t>
  </si>
  <si>
    <t>ÑAUPARI CASTILLO MILAGROS DEL ROSARIO</t>
  </si>
  <si>
    <t>72374828</t>
  </si>
  <si>
    <t>MONTEZA URCIA KEVIN JUNIOR</t>
  </si>
  <si>
    <t>72392919</t>
  </si>
  <si>
    <t>CACHIQUE WESTREICHER LISBETH YOVANNY</t>
  </si>
  <si>
    <t>72453006</t>
  </si>
  <si>
    <t>MENDOZA URBINA JOSE ALEXANDER</t>
  </si>
  <si>
    <t>72490305</t>
  </si>
  <si>
    <t>RAYCO VALLES IVAN CARLOS</t>
  </si>
  <si>
    <t>72639777</t>
  </si>
  <si>
    <t>CARDENAS LLACSAHUACHE PAOLO CESAR</t>
  </si>
  <si>
    <t>72681609</t>
  </si>
  <si>
    <t>ICAHUATE CRUZ SERGIO</t>
  </si>
  <si>
    <t>72739210</t>
  </si>
  <si>
    <t>SALGADO CORIPUNA ELIAS JESHUA</t>
  </si>
  <si>
    <t>72944018</t>
  </si>
  <si>
    <t>CALDERON ORTIZ MALENA LISBETH</t>
  </si>
  <si>
    <t>73009743</t>
  </si>
  <si>
    <t>YOUNG HERNANDEZ RUSSER HORACIO</t>
  </si>
  <si>
    <t xml:space="preserve">COMPUTACION E INFORMATICA OBS: INSTITUTO SUPERIOR TECNOLÓGICO SABIO NACIONAL ANTUNEZ DE MAYOLO   </t>
  </si>
  <si>
    <t>73036711</t>
  </si>
  <si>
    <t>OLAZABAL SOLIS KERLI GANIT</t>
  </si>
  <si>
    <t>73052433</t>
  </si>
  <si>
    <t>ARANDA HERMOZA ARTURO ENRIQUE</t>
  </si>
  <si>
    <t>73079219</t>
  </si>
  <si>
    <t>MENDOZA CASTILLO DE ARCE ANGELA VICTORIA</t>
  </si>
  <si>
    <t>73197049</t>
  </si>
  <si>
    <t>TTITO PUMA ERIKA YANET</t>
  </si>
  <si>
    <t>73206196</t>
  </si>
  <si>
    <t>CACERES MOGOLLON LESLY KATHERINE</t>
  </si>
  <si>
    <t>73768535</t>
  </si>
  <si>
    <t>LAZO CISNEROS EDUARDO</t>
  </si>
  <si>
    <t>73901121</t>
  </si>
  <si>
    <t>CHUCHON MORENO ROMELIA</t>
  </si>
  <si>
    <t xml:space="preserve">CIENCIA POLITICA OBS: BACHILLER EN CIENCIA POLITICA   </t>
  </si>
  <si>
    <t xml:space="preserve">ASISTENTE INFORMATICO/A   </t>
  </si>
  <si>
    <t>74597291</t>
  </si>
  <si>
    <t>VARGAS MARINO JEFFREY ANDREW</t>
  </si>
  <si>
    <t>75662178</t>
  </si>
  <si>
    <t>LEO SALAS GIANFRANCO</t>
  </si>
  <si>
    <t>76211962</t>
  </si>
  <si>
    <t>MUÑANTE CHOGGE MADILEY AILY</t>
  </si>
  <si>
    <t>76381500</t>
  </si>
  <si>
    <t>SANCHEZ PORTAL MARY CARMEN</t>
  </si>
  <si>
    <t>76798068</t>
  </si>
  <si>
    <t>QUISPE ALVAREZ MILAGROS CRISTINA</t>
  </si>
  <si>
    <t xml:space="preserve">PSICOLOGO OBS: ESTUADIANTE DE VIII CICLO   </t>
  </si>
  <si>
    <t>76942741</t>
  </si>
  <si>
    <t>QUEREVALU ALVAREZ CRISTIAN DAVID</t>
  </si>
  <si>
    <t>80041856</t>
  </si>
  <si>
    <t>SHICSHE SALCEDO OLGA JANNETH</t>
  </si>
  <si>
    <t xml:space="preserve">CIENCIAS DE LA COMUNICACION OBS: COMUNICACION SOCIAL   </t>
  </si>
  <si>
    <t>80045669</t>
  </si>
  <si>
    <t>FIGARI DEL SOLAR LUZ GIOVANNA</t>
  </si>
  <si>
    <t>80056623</t>
  </si>
  <si>
    <t>TUCO GUTIERREZ WILFREDO</t>
  </si>
  <si>
    <t>80097983</t>
  </si>
  <si>
    <t>HILARIO RIVAS YIMMY CRISTIAN</t>
  </si>
  <si>
    <t>80106494</t>
  </si>
  <si>
    <t>ORE TAPAYURI JUAN CARLOS</t>
  </si>
  <si>
    <t xml:space="preserve"> OBS: SEGUN CONSTANCIA NO CUENTA CON CONSTANCIA DE ESTUDIOS   </t>
  </si>
  <si>
    <t>80113325</t>
  </si>
  <si>
    <t>ESPETIA QUISPE JOSÉ LUIS</t>
  </si>
  <si>
    <t>80210173</t>
  </si>
  <si>
    <t>CAMARENA BLANCAS HITLER BRAULIO</t>
  </si>
  <si>
    <t>80213922</t>
  </si>
  <si>
    <t>MARTINEZ CARDENAS HENRRY WILLIAMS</t>
  </si>
  <si>
    <t>80220431</t>
  </si>
  <si>
    <t>GONZALES URDIALES YERLY JANET</t>
  </si>
  <si>
    <t>80226093</t>
  </si>
  <si>
    <t>RUIZ ARCE ERICK ENEMECIO</t>
  </si>
  <si>
    <t>80230334</t>
  </si>
  <si>
    <t>BOLIVAR PARIONA VICTOR GRIMALDO</t>
  </si>
  <si>
    <t xml:space="preserve">ELECTRICISTA, EDIFICIOS/MONTAJE (INSTALACIONES) OBS: INSTALACIONES ELECTRICAS   </t>
  </si>
  <si>
    <t>80262292</t>
  </si>
  <si>
    <t>UBILLUS TALLEDO MERY</t>
  </si>
  <si>
    <t>80270964</t>
  </si>
  <si>
    <t>PEREYRA NIETO ELMER MANOLO</t>
  </si>
  <si>
    <t>80271207</t>
  </si>
  <si>
    <t>HEREDIA ORUE KARLA JANELLY</t>
  </si>
  <si>
    <t>80281214</t>
  </si>
  <si>
    <t>LOLY BELTRAN DENIS FERNANDO</t>
  </si>
  <si>
    <t>80294043</t>
  </si>
  <si>
    <t>PAUCCAR QUISPE FLORENCIA</t>
  </si>
  <si>
    <t>80453971</t>
  </si>
  <si>
    <t>YAULI BENDEZU EDGARDO</t>
  </si>
  <si>
    <t>80539025</t>
  </si>
  <si>
    <t>QUISPE TORREJON GINA KATHERINE</t>
  </si>
  <si>
    <t>80549801</t>
  </si>
  <si>
    <t>PATRICIO COLONIA MARTIN LENIN</t>
  </si>
  <si>
    <t>80634365</t>
  </si>
  <si>
    <t>ESPINOZA JESUS LILI LEONOR</t>
  </si>
  <si>
    <t>80636301</t>
  </si>
  <si>
    <t>PUERTA RIOS EVELYN ANA CELIA</t>
  </si>
  <si>
    <t>80655017</t>
  </si>
  <si>
    <t>GUTIERREZ QUINO JACQUELINE</t>
  </si>
  <si>
    <t xml:space="preserve">CIENCIA POLITICA OBS: FACULTAD DE DERECHO Y CIENCIA POLITICA   </t>
  </si>
  <si>
    <t>80663705</t>
  </si>
  <si>
    <t>ALVARADO MERINO JOSE LUIS</t>
  </si>
  <si>
    <t>80668788</t>
  </si>
  <si>
    <t>CHURA CHOQUEHUANCA PERCY DEMETRIO</t>
  </si>
  <si>
    <t xml:space="preserve">INGENIERO APLICACIONES DE LA INFORMATICA OBS: INGENIERIA DE ESTADISTICA E INFORMATICA   </t>
  </si>
  <si>
    <t>CPF</t>
  </si>
  <si>
    <t>TECNICO ADMINISTRATIVO II</t>
  </si>
  <si>
    <t>25745522</t>
  </si>
  <si>
    <t>ABEL ALEXANDER CORTEZ VASQUEZ</t>
  </si>
  <si>
    <t>ADMINISTRADOR DE EMPRESAS OBS: ADMINISTRACION DE NEGOCIOS</t>
  </si>
  <si>
    <t>TITULADO</t>
  </si>
  <si>
    <t>TECNICO</t>
  </si>
  <si>
    <t>ANALISTA 2</t>
  </si>
  <si>
    <t>10184902</t>
  </si>
  <si>
    <t>ABEL JIMMY ARMIS LIMA</t>
  </si>
  <si>
    <t>TECNICO, COMPUTADORAS OBS: COMPUTACION E INFORMÁTICA</t>
  </si>
  <si>
    <t>EGRESADO (COMPLETO)</t>
  </si>
  <si>
    <t>CALIFICADOR DE PROCESOS 1</t>
  </si>
  <si>
    <t>10681125</t>
  </si>
  <si>
    <t>ADELA JOSEFINA GUILLEN TRUJILLO</t>
  </si>
  <si>
    <t>INGENIERO AGROINDUSTRIAL OBS: INGENIERIA AGROINDUSTRIAL</t>
  </si>
  <si>
    <t>BACHILLER</t>
  </si>
  <si>
    <t>UNIVERSITARIO</t>
  </si>
  <si>
    <t>REGISTRADOR 3</t>
  </si>
  <si>
    <t>41049680</t>
  </si>
  <si>
    <t>ADELA TEODORA NICHO IBAÑEZ</t>
  </si>
  <si>
    <t>TECNICO, COMPUTADORAS OBS: COMPUTACION E INFORMATICA</t>
  </si>
  <si>
    <t>23989452</t>
  </si>
  <si>
    <t>ADOLFO URRUTIA CHAPARRO</t>
  </si>
  <si>
    <t>AGRONOMO OBS: BACHILLER EN CIENCIAS AGRARIAS</t>
  </si>
  <si>
    <t>ESPECIALISTA 2</t>
  </si>
  <si>
    <t>10816863</t>
  </si>
  <si>
    <t>AGUEDITA MARLENE MENDOZA POMA</t>
  </si>
  <si>
    <t>ABOGADO OBS: ABOGADO</t>
  </si>
  <si>
    <t>SUPERVISOR DE PROCESOS 1</t>
  </si>
  <si>
    <t>17630633</t>
  </si>
  <si>
    <t>AGUSTIN SALAZAR SANCHEZ</t>
  </si>
  <si>
    <t>ADMINISTRADOR DE EMPRESAS OBS: ADMINISTRACION</t>
  </si>
  <si>
    <t>ANALISTA 3</t>
  </si>
  <si>
    <t>06253289</t>
  </si>
  <si>
    <t>ALAN RONALD ZARE CUEVA</t>
  </si>
  <si>
    <t>DERECHO Y CIENCIAS POLITICAS OBS: BACHILLER EN DERECHO Y CIENCIAS POLITICAS</t>
  </si>
  <si>
    <t>TECNICO OPERATIVO</t>
  </si>
  <si>
    <t>40239122</t>
  </si>
  <si>
    <t>ALBERTO GABRIEL CAMPOS MACAVILCA</t>
  </si>
  <si>
    <t>07631411</t>
  </si>
  <si>
    <t>ALDO BERNARDO MACHACUAY PAREDES</t>
  </si>
  <si>
    <t>ADMINISTRACION OBS: BACHILLER EN ADMINISTRACION Y SISTEMAS</t>
  </si>
  <si>
    <t>07643844</t>
  </si>
  <si>
    <t>ALDO ERNESTO RAMAL OYOLA</t>
  </si>
  <si>
    <t>COMPUTACION E INFORMATICA OBS: TECNICO EN COMPUTACION E INFORMATICA</t>
  </si>
  <si>
    <t>TÉCNICO ADMINISTRATIVO 2</t>
  </si>
  <si>
    <t>40699542</t>
  </si>
  <si>
    <t>ALEJANDRO FELIPE MELGAREJO ROMERO</t>
  </si>
  <si>
    <t>ADMINISTRACION</t>
  </si>
  <si>
    <t>TECNICO EN ARCHIVO</t>
  </si>
  <si>
    <t>27254533</t>
  </si>
  <si>
    <t>ALFONSO LLAMO PEDRAZA</t>
  </si>
  <si>
    <t>ANALISTA 4</t>
  </si>
  <si>
    <t>02819802</t>
  </si>
  <si>
    <t>ALFONSO MANUEL MIRANDA GARCES</t>
  </si>
  <si>
    <t>TECNICO, COMPUTADORAS OBS: COMPUTACION</t>
  </si>
  <si>
    <t>ESTUDIANTE</t>
  </si>
  <si>
    <t>CURSOS COMPLEMENTARIOS</t>
  </si>
  <si>
    <t>08615902</t>
  </si>
  <si>
    <t>ALFONSO VEGA AMES</t>
  </si>
  <si>
    <t>ARCHIVERO OBS: ARCHIVO</t>
  </si>
  <si>
    <t>08269380</t>
  </si>
  <si>
    <t>ALFREDO DANIEL MARTIN CRUZ SCOTT</t>
  </si>
  <si>
    <t>10540745</t>
  </si>
  <si>
    <t>ANA MELBA ORTIZ CAMACHO</t>
  </si>
  <si>
    <t>LICENCIADOS EN COMPUTACION OBS: COMPUTACION</t>
  </si>
  <si>
    <t>09464760</t>
  </si>
  <si>
    <t>ANDERSON FLORES HUANCA</t>
  </si>
  <si>
    <t>09918689</t>
  </si>
  <si>
    <t>ANGELA DAVIS REYES LUDEÑA</t>
  </si>
  <si>
    <t>CONTADOR, EMPRESA OBS: CONTABILIDAD</t>
  </si>
  <si>
    <t>40375876</t>
  </si>
  <si>
    <t>ANGELICA MARIA BARRIENTOS ÑUFLO</t>
  </si>
  <si>
    <t>10613052</t>
  </si>
  <si>
    <t>ANGGELA CELESTE AMPUERO VELAZCO</t>
  </si>
  <si>
    <t>TECNICO, COMPUTADORAS OBS: MS-WINDOWS, MS-WORD Y MS-EXCEL</t>
  </si>
  <si>
    <t>26715791</t>
  </si>
  <si>
    <t>ANTENOR CARLOS VALERA AGUILAR</t>
  </si>
  <si>
    <t>TRADUCTOR DE IDIOMAS OBS: INGLUS</t>
  </si>
  <si>
    <t>TECNICO ADMINISTRATIVO 1</t>
  </si>
  <si>
    <t>20671123</t>
  </si>
  <si>
    <t>ANTONIA ROSA DE LA VEGA VICTORIO</t>
  </si>
  <si>
    <t>REGISTRADOR 4</t>
  </si>
  <si>
    <t>ANTONIO JAVIER ROMERO BONIFAZ</t>
  </si>
  <si>
    <t/>
  </si>
  <si>
    <t>10783940</t>
  </si>
  <si>
    <t>BELARMINO IVÁN RICARDO VENTURO GONZÁLEZ</t>
  </si>
  <si>
    <t>10608274</t>
  </si>
  <si>
    <t>BERTHA DELIA FELIX PORTOCARRERO</t>
  </si>
  <si>
    <t>INGENIERO INDUSTRIAL OBS: ING. INDUSTRIAL</t>
  </si>
  <si>
    <t>40758867</t>
  </si>
  <si>
    <t>BERTHA YRAIDA CANO BARRAGAN</t>
  </si>
  <si>
    <t>ANALISTA 1</t>
  </si>
  <si>
    <t>07483513</t>
  </si>
  <si>
    <t>BETH SALGADO QUISPE</t>
  </si>
  <si>
    <t>AUDITOR 2</t>
  </si>
  <si>
    <t>08486705</t>
  </si>
  <si>
    <t>BETTY JUANA LARA GONZALEZ</t>
  </si>
  <si>
    <t>ADMINISTRADOR DE EMPRESAS OBS: TITULO PROFESIONAL: LICENCIADO EN ADMINISTRACION</t>
  </si>
  <si>
    <t>SUPERVISOR DE PROCESOS 2</t>
  </si>
  <si>
    <t>43529627</t>
  </si>
  <si>
    <t>BETTY MILAGROS MOQUILLAZA ZEGARRA</t>
  </si>
  <si>
    <t>ABOGADO OBS: DERECHO VIII CICLO</t>
  </si>
  <si>
    <t>AUDITOR 1</t>
  </si>
  <si>
    <t>10350241</t>
  </si>
  <si>
    <t>BLANCA ROCIO GONZALES GOMEZ</t>
  </si>
  <si>
    <t>ESPECIALISTA, CIENCIAS DE LA COMUNICACION OBS: CIENCIAS DE LA COMUNICACION</t>
  </si>
  <si>
    <t>09431729</t>
  </si>
  <si>
    <t>BLANCA SOCORRO FERNANDEZ VASQUEZ</t>
  </si>
  <si>
    <t>32982986</t>
  </si>
  <si>
    <t>BLANCA URSULA VILLALOBOS FRANCO</t>
  </si>
  <si>
    <t>25704571</t>
  </si>
  <si>
    <t>BRENDA MADELEINE UBILLUS ROSSEL</t>
  </si>
  <si>
    <t>AUXILIAR ADMINISTRATIVO 2</t>
  </si>
  <si>
    <t>10301248</t>
  </si>
  <si>
    <t>CARLO RENSO CAPRA OBERTO-BESSO</t>
  </si>
  <si>
    <t>OBS: IDENTIFICACION POLICIAL</t>
  </si>
  <si>
    <t>AUXILIAR OPERATIVO 1</t>
  </si>
  <si>
    <t>02822421</t>
  </si>
  <si>
    <t>CARLOS ALBERTO ANCAJIMA OROZCO</t>
  </si>
  <si>
    <t>TECNICO, COMPUTADORAS</t>
  </si>
  <si>
    <t>NINGUNO</t>
  </si>
  <si>
    <t>SECUNDARIA</t>
  </si>
  <si>
    <t>ASESOR LEGAL</t>
  </si>
  <si>
    <t>10542393</t>
  </si>
  <si>
    <t>CARLOS ALCIBIADES CELSO LA TORRE CASTILLO</t>
  </si>
  <si>
    <t>41694813</t>
  </si>
  <si>
    <t>CARLOS ANTONIO APONTE MORENO</t>
  </si>
  <si>
    <t>TECNICO, COMPUTADORAS OBS: COMPUTACIÓN E INFORMATICA</t>
  </si>
  <si>
    <t>40207175</t>
  </si>
  <si>
    <t>CARLOS ANTONIO CHIRINOS FIGUEROA</t>
  </si>
  <si>
    <t>TECNICO, COMPUTADORAS OBS: SISTEMAS E INFORMATICA IV CICLO</t>
  </si>
  <si>
    <t>21527934</t>
  </si>
  <si>
    <t>CARLOS ENRIQUE VARGAS POMEZ</t>
  </si>
  <si>
    <t>10110556</t>
  </si>
  <si>
    <t>CARLOS HUMBERTO SANTILLAN HERRERA</t>
  </si>
  <si>
    <t>06669539</t>
  </si>
  <si>
    <t>CARLOS IVAN QUIROGA ARMAS</t>
  </si>
  <si>
    <t>OBS: INICIAL EN REGISTRO DE ESTADO</t>
  </si>
  <si>
    <t>10237325</t>
  </si>
  <si>
    <t>CARLOS JOHNNY SALINAS HUAROTO</t>
  </si>
  <si>
    <t>TÉCNICO ADMINSITRATIVO 1</t>
  </si>
  <si>
    <t>CARMEN BERTHA CASIMIRO JULCA</t>
  </si>
  <si>
    <t>ABOGADO OBS: DERECHO</t>
  </si>
  <si>
    <t>10589139</t>
  </si>
  <si>
    <t>CARMEN CECILIA CASTRO BADA</t>
  </si>
  <si>
    <t>COMPUTACION E INFORMATICA OBS: COMPUTACION E INFORMATICA</t>
  </si>
  <si>
    <t>REGISTRADOR DNI</t>
  </si>
  <si>
    <t>06255661</t>
  </si>
  <si>
    <t>CARMEN CECILIA GARCIA LOYOLA</t>
  </si>
  <si>
    <t>ASISTENTE ADMINISTRATIVO</t>
  </si>
  <si>
    <t>19805207</t>
  </si>
  <si>
    <t>CARMEN DEL ROCIO MENDOZA LAZO</t>
  </si>
  <si>
    <t>CONTADOR PUBLICO OBS: CONTADOR PUBLICO</t>
  </si>
  <si>
    <t>10050519</t>
  </si>
  <si>
    <t>CARMEN ELENA ZEVALLOS ARELLANO</t>
  </si>
  <si>
    <t>ABOGADO</t>
  </si>
  <si>
    <t>09444900</t>
  </si>
  <si>
    <t>CAROLINA ALICIA PEREZ BARRETO RUBIO</t>
  </si>
  <si>
    <t>SECRETARIA OBS: TAQUIMECANOGRAFA</t>
  </si>
  <si>
    <t>ASISTENTE 2</t>
  </si>
  <si>
    <t>07598533</t>
  </si>
  <si>
    <t>CECILIA DEL CARMEN SALAZAR ABARCA</t>
  </si>
  <si>
    <t>SECRETARIA OBS: SECRETARIADO</t>
  </si>
  <si>
    <t>TECNICO ADMINISTRATIVO 2</t>
  </si>
  <si>
    <t>40557613</t>
  </si>
  <si>
    <t>CECILIA IVONNE ZEGARRA AVIA</t>
  </si>
  <si>
    <t>CONTADOR, COSTOS OBS: CONTABILIDAD I CICLO</t>
  </si>
  <si>
    <t>INCOMPLETO</t>
  </si>
  <si>
    <t>07758895</t>
  </si>
  <si>
    <t>CECILIA MARITZA DE LOURDES MEZA ZUBIAURR</t>
  </si>
  <si>
    <t>MEDICO, OFTALMOLOGIA</t>
  </si>
  <si>
    <t>40463179</t>
  </si>
  <si>
    <t>CELESTINA GLORIA ROMANI HINOSTROZA</t>
  </si>
  <si>
    <t>ESPECIALISTA 1</t>
  </si>
  <si>
    <t>08344122</t>
  </si>
  <si>
    <t>CELSO NICANOR BARRETO DAVILA</t>
  </si>
  <si>
    <t>INGENIERO INDUSTRAL, HIGIENE Y SEGURIDAD INDUSTRIAL OBS: TITULO PROFESIONAL DE INGENIERO DE HIGIENE Y SEGURIDAD INDUSTRIAL</t>
  </si>
  <si>
    <t>TECNICO 1</t>
  </si>
  <si>
    <t>10120205</t>
  </si>
  <si>
    <t>CESAR AUGUSTO SARMIENTO PRINCIPE</t>
  </si>
  <si>
    <t>TECNICO, ADMINISTRADOR/OTROS</t>
  </si>
  <si>
    <t>08160486</t>
  </si>
  <si>
    <t>CESAR RONALD VASQUEZ OCAÑA</t>
  </si>
  <si>
    <t>COMPUTACION E INFORMATICA OBS: 01 AÑO ACADEMICO -TECNICO</t>
  </si>
  <si>
    <t>40020135</t>
  </si>
  <si>
    <t>CESAR WILFREDO CERDAN MENA</t>
  </si>
  <si>
    <t>10199683</t>
  </si>
  <si>
    <t>CESAR WILMER LALUPU PAZ</t>
  </si>
  <si>
    <t>COMPUTACION E INFORMATICA OBS: ESTUDIANTE DEL III SEMESTRE</t>
  </si>
  <si>
    <t>09751341</t>
  </si>
  <si>
    <t>CHRISTIAN GUILLERMO CUELLAR MONTEVERDE</t>
  </si>
  <si>
    <t>JEFE DE OFICINA REGISTRAL 2</t>
  </si>
  <si>
    <t>28224852</t>
  </si>
  <si>
    <t>CIRILO ABREGU ROBLES</t>
  </si>
  <si>
    <t>ADMINISTRACION DE EMPRESAS OBS: LICENCIADO EN ADMINISTRACIÓN</t>
  </si>
  <si>
    <t>41686520</t>
  </si>
  <si>
    <t>CLAUDIA CECILIA ECHEGARAY MENDOZA</t>
  </si>
  <si>
    <t>TECNICO, COMPUTADORAS OBS: WINDOWS 98</t>
  </si>
  <si>
    <t>40723041</t>
  </si>
  <si>
    <t>CLAUDIA ELVIRA CASTRO OLANO</t>
  </si>
  <si>
    <t>09628842</t>
  </si>
  <si>
    <t>CLAUDIA JESUS CAYETANO PERALTA</t>
  </si>
  <si>
    <t>SECRETARIA EJECUTIVA OBS: SECRETARIADO EJECUTIVO</t>
  </si>
  <si>
    <t>10710840</t>
  </si>
  <si>
    <t>CLAUDIA LISBETH TONG ROSSO</t>
  </si>
  <si>
    <t>TECNICO ADMINISTRATIVO</t>
  </si>
  <si>
    <t>07255831</t>
  </si>
  <si>
    <t>CONSUELO ROJAS ROMERO</t>
  </si>
  <si>
    <t>OBS: PROTOCOLO DE ATENCION AL USUARIO DEL RENIEC</t>
  </si>
  <si>
    <t>10253969</t>
  </si>
  <si>
    <t>CORINA MARGOT ESPINOZA CORTIJO</t>
  </si>
  <si>
    <t>40606429</t>
  </si>
  <si>
    <t>CRISTIAN ALDAS VASQUEZ</t>
  </si>
  <si>
    <t>02865372</t>
  </si>
  <si>
    <t>CYNTHIA MAYLING GALLO DEL RISCO</t>
  </si>
  <si>
    <t>TECNICO, COMPUTADORAS OBS: TECNICO EN COMPUTACION</t>
  </si>
  <si>
    <t>09677655</t>
  </si>
  <si>
    <t>DANIEL DOMINGO QUIJANDRIA SAMATELO</t>
  </si>
  <si>
    <t>ESPECIALISTA, CIENCIAS DE LA COMUNICACION OBS: LICENCIADO EN CIENCIAS DE LA COMUNICACION</t>
  </si>
  <si>
    <t>40441109</t>
  </si>
  <si>
    <t>DANIEL EDUARDO TELLO ROJAS</t>
  </si>
  <si>
    <t>TECNICO, ADMINISTRADOR/OTROS OBS: ADMINISTRACION DE NEGOCIOS V SEMESTRE</t>
  </si>
  <si>
    <t>00490550</t>
  </si>
  <si>
    <t>DAVID SAUL BERNAL GONZALES</t>
  </si>
  <si>
    <t>TECNICO, ADMINISTRADOR/OTROS OBS: ADMINISTRACION DE NEGOCIOS INTERNACIONALES</t>
  </si>
  <si>
    <t>41810697</t>
  </si>
  <si>
    <t>DAYSE FLOR RIVAS GUERRA</t>
  </si>
  <si>
    <t>LICENCIADOS EN COMPUTACION OBS: COMPUTACION E INFORMATICA</t>
  </si>
  <si>
    <t>40051851</t>
  </si>
  <si>
    <t>DENNIS LISBETH ABURTO JARA</t>
  </si>
  <si>
    <t>21520050</t>
  </si>
  <si>
    <t>DENNIS ROXANA MUNARRIZ PALOMINO</t>
  </si>
  <si>
    <t>ECONOMISTA OBS: ECONOMIA</t>
  </si>
  <si>
    <t>10086459</t>
  </si>
  <si>
    <t>DENNIS YGNACIO ZAPATA YNGA</t>
  </si>
  <si>
    <t>TECNICO, ADMINISTRADOR/OTROS OBS: ADMINISTRACIÓN</t>
  </si>
  <si>
    <t>42187583</t>
  </si>
  <si>
    <t>DIANA MARIBEL GALVEZ BECERRA</t>
  </si>
  <si>
    <t>CIENCIAS DE LA COMUNICACION</t>
  </si>
  <si>
    <t>10619808</t>
  </si>
  <si>
    <t>DORIS PATRICIA ÑAUPARI TUESTA</t>
  </si>
  <si>
    <t>INGENIERIA DE SISTEMAS</t>
  </si>
  <si>
    <t>09880685</t>
  </si>
  <si>
    <t>EDGARD OMAR CHAVEZ BREÑA</t>
  </si>
  <si>
    <t>INGENIERO ELECTRONICO OBS: ING. ELECTRONICA II CICLO</t>
  </si>
  <si>
    <t>42087193</t>
  </si>
  <si>
    <t>EDITH ROCÍO SÁNCHEZ MORÁN</t>
  </si>
  <si>
    <t>ABOGADO OBS: IV CICLO DE DERECHO Y CIENCIAS POLÍTICAS</t>
  </si>
  <si>
    <t>25579283</t>
  </si>
  <si>
    <t>EDITH TEOFILA SANCHEZ SARMIENTO</t>
  </si>
  <si>
    <t>ECONOMISTA OBS: ECONOMISTA</t>
  </si>
  <si>
    <t>09789209</t>
  </si>
  <si>
    <t>EDITH ZELMIRA TEMOCHE TEQUE</t>
  </si>
  <si>
    <t>ADMINISTRADOR DE EMPRESAS OBS: ADMINISTRACION II CICLO</t>
  </si>
  <si>
    <t>PERITO 1</t>
  </si>
  <si>
    <t>10289848</t>
  </si>
  <si>
    <t>EDWIN MARTIN HERNANDEZ MONTERO</t>
  </si>
  <si>
    <t>AUXILIAR 1</t>
  </si>
  <si>
    <t>06885346</t>
  </si>
  <si>
    <t>EFRAIN MACHA RIVERA</t>
  </si>
  <si>
    <t>INGENIERO ESTADISTICO OBS: INGENIERIA EN ESTADISTICA E INFORMATICA</t>
  </si>
  <si>
    <t>CALIFICADOR DE PROCESOS 2</t>
  </si>
  <si>
    <t>07546926</t>
  </si>
  <si>
    <t>ELBA CELIA NEGREIROS BARRENECHEA DE BRACAMONTE</t>
  </si>
  <si>
    <t>SECRETARIA OBS: SECRETARIADO PROFESIONAL</t>
  </si>
  <si>
    <t>10808957</t>
  </si>
  <si>
    <t>ELBA CLARA PERALES MOROTE</t>
  </si>
  <si>
    <t>41107453</t>
  </si>
  <si>
    <t>ELIZABETH NEYRA ARIZA</t>
  </si>
  <si>
    <t>DISEÑADOR, GRAFICO OBS: DISEÑO GRAFICO</t>
  </si>
  <si>
    <t>15428964</t>
  </si>
  <si>
    <t>ELIZABETH NOEMI SAAVEDRA QUEBANS</t>
  </si>
  <si>
    <t>23274277</t>
  </si>
  <si>
    <t>ELOY TRAVEZAÑO RUIZ</t>
  </si>
  <si>
    <t>17434399</t>
  </si>
  <si>
    <t>ELSA MARIA ÑIQUEN TELLO</t>
  </si>
  <si>
    <t>INGENIERIA DE COMPUTACION Y SISTEMAS OBS: ING. INFORM. Y SISTEM</t>
  </si>
  <si>
    <t>40541492</t>
  </si>
  <si>
    <t>ELVIA MARITZA OBLITAS SANCHEZ</t>
  </si>
  <si>
    <t>16799769</t>
  </si>
  <si>
    <t>ENNER NOE CHAVEZ TANTALEAN</t>
  </si>
  <si>
    <t>TECNICO, COMPUTADORAS OBS: ENSAMBLAJE Y REPARACION DE MICROCOMPUTADORAS</t>
  </si>
  <si>
    <t>08165247</t>
  </si>
  <si>
    <t>ENRIQUE GUSTAVO VALVERDE MARIN</t>
  </si>
  <si>
    <t>INSTALADOR, LINEAS ELECTRICAS OBS: INSTALADOR ELECTRICISTA</t>
  </si>
  <si>
    <t>ABOGADO FISCALIZADOR</t>
  </si>
  <si>
    <t>23978862</t>
  </si>
  <si>
    <t>ENZO TUPAYACHI ROMERO</t>
  </si>
  <si>
    <t>06794499</t>
  </si>
  <si>
    <t>ERICKA ISABEL OLANO LO</t>
  </si>
  <si>
    <t>23392550</t>
  </si>
  <si>
    <t>ESTEBAN SOLANO ASTO</t>
  </si>
  <si>
    <t>PROFESOR, EDUCACION SECUNDARIA OBS: PROFESOR DE ESDUCACION SECUNDARIA</t>
  </si>
  <si>
    <t>AUXLIAR OPERATIVO 2</t>
  </si>
  <si>
    <t>42362732</t>
  </si>
  <si>
    <t>ESTEBAN VILLENA HUAMAN</t>
  </si>
  <si>
    <t>43693477</t>
  </si>
  <si>
    <t>EVELYN DARLYNG CASTRO CURAY</t>
  </si>
  <si>
    <t>DERECHO OBS: ESTUDIANTE DEL X CICLO</t>
  </si>
  <si>
    <t>42138922</t>
  </si>
  <si>
    <t>EVELYN YAHAYRA MARTINEZ EYZAGUIRRE</t>
  </si>
  <si>
    <t>DERECHO Y CIENCIAS POLITICAS</t>
  </si>
  <si>
    <t>40945306</t>
  </si>
  <si>
    <t>EVELYN YANINA ANGULO TEJADA</t>
  </si>
  <si>
    <t>09354037</t>
  </si>
  <si>
    <t>EVELYT SUSANA MANRIQUE ESPINOZA</t>
  </si>
  <si>
    <t>ASISTENTE SOCIAL</t>
  </si>
  <si>
    <t>09557017</t>
  </si>
  <si>
    <t>FANNY JULIA FARFAN OLIVA</t>
  </si>
  <si>
    <t>07969413</t>
  </si>
  <si>
    <t>FANNY MANUELA ARANDA MOSCOSO</t>
  </si>
  <si>
    <t>OBS: CONTABILIDAD</t>
  </si>
  <si>
    <t>40610991</t>
  </si>
  <si>
    <t>FANNY PALOMINO MARROQUIN</t>
  </si>
  <si>
    <t>ESPECIALISTA, CIENCIAS DE LA COMUNICACION OBS: CIENCIAS DE LA COMUNICACION V CICLO</t>
  </si>
  <si>
    <t>23083067</t>
  </si>
  <si>
    <t>FELICITA NANCY AGUIRRE DOMINGUEZ</t>
  </si>
  <si>
    <t>07070982</t>
  </si>
  <si>
    <t>FELIPE REYNALDO LA JARA PIZARRO</t>
  </si>
  <si>
    <t>OBS: ADMINISTRACION DE PERSONAL Y RELACIONES INDUSTRIALES</t>
  </si>
  <si>
    <t>07791242</t>
  </si>
  <si>
    <t>FELIX DANIEL CACERES LAMA</t>
  </si>
  <si>
    <t>INGENIERO, ORGANIZACION Y PLANIFICACION DE EMPRESAS OBS: ORGANIZACIÓN Y ADMNISTRACION</t>
  </si>
  <si>
    <t>10808885</t>
  </si>
  <si>
    <t>FELIX GERARDO ANGULO GRANDEZ</t>
  </si>
  <si>
    <t>ADMINISTRADOR DE EMPRESAS OBS: ADMINISTRACION DE EMPRESAS - IV CICLO</t>
  </si>
  <si>
    <t>41137949</t>
  </si>
  <si>
    <t>FERNANDO ANDRÉS MONTES DÍAZ</t>
  </si>
  <si>
    <t>09900750</t>
  </si>
  <si>
    <t>FERNANDO ANTONIO CLEMENTE MIRANDA</t>
  </si>
  <si>
    <t>09714757</t>
  </si>
  <si>
    <t>FLAVIO ARMANDO CASTAÑEDA ZUMAETA</t>
  </si>
  <si>
    <t>COMPUTACION E INFORMATICA OBS: 2001/ 2003 SEIS CICLOS ( SEMESTRES)</t>
  </si>
  <si>
    <t>22514266</t>
  </si>
  <si>
    <t>FLOR MARLLORY BARDALES MALDONADO</t>
  </si>
  <si>
    <t>DERECHO</t>
  </si>
  <si>
    <t>40044273</t>
  </si>
  <si>
    <t>FREDDIE JUNIOR FERNANDEZ BRAVO</t>
  </si>
  <si>
    <t>COMPUTACION E INFORMATICA</t>
  </si>
  <si>
    <t>10779441</t>
  </si>
  <si>
    <t>FREDDY BRAULIO TAFUR JARA</t>
  </si>
  <si>
    <t>09798732</t>
  </si>
  <si>
    <t>FREDDY EUSEBIO CONDO GARCIA</t>
  </si>
  <si>
    <t>TECNICO, CONTABLE EN COSTOS OBS: CONTABILIDAD</t>
  </si>
  <si>
    <t>09560004</t>
  </si>
  <si>
    <t>FREDDY MARTIN GONZALES PAJARES</t>
  </si>
  <si>
    <t>ECONOMISTA OBS: ECONOMIA IV CICLO</t>
  </si>
  <si>
    <t>09876358</t>
  </si>
  <si>
    <t>GASTON JUAN TORRES LEON</t>
  </si>
  <si>
    <t>ADMINISTRADOR DE EMPRESAS OBS: LICENCIADO EN ADMINISTRACION</t>
  </si>
  <si>
    <t>40427833</t>
  </si>
  <si>
    <t>GERALDINE MABEL NAVARRO RIVERA</t>
  </si>
  <si>
    <t>CONTADOR, EMPRESA OBS: CONTABILIDAD COMPUTARIZADA</t>
  </si>
  <si>
    <t>09275829</t>
  </si>
  <si>
    <t>GERMANA ROSARIO PEREZ ATAULLUCO</t>
  </si>
  <si>
    <t>ANALISTA, SISTEMAS INFORMATICOS OBS: ANALISTA DE SISTEMAS</t>
  </si>
  <si>
    <t>07501230</t>
  </si>
  <si>
    <t>GIANCARLO GUERRA MARINA</t>
  </si>
  <si>
    <t>SUPERVISOR DE VIGILANCIA</t>
  </si>
  <si>
    <t>40832148</t>
  </si>
  <si>
    <t>GIANCARLO HUERTAS DIAZ</t>
  </si>
  <si>
    <t>PROFESOR, ENSEÑANZA SECUNDARIA/MATEMATICAS OBS: EDUCACION SECUNDARIA VI CICLO</t>
  </si>
  <si>
    <t>06641842</t>
  </si>
  <si>
    <t>GILBERTO INGA GUEVARA</t>
  </si>
  <si>
    <t>07630466</t>
  </si>
  <si>
    <t>GIOVANA ANGELICA GUERRERO LLERENA</t>
  </si>
  <si>
    <t>ECONOMISTA OBS: ECONOMIA II CICLO</t>
  </si>
  <si>
    <t>21863362</t>
  </si>
  <si>
    <t>GISELA DI SANTY MORA MUNARES</t>
  </si>
  <si>
    <t>40676145</t>
  </si>
  <si>
    <t>GISELA JEANETTE BAHAMONDE MELENDREZ</t>
  </si>
  <si>
    <t>40151133</t>
  </si>
  <si>
    <t>GISSELLA MERINO CASTILLO</t>
  </si>
  <si>
    <t>LICENCIADOS EN COMPUTACION OBS: COMPUTACION INFORMATICA</t>
  </si>
  <si>
    <t>09777044</t>
  </si>
  <si>
    <t>GISSELLE ALVINA ZEVALLOS DE LA CRUZ</t>
  </si>
  <si>
    <t>INGENIERO, SISTEMAS INFORMATICOS OBS: INGENIERIA DE COMPUTACION Y SISTEMAS</t>
  </si>
  <si>
    <t>42613142</t>
  </si>
  <si>
    <t>GIULIANA JOSEFA FERNANDEZ CUBAS</t>
  </si>
  <si>
    <t>07908672</t>
  </si>
  <si>
    <t>GLADYS ESTHER RODRIGO QUINTANA</t>
  </si>
  <si>
    <t>SECRETARIA COMERCIAL OBS: SECRETARIADO COMERCIAL</t>
  </si>
  <si>
    <t>10053416</t>
  </si>
  <si>
    <t>GLADYS MALDONADO MASIAS</t>
  </si>
  <si>
    <t>32841062</t>
  </si>
  <si>
    <t>GLADYS MARLENI VASQUEZ DEL CARPIO</t>
  </si>
  <si>
    <t>ADMINISTRACION OBS: LIC. ADMINISTRACION</t>
  </si>
  <si>
    <t>SECRETARIA 1</t>
  </si>
  <si>
    <t>09735796</t>
  </si>
  <si>
    <t>GLADYS VIRGINIA CARDENAS AGUILAR</t>
  </si>
  <si>
    <t>SECRETARIA EJECUTIVA OBS: SECRETARIADO EJECUTIVO COMPUTARIZADO</t>
  </si>
  <si>
    <t>28317066</t>
  </si>
  <si>
    <t>GLADYS YUPANQUI BAUTISTA</t>
  </si>
  <si>
    <t>TECNICO, CONTABLE EN COSTOS OBS: CONTABILIDAD II SEMESTRE</t>
  </si>
  <si>
    <t>21881154</t>
  </si>
  <si>
    <t>GLENDA ISABEL MESIAS HUAYHUA</t>
  </si>
  <si>
    <t>ASISTENTE 1</t>
  </si>
  <si>
    <t>20087244</t>
  </si>
  <si>
    <t>GLORIA MIRIAM HUARI SULLUCHUCO</t>
  </si>
  <si>
    <t>PROFESOR, EDUCACION SECUNDARIA/PEDAGOGIA OBS: LICENCIADA EN PEDAGOGIA Y HUMANIDADES; ESP: MATEMATICA Y FISICA</t>
  </si>
  <si>
    <t>07466640</t>
  </si>
  <si>
    <t>GONZALO WILBERT MENDIZABAL PANDO</t>
  </si>
  <si>
    <t>26686235</t>
  </si>
  <si>
    <t>GRABIEL AGUILAR QUISPE</t>
  </si>
  <si>
    <t>PROFESOR, EDUCACION SECUNDARIA/OTROS OBS: EDUCACION</t>
  </si>
  <si>
    <t>29212940</t>
  </si>
  <si>
    <t>GRACIELA JAQUELINE ROSAS MINAYA</t>
  </si>
  <si>
    <t>OBS: SECRETARIA COMERCIAL</t>
  </si>
  <si>
    <t>40735575</t>
  </si>
  <si>
    <t>GUILLERMO DANIEL FRANCO GRANDA</t>
  </si>
  <si>
    <t>TECNICO, COMPUTADORAS OBS: WINDOWS</t>
  </si>
  <si>
    <t>43361684</t>
  </si>
  <si>
    <t>HAYDEE ESTHER MECHAN CORONEL</t>
  </si>
  <si>
    <t>ABOGADO OBS: DERECHO III CICLO</t>
  </si>
  <si>
    <t>08174530</t>
  </si>
  <si>
    <t>HECTOR GABRIEL ARANDA NUÑEZ</t>
  </si>
  <si>
    <t>23856998</t>
  </si>
  <si>
    <t>HELBERT VENERO BEJAR</t>
  </si>
  <si>
    <t>40202702</t>
  </si>
  <si>
    <t>HENRY ARISTIDES IGLESIAS MENDEZ</t>
  </si>
  <si>
    <t>ABOGADO OBS: TITULO PROFESIONAL DE ABOGADO</t>
  </si>
  <si>
    <t>41188570</t>
  </si>
  <si>
    <t>HENRY CASTRO RIOS</t>
  </si>
  <si>
    <t>ADMINISTRACION DE EMPRESAS OBS: LICENCIADO EN ADMINISTRACION DE EMPRESAS</t>
  </si>
  <si>
    <t>08138452</t>
  </si>
  <si>
    <t>HERMELINDA FAJARDO URCIA</t>
  </si>
  <si>
    <t>06637442</t>
  </si>
  <si>
    <t>HERNAN ANTONIO BERMEO TURCHI</t>
  </si>
  <si>
    <t>09720389</t>
  </si>
  <si>
    <t>HERNAN ORESTES CALDERON CACHIQUE</t>
  </si>
  <si>
    <t>08712172</t>
  </si>
  <si>
    <t>HERVIN GUSTAVO LAZARO SANTILLAN</t>
  </si>
  <si>
    <t>TECNICO, ADMINISTRADOR/OTROS OBS: BASICO: ADMINISTRACION DE EMPRESAS</t>
  </si>
  <si>
    <t>05403493</t>
  </si>
  <si>
    <t>HOMERO PAREDES VALERA</t>
  </si>
  <si>
    <t>ADMINISTRADOR DE EMPRESAS OBS: BACHILLER EN CIENCIAS ADMINISTRATIVAS</t>
  </si>
  <si>
    <t>25568787</t>
  </si>
  <si>
    <t>HUGO ALFREDO SANCHEZ CASTILLO</t>
  </si>
  <si>
    <t>OBS: INTERPRETACION DE LA NORMAS ISO 9001:2008</t>
  </si>
  <si>
    <t>25587677</t>
  </si>
  <si>
    <t>HUGO ORLANDO ALCEDO RODRIGUEZ</t>
  </si>
  <si>
    <t>CONTADOR, COSTOS OBS: CIENCIAS CONTABLES II CICLO</t>
  </si>
  <si>
    <t>AUXILIAR ADMINISTRATIVO 1</t>
  </si>
  <si>
    <t>09588479</t>
  </si>
  <si>
    <t>INES ANA QUINTANA AVILA</t>
  </si>
  <si>
    <t>21286128</t>
  </si>
  <si>
    <t>INES BETTY CASTRO ARROYO</t>
  </si>
  <si>
    <t>TECNOLOGO DE ANALISIS QUIMICO OBS: PROFESIONAL TECNICO EN TECNOLOGIA DE ANALISIS QUIMICO</t>
  </si>
  <si>
    <t>07835779</t>
  </si>
  <si>
    <t>IRENE GUADALUPE CHUECAS CALLE</t>
  </si>
  <si>
    <t>25744732</t>
  </si>
  <si>
    <t>IRIS CARLA AGURTO ROSSI</t>
  </si>
  <si>
    <t>ADMINISTRADOR DE EMPRESAS OBS: ADMINISTRACIÓN VI CICLO</t>
  </si>
  <si>
    <t>40539361</t>
  </si>
  <si>
    <t>IRIS ISABEL AREVALO ANCO</t>
  </si>
  <si>
    <t>09905333</t>
  </si>
  <si>
    <t>ISRAEL MANUEL INGA SANCHEZ</t>
  </si>
  <si>
    <t>09517105</t>
  </si>
  <si>
    <t>IVAN DAVID PAJUELO PEREZ</t>
  </si>
  <si>
    <t>10383613</t>
  </si>
  <si>
    <t>IVAN YURI ULLOA SANCHEZ</t>
  </si>
  <si>
    <t>SUPERVISOR</t>
  </si>
  <si>
    <t>02822951</t>
  </si>
  <si>
    <t>IVONNE MARGARET ANCAJIMA OROZCO</t>
  </si>
  <si>
    <t>09956737</t>
  </si>
  <si>
    <t>JACQUELINE CELIA SANCHEZ GOMEZ</t>
  </si>
  <si>
    <t>OPERADOR INFORMATICO</t>
  </si>
  <si>
    <t>41031008</t>
  </si>
  <si>
    <t>JADE MARIANELA HUAMAN PINEDO</t>
  </si>
  <si>
    <t>COMPUTACION E INFORMATICA OBS: TECNICO EN OFIMATICA</t>
  </si>
  <si>
    <t>TECNICO EN SOPORTE 2</t>
  </si>
  <si>
    <t>06448938</t>
  </si>
  <si>
    <t>JAIME MARIANO HURTADO TELLO</t>
  </si>
  <si>
    <t>TECNICO, COMPUTADORAS OBS: ENSAMBLAJE Y REPARACION DE COMPUTADORAS - DIPLOMA DE ESPECIALIZACION</t>
  </si>
  <si>
    <t>27254790</t>
  </si>
  <si>
    <t>JAIME ORBEGOSO VASQUEZ</t>
  </si>
  <si>
    <t>TECNICO, COMPUTADORAS OBS: OPERADOR DE MICROCOMPUTADORAS</t>
  </si>
  <si>
    <t>09989529</t>
  </si>
  <si>
    <t>JANET ASENJO TARRILLO</t>
  </si>
  <si>
    <t>ENFERMERA(O) OBS: ENFERMERIA TECNICA</t>
  </si>
  <si>
    <t>07977489</t>
  </si>
  <si>
    <t>JANET EVELIN CHAVEZ RAMIREZ</t>
  </si>
  <si>
    <t>LICENCIADOS EN COMPUTACION OBS: TECNICO EN COMPUTACION E INFORMATICA</t>
  </si>
  <si>
    <t>21870584</t>
  </si>
  <si>
    <t>JANET ISABEL MEJIA MOREYRA</t>
  </si>
  <si>
    <t>LICENCIADO, PROFESIONALIZACION DOCENTE OBS: EDUCACION</t>
  </si>
  <si>
    <t>10158035</t>
  </si>
  <si>
    <t>JANET MADALENE VIDAL CABEZAS</t>
  </si>
  <si>
    <t>AUXILIAR DE EDUCACION (ENCARGADO DE CURSO) OBS: ASISTENTE EDUCACION I</t>
  </si>
  <si>
    <t>09379328</t>
  </si>
  <si>
    <t>JASSINET TAUSK MONTANO</t>
  </si>
  <si>
    <t>AVIACION OBS: AVIACION COMERCIAL: FLIGHT HOSTESS</t>
  </si>
  <si>
    <t>09653861</t>
  </si>
  <si>
    <t>JAVIER AURELIO SANTIBAÑEZ HERRERA</t>
  </si>
  <si>
    <t>CONTADOR PUBLICO</t>
  </si>
  <si>
    <t>00111278</t>
  </si>
  <si>
    <t>JAVIER BORIS ARMAS OLIVEIRA</t>
  </si>
  <si>
    <t>29594699</t>
  </si>
  <si>
    <t>JAVIER FERNANDO DIAZ MOLINARI</t>
  </si>
  <si>
    <t>15452020</t>
  </si>
  <si>
    <t>JEANETT ELIZABETH VICENTE GRADOS</t>
  </si>
  <si>
    <t>43454279</t>
  </si>
  <si>
    <t>JEANNETTE ROSSELLY ROSALES SALVADOR</t>
  </si>
  <si>
    <t>ADMINISTRACION DE EMPRESAS OBS: BACHILLER EN ADMINISTRACION DE EMPRESAS</t>
  </si>
  <si>
    <t>25743859</t>
  </si>
  <si>
    <t>JENNY ROXANNA LEONARDO IBAÑEZ</t>
  </si>
  <si>
    <t>ESPECIALISTA, CIENCIAS DE LA COMUNICACION OBS: PUBLICIDAD</t>
  </si>
  <si>
    <t>45804028</t>
  </si>
  <si>
    <t>JENYFFER ELAYNE ALVARADO RIVERA</t>
  </si>
  <si>
    <t>TECNICO, COMPUTADORAS OBS: COMPUTACION E INFORMATICA I CICLO</t>
  </si>
  <si>
    <t>10722535</t>
  </si>
  <si>
    <t>JESSICA GLADYS QUEREVALÚ PÉREZ</t>
  </si>
  <si>
    <t>ABOGADO OBS: DERECHO Y CIENCIAS POLITICAS XIII CICLO</t>
  </si>
  <si>
    <t>06795898</t>
  </si>
  <si>
    <t>JESSICA JACQUELIN CARRION VELASCO</t>
  </si>
  <si>
    <t>10111789</t>
  </si>
  <si>
    <t>JESSICA LILIANA RIOS GUTIERREZ</t>
  </si>
  <si>
    <t>20089072</t>
  </si>
  <si>
    <t>JESSICA SALAZAR LEYVA</t>
  </si>
  <si>
    <t>40793257</t>
  </si>
  <si>
    <t>JESSICA ZENAIDA ANGULO DEL BUSTO</t>
  </si>
  <si>
    <t>08277028</t>
  </si>
  <si>
    <t>JESUS ANGEL FALCON MENDOZA</t>
  </si>
  <si>
    <t>30762657</t>
  </si>
  <si>
    <t>JESUS ANSELMO VELARDE DE LA TORRE</t>
  </si>
  <si>
    <t>06098530</t>
  </si>
  <si>
    <t>JESUS FELIX CAHUAS GONZALES</t>
  </si>
  <si>
    <t>INGENIERO ESTADISTICO OBS: INGENIERIA ESTADISTICA E INFORMATICA</t>
  </si>
  <si>
    <t>41087312</t>
  </si>
  <si>
    <t>JESUS SARA CASTILLO FLORES</t>
  </si>
  <si>
    <t>CONTADOR PUBLICO OBS: CONTABILIDAD</t>
  </si>
  <si>
    <t>43302914</t>
  </si>
  <si>
    <t>JESUS VLADIMIR OCHOA ESPINOZA</t>
  </si>
  <si>
    <t>10701261</t>
  </si>
  <si>
    <t>JHOE NEYRA DEL CARPIO</t>
  </si>
  <si>
    <t>ADMINISTRADOR DE AGENCIA 2</t>
  </si>
  <si>
    <t>32982851</t>
  </si>
  <si>
    <t>JIMENA ISELA VILCHEZ FLORES</t>
  </si>
  <si>
    <t>ABOGADO OBS: TITULO PROFESIONAL DE ABOGADA</t>
  </si>
  <si>
    <t>41716480</t>
  </si>
  <si>
    <t>JIMMY ANTHONY SALVADOR CHAVEZ</t>
  </si>
  <si>
    <t>09755562</t>
  </si>
  <si>
    <t>JIMMY DANTE OLORTEGUI APOLINARIO</t>
  </si>
  <si>
    <t>02873157</t>
  </si>
  <si>
    <t>JIMMY GIANCARLO MARTINEZ REYES</t>
  </si>
  <si>
    <t>TECNICO DE ARCHIVO</t>
  </si>
  <si>
    <t>40224517</t>
  </si>
  <si>
    <t>JOEL ARMANDO RAMIREZ MENDOZA</t>
  </si>
  <si>
    <t>CONTABILIDAD OBS: FACULTAD DE CIENCIAS CONTABLES Y FINANCIERAS</t>
  </si>
  <si>
    <t>07744331</t>
  </si>
  <si>
    <t>JOHNNY LEONARDO REYES BALTODANO</t>
  </si>
  <si>
    <t>06745824</t>
  </si>
  <si>
    <t>JOHNNY MARTIN CHIRINOS MEDRANO</t>
  </si>
  <si>
    <t>32970682</t>
  </si>
  <si>
    <t>JORGE ANTONIO BUSTAMANTE CALDERON</t>
  </si>
  <si>
    <t>08615864</t>
  </si>
  <si>
    <t>JORGE AUGUSTO PONCE HURTADO</t>
  </si>
  <si>
    <t>TECNICO, INGENERIA ELECTRONICA OBS: TECNICO ELECTRONICO INDUSTRIAL</t>
  </si>
  <si>
    <t>09009198</t>
  </si>
  <si>
    <t>JORGE ENRIQUE CASTRO ROJAS</t>
  </si>
  <si>
    <t>INGENIERO QUIMICO, FABRICACION OBS: ING. QUIMICA - IX CIC</t>
  </si>
  <si>
    <t>10147262</t>
  </si>
  <si>
    <t>JORGE ENRIQUE DEL RIO VIDAL</t>
  </si>
  <si>
    <t>ADMINISTRADOR DE EMPRESAS OBS: CS. ADMINISTRATIVAS</t>
  </si>
  <si>
    <t>10171096</t>
  </si>
  <si>
    <t>JORGE ENRIQUE HUAMAN HERRERA</t>
  </si>
  <si>
    <t>08173792</t>
  </si>
  <si>
    <t>JORGE ISMAEL HINOJOSA RICRA</t>
  </si>
  <si>
    <t>TECNICO, COMPUTADORAS OBS: TECNICO EN COMPUTACION E INFORMATICA</t>
  </si>
  <si>
    <t>10615391</t>
  </si>
  <si>
    <t>JORGE LUIS VARGAS MONTALVA</t>
  </si>
  <si>
    <t>25799953</t>
  </si>
  <si>
    <t>JORGE MANUEL BOLAÑOS CACERES</t>
  </si>
  <si>
    <t>TECNICO, ADMINISTRADOR/OTROS OBS: ADMINISTRACION</t>
  </si>
  <si>
    <t>09698611</t>
  </si>
  <si>
    <t>JORGE MARTIN HUAMANI HUIVIN</t>
  </si>
  <si>
    <t>10866826</t>
  </si>
  <si>
    <t>JORGE WALTER CASANOVA HIDALGO</t>
  </si>
  <si>
    <t>TECNICO, INGENERIA ELECTRONICA OBS: ELECTRONICA</t>
  </si>
  <si>
    <t>REGISTRADOR 1</t>
  </si>
  <si>
    <t>08172628</t>
  </si>
  <si>
    <t>JOSE ALBERTO DESPOSORIO DESPOSORIO</t>
  </si>
  <si>
    <t>TECNICO, PROGRAMACION INFORMATICA/INGENIERIA OBS: PROGRAMACION DE SISTEMAS</t>
  </si>
  <si>
    <t>07859495</t>
  </si>
  <si>
    <t>JOSE ANTONIO CHAVEZ LOAYZA</t>
  </si>
  <si>
    <t>10721967</t>
  </si>
  <si>
    <t>JOSE ENRIQUE SOSA CHUMBIRAICO</t>
  </si>
  <si>
    <t>10736134</t>
  </si>
  <si>
    <t>JOSE FRANK FUENTES URQUIZA</t>
  </si>
  <si>
    <t>TECNICO, COMPUTADORAS OBS: PROGRAMA TECNICO EN COMPUTACION</t>
  </si>
  <si>
    <t>10105200</t>
  </si>
  <si>
    <t>JOSE HUMBERTO CASTILLO DEL AGUILA</t>
  </si>
  <si>
    <t>09857274</t>
  </si>
  <si>
    <t>JOSE LLONTOP CHIMAICO</t>
  </si>
  <si>
    <t>09945891</t>
  </si>
  <si>
    <t>JOSE LUIS CORREA CONDORI</t>
  </si>
  <si>
    <t>PROFESOR DE ENSEÑANZA PRIMARIA OBS: PROFESOR DE EDUCACION DE PRIMARIA V CICLO</t>
  </si>
  <si>
    <t>08633016</t>
  </si>
  <si>
    <t>JOSE MANUEL LUNA BEDOYA</t>
  </si>
  <si>
    <t>CONTADOR, EMPRESA OBS: CIENCIAS CONTABLES</t>
  </si>
  <si>
    <t>10109803</t>
  </si>
  <si>
    <t>JOSEFINA PEREYRA MEDINA</t>
  </si>
  <si>
    <t>10755276</t>
  </si>
  <si>
    <t>JOSUE DANIEL POZO DIONICIO</t>
  </si>
  <si>
    <t>06642168</t>
  </si>
  <si>
    <t>JUAN ALFREDO BRACAMONTE ALVAREZ</t>
  </si>
  <si>
    <t>OBS: "CONDUCCION DE VEHICULOS EN LA SEGURIDAD Y PROTECCION DE PERSONALIDADES"</t>
  </si>
  <si>
    <t>09943473</t>
  </si>
  <si>
    <t>JUAN CARLOS CASTAÑEDA BALCAZAR</t>
  </si>
  <si>
    <t>COMPUTACION E INFORMATICA OBS: PROGRAMA INTEGRAL DE COMPUTACION E INFORMATICA (288 HORAS)</t>
  </si>
  <si>
    <t>08804209</t>
  </si>
  <si>
    <t>JUAN CARLOS FLORES FERREYRA</t>
  </si>
  <si>
    <t>23942954</t>
  </si>
  <si>
    <t>JUAN CARLOS MENDOZA QUISPE</t>
  </si>
  <si>
    <t>10294607</t>
  </si>
  <si>
    <t>JUAN CARLOS OLIVARES CASTILLO</t>
  </si>
  <si>
    <t>09956914</t>
  </si>
  <si>
    <t>JUAN CARLOS ROMERO PESCETTO</t>
  </si>
  <si>
    <t>TECNICO, ADMINISTRADOR/OTROS OBS: TECNICO EN ADMINISTRACION</t>
  </si>
  <si>
    <t>40854332</t>
  </si>
  <si>
    <t>JUAN CARLOS SUCRE SANCHEZ</t>
  </si>
  <si>
    <t>41838620</t>
  </si>
  <si>
    <t>JUAN CARLOS VASQUEZ NIÑO DE GUZMAN</t>
  </si>
  <si>
    <t>41649017</t>
  </si>
  <si>
    <t>JUAN FRANCO MORALES VASQUEZ</t>
  </si>
  <si>
    <t>ABOGADO OBS: DERECHO XII CICLO CONCLUIDOS</t>
  </si>
  <si>
    <t>45139096</t>
  </si>
  <si>
    <t>JUAN JOSE CALDERON MANRIQUE</t>
  </si>
  <si>
    <t>OBS: SECUNDARIA COMPLETA</t>
  </si>
  <si>
    <t>07244505</t>
  </si>
  <si>
    <t>JUAN JOSE CHIAN RUELAS</t>
  </si>
  <si>
    <t>TECNICO, COMPUTADORAS OBS: ANALISIS Y OPERACION DE SISTEMAS</t>
  </si>
  <si>
    <t>08700919</t>
  </si>
  <si>
    <t>JUAN JOSÉ ZEA DELGADO</t>
  </si>
  <si>
    <t>INGENIERO MECANICO, DE FLUIDOS OBS: INGENIERIA MECANICA DE FLUIDOS</t>
  </si>
  <si>
    <t>16022106</t>
  </si>
  <si>
    <t>JUAN PABLO PEREZ AGUEDO</t>
  </si>
  <si>
    <t>COMPUTACION E INFORMATICA OBS: TECNICO EGRESADO EN DICIEMBRE DE 1997</t>
  </si>
  <si>
    <t>40379125</t>
  </si>
  <si>
    <t>JUAN RAFAEL FERNANDEZ BULNES</t>
  </si>
  <si>
    <t>TECNICO, COMPUTADORAS OBS: COMPUTACION BASICA</t>
  </si>
  <si>
    <t>40094272</t>
  </si>
  <si>
    <t>JUAN SAMUEL AGUIRRE BERROSPI</t>
  </si>
  <si>
    <t>06215689</t>
  </si>
  <si>
    <t>JUAN SIMON ORDOÑEZ CRUZADO</t>
  </si>
  <si>
    <t>07213980</t>
  </si>
  <si>
    <t>JUANA CLARA HORNA SANCHEZ</t>
  </si>
  <si>
    <t>32658191</t>
  </si>
  <si>
    <t>JUDITH NOEMI MEDRANO HUERTA</t>
  </si>
  <si>
    <t>DOCENTE 1</t>
  </si>
  <si>
    <t>29528889</t>
  </si>
  <si>
    <t>JUDITH YSABEL CANO TORREBLANCA</t>
  </si>
  <si>
    <t>MEDICO, OBSTETRA OBS: OBSTETRIZ</t>
  </si>
  <si>
    <t>07530669</t>
  </si>
  <si>
    <t>JULIA TERESA RODRIGUEZ FERNANDEZ</t>
  </si>
  <si>
    <t>TECNICO, COMPUTADORAS OBS: COMPUTACION INFORMATICA</t>
  </si>
  <si>
    <t>06811763</t>
  </si>
  <si>
    <t>JULIA VICTORIA SALAZAR QUINTANILLA DE PANTOJA</t>
  </si>
  <si>
    <t>OBS: VI CICLO DE COMPUTACIÓN E INFORMÁTICA</t>
  </si>
  <si>
    <t>06793283</t>
  </si>
  <si>
    <t>JULIA VILMA SANCHEZ CASTILLO</t>
  </si>
  <si>
    <t>INGENIERO, SISTEMAS INFORMATICOS OBS: ING. DE SISTEMAS</t>
  </si>
  <si>
    <t>40256876</t>
  </si>
  <si>
    <t>JULIO BLANCO TORRES ROJAS</t>
  </si>
  <si>
    <t>ASESOR</t>
  </si>
  <si>
    <t>09537732</t>
  </si>
  <si>
    <t>JULIO CESAR GUTARRA CERRATO</t>
  </si>
  <si>
    <t>06802753</t>
  </si>
  <si>
    <t>JULISSA SOLEDAD PAREDES HERRERA</t>
  </si>
  <si>
    <t>24715451</t>
  </si>
  <si>
    <t>JUNEOR ROBERTO VALLADARES GARATE</t>
  </si>
  <si>
    <t>ADMINISTRADOR DE EMPRESAS OBS: ADMINISTRADOR DE EMPR</t>
  </si>
  <si>
    <t>40014214</t>
  </si>
  <si>
    <t>KAREM JUDITH ORE ALEGRIA</t>
  </si>
  <si>
    <t>41659211</t>
  </si>
  <si>
    <t>KAREN VANESA MANRIQUE ZEVALLOS</t>
  </si>
  <si>
    <t>41212412</t>
  </si>
  <si>
    <t>KARIN JANETT MONTENEGRO UGAZ</t>
  </si>
  <si>
    <t>CONTADOR, EMPRESA OBS: CONTABILIDAD Y FINANZAS</t>
  </si>
  <si>
    <t>10177755</t>
  </si>
  <si>
    <t>KARINA HILDA NUÑEZ AGUILAR</t>
  </si>
  <si>
    <t>CONTADOR, EMPRESA OBS: CONTABILIDAD - INCOMPLETA</t>
  </si>
  <si>
    <t>09907996</t>
  </si>
  <si>
    <t>KARINA LISSETE SOTO LEON</t>
  </si>
  <si>
    <t>42662856</t>
  </si>
  <si>
    <t>KATERINE ESTEFANY VELASQUEZ ORTEGA</t>
  </si>
  <si>
    <t>41543165</t>
  </si>
  <si>
    <t>KATHERINE ZENOBIA DOZA CORDOVA</t>
  </si>
  <si>
    <t>10760050</t>
  </si>
  <si>
    <t>KATIA VIRGINIA VALENTIN DE LA CRUZ</t>
  </si>
  <si>
    <t>COMPUTACION E INFORMATICA OBS: DIPLOMA DE CAPACITACION DE TECNICO EN COMPUTACION</t>
  </si>
  <si>
    <t>10195856</t>
  </si>
  <si>
    <t>KEYSON FRANK ROMANI LIMAYLLA</t>
  </si>
  <si>
    <t>19259426</t>
  </si>
  <si>
    <t>LADY SENIA COBA DIAZ</t>
  </si>
  <si>
    <t>LICENCIADOS EN COMPUTACION OBS: COMPUTACION E INFORMATICA III CICLO</t>
  </si>
  <si>
    <t>10761949</t>
  </si>
  <si>
    <t>LAURA ISABEL DE LA CRUZ ALVARADO</t>
  </si>
  <si>
    <t>08686710</t>
  </si>
  <si>
    <t>LEONCIO CARDENAS HUARI</t>
  </si>
  <si>
    <t>INGENIERO CIVIL OBS: ING. CIVIL</t>
  </si>
  <si>
    <t>42029784</t>
  </si>
  <si>
    <t>LEONOR SARITA KIEFFER SOLARI</t>
  </si>
  <si>
    <t>ADMINISTRADOR DE AGENCIA 3</t>
  </si>
  <si>
    <t>LIDIA NOEMÍ IVETTE TINEO ARENAS</t>
  </si>
  <si>
    <t>40799867</t>
  </si>
  <si>
    <t>LINDA DEL CARPIO BELLODAS</t>
  </si>
  <si>
    <t>10010737</t>
  </si>
  <si>
    <t>LIUDMILA SACHENKA PALOMINO FALCONI</t>
  </si>
  <si>
    <t>09716818</t>
  </si>
  <si>
    <t>LIZ GILBERTA ALVARADO MARTEL</t>
  </si>
  <si>
    <t>10311162</t>
  </si>
  <si>
    <t>LIZ SASSY VALENCIA SAENZ</t>
  </si>
  <si>
    <t>41586102</t>
  </si>
  <si>
    <t>LIZBETH AELIN SOLIS MALDONADO</t>
  </si>
  <si>
    <t>INGENIERO, SISTEMAS INFORMATICOS OBS: INGENIERIA DE SISTEMAS Y COMPUTO</t>
  </si>
  <si>
    <t>SECRETARIA 3</t>
  </si>
  <si>
    <t>40696354</t>
  </si>
  <si>
    <t>LLULY ORFITH MEDINA PEREZ</t>
  </si>
  <si>
    <t>JEFE DE OFICINA REGISTRAL 1</t>
  </si>
  <si>
    <t>80673544</t>
  </si>
  <si>
    <t>LORENZO MEGO MARIN</t>
  </si>
  <si>
    <t>CONTADOR PUBLICO OBS: CONTADOR</t>
  </si>
  <si>
    <t>10376319</t>
  </si>
  <si>
    <t>LOURDES JESUS VALVERDE YANCAN</t>
  </si>
  <si>
    <t>ASISTENTE SOCIAL OBS: TITULO PROFESIONAL: LICENCIADA EN TRABAJO SOCIAL</t>
  </si>
  <si>
    <t>06058840</t>
  </si>
  <si>
    <t>LUIS ALBERTO CALDERON GUTIERREZ</t>
  </si>
  <si>
    <t>AUXILIAR 2</t>
  </si>
  <si>
    <t>06800790</t>
  </si>
  <si>
    <t>LUIS ARTURO SAMPEN TORRES</t>
  </si>
  <si>
    <t>ELECTRICISTA OBS: ELECTRICIDAD</t>
  </si>
  <si>
    <t>40095941</t>
  </si>
  <si>
    <t>LUIS EDUARDO PACHECO GOICOCHEA</t>
  </si>
  <si>
    <t>09427175</t>
  </si>
  <si>
    <t>LUIS ENRIQUE ORTIZ ROCANO</t>
  </si>
  <si>
    <t>TECNICO, ADMINISTRADOR/OTROS OBS: ADMINISTRACION DE EMPRESAS</t>
  </si>
  <si>
    <t>40746069</t>
  </si>
  <si>
    <t>LUIS ENRIQUE VIÑAS INAN</t>
  </si>
  <si>
    <t>ARCHIVERO OBS: ARCHIVISTICA</t>
  </si>
  <si>
    <t>41046644</t>
  </si>
  <si>
    <t>LUIS FELIPE MEJIA OTAROLA</t>
  </si>
  <si>
    <t>INGENIERO, SISTEMAS INFORMATICOS OBS: INGENIERIA DE SISTEMAS VII CICLO</t>
  </si>
  <si>
    <t>09442865</t>
  </si>
  <si>
    <t>LUIS FELIPE PALOMINO MENENDEZ</t>
  </si>
  <si>
    <t>TECNICO, COMPUTADORAS OBS: COMPUTACION - CURSOS LIBRES</t>
  </si>
  <si>
    <t>33407313</t>
  </si>
  <si>
    <t>LUIS HERNAN PIZARRO MORI</t>
  </si>
  <si>
    <t>ESPECIALISTA</t>
  </si>
  <si>
    <t>08794186</t>
  </si>
  <si>
    <t>LUIS MIGUEL NUÑEZ RAMIS</t>
  </si>
  <si>
    <t>PSICOLOGO</t>
  </si>
  <si>
    <t>40624625</t>
  </si>
  <si>
    <t>LUIS MIGUEL RAMIREZ MERCADO</t>
  </si>
  <si>
    <t>TECNICO, COMPUTADORAS OBS: COMPUTACION E INFORMATICA II CICLO</t>
  </si>
  <si>
    <t>25761532</t>
  </si>
  <si>
    <t>LUISA MAGALY ZUÑIGA BURGOS</t>
  </si>
  <si>
    <t>SECRETARIA EJECUTIVA OBS: DIPLOMA DE SECRETARIADO EJECUTIVO COMPUTARIZADO</t>
  </si>
  <si>
    <t>28202731</t>
  </si>
  <si>
    <t>LUZ ANGELICA VENEGAS AGUADO</t>
  </si>
  <si>
    <t>ANTROPOLOGO OBS: ANTROPOLOGIA SOCIAL</t>
  </si>
  <si>
    <t>REGISTRADOR</t>
  </si>
  <si>
    <t>16733468</t>
  </si>
  <si>
    <t>LUZ MARINA SAMATA QUISPE</t>
  </si>
  <si>
    <t>10741990</t>
  </si>
  <si>
    <t>LUZ OLINDA MARQUINA AGUINAGA</t>
  </si>
  <si>
    <t>21505859</t>
  </si>
  <si>
    <t>LYSBELL ROSANA QUISPE MELENDEZ</t>
  </si>
  <si>
    <t>10182216</t>
  </si>
  <si>
    <t>MAGDALENA MARIA RAMOS SORIANO</t>
  </si>
  <si>
    <t>ADMINISTRADOR DE EMPRESAS OBS: ADMINISTRACION IV CICLO</t>
  </si>
  <si>
    <t>02445330</t>
  </si>
  <si>
    <t>MAGNOLIA VICTORIA CARPIO PEREZ</t>
  </si>
  <si>
    <t>ADMINISTRADOR DE EMPRESAS OBS: ADMINISTRACION DE EMPRESAS</t>
  </si>
  <si>
    <t>ESPECIALISTA EN OPTIMIZACION DE PROCESOS</t>
  </si>
  <si>
    <t>09537198</t>
  </si>
  <si>
    <t>MANUEL AUGUSTO CORRALES URQUIZO</t>
  </si>
  <si>
    <t>08174404</t>
  </si>
  <si>
    <t>MANUEL VICENTE ROMANI CURI</t>
  </si>
  <si>
    <t>32886836</t>
  </si>
  <si>
    <t>MANUELA DE LA ROSA GONZALES</t>
  </si>
  <si>
    <t>09535351</t>
  </si>
  <si>
    <t>MARCIA SANDRA BERETTA PAZOS</t>
  </si>
  <si>
    <t>ARQUITECTO, EDIFICIOS OBS: ARQUITECTURA</t>
  </si>
  <si>
    <t>41869916</t>
  </si>
  <si>
    <t>MARCO ANTONIO FAJARDO CHAVEZ</t>
  </si>
  <si>
    <t>TECNICO, COMPUTADORAS OBS: COMPUTACION II CICLO</t>
  </si>
  <si>
    <t>MARCO ANTONIO LLERENA ZUMAETA</t>
  </si>
  <si>
    <t>32928886</t>
  </si>
  <si>
    <t>MARCOS MIRKO PAREDES ALVARADO</t>
  </si>
  <si>
    <t>ECONOMISTA OBS: CIENCIAS ECONOMICAS</t>
  </si>
  <si>
    <t>09671841</t>
  </si>
  <si>
    <t>MARGARITA VIRGINIA HURTADO BERDEJO</t>
  </si>
  <si>
    <t>40612611</t>
  </si>
  <si>
    <t>MARGOT ZULEMA RICALDE CHIPANA</t>
  </si>
  <si>
    <t>09889177</t>
  </si>
  <si>
    <t>MARIA DEL ANGEL UBALDO SALAS</t>
  </si>
  <si>
    <t>TRADUCTOR DE IDIOMAS OBS: INGLES AVANZADO</t>
  </si>
  <si>
    <t>IDIOMAS</t>
  </si>
  <si>
    <t>08593333</t>
  </si>
  <si>
    <t>MARIA DEL CARMEN LINARES TONDER</t>
  </si>
  <si>
    <t>CONTADOR, EMPRESA OBS: CONTABILIDAD V CICLO</t>
  </si>
  <si>
    <t>07739216</t>
  </si>
  <si>
    <t>MARIA DEL CARMEN NAVARRO HUERTAS</t>
  </si>
  <si>
    <t>SECRETARIA COMERCIAL OBS: SECRETARIADO EJECUTIVO CASTELLANO</t>
  </si>
  <si>
    <t>09635717</t>
  </si>
  <si>
    <t>MARIA DEL CARMEN SALAZAR VALDEOS</t>
  </si>
  <si>
    <t>SECRETARIA OBS: SECRETARIADO - ADMINI</t>
  </si>
  <si>
    <t>40977301</t>
  </si>
  <si>
    <t>MARIA DEL PILAR VASQUEZ MEDRANO</t>
  </si>
  <si>
    <t>SECRETARIA OBS: SECRETARIADO COMPUTARIZADO</t>
  </si>
  <si>
    <t>09902118</t>
  </si>
  <si>
    <t>MARIA DEL ROSARIO ESTRADA MEZA</t>
  </si>
  <si>
    <t>CIENCIAS DE LA COMUNICACION OBS: I Y II CICLO</t>
  </si>
  <si>
    <t>07933000</t>
  </si>
  <si>
    <t>MARIA ELENA MACO CHIGNE</t>
  </si>
  <si>
    <t>SECRETARIA EJECUTIVA BILING³E OBS: SECRETARIADO BILINGUE</t>
  </si>
  <si>
    <t>17829298</t>
  </si>
  <si>
    <t>MARIA EUGENIA MILUTINOVICH CAVERO</t>
  </si>
  <si>
    <t>OBS: RESGISTRO DE DEFUNCION EN LINEA</t>
  </si>
  <si>
    <t>05644472</t>
  </si>
  <si>
    <t>MARIA GERALDINE SALAZAR DELGADO</t>
  </si>
  <si>
    <t>ADMINISTRADOR DE EMPRESAS OBS: LIC. ADMINISTRACION</t>
  </si>
  <si>
    <t>09042773</t>
  </si>
  <si>
    <t>MARIA GRACIELA PEÑA AQUIJE</t>
  </si>
  <si>
    <t>40489853</t>
  </si>
  <si>
    <t>MARIA GRINES ANGULO NAVARRO</t>
  </si>
  <si>
    <t>08167619</t>
  </si>
  <si>
    <t>MARIA LIZSABEL HUAMAN ROMANI</t>
  </si>
  <si>
    <t>ARTISTA CREATIVO OBS: ARTE</t>
  </si>
  <si>
    <t>41038593</t>
  </si>
  <si>
    <t>MARIA LOURDES GAYOSO RASMUSSEN</t>
  </si>
  <si>
    <t>PSICOLOGO OBS: BACHILLER EN PSICOLOGIA</t>
  </si>
  <si>
    <t>07322491</t>
  </si>
  <si>
    <t>MARIA LOURDES GUANILO FAJARDO</t>
  </si>
  <si>
    <t>09860022</t>
  </si>
  <si>
    <t>MARIA LUISA MARTINEZ QUIQUIA</t>
  </si>
  <si>
    <t>PROFESIONAL 3</t>
  </si>
  <si>
    <t>09797580</t>
  </si>
  <si>
    <t>MARIA MAGDALENA RIOS RAMIREZ</t>
  </si>
  <si>
    <t>ESTADISTICO, INDUSTRIAL OBS: BACHILLER EN RELACIONES INDUSTRIALES</t>
  </si>
  <si>
    <t>08521589</t>
  </si>
  <si>
    <t>MARIA NEFERTI GARAY CARRANZA DE HUTCHINS</t>
  </si>
  <si>
    <t>40310999</t>
  </si>
  <si>
    <t>MARIBEL LEONOR LUJAN BALDEON</t>
  </si>
  <si>
    <t>ASESOR 2</t>
  </si>
  <si>
    <t>32738772</t>
  </si>
  <si>
    <t>MARIELA JULISSA CHAVEZ RUIZ</t>
  </si>
  <si>
    <t>09391440</t>
  </si>
  <si>
    <t>MARILU GLADYS TUPAYACHI BEISAGA</t>
  </si>
  <si>
    <t>06768118</t>
  </si>
  <si>
    <t>MARIO ALONSO MEGO APONTE</t>
  </si>
  <si>
    <t>09437484</t>
  </si>
  <si>
    <t>MARIO RIVERA YPARRAGUIRRE</t>
  </si>
  <si>
    <t>TECNICO, COMPUTADORAS OBS: EXPERTO EN OFIMATICA</t>
  </si>
  <si>
    <t>08439417</t>
  </si>
  <si>
    <t>MARITZA ANGELICA REVILLA MAYORGA</t>
  </si>
  <si>
    <t>08378417</t>
  </si>
  <si>
    <t>MARITZA EUFEMIA MARTINO GONZALES</t>
  </si>
  <si>
    <t>10228606</t>
  </si>
  <si>
    <t>MARITZA PAREDES PEREZ</t>
  </si>
  <si>
    <t>PROFESOR DE ENSEÑANZA PRIMARIA OBS: PROF. EDUC. PRIMARIA</t>
  </si>
  <si>
    <t>28272089</t>
  </si>
  <si>
    <t>MARLENE ELIZABETH FLORES PILLACA</t>
  </si>
  <si>
    <t>SECRETARIA EJECUTIVA OBS: SECRETARIADO</t>
  </si>
  <si>
    <t>40619682</t>
  </si>
  <si>
    <t>MARTA HERICA VALDEZ FLORES</t>
  </si>
  <si>
    <t>07943798</t>
  </si>
  <si>
    <t>MARTA IRENE CABALLERO ALVA</t>
  </si>
  <si>
    <t>07965291</t>
  </si>
  <si>
    <t>MARTIN NILO FLORIAN DRAGO</t>
  </si>
  <si>
    <t>TECNICO, COMPUTADORAS OBS: COMPUTACION E INFORMATICA VI SEMESTRE</t>
  </si>
  <si>
    <t>ASISTENTE OPERATIVO</t>
  </si>
  <si>
    <t>09424235</t>
  </si>
  <si>
    <t>MARUJA GALLARDO GUTIERREZ</t>
  </si>
  <si>
    <t>PROFESOR, EDUCACION SUPERIOR/CIENCIAS TECNICAS (TECNOLOGIA) OBS: TECNOLOGIA DEL VESTIDO</t>
  </si>
  <si>
    <t>24004558</t>
  </si>
  <si>
    <t>MAYRA OLIVERA PEÑARRIETA</t>
  </si>
  <si>
    <t>OBS: SECRETARIADO EJECUTIVO</t>
  </si>
  <si>
    <t>40095098</t>
  </si>
  <si>
    <t>MELINA MUÑOZ GUARNIZ</t>
  </si>
  <si>
    <t>43316434</t>
  </si>
  <si>
    <t>MELISSA SUSAN CUMPA GUTIERREZ</t>
  </si>
  <si>
    <t>ABOGADO OBS: TITULO PROFESIONAL</t>
  </si>
  <si>
    <t>40561227</t>
  </si>
  <si>
    <t>MELIZA BENITES RUGEL</t>
  </si>
  <si>
    <t>CONTABILIDAD OBS: TECNICO EN CONTABILIDAD</t>
  </si>
  <si>
    <t>09769922</t>
  </si>
  <si>
    <t>MERCEDES CANDELARIA SOLORZANO GONZALES</t>
  </si>
  <si>
    <t>CONTADOR, EMPRESA</t>
  </si>
  <si>
    <t>43637965</t>
  </si>
  <si>
    <t>MERCI ZARELA BALTODANO DIAZ</t>
  </si>
  <si>
    <t>COMPUTACION E INFORMATICA OBS: PERIODO 2005 AL 2007</t>
  </si>
  <si>
    <t>06781120</t>
  </si>
  <si>
    <t>MERY JELLINA MENDOZA ALVARADO</t>
  </si>
  <si>
    <t>43982603</t>
  </si>
  <si>
    <t>MEYLING VERONICA LICAS ANDIA</t>
  </si>
  <si>
    <t>21876843</t>
  </si>
  <si>
    <t>MIGUEL ANGEL ATUNCAR ESTEBAN</t>
  </si>
  <si>
    <t>COMPUTACION E INFORMATICA OBS: TECNICO PROFESIONAL</t>
  </si>
  <si>
    <t>06106811</t>
  </si>
  <si>
    <t>MIGUEL ANGEL LOLI ESPINOZA</t>
  </si>
  <si>
    <t>INGENIERO ELECTRONICO OBS: ING. ELECTRONICA</t>
  </si>
  <si>
    <t>43284792</t>
  </si>
  <si>
    <t>MIGUEL MARCOS QUINTANA RISCO</t>
  </si>
  <si>
    <t>INSPECTOR TECNICO, MARINA MERCANTE OBS: SUPERVISOR MARINA</t>
  </si>
  <si>
    <t>40300449</t>
  </si>
  <si>
    <t>MILAGROS JUANA NEIRA LOPEZ</t>
  </si>
  <si>
    <t>ASISTENTE SOCIAL 2</t>
  </si>
  <si>
    <t>40056346</t>
  </si>
  <si>
    <t>MILAGROS LEONOR PONCE CANDIOTTI</t>
  </si>
  <si>
    <t>TRABAJADOR(A) SOCIAL OBS: LICENCIADA EN TRABAJO SOCIAL</t>
  </si>
  <si>
    <t>07869169</t>
  </si>
  <si>
    <t>MILAGROS VALDIVIA VOTO BERNALES</t>
  </si>
  <si>
    <t>29292929</t>
  </si>
  <si>
    <t>MILTON WASHINGTON NOLBERTO GERVACIO DOCARMO BUSTAMANTE</t>
  </si>
  <si>
    <t>ANTROPOLOGO OBS: LIC. ANTROPOLOGIA</t>
  </si>
  <si>
    <t>07625811</t>
  </si>
  <si>
    <t>MIRIAN CLOTILDE BAZAN NEYRA</t>
  </si>
  <si>
    <t>ADMINISTRADOR DE EMPRESAS OBS: CIENCIAS ADMINISTRATIVAS, ECONOMICAS, CONTABLES Y FINANCIERAS</t>
  </si>
  <si>
    <t>10658548</t>
  </si>
  <si>
    <t>MIRIAN JUGVANKA ESCOBAR DEL RIO</t>
  </si>
  <si>
    <t>TECNICO, COMPUTADORAS OBS: COMPUTACIÓN E INFORMÁTICA</t>
  </si>
  <si>
    <t>41227492</t>
  </si>
  <si>
    <t>MIRIAN VILLEGAS VARGAS</t>
  </si>
  <si>
    <t>09877119</t>
  </si>
  <si>
    <t>MONICA CECILIA DEL POZO ARANA</t>
  </si>
  <si>
    <t>09542684</t>
  </si>
  <si>
    <t>MYRIAM ESTELA CABRERA TOULLIER</t>
  </si>
  <si>
    <t>SECRETARIA EJECUTIVA OBS: SECRETARIADO EJECUTIVO CASTELLANO</t>
  </si>
  <si>
    <t>41279563</t>
  </si>
  <si>
    <t>NANCY ELENA ESTACIO PACHECO</t>
  </si>
  <si>
    <t>09901260</t>
  </si>
  <si>
    <t>NANCY NORMA MEZA QUISPE</t>
  </si>
  <si>
    <t>18189996</t>
  </si>
  <si>
    <t>NANCY VIOLETA DELGADO CABANILLAS</t>
  </si>
  <si>
    <t>CONTADOR PUBLICO OBS: CONTADORA PUBLICA</t>
  </si>
  <si>
    <t>06656166</t>
  </si>
  <si>
    <t>NESTOR ALEJANDRO NARRO LEZAMA</t>
  </si>
  <si>
    <t>08884045</t>
  </si>
  <si>
    <t>NESTOR AMILCAR VELASQUEZ CRUZ</t>
  </si>
  <si>
    <t>TECNICO, INGENIERIA CIVIL OBS: CONSTRUCCION CIVIL</t>
  </si>
  <si>
    <t>33261946</t>
  </si>
  <si>
    <t>NIRMA GULLIANA FARRO MONJA</t>
  </si>
  <si>
    <t>ESPECIALISTA, CIENCIAS DE LA COMUNICACION OBS: CS. COMUNICACION VIII CICLO</t>
  </si>
  <si>
    <t>ESPECIALISTA EN TECNOLOGIAS DE LA INFORMACION</t>
  </si>
  <si>
    <t>10809701</t>
  </si>
  <si>
    <t>NOELIA BESHABETH PAMO CUYA</t>
  </si>
  <si>
    <t>INGENIERO, SISTEMAS INFORMATICOS OBS: INGENIERA INFORMATICA</t>
  </si>
  <si>
    <t>40847408</t>
  </si>
  <si>
    <t>NORMA BARDALES DIAZ</t>
  </si>
  <si>
    <t>42227744</t>
  </si>
  <si>
    <t>OFELIA GEORGINA DIAZ CARRERA</t>
  </si>
  <si>
    <t>POLICIA NACIONAL OBS: PNP</t>
  </si>
  <si>
    <t>09956373</t>
  </si>
  <si>
    <t>OLGA GRANIZO POMA</t>
  </si>
  <si>
    <t>OBS: TECNICO EN COMPUTACION</t>
  </si>
  <si>
    <t>40596436</t>
  </si>
  <si>
    <t>OLGA TENORIO HEREDIA</t>
  </si>
  <si>
    <t>07631171</t>
  </si>
  <si>
    <t>OMAR PEÑARANDA PORTUGAL</t>
  </si>
  <si>
    <t>ANALISTA, SISTEMAS INFORMATICOS OBS: ESTUDIANTE V CICLO</t>
  </si>
  <si>
    <t>19104122</t>
  </si>
  <si>
    <t>ONESIMO HENOCH CASTILLO DIAZ</t>
  </si>
  <si>
    <t>TECNICO, MANTENIMIENTO DE MAQUINARIA PESADA OBS: OPERACION Y MANTENIMIENTO DE MAQUINARIA PESADA</t>
  </si>
  <si>
    <t>09566025</t>
  </si>
  <si>
    <t>ORLANDO LUIS MENDOZA REYES</t>
  </si>
  <si>
    <t>QUIMICO, INDUSTRIA METALURGICA OBS: INGENIERIA METALURGICA</t>
  </si>
  <si>
    <t>80112295</t>
  </si>
  <si>
    <t>OSCAR ALBERTO RIERA GUTIERREZ</t>
  </si>
  <si>
    <t>07375245</t>
  </si>
  <si>
    <t>OSCAR BERROCAL CHAVEZ</t>
  </si>
  <si>
    <t>08619468</t>
  </si>
  <si>
    <t>PABLO DANIEL JUIGUINTA CARTY</t>
  </si>
  <si>
    <t>CHOFER, AUTOMOVIL</t>
  </si>
  <si>
    <t>21574742</t>
  </si>
  <si>
    <t>PAOLA ANTONELLA ARAGON URIBE</t>
  </si>
  <si>
    <t>40371067</t>
  </si>
  <si>
    <t>PAOLA MERCEDES GUTIERREZ RAMOS</t>
  </si>
  <si>
    <t>06792833</t>
  </si>
  <si>
    <t>PATRICIA CAHUA CHANG KEE</t>
  </si>
  <si>
    <t>SECRETARIA COMERCIAL OBS: SECRETARIADO COMERCIAL EJECUTIVO - CEOGNE RICARDO PALMA 19 ABRIL 1995</t>
  </si>
  <si>
    <t>29676892</t>
  </si>
  <si>
    <t>PATRICIA GUILLEN LEON</t>
  </si>
  <si>
    <t>07261999</t>
  </si>
  <si>
    <t>PATRICIA IZARNOTEGUI PINASCO</t>
  </si>
  <si>
    <t>ESPECIALISTA, RELACIONES PUBLICA OBS: LICENCIADA EN RELACIONES PUBLICAS</t>
  </si>
  <si>
    <t>40374622</t>
  </si>
  <si>
    <t>PATRICIA JACQUELINE MANYARI PEÑA</t>
  </si>
  <si>
    <t>09798073</t>
  </si>
  <si>
    <t>PATRICIA MALENA HUAYRE PROAÑO</t>
  </si>
  <si>
    <t>TECNICO 2</t>
  </si>
  <si>
    <t>10598492</t>
  </si>
  <si>
    <t>PATRICIA MILAGRITOS DAVILA BRUNO</t>
  </si>
  <si>
    <t>INGENIERIA DE SISTEMAS OBS: INGENIERO DE SISTEMAS</t>
  </si>
  <si>
    <t>42100232</t>
  </si>
  <si>
    <t>PATRICIA MILAGROS CARRASCO VILCA</t>
  </si>
  <si>
    <t>ADMINISTRADOR DE EMPRESAS OBS: CIENCIAS ADMINISTRATIVAS</t>
  </si>
  <si>
    <t>09949770</t>
  </si>
  <si>
    <t>PATRICIA VIOLETA ORTIZ ARRIETA MONIER</t>
  </si>
  <si>
    <t>FISICO, MATEMATICA OBS: CIENCIAS NATURALES Y MATEMATICAS</t>
  </si>
  <si>
    <t>40300610</t>
  </si>
  <si>
    <t>PAUL STEVE SANCHEZ ROJAS</t>
  </si>
  <si>
    <t>10282695</t>
  </si>
  <si>
    <t>PAULINE LILIANA LAZO AYHUASI</t>
  </si>
  <si>
    <t>41472083</t>
  </si>
  <si>
    <t>PAVEL MAXIMO TORRES ROJAS</t>
  </si>
  <si>
    <t>TECNICO, COMPUTADORAS OBS: COMPUTACION E INFORMATCIA</t>
  </si>
  <si>
    <t>07493406</t>
  </si>
  <si>
    <t>PEDRO ARMANDO MADRID HERRERA</t>
  </si>
  <si>
    <t>09933171</t>
  </si>
  <si>
    <t>PEGGY CLAIRE MOLINA SANCHEZ</t>
  </si>
  <si>
    <t>SECRETARIA EJECUTIVA OBS: SECRETARIA EJECUTIVA</t>
  </si>
  <si>
    <t>22508604</t>
  </si>
  <si>
    <t>PERCY ALEKSANDER CHAVEZ DIAZ</t>
  </si>
  <si>
    <t>ABOGADO OBS: DERECHO - III CICLO</t>
  </si>
  <si>
    <t>40526603</t>
  </si>
  <si>
    <t>PERCY MAURO DIAZ SERVIGON</t>
  </si>
  <si>
    <t>PROFESOR, EDUCACION SECUNDARIA/LENGUA Y LITERATURA OBS: EDUCACION SECUNDARIA</t>
  </si>
  <si>
    <t>09438421</t>
  </si>
  <si>
    <t>RAFAEL BENALCAZAR LUNA</t>
  </si>
  <si>
    <t>OBS: CURSO "SEGURIDAD INDUSTRIAL Y PERSONAL"</t>
  </si>
  <si>
    <t>07029018</t>
  </si>
  <si>
    <t>RAFAEL CARMELO VASQUEZ VICARIO</t>
  </si>
  <si>
    <t>01094004</t>
  </si>
  <si>
    <t>RAFAEL SAAVEDRA SAAVEDRA</t>
  </si>
  <si>
    <t>43407424</t>
  </si>
  <si>
    <t>RAQUEL JANETH ARENAS ZAVALA</t>
  </si>
  <si>
    <t>10730721</t>
  </si>
  <si>
    <t>RAUL EDUARDO PEREZ BORJA</t>
  </si>
  <si>
    <t>TECNICO, CONTABLE EN COSTOS OBS: CONTABILIDAD III CICLO</t>
  </si>
  <si>
    <t>08109665</t>
  </si>
  <si>
    <t>RAUL ORLANDO JULCA VILLARROEL</t>
  </si>
  <si>
    <t>40094128</t>
  </si>
  <si>
    <t>RENZO LEONCIO PAREDES ALBINO</t>
  </si>
  <si>
    <t>09155830</t>
  </si>
  <si>
    <t>RITA AMANDA GUTIERREZ MOSCOSO</t>
  </si>
  <si>
    <t>47715831</t>
  </si>
  <si>
    <t>ROBER VÁSQUEZ HUAMÁN</t>
  </si>
  <si>
    <t>09875251</t>
  </si>
  <si>
    <t>ROBERTO ALBERTO REVILLA SOLIS</t>
  </si>
  <si>
    <t>40596296</t>
  </si>
  <si>
    <t>ROBERTO BRUNO CONDEZO ALPACA</t>
  </si>
  <si>
    <t>ECONOMISTA OBS: ECONOMIA V CICLO</t>
  </si>
  <si>
    <t>07877933</t>
  </si>
  <si>
    <t>ROBERTO MARCOS TANG MARTINEZ</t>
  </si>
  <si>
    <t>05339625</t>
  </si>
  <si>
    <t>ROBIN MARTIN SANJURJO VILCHEZ</t>
  </si>
  <si>
    <t>40851299</t>
  </si>
  <si>
    <t>ROCIO DEL PILAR QUISPE OSORIO DE LAGUNA</t>
  </si>
  <si>
    <t>ADMINISTRADOR DE EMPRESAS OBS: ADMINISTRACION IX CICLO</t>
  </si>
  <si>
    <t>PROFESIONAL 2</t>
  </si>
  <si>
    <t>25769890</t>
  </si>
  <si>
    <t>ROCIO MILAGROS DE LA CRUZ CASTILLO</t>
  </si>
  <si>
    <t>ABOGADO OBS: DERECHO Y CIENCIAS POLITICAS</t>
  </si>
  <si>
    <t>CALIFICADOR DE PROCESOS I</t>
  </si>
  <si>
    <t>25617431</t>
  </si>
  <si>
    <t>ROGER FREDY TINEDO AGUIRRE</t>
  </si>
  <si>
    <t>CONTABILIDAD</t>
  </si>
  <si>
    <t>07870624</t>
  </si>
  <si>
    <t>ROMULO ALBERTO ESTRADA SEGURA</t>
  </si>
  <si>
    <t>INGENIERO PESQUERO OBS: INGENIERO PESQUERO</t>
  </si>
  <si>
    <t>08344597</t>
  </si>
  <si>
    <t>ROOSEVELT GIONELO DELGADO PRADA</t>
  </si>
  <si>
    <t>CONTADOR, EMPRESA OBS: CIENCIAS CONTABLES X CICLO</t>
  </si>
  <si>
    <t>18173243</t>
  </si>
  <si>
    <t>ROSA CECILIA VALERA VILLENA</t>
  </si>
  <si>
    <t>41444844</t>
  </si>
  <si>
    <t>ROSA ELENA NEYRA RAMÍREZ</t>
  </si>
  <si>
    <t>08112761</t>
  </si>
  <si>
    <t>ROSA ESTHER TINEO FERNANDEZ</t>
  </si>
  <si>
    <t>ADMINISTRADOR DE PROYECTOS</t>
  </si>
  <si>
    <t>07407355</t>
  </si>
  <si>
    <t>ROSA EULALIA TOLEDO URIBE</t>
  </si>
  <si>
    <t>INGENIERIA DE COMPUTACION Y SISTEMAS OBS: INGENIERO DE SISTEMAS Y COMPUTACION</t>
  </si>
  <si>
    <t>10005001</t>
  </si>
  <si>
    <t>ROSA GEORGINA SERPA FRIAS</t>
  </si>
  <si>
    <t>40347647</t>
  </si>
  <si>
    <t>ROSA KARINA ABARCA GONZALES</t>
  </si>
  <si>
    <t>CONTABILIDAD OBS: CIENCIAS CONTABLES Y FINANCIERAS</t>
  </si>
  <si>
    <t>41567196</t>
  </si>
  <si>
    <t>ROSA LUZ CERCADO LUMBRERAS</t>
  </si>
  <si>
    <t>10324175</t>
  </si>
  <si>
    <t>ROSA SARA OCHOA RIVAS</t>
  </si>
  <si>
    <t>09777820</t>
  </si>
  <si>
    <t>ROSABEL JESUS DEL VALLE MARTICORENA</t>
  </si>
  <si>
    <t>09811495</t>
  </si>
  <si>
    <t>ROSARIO AMANDA JARA ZELADA</t>
  </si>
  <si>
    <t>CONTABILIDAD OBS: CONTABILIDAD</t>
  </si>
  <si>
    <t>08094110</t>
  </si>
  <si>
    <t>ROSARIO LEONOR GONZALES LOVON</t>
  </si>
  <si>
    <t>06921728</t>
  </si>
  <si>
    <t>ROSARIO MENDOZA MOLINA</t>
  </si>
  <si>
    <t>16632767</t>
  </si>
  <si>
    <t>ROXANA GONZALES COBEÑAS</t>
  </si>
  <si>
    <t>40082880</t>
  </si>
  <si>
    <t>ROXANA HUANACO PUMA</t>
  </si>
  <si>
    <t>FISICO, MECANICA OBS: FISICO MATEMATICO X C</t>
  </si>
  <si>
    <t>29542545</t>
  </si>
  <si>
    <t>ROY CUPER FERNANDEZ SALGUERO</t>
  </si>
  <si>
    <t>09303312</t>
  </si>
  <si>
    <t>RUBEN RACHEL FLORES DIAZ</t>
  </si>
  <si>
    <t>40697259</t>
  </si>
  <si>
    <t>RUFO TORRES PEREZ</t>
  </si>
  <si>
    <t>FISCALIZADOR</t>
  </si>
  <si>
    <t>28281757</t>
  </si>
  <si>
    <t>SAMIRA CORDOVA LA TORRE</t>
  </si>
  <si>
    <t>40964468</t>
  </si>
  <si>
    <t>SANDRA DAMARIS DIAZ MERA</t>
  </si>
  <si>
    <t>PROFESOR DE EDUCACION INICIAL (PRE-ESCOLAR) OBS: EDUC. INICIAL</t>
  </si>
  <si>
    <t>09960703</t>
  </si>
  <si>
    <t>SANDRA GIANINA GUERRERO NUÑEZ</t>
  </si>
  <si>
    <t>25781613</t>
  </si>
  <si>
    <t>SANDRA MILUZKA MENDOZA PASTOR</t>
  </si>
  <si>
    <t>LICENCIADOS EN COMPUTACION OBS: COMPUTACION E INFORMATICA 1 AÑO</t>
  </si>
  <si>
    <t>25682348</t>
  </si>
  <si>
    <t>SANDRO VICENTE REYES PUCCE</t>
  </si>
  <si>
    <t>TECNICO, COMPUTADORAS OBS: COMUTACION E INFORMATICA</t>
  </si>
  <si>
    <t>ALMACENERO</t>
  </si>
  <si>
    <t>25756556</t>
  </si>
  <si>
    <t>SANTOS BERNARDO SIANCAS SEMINARIO</t>
  </si>
  <si>
    <t>DISEÑADOR GRAFICO OBS: DISEÑO GRAFICO PUBLICITARIO</t>
  </si>
  <si>
    <t>10474849</t>
  </si>
  <si>
    <t>SARA ALARCON GUTIERREZ</t>
  </si>
  <si>
    <t>40875862</t>
  </si>
  <si>
    <t>SARITA EVELINE RAMIREZ DE LA CRUZ</t>
  </si>
  <si>
    <t>INGENIERO, SISTEMAS INFORMATICOS OBS: INGENIERIA INFORMATICA Y SISTEMAS</t>
  </si>
  <si>
    <t>08321545</t>
  </si>
  <si>
    <t>SEGUNDO ALFREDO BENAVIDES CARUAJULCA</t>
  </si>
  <si>
    <t>TRAZADOR, EBANISTERIA</t>
  </si>
  <si>
    <t>10380928</t>
  </si>
  <si>
    <t>SERGIO EDWIN MURILLO DIAZ</t>
  </si>
  <si>
    <t>07197850</t>
  </si>
  <si>
    <t>SILVIA ANGELA CAVA RAMIREZ</t>
  </si>
  <si>
    <t>TRADUCTOR DE IDIOMAS OBS: X CICLO - INGLES</t>
  </si>
  <si>
    <t>42731249</t>
  </si>
  <si>
    <t>SILVIA ANGELICA VERGARAY DE LA CRUZ</t>
  </si>
  <si>
    <t>LICENCIADO EN TURISMO OBS: TURISMO Y HOTELERIA VII CICLO</t>
  </si>
  <si>
    <t>09448581</t>
  </si>
  <si>
    <t>SILVIA MARISOL HERNANDEZ OLIVO</t>
  </si>
  <si>
    <t>40930143</t>
  </si>
  <si>
    <t>SILVIA RIOS GARCIA</t>
  </si>
  <si>
    <t>09550145</t>
  </si>
  <si>
    <t>SIRO RIGOBERTO PAREDES RAMIREZ</t>
  </si>
  <si>
    <t>06094387</t>
  </si>
  <si>
    <t>SOCORRO DEL PILAR GARCIA ATOCHE</t>
  </si>
  <si>
    <t>AUXILIAR DE ARCHIVO</t>
  </si>
  <si>
    <t>09646913</t>
  </si>
  <si>
    <t>SOFIA ELENA CORONADO TOMAYLLA</t>
  </si>
  <si>
    <t>TECNICO, COMPUTADORAS OBS: INFORMATICA</t>
  </si>
  <si>
    <t>10307118</t>
  </si>
  <si>
    <t>SOFIA ESTELA SOLIS QUIROZ</t>
  </si>
  <si>
    <t>CONTADOR PUBLICO OBS: CONTADORA</t>
  </si>
  <si>
    <t>40468863</t>
  </si>
  <si>
    <t>SOLANGIE HERNESTINA GORDILLO BERMEJO</t>
  </si>
  <si>
    <t>LICENCIADOS EN COMPUTACION OBS: COMPUTACION BASICA</t>
  </si>
  <si>
    <t>17886066</t>
  </si>
  <si>
    <t>SONIA AYDEE VASQUEZ PALOMINO</t>
  </si>
  <si>
    <t>TECNICO, OPERACIONES BANCARIAS Y FINANCIERAS OBS: ADMINISTRACION BANCAR</t>
  </si>
  <si>
    <t>09531551</t>
  </si>
  <si>
    <t>SONIA MIRYAM VASQUEZ GORRITI</t>
  </si>
  <si>
    <t>PROFESOR DE EDUCACION INICIAL (PRE-ESCOLAR) OBS: EDUCACION INICAL</t>
  </si>
  <si>
    <t>10620414</t>
  </si>
  <si>
    <t>SUSAN ERIKA ZEVALLOS HUAMAN</t>
  </si>
  <si>
    <t>DISEÑADOR, GRAFICO OBS: TECNICO EN DISEÑO GRAFICO</t>
  </si>
  <si>
    <t>10741801</t>
  </si>
  <si>
    <t>TANIA GIOVANNA VENTURA SERNA</t>
  </si>
  <si>
    <t>SECRETARIA OBS: TECNICO EN SECRETARIADO ADMINISTRATIVO</t>
  </si>
  <si>
    <t>32989137</t>
  </si>
  <si>
    <t>TEODORA BEATRIZ ACOSTA SALVADOR</t>
  </si>
  <si>
    <t>INGENIERO, SISTEMAS INFORMATICOS OBS: INGENIERIA DE SISTEMAS</t>
  </si>
  <si>
    <t>10696698</t>
  </si>
  <si>
    <t>TEOFILO HUMBERTO GUZMAN ALCALA</t>
  </si>
  <si>
    <t>TECNICO, PROGRAMACION INFORMATICA/COMUNICACIONES OBS: PROGRAMACION</t>
  </si>
  <si>
    <t>09435982</t>
  </si>
  <si>
    <t>TERESA ISABEL MIRANDA VALENCIA DE PARDO</t>
  </si>
  <si>
    <t>10731822</t>
  </si>
  <si>
    <t>TITO ARANA ESTRADA</t>
  </si>
  <si>
    <t>TECNICO, COMPUTADORAS OBS: COMPUTACION E INFORMATICA - IV CICLO</t>
  </si>
  <si>
    <t>40415395</t>
  </si>
  <si>
    <t>VERONIKA LUZ VARGAS GOMEZ</t>
  </si>
  <si>
    <t>INGENIERO, SISTEMAS INFORMATICOS OBS: ING. COMPUTACION Y SISTEMAS</t>
  </si>
  <si>
    <t>09674875</t>
  </si>
  <si>
    <t>VICTOR ANTONIO PALACIOS MARTINEZ</t>
  </si>
  <si>
    <t>INGENIERO INDUSTRIAL OBS: INGENIERIA INDUSTRIAL</t>
  </si>
  <si>
    <t>22497208</t>
  </si>
  <si>
    <t>VICTOR ISAIAS DAZA ROBLES</t>
  </si>
  <si>
    <t>40244810</t>
  </si>
  <si>
    <t>VICTOR MANUEL FRANCO VILLEGAS</t>
  </si>
  <si>
    <t>OBS: FUERZAS ESPECIALES 4TO CICLO DE INSTRUCCION TECNICA</t>
  </si>
  <si>
    <t>25776396</t>
  </si>
  <si>
    <t>VICTORIA GISELLA ZEVALLOS GUZMAN</t>
  </si>
  <si>
    <t>AVIACION OBS: COUNTER PROFESIONAL</t>
  </si>
  <si>
    <t>28288222</t>
  </si>
  <si>
    <t>VICTORIA SALAZAR POMA</t>
  </si>
  <si>
    <t>17904522</t>
  </si>
  <si>
    <t>VILMA GLICERIA MORALES RIVADENEIRA</t>
  </si>
  <si>
    <t>09684860</t>
  </si>
  <si>
    <t>VILMA LINA ROMERO CENTENO</t>
  </si>
  <si>
    <t>08980440</t>
  </si>
  <si>
    <t>VILMA LOPEZ PINTO DE PAREDES</t>
  </si>
  <si>
    <t>SECRETARIA OBS: SECRETARIA</t>
  </si>
  <si>
    <t>07443924</t>
  </si>
  <si>
    <t>WALTER ALBERTO DIAZ GALVEZ</t>
  </si>
  <si>
    <t>TECNICO, COMPUTADORAS OBS: DESARROLLO DE APLICACIONES C/S CON POWER BUILDER 7.0 Y SQL 7.0</t>
  </si>
  <si>
    <t>22520655</t>
  </si>
  <si>
    <t>WALTER ANTONIO PEZO LAU</t>
  </si>
  <si>
    <t>08890368</t>
  </si>
  <si>
    <t>WALTER MUNAYCO LLATANCE</t>
  </si>
  <si>
    <t>08683373</t>
  </si>
  <si>
    <t>WILFREDO HUBERT CARDENAS BOHORQUEZ</t>
  </si>
  <si>
    <t>ADMINISTRACION OBS: IV CICLO - ADMINISTRACION</t>
  </si>
  <si>
    <t>32297252</t>
  </si>
  <si>
    <t>WILFREDO RODOLFO CHAVEZ BAZAN</t>
  </si>
  <si>
    <t>PROFESOR, EDUCACION SECUNDARIA/LENGUA Y LITERATURA OBS: PROFESOR DE EDUCACION SECUNDARIA: LENGUA Y LITERATURA</t>
  </si>
  <si>
    <t>25781520</t>
  </si>
  <si>
    <t>WILLIAM ROLANDO ATUNCAR GARCIA</t>
  </si>
  <si>
    <t>41286212</t>
  </si>
  <si>
    <t>WILLIAMS ALEXANDER FLORES ARTEAGA</t>
  </si>
  <si>
    <t>ABOGADO OBS: DERECHO I CICLO</t>
  </si>
  <si>
    <t>REGISTRADOR 2</t>
  </si>
  <si>
    <t>32976041</t>
  </si>
  <si>
    <t>WILMER ALFREDO ZAPATA ARROYO</t>
  </si>
  <si>
    <t>ESPECIALISTA, CIENCIAS DE LA COMUNICACION OBS: CIENCIAS DE LA COMUNICACIÓN</t>
  </si>
  <si>
    <t>09786702</t>
  </si>
  <si>
    <t>YESSICA AGÜERO MURILLO</t>
  </si>
  <si>
    <t>32944674</t>
  </si>
  <si>
    <t>YESSICA VILLALOBOS RIVASPLATA</t>
  </si>
  <si>
    <t>15729446</t>
  </si>
  <si>
    <t>YOICY ANGELICA ORTIZ ROMERO</t>
  </si>
  <si>
    <t>INGENIERO INDUSTRIAL</t>
  </si>
  <si>
    <t>09902997</t>
  </si>
  <si>
    <t>YOLANDA JACQUELINE QUIROZ DELGADO DE MAYO</t>
  </si>
  <si>
    <t>06279434</t>
  </si>
  <si>
    <t>YOLANDA NOEMI CASAS PACHECO</t>
  </si>
  <si>
    <t>07315361</t>
  </si>
  <si>
    <t>YOLANDA ROJAS REYES</t>
  </si>
  <si>
    <t>CONTADOR MERCANTIL OBS: CONTADOR MERCANTIL</t>
  </si>
  <si>
    <t>10647121</t>
  </si>
  <si>
    <t>YOVANA DOLORES NAJARRO MENDOZA</t>
  </si>
  <si>
    <t>INGENIERO, ADMINISTRATIVO OBS: II CICLO</t>
  </si>
  <si>
    <t>10300026</t>
  </si>
  <si>
    <t>YOVANNA CORINA PALACIOS RETIS</t>
  </si>
  <si>
    <t>40991748</t>
  </si>
  <si>
    <t>ZAIDA ALVAREZ TARICUARIMA</t>
  </si>
  <si>
    <t>40421756</t>
  </si>
  <si>
    <t>ZARELA SUSAN INFANTE CABRERA</t>
  </si>
  <si>
    <t>TRABAJADOR(A) SOCIAL OBS: TRABAJO SOCIAL</t>
  </si>
  <si>
    <t>08864242</t>
  </si>
  <si>
    <t>ZOILO ALEJANDRO ACOSTA BOADA</t>
  </si>
  <si>
    <t>ECONOMISTA OBS: TITULO PROFESIONA DE ECONOMÍA</t>
  </si>
  <si>
    <t>05371657</t>
  </si>
  <si>
    <t>ZULLY VANESSA KANAFFO VELA</t>
  </si>
  <si>
    <t>MONTO MENSUAL 2020</t>
  </si>
  <si>
    <t>MONTO MENSUAL 2021</t>
  </si>
  <si>
    <t>033</t>
  </si>
  <si>
    <t>001</t>
  </si>
  <si>
    <t xml:space="preserve">OFICINA REGISTRAL DE PIURA </t>
  </si>
  <si>
    <t>TERCERO</t>
  </si>
  <si>
    <t>SOLES</t>
  </si>
  <si>
    <t>MENSUAL</t>
  </si>
  <si>
    <t>PUNTO DE ATENCIÓN SANTA CRUZ</t>
  </si>
  <si>
    <t>P36012017</t>
  </si>
  <si>
    <t>AGENCIA CHOTA</t>
  </si>
  <si>
    <t>P36008977</t>
  </si>
  <si>
    <t>PUNTO DE ATENCIÓN FERREÑAFE</t>
  </si>
  <si>
    <t>P10082294</t>
  </si>
  <si>
    <t>PUNTO DE ATENCIÓN CUTERVO</t>
  </si>
  <si>
    <t>P36017246</t>
  </si>
  <si>
    <t>OFICINA REGISTRAL TUMBES</t>
  </si>
  <si>
    <t>PUNTO DE ATENCIÓN LAMBAYEQUE</t>
  </si>
  <si>
    <t>P10117877</t>
  </si>
  <si>
    <t>OFICINA REGISTRAL LEONARDO ORTIZ</t>
  </si>
  <si>
    <t>AGENCIA TALARA</t>
  </si>
  <si>
    <t>11/02/022</t>
  </si>
  <si>
    <t>OFICINA REGISTRAL SULLANA</t>
  </si>
  <si>
    <t>AGENCIA OTUZCO</t>
  </si>
  <si>
    <t>P29001170</t>
  </si>
  <si>
    <t>PUNTO DE ATENCIÓN BAMBAMARCA - HUALGAYOC</t>
  </si>
  <si>
    <t xml:space="preserve">SEDE REGIONAL -OFICINA ARCHIVO PERIFERICO </t>
  </si>
  <si>
    <t>OFICINA REGISTRAL TRUJILLO I (Av. Pablo Casals Mz. A Libertad, Urb. Los Cedros.)</t>
  </si>
  <si>
    <t>OFICINA REGISTRAL TRIJILLO II (Av. Larco 1096 - primer piso)</t>
  </si>
  <si>
    <t>PUNTO DE ATENCIÓN SAN MARCOS</t>
  </si>
  <si>
    <t>P32009544</t>
  </si>
  <si>
    <t>PUNTO DE ATENCION VIRÚ</t>
  </si>
  <si>
    <t>AGENCIA HUAMACHUCO (SANCHEZ CARRIÓN)</t>
  </si>
  <si>
    <t>P14156205</t>
  </si>
  <si>
    <t>LOCAL CAJABAMBA</t>
  </si>
  <si>
    <t>P32014127</t>
  </si>
  <si>
    <t>PUNTO DE ATENCION ASCOPE</t>
  </si>
  <si>
    <t>P14087916</t>
  </si>
  <si>
    <t>PUNTO DE ATENCION CHEPEN</t>
  </si>
  <si>
    <t>P14129164</t>
  </si>
  <si>
    <t>AGENCIA EL DORADO</t>
  </si>
  <si>
    <t>P45005241</t>
  </si>
  <si>
    <t>AGENCIA MOYOBAMBA</t>
  </si>
  <si>
    <t>P44004746</t>
  </si>
  <si>
    <t>AGENCIA TARAPOTO (SAN MARTIN)</t>
  </si>
  <si>
    <t>AGENCIA RIOJA</t>
  </si>
  <si>
    <t>AGENCIA DE PICOTA</t>
  </si>
  <si>
    <t>P45008216</t>
  </si>
  <si>
    <t>AGENCIA PICOTA</t>
  </si>
  <si>
    <t>P45008057</t>
  </si>
  <si>
    <t>AGENCIA ALTO AMAZONAS (YURIMAGUAS)</t>
  </si>
  <si>
    <t>AGENCIA LAMAS</t>
  </si>
  <si>
    <t>P45002025</t>
  </si>
  <si>
    <t>AGENCIA MARISCAL CACERES (JUANJUI)</t>
  </si>
  <si>
    <t>AGENCIA DE HUALLAGA</t>
  </si>
  <si>
    <t>P46008264</t>
  </si>
  <si>
    <t>JR HUANUCO</t>
  </si>
  <si>
    <t>PUNTO DE ATENCION HUAMALIES</t>
  </si>
  <si>
    <t>P39003450</t>
  </si>
  <si>
    <t>PUNTO DE ATENCIÓN LEONCIO PRADO</t>
  </si>
  <si>
    <t>AGENCIA LUCANAS</t>
  </si>
  <si>
    <t>P11079908</t>
  </si>
  <si>
    <t>AGENCIA NAZCA</t>
  </si>
  <si>
    <t>DOLARES</t>
  </si>
  <si>
    <t>AGENCIA PISCO</t>
  </si>
  <si>
    <t>AGENCIA CHINCHA</t>
  </si>
  <si>
    <t>SEDE REGIONAL Y AGENCIA ICA</t>
  </si>
  <si>
    <t>JEFATURA REGIONAL AMAZONAS Y AGENCIA CHACHAPOYAS</t>
  </si>
  <si>
    <t>AGENCIA BONGARÁ (DISTRITO DE JAZAN)</t>
  </si>
  <si>
    <t xml:space="preserve"> REGISTRO N° 5509</t>
  </si>
  <si>
    <t xml:space="preserve">AGENCIA RODRIGUEZ DE MENDOZA </t>
  </si>
  <si>
    <t>P35006176</t>
  </si>
  <si>
    <t>AGENCIA JAEN</t>
  </si>
  <si>
    <t>PUNTO DE ATENCIÓN BAGUA</t>
  </si>
  <si>
    <t>PUNTO DE ATENCION UTCUBAMBA</t>
  </si>
  <si>
    <t>P34003181</t>
  </si>
  <si>
    <t>AGENCIA PUNTO DE ATENCION SAN IGNACIO</t>
  </si>
  <si>
    <t>AGENCIA HUAYLAS</t>
  </si>
  <si>
    <t>P37011792</t>
  </si>
  <si>
    <t>AGENCIA HUARI</t>
  </si>
  <si>
    <t>P37017672</t>
  </si>
  <si>
    <t>AGENCIA SIHUAS</t>
  </si>
  <si>
    <t xml:space="preserve"> C.Z. Nº 2326</t>
  </si>
  <si>
    <t>AGENCIA POMABAMBA</t>
  </si>
  <si>
    <t>P37025656</t>
  </si>
  <si>
    <t>SEDE REGIONAL Y AGENCIA SANTA</t>
  </si>
  <si>
    <t>AGENCIA HUARAZ</t>
  </si>
  <si>
    <t>PTO DE ATENCION YUNGAY</t>
  </si>
  <si>
    <t>P37001611</t>
  </si>
  <si>
    <t>AGENCIA CARHUAZ</t>
  </si>
  <si>
    <t>P37000846</t>
  </si>
  <si>
    <t>AGENCIA NUEVO CHIMBOTE</t>
  </si>
  <si>
    <t>P09094420</t>
  </si>
  <si>
    <t>AGENCIA YUNGUYO</t>
  </si>
  <si>
    <t>C.M. DE PARAMETROS N° 000451</t>
  </si>
  <si>
    <t>PUNTO DE ATENCIÓN MELGAR</t>
  </si>
  <si>
    <t>P48017900</t>
  </si>
  <si>
    <t>AGENCIA PUNO</t>
  </si>
  <si>
    <t>AGENCIA SAN ROMAN</t>
  </si>
  <si>
    <t>PUNTO DE ATENCION LAMPA</t>
  </si>
  <si>
    <t>P48000773</t>
  </si>
  <si>
    <t>AGENICA ABANCAY</t>
  </si>
  <si>
    <t>PUNTO DE ATENCIÓN QUISPICANCHI</t>
  </si>
  <si>
    <t>P31004856</t>
  </si>
  <si>
    <t>AGENCIA TAMBOPATA</t>
  </si>
  <si>
    <t>AGENCIA LA CONVENCIÓN (SANTA ANA)</t>
  </si>
  <si>
    <t>AGENCIA CANCHIS</t>
  </si>
  <si>
    <t>AGENCIA HUANTA</t>
  </si>
  <si>
    <t>P11025485</t>
  </si>
  <si>
    <t>AGENCIA ANDAHUAYLAS</t>
  </si>
  <si>
    <t xml:space="preserve">PUNTO DE ATENCIÓN VILCASHUAMAN  </t>
  </si>
  <si>
    <t>C.P.Nº14-219-MPVH-SGDUR</t>
  </si>
  <si>
    <t>PUNTO DE ATENCIÓN CANGALLO</t>
  </si>
  <si>
    <t>P11033588</t>
  </si>
  <si>
    <t>LOCAL  HUAMANGA</t>
  </si>
  <si>
    <t>AGENCIA CAMANA</t>
  </si>
  <si>
    <t>AGENCIA MOQUEGUA (MARISCAL NIETO)</t>
  </si>
  <si>
    <t>LOCAL ILO</t>
  </si>
  <si>
    <t>PUNTO DE ATENCION PADRE ABAD</t>
  </si>
  <si>
    <t>P19011170</t>
  </si>
  <si>
    <t>AGENCIA TARMA</t>
  </si>
  <si>
    <t>AGENCIA CHANCHAMAYO</t>
  </si>
  <si>
    <t>SEDE REGIONAL Y AGENCIA HUANCAYO</t>
  </si>
  <si>
    <t>OFICINA REGISTRAL CHURCAMPA</t>
  </si>
  <si>
    <t>OFICINA REGISTRAL DE ACOBAMBA</t>
  </si>
  <si>
    <t>P11084037</t>
  </si>
  <si>
    <t>ALQUILER DE INMUEBLE  - SEDE ADMINISTRATIVA</t>
  </si>
  <si>
    <t>ALQUILER  SEDE ANCASH</t>
  </si>
  <si>
    <t>ALQUILER SEDE OPERATIVA</t>
  </si>
  <si>
    <t>ALQUILER SEDE SAN BORJA</t>
  </si>
  <si>
    <t>01287060</t>
  </si>
  <si>
    <t>ALQUILER SGDI - GRI - MIROQUESADA N° 398</t>
  </si>
  <si>
    <t xml:space="preserve">ALQUILER LOCAL EREP </t>
  </si>
  <si>
    <t>ALQUILER LOCAL MONTERO ROSAS</t>
  </si>
  <si>
    <t>ALQUILER LOCAL SEDE UCAYALI</t>
  </si>
  <si>
    <t>ALQUILER LOCAL - GRE</t>
  </si>
  <si>
    <t>07010657</t>
  </si>
  <si>
    <t>ALQUILER LOCAL - SGAR (LURIN)</t>
  </si>
  <si>
    <t>ALQUILER LOCAL BARRANCA</t>
  </si>
  <si>
    <t xml:space="preserve">ALQUILER LOCAL CALLAO </t>
  </si>
  <si>
    <t>10106097068 -10256801375</t>
  </si>
  <si>
    <t>ALQUILER LOCAL SAN BORJA -SAN LUIS</t>
  </si>
  <si>
    <t>ALQUILER LOCAL SANTA ANITA (AV.EUCALIPTOS)</t>
  </si>
  <si>
    <t>ALQUILER LOCAL CAÑETE</t>
  </si>
  <si>
    <t>C.V. Nº 228-2002</t>
  </si>
  <si>
    <t>ALQUILER LOCAL COMAS 1</t>
  </si>
  <si>
    <t>ALQUILER LOCAL COMAS 3</t>
  </si>
  <si>
    <t>ALQUILER LOCAL SAN JUAN DE LURIGANCHO</t>
  </si>
  <si>
    <t>ALQUILER LOCAL VILLA EL SALVADOR</t>
  </si>
  <si>
    <t>P03021228</t>
  </si>
  <si>
    <t>ALQUILER LOCAL SURCO HIGUERETA</t>
  </si>
  <si>
    <t>ALQUILER LOCAL INDEPENDENCIA</t>
  </si>
  <si>
    <t>ALQUILER LOCAL CIENEGUILLA</t>
  </si>
  <si>
    <t>P02184125</t>
  </si>
  <si>
    <t xml:space="preserve">ALQUILER LOCAL SAN JUAN DE MIRAFLORES </t>
  </si>
  <si>
    <t>P03172584</t>
  </si>
  <si>
    <t>ALQUILER LOCAL ATE</t>
  </si>
  <si>
    <t xml:space="preserve">ALQUILER LOCAL SAN MARTIN DE PORRES </t>
  </si>
  <si>
    <t>ALQUILER LOCAL JESUS MARIA</t>
  </si>
  <si>
    <t>ALQUILER LOCAL CHOSICA</t>
  </si>
  <si>
    <t>ALQUILER LOCAL QUILCA</t>
  </si>
  <si>
    <t>ALQUILER PUENTE PIEDRA</t>
  </si>
  <si>
    <t>C.P. Nº 1958-2015/SGCSPU-GDU-MDPP</t>
  </si>
  <si>
    <t>ALQUILER LOCAL MIRAFLORES</t>
  </si>
  <si>
    <t>00168424</t>
  </si>
  <si>
    <t>GRIAS - LOCAL  HUANUCO</t>
  </si>
  <si>
    <t>180,48</t>
  </si>
  <si>
    <t>GRIAS - LOCAL CUSCO</t>
  </si>
  <si>
    <t>GRIAS - LOCAL IQUITOS</t>
  </si>
  <si>
    <t>GRIAS - PUNO</t>
  </si>
  <si>
    <t>GRIAS LOCAL - HUANCAVELICA</t>
  </si>
  <si>
    <t>P11102633</t>
  </si>
  <si>
    <t>ALQUILER DE ESPACIO C.C. JOCKEY PLAZA</t>
  </si>
  <si>
    <t>01617630</t>
  </si>
  <si>
    <t>ALQUILER DE ESPACIO C.C. REAL PLAZA</t>
  </si>
  <si>
    <t>ALQUILER DE ESPACIO C.C. PLAZA LIMA SUR</t>
  </si>
  <si>
    <t>02015935</t>
  </si>
  <si>
    <t>ALQUILER DE ESPACIO OPEN PLAZA ANGAMOS</t>
  </si>
  <si>
    <t>00154113</t>
  </si>
  <si>
    <t>FORMATO 04: INDICADORES DE GESTIÓN SEGÚN LOS OBJETIVOS ESTRATÉGICOS INSTITUCIONAL AL 2022</t>
  </si>
  <si>
    <t>Resultado al I Semestre</t>
  </si>
  <si>
    <t>REGISTRO NACIONAL DE IDENTIFICACIÓN Y ESTADO CIVIL - RENIEC</t>
  </si>
  <si>
    <t>N.A.</t>
  </si>
  <si>
    <t>OEI.01 Mejorar la calidad de los servicios de registro de identificación y registro civil con un acceso simplificado e integrado en beneficio de la población</t>
  </si>
  <si>
    <t>Porcentaje de la población identificada con el DNI.</t>
  </si>
  <si>
    <t>98.9%
(2020)</t>
  </si>
  <si>
    <t>RENIEC</t>
  </si>
  <si>
    <t>Porcentaje de actas integradas al Sistema de Registros Civiles.</t>
  </si>
  <si>
    <t>18.1%
(2020)</t>
  </si>
  <si>
    <t>Porcentaje de la población que tiene confianza en los servicios que brinda el RENIEC.</t>
  </si>
  <si>
    <t>74.0%
(2020)</t>
  </si>
  <si>
    <t>Porcentaje de la población satisfecha con los servicios que brinda el RENIEC.</t>
  </si>
  <si>
    <t>88.4%
(2020)</t>
  </si>
  <si>
    <t>OEI.02 Ampliar la cobertura y potenciar los servicios de registro de identificación y registro civil a la población en situación de vulnerabilidad social o con limitaciones de acceso</t>
  </si>
  <si>
    <t>Porcentaje de la población residente en el área rural que cuenta con el DNI.</t>
  </si>
  <si>
    <t>98.8%
(2020)</t>
  </si>
  <si>
    <t>Porcentaje de DNI entregados en campañas y/o jornadas itinerantes.</t>
  </si>
  <si>
    <t>66.5%
(2020)</t>
  </si>
  <si>
    <t>Porcentaje de lenguas indígenas u originarias implementadas al Sistema Integrado de Registros Civiles.</t>
  </si>
  <si>
    <t>25.0%
(2020)</t>
  </si>
  <si>
    <t>OEI.03 Brindar información confiable y oportuna al Sistema Electoral, entidades públicas y privadas; así como a organizaciones políticas y organismos competentes</t>
  </si>
  <si>
    <t>Número de Padrones Electorales actualizados, entregados a las entidades pertenecientes al Sistema Electoral.</t>
  </si>
  <si>
    <t>4
(2020)</t>
  </si>
  <si>
    <t>ND</t>
  </si>
  <si>
    <t>Número de registros verificados de solicitudes remitidas por el JNE.</t>
  </si>
  <si>
    <t>567,981
(2020)</t>
  </si>
  <si>
    <t>Porcentaje de confianza de los servicios que brinda a las entidades públicas y privadas.</t>
  </si>
  <si>
    <t>SM</t>
  </si>
  <si>
    <t>OEI.04 Mejorar los procesos de identidad e identificación digital, posibilitando el comercio electrónico de la población</t>
  </si>
  <si>
    <t>Porcentaje de imágenes capturadas y aprobadas en los procesos de captura de imágenes.</t>
  </si>
  <si>
    <t>95.6%
(2020)</t>
  </si>
  <si>
    <t>OEI.05 Fortalecer la gestión institucional orientada a resultados</t>
  </si>
  <si>
    <t>Porcentaje de cumplimiento anual del Plan Estratégico Institucional.</t>
  </si>
  <si>
    <t>62.2%
(2017)</t>
  </si>
  <si>
    <t>72,5%
(2020)</t>
  </si>
  <si>
    <t>Porcentaje  de  usuarios satisfechos con los servicios de RENIEC.</t>
  </si>
  <si>
    <t>48.0%
(2020)</t>
  </si>
  <si>
    <t>OEI.06 Fortalecer el Sistema de Gestión de Riesgo de Desastres</t>
  </si>
  <si>
    <t>Porcentaje de capacidades desarrolladas frente a emergencias, desastres para la  seguridad y protección del personal y locales</t>
  </si>
  <si>
    <t>SM: Sin medición no se cuenta con información a la fecha.</t>
  </si>
  <si>
    <t>Fuente: Plan Estrategico Institucional del RENIEC 2021 - 2025</t>
  </si>
  <si>
    <t>FORMATO 16: TESORERIA RESUMEN POR GRUPO GENERICO Y FUENTES DE FINANCIAMIENTO 2020 y 2021</t>
  </si>
  <si>
    <t>SALDO 2020(*)</t>
  </si>
  <si>
    <t>BANCO DE LA NACION</t>
  </si>
  <si>
    <t>0000-301000</t>
  </si>
  <si>
    <t>ENE-2003</t>
  </si>
  <si>
    <t>SOL</t>
  </si>
  <si>
    <r>
      <t xml:space="preserve">BANCO DE LA NACION - </t>
    </r>
    <r>
      <rPr>
        <b/>
        <sz val="9"/>
        <rFont val="Arial"/>
        <family val="2"/>
      </rPr>
      <t>EMERGENCIA SANITARIA COVID-19 - RO</t>
    </r>
  </si>
  <si>
    <t>MAY-2021</t>
  </si>
  <si>
    <t>00-68-287340</t>
  </si>
  <si>
    <t>JUL-2011</t>
  </si>
  <si>
    <r>
      <t xml:space="preserve">BANCO DE LA NACION - </t>
    </r>
    <r>
      <rPr>
        <b/>
        <sz val="9"/>
        <rFont val="Arial"/>
        <family val="2"/>
      </rPr>
      <t>RDR CUT</t>
    </r>
  </si>
  <si>
    <t>ENE-2013</t>
  </si>
  <si>
    <t>0000-282936</t>
  </si>
  <si>
    <t>OCT-2001</t>
  </si>
  <si>
    <t>0000-622559</t>
  </si>
  <si>
    <t>OCT-2005</t>
  </si>
  <si>
    <t xml:space="preserve">BANCO DE LA NACION </t>
  </si>
  <si>
    <t>00-068-375924</t>
  </si>
  <si>
    <t>JUN-2018</t>
  </si>
  <si>
    <t>BANCO DE CREDITO</t>
  </si>
  <si>
    <t>193-1630119-0-47</t>
  </si>
  <si>
    <t>OCT-2007</t>
  </si>
  <si>
    <t>193-1630120-0-58</t>
  </si>
  <si>
    <t>193-1138836-0-92</t>
  </si>
  <si>
    <t>ENE-2001</t>
  </si>
  <si>
    <t>191-2538440-0-07</t>
  </si>
  <si>
    <t>DIC-2018</t>
  </si>
  <si>
    <t>3. RECURSOS OPERACIONES           OFICIALES DE CRED. EXTERNO</t>
  </si>
  <si>
    <r>
      <t xml:space="preserve">BANCO DE LA NACION - </t>
    </r>
    <r>
      <rPr>
        <b/>
        <sz val="9"/>
        <rFont val="Arial"/>
        <family val="2"/>
      </rPr>
      <t>MEDIDAS EXTRAORDINARIAS Y TEMPORALES - COVID -19-ROOC</t>
    </r>
  </si>
  <si>
    <t>DIC-2020</t>
  </si>
  <si>
    <r>
      <t xml:space="preserve">BANCO DE LA NACION </t>
    </r>
    <r>
      <rPr>
        <b/>
        <sz val="9"/>
        <rFont val="Arial"/>
        <family val="2"/>
      </rPr>
      <t>- D y T CUT</t>
    </r>
  </si>
  <si>
    <t>AGO-2012</t>
  </si>
  <si>
    <t>0000-623865</t>
  </si>
  <si>
    <t>0000-869864</t>
  </si>
  <si>
    <t>NOV-2007</t>
  </si>
  <si>
    <t>00-068-381282</t>
  </si>
  <si>
    <t>ENE-2019</t>
  </si>
  <si>
    <t>(*) Saldo al 31 de Diciembre de 2020</t>
  </si>
  <si>
    <t>ENRIQUETA GLADYS GAGLIARDO CORBETTO</t>
  </si>
  <si>
    <t>07876233</t>
  </si>
  <si>
    <t>BIEN PROPIO DE TERCEROS</t>
  </si>
  <si>
    <t xml:space="preserve">   RECURSOS DIRECTAMENTE RECAUDADOS</t>
  </si>
  <si>
    <t>00-068-382742</t>
  </si>
  <si>
    <t>Julio  2019</t>
  </si>
  <si>
    <t xml:space="preserve">    SUB CUENTA  RDR CUT </t>
  </si>
  <si>
    <t>MEF - TESORO PÚBLICO - CUT</t>
  </si>
  <si>
    <t>00-068-382688
(09R7TR)</t>
  </si>
  <si>
    <t>3.- RECURSOS OPERACIONES OFICIALES DE CRÉDITO</t>
  </si>
  <si>
    <t xml:space="preserve">     - EXTERNO</t>
  </si>
  <si>
    <t xml:space="preserve">       PRÉSTAMO BID 4297/OC-PE</t>
  </si>
  <si>
    <t>00-068-382653</t>
  </si>
  <si>
    <t>06-068-002328</t>
  </si>
  <si>
    <t>DÓLARES AMERICANOS</t>
  </si>
  <si>
    <t xml:space="preserve">      - INTERNO </t>
  </si>
  <si>
    <t xml:space="preserve">        SUB CUENTA - ENDEUDAMIENTO BONOS CUT</t>
  </si>
  <si>
    <t>00-068-382688
(19RFTR)</t>
  </si>
  <si>
    <t>Enero 2021</t>
  </si>
  <si>
    <t xml:space="preserve">       EJECUCIÓN DE CARTAS FIANZAS POR GARANTÍAS</t>
  </si>
  <si>
    <t>00-068-383765</t>
  </si>
  <si>
    <t>Diciembre 2019</t>
  </si>
  <si>
    <t>RESPONSABLE</t>
  </si>
  <si>
    <t>SERVICIO DE MENSAJERIA NIVEL INTERNACIONAL - GOR</t>
  </si>
  <si>
    <t>CONCURSO PUBLICO</t>
  </si>
  <si>
    <t>PRECIOS UNITARIOS</t>
  </si>
  <si>
    <t>02-2019</t>
  </si>
  <si>
    <t>DHL EXPRESS PERU SAC
RUC N°20295613620</t>
  </si>
  <si>
    <t>EJECUTADO</t>
  </si>
  <si>
    <t>MONTO EJECUTADO EN EL 2020 - CONTRATO HASTA AGOTAR MONTO</t>
  </si>
  <si>
    <t>LARANA</t>
  </si>
  <si>
    <t>SERVICIO DE MENSAJERIA NIVEL NACIONAL - OAD</t>
  </si>
  <si>
    <t>06-2015</t>
  </si>
  <si>
    <t>OLVA COURIER SAC
RUC 20100686814</t>
  </si>
  <si>
    <t>SERVICIO DE MENSAJERIA NIVEL NACIONAL - GOR</t>
  </si>
  <si>
    <t>01-2018</t>
  </si>
  <si>
    <t>HERMES TRANSPORTES BLINDADOS SA
RUC 20100077044</t>
  </si>
  <si>
    <t>SERVICIO DE MENSAJERIA NIVEL LOCAL - OAD</t>
  </si>
  <si>
    <t>08-2019</t>
  </si>
  <si>
    <t>P &amp; M Courier Express SAC
RUC 20601701503</t>
  </si>
  <si>
    <t>SERVICIO DE MENSAJERIA NIVEL NACIONAL - ENVIOS URGENTES - SGTE</t>
  </si>
  <si>
    <t>ASP-2020</t>
  </si>
  <si>
    <t>S/N</t>
  </si>
  <si>
    <t>MACRO POST SAC
RUC 20387377167</t>
  </si>
  <si>
    <t>SERVICIO DE MANTENIMIENTO PREVENTIVO Y CORRECTIVO DE FOTOCOPIADORA</t>
  </si>
  <si>
    <t>SUMA ALZADA</t>
  </si>
  <si>
    <t>19-2018</t>
  </si>
  <si>
    <t>Delta System Plus SAC
RUC 20600735358</t>
  </si>
  <si>
    <t>09-2019</t>
  </si>
  <si>
    <t>Sycosmel SAC 
RUC 20381822771</t>
  </si>
  <si>
    <t xml:space="preserve">SERVICIO DE TELEFONIA MOVIL </t>
  </si>
  <si>
    <t>004-2018</t>
  </si>
  <si>
    <t>TELEFONICAL PERU S.A.A 
RUC: 20100017491</t>
  </si>
  <si>
    <t>EJECUCION</t>
  </si>
  <si>
    <t>EVALDEZ</t>
  </si>
  <si>
    <t>TRANSMISION DE DATOS - ITEM 2 "SERVICIO DE ACCESO A INTERNET PRINCIPAL CON PROTECCION ANTIDDOS, BALANCEO DE ENLACES, BALANCEO GLOBAL DE APLICACIONES Y SERVICIOS DE CIBERSEGURIDAD"</t>
  </si>
  <si>
    <t>005-2017</t>
  </si>
  <si>
    <t>TRANSMISION DE DATOS - ITEM 2 "SERVICIO DE ACCESO A INTERNET PRINCIPAL CON PROTECCION ANTIDDOS, BALANCEO DE ENLACES, BALANCEO GLOBAL DE APLICACIONES Y SERVICIOS DE CIBERSEGURIDAD" PRESTACION ADICIONAL</t>
  </si>
  <si>
    <t>TRANSMISION DE DATOS - ITEM 2 "SERVICIO DE ACCESO A INTERNET PRINCIPAL CON PROTECCION ANTIDDOS, BALANCEO DE ENLACES, BALANCEO GLOBAL DE APLICACIONES Y SERVICIOS DE CIBERSEGURIDAD" SEGUNDA PRESTACION ADICIONAL</t>
  </si>
  <si>
    <t>POR EJECUTAR</t>
  </si>
  <si>
    <t>TRANSMISION DE DATOS - ITEM 1 "INTERCONEXION ENTRE CENTRO DE DATOS Y SEDES EN LIMA"</t>
  </si>
  <si>
    <t>TRANSMISIÓN DE DATOS - ITEM N° 02 "RED DE TRANSMISIÓN DE DATOS PARA INTERCONECTAR TRESCIENTOS LOCALES DEL RENIEC A NIVEL NACIONAL CON LOS CENTROS DE DATOS DE LA SEDE OPERATIVA Y SEDE SAN BORJA"</t>
  </si>
  <si>
    <t>011-2018</t>
  </si>
  <si>
    <t>VIETTEL PERU SAC. 
RUC: 20543254798</t>
  </si>
  <si>
    <t>SERVICIO DE MANTENIMIENTO PREVENTIVO Y CORRECTIVO DE RADIOENLACES DE DATOS</t>
  </si>
  <si>
    <t>006-2019</t>
  </si>
  <si>
    <t>SERVICIO DE TELEFONIA IP/VIDEOCONFERENCIA</t>
  </si>
  <si>
    <t>008-2018</t>
  </si>
  <si>
    <t>SERVICIO ANALISIS: PRUEBA RAPIDA IgM/lgG PARA COVID-19
PARA SERVIDORES CIVILES RENIEC</t>
  </si>
  <si>
    <t>CONTRATACION DIRECTA</t>
  </si>
  <si>
    <t>010-2020</t>
  </si>
  <si>
    <t>SERVICIOS EN SALUD SAC.
RUC: 20605074436</t>
  </si>
  <si>
    <t>SERVICIO DE SOPORTE Y ACTUALIZACION DE SOFTWARE DE HERRAMIENTAS EXPLOTACIÓN MASIVA DE DATOS</t>
  </si>
  <si>
    <t>ADJUDICACION SIMPLIFICADA</t>
  </si>
  <si>
    <t>ELECTRONICA</t>
  </si>
  <si>
    <t>18-2019-RENIEC</t>
  </si>
  <si>
    <t>PRAYAGA SOLUTIONS SAC
RUC: 20524271002</t>
  </si>
  <si>
    <t>CULMINO</t>
  </si>
  <si>
    <t>INICIO 2019 Y CULMINA 2020</t>
  </si>
  <si>
    <t>ACOAQUIRA</t>
  </si>
  <si>
    <t>ADQUISICIÓN DE COMBUSTIBLE PARA LOS VEHÍCULOS DE LIMA (ITEM 1 - DIESEL B5 S-50 UV) DEVIENE DE LA SUBASTA INVERSA ELECTRÓNICA N° 002-2018-RENIEC</t>
  </si>
  <si>
    <t>42-2018-RENIEC</t>
  </si>
  <si>
    <t>OPERADORES DE ESTACIONES S.A.C.
RUC: 20535614548</t>
  </si>
  <si>
    <t>INICIO 2019 Y CULMINA 2021</t>
  </si>
  <si>
    <t>ADQUISICIÓN DE COMBUSTIBLE PARA LOS VEHÍCULOS DE LIMA - GASOHOL 97 PLUS</t>
  </si>
  <si>
    <t>SUBASTA INVERSA ELECTRONICA</t>
  </si>
  <si>
    <t>01-2019-RENIEC</t>
  </si>
  <si>
    <t>ESTACION DE SERVICIOS SAN JOSE S.A.C. 
RUC: 20175642341</t>
  </si>
  <si>
    <t>SERVICIO DE MANTENIMIENTO PREVENTIVO Y CORRECTIVO DE EQUIPOS DE IMPRESIÓN DEL DNI</t>
  </si>
  <si>
    <t>16-2019-RENIEC</t>
  </si>
  <si>
    <t>XEROX DEL PERU SA
RUC: 20100119065</t>
  </si>
  <si>
    <t>SERVICIO DE SOPORTE , MANTENIMIENTO  PREVENTIVO Y CORRECTIVO PARA LA INSFRAESTRUCTURA DE KIOSKOS PVM</t>
  </si>
  <si>
    <t>11-2020-RENIEC</t>
  </si>
  <si>
    <t>HIPER SA
RUC: 20122882048</t>
  </si>
  <si>
    <t>INICIO 2020 Y CULMINA 2021</t>
  </si>
  <si>
    <r>
      <t>SERVICIO DE ALQUILER DE VEHICULOS</t>
    </r>
    <r>
      <rPr>
        <sz val="9"/>
        <color rgb="FFFF0000"/>
        <rFont val="Arial"/>
        <family val="2"/>
      </rPr>
      <t xml:space="preserve"> (ITEM 1,2,3 Y 4)</t>
    </r>
  </si>
  <si>
    <t>14-2019-RENIEC</t>
  </si>
  <si>
    <t>EMPRESA INGEOPISA DE SERVICIO INTERNACIONAL RENTAL SAC
RUC: 20506895228</t>
  </si>
  <si>
    <t>SERVICIO DE MANTENIMIENTO PREVENTIVO Y CORRECTIVO DE SERVIDOR BLADE</t>
  </si>
  <si>
    <t>SERVICIO</t>
  </si>
  <si>
    <t>010-2019-RENIEC</t>
  </si>
  <si>
    <t xml:space="preserve">ADEXUS PERU S.A.
RUC: 20261898706 </t>
  </si>
  <si>
    <t>FINALIZADO</t>
  </si>
  <si>
    <t>MONTO TOTAL DEL CONTRATO: S/ 1333,589.96</t>
  </si>
  <si>
    <t>MORODÑEZ</t>
  </si>
  <si>
    <t>SERVICIO DE SOPORTE Y ACTUALIZACION DE SOFTWARE WEBSPHERE MQ</t>
  </si>
  <si>
    <t>012-2019-RENIEC</t>
  </si>
  <si>
    <t>INSPIRA IT CONSULTING S.A.C.
RUC: 20524858518</t>
  </si>
  <si>
    <t>MONTO TOTAL DEL CONTRATO: S/ 789,880.00</t>
  </si>
  <si>
    <t>SERVICIO DE SOPORTE TÉCNICO Y MANTENIMIENTO CORRECTIVO PARA PLATAFORMA DE SERVIDORES SUPERDOME</t>
  </si>
  <si>
    <t>013-2019-RENIEC</t>
  </si>
  <si>
    <t>AI INVERSIONES PALO ALTO II S.A.C.
RUC: 20602131549</t>
  </si>
  <si>
    <t>MONTO TOTAL DEL CONTRATO: S/ 3,597,000.00</t>
  </si>
  <si>
    <t>SERVICIO DE SOPORTE Y ACTUALIZACION DE SOFTWARE MICROSOFT</t>
  </si>
  <si>
    <t>026-2020-RENIEC</t>
  </si>
  <si>
    <t>MICROSOFT PERU S.R.L.
RUC: 20254138577</t>
  </si>
  <si>
    <t>MONTO TOTAL DEL CONTRATO: S/ 481,952.58</t>
  </si>
  <si>
    <t>SERVICIO DE SOPORTE TECNICO Y MANTENIMIENTO AL SISTEMA ABIS (SISTEMA AUTOMATICO DE IDENTIFICACION BIOMETRICA)</t>
  </si>
  <si>
    <t>007-2017-RENIEC</t>
  </si>
  <si>
    <t>IDENTIBIO SAC 
RUC: 20544804741</t>
  </si>
  <si>
    <t>MONTO TOTAL DEL CONTRATO: US$ 10'784,000.00</t>
  </si>
  <si>
    <t>022-2020-RENIEC</t>
  </si>
  <si>
    <t>EN EJECUCION</t>
  </si>
  <si>
    <t>MONTO TOTAL DEL CONTRATO: US$ 10'906,350.00</t>
  </si>
  <si>
    <t xml:space="preserve"> SERVICIO DE SOPORTE, MANTENIMIENTO Y GARANTÍA DE LOS COMPONENTES DE INFRAESTRUCTURA, HARDWARE Y SOFTWARE DE LA PLANTA DE CERTIFICACIÓN DIGITAL PKI Y EL SERVICIO DE MESA DE AYUDA DE TERCER NIVEL PARA LA PLANTA DE CERTIFICACIÓN DIGITAL PKI</t>
  </si>
  <si>
    <t>001-2019-RENIEC</t>
  </si>
  <si>
    <t>CONSORCIO RAM &amp; MAR INGENIEROS S.A.C. y TELECOM ROJAS S.A.C.
RUC: 20602471277</t>
  </si>
  <si>
    <t>MONTO TOTAL DEL CONTRATO: S/ 2'990,000.00</t>
  </si>
  <si>
    <t>SERVICIO DE SOPORTE Y ACTUALIZACION DE LICENCIAS ORACLE</t>
  </si>
  <si>
    <t>024-2018-RENIEC</t>
  </si>
  <si>
    <t>SISTEMAS ORACLE DEL PERU S.R.L.
RUC: 20182246078</t>
  </si>
  <si>
    <t>MONTO TOTAL DEL CONTRATO: S/ 5'893122.92</t>
  </si>
  <si>
    <t xml:space="preserve">SERVICIO DE SOPORTE INTEGRAL DE PLATAFORMA DE SOFTWARE UNICENTER CA </t>
  </si>
  <si>
    <t xml:space="preserve">011-2019-RENIEC </t>
  </si>
  <si>
    <t>CLARITY CONSULTING S.A.C.
RUC: 20514006661</t>
  </si>
  <si>
    <t>MONTO TOTAL DEL CONTRATO: S/ 1'010100.00</t>
  </si>
  <si>
    <t>09-2020-RENIEC</t>
  </si>
  <si>
    <t>MONTO TOTAL DEL CONTRATO: S/ 944,500.00</t>
  </si>
  <si>
    <t>SERVICIO DE RENOVACIÓN DE MANTENIMIENTO DE SOFTWARE MICROSOFT</t>
  </si>
  <si>
    <t>013-2017-RENIEC</t>
  </si>
  <si>
    <t>CORPORACION SAPIA S.A.</t>
  </si>
  <si>
    <t>MONTO TOTAL DEL CONTRATO: S/ 1'720,000.00</t>
  </si>
  <si>
    <t>SERVICIO DE MANTENIMIENTO DE SWITCHES</t>
  </si>
  <si>
    <t>009-2017-RENIEC</t>
  </si>
  <si>
    <t>MONTO TOTAL DEL CONTRATO: S/ 4'466,419.21</t>
  </si>
  <si>
    <t>ADQUISICION DE TARJETAS INTELIGENTES — SMART CARD PARA EL DNIe</t>
  </si>
  <si>
    <t>LICITACION PUBLICA</t>
  </si>
  <si>
    <t>COMPRA</t>
  </si>
  <si>
    <t>07-2018-RENIEC</t>
  </si>
  <si>
    <t>CONSORCIO INDRA SMART
RUC: 20604876762</t>
  </si>
  <si>
    <t>MONTO TOTAL DEL CONTRATO: S/ 54'102,020.00</t>
  </si>
  <si>
    <t>SERVICIO DE EJECUCION DE UNA CEREMONIA DE INFRAESTRUCTURA DE LLAVE PÚBLICA</t>
  </si>
  <si>
    <t>03-2019-RENIEC</t>
  </si>
  <si>
    <t>CONSORCIO RAM &amp; MAR INGENIEROS S.A.C. y BUSINESS TECHNOLOGY GROUP S.A.C.
RUC: 20602471277</t>
  </si>
  <si>
    <t>MONTO TOTAL DEL CONTRATO: S/ 418,739.52</t>
  </si>
  <si>
    <t>ADQUISICION DE EQUIPO CRIPTOGRAFICO - HARDWARE SECURITY MODULE (HSM)</t>
  </si>
  <si>
    <t>ELECCIONES CONGRESALES 2020</t>
  </si>
  <si>
    <t>0019-2019-RENIEC</t>
  </si>
  <si>
    <t>GRUPO ELECTRODATA S.A.C.
RUC: 20516530686</t>
  </si>
  <si>
    <t>MONTO TOTAL DEL CONTRATO: S/ 551,243.43</t>
  </si>
  <si>
    <t>ADQUISICIÓN DE UN SISTEMA DE PROTECCIÓN ELÉCTRICA PARA LA SALA DE TELECOMUNICACIONES Y EL CENTRO DE DATOS DE LA SEDE SAN BORJA</t>
  </si>
  <si>
    <t xml:space="preserve">006-2019-RENIEC </t>
  </si>
  <si>
    <t>COMTECSA DEL PERÚ S.A.C.
RUC: 20546803849</t>
  </si>
  <si>
    <t>MONTO TOTAL DEL CONTRATO: S/ 550,000.00</t>
  </si>
  <si>
    <t>MORDOÑEZ</t>
  </si>
  <si>
    <t>ADQUISICIÓN DE UPGRADE DE HARDWARE DE SOLUCION CISCO EMAIL SECURITY APPLIANCE (ESA)</t>
  </si>
  <si>
    <t>004-2019-RENIEC</t>
  </si>
  <si>
    <t>MONTO TOTAL DEL CONTRATO: S/ 1'198,000.63</t>
  </si>
  <si>
    <t>SERVICIO DE PROVISIÓN DE PLATAFORMA EN LA NUBE</t>
  </si>
  <si>
    <t>003-2020-RENIEC</t>
  </si>
  <si>
    <t>RAM &amp; MAR INGENIEROS S.A.C.
RUC: 20602471277</t>
  </si>
  <si>
    <t>MONTO TOTAL DEL CONTRATO: S/ 454,500.00</t>
  </si>
  <si>
    <t>ADQUISICION DE PAPEL DE SEGURIDAD Y FILMINA DE SEGURIDAD</t>
  </si>
  <si>
    <t>BIENES</t>
  </si>
  <si>
    <t>THOMAS GREG &amp; SONS DE PERU S.A. - ENOTRIA S.A.</t>
  </si>
  <si>
    <t>CULMINADO</t>
  </si>
  <si>
    <t>NINGUNA</t>
  </si>
  <si>
    <t>JTORRES</t>
  </si>
  <si>
    <t xml:space="preserve">ADQUISICION DE PAPEL DE SEGURIDAD PARA PVM Y LAMINAS DE SEGURIDAD </t>
  </si>
  <si>
    <t>THOMAS GREG &amp; SONS DE PERU S.A.</t>
  </si>
  <si>
    <t>SERVICIO DE TRANSPORTE Y TRASLADO DE VALORES</t>
  </si>
  <si>
    <t>45-2018-RENIEC</t>
  </si>
  <si>
    <t>CIA DE SEGURIDAD PROSEGUR S.A.</t>
  </si>
  <si>
    <t>SE ENCUENTRA EN EJECUCION PAGO EN EL AÑO 2020</t>
  </si>
  <si>
    <t>VIGILANCIA - GOR - JEFATURA REGIONAL TARAPOTO</t>
  </si>
  <si>
    <t>CONCURSO PÚBLICO</t>
  </si>
  <si>
    <t>CP 03-2018-RENIEC</t>
  </si>
  <si>
    <t>HALCONES SECURITY COMPANY SAC
 RUC 20601692806</t>
  </si>
  <si>
    <t>24 MESES</t>
  </si>
  <si>
    <t>CNUÑEZ</t>
  </si>
  <si>
    <t>VIGILANCIA - GOR - JEFATURA REGIONAL IQUITOS</t>
  </si>
  <si>
    <t>EMPRESA DE SEGURIDAD G Y G PROTECCION MAXIMA SAC
 RUC 20393888041</t>
  </si>
  <si>
    <t>VIGILANCIA - GOR - JEFATURA REGIONAL CHIMBOTE</t>
  </si>
  <si>
    <t>EMPRESA DE PROTECCION PARTICULAR SAC
 RUC 20445653404</t>
  </si>
  <si>
    <t>VIGILANCIA - GOR - JEFATURA REGIONAL HUANCAYO</t>
  </si>
  <si>
    <t>CONSORCIO EVAZ (EVAZ SECURITY SAC RUC 20568928696 Y TECNICOS Y EXPERTOS EN SEGURIDAD SAC
 RUC 20600908406)</t>
  </si>
  <si>
    <t>VIGILANCIA - GOR - JEFATURA REGIONAL AYACUCHO</t>
  </si>
  <si>
    <t>BIZONTE BLACK SRL
 RUC 20449517203</t>
  </si>
  <si>
    <t>VIGILANCIA - GOR - JEFATURA REGINOAL AREQUIPA</t>
  </si>
  <si>
    <t>CONSORCIO SEGURIDAD Y PROTECCION PATRIMONIAL SAC
RUC 20602311245
WORLD SECURITY AND SERVICES SAC
RUC 20528026100
PROTECCION 115 SCRL
RUC 20532762457</t>
  </si>
  <si>
    <t>VIGILANCIA - GOR - JEFATURA REGIONAL PUNO</t>
  </si>
  <si>
    <t>WORLD SECURITY AND SERVICES SAC
 RUC 20528026100</t>
  </si>
  <si>
    <t>DEL 03MAR AL 11SEP 2020 (deviene de contrato resuelto en 2019)</t>
  </si>
  <si>
    <t>VIGILANCIA - GOR - JEFATURA REGIONAL PUCALLPA</t>
  </si>
  <si>
    <t>EMPRESA DE VIGILANCIA PRIVADA CORPORACION GLOBAL FORCE SCRL
 RUC 20489509149</t>
  </si>
  <si>
    <t>VIGILANCIA - GOR - JEATURA REGIONAL HUANCAVELICA</t>
  </si>
  <si>
    <t>EVAZ SECURITY SAC
RUC 20568928696</t>
  </si>
  <si>
    <t>VIGILANCIA - GOR - JEFATURA REGIONAL HUÁNUCO</t>
  </si>
  <si>
    <t>AS N° 035-2018-RENIEC</t>
  </si>
  <si>
    <t>CONSORCIO EVAZ (C.I.S. VIPROSER SAC
 RUC 20568286562 
SECURITY WIKI GENERALES SAC
RUC 20542278502
EVAZ SECURITY SAC
RUC 20568928696</t>
  </si>
  <si>
    <t>VIGILANCIA - GOR - JEFATURA REGIONAL PIURA</t>
  </si>
  <si>
    <t>CP N° 16-2018-RENIEC</t>
  </si>
  <si>
    <t>SEGUROC SA
RUC 20100904315</t>
  </si>
  <si>
    <t>VIGENTE</t>
  </si>
  <si>
    <t>VIGILANCIA - GOR - JEFATURA REGIONAL TRUJILLO</t>
  </si>
  <si>
    <t>VIGILANCIA - GOR - JEFATURA REGIONAL CUSCO</t>
  </si>
  <si>
    <t>CONSORCIO BIZONTE BLACK SRL Y 811 SERVICIOS DE CONTROL DE SEGURIDAD Y VIGILANCIA SRL
RUC 20449517203</t>
  </si>
  <si>
    <t>VIGILANCIA - GOR - JEFATURA REGIONAL ICA</t>
  </si>
  <si>
    <t>CONSORCIO ELITSUR SRL Y EMPRESA DE SEGURIDAD Y VIGILANCIA PRIVADA CALAGUA SEGURITY SRL - RUC 20574616086</t>
  </si>
  <si>
    <t>VIGILANCIA - GOR - JEFATURA REGIONAL AMAZONAS</t>
  </si>
  <si>
    <t>VIGILANCIA LIMA - VARIAS UUOO</t>
  </si>
  <si>
    <t>AS 25-2017-RENIEC</t>
  </si>
  <si>
    <t>EMPRESA DE SEGURIDAD VIGILANCIA Y CONTROL SAC - ESVICSAC
 RUC 20100162076</t>
  </si>
  <si>
    <t>24 meses + 8 meses (contrato complementario)</t>
  </si>
  <si>
    <t>CP 07-2019-RENIEC</t>
  </si>
  <si>
    <t>PRETORIAN SEGURIDAD INTEGRAL SAC
 RUC 20520731203</t>
  </si>
  <si>
    <t>SERVICIO DE LIMPIEZA PROVINCIAS - JR IQUITOS</t>
  </si>
  <si>
    <t>CLASICO</t>
  </si>
  <si>
    <t>CP N° 07-2018-RENIEC</t>
  </si>
  <si>
    <t xml:space="preserve">L &amp; F SERVICE S.R.LTDA.
RUC: 20318506575                                </t>
  </si>
  <si>
    <t>EN EJECUCIÓN</t>
  </si>
  <si>
    <t>CONTRATO N° 020-2019-RENIEC/SERVICIOS</t>
  </si>
  <si>
    <t>RSALAZAR</t>
  </si>
  <si>
    <t>SERVICIO DE LIMPIEZA PROVINCIAS - JR PUNO</t>
  </si>
  <si>
    <t xml:space="preserve">AVANT CLEANING SERVICES S.A.C.- AVANT CS S.A.C
RUC: 20603805373   </t>
  </si>
  <si>
    <t>CONTRATO N° 023-2019-RENIEC/SERVICIOS</t>
  </si>
  <si>
    <t>SERVICIO DE LIMPIEZA PROVINCIAS - JR ICA</t>
  </si>
  <si>
    <t>SERVICIO DE LIMPIEZA PROVINCIAS - JR PIURA</t>
  </si>
  <si>
    <t xml:space="preserve"> D &amp; T GLOBAL SERVICE S.R.L.
RUC: 20502029178                               </t>
  </si>
  <si>
    <t>CONTRATO N° 024-2019-RENIEC/SERVICIOS</t>
  </si>
  <si>
    <t>SERVICIO DE LIMPIEZA PROVINCIAS - JR CHIMBOTE</t>
  </si>
  <si>
    <t>SERVICIO DE LIMPIEZA PROVINCIAS - JR AREQUIPA</t>
  </si>
  <si>
    <t>SERVICIO DE LIMPIEZA PROVINCIAS - JR PUCALLPA</t>
  </si>
  <si>
    <t>SERVICIO DE LIMPIEZA PROVINCIAS - JR HUANCAVELICA</t>
  </si>
  <si>
    <t>SERVICIO DE LIMPIEZA PROVINCIAS - JR AMAZONAS</t>
  </si>
  <si>
    <t>SERVICIO DE LIMPIEZA PROVINCIAS - JR CUSCO</t>
  </si>
  <si>
    <t>CONTRATO N° 031-2019-RENIEC/SERVICIOS</t>
  </si>
  <si>
    <t>SERVICIO DE LIMPIEZA PROVINCIAS - JR TRUJILLO</t>
  </si>
  <si>
    <t>CP N° 018-2018-RENIEC</t>
  </si>
  <si>
    <t xml:space="preserve">LIMPSA SERVICIOS GENERALES S.A.C.
RUC: 20131920491                             </t>
  </si>
  <si>
    <t>CONTRATO N° 026-2019-RENIEC/SERVICIOS</t>
  </si>
  <si>
    <t>SERVICIO DE LIMPIEZA PROVINCIAS - JR HUANCAYO</t>
  </si>
  <si>
    <t xml:space="preserve"> LIVA SOCIEDAD DE RESPONSABILIDAD LTDA.
RUC: 20113676231                                      </t>
  </si>
  <si>
    <t>CONTRATO N° 027-2019-RENIEC/SERVICIOS</t>
  </si>
  <si>
    <t>SERVICIO DE LIMPIEZA PROVINCIAS - JR TARAPOTO</t>
  </si>
  <si>
    <t>SERVICIO DE LIMPIEZA PROVINCIAS - JR AYACUCHO</t>
  </si>
  <si>
    <t xml:space="preserve"> COMPAÑIA DE SERVICIOS PROFESIONALES DEL PERU S.A.C. - COSEPRO DEL PERU S.A.C.
RUC: 20551507531                                        </t>
  </si>
  <si>
    <t>CONTRATO N° 028-2019-RENIEC/SERVICIOS</t>
  </si>
  <si>
    <t>SERVICIO DE LIMPIEZA PROVINCIAS - JR HUÁNUCO</t>
  </si>
  <si>
    <t>SERVICIO DE LIMPIEZA Y MANTENIMIENTO LIMA</t>
  </si>
  <si>
    <t>CP N° 01-2017-RENIEC</t>
  </si>
  <si>
    <t xml:space="preserve">SERPAEM SOCIEDAD ANONIMA CERRADA - SERPAEM S.A.C.
RUC: 20492687180                                </t>
  </si>
  <si>
    <r>
      <rPr>
        <sz val="9"/>
        <rFont val="Arial"/>
        <family val="2"/>
      </rPr>
      <t>CONTRATO COMPLEMENTARIO AL CONTRATO N° 35-2017-RENIEC/SERVICIOS</t>
    </r>
    <r>
      <rPr>
        <sz val="7"/>
        <rFont val="Arial Narrow"/>
        <family val="2"/>
      </rPr>
      <t xml:space="preserve"> - </t>
    </r>
    <r>
      <rPr>
        <sz val="9"/>
        <rFont val="Arial Narrow"/>
        <family val="2"/>
      </rPr>
      <t>CULMINO EL 07 DE ENERO DEL 2020</t>
    </r>
  </si>
  <si>
    <t>CP N° 05-2019-RENIEC</t>
  </si>
  <si>
    <r>
      <rPr>
        <sz val="9"/>
        <rFont val="Arial"/>
        <family val="2"/>
      </rPr>
      <t>CONTRATO N° 03-2020-RENIEC/SERVICIOS</t>
    </r>
    <r>
      <rPr>
        <sz val="7"/>
        <rFont val="Arial Narrow"/>
        <family val="2"/>
      </rPr>
      <t xml:space="preserve"> - </t>
    </r>
    <r>
      <rPr>
        <sz val="9"/>
        <rFont val="Arial Narrow"/>
        <family val="2"/>
      </rPr>
      <t>INICIO EL 08 DE ENERO 2020</t>
    </r>
  </si>
  <si>
    <t>ADQUISICIÓN DE LA SOLUCIÓN DE FILTRO CONTENIDO WEB</t>
  </si>
  <si>
    <t xml:space="preserve">009-2019-RENIEC </t>
  </si>
  <si>
    <t>CONSORCIO VILSOL LATAM SIRL – VILSOL SAC
RUC 20603585471</t>
  </si>
  <si>
    <t>MONTO TOTAL DEL CONTRATO: S/ 1'498,000.00</t>
  </si>
  <si>
    <t xml:space="preserve"> SERVICIO DE MENSAJERIA NIVEL INTERNACIONAL - GOR</t>
  </si>
  <si>
    <t>DHL EXPRESS PERU SAC  - RUC N°20295613620</t>
  </si>
  <si>
    <t xml:space="preserve">EJECUTADO Y PROYECTADO </t>
  </si>
  <si>
    <t>MONTO EJECUTADO Y CON PROYECCION HASTA DICIEMBRE 2021 - CONTRATO HASTA AGOTAR MONTO</t>
  </si>
  <si>
    <t>OLVA COURIER SAC - RUC 20100686814</t>
  </si>
  <si>
    <t>HERMES TRANSPORTES BLINDADOS SA RUC 20100077044</t>
  </si>
  <si>
    <t>P &amp; M Courier Express SAC RUC 20601701503</t>
  </si>
  <si>
    <t>ASP-2021</t>
  </si>
  <si>
    <t>S/n</t>
  </si>
  <si>
    <t>MACRO POST SAC RUC 20387377167</t>
  </si>
  <si>
    <t>SYSCOMEL S.A.C RUC 20381822771</t>
  </si>
  <si>
    <t>CONCLUIDO</t>
  </si>
  <si>
    <t>PROYECTADO HASTA DIC 2021S/. 155,760.00</t>
  </si>
  <si>
    <t>TRANSMISION DE DATOS - ITEM 2 "SERVICIO DE ACCESO A INTERNET PRINCIPAL CON PROTECCION ANTIDDOS, BALANCEO DE ENLACES, BALANCEO GLOBAL DE APLICACIONES Y SERVICIOS DE CIBERSEGURIDAD" PRIMERA ADENDA</t>
  </si>
  <si>
    <t>TRANSMISION DE DATOS - ITEM 2 "SERVICIO DE ACCESO A INTERNET PRINCIPAL CON PROTECCION ANTIDDOS, BALANCEO DE ENLACES, BALANCEO GLOBAL DE APLICACIONES Y SERVICIOS DE CIBERSEGURIDAD" PRESTACION ADICIONAL SEGUNDA ADENDA</t>
  </si>
  <si>
    <t>TRANSMISION DE DATOS - ITEM 2 "SERVICIO DE ACCESO A INTERNET PRINCIPAL CON PROTECCION ANTIDDOS, BALANCEO DE ENLACES, BALANCEO GLOBAL DE APLICACIONES Y SERVICIOS DE CIBERSEGURIDAD" PRESTACION ADICIONAL TERCERA ADENDA</t>
  </si>
  <si>
    <t xml:space="preserve"> S/. 169,000.00 </t>
  </si>
  <si>
    <t>1 ERVICIO DE SOPORTE Y ACTUALIZACION DE SOFTWARE DE HERRAMIENTAS EXPLOTACIÓN MASIVA DE DATOS</t>
  </si>
  <si>
    <t>Electronica</t>
  </si>
  <si>
    <t>07-2021-RENIEC</t>
  </si>
  <si>
    <t xml:space="preserve">ESTACION DE SERVICIOS SAN JOSE S.A.C. </t>
  </si>
  <si>
    <t>03-2021-RENIEC</t>
  </si>
  <si>
    <t>INICIO 2021 Y CULMINA 2022</t>
  </si>
  <si>
    <r>
      <t xml:space="preserve">SERVICIO DE ALQUILER DE VEHICULOS </t>
    </r>
    <r>
      <rPr>
        <sz val="9"/>
        <color rgb="FFFF0000"/>
        <rFont val="Arial"/>
        <family val="2"/>
      </rPr>
      <t>(1, 2 Y 4)</t>
    </r>
  </si>
  <si>
    <t>16-2020-RENIEC</t>
  </si>
  <si>
    <t xml:space="preserve">
ADEXUS PERU S.A.
RUC: 20261898706 </t>
  </si>
  <si>
    <t>01-2021-RENIEC</t>
  </si>
  <si>
    <t>MONTO TOTAL DEL CONTRATO: S/ 1'149,974.16</t>
  </si>
  <si>
    <t>20524858518
INSPIRA IT CONSULTING S.A.C.</t>
  </si>
  <si>
    <t>20602131549
AI INVERSIONES PALO ALTO II S.A.C.</t>
  </si>
  <si>
    <t>MONTO TOTAL DEL CONTRATO: S/ 2'785,690.00</t>
  </si>
  <si>
    <t>MONTO TOTAL DEL CONTRATO: S/ 521,055.47</t>
  </si>
  <si>
    <t xml:space="preserve">
IDENTIBIO SAC 
RUC: 20544804741</t>
  </si>
  <si>
    <t>010-2020-RENIEC</t>
  </si>
  <si>
    <t>MONTO TOTAL DEL CONTRATO: S/ 2'144,000.00</t>
  </si>
  <si>
    <t xml:space="preserve"> ADQUISICIÓN DE UPGRADE DE HARDWARE DE SOLUCION CISCO EMAIL SECURITY APPLIANCE (ESA)</t>
  </si>
  <si>
    <t>02-2020-RENIEC</t>
  </si>
  <si>
    <t>SERVICIOS</t>
  </si>
  <si>
    <t>SE ENCUENTRA EN EJECUCION  HASTA DICIEMBRE DEL 2021, EL MONTO ES PROYECCION HASTA FIN DE AÑO</t>
  </si>
  <si>
    <t>VIGILANCIA -GOR - JEFATURA REGIONAL HUÁNUCO</t>
  </si>
  <si>
    <t>CP 02-2020-RENIEC</t>
  </si>
  <si>
    <t>SEGUROC S.A.
RUC 20100904315</t>
  </si>
  <si>
    <t>VIGILANCIA -GOR - JEFATURA REGIONAL TARAPOTO</t>
  </si>
  <si>
    <t>HALCONES SECURITY COMPANY S.A.C
RUC 20601692806</t>
  </si>
  <si>
    <t>VIGILANCIA -GOR - JEFATURA REGIONAL IQUITOS</t>
  </si>
  <si>
    <t>HALCONES SECURITY COMPANY S.A.C. 
RUC 20601692806</t>
  </si>
  <si>
    <t>VIGILANCIA -GOR - JEFATURA REGIONAL CHIMBOTE</t>
  </si>
  <si>
    <t>AD SECURITY S.A.C. 
RUC 20541774450</t>
  </si>
  <si>
    <t>VIGILANCIA -GOR - JEFATURA REGIONAL HUANCAYO</t>
  </si>
  <si>
    <t>HALCONES SECURITY DEL PACIFICO S.A.C. 
RUC 20601517940</t>
  </si>
  <si>
    <t>VIGILANCIA -GOR - JEFATURA REGIONAL AYACUCHO</t>
  </si>
  <si>
    <t>GRUPO ELITE DEL NORTE S.R.L. 
RUC 20494230985</t>
  </si>
  <si>
    <t>VIGILANCIA -GOR - JEFATURA REGINOAL AREQUIPA</t>
  </si>
  <si>
    <t>CENTRAL DE INTELIGENCIA PRIVADA DEL PERÚ S.A RUC 20558611881</t>
  </si>
  <si>
    <t>VIGILANCIA -GOR - JEFATURA REGIONAL PUNO</t>
  </si>
  <si>
    <t>VIGILANCIA -GOR - JEFATURA REGIONAL PUCALLPA</t>
  </si>
  <si>
    <t>VIGILANCIA -GOR - JEATURA REGIONAL HUANCAVELICA</t>
  </si>
  <si>
    <t>GRUPO FAP &amp; JC S.A.C. 
RUC 20602721249</t>
  </si>
  <si>
    <t>SEGUROC SA 
RUC 20100904315</t>
  </si>
  <si>
    <t>CONSORCIO ELITSUR SRL Y EMPRESA DE SEGURIDAD Y VIGILANCIA PRIVADA CALAGUA SEGURITY SRL 
RUC 20574616086</t>
  </si>
  <si>
    <t>PRETORIAN SEGURIDAD INTEGRAL SAC
RUC 20520731203</t>
  </si>
  <si>
    <t xml:space="preserve">L &amp; F SERVICE S.R.LTDA.
RUC: 20318506575                                 </t>
  </si>
  <si>
    <t xml:space="preserve">AVANT CLEANING SERVICES S.A.C.- AVANT CS S.A.C
RUC: 20603805373                                    </t>
  </si>
  <si>
    <t xml:space="preserve">D &amp; T GLOBAL SERVICE S.R.L.
RUC: 20502029178                                </t>
  </si>
  <si>
    <t xml:space="preserve"> LIMPSA SERVICIOS GENERALES S.A.C.
RUC: 20131920491                            </t>
  </si>
  <si>
    <t xml:space="preserve">LIVA SOCIEDAD DE RESPONSABILIDAD LTDA.
RUC: 20113676231                                       </t>
  </si>
  <si>
    <t xml:space="preserve">COMPAÑIA DE SERVICIOS PROFESIONALES DEL PERU S.A.C. - COSEPRO DEL PERU S.A.C.
RUC: 20551507531                                         </t>
  </si>
  <si>
    <r>
      <rPr>
        <sz val="9"/>
        <rFont val="Arial"/>
        <family val="2"/>
      </rPr>
      <t>CONTRATO N° 03-2020-RENIEC/SERVICIOS</t>
    </r>
    <r>
      <rPr>
        <sz val="7"/>
        <rFont val="Arial Narrow"/>
        <family val="2"/>
      </rPr>
      <t xml:space="preserve"> </t>
    </r>
  </si>
  <si>
    <t>CP N° 06-2020-RENIEC</t>
  </si>
  <si>
    <t xml:space="preserve">ENGINEERS AND ASSOCIATED SERVICES S.A.C.
RUC: 20566604290                                               </t>
  </si>
  <si>
    <t xml:space="preserve">CORPORACIÓN EXCLUSIVA J&amp;A S.A.C. 
RUC: 20564161374                               </t>
  </si>
  <si>
    <t xml:space="preserve"> CONSORCIO SERVICIOS MÚLTIPLES SOLIMPSA S.A.C. Y LAMOSA SERVICE S.A.C.
RUC: 20603729456                                           </t>
  </si>
  <si>
    <t xml:space="preserve"> ENGINEERS AND ASSOCIATED SERVICES S.A.C.
RUC: 20566604290                                           </t>
  </si>
  <si>
    <t xml:space="preserve">CONSORCIO SERVICIOS MÚLTIPLES SOLIMPSA S.A.C. Y LAMOSA SERVICE S.A.C.
RUC: 20603729456                                           </t>
  </si>
  <si>
    <t xml:space="preserve"> CORPORACIÓN EXCLUSIVA J&amp;A S.A.C. 
RUC: 20564161374                              </t>
  </si>
  <si>
    <t xml:space="preserve">ENGINEERS AND ASSOCIATED SERVICES S.A.C.
RUC: 20566604290                                              </t>
  </si>
  <si>
    <t xml:space="preserve">ENGINEERS AND ASSOCIATED SERVICES S.A.C.
RUC: 20566604290                                             </t>
  </si>
  <si>
    <t>CP N° 02-2021-RENIEC</t>
  </si>
  <si>
    <t xml:space="preserve">CONSORCIO P&amp;KA SAC - SERMANSA SAC
RUC: 20605044019 - 20455067465                              </t>
  </si>
  <si>
    <t>PROCEDIMIENTO DE SELECCIÓN CONSENTIDO</t>
  </si>
  <si>
    <t xml:space="preserve">CONSORCIO SERVICIOS COMPLEMENTARIOS DE LIMPIEZA .Y SANEAMIENTO MIC S.A.C. Y ASEPCIA PERU S.A.C.
RUC: 20606351322                                              </t>
  </si>
  <si>
    <t xml:space="preserve">CONSORCIO P &amp; KA S.A.C. y SERVICIO DE MANTENIMIENTO Y SANEAMIENTO AMBIENTAL S.A.C. – SERMANSA S.A.C.
RUC: 20605044019                                       </t>
  </si>
  <si>
    <t xml:space="preserve">ENGINEERS AND ASSOCIATED SERVICES S.A.C.
RUC: 20566604290                                                 </t>
  </si>
  <si>
    <t xml:space="preserve">D &amp; T GLOBAL SERVICE S.R.L.
RUC: 20502029178                                                                 </t>
  </si>
  <si>
    <t>***</t>
  </si>
  <si>
    <t>PROYECCION</t>
  </si>
  <si>
    <t>MONTO PROYECTADO DE CONSUMO POR EL 2022</t>
  </si>
  <si>
    <t>PROYECTADO</t>
  </si>
  <si>
    <t>EJECUCION Y 
PROYECTADO</t>
  </si>
  <si>
    <t>CON PROYECCION</t>
  </si>
  <si>
    <t>MONTO PROYECTADO PARA EL  2022</t>
  </si>
  <si>
    <t>ADQUISICIÓN DE COMBUSTIBLE PARA LOS VEHÍCULOS DE LIMA (ITEM 1 - DIESEL B5 S-50 UV)</t>
  </si>
  <si>
    <t xml:space="preserve">SERVICIO DE ALQUILER DE VEHICULOS </t>
  </si>
  <si>
    <t>MORODOÑEZ</t>
  </si>
  <si>
    <t>SERVICIO DE SOPORTE, MANTENIMIENTO Y GARANTÍA DE LOS COMPONENTES DE INFRAESTRUCTURA, HARDWARE Y SOFTWARE DE LA PLANTA DE CERTIFICACIÓN DIGITAL PKI Y EL SERVICIO DE MESA DE AYUDA DE TERCER NIVEL PARA LA PLANTA DE CERTIFICACIÓN DIGITAL PKI</t>
  </si>
  <si>
    <t xml:space="preserve">
CLARITY CONSULTING S.A.C.
RUC:20514006661</t>
  </si>
  <si>
    <t xml:space="preserve">
CONSORCIO INDRA SMART
RUC: 20604876762</t>
  </si>
  <si>
    <t xml:space="preserve"> SERVICIO DE MANTENIMIENTO PREVENTIVO Y CORRECTIVO DE SERVIDOR BLADE</t>
  </si>
  <si>
    <t xml:space="preserve">
ADEXUS PERU S.A
RUC: 20261898706 .</t>
  </si>
  <si>
    <t>SEGUROC S.A. 
RUC 20100904315</t>
  </si>
  <si>
    <t>HALCONES SECURITY COMPANY S.A.C.
 RUC 20601692806</t>
  </si>
  <si>
    <t>CENTRAL DE INTELIGENCIA PRIVADA DEL PERÚ S.A 
RUC 20558611881</t>
  </si>
  <si>
    <t>GRUPO FAP &amp; JC S.A.C.
 RUC 20602721249</t>
  </si>
  <si>
    <t xml:space="preserve">ENGINEERS AND ASSOCIATED SERVICES S.A.C.
RUC: 20566604290                              </t>
  </si>
  <si>
    <t xml:space="preserve">CONSORCIO SERVICIOS MÚLTIPLES SOLIMPSA S.A.C. Y LAMOSA SERVICE S.A.C.
RUC: 20603729456                                </t>
  </si>
  <si>
    <t xml:space="preserve"> ENGINEERS AND ASSOCIATED SERVICES S.A.C.
RUC: 20566604290                             </t>
  </si>
  <si>
    <t xml:space="preserve"> SERVICIO DE LIMPIEZA PROVINCIAS - JR HUANCAVELICA</t>
  </si>
  <si>
    <t xml:space="preserve">CONSORCIO P&amp;KA SAC - SERMANSA SAC
RUC. 20605044019 - 20455067465                              </t>
  </si>
  <si>
    <t xml:space="preserve"> SERVICIO DE LIMPIEZA PROVINCIAS - JR TRUJILLO</t>
  </si>
  <si>
    <t xml:space="preserve">CONSORCIO SERVICIOS COMPLEMENTARIOS DE LIMPIEZA .Y SANEAMIENTO MIC S.A.C. Y ASEPCIA PERU S.A.C.
RUC: 20606351322                           </t>
  </si>
  <si>
    <t xml:space="preserve"> SERVICIO DE LIMPIEZA PROVINCIAS - JR HUANCAYO</t>
  </si>
  <si>
    <t>MONTO PROYECTADO DEL 08ENE2022 AL 31DIC2022</t>
  </si>
  <si>
    <t>SERVICIO DE CONSULTORIA PARA LA CERTIFICACION DE IDONEIDAD TECNICA DE LA LINEA DE PRODUCCION DE MICROFORMAS DIGITALES DE LA SEDE LURIN Y UAN ESTACION REMOTA EN LA SEDE AREQUIPA</t>
  </si>
  <si>
    <t>IDONEIDAD TECNICA</t>
  </si>
  <si>
    <t>EN PROCEDIMIENTO DE SELECCIÓN</t>
  </si>
  <si>
    <t>Año 2020</t>
  </si>
  <si>
    <t>Año 2021</t>
  </si>
  <si>
    <t>Año 2022</t>
  </si>
  <si>
    <t>FORMATO 09: COMPARATIVO DEL NÚMERO DE PLAZAS EN EL PRESUPUESTO 2021 Y PROYECTO 2022</t>
  </si>
  <si>
    <t>F10</t>
  </si>
  <si>
    <t>(*) al 30 de junio</t>
  </si>
  <si>
    <t>NO APLICA</t>
  </si>
  <si>
    <t>2.3.1.2.1.1.</t>
  </si>
  <si>
    <t>2.3.1.5.1.2.</t>
  </si>
  <si>
    <t>2.3.1.6.1.99</t>
  </si>
  <si>
    <t>2.3.2.1.1.1.</t>
  </si>
  <si>
    <t>2.3.2.2.1.1.</t>
  </si>
  <si>
    <t>2.3.2.2.1.2.</t>
  </si>
  <si>
    <t>2.3.2.2.2.1.</t>
  </si>
  <si>
    <t>2.3.2.2.2.2.</t>
  </si>
  <si>
    <t>2.3.2.2.3.1.</t>
  </si>
  <si>
    <t>2.3.2.2.3.99</t>
  </si>
  <si>
    <t>2.3.2.2.4.1.</t>
  </si>
  <si>
    <t>2.3.2.3.1.1.</t>
  </si>
  <si>
    <t>2.3.2.3.1.2.</t>
  </si>
  <si>
    <t>2.3.2.4.2.1.</t>
  </si>
  <si>
    <t>2.3.2.4.5.1.</t>
  </si>
  <si>
    <t>2.3.2.4.6.1.</t>
  </si>
  <si>
    <t>2.3.2.4.7.1.</t>
  </si>
  <si>
    <t>2.3.2.5.1.1.</t>
  </si>
  <si>
    <t>2.3.2.5.1.4.</t>
  </si>
  <si>
    <t>2.3.2.5.1.99</t>
  </si>
  <si>
    <t>2.3.2.6.2.1.</t>
  </si>
  <si>
    <t>2.3.2.6.3.4.</t>
  </si>
  <si>
    <t>2.3.2.7.1.1.</t>
  </si>
  <si>
    <t>2.3.2.7.4.3.</t>
  </si>
  <si>
    <t>2.3.2.7.4.99</t>
  </si>
  <si>
    <t>CONCEPTO DE GASTO</t>
  </si>
  <si>
    <t>GASTOS</t>
  </si>
  <si>
    <t xml:space="preserve"> DETALLE DE BIENES Y SERVICIOS</t>
  </si>
  <si>
    <t>REGISTRO Y DEMANDA ADICIONAL</t>
  </si>
  <si>
    <t>GASTOS PROGRAMADOS 2022-2024</t>
  </si>
  <si>
    <t>DEVENGADO</t>
  </si>
  <si>
    <t>GASTOS POR PAGAR PROYECTADOS</t>
  </si>
  <si>
    <t>Programación Gastos Ineludibles Jorge</t>
  </si>
  <si>
    <t>ESTADO</t>
  </si>
  <si>
    <t>IMPORTE</t>
  </si>
  <si>
    <t xml:space="preserve">APM 2022 </t>
  </si>
  <si>
    <t>DEMANDA AD. 2022</t>
  </si>
  <si>
    <t>Total</t>
  </si>
  <si>
    <t>2.3. 1 2. 1 1</t>
  </si>
  <si>
    <t xml:space="preserve">ADQUISICION DE UNIFORMES </t>
  </si>
  <si>
    <t xml:space="preserve">Para convocatoria en 2021 - LP 10-2019 Es por Laudo Arbitral- </t>
  </si>
  <si>
    <t>2.3. 1 5. 1 2</t>
  </si>
  <si>
    <t>ADQUISICIÓN DE TONER-SUMINISTROS -ÚTILES Y MATERIALES DE OFICINA</t>
  </si>
  <si>
    <t>Para convocatoria en 2021- varios contratos</t>
  </si>
  <si>
    <t>2.3. 1 6. 1 99</t>
  </si>
  <si>
    <t>ADQUISICION DE TARJETAS INTELIGENTES - SMART CARD PARA EL DNIe</t>
  </si>
  <si>
    <t>LICITACION PUBLICA N° 07-2018-RENIEC</t>
  </si>
  <si>
    <t>2.3. 2 2. 1 1</t>
  </si>
  <si>
    <t>SERVICIO DE ENERGIA ELECTRICA</t>
  </si>
  <si>
    <t>Por consumo de servicio</t>
  </si>
  <si>
    <t>ok</t>
  </si>
  <si>
    <t>2.3. 2 2. 3 1</t>
  </si>
  <si>
    <t xml:space="preserve">SERVICIO DE MENSAJERIA </t>
  </si>
  <si>
    <t>CP Nº01-2018-RENIEC
CP Nº04-2020-RENIEC 
CPNº03-2020-RENIEC
CP Nº08-2019-RENIEC</t>
  </si>
  <si>
    <t>2.3. 2 2. 3 99</t>
  </si>
  <si>
    <t>SERVICIO DE TRANSMISION DE DATOS/ IP VIDEOCONFERENCIA</t>
  </si>
  <si>
    <t>01-2020-RENIEC/SERVICIOS (IP)
029-2019-RENIEC/SERVICIOS (TD)</t>
  </si>
  <si>
    <t>2.3. 2 3. 1 1</t>
  </si>
  <si>
    <t xml:space="preserve">SERVICIO DE LIMPIEZA </t>
  </si>
  <si>
    <t>03-2020-RENIEC/SERVICIOS
024-2019-RENIEC/SERVICIOS</t>
  </si>
  <si>
    <t>2.3. 2 3. 1 2</t>
  </si>
  <si>
    <t>SERVICIO DE VIGILANCIA</t>
  </si>
  <si>
    <t>041-2020-RENIEC/SERVICIOS y otros de Provincia</t>
  </si>
  <si>
    <t>2.3. 2 4. 7 1</t>
  </si>
  <si>
    <t>MANTENIMIENTO PREVENTIVO Y CORRECTIVO DE LA SALA DE TELECOMUNICACIONES - SEDE SAN BORJA</t>
  </si>
  <si>
    <t>En convocatoria</t>
  </si>
  <si>
    <t>revisar</t>
  </si>
  <si>
    <t>2.3. 2 5. 1 1</t>
  </si>
  <si>
    <t>SERVICIO DE ALQUILER DE LOCAL</t>
  </si>
  <si>
    <t>Varios Contratos</t>
  </si>
  <si>
    <t>2.3. 2 5. 1 4</t>
  </si>
  <si>
    <t>SERVICIO DE ALQUILER DE SWITCHES</t>
  </si>
  <si>
    <t>En indagacion de Mercado</t>
  </si>
  <si>
    <t>2.3. 2 5. 1 99</t>
  </si>
  <si>
    <t xml:space="preserve">07-2020-RENIEC/SERVICIOS </t>
  </si>
  <si>
    <t xml:space="preserve">93-2018-RENIEC/SERVICIOS </t>
  </si>
  <si>
    <t xml:space="preserve">01-2021-RENIEC/SERVICIOS </t>
  </si>
  <si>
    <r>
      <t xml:space="preserve">Revisar s/  </t>
    </r>
    <r>
      <rPr>
        <b/>
        <i/>
        <sz val="12"/>
        <color theme="1"/>
        <rFont val="Calibri"/>
        <family val="2"/>
        <scheme val="minor"/>
      </rPr>
      <t>521 055.47</t>
    </r>
  </si>
  <si>
    <t xml:space="preserve">12-2020-RENIEC/SERVICIOS </t>
  </si>
  <si>
    <t>2.3. 2 6. 2 1</t>
  </si>
  <si>
    <t>GASTOS BANCARIOS</t>
  </si>
  <si>
    <t>Pago por transacción de servicio</t>
  </si>
  <si>
    <t>2.3. 2 6. 3 4</t>
  </si>
  <si>
    <t xml:space="preserve">PROGRAMA DE SEGUROS </t>
  </si>
  <si>
    <t>053-2020-RENIEC/SERVICIOS</t>
  </si>
  <si>
    <t>2.3. 2 7. 4 3</t>
  </si>
  <si>
    <t>SERVICIO DE SOPORTE TECNICO Y MANTENIMIENTO AL SISTEMA ABIS (SISTEMA AUTOMATICO DE IDENTIFICACION BIOMETRICA) - SOPORTE</t>
  </si>
  <si>
    <t>047-2020-RENIEC/SERVICIOS (DOLARES)</t>
  </si>
  <si>
    <t>2.3. 2 7. 4 99</t>
  </si>
  <si>
    <t>SERVICIO DE ALOJAMIENTO (HOUSING) PARA SERVIDORES</t>
  </si>
  <si>
    <t>En estudio de Mercado</t>
  </si>
  <si>
    <t>SERVICIO DE LA INFRAESTRUCTURA EN LA NUBE PARA LA PLATAFORMA INFORMÁTICA</t>
  </si>
  <si>
    <t>SERVICIO DE VIRTUALIZACION DE ESCRITORIO</t>
  </si>
  <si>
    <t>VARIOS</t>
  </si>
  <si>
    <t>OTROS GASTOS DE BIENES Y SERVICIOS (Encargos operativos (7.2 M), Material Registral, mantenimientos, seguros patrimoniales, papel y filmina de seguridad, acondicionamientos, publicaciones en el Peruano, mantenimiento PKI</t>
  </si>
  <si>
    <t>En ejecución</t>
  </si>
  <si>
    <t>CATEGORÍA Y GENÉRICA DE GASTO</t>
  </si>
  <si>
    <t>PIA 2021</t>
  </si>
  <si>
    <t>PIA 2022</t>
  </si>
  <si>
    <t>DIFERENCIAS</t>
  </si>
  <si>
    <t>PERSONAL Y OBLIGACIONES SOCIALES</t>
  </si>
  <si>
    <t>. Planillas del personal del DL. 728</t>
  </si>
  <si>
    <t>PENSIONES Y OTRAS PRESTACIONES SOCIALES</t>
  </si>
  <si>
    <t>. Planillas de Pensionistas</t>
  </si>
  <si>
    <t>. Operatividad y Funcionamiento</t>
  </si>
  <si>
    <t>. Planillas del Personal CAS</t>
  </si>
  <si>
    <t>. Mantenimiento y Operatividad de las ORAS</t>
  </si>
  <si>
    <t>. Elecciones Regionales y Municipales 2022</t>
  </si>
  <si>
    <t>. Implementación de la Cuenta DNI</t>
  </si>
  <si>
    <t>. Servicio de Tercerización para Impresión del DNI</t>
  </si>
  <si>
    <t xml:space="preserve">. Implementación y Mejora de Servicios de Identidad Digital </t>
  </si>
  <si>
    <t>. Sentencias Judiciales</t>
  </si>
  <si>
    <t xml:space="preserve"> GASTOS DE CAPITAL</t>
  </si>
  <si>
    <t>ADQUISICION DE ACTIVOS NO FINANCIEROS</t>
  </si>
  <si>
    <t>. Contrapartida</t>
  </si>
  <si>
    <t>. Proyectos de Inversión "Mejoramiento del
Acceso a los Servicios de Registros Civiles e
Identificación de Calidad a Nivel Nacional"</t>
  </si>
  <si>
    <t>TOTAL PLIEGO</t>
  </si>
  <si>
    <t>2.2 Planillas de Pensionistas</t>
  </si>
  <si>
    <t>2.1 Planillas del personal del DL. 728</t>
  </si>
  <si>
    <t>2.3 Operatividad y Funcionamiento</t>
  </si>
  <si>
    <t>2.3 Planillas del Personal CAS</t>
  </si>
  <si>
    <t>2.3 Mantenimiento y Operatividad de las ORAS</t>
  </si>
  <si>
    <t>2.3 Elecciones Regionales y Municipales 2022</t>
  </si>
  <si>
    <t>2.3 Implementación de la Cuenta DNI</t>
  </si>
  <si>
    <t>2.3 Servicio de Tercerización para Impresión del DNI</t>
  </si>
  <si>
    <t xml:space="preserve">2.3 Implementación y Mejora de Servicios de Identidad Digital </t>
  </si>
  <si>
    <t>2.5 Sentencias Judiciales</t>
  </si>
  <si>
    <t>2.6 Contrapartida</t>
  </si>
  <si>
    <t>Variación PIA
2022 / 2021</t>
  </si>
  <si>
    <t>Diferencia PIA 2021 - 2022</t>
  </si>
  <si>
    <t>Generica de Gasto</t>
  </si>
  <si>
    <t>2.6 Proyectos de Inversión "Mejoramiento del Acceso a los Servicios de Registros Civiles e Identificación de Calidad a Nivel Nacional"</t>
  </si>
  <si>
    <t>FORMATO 10: INFORMACIÓN DE REMUNERACIONES Y NÚMERO DE PLAZAS - PRESUPUESTO 2020,2021 Y PROYECTO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</si>
</sst>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[$-280A]d&quot; de &quot;mmmm&quot; de &quot;yyyy;@"/>
    <numFmt numFmtId="165" formatCode="_-* #,##0_-;\-* #,##0_-;_-* &quot;-&quot;??_-;_-@_-"/>
    <numFmt numFmtId="166" formatCode="0.0%"/>
    <numFmt numFmtId="167" formatCode="0.0"/>
    <numFmt numFmtId="168" formatCode="#,##0_ ;[Red]\-#,##0\ "/>
    <numFmt numFmtId="169" formatCode="#,##0.00;[Red]#,##0.00"/>
    <numFmt numFmtId="170" formatCode="#,##0;[Red]#,##0"/>
    <numFmt numFmtId="171" formatCode="dd/mm/yyyy;@"/>
    <numFmt numFmtId="172" formatCode="_(* #,##0.00_);_(* \(#,##0.00\);_(* &quot;-&quot;??_);_(@_)"/>
    <numFmt numFmtId="173" formatCode="_ * #,##0.00_ ;_ * \-#,##0.00_ ;_ * &quot;-&quot;??_ ;_ @_ "/>
    <numFmt numFmtId="174" formatCode="#,##0.0"/>
    <numFmt numFmtId="175" formatCode="#,##0.00_ ;\-#,##0.00\ "/>
    <numFmt numFmtId="176" formatCode="_-[$$-540A]* #,##0.00_ ;_-[$$-540A]* \-#,##0.00\ ;_-[$$-540A]* &quot;-&quot;??_ ;_-@_ "/>
    <numFmt numFmtId="177" formatCode="_(&quot;$&quot;* #,##0.00_);_(&quot;$&quot;* \(#,##0.00\);_(&quot;$&quot;* &quot;-&quot;??_);_(@_)"/>
    <numFmt numFmtId="178" formatCode="#,##0.00_ ;[Red]\-#,##0.00\ 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sz val="9"/>
      <color indexed="32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Arial"/>
      <family val="2"/>
    </font>
    <font>
      <b/>
      <u/>
      <sz val="8"/>
      <name val="Arial"/>
      <family val="2"/>
    </font>
    <font>
      <sz val="10"/>
      <name val="Arial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.7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Verdana"/>
      <family val="2"/>
    </font>
    <font>
      <sz val="8"/>
      <color theme="1"/>
      <name val="Verdana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indexed="8"/>
      <name val="Calibri"/>
      <family val="2"/>
      <scheme val="minor"/>
    </font>
    <font>
      <b/>
      <sz val="10"/>
      <name val="Calibri"/>
      <family val="2"/>
    </font>
    <font>
      <sz val="20"/>
      <color theme="1"/>
      <name val="Arial"/>
      <family val="2"/>
    </font>
    <font>
      <sz val="18"/>
      <name val="Arial"/>
      <family val="2"/>
    </font>
    <font>
      <sz val="24"/>
      <name val="Arial"/>
      <family val="2"/>
    </font>
    <font>
      <b/>
      <sz val="18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sz val="10"/>
      <color rgb="FF000000"/>
      <name val="Calibri"/>
      <family val="2"/>
    </font>
    <font>
      <b/>
      <sz val="11"/>
      <name val="Arial"/>
      <family val="2"/>
    </font>
    <font>
      <b/>
      <sz val="9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7"/>
      <name val="Arial Narrow"/>
      <family val="2"/>
    </font>
    <font>
      <sz val="9"/>
      <name val="Arial Narrow"/>
      <family val="2"/>
    </font>
    <font>
      <sz val="9"/>
      <color indexed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12"/>
      <name val="Arial Narrow"/>
      <family val="2"/>
    </font>
    <font>
      <b/>
      <i/>
      <sz val="11"/>
      <color theme="1"/>
      <name val="Arial Narrow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 Narrow"/>
      <family val="2"/>
    </font>
    <font>
      <sz val="9"/>
      <color indexed="10"/>
      <name val="Geneva"/>
      <family val="2"/>
    </font>
    <font>
      <i/>
      <sz val="11"/>
      <name val="Arial"/>
      <family val="2"/>
    </font>
    <font>
      <i/>
      <sz val="9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Arial Narrow"/>
      <family val="2"/>
    </font>
    <font>
      <b/>
      <sz val="12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3A6EA5"/>
        <bgColor indexed="64"/>
      </patternFill>
    </fill>
    <fill>
      <patternFill patternType="mediumGray">
        <fgColor indexed="13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indexed="64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indexed="64"/>
      </right>
      <top style="medium">
        <color rgb="FFDDDDDD"/>
      </top>
      <bottom/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indexed="64"/>
      </right>
      <top style="medium">
        <color rgb="FFDDDDDD"/>
      </top>
      <bottom style="medium">
        <color rgb="FFDDDDDD"/>
      </bottom>
      <diagonal/>
    </border>
    <border>
      <left style="medium">
        <color indexed="64"/>
      </left>
      <right style="medium">
        <color rgb="FFDDDDDD"/>
      </right>
      <top/>
      <bottom/>
      <diagonal/>
    </border>
    <border>
      <left style="medium">
        <color rgb="FFDDDDDD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indexed="64"/>
      </right>
      <top/>
      <bottom style="medium">
        <color rgb="FFDDDDDD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indexed="64"/>
      </bottom>
      <diagonal/>
    </border>
    <border>
      <left style="medium">
        <color rgb="FFDDDDDD"/>
      </left>
      <right style="medium">
        <color indexed="64"/>
      </right>
      <top style="medium">
        <color rgb="FFDDDDDD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80">
    <xf numFmtId="0" fontId="0" fillId="0" borderId="0"/>
    <xf numFmtId="0" fontId="7" fillId="0" borderId="0"/>
    <xf numFmtId="0" fontId="7" fillId="0" borderId="0"/>
    <xf numFmtId="49" fontId="10" fillId="0" borderId="0"/>
    <xf numFmtId="0" fontId="4" fillId="0" borderId="0"/>
    <xf numFmtId="43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75" applyNumberFormat="0" applyFill="0" applyAlignment="0" applyProtection="0"/>
    <xf numFmtId="0" fontId="26" fillId="0" borderId="76" applyNumberFormat="0" applyFill="0" applyAlignment="0" applyProtection="0"/>
    <xf numFmtId="0" fontId="27" fillId="0" borderId="77" applyNumberFormat="0" applyFill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3" borderId="78" applyNumberFormat="0" applyAlignment="0" applyProtection="0"/>
    <xf numFmtId="0" fontId="32" fillId="14" borderId="79" applyNumberFormat="0" applyAlignment="0" applyProtection="0"/>
    <xf numFmtId="0" fontId="33" fillId="14" borderId="78" applyNumberFormat="0" applyAlignment="0" applyProtection="0"/>
    <xf numFmtId="0" fontId="34" fillId="0" borderId="80" applyNumberFormat="0" applyFill="0" applyAlignment="0" applyProtection="0"/>
    <xf numFmtId="0" fontId="35" fillId="15" borderId="81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83" applyNumberFormat="0" applyFill="0" applyAlignment="0" applyProtection="0"/>
    <xf numFmtId="0" fontId="3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9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9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6" borderId="82" applyNumberFormat="0" applyFont="0" applyAlignment="0" applyProtection="0"/>
    <xf numFmtId="0" fontId="49" fillId="0" borderId="0"/>
    <xf numFmtId="9" fontId="23" fillId="0" borderId="0" applyFont="0" applyFill="0" applyBorder="0" applyAlignment="0" applyProtection="0"/>
    <xf numFmtId="0" fontId="2" fillId="0" borderId="0"/>
    <xf numFmtId="0" fontId="2" fillId="16" borderId="8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4" fillId="0" borderId="0"/>
    <xf numFmtId="177" fontId="23" fillId="0" borderId="0" applyFont="0" applyFill="0" applyBorder="0" applyAlignment="0" applyProtection="0"/>
    <xf numFmtId="0" fontId="86" fillId="0" borderId="0"/>
  </cellStyleXfs>
  <cellXfs count="1390">
    <xf numFmtId="0" fontId="0" fillId="0" borderId="0" xfId="0"/>
    <xf numFmtId="0" fontId="12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vertical="center"/>
    </xf>
    <xf numFmtId="0" fontId="12" fillId="0" borderId="0" xfId="0" applyFont="1"/>
    <xf numFmtId="0" fontId="12" fillId="0" borderId="3" xfId="0" applyFont="1" applyBorder="1"/>
    <xf numFmtId="0" fontId="12" fillId="0" borderId="0" xfId="0" applyFont="1" applyFill="1"/>
    <xf numFmtId="0" fontId="13" fillId="0" borderId="0" xfId="0" applyFont="1" applyFill="1" applyAlignment="1">
      <alignment horizontal="center"/>
    </xf>
    <xf numFmtId="49" fontId="12" fillId="0" borderId="0" xfId="3" applyFont="1" applyAlignment="1">
      <alignment vertical="center"/>
    </xf>
    <xf numFmtId="0" fontId="13" fillId="0" borderId="0" xfId="0" applyFont="1"/>
    <xf numFmtId="0" fontId="12" fillId="0" borderId="14" xfId="0" applyFont="1" applyBorder="1"/>
    <xf numFmtId="49" fontId="12" fillId="0" borderId="0" xfId="1" applyNumberFormat="1" applyFont="1" applyFill="1" applyAlignment="1">
      <alignment horizontal="left" vertical="center"/>
    </xf>
    <xf numFmtId="0" fontId="12" fillId="0" borderId="6" xfId="0" applyFont="1" applyBorder="1"/>
    <xf numFmtId="49" fontId="12" fillId="0" borderId="3" xfId="0" applyNumberFormat="1" applyFont="1" applyBorder="1" applyAlignment="1">
      <alignment horizontal="left"/>
    </xf>
    <xf numFmtId="0" fontId="12" fillId="0" borderId="7" xfId="0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2" fillId="0" borderId="0" xfId="2" applyFont="1" applyAlignment="1">
      <alignment vertical="center"/>
    </xf>
    <xf numFmtId="0" fontId="13" fillId="2" borderId="11" xfId="2" applyFont="1" applyFill="1" applyBorder="1" applyAlignment="1">
      <alignment horizontal="center" vertical="center"/>
    </xf>
    <xf numFmtId="0" fontId="12" fillId="0" borderId="14" xfId="2" applyFont="1" applyBorder="1" applyAlignment="1">
      <alignment horizontal="center" vertical="center"/>
    </xf>
    <xf numFmtId="0" fontId="13" fillId="2" borderId="14" xfId="2" applyFont="1" applyFill="1" applyBorder="1" applyAlignment="1">
      <alignment horizontal="center" vertical="center"/>
    </xf>
    <xf numFmtId="0" fontId="12" fillId="0" borderId="56" xfId="2" applyFont="1" applyBorder="1" applyAlignment="1">
      <alignment vertical="center"/>
    </xf>
    <xf numFmtId="0" fontId="12" fillId="0" borderId="13" xfId="2" applyFont="1" applyBorder="1" applyAlignment="1">
      <alignment vertical="center"/>
    </xf>
    <xf numFmtId="0" fontId="12" fillId="0" borderId="3" xfId="2" applyFont="1" applyBorder="1" applyAlignment="1">
      <alignment vertical="center"/>
    </xf>
    <xf numFmtId="0" fontId="12" fillId="0" borderId="4" xfId="2" applyFont="1" applyBorder="1" applyAlignment="1">
      <alignment vertical="center"/>
    </xf>
    <xf numFmtId="0" fontId="12" fillId="0" borderId="55" xfId="2" applyFont="1" applyBorder="1" applyAlignment="1">
      <alignment vertical="center"/>
    </xf>
    <xf numFmtId="0" fontId="13" fillId="2" borderId="5" xfId="2" applyFont="1" applyFill="1" applyBorder="1" applyAlignment="1">
      <alignment horizontal="center" vertical="center"/>
    </xf>
    <xf numFmtId="0" fontId="13" fillId="2" borderId="18" xfId="2" applyFont="1" applyFill="1" applyBorder="1" applyAlignment="1">
      <alignment vertical="center"/>
    </xf>
    <xf numFmtId="0" fontId="13" fillId="2" borderId="43" xfId="2" applyFont="1" applyFill="1" applyBorder="1" applyAlignment="1">
      <alignment vertical="center"/>
    </xf>
    <xf numFmtId="0" fontId="12" fillId="0" borderId="14" xfId="2" applyFont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2" fillId="0" borderId="14" xfId="2" applyFont="1" applyFill="1" applyBorder="1" applyAlignment="1">
      <alignment horizontal="left" vertical="center"/>
    </xf>
    <xf numFmtId="0" fontId="13" fillId="0" borderId="14" xfId="2" applyFont="1" applyFill="1" applyBorder="1" applyAlignment="1">
      <alignment vertical="center"/>
    </xf>
    <xf numFmtId="0" fontId="13" fillId="0" borderId="4" xfId="2" applyFont="1" applyFill="1" applyBorder="1" applyAlignment="1">
      <alignment vertical="center"/>
    </xf>
    <xf numFmtId="0" fontId="12" fillId="0" borderId="12" xfId="0" applyFont="1" applyBorder="1"/>
    <xf numFmtId="0" fontId="13" fillId="2" borderId="7" xfId="2" applyFont="1" applyFill="1" applyBorder="1" applyAlignment="1">
      <alignment horizontal="center" vertical="center"/>
    </xf>
    <xf numFmtId="0" fontId="13" fillId="2" borderId="21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left" vertical="center"/>
    </xf>
    <xf numFmtId="164" fontId="12" fillId="0" borderId="0" xfId="0" applyNumberFormat="1" applyFont="1"/>
    <xf numFmtId="0" fontId="13" fillId="0" borderId="4" xfId="2" applyFont="1" applyFill="1" applyBorder="1" applyAlignment="1">
      <alignment horizontal="left" vertical="center"/>
    </xf>
    <xf numFmtId="0" fontId="13" fillId="2" borderId="8" xfId="2" applyFont="1" applyFill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left" vertical="center"/>
    </xf>
    <xf numFmtId="0" fontId="12" fillId="0" borderId="0" xfId="0" applyFont="1" applyAlignment="1">
      <alignment wrapText="1"/>
    </xf>
    <xf numFmtId="49" fontId="12" fillId="0" borderId="7" xfId="0" applyNumberFormat="1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0" xfId="2" applyFont="1" applyFill="1" applyBorder="1" applyAlignment="1">
      <alignment vertical="center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horizontal="center" textRotation="90" wrapText="1"/>
    </xf>
    <xf numFmtId="0" fontId="5" fillId="0" borderId="0" xfId="0" applyFont="1"/>
    <xf numFmtId="0" fontId="5" fillId="0" borderId="0" xfId="0" applyFont="1" applyAlignment="1">
      <alignment wrapText="1"/>
    </xf>
    <xf numFmtId="0" fontId="12" fillId="0" borderId="0" xfId="0" applyFont="1"/>
    <xf numFmtId="0" fontId="13" fillId="2" borderId="21" xfId="2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right"/>
    </xf>
    <xf numFmtId="0" fontId="12" fillId="0" borderId="64" xfId="0" applyNumberFormat="1" applyFont="1" applyBorder="1"/>
    <xf numFmtId="0" fontId="12" fillId="0" borderId="32" xfId="0" applyNumberFormat="1" applyFont="1" applyBorder="1"/>
    <xf numFmtId="0" fontId="12" fillId="0" borderId="31" xfId="0" applyNumberFormat="1" applyFont="1" applyBorder="1"/>
    <xf numFmtId="0" fontId="12" fillId="0" borderId="30" xfId="0" applyNumberFormat="1" applyFont="1" applyBorder="1"/>
    <xf numFmtId="0" fontId="12" fillId="0" borderId="26" xfId="0" applyNumberFormat="1" applyFont="1" applyBorder="1"/>
    <xf numFmtId="0" fontId="12" fillId="0" borderId="28" xfId="0" applyNumberFormat="1" applyFont="1" applyBorder="1"/>
    <xf numFmtId="0" fontId="12" fillId="0" borderId="29" xfId="0" applyNumberFormat="1" applyFont="1" applyBorder="1"/>
    <xf numFmtId="0" fontId="12" fillId="0" borderId="27" xfId="0" applyNumberFormat="1" applyFont="1" applyBorder="1"/>
    <xf numFmtId="0" fontId="12" fillId="0" borderId="34" xfId="0" applyNumberFormat="1" applyFont="1" applyBorder="1"/>
    <xf numFmtId="0" fontId="12" fillId="0" borderId="36" xfId="0" applyNumberFormat="1" applyFont="1" applyBorder="1"/>
    <xf numFmtId="0" fontId="12" fillId="0" borderId="37" xfId="0" applyNumberFormat="1" applyFont="1" applyBorder="1"/>
    <xf numFmtId="0" fontId="12" fillId="0" borderId="35" xfId="0" applyNumberFormat="1" applyFont="1" applyBorder="1"/>
    <xf numFmtId="0" fontId="12" fillId="3" borderId="38" xfId="0" applyNumberFormat="1" applyFont="1" applyFill="1" applyBorder="1"/>
    <xf numFmtId="0" fontId="12" fillId="3" borderId="40" xfId="0" applyNumberFormat="1" applyFont="1" applyFill="1" applyBorder="1"/>
    <xf numFmtId="0" fontId="12" fillId="3" borderId="39" xfId="0" applyNumberFormat="1" applyFont="1" applyFill="1" applyBorder="1"/>
    <xf numFmtId="0" fontId="12" fillId="3" borderId="51" xfId="0" applyNumberFormat="1" applyFont="1" applyFill="1" applyBorder="1"/>
    <xf numFmtId="0" fontId="12" fillId="0" borderId="22" xfId="0" applyNumberFormat="1" applyFont="1" applyBorder="1"/>
    <xf numFmtId="0" fontId="12" fillId="0" borderId="23" xfId="0" applyNumberFormat="1" applyFont="1" applyBorder="1"/>
    <xf numFmtId="0" fontId="12" fillId="0" borderId="25" xfId="0" applyNumberFormat="1" applyFont="1" applyBorder="1"/>
    <xf numFmtId="0" fontId="12" fillId="0" borderId="44" xfId="0" applyNumberFormat="1" applyFont="1" applyBorder="1"/>
    <xf numFmtId="0" fontId="12" fillId="3" borderId="40" xfId="0" applyNumberFormat="1" applyFont="1" applyFill="1" applyBorder="1" applyAlignment="1"/>
    <xf numFmtId="0" fontId="12" fillId="0" borderId="0" xfId="0" applyFont="1"/>
    <xf numFmtId="0" fontId="13" fillId="2" borderId="21" xfId="2" applyFont="1" applyFill="1" applyBorder="1" applyAlignment="1">
      <alignment horizontal="center" vertical="center"/>
    </xf>
    <xf numFmtId="0" fontId="13" fillId="2" borderId="20" xfId="2" applyFont="1" applyFill="1" applyBorder="1" applyAlignment="1">
      <alignment horizontal="center" vertical="center"/>
    </xf>
    <xf numFmtId="0" fontId="13" fillId="2" borderId="11" xfId="2" applyFont="1" applyFill="1" applyBorder="1" applyAlignment="1">
      <alignment horizontal="center" vertical="center"/>
    </xf>
    <xf numFmtId="0" fontId="9" fillId="0" borderId="14" xfId="2" applyFont="1" applyBorder="1" applyAlignment="1">
      <alignment vertical="center"/>
    </xf>
    <xf numFmtId="0" fontId="13" fillId="0" borderId="0" xfId="0" applyFont="1" applyFill="1"/>
    <xf numFmtId="0" fontId="11" fillId="5" borderId="0" xfId="0" applyFont="1" applyFill="1"/>
    <xf numFmtId="0" fontId="12" fillId="0" borderId="0" xfId="0" applyFont="1"/>
    <xf numFmtId="0" fontId="13" fillId="5" borderId="0" xfId="2" applyFont="1" applyFill="1" applyAlignment="1">
      <alignment vertical="center"/>
    </xf>
    <xf numFmtId="0" fontId="12" fillId="5" borderId="0" xfId="0" applyFont="1" applyFill="1"/>
    <xf numFmtId="0" fontId="18" fillId="4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" fillId="0" borderId="0" xfId="0" applyFont="1" applyFill="1" applyAlignment="1">
      <alignment vertical="center"/>
    </xf>
    <xf numFmtId="0" fontId="12" fillId="0" borderId="0" xfId="0" applyFont="1"/>
    <xf numFmtId="0" fontId="13" fillId="0" borderId="0" xfId="2" applyFont="1" applyFill="1" applyAlignment="1">
      <alignment vertical="center"/>
    </xf>
    <xf numFmtId="0" fontId="9" fillId="0" borderId="0" xfId="0" applyFont="1" applyFill="1" applyAlignment="1">
      <alignment horizontal="left"/>
    </xf>
    <xf numFmtId="0" fontId="9" fillId="0" borderId="0" xfId="2" applyFont="1" applyFill="1" applyAlignment="1">
      <alignment vertical="center"/>
    </xf>
    <xf numFmtId="0" fontId="20" fillId="0" borderId="0" xfId="0" applyFont="1" applyFill="1"/>
    <xf numFmtId="0" fontId="20" fillId="0" borderId="0" xfId="0" applyFont="1" applyFill="1" applyAlignment="1"/>
    <xf numFmtId="0" fontId="20" fillId="0" borderId="0" xfId="2" applyFont="1" applyFill="1" applyAlignment="1">
      <alignment vertical="center"/>
    </xf>
    <xf numFmtId="0" fontId="19" fillId="0" borderId="0" xfId="0" applyFont="1" applyFill="1"/>
    <xf numFmtId="0" fontId="19" fillId="0" borderId="0" xfId="0" applyFont="1"/>
    <xf numFmtId="0" fontId="20" fillId="0" borderId="0" xfId="0" applyFont="1"/>
    <xf numFmtId="0" fontId="19" fillId="0" borderId="0" xfId="0" applyFont="1" applyFill="1" applyAlignment="1">
      <alignment horizontal="centerContinuous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49" fontId="20" fillId="0" borderId="0" xfId="3" applyFont="1" applyBorder="1" applyAlignment="1">
      <alignment horizontal="left" vertical="center"/>
    </xf>
    <xf numFmtId="3" fontId="19" fillId="0" borderId="0" xfId="3" applyNumberFormat="1" applyFont="1" applyBorder="1" applyAlignment="1">
      <alignment vertical="center"/>
    </xf>
    <xf numFmtId="3" fontId="19" fillId="0" borderId="0" xfId="3" applyNumberFormat="1" applyFont="1" applyAlignment="1">
      <alignment vertical="center"/>
    </xf>
    <xf numFmtId="3" fontId="19" fillId="0" borderId="0" xfId="3" applyNumberFormat="1" applyFont="1" applyAlignment="1">
      <alignment horizontal="right" vertical="center"/>
    </xf>
    <xf numFmtId="3" fontId="19" fillId="0" borderId="14" xfId="0" applyNumberFormat="1" applyFont="1" applyBorder="1"/>
    <xf numFmtId="3" fontId="19" fillId="0" borderId="0" xfId="0" applyNumberFormat="1" applyFont="1" applyBorder="1"/>
    <xf numFmtId="3" fontId="19" fillId="0" borderId="4" xfId="0" applyNumberFormat="1" applyFont="1" applyBorder="1"/>
    <xf numFmtId="3" fontId="19" fillId="0" borderId="0" xfId="0" applyNumberFormat="1" applyFont="1" applyBorder="1" applyAlignment="1"/>
    <xf numFmtId="3" fontId="19" fillId="0" borderId="14" xfId="0" applyNumberFormat="1" applyFont="1" applyBorder="1" applyAlignment="1"/>
    <xf numFmtId="0" fontId="19" fillId="0" borderId="11" xfId="0" applyFont="1" applyBorder="1"/>
    <xf numFmtId="0" fontId="20" fillId="0" borderId="0" xfId="0" applyFont="1" applyAlignment="1">
      <alignment horizontal="center" vertical="center" textRotation="90"/>
    </xf>
    <xf numFmtId="0" fontId="20" fillId="0" borderId="14" xfId="0" applyFont="1" applyBorder="1" applyAlignment="1"/>
    <xf numFmtId="0" fontId="20" fillId="0" borderId="0" xfId="0" applyFont="1" applyFill="1" applyAlignment="1">
      <alignment horizontal="center" vertical="center" wrapText="1"/>
    </xf>
    <xf numFmtId="0" fontId="19" fillId="0" borderId="14" xfId="0" applyFont="1" applyBorder="1"/>
    <xf numFmtId="3" fontId="19" fillId="0" borderId="4" xfId="0" applyNumberFormat="1" applyFont="1" applyBorder="1" applyAlignment="1"/>
    <xf numFmtId="0" fontId="19" fillId="0" borderId="0" xfId="0" applyFont="1" applyBorder="1"/>
    <xf numFmtId="0" fontId="19" fillId="0" borderId="4" xfId="0" applyFont="1" applyBorder="1"/>
    <xf numFmtId="49" fontId="20" fillId="0" borderId="19" xfId="3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0" borderId="28" xfId="0" applyFont="1" applyFill="1" applyBorder="1" applyAlignment="1">
      <alignment horizontal="left" indent="2"/>
    </xf>
    <xf numFmtId="0" fontId="4" fillId="0" borderId="28" xfId="0" applyFont="1" applyFill="1" applyBorder="1"/>
    <xf numFmtId="0" fontId="4" fillId="0" borderId="0" xfId="0" applyFont="1" applyFill="1"/>
    <xf numFmtId="0" fontId="6" fillId="6" borderId="28" xfId="0" applyFont="1" applyFill="1" applyBorder="1"/>
    <xf numFmtId="0" fontId="4" fillId="0" borderId="0" xfId="0" applyFont="1" applyFill="1" applyBorder="1"/>
    <xf numFmtId="0" fontId="6" fillId="6" borderId="28" xfId="0" applyFont="1" applyFill="1" applyBorder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6" fillId="6" borderId="28" xfId="0" applyFont="1" applyFill="1" applyBorder="1" applyAlignment="1">
      <alignment horizontal="right" vertical="center" indent="2"/>
    </xf>
    <xf numFmtId="0" fontId="19" fillId="0" borderId="0" xfId="0" applyFont="1"/>
    <xf numFmtId="0" fontId="6" fillId="7" borderId="28" xfId="0" applyFont="1" applyFill="1" applyBorder="1" applyAlignment="1">
      <alignment horizontal="center" vertical="center" wrapText="1"/>
    </xf>
    <xf numFmtId="0" fontId="6" fillId="7" borderId="28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 textRotation="90" wrapText="1"/>
    </xf>
    <xf numFmtId="0" fontId="20" fillId="7" borderId="5" xfId="0" applyFont="1" applyFill="1" applyBorder="1" applyAlignment="1">
      <alignment horizontal="center" vertical="center" textRotation="90" wrapText="1"/>
    </xf>
    <xf numFmtId="0" fontId="20" fillId="7" borderId="20" xfId="0" applyFont="1" applyFill="1" applyBorder="1" applyAlignment="1">
      <alignment horizontal="center" vertical="center" textRotation="90" wrapText="1"/>
    </xf>
    <xf numFmtId="49" fontId="17" fillId="7" borderId="38" xfId="3" applyFont="1" applyFill="1" applyBorder="1" applyAlignment="1">
      <alignment horizontal="center" textRotation="90" wrapText="1"/>
    </xf>
    <xf numFmtId="49" fontId="17" fillId="7" borderId="40" xfId="3" applyFont="1" applyFill="1" applyBorder="1" applyAlignment="1">
      <alignment horizontal="center" textRotation="90" wrapText="1"/>
    </xf>
    <xf numFmtId="49" fontId="17" fillId="7" borderId="39" xfId="3" applyFont="1" applyFill="1" applyBorder="1" applyAlignment="1">
      <alignment horizontal="center" textRotation="90" wrapText="1"/>
    </xf>
    <xf numFmtId="49" fontId="17" fillId="7" borderId="51" xfId="3" applyFont="1" applyFill="1" applyBorder="1" applyAlignment="1">
      <alignment horizontal="center" textRotation="90" wrapText="1"/>
    </xf>
    <xf numFmtId="49" fontId="15" fillId="7" borderId="40" xfId="3" applyFont="1" applyFill="1" applyBorder="1" applyAlignment="1">
      <alignment horizontal="center" textRotation="90" wrapText="1"/>
    </xf>
    <xf numFmtId="0" fontId="9" fillId="7" borderId="62" xfId="2" applyFont="1" applyFill="1" applyBorder="1" applyAlignment="1">
      <alignment horizontal="center" vertical="center"/>
    </xf>
    <xf numFmtId="0" fontId="9" fillId="7" borderId="46" xfId="2" applyFont="1" applyFill="1" applyBorder="1" applyAlignment="1">
      <alignment horizontal="center" vertical="center" wrapText="1"/>
    </xf>
    <xf numFmtId="0" fontId="5" fillId="7" borderId="27" xfId="2" applyFont="1" applyFill="1" applyBorder="1" applyAlignment="1">
      <alignment horizontal="center" vertical="center" textRotation="90" wrapText="1"/>
    </xf>
    <xf numFmtId="0" fontId="5" fillId="7" borderId="28" xfId="2" applyFont="1" applyFill="1" applyBorder="1" applyAlignment="1">
      <alignment horizontal="center" vertical="center" textRotation="90" wrapText="1"/>
    </xf>
    <xf numFmtId="0" fontId="9" fillId="7" borderId="1" xfId="2" applyFont="1" applyFill="1" applyBorder="1" applyAlignment="1">
      <alignment horizontal="center" vertical="center" textRotation="90" wrapText="1"/>
    </xf>
    <xf numFmtId="0" fontId="13" fillId="7" borderId="5" xfId="2" applyFont="1" applyFill="1" applyBorder="1" applyAlignment="1">
      <alignment horizontal="center" vertical="center"/>
    </xf>
    <xf numFmtId="0" fontId="13" fillId="7" borderId="18" xfId="2" applyFont="1" applyFill="1" applyBorder="1" applyAlignment="1">
      <alignment horizontal="center" vertical="center" wrapText="1"/>
    </xf>
    <xf numFmtId="0" fontId="13" fillId="7" borderId="5" xfId="2" applyFont="1" applyFill="1" applyBorder="1" applyAlignment="1">
      <alignment horizontal="center" vertical="center" wrapText="1"/>
    </xf>
    <xf numFmtId="15" fontId="13" fillId="7" borderId="12" xfId="2" applyNumberFormat="1" applyFont="1" applyFill="1" applyBorder="1" applyAlignment="1">
      <alignment horizontal="center" vertical="center"/>
    </xf>
    <xf numFmtId="0" fontId="13" fillId="7" borderId="8" xfId="2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Continuous"/>
    </xf>
    <xf numFmtId="0" fontId="5" fillId="0" borderId="0" xfId="0" applyFont="1" applyFill="1"/>
    <xf numFmtId="49" fontId="21" fillId="7" borderId="42" xfId="3" applyFont="1" applyFill="1" applyBorder="1" applyAlignment="1">
      <alignment horizontal="center" textRotation="90" wrapText="1"/>
    </xf>
    <xf numFmtId="49" fontId="21" fillId="7" borderId="16" xfId="3" applyFont="1" applyFill="1" applyBorder="1" applyAlignment="1">
      <alignment horizontal="center" textRotation="90" wrapText="1"/>
    </xf>
    <xf numFmtId="49" fontId="21" fillId="7" borderId="17" xfId="3" applyFont="1" applyFill="1" applyBorder="1" applyAlignment="1">
      <alignment horizontal="center" textRotation="90" wrapText="1"/>
    </xf>
    <xf numFmtId="49" fontId="9" fillId="7" borderId="42" xfId="3" applyNumberFormat="1" applyFont="1" applyFill="1" applyBorder="1" applyAlignment="1" applyProtection="1">
      <alignment horizontal="center" textRotation="90" wrapText="1"/>
    </xf>
    <xf numFmtId="49" fontId="9" fillId="7" borderId="43" xfId="3" applyFont="1" applyFill="1" applyBorder="1" applyAlignment="1">
      <alignment horizontal="center" textRotation="90" wrapText="1"/>
    </xf>
    <xf numFmtId="0" fontId="9" fillId="0" borderId="0" xfId="0" applyFont="1" applyFill="1" applyAlignment="1"/>
    <xf numFmtId="0" fontId="9" fillId="0" borderId="0" xfId="0" quotePrefix="1" applyFont="1" applyFill="1" applyAlignment="1"/>
    <xf numFmtId="0" fontId="9" fillId="7" borderId="42" xfId="0" applyFont="1" applyFill="1" applyBorder="1" applyAlignment="1">
      <alignment horizontal="center" vertical="center" textRotation="90" wrapText="1"/>
    </xf>
    <xf numFmtId="0" fontId="9" fillId="7" borderId="16" xfId="0" applyFont="1" applyFill="1" applyBorder="1" applyAlignment="1">
      <alignment horizontal="center" vertical="center" textRotation="90" wrapText="1"/>
    </xf>
    <xf numFmtId="0" fontId="9" fillId="7" borderId="15" xfId="0" applyFont="1" applyFill="1" applyBorder="1" applyAlignment="1">
      <alignment horizontal="center" vertical="center" textRotation="90" wrapText="1"/>
    </xf>
    <xf numFmtId="0" fontId="9" fillId="7" borderId="18" xfId="0" applyFont="1" applyFill="1" applyBorder="1" applyAlignment="1">
      <alignment horizontal="center" vertical="center" textRotation="90" wrapText="1"/>
    </xf>
    <xf numFmtId="0" fontId="9" fillId="0" borderId="12" xfId="0" applyFont="1" applyBorder="1" applyAlignment="1">
      <alignment horizontal="center" wrapText="1"/>
    </xf>
    <xf numFmtId="0" fontId="9" fillId="0" borderId="58" xfId="0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22" fillId="0" borderId="14" xfId="0" applyFont="1" applyFill="1" applyBorder="1" applyAlignment="1">
      <alignment wrapText="1"/>
    </xf>
    <xf numFmtId="3" fontId="9" fillId="0" borderId="56" xfId="0" applyNumberFormat="1" applyFont="1" applyBorder="1"/>
    <xf numFmtId="3" fontId="9" fillId="0" borderId="49" xfId="0" applyNumberFormat="1" applyFont="1" applyBorder="1"/>
    <xf numFmtId="3" fontId="9" fillId="0" borderId="13" xfId="0" applyNumberFormat="1" applyFont="1" applyBorder="1"/>
    <xf numFmtId="3" fontId="9" fillId="0" borderId="4" xfId="0" applyNumberFormat="1" applyFont="1" applyBorder="1"/>
    <xf numFmtId="0" fontId="5" fillId="0" borderId="14" xfId="0" applyFont="1" applyFill="1" applyBorder="1" applyAlignment="1">
      <alignment wrapText="1"/>
    </xf>
    <xf numFmtId="3" fontId="5" fillId="0" borderId="56" xfId="0" applyNumberFormat="1" applyFont="1" applyBorder="1"/>
    <xf numFmtId="3" fontId="5" fillId="0" borderId="49" xfId="0" applyNumberFormat="1" applyFont="1" applyBorder="1"/>
    <xf numFmtId="3" fontId="5" fillId="0" borderId="13" xfId="0" applyNumberFormat="1" applyFont="1" applyBorder="1"/>
    <xf numFmtId="3" fontId="5" fillId="0" borderId="4" xfId="0" applyNumberFormat="1" applyFont="1" applyBorder="1"/>
    <xf numFmtId="0" fontId="9" fillId="0" borderId="14" xfId="0" applyFont="1" applyFill="1" applyBorder="1" applyAlignment="1">
      <alignment wrapText="1"/>
    </xf>
    <xf numFmtId="0" fontId="5" fillId="0" borderId="14" xfId="0" applyFont="1" applyFill="1" applyBorder="1" applyAlignment="1">
      <alignment horizontal="left" wrapText="1"/>
    </xf>
    <xf numFmtId="0" fontId="5" fillId="0" borderId="14" xfId="0" quotePrefix="1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5" fillId="0" borderId="7" xfId="0" applyFont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9" fillId="0" borderId="45" xfId="0" applyFont="1" applyFill="1" applyBorder="1" applyAlignment="1">
      <alignment horizontal="center" wrapText="1"/>
    </xf>
    <xf numFmtId="3" fontId="9" fillId="0" borderId="68" xfId="0" applyNumberFormat="1" applyFont="1" applyFill="1" applyBorder="1"/>
    <xf numFmtId="3" fontId="9" fillId="0" borderId="69" xfId="0" applyNumberFormat="1" applyFont="1" applyFill="1" applyBorder="1"/>
    <xf numFmtId="3" fontId="9" fillId="0" borderId="70" xfId="0" applyNumberFormat="1" applyFont="1" applyFill="1" applyBorder="1"/>
    <xf numFmtId="3" fontId="9" fillId="0" borderId="67" xfId="0" applyNumberFormat="1" applyFont="1" applyFill="1" applyBorder="1"/>
    <xf numFmtId="0" fontId="9" fillId="0" borderId="5" xfId="0" applyFont="1" applyFill="1" applyBorder="1" applyAlignment="1">
      <alignment horizontal="center" wrapText="1"/>
    </xf>
    <xf numFmtId="3" fontId="9" fillId="0" borderId="42" xfId="0" applyNumberFormat="1" applyFont="1" applyFill="1" applyBorder="1"/>
    <xf numFmtId="3" fontId="9" fillId="0" borderId="20" xfId="0" applyNumberFormat="1" applyFont="1" applyFill="1" applyBorder="1"/>
    <xf numFmtId="3" fontId="9" fillId="0" borderId="15" xfId="0" applyNumberFormat="1" applyFont="1" applyFill="1" applyBorder="1"/>
    <xf numFmtId="3" fontId="9" fillId="0" borderId="18" xfId="0" applyNumberFormat="1" applyFont="1" applyFill="1" applyBorder="1"/>
    <xf numFmtId="3" fontId="9" fillId="0" borderId="71" xfId="0" applyNumberFormat="1" applyFont="1" applyFill="1" applyBorder="1"/>
    <xf numFmtId="3" fontId="5" fillId="0" borderId="58" xfId="0" applyNumberFormat="1" applyFont="1" applyFill="1" applyBorder="1"/>
    <xf numFmtId="3" fontId="5" fillId="0" borderId="47" xfId="0" applyNumberFormat="1" applyFont="1" applyFill="1" applyBorder="1"/>
    <xf numFmtId="3" fontId="5" fillId="0" borderId="53" xfId="0" applyNumberFormat="1" applyFont="1" applyFill="1" applyBorder="1"/>
    <xf numFmtId="3" fontId="5" fillId="0" borderId="52" xfId="0" applyNumberFormat="1" applyFont="1" applyFill="1" applyBorder="1"/>
    <xf numFmtId="3" fontId="5" fillId="0" borderId="21" xfId="0" applyNumberFormat="1" applyFont="1" applyFill="1" applyBorder="1"/>
    <xf numFmtId="3" fontId="9" fillId="0" borderId="43" xfId="0" applyNumberFormat="1" applyFont="1" applyFill="1" applyBorder="1"/>
    <xf numFmtId="3" fontId="9" fillId="0" borderId="72" xfId="0" applyNumberFormat="1" applyFont="1" applyFill="1" applyBorder="1"/>
    <xf numFmtId="3" fontId="5" fillId="0" borderId="48" xfId="0" applyNumberFormat="1" applyFont="1" applyFill="1" applyBorder="1"/>
    <xf numFmtId="3" fontId="9" fillId="0" borderId="16" xfId="0" applyNumberFormat="1" applyFont="1" applyFill="1" applyBorder="1"/>
    <xf numFmtId="0" fontId="13" fillId="0" borderId="54" xfId="2" applyFont="1" applyFill="1" applyBorder="1" applyAlignment="1">
      <alignment vertical="center"/>
    </xf>
    <xf numFmtId="0" fontId="12" fillId="0" borderId="49" xfId="2" applyFont="1" applyBorder="1" applyAlignment="1">
      <alignment vertical="center"/>
    </xf>
    <xf numFmtId="0" fontId="0" fillId="5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6" fillId="6" borderId="36" xfId="0" applyFont="1" applyFill="1" applyBorder="1" applyAlignment="1">
      <alignment horizontal="right" vertical="center"/>
    </xf>
    <xf numFmtId="0" fontId="5" fillId="0" borderId="74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2"/>
    </xf>
    <xf numFmtId="0" fontId="6" fillId="0" borderId="28" xfId="0" applyFont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4" fillId="0" borderId="28" xfId="0" applyFont="1" applyFill="1" applyBorder="1" applyAlignment="1">
      <alignment horizontal="left" vertical="center"/>
    </xf>
    <xf numFmtId="0" fontId="4" fillId="9" borderId="28" xfId="0" applyFont="1" applyFill="1" applyBorder="1" applyAlignment="1">
      <alignment horizontal="left" vertical="center"/>
    </xf>
    <xf numFmtId="165" fontId="6" fillId="6" borderId="28" xfId="5" applyNumberFormat="1" applyFont="1" applyFill="1" applyBorder="1" applyAlignment="1">
      <alignment vertical="center"/>
    </xf>
    <xf numFmtId="0" fontId="48" fillId="42" borderId="84" xfId="0" applyFont="1" applyFill="1" applyBorder="1" applyAlignment="1">
      <alignment horizontal="center" vertical="center" wrapText="1"/>
    </xf>
    <xf numFmtId="3" fontId="47" fillId="41" borderId="84" xfId="0" applyNumberFormat="1" applyFont="1" applyFill="1" applyBorder="1" applyAlignment="1">
      <alignment horizontal="right"/>
    </xf>
    <xf numFmtId="0" fontId="46" fillId="41" borderId="84" xfId="0" applyFont="1" applyFill="1" applyBorder="1" applyAlignment="1">
      <alignment horizontal="left" wrapText="1"/>
    </xf>
    <xf numFmtId="0" fontId="47" fillId="41" borderId="86" xfId="0" applyFont="1" applyFill="1" applyBorder="1" applyAlignment="1">
      <alignment horizontal="right"/>
    </xf>
    <xf numFmtId="0" fontId="47" fillId="41" borderId="85" xfId="0" applyFont="1" applyFill="1" applyBorder="1" applyAlignment="1">
      <alignment horizontal="right"/>
    </xf>
    <xf numFmtId="3" fontId="4" fillId="0" borderId="28" xfId="0" applyNumberFormat="1" applyFont="1" applyFill="1" applyBorder="1"/>
    <xf numFmtId="3" fontId="47" fillId="41" borderId="86" xfId="0" applyNumberFormat="1" applyFont="1" applyFill="1" applyBorder="1" applyAlignment="1">
      <alignment horizontal="right"/>
    </xf>
    <xf numFmtId="3" fontId="47" fillId="41" borderId="85" xfId="0" applyNumberFormat="1" applyFont="1" applyFill="1" applyBorder="1" applyAlignment="1">
      <alignment horizontal="right"/>
    </xf>
    <xf numFmtId="0" fontId="46" fillId="41" borderId="86" xfId="0" applyFont="1" applyFill="1" applyBorder="1" applyAlignment="1">
      <alignment horizontal="left" wrapText="1"/>
    </xf>
    <xf numFmtId="0" fontId="46" fillId="41" borderId="85" xfId="0" applyFont="1" applyFill="1" applyBorder="1" applyAlignment="1">
      <alignment horizontal="left" wrapText="1"/>
    </xf>
    <xf numFmtId="0" fontId="47" fillId="41" borderId="84" xfId="0" applyFont="1" applyFill="1" applyBorder="1" applyAlignment="1">
      <alignment horizontal="right"/>
    </xf>
    <xf numFmtId="0" fontId="46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/>
    </xf>
    <xf numFmtId="0" fontId="47" fillId="41" borderId="84" xfId="46" applyFont="1" applyFill="1" applyBorder="1" applyAlignment="1">
      <alignment horizontal="right"/>
    </xf>
    <xf numFmtId="0" fontId="46" fillId="41" borderId="85" xfId="46" applyFont="1" applyFill="1" applyBorder="1" applyAlignment="1">
      <alignment horizontal="left" wrapText="1"/>
    </xf>
    <xf numFmtId="3" fontId="47" fillId="41" borderId="85" xfId="46" applyNumberFormat="1" applyFont="1" applyFill="1" applyBorder="1" applyAlignment="1">
      <alignment horizontal="right"/>
    </xf>
    <xf numFmtId="0" fontId="47" fillId="41" borderId="85" xfId="46" applyFont="1" applyFill="1" applyBorder="1" applyAlignment="1">
      <alignment horizontal="right"/>
    </xf>
    <xf numFmtId="0" fontId="46" fillId="41" borderId="86" xfId="46" applyFont="1" applyFill="1" applyBorder="1" applyAlignment="1">
      <alignment horizontal="left" wrapText="1"/>
    </xf>
    <xf numFmtId="3" fontId="47" fillId="41" borderId="86" xfId="46" applyNumberFormat="1" applyFont="1" applyFill="1" applyBorder="1" applyAlignment="1">
      <alignment horizontal="right"/>
    </xf>
    <xf numFmtId="0" fontId="47" fillId="41" borderId="86" xfId="46" applyFont="1" applyFill="1" applyBorder="1" applyAlignment="1">
      <alignment horizontal="right"/>
    </xf>
    <xf numFmtId="0" fontId="48" fillId="42" borderId="84" xfId="46" applyFont="1" applyFill="1" applyBorder="1" applyAlignment="1">
      <alignment horizontal="center" vertical="center" wrapText="1"/>
    </xf>
    <xf numFmtId="0" fontId="48" fillId="42" borderId="84" xfId="46" applyFont="1" applyFill="1" applyBorder="1" applyAlignment="1">
      <alignment horizontal="center" vertical="center"/>
    </xf>
    <xf numFmtId="0" fontId="47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 wrapText="1"/>
    </xf>
    <xf numFmtId="0" fontId="47" fillId="41" borderId="84" xfId="46" applyFont="1" applyFill="1" applyBorder="1" applyAlignment="1">
      <alignment horizontal="right" wrapText="1"/>
    </xf>
    <xf numFmtId="0" fontId="48" fillId="42" borderId="84" xfId="0" applyFont="1" applyFill="1" applyBorder="1" applyAlignment="1">
      <alignment horizontal="center" vertical="center"/>
    </xf>
    <xf numFmtId="0" fontId="47" fillId="41" borderId="84" xfId="0" applyFont="1" applyFill="1" applyBorder="1" applyAlignment="1">
      <alignment horizontal="left" wrapText="1"/>
    </xf>
    <xf numFmtId="3" fontId="47" fillId="41" borderId="84" xfId="0" applyNumberFormat="1" applyFont="1" applyFill="1" applyBorder="1" applyAlignment="1">
      <alignment horizontal="right" wrapText="1"/>
    </xf>
    <xf numFmtId="0" fontId="47" fillId="41" borderId="84" xfId="0" applyFont="1" applyFill="1" applyBorder="1" applyAlignment="1">
      <alignment horizontal="right" wrapText="1"/>
    </xf>
    <xf numFmtId="0" fontId="40" fillId="41" borderId="0" xfId="0" applyFont="1" applyFill="1"/>
    <xf numFmtId="0" fontId="49" fillId="0" borderId="0" xfId="48"/>
    <xf numFmtId="0" fontId="50" fillId="43" borderId="5" xfId="48" applyFont="1" applyFill="1" applyBorder="1" applyAlignment="1">
      <alignment horizontal="left"/>
    </xf>
    <xf numFmtId="3" fontId="50" fillId="43" borderId="5" xfId="48" applyNumberFormat="1" applyFont="1" applyFill="1" applyBorder="1" applyAlignment="1">
      <alignment horizontal="left"/>
    </xf>
    <xf numFmtId="0" fontId="50" fillId="43" borderId="14" xfId="48" applyFont="1" applyFill="1" applyBorder="1" applyAlignment="1">
      <alignment horizontal="left"/>
    </xf>
    <xf numFmtId="3" fontId="49" fillId="0" borderId="0" xfId="48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3" fontId="40" fillId="41" borderId="0" xfId="0" applyNumberFormat="1" applyFont="1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" fontId="6" fillId="6" borderId="28" xfId="0" applyNumberFormat="1" applyFont="1" applyFill="1" applyBorder="1"/>
    <xf numFmtId="3" fontId="6" fillId="6" borderId="28" xfId="0" applyNumberFormat="1" applyFont="1" applyFill="1" applyBorder="1" applyAlignment="1">
      <alignment vertical="center"/>
    </xf>
    <xf numFmtId="0" fontId="46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/>
    </xf>
    <xf numFmtId="0" fontId="47" fillId="41" borderId="84" xfId="46" applyFont="1" applyFill="1" applyBorder="1" applyAlignment="1">
      <alignment horizontal="right"/>
    </xf>
    <xf numFmtId="0" fontId="48" fillId="42" borderId="84" xfId="46" applyFont="1" applyFill="1" applyBorder="1" applyAlignment="1">
      <alignment horizontal="center" vertical="center" wrapText="1"/>
    </xf>
    <xf numFmtId="0" fontId="48" fillId="42" borderId="84" xfId="46" applyFont="1" applyFill="1" applyBorder="1" applyAlignment="1">
      <alignment horizontal="center" vertical="center"/>
    </xf>
    <xf numFmtId="0" fontId="47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 wrapText="1"/>
    </xf>
    <xf numFmtId="0" fontId="47" fillId="41" borderId="84" xfId="46" applyFont="1" applyFill="1" applyBorder="1" applyAlignment="1">
      <alignment horizontal="right" wrapText="1"/>
    </xf>
    <xf numFmtId="0" fontId="46" fillId="41" borderId="90" xfId="46" applyFont="1" applyFill="1" applyBorder="1" applyAlignment="1">
      <alignment horizontal="left" wrapText="1"/>
    </xf>
    <xf numFmtId="3" fontId="47" fillId="41" borderId="90" xfId="46" applyNumberFormat="1" applyFont="1" applyFill="1" applyBorder="1" applyAlignment="1">
      <alignment horizontal="right"/>
    </xf>
    <xf numFmtId="0" fontId="47" fillId="41" borderId="90" xfId="46" applyFont="1" applyFill="1" applyBorder="1" applyAlignment="1">
      <alignment horizontal="right"/>
    </xf>
    <xf numFmtId="0" fontId="46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/>
    </xf>
    <xf numFmtId="0" fontId="47" fillId="41" borderId="84" xfId="46" applyFont="1" applyFill="1" applyBorder="1" applyAlignment="1">
      <alignment horizontal="right"/>
    </xf>
    <xf numFmtId="0" fontId="46" fillId="41" borderId="85" xfId="46" applyFont="1" applyFill="1" applyBorder="1" applyAlignment="1">
      <alignment horizontal="left" wrapText="1"/>
    </xf>
    <xf numFmtId="3" fontId="47" fillId="41" borderId="85" xfId="46" applyNumberFormat="1" applyFont="1" applyFill="1" applyBorder="1" applyAlignment="1">
      <alignment horizontal="right"/>
    </xf>
    <xf numFmtId="0" fontId="47" fillId="41" borderId="85" xfId="46" applyFont="1" applyFill="1" applyBorder="1" applyAlignment="1">
      <alignment horizontal="right"/>
    </xf>
    <xf numFmtId="0" fontId="46" fillId="41" borderId="86" xfId="46" applyFont="1" applyFill="1" applyBorder="1" applyAlignment="1">
      <alignment horizontal="left" wrapText="1"/>
    </xf>
    <xf numFmtId="3" fontId="47" fillId="41" borderId="86" xfId="46" applyNumberFormat="1" applyFont="1" applyFill="1" applyBorder="1" applyAlignment="1">
      <alignment horizontal="right"/>
    </xf>
    <xf numFmtId="0" fontId="47" fillId="41" borderId="86" xfId="46" applyFont="1" applyFill="1" applyBorder="1" applyAlignment="1">
      <alignment horizontal="right"/>
    </xf>
    <xf numFmtId="0" fontId="48" fillId="42" borderId="84" xfId="46" applyFont="1" applyFill="1" applyBorder="1" applyAlignment="1">
      <alignment horizontal="center" vertical="center" wrapText="1"/>
    </xf>
    <xf numFmtId="0" fontId="48" fillId="42" borderId="84" xfId="46" applyFont="1" applyFill="1" applyBorder="1" applyAlignment="1">
      <alignment horizontal="center" vertical="center"/>
    </xf>
    <xf numFmtId="0" fontId="47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 wrapText="1"/>
    </xf>
    <xf numFmtId="0" fontId="47" fillId="41" borderId="84" xfId="46" applyFont="1" applyFill="1" applyBorder="1" applyAlignment="1">
      <alignment horizontal="right" wrapText="1"/>
    </xf>
    <xf numFmtId="0" fontId="46" fillId="41" borderId="90" xfId="46" applyFont="1" applyFill="1" applyBorder="1" applyAlignment="1">
      <alignment horizontal="left" wrapText="1"/>
    </xf>
    <xf numFmtId="3" fontId="47" fillId="41" borderId="90" xfId="46" applyNumberFormat="1" applyFont="1" applyFill="1" applyBorder="1" applyAlignment="1">
      <alignment horizontal="right"/>
    </xf>
    <xf numFmtId="0" fontId="47" fillId="41" borderId="90" xfId="46" applyFont="1" applyFill="1" applyBorder="1" applyAlignment="1">
      <alignment horizontal="right"/>
    </xf>
    <xf numFmtId="0" fontId="46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/>
    </xf>
    <xf numFmtId="0" fontId="47" fillId="41" borderId="84" xfId="46" applyFont="1" applyFill="1" applyBorder="1" applyAlignment="1">
      <alignment horizontal="right"/>
    </xf>
    <xf numFmtId="0" fontId="46" fillId="41" borderId="85" xfId="46" applyFont="1" applyFill="1" applyBorder="1" applyAlignment="1">
      <alignment horizontal="left" wrapText="1"/>
    </xf>
    <xf numFmtId="3" fontId="47" fillId="41" borderId="85" xfId="46" applyNumberFormat="1" applyFont="1" applyFill="1" applyBorder="1" applyAlignment="1">
      <alignment horizontal="right"/>
    </xf>
    <xf numFmtId="0" fontId="47" fillId="41" borderId="85" xfId="46" applyFont="1" applyFill="1" applyBorder="1" applyAlignment="1">
      <alignment horizontal="right"/>
    </xf>
    <xf numFmtId="0" fontId="46" fillId="41" borderId="86" xfId="46" applyFont="1" applyFill="1" applyBorder="1" applyAlignment="1">
      <alignment horizontal="left" wrapText="1"/>
    </xf>
    <xf numFmtId="3" fontId="47" fillId="41" borderId="86" xfId="46" applyNumberFormat="1" applyFont="1" applyFill="1" applyBorder="1" applyAlignment="1">
      <alignment horizontal="right"/>
    </xf>
    <xf numFmtId="0" fontId="47" fillId="41" borderId="86" xfId="46" applyFont="1" applyFill="1" applyBorder="1" applyAlignment="1">
      <alignment horizontal="right"/>
    </xf>
    <xf numFmtId="0" fontId="48" fillId="42" borderId="84" xfId="46" applyFont="1" applyFill="1" applyBorder="1" applyAlignment="1">
      <alignment horizontal="center" vertical="center" wrapText="1"/>
    </xf>
    <xf numFmtId="0" fontId="48" fillId="42" borderId="84" xfId="46" applyFont="1" applyFill="1" applyBorder="1" applyAlignment="1">
      <alignment horizontal="center" vertical="center"/>
    </xf>
    <xf numFmtId="0" fontId="47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 wrapText="1"/>
    </xf>
    <xf numFmtId="0" fontId="47" fillId="41" borderId="84" xfId="46" applyFont="1" applyFill="1" applyBorder="1" applyAlignment="1">
      <alignment horizontal="right" wrapText="1"/>
    </xf>
    <xf numFmtId="0" fontId="46" fillId="41" borderId="90" xfId="46" applyFont="1" applyFill="1" applyBorder="1" applyAlignment="1">
      <alignment horizontal="left" wrapText="1"/>
    </xf>
    <xf numFmtId="3" fontId="47" fillId="41" borderId="90" xfId="46" applyNumberFormat="1" applyFont="1" applyFill="1" applyBorder="1" applyAlignment="1">
      <alignment horizontal="right"/>
    </xf>
    <xf numFmtId="0" fontId="47" fillId="41" borderId="90" xfId="46" applyFont="1" applyFill="1" applyBorder="1" applyAlignment="1">
      <alignment horizontal="right"/>
    </xf>
    <xf numFmtId="0" fontId="46" fillId="41" borderId="84" xfId="46" applyFont="1" applyFill="1" applyBorder="1" applyAlignment="1">
      <alignment horizontal="left" wrapText="1"/>
    </xf>
    <xf numFmtId="3" fontId="47" fillId="41" borderId="84" xfId="46" applyNumberFormat="1" applyFont="1" applyFill="1" applyBorder="1" applyAlignment="1">
      <alignment horizontal="right"/>
    </xf>
    <xf numFmtId="0" fontId="47" fillId="41" borderId="84" xfId="46" applyFont="1" applyFill="1" applyBorder="1" applyAlignment="1">
      <alignment horizontal="right"/>
    </xf>
    <xf numFmtId="0" fontId="46" fillId="41" borderId="85" xfId="46" applyFont="1" applyFill="1" applyBorder="1" applyAlignment="1">
      <alignment horizontal="left" wrapText="1"/>
    </xf>
    <xf numFmtId="3" fontId="47" fillId="41" borderId="85" xfId="46" applyNumberFormat="1" applyFont="1" applyFill="1" applyBorder="1" applyAlignment="1">
      <alignment horizontal="right"/>
    </xf>
    <xf numFmtId="0" fontId="47" fillId="41" borderId="85" xfId="46" applyFont="1" applyFill="1" applyBorder="1" applyAlignment="1">
      <alignment horizontal="right"/>
    </xf>
    <xf numFmtId="0" fontId="46" fillId="41" borderId="86" xfId="46" applyFont="1" applyFill="1" applyBorder="1" applyAlignment="1">
      <alignment horizontal="left" wrapText="1"/>
    </xf>
    <xf numFmtId="3" fontId="47" fillId="41" borderId="86" xfId="46" applyNumberFormat="1" applyFont="1" applyFill="1" applyBorder="1" applyAlignment="1">
      <alignment horizontal="right"/>
    </xf>
    <xf numFmtId="0" fontId="47" fillId="41" borderId="86" xfId="46" applyFont="1" applyFill="1" applyBorder="1" applyAlignment="1">
      <alignment horizontal="right"/>
    </xf>
    <xf numFmtId="0" fontId="48" fillId="42" borderId="84" xfId="46" applyFont="1" applyFill="1" applyBorder="1" applyAlignment="1">
      <alignment horizontal="center" vertical="center" wrapText="1"/>
    </xf>
    <xf numFmtId="0" fontId="48" fillId="42" borderId="84" xfId="46" applyFont="1" applyFill="1" applyBorder="1" applyAlignment="1">
      <alignment horizontal="center" vertical="center"/>
    </xf>
    <xf numFmtId="0" fontId="47" fillId="41" borderId="84" xfId="46" applyFont="1" applyFill="1" applyBorder="1" applyAlignment="1">
      <alignment horizontal="left" wrapText="1"/>
    </xf>
    <xf numFmtId="0" fontId="47" fillId="41" borderId="84" xfId="46" applyFont="1" applyFill="1" applyBorder="1" applyAlignment="1">
      <alignment horizontal="right" wrapText="1"/>
    </xf>
    <xf numFmtId="3" fontId="47" fillId="41" borderId="84" xfId="46" applyNumberFormat="1" applyFont="1" applyFill="1" applyBorder="1" applyAlignment="1">
      <alignment horizontal="right" wrapText="1"/>
    </xf>
    <xf numFmtId="0" fontId="13" fillId="7" borderId="12" xfId="2" applyFont="1" applyFill="1" applyBorder="1" applyAlignment="1">
      <alignment horizontal="center" vertical="center"/>
    </xf>
    <xf numFmtId="3" fontId="9" fillId="0" borderId="24" xfId="3" applyNumberFormat="1" applyFont="1" applyBorder="1" applyAlignment="1">
      <alignment vertical="center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3" fontId="9" fillId="0" borderId="23" xfId="3" applyNumberFormat="1" applyFont="1" applyBorder="1" applyAlignment="1">
      <alignment vertical="center"/>
    </xf>
    <xf numFmtId="3" fontId="9" fillId="0" borderId="22" xfId="3" applyNumberFormat="1" applyFont="1" applyBorder="1" applyAlignment="1">
      <alignment vertical="center"/>
    </xf>
    <xf numFmtId="0" fontId="0" fillId="0" borderId="0" xfId="0" applyAlignment="1">
      <alignment horizontal="left" indent="3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9" fillId="0" borderId="26" xfId="3" applyNumberFormat="1" applyFont="1" applyBorder="1" applyAlignment="1">
      <alignment vertical="center"/>
    </xf>
    <xf numFmtId="3" fontId="9" fillId="0" borderId="28" xfId="3" applyNumberFormat="1" applyFont="1" applyBorder="1" applyAlignment="1">
      <alignment vertical="center"/>
    </xf>
    <xf numFmtId="0" fontId="9" fillId="0" borderId="0" xfId="2" applyFont="1" applyFill="1" applyAlignment="1">
      <alignment vertical="center" wrapText="1"/>
    </xf>
    <xf numFmtId="49" fontId="5" fillId="0" borderId="61" xfId="3" applyFont="1" applyBorder="1" applyAlignment="1">
      <alignment vertical="center" wrapText="1"/>
    </xf>
    <xf numFmtId="49" fontId="5" fillId="0" borderId="2" xfId="3" applyFont="1" applyBorder="1" applyAlignment="1">
      <alignment vertical="center" wrapText="1"/>
    </xf>
    <xf numFmtId="0" fontId="46" fillId="41" borderId="90" xfId="0" applyFont="1" applyFill="1" applyBorder="1" applyAlignment="1">
      <alignment horizontal="left" wrapText="1"/>
    </xf>
    <xf numFmtId="167" fontId="19" fillId="0" borderId="14" xfId="0" applyNumberFormat="1" applyFont="1" applyBorder="1" applyAlignment="1">
      <alignment horizontal="center"/>
    </xf>
    <xf numFmtId="3" fontId="13" fillId="0" borderId="33" xfId="0" applyNumberFormat="1" applyFont="1" applyBorder="1"/>
    <xf numFmtId="9" fontId="19" fillId="0" borderId="14" xfId="49" applyFont="1" applyBorder="1"/>
    <xf numFmtId="9" fontId="19" fillId="0" borderId="5" xfId="49" applyFont="1" applyBorder="1" applyAlignment="1">
      <alignment horizontal="center"/>
    </xf>
    <xf numFmtId="3" fontId="0" fillId="0" borderId="28" xfId="0" applyNumberFormat="1" applyBorder="1"/>
    <xf numFmtId="3" fontId="12" fillId="0" borderId="32" xfId="0" applyNumberFormat="1" applyFont="1" applyBorder="1"/>
    <xf numFmtId="3" fontId="12" fillId="0" borderId="30" xfId="0" applyNumberFormat="1" applyFont="1" applyBorder="1"/>
    <xf numFmtId="0" fontId="19" fillId="0" borderId="14" xfId="0" applyFont="1" applyBorder="1" applyAlignment="1">
      <alignment wrapText="1"/>
    </xf>
    <xf numFmtId="3" fontId="12" fillId="0" borderId="28" xfId="0" applyNumberFormat="1" applyFont="1" applyBorder="1"/>
    <xf numFmtId="9" fontId="9" fillId="0" borderId="25" xfId="49" applyFont="1" applyBorder="1" applyAlignment="1">
      <alignment horizontal="center" vertical="center"/>
    </xf>
    <xf numFmtId="0" fontId="47" fillId="41" borderId="90" xfId="0" applyFont="1" applyFill="1" applyBorder="1" applyAlignment="1">
      <alignment horizontal="right"/>
    </xf>
    <xf numFmtId="9" fontId="19" fillId="0" borderId="14" xfId="49" applyFont="1" applyBorder="1" applyAlignment="1">
      <alignment horizontal="center"/>
    </xf>
    <xf numFmtId="3" fontId="13" fillId="0" borderId="1" xfId="0" applyNumberFormat="1" applyFont="1" applyBorder="1"/>
    <xf numFmtId="9" fontId="13" fillId="0" borderId="0" xfId="49" applyFont="1" applyFill="1" applyAlignment="1">
      <alignment vertical="center"/>
    </xf>
    <xf numFmtId="3" fontId="19" fillId="0" borderId="5" xfId="0" applyNumberFormat="1" applyFont="1" applyBorder="1"/>
    <xf numFmtId="168" fontId="13" fillId="0" borderId="32" xfId="0" applyNumberFormat="1" applyFont="1" applyBorder="1"/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3" fontId="47" fillId="41" borderId="90" xfId="0" applyNumberFormat="1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3" fontId="13" fillId="0" borderId="28" xfId="0" applyNumberFormat="1" applyFont="1" applyBorder="1"/>
    <xf numFmtId="168" fontId="13" fillId="0" borderId="28" xfId="0" applyNumberFormat="1" applyFont="1" applyBorder="1"/>
    <xf numFmtId="3" fontId="12" fillId="0" borderId="25" xfId="0" applyNumberFormat="1" applyFont="1" applyBorder="1"/>
    <xf numFmtId="3" fontId="13" fillId="0" borderId="32" xfId="0" applyNumberFormat="1" applyFont="1" applyBorder="1"/>
    <xf numFmtId="9" fontId="12" fillId="3" borderId="40" xfId="49" applyFont="1" applyFill="1" applyBorder="1"/>
    <xf numFmtId="3" fontId="12" fillId="0" borderId="23" xfId="0" applyNumberFormat="1" applyFont="1" applyBorder="1"/>
    <xf numFmtId="3" fontId="12" fillId="0" borderId="31" xfId="0" applyNumberFormat="1" applyFont="1" applyBorder="1"/>
    <xf numFmtId="3" fontId="12" fillId="0" borderId="22" xfId="0" applyNumberFormat="1" applyFont="1" applyBorder="1"/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0" fontId="47" fillId="41" borderId="84" xfId="50" applyFont="1" applyFill="1" applyBorder="1" applyAlignment="1">
      <alignment horizontal="right" wrapText="1"/>
    </xf>
    <xf numFmtId="3" fontId="47" fillId="41" borderId="84" xfId="50" applyNumberFormat="1" applyFont="1" applyFill="1" applyBorder="1" applyAlignment="1">
      <alignment horizontal="right" wrapText="1"/>
    </xf>
    <xf numFmtId="0" fontId="46" fillId="41" borderId="9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0" fontId="47" fillId="41" borderId="90" xfId="50" applyFont="1" applyFill="1" applyBorder="1" applyAlignment="1">
      <alignment horizontal="right"/>
    </xf>
    <xf numFmtId="0" fontId="46" fillId="41" borderId="84" xfId="50" applyFont="1" applyFill="1" applyBorder="1" applyAlignment="1">
      <alignment horizontal="left" wrapText="1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0" fontId="46" fillId="41" borderId="85" xfId="50" applyFont="1" applyFill="1" applyBorder="1" applyAlignment="1">
      <alignment horizontal="left" wrapText="1"/>
    </xf>
    <xf numFmtId="3" fontId="47" fillId="41" borderId="85" xfId="50" applyNumberFormat="1" applyFont="1" applyFill="1" applyBorder="1" applyAlignment="1">
      <alignment horizontal="right"/>
    </xf>
    <xf numFmtId="0" fontId="47" fillId="41" borderId="85" xfId="50" applyFont="1" applyFill="1" applyBorder="1" applyAlignment="1">
      <alignment horizontal="right"/>
    </xf>
    <xf numFmtId="0" fontId="46" fillId="41" borderId="86" xfId="50" applyFont="1" applyFill="1" applyBorder="1" applyAlignment="1">
      <alignment horizontal="left" wrapText="1"/>
    </xf>
    <xf numFmtId="3" fontId="47" fillId="41" borderId="86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left" wrapText="1"/>
    </xf>
    <xf numFmtId="9" fontId="13" fillId="0" borderId="0" xfId="49" applyFont="1" applyFill="1" applyAlignment="1">
      <alignment horizontal="center" vertical="center"/>
    </xf>
    <xf numFmtId="9" fontId="13" fillId="7" borderId="39" xfId="49" applyFont="1" applyFill="1" applyBorder="1" applyAlignment="1">
      <alignment horizontal="center" vertical="center" textRotation="90" wrapText="1"/>
    </xf>
    <xf numFmtId="9" fontId="12" fillId="0" borderId="31" xfId="49" applyFont="1" applyBorder="1" applyAlignment="1">
      <alignment vertical="center"/>
    </xf>
    <xf numFmtId="9" fontId="12" fillId="0" borderId="29" xfId="49" applyFont="1" applyBorder="1" applyAlignment="1">
      <alignment vertical="center"/>
    </xf>
    <xf numFmtId="9" fontId="12" fillId="0" borderId="37" xfId="49" applyFont="1" applyBorder="1" applyAlignment="1">
      <alignment vertical="center"/>
    </xf>
    <xf numFmtId="9" fontId="12" fillId="3" borderId="39" xfId="49" applyFont="1" applyFill="1" applyBorder="1" applyAlignment="1">
      <alignment vertical="center"/>
    </xf>
    <xf numFmtId="9" fontId="12" fillId="0" borderId="25" xfId="49" applyFont="1" applyBorder="1" applyAlignment="1">
      <alignment vertical="center"/>
    </xf>
    <xf numFmtId="9" fontId="12" fillId="0" borderId="0" xfId="49" applyFont="1" applyAlignment="1">
      <alignment vertical="center"/>
    </xf>
    <xf numFmtId="166" fontId="12" fillId="0" borderId="31" xfId="49" applyNumberFormat="1" applyFont="1" applyBorder="1" applyAlignment="1">
      <alignment vertical="center"/>
    </xf>
    <xf numFmtId="166" fontId="12" fillId="0" borderId="29" xfId="49" applyNumberFormat="1" applyFont="1" applyBorder="1" applyAlignment="1">
      <alignment vertical="center"/>
    </xf>
    <xf numFmtId="166" fontId="12" fillId="3" borderId="39" xfId="49" applyNumberFormat="1" applyFont="1" applyFill="1" applyBorder="1" applyAlignment="1">
      <alignment vertical="center"/>
    </xf>
    <xf numFmtId="166" fontId="12" fillId="0" borderId="39" xfId="49" applyNumberFormat="1" applyFont="1" applyBorder="1" applyAlignment="1">
      <alignment vertical="center"/>
    </xf>
    <xf numFmtId="168" fontId="12" fillId="0" borderId="14" xfId="5" applyNumberFormat="1" applyFont="1" applyBorder="1" applyAlignment="1">
      <alignment vertical="center"/>
    </xf>
    <xf numFmtId="168" fontId="13" fillId="2" borderId="5" xfId="2" applyNumberFormat="1" applyFont="1" applyFill="1" applyBorder="1" applyAlignment="1">
      <alignment vertical="center"/>
    </xf>
    <xf numFmtId="0" fontId="47" fillId="41" borderId="99" xfId="50" applyFont="1" applyFill="1" applyBorder="1" applyAlignment="1">
      <alignment horizontal="right"/>
    </xf>
    <xf numFmtId="0" fontId="46" fillId="41" borderId="98" xfId="50" applyFont="1" applyFill="1" applyBorder="1" applyAlignment="1">
      <alignment horizontal="left" wrapText="1"/>
    </xf>
    <xf numFmtId="0" fontId="46" fillId="41" borderId="96" xfId="50" applyFont="1" applyFill="1" applyBorder="1" applyAlignment="1">
      <alignment horizontal="left" wrapText="1"/>
    </xf>
    <xf numFmtId="0" fontId="47" fillId="41" borderId="97" xfId="50" applyFont="1" applyFill="1" applyBorder="1" applyAlignment="1">
      <alignment horizontal="right"/>
    </xf>
    <xf numFmtId="0" fontId="0" fillId="0" borderId="4" xfId="0" applyBorder="1"/>
    <xf numFmtId="0" fontId="0" fillId="0" borderId="0" xfId="0" applyBorder="1"/>
    <xf numFmtId="0" fontId="0" fillId="0" borderId="3" xfId="0" applyBorder="1"/>
    <xf numFmtId="0" fontId="47" fillId="41" borderId="99" xfId="50" applyFont="1" applyFill="1" applyBorder="1" applyAlignment="1">
      <alignment horizontal="right" wrapText="1"/>
    </xf>
    <xf numFmtId="0" fontId="47" fillId="41" borderId="101" xfId="50" applyFont="1" applyFill="1" applyBorder="1" applyAlignment="1">
      <alignment horizontal="right"/>
    </xf>
    <xf numFmtId="0" fontId="47" fillId="41" borderId="98" xfId="50" applyFont="1" applyFill="1" applyBorder="1" applyAlignment="1">
      <alignment horizontal="left" wrapText="1"/>
    </xf>
    <xf numFmtId="0" fontId="46" fillId="41" borderId="100" xfId="50" applyFont="1" applyFill="1" applyBorder="1" applyAlignment="1">
      <alignment horizontal="left" wrapText="1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6" fillId="41" borderId="96" xfId="0" applyFont="1" applyFill="1" applyBorder="1" applyAlignment="1">
      <alignment horizontal="left" wrapText="1"/>
    </xf>
    <xf numFmtId="0" fontId="47" fillId="41" borderId="97" xfId="0" applyFont="1" applyFill="1" applyBorder="1" applyAlignment="1">
      <alignment horizontal="right"/>
    </xf>
    <xf numFmtId="0" fontId="46" fillId="41" borderId="98" xfId="0" applyFont="1" applyFill="1" applyBorder="1" applyAlignment="1">
      <alignment horizontal="left" wrapText="1"/>
    </xf>
    <xf numFmtId="0" fontId="47" fillId="41" borderId="99" xfId="0" applyFont="1" applyFill="1" applyBorder="1" applyAlignment="1">
      <alignment horizontal="right"/>
    </xf>
    <xf numFmtId="0" fontId="46" fillId="41" borderId="100" xfId="0" applyFont="1" applyFill="1" applyBorder="1" applyAlignment="1">
      <alignment horizontal="left" wrapText="1"/>
    </xf>
    <xf numFmtId="0" fontId="47" fillId="41" borderId="101" xfId="0" applyFont="1" applyFill="1" applyBorder="1" applyAlignment="1">
      <alignment horizontal="right"/>
    </xf>
    <xf numFmtId="0" fontId="47" fillId="41" borderId="98" xfId="0" applyFont="1" applyFill="1" applyBorder="1" applyAlignment="1">
      <alignment horizontal="left" wrapText="1"/>
    </xf>
    <xf numFmtId="0" fontId="47" fillId="41" borderId="99" xfId="0" applyFont="1" applyFill="1" applyBorder="1" applyAlignment="1">
      <alignment horizontal="right" wrapText="1"/>
    </xf>
    <xf numFmtId="0" fontId="47" fillId="41" borderId="104" xfId="0" applyFont="1" applyFill="1" applyBorder="1" applyAlignment="1">
      <alignment horizontal="left" wrapText="1"/>
    </xf>
    <xf numFmtId="3" fontId="47" fillId="41" borderId="105" xfId="0" applyNumberFormat="1" applyFont="1" applyFill="1" applyBorder="1" applyAlignment="1">
      <alignment horizontal="right" wrapText="1"/>
    </xf>
    <xf numFmtId="0" fontId="47" fillId="41" borderId="106" xfId="0" applyFont="1" applyFill="1" applyBorder="1" applyAlignment="1">
      <alignment horizontal="right" wrapText="1"/>
    </xf>
    <xf numFmtId="3" fontId="13" fillId="2" borderId="19" xfId="2" applyNumberFormat="1" applyFont="1" applyFill="1" applyBorder="1" applyAlignment="1">
      <alignment vertical="center"/>
    </xf>
    <xf numFmtId="168" fontId="12" fillId="0" borderId="107" xfId="2" applyNumberFormat="1" applyFont="1" applyBorder="1" applyAlignment="1">
      <alignment vertical="center"/>
    </xf>
    <xf numFmtId="0" fontId="47" fillId="41" borderId="105" xfId="50" applyFont="1" applyFill="1" applyBorder="1" applyAlignment="1">
      <alignment horizontal="right" wrapText="1"/>
    </xf>
    <xf numFmtId="3" fontId="13" fillId="2" borderId="15" xfId="2" applyNumberFormat="1" applyFont="1" applyFill="1" applyBorder="1" applyAlignment="1">
      <alignment vertical="center"/>
    </xf>
    <xf numFmtId="3" fontId="12" fillId="0" borderId="3" xfId="2" applyNumberFormat="1" applyFont="1" applyFill="1" applyBorder="1" applyAlignment="1">
      <alignment vertical="center"/>
    </xf>
    <xf numFmtId="0" fontId="47" fillId="41" borderId="104" xfId="50" applyFont="1" applyFill="1" applyBorder="1" applyAlignment="1">
      <alignment horizontal="left" wrapText="1"/>
    </xf>
    <xf numFmtId="3" fontId="13" fillId="2" borderId="20" xfId="2" applyNumberFormat="1" applyFont="1" applyFill="1" applyBorder="1" applyAlignment="1">
      <alignment vertical="center"/>
    </xf>
    <xf numFmtId="3" fontId="12" fillId="0" borderId="13" xfId="2" applyNumberFormat="1" applyFont="1" applyFill="1" applyBorder="1" applyAlignment="1">
      <alignment vertical="center"/>
    </xf>
    <xf numFmtId="168" fontId="12" fillId="0" borderId="55" xfId="2" applyNumberFormat="1" applyFont="1" applyFill="1" applyBorder="1" applyAlignment="1">
      <alignment vertical="center"/>
    </xf>
    <xf numFmtId="43" fontId="13" fillId="0" borderId="54" xfId="5" applyFont="1" applyFill="1" applyBorder="1" applyAlignment="1">
      <alignment vertical="center"/>
    </xf>
    <xf numFmtId="168" fontId="12" fillId="0" borderId="53" xfId="2" applyNumberFormat="1" applyFont="1" applyFill="1" applyBorder="1" applyAlignment="1">
      <alignment vertical="center"/>
    </xf>
    <xf numFmtId="0" fontId="12" fillId="0" borderId="13" xfId="2" applyFont="1" applyFill="1" applyBorder="1" applyAlignment="1">
      <alignment vertical="center"/>
    </xf>
    <xf numFmtId="0" fontId="47" fillId="41" borderId="106" xfId="50" applyFont="1" applyFill="1" applyBorder="1" applyAlignment="1">
      <alignment horizontal="right" wrapText="1"/>
    </xf>
    <xf numFmtId="3" fontId="12" fillId="0" borderId="6" xfId="2" applyNumberFormat="1" applyFont="1" applyFill="1" applyBorder="1" applyAlignment="1">
      <alignment vertical="center"/>
    </xf>
    <xf numFmtId="166" fontId="13" fillId="2" borderId="17" xfId="49" applyNumberFormat="1" applyFont="1" applyFill="1" applyBorder="1" applyAlignment="1">
      <alignment vertical="center"/>
    </xf>
    <xf numFmtId="168" fontId="12" fillId="0" borderId="14" xfId="5" applyNumberFormat="1" applyFont="1" applyFill="1" applyBorder="1" applyAlignment="1">
      <alignment vertical="center"/>
    </xf>
    <xf numFmtId="3" fontId="47" fillId="41" borderId="105" xfId="50" applyNumberFormat="1" applyFont="1" applyFill="1" applyBorder="1" applyAlignment="1">
      <alignment horizontal="right" wrapText="1"/>
    </xf>
    <xf numFmtId="0" fontId="12" fillId="0" borderId="3" xfId="2" applyFont="1" applyFill="1" applyBorder="1" applyAlignment="1">
      <alignment vertical="center"/>
    </xf>
    <xf numFmtId="166" fontId="13" fillId="0" borderId="54" xfId="49" applyNumberFormat="1" applyFont="1" applyFill="1" applyBorder="1" applyAlignment="1">
      <alignment vertical="center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3" fontId="13" fillId="0" borderId="56" xfId="2" applyNumberFormat="1" applyFont="1" applyFill="1" applyBorder="1" applyAlignment="1">
      <alignment vertical="center"/>
    </xf>
    <xf numFmtId="166" fontId="13" fillId="0" borderId="4" xfId="49" applyNumberFormat="1" applyFont="1" applyFill="1" applyBorder="1" applyAlignment="1">
      <alignment vertical="center"/>
    </xf>
    <xf numFmtId="166" fontId="13" fillId="2" borderId="18" xfId="49" applyNumberFormat="1" applyFont="1" applyFill="1" applyBorder="1" applyAlignment="1">
      <alignment vertical="center"/>
    </xf>
    <xf numFmtId="3" fontId="13" fillId="2" borderId="42" xfId="2" applyNumberFormat="1" applyFont="1" applyFill="1" applyBorder="1" applyAlignment="1">
      <alignment vertical="center"/>
    </xf>
    <xf numFmtId="0" fontId="13" fillId="7" borderId="5" xfId="2" applyFont="1" applyFill="1" applyBorder="1" applyAlignment="1">
      <alignment horizontal="center" vertical="center" wrapText="1"/>
    </xf>
    <xf numFmtId="49" fontId="13" fillId="0" borderId="0" xfId="3" applyFont="1" applyAlignment="1">
      <alignment vertical="center"/>
    </xf>
    <xf numFmtId="0" fontId="0" fillId="44" borderId="0" xfId="0" applyFill="1" applyAlignment="1">
      <alignment horizontal="left" indent="2"/>
    </xf>
    <xf numFmtId="165" fontId="0" fillId="44" borderId="0" xfId="0" applyNumberFormat="1" applyFill="1"/>
    <xf numFmtId="0" fontId="49" fillId="44" borderId="0" xfId="48" applyFill="1"/>
    <xf numFmtId="0" fontId="0" fillId="0" borderId="108" xfId="0" applyBorder="1"/>
    <xf numFmtId="0" fontId="46" fillId="41" borderId="102" xfId="50" applyFont="1" applyFill="1" applyBorder="1" applyAlignment="1">
      <alignment horizontal="left" wrapText="1"/>
    </xf>
    <xf numFmtId="0" fontId="55" fillId="0" borderId="0" xfId="2" applyFont="1" applyAlignment="1">
      <alignment vertical="center"/>
    </xf>
    <xf numFmtId="0" fontId="0" fillId="0" borderId="7" xfId="0" applyBorder="1"/>
    <xf numFmtId="0" fontId="0" fillId="0" borderId="47" xfId="0" applyBorder="1"/>
    <xf numFmtId="3" fontId="57" fillId="0" borderId="22" xfId="3" applyNumberFormat="1" applyFont="1" applyBorder="1" applyAlignment="1">
      <alignment vertical="center"/>
    </xf>
    <xf numFmtId="0" fontId="51" fillId="41" borderId="6" xfId="50" applyFont="1" applyFill="1" applyBorder="1" applyAlignment="1">
      <alignment horizontal="left" wrapText="1"/>
    </xf>
    <xf numFmtId="3" fontId="57" fillId="0" borderId="23" xfId="3" applyNumberFormat="1" applyFont="1" applyBorder="1" applyAlignment="1">
      <alignment vertical="center"/>
    </xf>
    <xf numFmtId="0" fontId="47" fillId="41" borderId="103" xfId="50" applyFont="1" applyFill="1" applyBorder="1" applyAlignment="1">
      <alignment horizontal="right"/>
    </xf>
    <xf numFmtId="3" fontId="12" fillId="0" borderId="53" xfId="2" applyNumberFormat="1" applyFont="1" applyFill="1" applyBorder="1" applyAlignment="1">
      <alignment vertical="center"/>
    </xf>
    <xf numFmtId="0" fontId="53" fillId="0" borderId="6" xfId="0" applyFont="1" applyBorder="1"/>
    <xf numFmtId="3" fontId="58" fillId="0" borderId="23" xfId="3" applyNumberFormat="1" applyFont="1" applyBorder="1" applyAlignment="1">
      <alignment vertical="center"/>
    </xf>
    <xf numFmtId="4" fontId="57" fillId="0" borderId="28" xfId="3" applyNumberFormat="1" applyFont="1" applyBorder="1" applyAlignment="1">
      <alignment vertical="center"/>
    </xf>
    <xf numFmtId="0" fontId="0" fillId="0" borderId="21" xfId="0" applyBorder="1"/>
    <xf numFmtId="0" fontId="52" fillId="0" borderId="6" xfId="0" applyFont="1" applyBorder="1"/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3" fontId="47" fillId="41" borderId="86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4" fontId="57" fillId="0" borderId="26" xfId="3" applyNumberFormat="1" applyFont="1" applyBorder="1" applyAlignment="1">
      <alignment vertical="center"/>
    </xf>
    <xf numFmtId="3" fontId="12" fillId="0" borderId="14" xfId="2" applyNumberFormat="1" applyFont="1" applyFill="1" applyBorder="1" applyAlignment="1">
      <alignment vertical="center"/>
    </xf>
    <xf numFmtId="0" fontId="57" fillId="0" borderId="0" xfId="2" applyFont="1" applyAlignment="1">
      <alignment vertical="center"/>
    </xf>
    <xf numFmtId="0" fontId="55" fillId="0" borderId="0" xfId="0" applyFont="1" applyAlignment="1">
      <alignment horizontal="left"/>
    </xf>
    <xf numFmtId="0" fontId="0" fillId="0" borderId="8" xfId="0" applyBorder="1"/>
    <xf numFmtId="49" fontId="58" fillId="0" borderId="2" xfId="3" applyFont="1" applyBorder="1" applyAlignment="1">
      <alignment vertical="center"/>
    </xf>
    <xf numFmtId="49" fontId="58" fillId="0" borderId="61" xfId="3" applyFont="1" applyBorder="1" applyAlignment="1">
      <alignment vertical="center"/>
    </xf>
    <xf numFmtId="0" fontId="57" fillId="0" borderId="0" xfId="0" applyFont="1" applyAlignment="1">
      <alignment horizontal="left"/>
    </xf>
    <xf numFmtId="0" fontId="54" fillId="0" borderId="6" xfId="0" applyFont="1" applyBorder="1"/>
    <xf numFmtId="9" fontId="58" fillId="0" borderId="25" xfId="49" applyFont="1" applyBorder="1" applyAlignment="1">
      <alignment vertical="center"/>
    </xf>
    <xf numFmtId="166" fontId="13" fillId="0" borderId="4" xfId="49" applyNumberFormat="1" applyFont="1" applyFill="1" applyBorder="1" applyAlignment="1">
      <alignment horizontal="center" vertical="center"/>
    </xf>
    <xf numFmtId="4" fontId="57" fillId="0" borderId="29" xfId="3" applyNumberFormat="1" applyFont="1" applyBorder="1" applyAlignment="1">
      <alignment vertical="center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3" fontId="47" fillId="41" borderId="86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0" fontId="12" fillId="0" borderId="14" xfId="2" applyFont="1" applyFill="1" applyBorder="1" applyAlignment="1">
      <alignment vertical="center"/>
    </xf>
    <xf numFmtId="3" fontId="12" fillId="0" borderId="55" xfId="2" applyNumberFormat="1" applyFont="1" applyFill="1" applyBorder="1" applyAlignment="1">
      <alignment vertical="center"/>
    </xf>
    <xf numFmtId="3" fontId="58" fillId="0" borderId="24" xfId="3" applyNumberFormat="1" applyFont="1" applyBorder="1" applyAlignment="1">
      <alignment vertical="center"/>
    </xf>
    <xf numFmtId="0" fontId="12" fillId="0" borderId="55" xfId="2" applyFont="1" applyFill="1" applyBorder="1" applyAlignment="1">
      <alignment vertical="center"/>
    </xf>
    <xf numFmtId="0" fontId="12" fillId="0" borderId="107" xfId="2" applyFont="1" applyBorder="1" applyAlignment="1">
      <alignment vertical="center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0" fontId="47" fillId="41" borderId="84" xfId="50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0" fontId="47" fillId="41" borderId="86" xfId="50" applyFont="1" applyFill="1" applyBorder="1" applyAlignment="1">
      <alignment horizontal="right"/>
    </xf>
    <xf numFmtId="3" fontId="47" fillId="41" borderId="86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0" fontId="47" fillId="41" borderId="84" xfId="50" applyFont="1" applyFill="1" applyBorder="1" applyAlignment="1">
      <alignment horizontal="right" wrapText="1"/>
    </xf>
    <xf numFmtId="3" fontId="47" fillId="41" borderId="84" xfId="50" applyNumberFormat="1" applyFont="1" applyFill="1" applyBorder="1" applyAlignment="1">
      <alignment horizontal="right" wrapText="1"/>
    </xf>
    <xf numFmtId="3" fontId="12" fillId="0" borderId="12" xfId="2" applyNumberFormat="1" applyFont="1" applyFill="1" applyBorder="1" applyAlignment="1">
      <alignment vertical="center"/>
    </xf>
    <xf numFmtId="0" fontId="56" fillId="0" borderId="0" xfId="0" applyFont="1"/>
    <xf numFmtId="3" fontId="57" fillId="0" borderId="24" xfId="3" applyNumberFormat="1" applyFont="1" applyBorder="1" applyAlignment="1">
      <alignment vertical="center"/>
    </xf>
    <xf numFmtId="0" fontId="56" fillId="0" borderId="0" xfId="0" applyFont="1" applyAlignment="1">
      <alignment horizontal="centerContinuous"/>
    </xf>
    <xf numFmtId="3" fontId="59" fillId="0" borderId="23" xfId="3" applyNumberFormat="1" applyFont="1" applyBorder="1" applyAlignment="1">
      <alignment vertical="center"/>
    </xf>
    <xf numFmtId="3" fontId="58" fillId="0" borderId="22" xfId="3" applyNumberFormat="1" applyFont="1" applyBorder="1" applyAlignment="1">
      <alignment vertical="center"/>
    </xf>
    <xf numFmtId="4" fontId="57" fillId="0" borderId="22" xfId="3" applyNumberFormat="1" applyFont="1" applyBorder="1" applyAlignment="1">
      <alignment vertical="center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3" fontId="47" fillId="41" borderId="86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4" fontId="57" fillId="0" borderId="1" xfId="3" applyNumberFormat="1" applyFont="1" applyBorder="1" applyAlignment="1">
      <alignment vertical="center"/>
    </xf>
    <xf numFmtId="3" fontId="47" fillId="41" borderId="90" xfId="50" applyNumberFormat="1" applyFont="1" applyFill="1" applyBorder="1" applyAlignment="1">
      <alignment horizontal="right"/>
    </xf>
    <xf numFmtId="3" fontId="47" fillId="41" borderId="84" xfId="50" applyNumberFormat="1" applyFont="1" applyFill="1" applyBorder="1" applyAlignment="1">
      <alignment horizontal="right"/>
    </xf>
    <xf numFmtId="3" fontId="47" fillId="41" borderId="85" xfId="50" applyNumberFormat="1" applyFont="1" applyFill="1" applyBorder="1" applyAlignment="1">
      <alignment horizontal="right"/>
    </xf>
    <xf numFmtId="3" fontId="47" fillId="41" borderId="86" xfId="50" applyNumberFormat="1" applyFont="1" applyFill="1" applyBorder="1" applyAlignment="1">
      <alignment horizontal="right"/>
    </xf>
    <xf numFmtId="0" fontId="48" fillId="42" borderId="84" xfId="50" applyFont="1" applyFill="1" applyBorder="1" applyAlignment="1">
      <alignment horizontal="center" vertical="center" wrapText="1"/>
    </xf>
    <xf numFmtId="0" fontId="48" fillId="42" borderId="84" xfId="50" applyFont="1" applyFill="1" applyBorder="1" applyAlignment="1">
      <alignment horizontal="center" vertical="center"/>
    </xf>
    <xf numFmtId="3" fontId="47" fillId="41" borderId="84" xfId="50" applyNumberFormat="1" applyFont="1" applyFill="1" applyBorder="1" applyAlignment="1">
      <alignment horizontal="right" wrapText="1"/>
    </xf>
    <xf numFmtId="0" fontId="47" fillId="41" borderId="84" xfId="50" applyFont="1" applyFill="1" applyBorder="1" applyAlignment="1">
      <alignment horizontal="right" wrapText="1"/>
    </xf>
    <xf numFmtId="4" fontId="58" fillId="0" borderId="26" xfId="3" applyNumberFormat="1" applyFont="1" applyBorder="1" applyAlignment="1">
      <alignment horizontal="justify" vertical="center"/>
    </xf>
    <xf numFmtId="4" fontId="58" fillId="0" borderId="28" xfId="3" applyNumberFormat="1" applyFont="1" applyBorder="1" applyAlignment="1">
      <alignment horizontal="justify" vertical="center"/>
    </xf>
    <xf numFmtId="4" fontId="58" fillId="0" borderId="28" xfId="3" applyNumberFormat="1" applyFont="1" applyBorder="1" applyAlignment="1">
      <alignment horizontal="right" vertical="center"/>
    </xf>
    <xf numFmtId="4" fontId="58" fillId="0" borderId="1" xfId="3" applyNumberFormat="1" applyFont="1" applyBorder="1" applyAlignment="1">
      <alignment horizontal="justify" vertical="center"/>
    </xf>
    <xf numFmtId="4" fontId="58" fillId="0" borderId="1" xfId="3" applyNumberFormat="1" applyFont="1" applyBorder="1" applyAlignment="1">
      <alignment horizontal="right" vertical="center"/>
    </xf>
    <xf numFmtId="4" fontId="58" fillId="0" borderId="26" xfId="3" applyNumberFormat="1" applyFont="1" applyBorder="1" applyAlignment="1">
      <alignment horizontal="right" vertical="center"/>
    </xf>
    <xf numFmtId="4" fontId="58" fillId="0" borderId="29" xfId="3" applyNumberFormat="1" applyFont="1" applyBorder="1" applyAlignment="1">
      <alignment horizontal="right" vertical="center"/>
    </xf>
    <xf numFmtId="0" fontId="58" fillId="0" borderId="0" xfId="0" applyFont="1"/>
    <xf numFmtId="49" fontId="19" fillId="0" borderId="61" xfId="3" applyFont="1" applyBorder="1" applyAlignment="1">
      <alignment vertical="center" wrapText="1"/>
    </xf>
    <xf numFmtId="4" fontId="58" fillId="0" borderId="28" xfId="3" applyNumberFormat="1" applyFont="1" applyBorder="1" applyAlignment="1">
      <alignment vertical="center"/>
    </xf>
    <xf numFmtId="166" fontId="12" fillId="3" borderId="40" xfId="49" applyNumberFormat="1" applyFont="1" applyFill="1" applyBorder="1"/>
    <xf numFmtId="166" fontId="12" fillId="3" borderId="40" xfId="0" applyNumberFormat="1" applyFont="1" applyFill="1" applyBorder="1"/>
    <xf numFmtId="166" fontId="12" fillId="3" borderId="38" xfId="0" applyNumberFormat="1" applyFont="1" applyFill="1" applyBorder="1"/>
    <xf numFmtId="0" fontId="13" fillId="7" borderId="12" xfId="2" applyFont="1" applyFill="1" applyBorder="1" applyAlignment="1">
      <alignment horizontal="center" vertical="center"/>
    </xf>
    <xf numFmtId="0" fontId="6" fillId="0" borderId="0" xfId="2" applyFont="1" applyAlignment="1">
      <alignment vertical="center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center" vertical="center"/>
    </xf>
    <xf numFmtId="169" fontId="11" fillId="0" borderId="0" xfId="2" applyNumberFormat="1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169" fontId="18" fillId="0" borderId="0" xfId="0" applyNumberFormat="1" applyFont="1"/>
    <xf numFmtId="0" fontId="11" fillId="5" borderId="0" xfId="0" applyFont="1" applyFill="1" applyAlignment="1">
      <alignment horizontal="center"/>
    </xf>
    <xf numFmtId="169" fontId="11" fillId="5" borderId="0" xfId="0" applyNumberFormat="1" applyFont="1" applyFill="1"/>
    <xf numFmtId="0" fontId="12" fillId="0" borderId="0" xfId="2" applyFont="1" applyAlignment="1">
      <alignment horizontal="center" vertical="center"/>
    </xf>
    <xf numFmtId="169" fontId="13" fillId="0" borderId="0" xfId="2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169" fontId="12" fillId="0" borderId="0" xfId="0" applyNumberFormat="1" applyFont="1"/>
    <xf numFmtId="169" fontId="12" fillId="0" borderId="4" xfId="2" applyNumberFormat="1" applyFont="1" applyBorder="1" applyAlignment="1">
      <alignment vertical="center"/>
    </xf>
    <xf numFmtId="0" fontId="12" fillId="5" borderId="6" xfId="0" applyFont="1" applyFill="1" applyBorder="1"/>
    <xf numFmtId="0" fontId="0" fillId="0" borderId="47" xfId="0" applyBorder="1" applyAlignment="1">
      <alignment horizontal="center"/>
    </xf>
    <xf numFmtId="0" fontId="12" fillId="0" borderId="47" xfId="0" applyFont="1" applyBorder="1"/>
    <xf numFmtId="0" fontId="12" fillId="0" borderId="47" xfId="0" applyFont="1" applyBorder="1" applyAlignment="1">
      <alignment horizontal="center"/>
    </xf>
    <xf numFmtId="169" fontId="12" fillId="0" borderId="21" xfId="0" applyNumberFormat="1" applyFont="1" applyBorder="1"/>
    <xf numFmtId="0" fontId="13" fillId="2" borderId="0" xfId="2" applyFont="1" applyFill="1" applyAlignment="1">
      <alignment horizontal="center" vertical="center"/>
    </xf>
    <xf numFmtId="0" fontId="13" fillId="2" borderId="0" xfId="2" applyFont="1" applyFill="1" applyAlignment="1">
      <alignment vertical="center"/>
    </xf>
    <xf numFmtId="169" fontId="13" fillId="2" borderId="4" xfId="2" applyNumberFormat="1" applyFont="1" applyFill="1" applyBorder="1" applyAlignment="1">
      <alignment vertical="center"/>
    </xf>
    <xf numFmtId="0" fontId="13" fillId="4" borderId="3" xfId="2" applyFont="1" applyFill="1" applyBorder="1" applyAlignment="1">
      <alignment vertical="center"/>
    </xf>
    <xf numFmtId="0" fontId="0" fillId="4" borderId="0" xfId="0" applyFill="1"/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12" fillId="0" borderId="14" xfId="2" applyFont="1" applyBorder="1" applyAlignment="1">
      <alignment horizontal="left" vertical="center"/>
    </xf>
    <xf numFmtId="0" fontId="12" fillId="5" borderId="3" xfId="0" applyFont="1" applyFill="1" applyBorder="1"/>
    <xf numFmtId="169" fontId="12" fillId="0" borderId="4" xfId="0" applyNumberFormat="1" applyFont="1" applyBorder="1"/>
    <xf numFmtId="3" fontId="12" fillId="0" borderId="4" xfId="0" applyNumberFormat="1" applyFont="1" applyBorder="1"/>
    <xf numFmtId="3" fontId="13" fillId="2" borderId="0" xfId="2" applyNumberFormat="1" applyFont="1" applyFill="1" applyAlignment="1">
      <alignment horizontal="center" vertical="center"/>
    </xf>
    <xf numFmtId="3" fontId="12" fillId="0" borderId="0" xfId="2" applyNumberFormat="1" applyFont="1" applyAlignment="1">
      <alignment horizontal="center" vertical="center"/>
    </xf>
    <xf numFmtId="4" fontId="12" fillId="0" borderId="4" xfId="2" applyNumberFormat="1" applyFont="1" applyBorder="1" applyAlignment="1">
      <alignment horizontal="right" vertical="center"/>
    </xf>
    <xf numFmtId="0" fontId="12" fillId="4" borderId="0" xfId="2" applyFont="1" applyFill="1" applyAlignment="1">
      <alignment vertical="center"/>
    </xf>
    <xf numFmtId="0" fontId="12" fillId="4" borderId="0" xfId="2" applyFont="1" applyFill="1" applyAlignment="1">
      <alignment horizontal="center" vertical="center"/>
    </xf>
    <xf numFmtId="3" fontId="12" fillId="4" borderId="0" xfId="2" applyNumberFormat="1" applyFont="1" applyFill="1" applyAlignment="1">
      <alignment horizontal="center" vertical="center"/>
    </xf>
    <xf numFmtId="4" fontId="13" fillId="4" borderId="4" xfId="2" applyNumberFormat="1" applyFont="1" applyFill="1" applyBorder="1" applyAlignment="1">
      <alignment horizontal="right" vertical="center"/>
    </xf>
    <xf numFmtId="0" fontId="12" fillId="4" borderId="3" xfId="0" applyFont="1" applyFill="1" applyBorder="1"/>
    <xf numFmtId="0" fontId="0" fillId="4" borderId="0" xfId="0" applyFill="1" applyAlignment="1">
      <alignment horizontal="center"/>
    </xf>
    <xf numFmtId="0" fontId="12" fillId="5" borderId="0" xfId="2" applyFont="1" applyFill="1" applyAlignment="1">
      <alignment vertical="center"/>
    </xf>
    <xf numFmtId="0" fontId="12" fillId="5" borderId="0" xfId="2" applyFont="1" applyFill="1" applyAlignment="1">
      <alignment horizontal="center" vertical="center"/>
    </xf>
    <xf numFmtId="3" fontId="12" fillId="5" borderId="0" xfId="2" applyNumberFormat="1" applyFont="1" applyFill="1" applyAlignment="1">
      <alignment horizontal="center" vertical="center"/>
    </xf>
    <xf numFmtId="169" fontId="12" fillId="5" borderId="4" xfId="2" applyNumberFormat="1" applyFont="1" applyFill="1" applyBorder="1" applyAlignment="1">
      <alignment vertic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12" fillId="5" borderId="0" xfId="0" applyFont="1" applyFill="1" applyAlignment="1">
      <alignment horizontal="center"/>
    </xf>
    <xf numFmtId="169" fontId="12" fillId="5" borderId="4" xfId="0" applyNumberFormat="1" applyFont="1" applyFill="1" applyBorder="1"/>
    <xf numFmtId="0" fontId="13" fillId="4" borderId="14" xfId="2" applyFont="1" applyFill="1" applyBorder="1" applyAlignment="1">
      <alignment horizontal="center" vertical="center"/>
    </xf>
    <xf numFmtId="0" fontId="13" fillId="4" borderId="0" xfId="2" applyFont="1" applyFill="1" applyAlignment="1">
      <alignment horizontal="center" vertical="center"/>
    </xf>
    <xf numFmtId="0" fontId="12" fillId="0" borderId="14" xfId="2" applyFont="1" applyBorder="1" applyAlignment="1">
      <alignment horizontal="left" vertical="center" indent="3"/>
    </xf>
    <xf numFmtId="4" fontId="12" fillId="0" borderId="4" xfId="2" applyNumberFormat="1" applyFont="1" applyBorder="1" applyAlignment="1">
      <alignment vertical="center"/>
    </xf>
    <xf numFmtId="169" fontId="13" fillId="2" borderId="18" xfId="2" applyNumberFormat="1" applyFont="1" applyFill="1" applyBorder="1" applyAlignment="1">
      <alignment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vertical="center"/>
    </xf>
    <xf numFmtId="0" fontId="13" fillId="0" borderId="0" xfId="2" applyFont="1" applyAlignment="1">
      <alignment horizontal="center" vertical="center"/>
    </xf>
    <xf numFmtId="169" fontId="13" fillId="0" borderId="0" xfId="2" applyNumberFormat="1" applyFont="1" applyAlignment="1">
      <alignment vertical="center"/>
    </xf>
    <xf numFmtId="169" fontId="12" fillId="0" borderId="0" xfId="2" applyNumberFormat="1" applyFont="1" applyAlignment="1">
      <alignment vertical="center"/>
    </xf>
    <xf numFmtId="0" fontId="11" fillId="0" borderId="0" xfId="3" applyNumberFormat="1" applyFont="1" applyAlignment="1">
      <alignment horizontal="center" vertical="center"/>
    </xf>
    <xf numFmtId="170" fontId="11" fillId="0" borderId="0" xfId="3" applyNumberFormat="1" applyFont="1" applyAlignment="1">
      <alignment vertical="center"/>
    </xf>
    <xf numFmtId="170" fontId="11" fillId="0" borderId="0" xfId="0" applyNumberFormat="1" applyFont="1"/>
    <xf numFmtId="170" fontId="11" fillId="0" borderId="0" xfId="2" applyNumberFormat="1" applyFont="1" applyAlignment="1">
      <alignment vertical="center"/>
    </xf>
    <xf numFmtId="0" fontId="11" fillId="0" borderId="0" xfId="0" applyFont="1"/>
    <xf numFmtId="0" fontId="12" fillId="0" borderId="0" xfId="3" applyNumberFormat="1" applyFont="1" applyAlignment="1">
      <alignment horizontal="center" vertical="center"/>
    </xf>
    <xf numFmtId="170" fontId="12" fillId="0" borderId="0" xfId="0" applyNumberFormat="1" applyFont="1"/>
    <xf numFmtId="170" fontId="12" fillId="0" borderId="0" xfId="3" applyNumberFormat="1" applyFont="1" applyAlignment="1">
      <alignment vertical="center"/>
    </xf>
    <xf numFmtId="0" fontId="12" fillId="0" borderId="66" xfId="2" applyFont="1" applyBorder="1" applyAlignment="1">
      <alignment horizontal="left" vertical="center"/>
    </xf>
    <xf numFmtId="0" fontId="12" fillId="0" borderId="46" xfId="2" applyFont="1" applyBorder="1" applyAlignment="1">
      <alignment horizontal="left" vertical="center"/>
    </xf>
    <xf numFmtId="0" fontId="12" fillId="5" borderId="46" xfId="2" applyFont="1" applyFill="1" applyBorder="1" applyAlignment="1">
      <alignment horizontal="left" vertical="center"/>
    </xf>
    <xf numFmtId="170" fontId="13" fillId="2" borderId="18" xfId="2" applyNumberFormat="1" applyFont="1" applyFill="1" applyBorder="1" applyAlignment="1">
      <alignment vertical="center"/>
    </xf>
    <xf numFmtId="170" fontId="13" fillId="0" borderId="0" xfId="2" applyNumberFormat="1" applyFont="1" applyAlignment="1">
      <alignment vertical="center"/>
    </xf>
    <xf numFmtId="0" fontId="13" fillId="5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12" fillId="5" borderId="0" xfId="0" applyFont="1" applyFill="1" applyAlignment="1">
      <alignment horizontal="center" vertical="center"/>
    </xf>
    <xf numFmtId="3" fontId="12" fillId="5" borderId="0" xfId="0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/>
    </xf>
    <xf numFmtId="3" fontId="13" fillId="5" borderId="0" xfId="0" applyNumberFormat="1" applyFont="1" applyFill="1" applyAlignment="1">
      <alignment vertical="center"/>
    </xf>
    <xf numFmtId="0" fontId="12" fillId="45" borderId="0" xfId="0" applyFont="1" applyFill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56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3" fontId="12" fillId="0" borderId="14" xfId="0" applyNumberFormat="1" applyFont="1" applyBorder="1" applyAlignment="1">
      <alignment vertical="center"/>
    </xf>
    <xf numFmtId="0" fontId="13" fillId="4" borderId="14" xfId="4" applyFont="1" applyFill="1" applyBorder="1" applyAlignment="1">
      <alignment horizontal="center" vertical="center"/>
    </xf>
    <xf numFmtId="3" fontId="13" fillId="4" borderId="13" xfId="4" applyNumberFormat="1" applyFont="1" applyFill="1" applyBorder="1" applyAlignment="1">
      <alignment horizontal="right" vertical="center"/>
    </xf>
    <xf numFmtId="3" fontId="13" fillId="4" borderId="0" xfId="4" applyNumberFormat="1" applyFont="1" applyFill="1" applyAlignment="1">
      <alignment horizontal="right" vertical="center"/>
    </xf>
    <xf numFmtId="3" fontId="13" fillId="4" borderId="56" xfId="4" applyNumberFormat="1" applyFont="1" applyFill="1" applyBorder="1" applyAlignment="1">
      <alignment horizontal="right" vertical="center"/>
    </xf>
    <xf numFmtId="3" fontId="13" fillId="4" borderId="4" xfId="4" applyNumberFormat="1" applyFont="1" applyFill="1" applyBorder="1" applyAlignment="1">
      <alignment horizontal="right" vertical="center"/>
    </xf>
    <xf numFmtId="3" fontId="13" fillId="4" borderId="14" xfId="0" applyNumberFormat="1" applyFont="1" applyFill="1" applyBorder="1" applyAlignment="1">
      <alignment vertical="center"/>
    </xf>
    <xf numFmtId="0" fontId="12" fillId="0" borderId="110" xfId="4" applyFont="1" applyBorder="1" applyAlignment="1">
      <alignment horizontal="left" vertical="center"/>
    </xf>
    <xf numFmtId="0" fontId="12" fillId="0" borderId="14" xfId="4" applyFont="1" applyBorder="1" applyAlignment="1">
      <alignment horizontal="center" vertical="center"/>
    </xf>
    <xf numFmtId="3" fontId="12" fillId="0" borderId="13" xfId="4" applyNumberFormat="1" applyFont="1" applyBorder="1" applyAlignment="1">
      <alignment horizontal="right" vertical="center"/>
    </xf>
    <xf numFmtId="3" fontId="13" fillId="0" borderId="13" xfId="4" applyNumberFormat="1" applyFont="1" applyBorder="1" applyAlignment="1">
      <alignment horizontal="right" vertical="center"/>
    </xf>
    <xf numFmtId="3" fontId="13" fillId="0" borderId="0" xfId="4" applyNumberFormat="1" applyFont="1" applyAlignment="1">
      <alignment horizontal="right" vertical="center"/>
    </xf>
    <xf numFmtId="3" fontId="13" fillId="0" borderId="56" xfId="4" applyNumberFormat="1" applyFont="1" applyBorder="1" applyAlignment="1">
      <alignment horizontal="right" vertical="center"/>
    </xf>
    <xf numFmtId="0" fontId="12" fillId="0" borderId="14" xfId="0" applyFont="1" applyBorder="1" applyAlignment="1">
      <alignment horizontal="center" vertical="center"/>
    </xf>
    <xf numFmtId="3" fontId="12" fillId="0" borderId="13" xfId="0" applyNumberFormat="1" applyFont="1" applyBorder="1" applyAlignment="1">
      <alignment vertical="center"/>
    </xf>
    <xf numFmtId="3" fontId="13" fillId="0" borderId="4" xfId="4" applyNumberFormat="1" applyFont="1" applyBorder="1" applyAlignment="1">
      <alignment horizontal="right" vertical="center"/>
    </xf>
    <xf numFmtId="3" fontId="12" fillId="0" borderId="4" xfId="4" applyNumberFormat="1" applyFont="1" applyBorder="1" applyAlignment="1">
      <alignment horizontal="right" vertical="center"/>
    </xf>
    <xf numFmtId="0" fontId="12" fillId="0" borderId="14" xfId="4" applyFont="1" applyBorder="1" applyAlignment="1">
      <alignment horizontal="left" vertical="center"/>
    </xf>
    <xf numFmtId="0" fontId="12" fillId="0" borderId="14" xfId="4" applyFont="1" applyBorder="1" applyAlignment="1">
      <alignment vertical="center"/>
    </xf>
    <xf numFmtId="3" fontId="12" fillId="0" borderId="0" xfId="4" applyNumberFormat="1" applyFont="1" applyAlignment="1">
      <alignment horizontal="right" vertical="center"/>
    </xf>
    <xf numFmtId="3" fontId="12" fillId="0" borderId="56" xfId="4" applyNumberFormat="1" applyFont="1" applyBorder="1" applyAlignment="1">
      <alignment horizontal="right" vertical="center"/>
    </xf>
    <xf numFmtId="0" fontId="12" fillId="4" borderId="14" xfId="0" applyFont="1" applyFill="1" applyBorder="1" applyAlignment="1">
      <alignment vertical="center"/>
    </xf>
    <xf numFmtId="3" fontId="12" fillId="4" borderId="13" xfId="0" applyNumberFormat="1" applyFont="1" applyFill="1" applyBorder="1" applyAlignment="1">
      <alignment vertical="center"/>
    </xf>
    <xf numFmtId="0" fontId="12" fillId="4" borderId="4" xfId="0" applyFont="1" applyFill="1" applyBorder="1" applyAlignment="1">
      <alignment vertical="center"/>
    </xf>
    <xf numFmtId="0" fontId="12" fillId="4" borderId="4" xfId="0" applyFont="1" applyFill="1" applyBorder="1" applyAlignment="1">
      <alignment horizontal="center" vertical="center"/>
    </xf>
    <xf numFmtId="0" fontId="12" fillId="0" borderId="14" xfId="4" applyFont="1" applyBorder="1" applyAlignment="1">
      <alignment horizontal="left" vertical="center" indent="2"/>
    </xf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vertical="center"/>
    </xf>
    <xf numFmtId="0" fontId="13" fillId="0" borderId="0" xfId="0" applyFont="1" applyAlignment="1">
      <alignment horizontal="center"/>
    </xf>
    <xf numFmtId="169" fontId="13" fillId="0" borderId="0" xfId="0" applyNumberFormat="1" applyFont="1"/>
    <xf numFmtId="0" fontId="13" fillId="0" borderId="0" xfId="0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center" wrapText="1"/>
    </xf>
    <xf numFmtId="0" fontId="62" fillId="0" borderId="0" xfId="0" applyFont="1"/>
    <xf numFmtId="0" fontId="61" fillId="0" borderId="0" xfId="0" applyFont="1" applyAlignment="1">
      <alignment horizontal="center" vertical="center" textRotation="90" wrapText="1"/>
    </xf>
    <xf numFmtId="0" fontId="62" fillId="0" borderId="0" xfId="0" applyFont="1" applyAlignment="1">
      <alignment wrapText="1"/>
    </xf>
    <xf numFmtId="0" fontId="5" fillId="0" borderId="28" xfId="0" applyFont="1" applyBorder="1" applyAlignment="1">
      <alignment horizontal="center"/>
    </xf>
    <xf numFmtId="0" fontId="5" fillId="0" borderId="28" xfId="4" applyFont="1" applyBorder="1" applyAlignment="1">
      <alignment horizontal="center"/>
    </xf>
    <xf numFmtId="0" fontId="5" fillId="0" borderId="28" xfId="4" applyFont="1" applyBorder="1"/>
    <xf numFmtId="4" fontId="5" fillId="0" borderId="28" xfId="4" applyNumberFormat="1" applyFont="1" applyBorder="1"/>
    <xf numFmtId="0" fontId="5" fillId="0" borderId="28" xfId="2" applyFont="1" applyBorder="1" applyAlignment="1">
      <alignment horizontal="left" vertical="center"/>
    </xf>
    <xf numFmtId="1" fontId="5" fillId="0" borderId="28" xfId="4" applyNumberFormat="1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5" fillId="0" borderId="28" xfId="0" applyFont="1" applyBorder="1"/>
    <xf numFmtId="169" fontId="5" fillId="0" borderId="28" xfId="0" applyNumberFormat="1" applyFont="1" applyBorder="1" applyAlignment="1">
      <alignment horizontal="right"/>
    </xf>
    <xf numFmtId="0" fontId="41" fillId="0" borderId="28" xfId="0" applyFont="1" applyBorder="1"/>
    <xf numFmtId="169" fontId="5" fillId="0" borderId="28" xfId="0" applyNumberFormat="1" applyFont="1" applyBorder="1"/>
    <xf numFmtId="4" fontId="5" fillId="0" borderId="28" xfId="0" applyNumberFormat="1" applyFont="1" applyBorder="1" applyAlignment="1">
      <alignment horizontal="right"/>
    </xf>
    <xf numFmtId="0" fontId="6" fillId="7" borderId="28" xfId="0" applyFont="1" applyFill="1" applyBorder="1" applyAlignment="1">
      <alignment horizontal="center" vertical="center" wrapText="1"/>
    </xf>
    <xf numFmtId="164" fontId="6" fillId="7" borderId="28" xfId="0" applyNumberFormat="1" applyFont="1" applyFill="1" applyBorder="1" applyAlignment="1">
      <alignment horizontal="center" vertical="center" textRotation="90" wrapText="1"/>
    </xf>
    <xf numFmtId="49" fontId="4" fillId="0" borderId="28" xfId="0" applyNumberFormat="1" applyFont="1" applyBorder="1" applyAlignment="1">
      <alignment horizontal="center" vertical="center"/>
    </xf>
    <xf numFmtId="0" fontId="4" fillId="0" borderId="28" xfId="2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/>
    </xf>
    <xf numFmtId="0" fontId="63" fillId="0" borderId="28" xfId="0" applyFont="1" applyBorder="1" applyAlignment="1">
      <alignment horizontal="center" vertical="center"/>
    </xf>
    <xf numFmtId="0" fontId="4" fillId="5" borderId="28" xfId="4" applyFill="1" applyBorder="1" applyAlignment="1">
      <alignment horizontal="center" vertical="center" wrapText="1"/>
    </xf>
    <xf numFmtId="0" fontId="4" fillId="0" borderId="28" xfId="0" applyFont="1" applyBorder="1"/>
    <xf numFmtId="171" fontId="4" fillId="0" borderId="28" xfId="70" applyNumberFormat="1" applyBorder="1" applyAlignment="1">
      <alignment horizontal="center" vertical="center" wrapText="1"/>
    </xf>
    <xf numFmtId="4" fontId="4" fillId="5" borderId="28" xfId="4" applyNumberFormat="1" applyFill="1" applyBorder="1" applyAlignment="1">
      <alignment horizontal="center" vertical="center"/>
    </xf>
    <xf numFmtId="4" fontId="4" fillId="0" borderId="28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4" fontId="4" fillId="5" borderId="28" xfId="71" applyNumberFormat="1" applyFont="1" applyFill="1" applyBorder="1" applyAlignment="1">
      <alignment horizontal="center" vertical="center" wrapText="1"/>
    </xf>
    <xf numFmtId="0" fontId="4" fillId="0" borderId="28" xfId="4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4" fontId="4" fillId="0" borderId="28" xfId="71" applyNumberFormat="1" applyFont="1" applyFill="1" applyBorder="1" applyAlignment="1">
      <alignment horizontal="center" vertical="center" wrapText="1"/>
    </xf>
    <xf numFmtId="4" fontId="4" fillId="0" borderId="28" xfId="4" applyNumberFormat="1" applyBorder="1" applyAlignment="1">
      <alignment horizontal="center" vertical="center"/>
    </xf>
    <xf numFmtId="4" fontId="4" fillId="0" borderId="28" xfId="72" applyNumberFormat="1" applyFont="1" applyFill="1" applyBorder="1" applyAlignment="1" applyProtection="1">
      <alignment horizontal="center" vertical="center"/>
      <protection locked="0"/>
    </xf>
    <xf numFmtId="49" fontId="4" fillId="0" borderId="28" xfId="0" applyNumberFormat="1" applyFont="1" applyBorder="1" applyAlignment="1">
      <alignment horizontal="center"/>
    </xf>
    <xf numFmtId="4" fontId="4" fillId="0" borderId="28" xfId="73" applyNumberFormat="1" applyBorder="1" applyAlignment="1" applyProtection="1">
      <alignment horizontal="center" vertical="center"/>
      <protection locked="0"/>
    </xf>
    <xf numFmtId="0" fontId="63" fillId="0" borderId="28" xfId="0" applyFont="1" applyBorder="1" applyAlignment="1">
      <alignment horizontal="center"/>
    </xf>
    <xf numFmtId="4" fontId="4" fillId="0" borderId="28" xfId="70" applyNumberFormat="1" applyBorder="1" applyAlignment="1" applyProtection="1">
      <alignment horizontal="center" vertical="center" wrapText="1"/>
      <protection locked="0"/>
    </xf>
    <xf numFmtId="4" fontId="64" fillId="0" borderId="28" xfId="0" applyNumberFormat="1" applyFont="1" applyBorder="1"/>
    <xf numFmtId="0" fontId="66" fillId="0" borderId="0" xfId="4" applyFont="1" applyAlignment="1">
      <alignment horizontal="left"/>
    </xf>
    <xf numFmtId="0" fontId="65" fillId="0" borderId="0" xfId="4" applyFont="1" applyAlignment="1">
      <alignment horizontal="left" vertical="center"/>
    </xf>
    <xf numFmtId="0" fontId="66" fillId="0" borderId="0" xfId="4" applyFont="1" applyAlignment="1">
      <alignment horizontal="center" vertical="center" wrapText="1"/>
    </xf>
    <xf numFmtId="0" fontId="68" fillId="5" borderId="23" xfId="4" applyFont="1" applyFill="1" applyBorder="1" applyAlignment="1">
      <alignment horizontal="left" vertical="center" wrapText="1"/>
    </xf>
    <xf numFmtId="0" fontId="66" fillId="0" borderId="23" xfId="4" applyFont="1" applyBorder="1" applyAlignment="1">
      <alignment horizontal="center" vertical="center" wrapText="1"/>
    </xf>
    <xf numFmtId="166" fontId="66" fillId="0" borderId="23" xfId="4" applyNumberFormat="1" applyFont="1" applyBorder="1" applyAlignment="1">
      <alignment horizontal="center" vertical="center" wrapText="1"/>
    </xf>
    <xf numFmtId="166" fontId="66" fillId="0" borderId="22" xfId="74" applyNumberFormat="1" applyFont="1" applyBorder="1" applyAlignment="1">
      <alignment horizontal="center" vertical="center" wrapText="1"/>
    </xf>
    <xf numFmtId="166" fontId="66" fillId="0" borderId="25" xfId="74" applyNumberFormat="1" applyFont="1" applyBorder="1" applyAlignment="1">
      <alignment horizontal="center" vertical="center" wrapText="1"/>
    </xf>
    <xf numFmtId="166" fontId="66" fillId="0" borderId="44" xfId="74" applyNumberFormat="1" applyFont="1" applyBorder="1" applyAlignment="1">
      <alignment horizontal="center" vertical="center" wrapText="1"/>
    </xf>
    <xf numFmtId="166" fontId="66" fillId="45" borderId="24" xfId="74" applyNumberFormat="1" applyFont="1" applyFill="1" applyBorder="1" applyAlignment="1">
      <alignment horizontal="center" vertical="center" wrapText="1"/>
    </xf>
    <xf numFmtId="166" fontId="67" fillId="0" borderId="22" xfId="74" applyNumberFormat="1" applyFont="1" applyBorder="1" applyAlignment="1">
      <alignment horizontal="center" vertical="center" wrapText="1"/>
    </xf>
    <xf numFmtId="0" fontId="66" fillId="0" borderId="0" xfId="4" applyFont="1" applyAlignment="1">
      <alignment horizontal="justify" vertical="center" wrapText="1"/>
    </xf>
    <xf numFmtId="0" fontId="68" fillId="5" borderId="28" xfId="4" applyFont="1" applyFill="1" applyBorder="1" applyAlignment="1">
      <alignment horizontal="left" vertical="center" wrapText="1"/>
    </xf>
    <xf numFmtId="0" fontId="66" fillId="0" borderId="28" xfId="4" applyFont="1" applyBorder="1" applyAlignment="1">
      <alignment horizontal="center" vertical="center" wrapText="1"/>
    </xf>
    <xf numFmtId="166" fontId="66" fillId="0" borderId="28" xfId="4" applyNumberFormat="1" applyFont="1" applyBorder="1" applyAlignment="1">
      <alignment horizontal="center" vertical="center" wrapText="1"/>
    </xf>
    <xf numFmtId="166" fontId="66" fillId="0" borderId="26" xfId="74" applyNumberFormat="1" applyFont="1" applyBorder="1" applyAlignment="1">
      <alignment horizontal="center" vertical="center" wrapText="1"/>
    </xf>
    <xf numFmtId="166" fontId="66" fillId="0" borderId="29" xfId="74" applyNumberFormat="1" applyFont="1" applyBorder="1" applyAlignment="1">
      <alignment horizontal="center" vertical="center" wrapText="1"/>
    </xf>
    <xf numFmtId="166" fontId="66" fillId="0" borderId="27" xfId="74" applyNumberFormat="1" applyFont="1" applyBorder="1" applyAlignment="1">
      <alignment horizontal="center" vertical="center" wrapText="1"/>
    </xf>
    <xf numFmtId="166" fontId="66" fillId="46" borderId="1" xfId="74" applyNumberFormat="1" applyFont="1" applyFill="1" applyBorder="1" applyAlignment="1">
      <alignment horizontal="center" vertical="center" wrapText="1"/>
    </xf>
    <xf numFmtId="166" fontId="67" fillId="0" borderId="26" xfId="74" applyNumberFormat="1" applyFont="1" applyBorder="1" applyAlignment="1">
      <alignment horizontal="center" vertical="center" wrapText="1"/>
    </xf>
    <xf numFmtId="166" fontId="68" fillId="0" borderId="26" xfId="74" applyNumberFormat="1" applyFont="1" applyBorder="1" applyAlignment="1">
      <alignment horizontal="center" vertical="center"/>
    </xf>
    <xf numFmtId="166" fontId="68" fillId="0" borderId="29" xfId="74" applyNumberFormat="1" applyFont="1" applyBorder="1" applyAlignment="1">
      <alignment horizontal="center" vertical="center"/>
    </xf>
    <xf numFmtId="166" fontId="68" fillId="0" borderId="27" xfId="74" applyNumberFormat="1" applyFont="1" applyBorder="1" applyAlignment="1">
      <alignment horizontal="center" vertical="center"/>
    </xf>
    <xf numFmtId="166" fontId="68" fillId="45" borderId="1" xfId="74" applyNumberFormat="1" applyFont="1" applyFill="1" applyBorder="1" applyAlignment="1">
      <alignment horizontal="center" vertical="center" wrapText="1"/>
    </xf>
    <xf numFmtId="166" fontId="69" fillId="0" borderId="26" xfId="74" applyNumberFormat="1" applyFont="1" applyBorder="1" applyAlignment="1">
      <alignment horizontal="center" vertical="center"/>
    </xf>
    <xf numFmtId="166" fontId="68" fillId="46" borderId="1" xfId="74" applyNumberFormat="1" applyFont="1" applyFill="1" applyBorder="1" applyAlignment="1">
      <alignment horizontal="center" vertical="center"/>
    </xf>
    <xf numFmtId="3" fontId="68" fillId="0" borderId="26" xfId="4" applyNumberFormat="1" applyFont="1" applyBorder="1" applyAlignment="1">
      <alignment horizontal="center" vertical="center"/>
    </xf>
    <xf numFmtId="3" fontId="68" fillId="0" borderId="29" xfId="4" applyNumberFormat="1" applyFont="1" applyBorder="1" applyAlignment="1">
      <alignment horizontal="center" vertical="center"/>
    </xf>
    <xf numFmtId="166" fontId="68" fillId="0" borderId="28" xfId="4" applyNumberFormat="1" applyFont="1" applyBorder="1" applyAlignment="1">
      <alignment horizontal="center" vertical="center" wrapText="1"/>
    </xf>
    <xf numFmtId="3" fontId="68" fillId="0" borderId="28" xfId="4" applyNumberFormat="1" applyFont="1" applyBorder="1" applyAlignment="1">
      <alignment horizontal="center" vertical="center"/>
    </xf>
    <xf numFmtId="3" fontId="68" fillId="0" borderId="27" xfId="4" applyNumberFormat="1" applyFont="1" applyBorder="1" applyAlignment="1">
      <alignment horizontal="center" vertical="center"/>
    </xf>
    <xf numFmtId="3" fontId="68" fillId="46" borderId="1" xfId="4" applyNumberFormat="1" applyFont="1" applyFill="1" applyBorder="1" applyAlignment="1">
      <alignment horizontal="center" vertical="center"/>
    </xf>
    <xf numFmtId="3" fontId="69" fillId="0" borderId="26" xfId="4" applyNumberFormat="1" applyFont="1" applyBorder="1" applyAlignment="1">
      <alignment horizontal="center" vertical="center"/>
    </xf>
    <xf numFmtId="166" fontId="68" fillId="0" borderId="28" xfId="74" applyNumberFormat="1" applyFont="1" applyBorder="1" applyAlignment="1">
      <alignment horizontal="center" vertical="center"/>
    </xf>
    <xf numFmtId="3" fontId="68" fillId="45" borderId="1" xfId="4" applyNumberFormat="1" applyFont="1" applyFill="1" applyBorder="1" applyAlignment="1">
      <alignment horizontal="center" vertical="center"/>
    </xf>
    <xf numFmtId="0" fontId="66" fillId="0" borderId="23" xfId="4" applyFont="1" applyBorder="1" applyAlignment="1">
      <alignment horizontal="left" vertical="center" wrapText="1"/>
    </xf>
    <xf numFmtId="0" fontId="66" fillId="0" borderId="36" xfId="4" applyFont="1" applyBorder="1" applyAlignment="1">
      <alignment horizontal="center" vertical="center" wrapText="1"/>
    </xf>
    <xf numFmtId="0" fontId="66" fillId="0" borderId="37" xfId="4" applyFont="1" applyBorder="1" applyAlignment="1">
      <alignment horizontal="center" vertical="center" wrapText="1"/>
    </xf>
    <xf numFmtId="174" fontId="68" fillId="46" borderId="1" xfId="4" applyNumberFormat="1" applyFont="1" applyFill="1" applyBorder="1" applyAlignment="1">
      <alignment horizontal="center" vertical="center"/>
    </xf>
    <xf numFmtId="166" fontId="68" fillId="0" borderId="28" xfId="4" applyNumberFormat="1" applyFont="1" applyBorder="1" applyAlignment="1">
      <alignment horizontal="center" vertical="center"/>
    </xf>
    <xf numFmtId="166" fontId="68" fillId="46" borderId="1" xfId="74" applyNumberFormat="1" applyFont="1" applyFill="1" applyBorder="1" applyAlignment="1">
      <alignment horizontal="center" vertical="center" wrapText="1"/>
    </xf>
    <xf numFmtId="0" fontId="66" fillId="0" borderId="50" xfId="4" applyFont="1" applyBorder="1" applyAlignment="1">
      <alignment vertical="center" wrapText="1"/>
    </xf>
    <xf numFmtId="0" fontId="68" fillId="5" borderId="40" xfId="4" applyFont="1" applyFill="1" applyBorder="1" applyAlignment="1">
      <alignment horizontal="left" vertical="center" wrapText="1"/>
    </xf>
    <xf numFmtId="166" fontId="68" fillId="0" borderId="40" xfId="4" applyNumberFormat="1" applyFont="1" applyBorder="1" applyAlignment="1">
      <alignment horizontal="center" vertical="center"/>
    </xf>
    <xf numFmtId="0" fontId="66" fillId="0" borderId="40" xfId="4" applyFont="1" applyBorder="1" applyAlignment="1">
      <alignment horizontal="center" vertical="center" wrapText="1"/>
    </xf>
    <xf numFmtId="0" fontId="66" fillId="0" borderId="39" xfId="4" applyFont="1" applyBorder="1" applyAlignment="1">
      <alignment horizontal="center" vertical="center" wrapText="1"/>
    </xf>
    <xf numFmtId="166" fontId="68" fillId="0" borderId="38" xfId="74" applyNumberFormat="1" applyFont="1" applyBorder="1" applyAlignment="1">
      <alignment horizontal="center" vertical="center"/>
    </xf>
    <xf numFmtId="166" fontId="68" fillId="0" borderId="39" xfId="74" applyNumberFormat="1" applyFont="1" applyBorder="1" applyAlignment="1">
      <alignment horizontal="center" vertical="center"/>
    </xf>
    <xf numFmtId="166" fontId="68" fillId="0" borderId="51" xfId="74" applyNumberFormat="1" applyFont="1" applyBorder="1" applyAlignment="1">
      <alignment horizontal="center" vertical="center"/>
    </xf>
    <xf numFmtId="166" fontId="68" fillId="46" borderId="41" xfId="74" applyNumberFormat="1" applyFont="1" applyFill="1" applyBorder="1" applyAlignment="1">
      <alignment horizontal="center" vertical="center"/>
    </xf>
    <xf numFmtId="166" fontId="69" fillId="0" borderId="38" xfId="74" applyNumberFormat="1" applyFont="1" applyBorder="1" applyAlignment="1">
      <alignment horizontal="center" vertical="center"/>
    </xf>
    <xf numFmtId="0" fontId="66" fillId="0" borderId="0" xfId="4" applyFont="1"/>
    <xf numFmtId="3" fontId="66" fillId="0" borderId="0" xfId="4" applyNumberFormat="1" applyFont="1"/>
    <xf numFmtId="0" fontId="67" fillId="0" borderId="0" xfId="4" applyFont="1"/>
    <xf numFmtId="0" fontId="11" fillId="3" borderId="0" xfId="75" applyFont="1" applyFill="1"/>
    <xf numFmtId="0" fontId="11" fillId="3" borderId="0" xfId="0" applyFont="1" applyFill="1"/>
    <xf numFmtId="0" fontId="11" fillId="3" borderId="0" xfId="2" applyFont="1" applyFill="1" applyAlignment="1">
      <alignment vertical="center"/>
    </xf>
    <xf numFmtId="0" fontId="18" fillId="3" borderId="0" xfId="0" applyFont="1" applyFill="1"/>
    <xf numFmtId="0" fontId="1" fillId="0" borderId="0" xfId="75"/>
    <xf numFmtId="0" fontId="1" fillId="0" borderId="0" xfId="75" applyAlignment="1">
      <alignment horizontal="right" vertical="center"/>
    </xf>
    <xf numFmtId="3" fontId="1" fillId="0" borderId="0" xfId="75" applyNumberFormat="1" applyAlignment="1">
      <alignment horizontal="right" vertical="center"/>
    </xf>
    <xf numFmtId="0" fontId="13" fillId="0" borderId="0" xfId="75" applyFont="1" applyAlignment="1">
      <alignment horizontal="center"/>
    </xf>
    <xf numFmtId="0" fontId="12" fillId="0" borderId="12" xfId="75" applyFont="1" applyBorder="1"/>
    <xf numFmtId="0" fontId="12" fillId="0" borderId="21" xfId="75" applyFont="1" applyBorder="1" applyAlignment="1">
      <alignment horizontal="center" vertical="center"/>
    </xf>
    <xf numFmtId="3" fontId="12" fillId="0" borderId="4" xfId="75" applyNumberFormat="1" applyFont="1" applyBorder="1" applyAlignment="1">
      <alignment horizontal="left" vertical="center"/>
    </xf>
    <xf numFmtId="3" fontId="12" fillId="0" borderId="14" xfId="75" applyNumberFormat="1" applyFont="1" applyBorder="1" applyAlignment="1">
      <alignment horizontal="center" vertical="center"/>
    </xf>
    <xf numFmtId="3" fontId="12" fillId="0" borderId="4" xfId="75" applyNumberFormat="1" applyFont="1" applyBorder="1" applyAlignment="1">
      <alignment horizontal="center" vertical="center"/>
    </xf>
    <xf numFmtId="173" fontId="12" fillId="0" borderId="4" xfId="72" applyFont="1" applyBorder="1" applyAlignment="1">
      <alignment horizontal="right" vertical="center"/>
    </xf>
    <xf numFmtId="173" fontId="12" fillId="0" borderId="4" xfId="72" applyFont="1" applyBorder="1" applyAlignment="1">
      <alignment vertical="center"/>
    </xf>
    <xf numFmtId="0" fontId="70" fillId="0" borderId="0" xfId="75" applyFont="1"/>
    <xf numFmtId="0" fontId="12" fillId="0" borderId="14" xfId="75" applyFont="1" applyBorder="1"/>
    <xf numFmtId="0" fontId="12" fillId="0" borderId="4" xfId="75" applyFont="1" applyBorder="1" applyAlignment="1">
      <alignment horizontal="center" vertical="center"/>
    </xf>
    <xf numFmtId="3" fontId="12" fillId="0" borderId="14" xfId="75" quotePrefix="1" applyNumberFormat="1" applyFont="1" applyBorder="1" applyAlignment="1">
      <alignment horizontal="center" vertical="center"/>
    </xf>
    <xf numFmtId="173" fontId="12" fillId="0" borderId="4" xfId="72" applyFont="1" applyFill="1" applyBorder="1" applyAlignment="1">
      <alignment horizontal="right" vertical="center"/>
    </xf>
    <xf numFmtId="3" fontId="12" fillId="0" borderId="0" xfId="75" applyNumberFormat="1" applyFont="1"/>
    <xf numFmtId="0" fontId="71" fillId="0" borderId="0" xfId="75" applyFont="1"/>
    <xf numFmtId="3" fontId="71" fillId="0" borderId="0" xfId="75" applyNumberFormat="1" applyFont="1"/>
    <xf numFmtId="4" fontId="71" fillId="0" borderId="0" xfId="75" applyNumberFormat="1" applyFont="1"/>
    <xf numFmtId="4" fontId="12" fillId="0" borderId="111" xfId="72" applyNumberFormat="1" applyFont="1" applyFill="1" applyBorder="1" applyAlignment="1">
      <alignment horizontal="right" vertical="center"/>
    </xf>
    <xf numFmtId="173" fontId="12" fillId="0" borderId="0" xfId="72" applyFont="1" applyBorder="1"/>
    <xf numFmtId="49" fontId="12" fillId="0" borderId="14" xfId="75" applyNumberFormat="1" applyFont="1" applyBorder="1" applyAlignment="1">
      <alignment horizontal="center" vertical="center"/>
    </xf>
    <xf numFmtId="175" fontId="12" fillId="0" borderId="4" xfId="72" applyNumberFormat="1" applyFont="1" applyFill="1" applyBorder="1" applyAlignment="1">
      <alignment horizontal="right" vertical="center"/>
    </xf>
    <xf numFmtId="3" fontId="12" fillId="0" borderId="4" xfId="75" applyNumberFormat="1" applyFont="1" applyBorder="1" applyAlignment="1">
      <alignment horizontal="left" vertical="center" wrapText="1"/>
    </xf>
    <xf numFmtId="4" fontId="12" fillId="0" borderId="111" xfId="77" applyNumberFormat="1" applyFont="1" applyBorder="1"/>
    <xf numFmtId="4" fontId="12" fillId="0" borderId="0" xfId="0" applyNumberFormat="1" applyFont="1"/>
    <xf numFmtId="4" fontId="12" fillId="0" borderId="111" xfId="76" applyNumberFormat="1" applyFont="1" applyFill="1" applyBorder="1" applyAlignment="1">
      <alignment horizontal="right" vertical="center"/>
    </xf>
    <xf numFmtId="0" fontId="13" fillId="0" borderId="7" xfId="75" applyFont="1" applyBorder="1" applyAlignment="1">
      <alignment horizontal="center"/>
    </xf>
    <xf numFmtId="0" fontId="13" fillId="0" borderId="11" xfId="75" applyFont="1" applyBorder="1" applyAlignment="1">
      <alignment horizontal="center"/>
    </xf>
    <xf numFmtId="0" fontId="12" fillId="0" borderId="20" xfId="75" applyFont="1" applyBorder="1"/>
    <xf numFmtId="173" fontId="12" fillId="0" borderId="20" xfId="72" applyFont="1" applyBorder="1" applyAlignment="1">
      <alignment horizontal="right" vertical="center"/>
    </xf>
    <xf numFmtId="173" fontId="12" fillId="0" borderId="5" xfId="72" applyFont="1" applyBorder="1" applyAlignment="1">
      <alignment horizontal="right" vertical="center"/>
    </xf>
    <xf numFmtId="3" fontId="12" fillId="0" borderId="0" xfId="0" applyNumberFormat="1" applyFont="1"/>
    <xf numFmtId="0" fontId="71" fillId="0" borderId="0" xfId="75" applyFont="1" applyAlignment="1">
      <alignment horizontal="right" vertical="center"/>
    </xf>
    <xf numFmtId="3" fontId="71" fillId="0" borderId="0" xfId="75" applyNumberFormat="1" applyFont="1" applyAlignment="1">
      <alignment horizontal="right" vertical="center"/>
    </xf>
    <xf numFmtId="3" fontId="12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3" fillId="7" borderId="5" xfId="75" applyFont="1" applyFill="1" applyBorder="1" applyAlignment="1">
      <alignment horizontal="center"/>
    </xf>
    <xf numFmtId="0" fontId="13" fillId="7" borderId="19" xfId="75" applyFont="1" applyFill="1" applyBorder="1" applyAlignment="1">
      <alignment horizontal="center"/>
    </xf>
    <xf numFmtId="0" fontId="13" fillId="7" borderId="5" xfId="75" applyFont="1" applyFill="1" applyBorder="1" applyAlignment="1">
      <alignment horizontal="center" wrapText="1"/>
    </xf>
    <xf numFmtId="0" fontId="13" fillId="7" borderId="18" xfId="75" applyFont="1" applyFill="1" applyBorder="1" applyAlignment="1">
      <alignment horizontal="center"/>
    </xf>
    <xf numFmtId="0" fontId="13" fillId="7" borderId="18" xfId="75" applyFont="1" applyFill="1" applyBorder="1" applyAlignment="1">
      <alignment horizontal="right" vertical="center"/>
    </xf>
    <xf numFmtId="3" fontId="13" fillId="7" borderId="18" xfId="75" applyNumberFormat="1" applyFont="1" applyFill="1" applyBorder="1" applyAlignment="1">
      <alignment horizontal="right" vertical="center"/>
    </xf>
    <xf numFmtId="0" fontId="61" fillId="7" borderId="42" xfId="0" applyFont="1" applyFill="1" applyBorder="1" applyAlignment="1">
      <alignment horizontal="center" vertical="center" wrapText="1"/>
    </xf>
    <xf numFmtId="0" fontId="61" fillId="7" borderId="15" xfId="0" applyFont="1" applyFill="1" applyBorder="1" applyAlignment="1">
      <alignment horizontal="center" vertical="center" wrapText="1"/>
    </xf>
    <xf numFmtId="0" fontId="61" fillId="7" borderId="16" xfId="0" applyFont="1" applyFill="1" applyBorder="1" applyAlignment="1">
      <alignment horizontal="center" vertical="center" wrapText="1"/>
    </xf>
    <xf numFmtId="169" fontId="61" fillId="7" borderId="43" xfId="0" applyNumberFormat="1" applyFont="1" applyFill="1" applyBorder="1" applyAlignment="1">
      <alignment horizontal="center" vertical="center" wrapText="1"/>
    </xf>
    <xf numFmtId="0" fontId="61" fillId="7" borderId="20" xfId="0" applyFont="1" applyFill="1" applyBorder="1" applyAlignment="1">
      <alignment horizontal="center" vertical="center" wrapText="1"/>
    </xf>
    <xf numFmtId="164" fontId="61" fillId="7" borderId="42" xfId="0" applyNumberFormat="1" applyFont="1" applyFill="1" applyBorder="1" applyAlignment="1">
      <alignment horizontal="center" vertical="center" textRotation="90" wrapText="1"/>
    </xf>
    <xf numFmtId="164" fontId="61" fillId="7" borderId="16" xfId="0" applyNumberFormat="1" applyFont="1" applyFill="1" applyBorder="1" applyAlignment="1">
      <alignment horizontal="center" vertical="center" textRotation="90" wrapText="1"/>
    </xf>
    <xf numFmtId="169" fontId="61" fillId="7" borderId="43" xfId="0" applyNumberFormat="1" applyFont="1" applyFill="1" applyBorder="1" applyAlignment="1">
      <alignment horizontal="center" vertical="center" textRotation="90" wrapText="1"/>
    </xf>
    <xf numFmtId="0" fontId="5" fillId="7" borderId="36" xfId="2" applyFont="1" applyFill="1" applyBorder="1" applyAlignment="1">
      <alignment horizontal="center" vertical="center" textRotation="90" wrapText="1"/>
    </xf>
    <xf numFmtId="169" fontId="9" fillId="7" borderId="29" xfId="2" applyNumberFormat="1" applyFont="1" applyFill="1" applyBorder="1" applyAlignment="1">
      <alignment horizontal="center" vertical="center" textRotation="90" wrapText="1"/>
    </xf>
    <xf numFmtId="0" fontId="5" fillId="7" borderId="34" xfId="2" applyFont="1" applyFill="1" applyBorder="1" applyAlignment="1">
      <alignment horizontal="center" vertical="center" textRotation="90" wrapText="1"/>
    </xf>
    <xf numFmtId="0" fontId="9" fillId="7" borderId="109" xfId="2" applyFont="1" applyFill="1" applyBorder="1" applyAlignment="1">
      <alignment horizontal="center" vertical="center" textRotation="90" wrapText="1"/>
    </xf>
    <xf numFmtId="169" fontId="9" fillId="7" borderId="37" xfId="2" applyNumberFormat="1" applyFont="1" applyFill="1" applyBorder="1" applyAlignment="1">
      <alignment horizontal="center" vertical="center" textRotation="90" wrapText="1"/>
    </xf>
    <xf numFmtId="0" fontId="12" fillId="0" borderId="28" xfId="0" applyFont="1" applyBorder="1" applyAlignment="1">
      <alignment horizontal="center" vertical="center" wrapText="1"/>
    </xf>
    <xf numFmtId="0" fontId="71" fillId="0" borderId="28" xfId="0" applyFont="1" applyBorder="1" applyAlignment="1">
      <alignment horizontal="center" vertical="center" wrapText="1"/>
    </xf>
    <xf numFmtId="49" fontId="71" fillId="0" borderId="28" xfId="0" applyNumberFormat="1" applyFont="1" applyBorder="1" applyAlignment="1">
      <alignment horizontal="center" vertical="center" wrapText="1"/>
    </xf>
    <xf numFmtId="14" fontId="12" fillId="0" borderId="28" xfId="0" applyNumberFormat="1" applyFont="1" applyBorder="1" applyAlignment="1">
      <alignment horizontal="center" vertical="center" wrapText="1"/>
    </xf>
    <xf numFmtId="176" fontId="12" fillId="0" borderId="28" xfId="2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0" fontId="12" fillId="0" borderId="12" xfId="4" applyFont="1" applyBorder="1" applyAlignment="1">
      <alignment vertical="center"/>
    </xf>
    <xf numFmtId="3" fontId="12" fillId="0" borderId="4" xfId="4" applyNumberFormat="1" applyFont="1" applyBorder="1" applyAlignment="1">
      <alignment vertical="center"/>
    </xf>
    <xf numFmtId="3" fontId="12" fillId="0" borderId="14" xfId="4" applyNumberFormat="1" applyFont="1" applyBorder="1" applyAlignment="1">
      <alignment vertical="center"/>
    </xf>
    <xf numFmtId="3" fontId="12" fillId="0" borderId="12" xfId="4" applyNumberFormat="1" applyFont="1" applyBorder="1" applyAlignment="1">
      <alignment vertical="center"/>
    </xf>
    <xf numFmtId="0" fontId="12" fillId="0" borderId="0" xfId="4" applyFont="1" applyAlignment="1">
      <alignment vertical="center"/>
    </xf>
    <xf numFmtId="0" fontId="13" fillId="0" borderId="14" xfId="4" applyFont="1" applyBorder="1" applyAlignment="1">
      <alignment vertical="center"/>
    </xf>
    <xf numFmtId="0" fontId="12" fillId="0" borderId="4" xfId="4" applyFont="1" applyBorder="1" applyAlignment="1">
      <alignment vertical="center"/>
    </xf>
    <xf numFmtId="14" fontId="12" fillId="0" borderId="14" xfId="4" applyNumberFormat="1" applyFont="1" applyBorder="1" applyAlignment="1">
      <alignment vertical="center"/>
    </xf>
    <xf numFmtId="14" fontId="12" fillId="0" borderId="14" xfId="4" quotePrefix="1" applyNumberFormat="1" applyFont="1" applyBorder="1" applyAlignment="1">
      <alignment horizontal="center" vertical="center"/>
    </xf>
    <xf numFmtId="3" fontId="12" fillId="0" borderId="14" xfId="4" quotePrefix="1" applyNumberFormat="1" applyFont="1" applyBorder="1" applyAlignment="1">
      <alignment horizontal="center" vertical="center"/>
    </xf>
    <xf numFmtId="0" fontId="12" fillId="0" borderId="11" xfId="4" applyFont="1" applyBorder="1" applyAlignment="1">
      <alignment vertical="center"/>
    </xf>
    <xf numFmtId="0" fontId="12" fillId="0" borderId="8" xfId="4" applyFont="1" applyBorder="1" applyAlignment="1">
      <alignment vertical="center"/>
    </xf>
    <xf numFmtId="3" fontId="13" fillId="2" borderId="5" xfId="2" applyNumberFormat="1" applyFont="1" applyFill="1" applyBorder="1" applyAlignment="1">
      <alignment horizontal="center" vertical="center"/>
    </xf>
    <xf numFmtId="3" fontId="12" fillId="0" borderId="30" xfId="2" applyNumberFormat="1" applyFont="1" applyBorder="1" applyAlignment="1">
      <alignment horizontal="center" vertical="center"/>
    </xf>
    <xf numFmtId="170" fontId="12" fillId="0" borderId="31" xfId="2" applyNumberFormat="1" applyFont="1" applyBorder="1" applyAlignment="1">
      <alignment vertical="center"/>
    </xf>
    <xf numFmtId="3" fontId="12" fillId="0" borderId="26" xfId="2" applyNumberFormat="1" applyFont="1" applyBorder="1" applyAlignment="1">
      <alignment horizontal="center" vertical="center"/>
    </xf>
    <xf numFmtId="170" fontId="12" fillId="0" borderId="60" xfId="2" applyNumberFormat="1" applyFont="1" applyBorder="1" applyAlignment="1">
      <alignment vertical="center"/>
    </xf>
    <xf numFmtId="170" fontId="12" fillId="0" borderId="29" xfId="2" applyNumberFormat="1" applyFont="1" applyBorder="1" applyAlignment="1">
      <alignment vertical="center"/>
    </xf>
    <xf numFmtId="170" fontId="12" fillId="0" borderId="25" xfId="2" applyNumberFormat="1" applyFont="1" applyBorder="1" applyAlignment="1">
      <alignment vertical="center"/>
    </xf>
    <xf numFmtId="170" fontId="71" fillId="0" borderId="4" xfId="0" applyNumberFormat="1" applyFont="1" applyBorder="1" applyAlignment="1">
      <alignment horizontal="right"/>
    </xf>
    <xf numFmtId="170" fontId="13" fillId="7" borderId="18" xfId="2" applyNumberFormat="1" applyFont="1" applyFill="1" applyBorder="1" applyAlignment="1">
      <alignment horizontal="center" vertical="center" wrapText="1"/>
    </xf>
    <xf numFmtId="170" fontId="13" fillId="7" borderId="43" xfId="2" applyNumberFormat="1" applyFont="1" applyFill="1" applyBorder="1" applyAlignment="1">
      <alignment horizontal="center" vertical="center" wrapText="1"/>
    </xf>
    <xf numFmtId="49" fontId="16" fillId="0" borderId="0" xfId="1" quotePrefix="1" applyNumberFormat="1" applyFont="1" applyAlignment="1">
      <alignment horizontal="center" vertical="center"/>
    </xf>
    <xf numFmtId="0" fontId="13" fillId="7" borderId="28" xfId="2" applyFont="1" applyFill="1" applyBorder="1" applyAlignment="1">
      <alignment horizontal="center" vertical="center"/>
    </xf>
    <xf numFmtId="0" fontId="13" fillId="7" borderId="28" xfId="2" applyFont="1" applyFill="1" applyBorder="1" applyAlignment="1">
      <alignment horizontal="center" vertical="center" wrapText="1"/>
    </xf>
    <xf numFmtId="0" fontId="12" fillId="0" borderId="28" xfId="2" applyFont="1" applyBorder="1" applyAlignment="1">
      <alignment vertical="center" wrapText="1"/>
    </xf>
    <xf numFmtId="0" fontId="12" fillId="0" borderId="28" xfId="2" applyFont="1" applyBorder="1" applyAlignment="1">
      <alignment horizontal="center" vertical="center" wrapText="1"/>
    </xf>
    <xf numFmtId="4" fontId="12" fillId="0" borderId="28" xfId="2" applyNumberFormat="1" applyFont="1" applyBorder="1" applyAlignment="1">
      <alignment horizontal="right" vertical="center" wrapText="1"/>
    </xf>
    <xf numFmtId="171" fontId="12" fillId="0" borderId="28" xfId="2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/>
    </xf>
    <xf numFmtId="49" fontId="12" fillId="0" borderId="28" xfId="2" applyNumberFormat="1" applyFont="1" applyBorder="1" applyAlignment="1">
      <alignment horizontal="center" vertical="center" wrapText="1"/>
    </xf>
    <xf numFmtId="0" fontId="12" fillId="0" borderId="28" xfId="2" applyFont="1" applyBorder="1" applyAlignment="1">
      <alignment horizontal="left" vertical="center"/>
    </xf>
    <xf numFmtId="0" fontId="12" fillId="0" borderId="28" xfId="2" applyFont="1" applyBorder="1" applyAlignment="1">
      <alignment horizontal="center" vertical="center"/>
    </xf>
    <xf numFmtId="173" fontId="17" fillId="5" borderId="28" xfId="72" applyFont="1" applyFill="1" applyBorder="1" applyAlignment="1">
      <alignment vertical="center" wrapText="1"/>
    </xf>
    <xf numFmtId="173" fontId="12" fillId="0" borderId="28" xfId="72" applyFont="1" applyFill="1" applyBorder="1" applyAlignment="1">
      <alignment horizontal="center" vertical="center" wrapText="1"/>
    </xf>
    <xf numFmtId="0" fontId="12" fillId="0" borderId="28" xfId="2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7" fillId="5" borderId="28" xfId="0" applyFont="1" applyFill="1" applyBorder="1" applyAlignment="1">
      <alignment vertical="center" wrapText="1"/>
    </xf>
    <xf numFmtId="17" fontId="12" fillId="0" borderId="28" xfId="2" quotePrefix="1" applyNumberFormat="1" applyFont="1" applyBorder="1" applyAlignment="1">
      <alignment horizontal="center" vertical="center"/>
    </xf>
    <xf numFmtId="0" fontId="12" fillId="0" borderId="28" xfId="2" applyFont="1" applyBorder="1" applyAlignment="1">
      <alignment horizontal="left" vertical="center" wrapText="1"/>
    </xf>
    <xf numFmtId="4" fontId="12" fillId="0" borderId="28" xfId="2" applyNumberFormat="1" applyFont="1" applyBorder="1" applyAlignment="1">
      <alignment horizontal="right" vertical="center"/>
    </xf>
    <xf numFmtId="17" fontId="12" fillId="0" borderId="28" xfId="2" applyNumberFormat="1" applyFont="1" applyBorder="1" applyAlignment="1">
      <alignment horizontal="center" vertical="center"/>
    </xf>
    <xf numFmtId="0" fontId="71" fillId="0" borderId="28" xfId="0" applyFont="1" applyBorder="1"/>
    <xf numFmtId="0" fontId="71" fillId="0" borderId="28" xfId="0" applyFont="1" applyBorder="1" applyAlignment="1">
      <alignment horizontal="center"/>
    </xf>
    <xf numFmtId="173" fontId="12" fillId="0" borderId="28" xfId="72" applyFont="1" applyFill="1" applyBorder="1" applyAlignment="1">
      <alignment horizontal="left" vertical="center"/>
    </xf>
    <xf numFmtId="171" fontId="12" fillId="0" borderId="28" xfId="2" applyNumberFormat="1" applyFont="1" applyBorder="1" applyAlignment="1">
      <alignment horizontal="center" vertical="center"/>
    </xf>
    <xf numFmtId="173" fontId="12" fillId="0" borderId="28" xfId="72" applyFont="1" applyFill="1" applyBorder="1" applyAlignment="1">
      <alignment horizontal="right" vertical="center"/>
    </xf>
    <xf numFmtId="171" fontId="12" fillId="0" borderId="28" xfId="2" applyNumberFormat="1" applyFont="1" applyBorder="1" applyAlignment="1">
      <alignment vertical="center"/>
    </xf>
    <xf numFmtId="0" fontId="73" fillId="0" borderId="28" xfId="2" applyFont="1" applyBorder="1" applyAlignment="1">
      <alignment vertical="center" wrapText="1"/>
    </xf>
    <xf numFmtId="0" fontId="13" fillId="2" borderId="28" xfId="2" applyFont="1" applyFill="1" applyBorder="1" applyAlignment="1">
      <alignment horizontal="center" vertical="center"/>
    </xf>
    <xf numFmtId="4" fontId="13" fillId="2" borderId="28" xfId="2" applyNumberFormat="1" applyFont="1" applyFill="1" applyBorder="1" applyAlignment="1">
      <alignment horizontal="center" vertical="center"/>
    </xf>
    <xf numFmtId="0" fontId="13" fillId="2" borderId="28" xfId="2" applyFont="1" applyFill="1" applyBorder="1" applyAlignment="1">
      <alignment vertical="center"/>
    </xf>
    <xf numFmtId="49" fontId="12" fillId="0" borderId="0" xfId="1" applyNumberFormat="1" applyFont="1" applyAlignment="1">
      <alignment horizontal="left" vertical="center"/>
    </xf>
    <xf numFmtId="4" fontId="4" fillId="0" borderId="28" xfId="2" applyNumberFormat="1" applyFont="1" applyBorder="1" applyAlignment="1">
      <alignment horizontal="right" vertical="center" wrapText="1"/>
    </xf>
    <xf numFmtId="4" fontId="12" fillId="0" borderId="28" xfId="72" applyNumberFormat="1" applyFont="1" applyFill="1" applyBorder="1" applyAlignment="1">
      <alignment horizontal="right" vertical="center"/>
    </xf>
    <xf numFmtId="0" fontId="75" fillId="5" borderId="28" xfId="0" applyFont="1" applyFill="1" applyBorder="1" applyAlignment="1">
      <alignment vertical="center" wrapText="1"/>
    </xf>
    <xf numFmtId="4" fontId="17" fillId="5" borderId="28" xfId="72" applyNumberFormat="1" applyFont="1" applyFill="1" applyBorder="1" applyAlignment="1">
      <alignment horizontal="right" vertical="center" wrapText="1"/>
    </xf>
    <xf numFmtId="4" fontId="12" fillId="0" borderId="28" xfId="78" applyNumberFormat="1" applyFont="1" applyFill="1" applyBorder="1" applyAlignment="1" applyProtection="1">
      <alignment horizontal="right" vertical="center" wrapText="1"/>
    </xf>
    <xf numFmtId="4" fontId="71" fillId="0" borderId="28" xfId="0" applyNumberFormat="1" applyFont="1" applyBorder="1" applyAlignment="1">
      <alignment horizontal="right" vertical="center" wrapText="1"/>
    </xf>
    <xf numFmtId="0" fontId="12" fillId="0" borderId="27" xfId="0" applyFont="1" applyBorder="1" applyAlignment="1">
      <alignment horizontal="center" vertical="center"/>
    </xf>
    <xf numFmtId="4" fontId="12" fillId="0" borderId="28" xfId="0" applyNumberFormat="1" applyFont="1" applyBorder="1" applyAlignment="1">
      <alignment vertical="center"/>
    </xf>
    <xf numFmtId="0" fontId="12" fillId="5" borderId="28" xfId="2" applyFont="1" applyFill="1" applyBorder="1" applyAlignment="1">
      <alignment horizontal="left" vertical="center"/>
    </xf>
    <xf numFmtId="0" fontId="12" fillId="5" borderId="28" xfId="2" applyFont="1" applyFill="1" applyBorder="1" applyAlignment="1">
      <alignment horizontal="center" vertical="center"/>
    </xf>
    <xf numFmtId="4" fontId="12" fillId="5" borderId="28" xfId="2" applyNumberFormat="1" applyFont="1" applyFill="1" applyBorder="1" applyAlignment="1">
      <alignment horizontal="right" vertical="center"/>
    </xf>
    <xf numFmtId="171" fontId="12" fillId="5" borderId="28" xfId="2" applyNumberFormat="1" applyFont="1" applyFill="1" applyBorder="1" applyAlignment="1">
      <alignment horizontal="center" vertical="center"/>
    </xf>
    <xf numFmtId="171" fontId="12" fillId="5" borderId="28" xfId="2" applyNumberFormat="1" applyFont="1" applyFill="1" applyBorder="1" applyAlignment="1">
      <alignment vertical="center"/>
    </xf>
    <xf numFmtId="0" fontId="12" fillId="5" borderId="28" xfId="2" applyFont="1" applyFill="1" applyBorder="1" applyAlignment="1">
      <alignment vertical="center" wrapText="1"/>
    </xf>
    <xf numFmtId="0" fontId="12" fillId="5" borderId="28" xfId="2" applyFont="1" applyFill="1" applyBorder="1" applyAlignment="1">
      <alignment horizontal="center" vertical="center" wrapText="1"/>
    </xf>
    <xf numFmtId="173" fontId="12" fillId="0" borderId="28" xfId="72" applyFont="1" applyFill="1" applyBorder="1" applyAlignment="1">
      <alignment horizontal="center" vertical="center"/>
    </xf>
    <xf numFmtId="4" fontId="17" fillId="5" borderId="28" xfId="72" applyNumberFormat="1" applyFont="1" applyFill="1" applyBorder="1" applyAlignment="1">
      <alignment vertical="center" wrapText="1"/>
    </xf>
    <xf numFmtId="4" fontId="71" fillId="0" borderId="28" xfId="0" applyNumberFormat="1" applyFont="1" applyBorder="1" applyAlignment="1">
      <alignment vertical="center" wrapText="1"/>
    </xf>
    <xf numFmtId="17" fontId="12" fillId="0" borderId="28" xfId="2" applyNumberFormat="1" applyFont="1" applyBorder="1" applyAlignment="1">
      <alignment horizontal="left" vertical="center"/>
    </xf>
    <xf numFmtId="0" fontId="13" fillId="0" borderId="28" xfId="2" applyFont="1" applyBorder="1" applyAlignment="1">
      <alignment horizontal="center" vertical="center"/>
    </xf>
    <xf numFmtId="0" fontId="73" fillId="0" borderId="28" xfId="2" applyFont="1" applyBorder="1" applyAlignment="1">
      <alignment horizontal="center" vertical="center" wrapText="1"/>
    </xf>
    <xf numFmtId="49" fontId="16" fillId="0" borderId="0" xfId="1" quotePrefix="1" applyNumberFormat="1" applyFont="1" applyAlignment="1">
      <alignment horizontal="left" vertical="center"/>
    </xf>
    <xf numFmtId="0" fontId="12" fillId="0" borderId="14" xfId="2" applyFont="1" applyBorder="1" applyAlignment="1">
      <alignment horizontal="left" vertical="center" wrapText="1"/>
    </xf>
    <xf numFmtId="4" fontId="12" fillId="0" borderId="56" xfId="2" applyNumberFormat="1" applyFont="1" applyBorder="1" applyAlignment="1">
      <alignment vertical="center"/>
    </xf>
    <xf numFmtId="4" fontId="12" fillId="0" borderId="0" xfId="2" applyNumberFormat="1" applyFont="1" applyAlignment="1">
      <alignment vertical="center"/>
    </xf>
    <xf numFmtId="0" fontId="12" fillId="0" borderId="55" xfId="2" applyFont="1" applyBorder="1" applyAlignment="1">
      <alignment horizontal="center" vertical="center" wrapText="1"/>
    </xf>
    <xf numFmtId="0" fontId="13" fillId="0" borderId="14" xfId="2" applyFont="1" applyBorder="1" applyAlignment="1">
      <alignment horizontal="left" vertical="center"/>
    </xf>
    <xf numFmtId="0" fontId="13" fillId="0" borderId="56" xfId="2" applyFont="1" applyBorder="1" applyAlignment="1">
      <alignment vertical="center"/>
    </xf>
    <xf numFmtId="0" fontId="13" fillId="0" borderId="49" xfId="2" applyFont="1" applyBorder="1" applyAlignment="1">
      <alignment vertical="center"/>
    </xf>
    <xf numFmtId="0" fontId="13" fillId="0" borderId="55" xfId="2" applyFont="1" applyBorder="1" applyAlignment="1">
      <alignment vertical="center"/>
    </xf>
    <xf numFmtId="4" fontId="13" fillId="2" borderId="42" xfId="2" applyNumberFormat="1" applyFont="1" applyFill="1" applyBorder="1" applyAlignment="1">
      <alignment vertical="center"/>
    </xf>
    <xf numFmtId="4" fontId="13" fillId="2" borderId="20" xfId="2" applyNumberFormat="1" applyFont="1" applyFill="1" applyBorder="1" applyAlignment="1">
      <alignment vertical="center"/>
    </xf>
    <xf numFmtId="0" fontId="65" fillId="0" borderId="0" xfId="4" applyFont="1" applyAlignment="1">
      <alignment vertical="center"/>
    </xf>
    <xf numFmtId="166" fontId="67" fillId="0" borderId="25" xfId="74" applyNumberFormat="1" applyFont="1" applyBorder="1" applyAlignment="1">
      <alignment horizontal="center" vertical="center" wrapText="1"/>
    </xf>
    <xf numFmtId="166" fontId="67" fillId="0" borderId="29" xfId="74" applyNumberFormat="1" applyFont="1" applyBorder="1" applyAlignment="1">
      <alignment horizontal="center" vertical="center" wrapText="1"/>
    </xf>
    <xf numFmtId="166" fontId="69" fillId="0" borderId="29" xfId="74" applyNumberFormat="1" applyFont="1" applyBorder="1" applyAlignment="1">
      <alignment horizontal="center" vertical="center"/>
    </xf>
    <xf numFmtId="3" fontId="69" fillId="0" borderId="29" xfId="4" applyNumberFormat="1" applyFont="1" applyBorder="1" applyAlignment="1">
      <alignment horizontal="center" vertical="center"/>
    </xf>
    <xf numFmtId="166" fontId="69" fillId="0" borderId="39" xfId="74" applyNumberFormat="1" applyFont="1" applyBorder="1" applyAlignment="1">
      <alignment horizontal="center" vertical="center"/>
    </xf>
    <xf numFmtId="0" fontId="67" fillId="7" borderId="30" xfId="4" applyFont="1" applyFill="1" applyBorder="1" applyAlignment="1">
      <alignment horizontal="center" vertical="center" wrapText="1"/>
    </xf>
    <xf numFmtId="0" fontId="67" fillId="7" borderId="31" xfId="4" applyFont="1" applyFill="1" applyBorder="1" applyAlignment="1">
      <alignment horizontal="center" vertical="center" wrapText="1"/>
    </xf>
    <xf numFmtId="0" fontId="67" fillId="7" borderId="38" xfId="4" applyFont="1" applyFill="1" applyBorder="1" applyAlignment="1">
      <alignment horizontal="center" vertical="center" wrapText="1"/>
    </xf>
    <xf numFmtId="0" fontId="67" fillId="7" borderId="39" xfId="4" applyFont="1" applyFill="1" applyBorder="1" applyAlignment="1">
      <alignment horizontal="center" vertical="center" wrapText="1"/>
    </xf>
    <xf numFmtId="0" fontId="67" fillId="7" borderId="51" xfId="4" applyFont="1" applyFill="1" applyBorder="1" applyAlignment="1">
      <alignment horizontal="center" vertical="center" wrapText="1"/>
    </xf>
    <xf numFmtId="0" fontId="67" fillId="7" borderId="41" xfId="4" applyFont="1" applyFill="1" applyBorder="1" applyAlignment="1">
      <alignment horizontal="center" vertical="center" wrapText="1"/>
    </xf>
    <xf numFmtId="49" fontId="9" fillId="46" borderId="19" xfId="3" applyFont="1" applyFill="1" applyBorder="1" applyAlignment="1">
      <alignment horizontal="center" vertical="center"/>
    </xf>
    <xf numFmtId="3" fontId="9" fillId="46" borderId="42" xfId="3" applyNumberFormat="1" applyFont="1" applyFill="1" applyBorder="1" applyAlignment="1">
      <alignment horizontal="right" vertical="center"/>
    </xf>
    <xf numFmtId="9" fontId="9" fillId="46" borderId="43" xfId="49" applyFont="1" applyFill="1" applyBorder="1" applyAlignment="1">
      <alignment horizontal="center" vertical="center"/>
    </xf>
    <xf numFmtId="3" fontId="57" fillId="46" borderId="42" xfId="3" applyNumberFormat="1" applyFont="1" applyFill="1" applyBorder="1" applyAlignment="1">
      <alignment horizontal="right" vertical="center"/>
    </xf>
    <xf numFmtId="3" fontId="57" fillId="46" borderId="16" xfId="3" applyNumberFormat="1" applyFont="1" applyFill="1" applyBorder="1" applyAlignment="1">
      <alignment horizontal="right" vertical="center"/>
    </xf>
    <xf numFmtId="3" fontId="60" fillId="46" borderId="16" xfId="3" applyNumberFormat="1" applyFont="1" applyFill="1" applyBorder="1" applyAlignment="1">
      <alignment horizontal="right" vertical="center"/>
    </xf>
    <xf numFmtId="3" fontId="57" fillId="46" borderId="17" xfId="3" applyNumberFormat="1" applyFont="1" applyFill="1" applyBorder="1" applyAlignment="1">
      <alignment horizontal="right" vertical="center"/>
    </xf>
    <xf numFmtId="9" fontId="57" fillId="46" borderId="5" xfId="49" applyFont="1" applyFill="1" applyBorder="1" applyAlignment="1">
      <alignment vertical="center"/>
    </xf>
    <xf numFmtId="3" fontId="60" fillId="46" borderId="17" xfId="3" applyNumberFormat="1" applyFont="1" applyFill="1" applyBorder="1" applyAlignment="1">
      <alignment horizontal="right" vertical="center"/>
    </xf>
    <xf numFmtId="0" fontId="5" fillId="7" borderId="35" xfId="2" applyFont="1" applyFill="1" applyBorder="1" applyAlignment="1">
      <alignment horizontal="center" vertical="center" textRotation="90" wrapText="1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vertical="center"/>
    </xf>
    <xf numFmtId="165" fontId="49" fillId="0" borderId="0" xfId="48" applyNumberFormat="1"/>
    <xf numFmtId="0" fontId="0" fillId="3" borderId="28" xfId="0" applyFill="1" applyBorder="1" applyAlignment="1">
      <alignment horizontal="center"/>
    </xf>
    <xf numFmtId="169" fontId="9" fillId="3" borderId="28" xfId="0" applyNumberFormat="1" applyFont="1" applyFill="1" applyBorder="1"/>
    <xf numFmtId="0" fontId="6" fillId="3" borderId="28" xfId="0" applyFont="1" applyFill="1" applyBorder="1" applyAlignment="1">
      <alignment horizontal="center"/>
    </xf>
    <xf numFmtId="0" fontId="4" fillId="0" borderId="0" xfId="0" applyFont="1"/>
    <xf numFmtId="0" fontId="5" fillId="0" borderId="0" xfId="0" applyFont="1" applyFill="1" applyBorder="1" applyAlignment="1">
      <alignment horizontal="left"/>
    </xf>
    <xf numFmtId="0" fontId="12" fillId="0" borderId="21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 wrapText="1"/>
    </xf>
    <xf numFmtId="0" fontId="5" fillId="0" borderId="0" xfId="75" applyFont="1"/>
    <xf numFmtId="0" fontId="13" fillId="0" borderId="0" xfId="75" applyFont="1" applyAlignment="1">
      <alignment horizontal="left"/>
    </xf>
    <xf numFmtId="0" fontId="13" fillId="0" borderId="0" xfId="2" applyFont="1" applyFill="1" applyAlignment="1">
      <alignment horizontal="left" vertical="center"/>
    </xf>
    <xf numFmtId="3" fontId="12" fillId="0" borderId="0" xfId="75" applyNumberFormat="1" applyFont="1" applyBorder="1" applyAlignment="1">
      <alignment horizontal="center" vertical="center"/>
    </xf>
    <xf numFmtId="3" fontId="12" fillId="0" borderId="0" xfId="75" applyNumberFormat="1" applyFont="1" applyBorder="1" applyAlignment="1">
      <alignment horizontal="left" vertical="center"/>
    </xf>
    <xf numFmtId="4" fontId="12" fillId="0" borderId="112" xfId="72" applyNumberFormat="1" applyFont="1" applyFill="1" applyBorder="1" applyAlignment="1">
      <alignment horizontal="right" vertical="center"/>
    </xf>
    <xf numFmtId="4" fontId="12" fillId="0" borderId="112" xfId="76" applyNumberFormat="1" applyFont="1" applyFill="1" applyBorder="1" applyAlignment="1">
      <alignment horizontal="right" vertical="center"/>
    </xf>
    <xf numFmtId="4" fontId="12" fillId="0" borderId="112" xfId="77" applyNumberFormat="1" applyFont="1" applyBorder="1" applyAlignment="1">
      <alignment horizontal="right"/>
    </xf>
    <xf numFmtId="0" fontId="12" fillId="0" borderId="0" xfId="77" applyFont="1" applyBorder="1" applyAlignment="1">
      <alignment horizontal="left" vertical="center"/>
    </xf>
    <xf numFmtId="3" fontId="12" fillId="0" borderId="0" xfId="4" applyNumberFormat="1" applyFont="1" applyBorder="1" applyAlignment="1">
      <alignment vertical="center"/>
    </xf>
    <xf numFmtId="3" fontId="12" fillId="0" borderId="0" xfId="4" applyNumberFormat="1" applyFont="1" applyBorder="1" applyAlignment="1">
      <alignment horizontal="center" vertical="center"/>
    </xf>
    <xf numFmtId="3" fontId="12" fillId="0" borderId="0" xfId="4" applyNumberFormat="1" applyFont="1" applyBorder="1" applyAlignment="1">
      <alignment horizontal="center" vertical="center" wrapText="1"/>
    </xf>
    <xf numFmtId="0" fontId="12" fillId="0" borderId="0" xfId="4" applyFont="1" applyBorder="1" applyAlignment="1">
      <alignment vertical="center"/>
    </xf>
    <xf numFmtId="0" fontId="13" fillId="0" borderId="14" xfId="75" applyFont="1" applyBorder="1"/>
    <xf numFmtId="0" fontId="13" fillId="0" borderId="14" xfId="75" applyFont="1" applyBorder="1" applyAlignment="1">
      <alignment horizontal="left" vertical="center" wrapText="1"/>
    </xf>
    <xf numFmtId="49" fontId="5" fillId="0" borderId="0" xfId="1" applyNumberFormat="1" applyFont="1" applyAlignment="1">
      <alignment horizontal="left" vertical="center"/>
    </xf>
    <xf numFmtId="0" fontId="12" fillId="0" borderId="28" xfId="2" applyFont="1" applyFill="1" applyBorder="1" applyAlignment="1">
      <alignment horizontal="center" vertical="center"/>
    </xf>
    <xf numFmtId="167" fontId="49" fillId="0" borderId="0" xfId="48" applyNumberFormat="1"/>
    <xf numFmtId="0" fontId="35" fillId="48" borderId="113" xfId="0" applyFont="1" applyFill="1" applyBorder="1" applyAlignment="1">
      <alignment horizontal="center" vertical="center"/>
    </xf>
    <xf numFmtId="0" fontId="78" fillId="48" borderId="113" xfId="0" applyFont="1" applyFill="1" applyBorder="1" applyAlignment="1">
      <alignment horizontal="center" vertical="center" wrapText="1"/>
    </xf>
    <xf numFmtId="0" fontId="35" fillId="48" borderId="113" xfId="0" applyFont="1" applyFill="1" applyBorder="1" applyAlignment="1">
      <alignment horizontal="center" vertical="center" wrapText="1"/>
    </xf>
    <xf numFmtId="0" fontId="79" fillId="48" borderId="113" xfId="0" applyFont="1" applyFill="1" applyBorder="1" applyAlignment="1">
      <alignment horizontal="center" vertical="center" wrapText="1"/>
    </xf>
    <xf numFmtId="0" fontId="45" fillId="0" borderId="113" xfId="0" applyFont="1" applyBorder="1"/>
    <xf numFmtId="0" fontId="80" fillId="0" borderId="113" xfId="0" applyFont="1" applyBorder="1" applyAlignment="1">
      <alignment vertical="center" wrapText="1"/>
    </xf>
    <xf numFmtId="3" fontId="81" fillId="0" borderId="113" xfId="0" applyNumberFormat="1" applyFont="1" applyBorder="1"/>
    <xf numFmtId="3" fontId="80" fillId="0" borderId="113" xfId="0" applyNumberFormat="1" applyFont="1" applyBorder="1" applyAlignment="1">
      <alignment vertical="center" wrapText="1"/>
    </xf>
    <xf numFmtId="3" fontId="82" fillId="49" borderId="113" xfId="0" applyNumberFormat="1" applyFont="1" applyFill="1" applyBorder="1"/>
    <xf numFmtId="3" fontId="83" fillId="0" borderId="113" xfId="0" applyNumberFormat="1" applyFont="1" applyBorder="1" applyAlignment="1">
      <alignment vertical="center"/>
    </xf>
    <xf numFmtId="3" fontId="84" fillId="0" borderId="113" xfId="0" applyNumberFormat="1" applyFont="1" applyBorder="1" applyAlignment="1">
      <alignment vertical="center"/>
    </xf>
    <xf numFmtId="3" fontId="85" fillId="0" borderId="113" xfId="0" applyNumberFormat="1" applyFont="1" applyBorder="1"/>
    <xf numFmtId="3" fontId="87" fillId="0" borderId="113" xfId="79" applyNumberFormat="1" applyFont="1" applyBorder="1" applyAlignment="1">
      <alignment horizontal="right" vertical="center" wrapText="1"/>
    </xf>
    <xf numFmtId="3" fontId="80" fillId="0" borderId="113" xfId="0" applyNumberFormat="1" applyFont="1" applyBorder="1" applyAlignment="1">
      <alignment vertical="center"/>
    </xf>
    <xf numFmtId="3" fontId="88" fillId="49" borderId="113" xfId="0" applyNumberFormat="1" applyFont="1" applyFill="1" applyBorder="1"/>
    <xf numFmtId="3" fontId="89" fillId="49" borderId="113" xfId="0" applyNumberFormat="1" applyFont="1" applyFill="1" applyBorder="1" applyAlignment="1">
      <alignment vertical="center"/>
    </xf>
    <xf numFmtId="3" fontId="87" fillId="0" borderId="113" xfId="0" applyNumberFormat="1" applyFont="1" applyBorder="1" applyAlignment="1">
      <alignment vertical="center"/>
    </xf>
    <xf numFmtId="3" fontId="90" fillId="0" borderId="113" xfId="0" applyNumberFormat="1" applyFont="1" applyBorder="1"/>
    <xf numFmtId="3" fontId="89" fillId="7" borderId="113" xfId="0" applyNumberFormat="1" applyFont="1" applyFill="1" applyBorder="1"/>
    <xf numFmtId="0" fontId="6" fillId="0" borderId="113" xfId="0" applyFont="1" applyBorder="1"/>
    <xf numFmtId="0" fontId="91" fillId="0" borderId="113" xfId="0" applyFont="1" applyBorder="1" applyAlignment="1">
      <alignment vertical="center" wrapText="1"/>
    </xf>
    <xf numFmtId="3" fontId="92" fillId="49" borderId="113" xfId="0" applyNumberFormat="1" applyFont="1" applyFill="1" applyBorder="1"/>
    <xf numFmtId="3" fontId="82" fillId="7" borderId="113" xfId="0" applyNumberFormat="1" applyFont="1" applyFill="1" applyBorder="1"/>
    <xf numFmtId="0" fontId="85" fillId="0" borderId="113" xfId="0" applyFont="1" applyBorder="1"/>
    <xf numFmtId="3" fontId="87" fillId="0" borderId="113" xfId="79" applyNumberFormat="1" applyFont="1" applyBorder="1" applyAlignment="1">
      <alignment vertical="center" wrapText="1"/>
    </xf>
    <xf numFmtId="3" fontId="82" fillId="0" borderId="113" xfId="0" applyNumberFormat="1" applyFont="1" applyBorder="1" applyAlignment="1">
      <alignment vertical="center"/>
    </xf>
    <xf numFmtId="3" fontId="92" fillId="0" borderId="113" xfId="0" applyNumberFormat="1" applyFont="1" applyBorder="1" applyAlignment="1">
      <alignment vertical="center"/>
    </xf>
    <xf numFmtId="3" fontId="95" fillId="0" borderId="113" xfId="0" applyNumberFormat="1" applyFont="1" applyBorder="1" applyAlignment="1">
      <alignment vertical="center"/>
    </xf>
    <xf numFmtId="3" fontId="96" fillId="0" borderId="113" xfId="0" applyNumberFormat="1" applyFont="1" applyBorder="1" applyAlignment="1">
      <alignment vertical="center"/>
    </xf>
    <xf numFmtId="3" fontId="64" fillId="0" borderId="113" xfId="0" applyNumberFormat="1" applyFont="1" applyBorder="1" applyAlignment="1">
      <alignment vertical="center"/>
    </xf>
    <xf numFmtId="0" fontId="44" fillId="51" borderId="116" xfId="0" applyFont="1" applyFill="1" applyBorder="1" applyAlignment="1">
      <alignment horizontal="center" vertical="center"/>
    </xf>
    <xf numFmtId="0" fontId="44" fillId="51" borderId="116" xfId="0" applyFont="1" applyFill="1" applyBorder="1" applyAlignment="1">
      <alignment vertical="center"/>
    </xf>
    <xf numFmtId="3" fontId="44" fillId="51" borderId="116" xfId="0" applyNumberFormat="1" applyFont="1" applyFill="1" applyBorder="1" applyAlignment="1">
      <alignment vertical="center"/>
    </xf>
    <xf numFmtId="3" fontId="9" fillId="51" borderId="116" xfId="0" applyNumberFormat="1" applyFont="1" applyFill="1" applyBorder="1" applyAlignment="1">
      <alignment vertical="center"/>
    </xf>
    <xf numFmtId="0" fontId="41" fillId="47" borderId="116" xfId="0" applyFont="1" applyFill="1" applyBorder="1" applyAlignment="1">
      <alignment horizontal="left" vertical="center"/>
    </xf>
    <xf numFmtId="0" fontId="41" fillId="47" borderId="116" xfId="0" applyFont="1" applyFill="1" applyBorder="1" applyAlignment="1">
      <alignment vertical="center"/>
    </xf>
    <xf numFmtId="3" fontId="41" fillId="47" borderId="116" xfId="0" applyNumberFormat="1" applyFont="1" applyFill="1" applyBorder="1" applyAlignment="1">
      <alignment vertical="center"/>
    </xf>
    <xf numFmtId="3" fontId="5" fillId="47" borderId="116" xfId="0" applyNumberFormat="1" applyFont="1" applyFill="1" applyBorder="1" applyAlignment="1">
      <alignment vertical="center"/>
    </xf>
    <xf numFmtId="0" fontId="41" fillId="5" borderId="116" xfId="0" applyFont="1" applyFill="1" applyBorder="1" applyAlignment="1">
      <alignment horizontal="left" vertical="center"/>
    </xf>
    <xf numFmtId="0" fontId="41" fillId="5" borderId="116" xfId="0" applyFont="1" applyFill="1" applyBorder="1" applyAlignment="1">
      <alignment vertical="center"/>
    </xf>
    <xf numFmtId="3" fontId="41" fillId="5" borderId="116" xfId="0" applyNumberFormat="1" applyFont="1" applyFill="1" applyBorder="1" applyAlignment="1">
      <alignment vertical="center"/>
    </xf>
    <xf numFmtId="3" fontId="5" fillId="5" borderId="116" xfId="0" applyNumberFormat="1" applyFont="1" applyFill="1" applyBorder="1" applyAlignment="1">
      <alignment vertical="center"/>
    </xf>
    <xf numFmtId="0" fontId="41" fillId="5" borderId="116" xfId="0" applyFont="1" applyFill="1" applyBorder="1" applyAlignment="1">
      <alignment horizontal="left" vertical="center" wrapText="1"/>
    </xf>
    <xf numFmtId="3" fontId="99" fillId="50" borderId="116" xfId="0" applyNumberFormat="1" applyFont="1" applyFill="1" applyBorder="1" applyAlignment="1">
      <alignment vertical="center"/>
    </xf>
    <xf numFmtId="0" fontId="4" fillId="0" borderId="0" xfId="0" applyFont="1" applyAlignment="1">
      <alignment wrapText="1"/>
    </xf>
    <xf numFmtId="9" fontId="0" fillId="0" borderId="0" xfId="49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168" fontId="0" fillId="0" borderId="0" xfId="5" applyNumberFormat="1" applyFont="1"/>
    <xf numFmtId="178" fontId="0" fillId="0" borderId="0" xfId="5" applyNumberFormat="1" applyFont="1"/>
    <xf numFmtId="0" fontId="2" fillId="18" borderId="0" xfId="52"/>
    <xf numFmtId="178" fontId="2" fillId="18" borderId="0" xfId="52" applyNumberFormat="1"/>
    <xf numFmtId="0" fontId="2" fillId="20" borderId="0" xfId="54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 textRotation="90" wrapText="1"/>
    </xf>
    <xf numFmtId="0" fontId="13" fillId="8" borderId="13" xfId="0" applyFont="1" applyFill="1" applyBorder="1" applyAlignment="1">
      <alignment horizontal="center" vertical="center" textRotation="90" wrapText="1"/>
    </xf>
    <xf numFmtId="0" fontId="13" fillId="8" borderId="49" xfId="0" applyFont="1" applyFill="1" applyBorder="1" applyAlignment="1">
      <alignment horizontal="center" vertical="center" textRotation="90" wrapText="1"/>
    </xf>
    <xf numFmtId="0" fontId="13" fillId="8" borderId="54" xfId="0" applyFont="1" applyFill="1" applyBorder="1" applyAlignment="1">
      <alignment horizontal="center" vertical="center" textRotation="90" wrapText="1"/>
    </xf>
    <xf numFmtId="0" fontId="13" fillId="8" borderId="58" xfId="0" applyFont="1" applyFill="1" applyBorder="1" applyAlignment="1">
      <alignment horizontal="center" vertical="center" textRotation="90" wrapText="1"/>
    </xf>
    <xf numFmtId="0" fontId="13" fillId="8" borderId="21" xfId="0" applyFont="1" applyFill="1" applyBorder="1" applyAlignment="1">
      <alignment horizontal="center" vertical="center" textRotation="90" wrapText="1"/>
    </xf>
    <xf numFmtId="0" fontId="13" fillId="8" borderId="14" xfId="0" applyFont="1" applyFill="1" applyBorder="1" applyAlignment="1">
      <alignment horizontal="center" vertical="center" textRotation="90" wrapText="1"/>
    </xf>
    <xf numFmtId="3" fontId="13" fillId="8" borderId="14" xfId="0" applyNumberFormat="1" applyFont="1" applyFill="1" applyBorder="1" applyAlignment="1">
      <alignment horizontal="center" vertical="center" textRotation="90" wrapText="1"/>
    </xf>
    <xf numFmtId="3" fontId="13" fillId="8" borderId="21" xfId="0" applyNumberFormat="1" applyFont="1" applyFill="1" applyBorder="1" applyAlignment="1">
      <alignment horizontal="center" vertical="center" textRotation="90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50" xfId="0" applyFont="1" applyFill="1" applyBorder="1" applyAlignment="1">
      <alignment horizontal="center" vertical="center"/>
    </xf>
    <xf numFmtId="0" fontId="13" fillId="8" borderId="50" xfId="0" quotePrefix="1" applyFont="1" applyFill="1" applyBorder="1" applyAlignment="1">
      <alignment horizontal="center" vertical="center"/>
    </xf>
    <xf numFmtId="0" fontId="13" fillId="8" borderId="57" xfId="0" quotePrefix="1" applyFont="1" applyFill="1" applyBorder="1" applyAlignment="1">
      <alignment horizontal="center" vertical="center"/>
    </xf>
    <xf numFmtId="0" fontId="13" fillId="8" borderId="9" xfId="0" quotePrefix="1" applyFont="1" applyFill="1" applyBorder="1" applyAlignment="1">
      <alignment horizontal="center" vertical="center"/>
    </xf>
    <xf numFmtId="0" fontId="13" fillId="8" borderId="8" xfId="0" quotePrefix="1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horizontal="center" vertical="center"/>
    </xf>
    <xf numFmtId="3" fontId="13" fillId="8" borderId="11" xfId="0" applyNumberFormat="1" applyFont="1" applyFill="1" applyBorder="1" applyAlignment="1">
      <alignment horizontal="center" vertical="center"/>
    </xf>
    <xf numFmtId="0" fontId="13" fillId="8" borderId="63" xfId="0" applyFont="1" applyFill="1" applyBorder="1" applyAlignment="1">
      <alignment horizontal="center" vertical="center"/>
    </xf>
    <xf numFmtId="0" fontId="13" fillId="8" borderId="51" xfId="4" applyFont="1" applyFill="1" applyBorder="1" applyAlignment="1">
      <alignment horizontal="center" vertical="center"/>
    </xf>
    <xf numFmtId="3" fontId="13" fillId="8" borderId="51" xfId="4" applyNumberFormat="1" applyFont="1" applyFill="1" applyBorder="1" applyAlignment="1">
      <alignment horizontal="right" vertical="center"/>
    </xf>
    <xf numFmtId="0" fontId="57" fillId="0" borderId="0" xfId="0" applyFont="1" applyFill="1" applyAlignment="1"/>
    <xf numFmtId="0" fontId="6" fillId="0" borderId="0" xfId="0" applyFont="1" applyFill="1" applyAlignment="1">
      <alignment horizontal="left"/>
    </xf>
    <xf numFmtId="3" fontId="0" fillId="0" borderId="28" xfId="0" applyNumberFormat="1" applyFill="1" applyBorder="1"/>
    <xf numFmtId="0" fontId="4" fillId="5" borderId="1" xfId="0" applyFont="1" applyFill="1" applyBorder="1" applyAlignment="1">
      <alignment horizontal="left" vertical="center" wrapText="1"/>
    </xf>
    <xf numFmtId="0" fontId="4" fillId="5" borderId="73" xfId="0" applyFont="1" applyFill="1" applyBorder="1" applyAlignment="1">
      <alignment horizontal="left" vertical="center" wrapText="1"/>
    </xf>
    <xf numFmtId="0" fontId="4" fillId="5" borderId="27" xfId="0" applyFont="1" applyFill="1" applyBorder="1" applyAlignment="1">
      <alignment horizontal="left" vertical="center" wrapText="1"/>
    </xf>
    <xf numFmtId="0" fontId="11" fillId="4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6" fillId="0" borderId="62" xfId="4" applyFont="1" applyBorder="1" applyAlignment="1">
      <alignment horizontal="left" vertical="center" wrapText="1"/>
    </xf>
    <xf numFmtId="0" fontId="66" fillId="0" borderId="46" xfId="4" applyFont="1" applyBorder="1" applyAlignment="1">
      <alignment horizontal="left" vertical="center" wrapText="1"/>
    </xf>
    <xf numFmtId="0" fontId="66" fillId="0" borderId="63" xfId="4" applyFont="1" applyBorder="1" applyAlignment="1">
      <alignment horizontal="left" vertical="center" wrapText="1"/>
    </xf>
    <xf numFmtId="0" fontId="66" fillId="0" borderId="22" xfId="4" applyFont="1" applyBorder="1" applyAlignment="1">
      <alignment horizontal="center" vertical="center" wrapText="1"/>
    </xf>
    <xf numFmtId="0" fontId="66" fillId="0" borderId="26" xfId="4" applyFont="1" applyBorder="1" applyAlignment="1">
      <alignment horizontal="center" vertical="center" wrapText="1"/>
    </xf>
    <xf numFmtId="0" fontId="66" fillId="0" borderId="38" xfId="4" applyFont="1" applyBorder="1" applyAlignment="1">
      <alignment horizontal="center" vertical="center" wrapText="1"/>
    </xf>
    <xf numFmtId="0" fontId="66" fillId="0" borderId="49" xfId="4" applyFont="1" applyBorder="1" applyAlignment="1">
      <alignment horizontal="left" vertical="center" wrapText="1"/>
    </xf>
    <xf numFmtId="0" fontId="66" fillId="0" borderId="49" xfId="4" applyFont="1" applyBorder="1" applyAlignment="1">
      <alignment horizontal="center" vertical="center" wrapText="1"/>
    </xf>
    <xf numFmtId="0" fontId="66" fillId="0" borderId="55" xfId="4" applyFont="1" applyBorder="1" applyAlignment="1">
      <alignment horizontal="center" vertical="center" wrapText="1"/>
    </xf>
    <xf numFmtId="0" fontId="66" fillId="0" borderId="36" xfId="4" applyFont="1" applyBorder="1" applyAlignment="1">
      <alignment horizontal="left" vertical="center" wrapText="1"/>
    </xf>
    <xf numFmtId="0" fontId="66" fillId="0" borderId="23" xfId="4" applyFont="1" applyBorder="1" applyAlignment="1">
      <alignment horizontal="left" vertical="center" wrapText="1"/>
    </xf>
    <xf numFmtId="0" fontId="66" fillId="0" borderId="36" xfId="4" applyFont="1" applyBorder="1" applyAlignment="1">
      <alignment horizontal="center" vertical="center" wrapText="1"/>
    </xf>
    <xf numFmtId="0" fontId="66" fillId="0" borderId="23" xfId="4" applyFont="1" applyBorder="1" applyAlignment="1">
      <alignment horizontal="center" vertical="center" wrapText="1"/>
    </xf>
    <xf numFmtId="0" fontId="66" fillId="0" borderId="37" xfId="4" applyFont="1" applyBorder="1" applyAlignment="1">
      <alignment horizontal="center" vertical="center" wrapText="1"/>
    </xf>
    <xf numFmtId="0" fontId="66" fillId="0" borderId="25" xfId="4" applyFont="1" applyBorder="1" applyAlignment="1">
      <alignment horizontal="center" vertical="center" wrapText="1"/>
    </xf>
    <xf numFmtId="0" fontId="66" fillId="0" borderId="28" xfId="4" applyFont="1" applyBorder="1" applyAlignment="1">
      <alignment horizontal="left" vertical="center" wrapText="1"/>
    </xf>
    <xf numFmtId="0" fontId="65" fillId="0" borderId="0" xfId="4" applyFont="1" applyAlignment="1">
      <alignment horizontal="left"/>
    </xf>
    <xf numFmtId="0" fontId="67" fillId="7" borderId="62" xfId="4" applyFont="1" applyFill="1" applyBorder="1" applyAlignment="1">
      <alignment horizontal="center" vertical="center" wrapText="1"/>
    </xf>
    <xf numFmtId="0" fontId="67" fillId="7" borderId="63" xfId="4" applyFont="1" applyFill="1" applyBorder="1" applyAlignment="1">
      <alignment horizontal="center" vertical="center" wrapText="1"/>
    </xf>
    <xf numFmtId="0" fontId="67" fillId="7" borderId="30" xfId="4" applyFont="1" applyFill="1" applyBorder="1" applyAlignment="1">
      <alignment horizontal="center" vertical="center" wrapText="1"/>
    </xf>
    <xf numFmtId="0" fontId="67" fillId="7" borderId="38" xfId="4" applyFont="1" applyFill="1" applyBorder="1" applyAlignment="1">
      <alignment horizontal="center" vertical="center" wrapText="1"/>
    </xf>
    <xf numFmtId="0" fontId="67" fillId="7" borderId="32" xfId="4" applyFont="1" applyFill="1" applyBorder="1" applyAlignment="1">
      <alignment horizontal="center" vertical="center" wrapText="1"/>
    </xf>
    <xf numFmtId="0" fontId="67" fillId="7" borderId="40" xfId="4" applyFont="1" applyFill="1" applyBorder="1" applyAlignment="1">
      <alignment horizontal="center" vertical="center" wrapText="1"/>
    </xf>
    <xf numFmtId="0" fontId="67" fillId="7" borderId="31" xfId="4" applyFont="1" applyFill="1" applyBorder="1" applyAlignment="1">
      <alignment horizontal="center" vertical="center" wrapText="1"/>
    </xf>
    <xf numFmtId="0" fontId="67" fillId="7" borderId="39" xfId="4" applyFont="1" applyFill="1" applyBorder="1" applyAlignment="1">
      <alignment horizontal="center" vertical="center" wrapText="1"/>
    </xf>
    <xf numFmtId="0" fontId="67" fillId="7" borderId="64" xfId="4" applyFont="1" applyFill="1" applyBorder="1" applyAlignment="1">
      <alignment horizontal="center" vertical="center" wrapText="1"/>
    </xf>
    <xf numFmtId="0" fontId="67" fillId="7" borderId="33" xfId="4" applyFont="1" applyFill="1" applyBorder="1" applyAlignment="1">
      <alignment horizontal="center" vertical="center" wrapText="1"/>
    </xf>
    <xf numFmtId="0" fontId="67" fillId="7" borderId="61" xfId="4" applyFont="1" applyFill="1" applyBorder="1" applyAlignment="1">
      <alignment horizontal="center" vertical="center" wrapText="1"/>
    </xf>
    <xf numFmtId="0" fontId="67" fillId="7" borderId="59" xfId="4" applyFont="1" applyFill="1" applyBorder="1" applyAlignment="1">
      <alignment horizontal="center" vertical="center" wrapText="1"/>
    </xf>
    <xf numFmtId="49" fontId="9" fillId="7" borderId="12" xfId="3" applyNumberFormat="1" applyFont="1" applyFill="1" applyBorder="1" applyAlignment="1" applyProtection="1">
      <alignment horizontal="center" vertical="center" wrapText="1"/>
    </xf>
    <xf numFmtId="49" fontId="9" fillId="7" borderId="11" xfId="3" applyNumberFormat="1" applyFont="1" applyFill="1" applyBorder="1" applyAlignment="1" applyProtection="1">
      <alignment horizontal="center" vertical="center" wrapText="1"/>
    </xf>
    <xf numFmtId="49" fontId="9" fillId="7" borderId="6" xfId="3" applyFont="1" applyFill="1" applyBorder="1" applyAlignment="1">
      <alignment horizontal="center" vertical="center" wrapText="1"/>
    </xf>
    <xf numFmtId="49" fontId="9" fillId="7" borderId="47" xfId="3" applyFont="1" applyFill="1" applyBorder="1" applyAlignment="1">
      <alignment horizontal="center" vertical="center" wrapText="1"/>
    </xf>
    <xf numFmtId="49" fontId="9" fillId="7" borderId="21" xfId="3" applyFont="1" applyFill="1" applyBorder="1" applyAlignment="1">
      <alignment horizontal="center" vertical="center" wrapText="1"/>
    </xf>
    <xf numFmtId="49" fontId="57" fillId="46" borderId="19" xfId="3" applyFont="1" applyFill="1" applyBorder="1" applyAlignment="1">
      <alignment horizontal="center" vertical="center"/>
    </xf>
    <xf numFmtId="49" fontId="57" fillId="46" borderId="18" xfId="3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wrapText="1"/>
    </xf>
    <xf numFmtId="0" fontId="9" fillId="7" borderId="20" xfId="0" applyFont="1" applyFill="1" applyBorder="1" applyAlignment="1">
      <alignment horizontal="center" wrapText="1"/>
    </xf>
    <xf numFmtId="0" fontId="9" fillId="7" borderId="18" xfId="0" applyFont="1" applyFill="1" applyBorder="1" applyAlignment="1">
      <alignment horizontal="center" wrapText="1"/>
    </xf>
    <xf numFmtId="0" fontId="9" fillId="7" borderId="6" xfId="0" applyFont="1" applyFill="1" applyBorder="1" applyAlignment="1">
      <alignment horizontal="center" wrapText="1"/>
    </xf>
    <xf numFmtId="0" fontId="9" fillId="7" borderId="47" xfId="0" applyFont="1" applyFill="1" applyBorder="1" applyAlignment="1">
      <alignment horizontal="center" wrapText="1"/>
    </xf>
    <xf numFmtId="0" fontId="9" fillId="7" borderId="12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0" fillId="7" borderId="19" xfId="0" applyFont="1" applyFill="1" applyBorder="1" applyAlignment="1">
      <alignment horizontal="center"/>
    </xf>
    <xf numFmtId="0" fontId="20" fillId="7" borderId="18" xfId="0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20" fillId="7" borderId="20" xfId="0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49" fontId="13" fillId="7" borderId="32" xfId="3" applyFont="1" applyFill="1" applyBorder="1" applyAlignment="1">
      <alignment horizontal="center" vertical="center" wrapText="1"/>
    </xf>
    <xf numFmtId="49" fontId="13" fillId="7" borderId="31" xfId="3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49" fontId="13" fillId="7" borderId="30" xfId="3" applyFont="1" applyFill="1" applyBorder="1" applyAlignment="1">
      <alignment horizontal="center" vertical="center"/>
    </xf>
    <xf numFmtId="49" fontId="13" fillId="7" borderId="32" xfId="3" applyFont="1" applyFill="1" applyBorder="1" applyAlignment="1">
      <alignment horizontal="center" vertical="center"/>
    </xf>
    <xf numFmtId="49" fontId="13" fillId="7" borderId="31" xfId="3" applyFont="1" applyFill="1" applyBorder="1" applyAlignment="1">
      <alignment horizontal="center" vertical="center"/>
    </xf>
    <xf numFmtId="49" fontId="13" fillId="7" borderId="30" xfId="3" applyFont="1" applyFill="1" applyBorder="1" applyAlignment="1">
      <alignment horizontal="center" vertical="center" wrapText="1"/>
    </xf>
    <xf numFmtId="49" fontId="13" fillId="7" borderId="64" xfId="3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9" fillId="7" borderId="61" xfId="2" applyFont="1" applyFill="1" applyBorder="1" applyAlignment="1">
      <alignment horizontal="center" vertical="center"/>
    </xf>
    <xf numFmtId="0" fontId="9" fillId="7" borderId="65" xfId="2" applyFont="1" applyFill="1" applyBorder="1" applyAlignment="1">
      <alignment horizontal="center" vertical="center"/>
    </xf>
    <xf numFmtId="0" fontId="9" fillId="7" borderId="59" xfId="2" applyFont="1" applyFill="1" applyBorder="1" applyAlignment="1">
      <alignment horizontal="center" vertical="center"/>
    </xf>
    <xf numFmtId="0" fontId="13" fillId="7" borderId="47" xfId="2" applyFont="1" applyFill="1" applyBorder="1" applyAlignment="1">
      <alignment horizontal="center" vertical="center"/>
    </xf>
    <xf numFmtId="0" fontId="13" fillId="7" borderId="19" xfId="2" applyFont="1" applyFill="1" applyBorder="1" applyAlignment="1">
      <alignment horizontal="center" vertical="center"/>
    </xf>
    <xf numFmtId="0" fontId="13" fillId="7" borderId="20" xfId="2" applyFont="1" applyFill="1" applyBorder="1" applyAlignment="1">
      <alignment horizontal="center" vertical="center"/>
    </xf>
    <xf numFmtId="0" fontId="13" fillId="7" borderId="18" xfId="2" applyFont="1" applyFill="1" applyBorder="1" applyAlignment="1">
      <alignment horizontal="center" vertical="center"/>
    </xf>
    <xf numFmtId="0" fontId="13" fillId="8" borderId="12" xfId="0" applyFont="1" applyFill="1" applyBorder="1" applyAlignment="1">
      <alignment horizontal="center" vertical="center" wrapText="1"/>
    </xf>
    <xf numFmtId="0" fontId="13" fillId="8" borderId="14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5" xfId="2" applyFont="1" applyFill="1" applyBorder="1" applyAlignment="1">
      <alignment horizontal="center" vertical="center" wrapText="1"/>
    </xf>
    <xf numFmtId="0" fontId="13" fillId="7" borderId="30" xfId="2" applyFont="1" applyFill="1" applyBorder="1" applyAlignment="1">
      <alignment horizontal="center" vertical="center" wrapText="1"/>
    </xf>
    <xf numFmtId="0" fontId="13" fillId="7" borderId="38" xfId="2" applyFont="1" applyFill="1" applyBorder="1" applyAlignment="1">
      <alignment horizontal="center" vertical="center" wrapText="1"/>
    </xf>
    <xf numFmtId="0" fontId="13" fillId="7" borderId="33" xfId="2" applyFont="1" applyFill="1" applyBorder="1" applyAlignment="1">
      <alignment horizontal="center" vertical="center" wrapText="1"/>
    </xf>
    <xf numFmtId="0" fontId="13" fillId="7" borderId="41" xfId="2" applyFont="1" applyFill="1" applyBorder="1" applyAlignment="1">
      <alignment horizontal="center" vertical="center" wrapText="1"/>
    </xf>
    <xf numFmtId="0" fontId="13" fillId="7" borderId="31" xfId="2" applyFont="1" applyFill="1" applyBorder="1" applyAlignment="1">
      <alignment horizontal="center" vertical="center" wrapText="1"/>
    </xf>
    <xf numFmtId="0" fontId="13" fillId="7" borderId="39" xfId="2" applyFont="1" applyFill="1" applyBorder="1" applyAlignment="1">
      <alignment horizontal="center" vertical="center" wrapText="1"/>
    </xf>
    <xf numFmtId="0" fontId="13" fillId="7" borderId="62" xfId="2" applyFont="1" applyFill="1" applyBorder="1" applyAlignment="1">
      <alignment horizontal="center" vertical="center" wrapText="1"/>
    </xf>
    <xf numFmtId="0" fontId="13" fillId="7" borderId="63" xfId="2" applyFont="1" applyFill="1" applyBorder="1" applyAlignment="1">
      <alignment horizontal="center" vertical="center" wrapText="1"/>
    </xf>
    <xf numFmtId="0" fontId="13" fillId="7" borderId="61" xfId="2" applyFont="1" applyFill="1" applyBorder="1" applyAlignment="1">
      <alignment horizontal="center" vertical="center" wrapText="1"/>
    </xf>
    <xf numFmtId="0" fontId="13" fillId="7" borderId="19" xfId="2" applyFont="1" applyFill="1" applyBorder="1" applyAlignment="1">
      <alignment horizontal="center" vertical="center" wrapText="1"/>
    </xf>
    <xf numFmtId="0" fontId="13" fillId="7" borderId="64" xfId="2" applyFont="1" applyFill="1" applyBorder="1" applyAlignment="1">
      <alignment horizontal="center" vertical="center" wrapText="1"/>
    </xf>
    <xf numFmtId="0" fontId="13" fillId="7" borderId="51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5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0" fontId="13" fillId="7" borderId="53" xfId="2" applyFont="1" applyFill="1" applyBorder="1" applyAlignment="1">
      <alignment horizontal="center" vertical="center" wrapText="1"/>
    </xf>
    <xf numFmtId="0" fontId="13" fillId="7" borderId="107" xfId="2" applyFont="1" applyFill="1" applyBorder="1" applyAlignment="1">
      <alignment horizontal="center" vertical="center" wrapText="1"/>
    </xf>
    <xf numFmtId="0" fontId="64" fillId="0" borderId="0" xfId="2" applyFont="1" applyAlignment="1">
      <alignment horizontal="left" vertical="center"/>
    </xf>
    <xf numFmtId="0" fontId="13" fillId="7" borderId="12" xfId="2" applyFont="1" applyFill="1" applyBorder="1" applyAlignment="1">
      <alignment horizontal="center" vertical="center"/>
    </xf>
    <xf numFmtId="0" fontId="13" fillId="7" borderId="5" xfId="2" applyFont="1" applyFill="1" applyBorder="1" applyAlignment="1">
      <alignment horizontal="center" vertical="center"/>
    </xf>
    <xf numFmtId="0" fontId="13" fillId="7" borderId="11" xfId="2" applyFont="1" applyFill="1" applyBorder="1" applyAlignment="1">
      <alignment horizontal="center" vertical="center"/>
    </xf>
    <xf numFmtId="0" fontId="13" fillId="0" borderId="0" xfId="75" applyFont="1" applyAlignment="1">
      <alignment horizontal="left"/>
    </xf>
    <xf numFmtId="0" fontId="13" fillId="7" borderId="12" xfId="75" applyFont="1" applyFill="1" applyBorder="1" applyAlignment="1">
      <alignment horizontal="center" vertical="center" wrapText="1"/>
    </xf>
    <xf numFmtId="0" fontId="13" fillId="7" borderId="11" xfId="75" applyFont="1" applyFill="1" applyBorder="1" applyAlignment="1">
      <alignment horizontal="center" vertical="center" wrapText="1"/>
    </xf>
    <xf numFmtId="0" fontId="13" fillId="7" borderId="19" xfId="75" applyFont="1" applyFill="1" applyBorder="1" applyAlignment="1">
      <alignment horizontal="center"/>
    </xf>
    <xf numFmtId="0" fontId="13" fillId="7" borderId="20" xfId="75" applyFont="1" applyFill="1" applyBorder="1" applyAlignment="1">
      <alignment horizontal="center"/>
    </xf>
    <xf numFmtId="0" fontId="13" fillId="7" borderId="18" xfId="75" applyFont="1" applyFill="1" applyBorder="1" applyAlignment="1">
      <alignment horizontal="center"/>
    </xf>
    <xf numFmtId="0" fontId="61" fillId="7" borderId="19" xfId="0" applyFont="1" applyFill="1" applyBorder="1" applyAlignment="1">
      <alignment horizontal="center" vertical="center" wrapText="1"/>
    </xf>
    <xf numFmtId="0" fontId="61" fillId="7" borderId="20" xfId="0" applyFont="1" applyFill="1" applyBorder="1" applyAlignment="1">
      <alignment horizontal="center" vertical="center" wrapText="1"/>
    </xf>
    <xf numFmtId="0" fontId="61" fillId="7" borderId="18" xfId="0" applyFont="1" applyFill="1" applyBorder="1" applyAlignment="1">
      <alignment horizontal="center" vertical="center" wrapText="1"/>
    </xf>
    <xf numFmtId="0" fontId="61" fillId="7" borderId="42" xfId="0" applyFont="1" applyFill="1" applyBorder="1" applyAlignment="1">
      <alignment horizontal="center" vertical="center" wrapText="1"/>
    </xf>
    <xf numFmtId="0" fontId="61" fillId="7" borderId="16" xfId="0" applyFont="1" applyFill="1" applyBorder="1" applyAlignment="1">
      <alignment horizontal="center" vertical="center" wrapText="1"/>
    </xf>
    <xf numFmtId="0" fontId="61" fillId="7" borderId="17" xfId="0" applyFont="1" applyFill="1" applyBorder="1" applyAlignment="1">
      <alignment horizontal="center" vertical="center" wrapText="1"/>
    </xf>
    <xf numFmtId="0" fontId="61" fillId="7" borderId="43" xfId="0" applyFont="1" applyFill="1" applyBorder="1" applyAlignment="1">
      <alignment horizontal="center" vertical="center" wrapText="1"/>
    </xf>
    <xf numFmtId="164" fontId="61" fillId="7" borderId="19" xfId="0" applyNumberFormat="1" applyFont="1" applyFill="1" applyBorder="1" applyAlignment="1">
      <alignment horizontal="center" vertical="center" wrapText="1"/>
    </xf>
    <xf numFmtId="164" fontId="61" fillId="7" borderId="20" xfId="0" applyNumberFormat="1" applyFont="1" applyFill="1" applyBorder="1" applyAlignment="1">
      <alignment horizontal="center" vertical="center" wrapText="1"/>
    </xf>
    <xf numFmtId="164" fontId="61" fillId="7" borderId="18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0" fillId="3" borderId="73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6" fillId="7" borderId="28" xfId="0" applyFont="1" applyFill="1" applyBorder="1" applyAlignment="1">
      <alignment horizontal="center" vertical="center" wrapText="1"/>
    </xf>
    <xf numFmtId="0" fontId="48" fillId="42" borderId="85" xfId="46" applyFont="1" applyFill="1" applyBorder="1" applyAlignment="1">
      <alignment horizontal="center" vertical="center"/>
    </xf>
    <xf numFmtId="0" fontId="48" fillId="42" borderId="86" xfId="46" applyFont="1" applyFill="1" applyBorder="1" applyAlignment="1">
      <alignment horizontal="center" vertical="center"/>
    </xf>
    <xf numFmtId="0" fontId="48" fillId="42" borderId="85" xfId="46" applyFont="1" applyFill="1" applyBorder="1" applyAlignment="1">
      <alignment horizontal="center" vertical="center" wrapText="1"/>
    </xf>
    <xf numFmtId="0" fontId="48" fillId="42" borderId="86" xfId="46" applyFont="1" applyFill="1" applyBorder="1" applyAlignment="1">
      <alignment horizontal="center" vertical="center" wrapText="1"/>
    </xf>
    <xf numFmtId="0" fontId="48" fillId="42" borderId="87" xfId="46" applyFont="1" applyFill="1" applyBorder="1" applyAlignment="1">
      <alignment horizontal="center" vertical="center" wrapText="1"/>
    </xf>
    <xf numFmtId="0" fontId="48" fillId="42" borderId="88" xfId="46" applyFont="1" applyFill="1" applyBorder="1" applyAlignment="1">
      <alignment horizontal="center" vertical="center" wrapText="1"/>
    </xf>
    <xf numFmtId="0" fontId="48" fillId="42" borderId="89" xfId="46" applyFont="1" applyFill="1" applyBorder="1" applyAlignment="1">
      <alignment horizontal="center" vertical="center" wrapText="1"/>
    </xf>
    <xf numFmtId="0" fontId="42" fillId="41" borderId="0" xfId="46" applyFont="1" applyFill="1" applyAlignment="1">
      <alignment wrapText="1"/>
    </xf>
    <xf numFmtId="0" fontId="43" fillId="41" borderId="0" xfId="46" applyFont="1" applyFill="1" applyAlignment="1">
      <alignment wrapText="1"/>
    </xf>
    <xf numFmtId="0" fontId="40" fillId="41" borderId="0" xfId="46" applyFont="1" applyFill="1" applyAlignment="1">
      <alignment wrapText="1"/>
    </xf>
    <xf numFmtId="0" fontId="41" fillId="41" borderId="0" xfId="46" applyFont="1" applyFill="1" applyAlignment="1">
      <alignment wrapText="1"/>
    </xf>
    <xf numFmtId="0" fontId="44" fillId="41" borderId="0" xfId="46" applyFont="1" applyFill="1" applyAlignment="1">
      <alignment wrapText="1"/>
    </xf>
    <xf numFmtId="0" fontId="43" fillId="41" borderId="0" xfId="0" applyFont="1" applyFill="1" applyAlignment="1">
      <alignment wrapText="1"/>
    </xf>
    <xf numFmtId="0" fontId="40" fillId="41" borderId="0" xfId="0" applyFont="1" applyFill="1" applyAlignment="1">
      <alignment wrapText="1"/>
    </xf>
    <xf numFmtId="0" fontId="41" fillId="41" borderId="0" xfId="0" applyFont="1" applyFill="1" applyAlignment="1">
      <alignment wrapText="1"/>
    </xf>
    <xf numFmtId="0" fontId="44" fillId="41" borderId="0" xfId="0" applyFont="1" applyFill="1" applyAlignment="1">
      <alignment wrapText="1"/>
    </xf>
    <xf numFmtId="0" fontId="48" fillId="42" borderId="85" xfId="0" applyFont="1" applyFill="1" applyBorder="1" applyAlignment="1">
      <alignment horizontal="center" vertical="center" wrapText="1"/>
    </xf>
    <xf numFmtId="0" fontId="48" fillId="42" borderId="86" xfId="0" applyFont="1" applyFill="1" applyBorder="1" applyAlignment="1">
      <alignment horizontal="center" vertical="center" wrapText="1"/>
    </xf>
    <xf numFmtId="0" fontId="48" fillId="42" borderId="85" xfId="0" applyFont="1" applyFill="1" applyBorder="1" applyAlignment="1">
      <alignment horizontal="center" vertical="center"/>
    </xf>
    <xf numFmtId="0" fontId="48" fillId="42" borderId="86" xfId="0" applyFont="1" applyFill="1" applyBorder="1" applyAlignment="1">
      <alignment horizontal="center" vertical="center"/>
    </xf>
    <xf numFmtId="0" fontId="48" fillId="42" borderId="87" xfId="0" applyFont="1" applyFill="1" applyBorder="1" applyAlignment="1">
      <alignment horizontal="center" vertical="center" wrapText="1"/>
    </xf>
    <xf numFmtId="0" fontId="48" fillId="42" borderId="88" xfId="0" applyFont="1" applyFill="1" applyBorder="1" applyAlignment="1">
      <alignment horizontal="center" vertical="center" wrapText="1"/>
    </xf>
    <xf numFmtId="0" fontId="48" fillId="42" borderId="89" xfId="0" applyFont="1" applyFill="1" applyBorder="1" applyAlignment="1">
      <alignment horizontal="center" vertical="center" wrapText="1"/>
    </xf>
    <xf numFmtId="0" fontId="42" fillId="41" borderId="0" xfId="0" applyFont="1" applyFill="1" applyAlignment="1">
      <alignment wrapText="1"/>
    </xf>
    <xf numFmtId="0" fontId="48" fillId="42" borderId="85" xfId="50" applyFont="1" applyFill="1" applyBorder="1" applyAlignment="1">
      <alignment horizontal="center" vertical="center" wrapText="1"/>
    </xf>
    <xf numFmtId="0" fontId="48" fillId="42" borderId="86" xfId="50" applyFont="1" applyFill="1" applyBorder="1" applyAlignment="1">
      <alignment horizontal="center" vertical="center" wrapText="1"/>
    </xf>
    <xf numFmtId="0" fontId="41" fillId="41" borderId="0" xfId="50" applyFont="1" applyFill="1" applyAlignment="1">
      <alignment wrapText="1"/>
    </xf>
    <xf numFmtId="0" fontId="40" fillId="41" borderId="0" xfId="50" applyFont="1" applyFill="1" applyAlignment="1">
      <alignment wrapText="1"/>
    </xf>
    <xf numFmtId="0" fontId="44" fillId="41" borderId="0" xfId="50" applyFont="1" applyFill="1" applyAlignment="1">
      <alignment wrapText="1"/>
    </xf>
    <xf numFmtId="0" fontId="48" fillId="42" borderId="87" xfId="50" applyFont="1" applyFill="1" applyBorder="1" applyAlignment="1">
      <alignment horizontal="center" vertical="center" wrapText="1"/>
    </xf>
    <xf numFmtId="0" fontId="48" fillId="42" borderId="88" xfId="50" applyFont="1" applyFill="1" applyBorder="1" applyAlignment="1">
      <alignment horizontal="center" vertical="center" wrapText="1"/>
    </xf>
    <xf numFmtId="0" fontId="48" fillId="42" borderId="89" xfId="50" applyFont="1" applyFill="1" applyBorder="1" applyAlignment="1">
      <alignment horizontal="center" vertical="center" wrapText="1"/>
    </xf>
    <xf numFmtId="0" fontId="42" fillId="41" borderId="0" xfId="50" applyFont="1" applyFill="1" applyAlignment="1">
      <alignment wrapText="1"/>
    </xf>
    <xf numFmtId="0" fontId="43" fillId="41" borderId="0" xfId="50" applyFont="1" applyFill="1" applyAlignment="1">
      <alignment wrapText="1"/>
    </xf>
    <xf numFmtId="0" fontId="48" fillId="42" borderId="85" xfId="50" applyFont="1" applyFill="1" applyBorder="1" applyAlignment="1">
      <alignment horizontal="center" vertical="center"/>
    </xf>
    <xf numFmtId="0" fontId="48" fillId="42" borderId="86" xfId="50" applyFont="1" applyFill="1" applyBorder="1" applyAlignment="1">
      <alignment horizontal="center" vertical="center"/>
    </xf>
    <xf numFmtId="0" fontId="40" fillId="41" borderId="3" xfId="0" applyFont="1" applyFill="1" applyBorder="1" applyAlignment="1">
      <alignment wrapText="1"/>
    </xf>
    <xf numFmtId="0" fontId="40" fillId="41" borderId="0" xfId="0" applyFont="1" applyFill="1" applyBorder="1" applyAlignment="1">
      <alignment wrapText="1"/>
    </xf>
    <xf numFmtId="0" fontId="40" fillId="41" borderId="4" xfId="0" applyFont="1" applyFill="1" applyBorder="1" applyAlignment="1">
      <alignment wrapText="1"/>
    </xf>
    <xf numFmtId="0" fontId="41" fillId="41" borderId="3" xfId="0" applyFont="1" applyFill="1" applyBorder="1" applyAlignment="1">
      <alignment wrapText="1"/>
    </xf>
    <xf numFmtId="0" fontId="41" fillId="41" borderId="0" xfId="0" applyFont="1" applyFill="1" applyBorder="1" applyAlignment="1">
      <alignment wrapText="1"/>
    </xf>
    <xf numFmtId="0" fontId="41" fillId="41" borderId="4" xfId="0" applyFont="1" applyFill="1" applyBorder="1" applyAlignment="1">
      <alignment wrapText="1"/>
    </xf>
    <xf numFmtId="0" fontId="44" fillId="41" borderId="3" xfId="0" applyFont="1" applyFill="1" applyBorder="1" applyAlignment="1">
      <alignment wrapText="1"/>
    </xf>
    <xf numFmtId="0" fontId="44" fillId="41" borderId="0" xfId="0" applyFont="1" applyFill="1" applyBorder="1" applyAlignment="1">
      <alignment wrapText="1"/>
    </xf>
    <xf numFmtId="0" fontId="44" fillId="41" borderId="4" xfId="0" applyFont="1" applyFill="1" applyBorder="1" applyAlignment="1">
      <alignment wrapText="1"/>
    </xf>
    <xf numFmtId="0" fontId="42" fillId="16" borderId="91" xfId="47" applyFont="1" applyBorder="1" applyAlignment="1">
      <alignment wrapText="1"/>
    </xf>
    <xf numFmtId="0" fontId="42" fillId="16" borderId="92" xfId="47" applyFont="1" applyBorder="1" applyAlignment="1">
      <alignment wrapText="1"/>
    </xf>
    <xf numFmtId="0" fontId="42" fillId="16" borderId="93" xfId="47" applyFont="1" applyBorder="1" applyAlignment="1">
      <alignment wrapText="1"/>
    </xf>
    <xf numFmtId="0" fontId="43" fillId="16" borderId="94" xfId="47" applyFont="1" applyBorder="1" applyAlignment="1">
      <alignment wrapText="1"/>
    </xf>
    <xf numFmtId="0" fontId="43" fillId="16" borderId="82" xfId="47" applyFont="1" applyBorder="1" applyAlignment="1">
      <alignment wrapText="1"/>
    </xf>
    <xf numFmtId="0" fontId="43" fillId="16" borderId="95" xfId="47" applyFont="1" applyBorder="1" applyAlignment="1">
      <alignment wrapText="1"/>
    </xf>
    <xf numFmtId="0" fontId="40" fillId="16" borderId="94" xfId="47" applyFont="1" applyBorder="1" applyAlignment="1">
      <alignment wrapText="1"/>
    </xf>
    <xf numFmtId="0" fontId="40" fillId="16" borderId="82" xfId="47" applyFont="1" applyBorder="1" applyAlignment="1">
      <alignment wrapText="1"/>
    </xf>
    <xf numFmtId="0" fontId="40" fillId="16" borderId="95" xfId="47" applyFont="1" applyBorder="1" applyAlignment="1">
      <alignment wrapText="1"/>
    </xf>
    <xf numFmtId="0" fontId="42" fillId="41" borderId="3" xfId="0" applyFont="1" applyFill="1" applyBorder="1" applyAlignment="1">
      <alignment wrapText="1"/>
    </xf>
    <xf numFmtId="0" fontId="42" fillId="41" borderId="0" xfId="0" applyFont="1" applyFill="1" applyBorder="1" applyAlignment="1">
      <alignment wrapText="1"/>
    </xf>
    <xf numFmtId="0" fontId="42" fillId="41" borderId="4" xfId="0" applyFont="1" applyFill="1" applyBorder="1" applyAlignment="1">
      <alignment wrapText="1"/>
    </xf>
    <xf numFmtId="0" fontId="43" fillId="41" borderId="3" xfId="0" applyFont="1" applyFill="1" applyBorder="1" applyAlignment="1">
      <alignment wrapText="1"/>
    </xf>
    <xf numFmtId="0" fontId="43" fillId="41" borderId="0" xfId="0" applyFont="1" applyFill="1" applyBorder="1" applyAlignment="1">
      <alignment wrapText="1"/>
    </xf>
    <xf numFmtId="0" fontId="43" fillId="41" borderId="4" xfId="0" applyFont="1" applyFill="1" applyBorder="1" applyAlignment="1">
      <alignment wrapText="1"/>
    </xf>
    <xf numFmtId="0" fontId="48" fillId="42" borderId="97" xfId="50" applyFont="1" applyFill="1" applyBorder="1" applyAlignment="1">
      <alignment horizontal="center" vertical="center" wrapText="1"/>
    </xf>
    <xf numFmtId="0" fontId="48" fillId="42" borderId="103" xfId="50" applyFont="1" applyFill="1" applyBorder="1" applyAlignment="1">
      <alignment horizontal="center" vertical="center" wrapText="1"/>
    </xf>
    <xf numFmtId="0" fontId="41" fillId="16" borderId="94" xfId="47" applyFont="1" applyBorder="1" applyAlignment="1">
      <alignment wrapText="1"/>
    </xf>
    <xf numFmtId="0" fontId="41" fillId="16" borderId="82" xfId="47" applyFont="1" applyBorder="1" applyAlignment="1">
      <alignment wrapText="1"/>
    </xf>
    <xf numFmtId="0" fontId="41" fillId="16" borderId="95" xfId="47" applyFont="1" applyBorder="1" applyAlignment="1">
      <alignment wrapText="1"/>
    </xf>
    <xf numFmtId="0" fontId="44" fillId="16" borderId="94" xfId="47" applyFont="1" applyBorder="1" applyAlignment="1">
      <alignment wrapText="1"/>
    </xf>
    <xf numFmtId="0" fontId="44" fillId="16" borderId="82" xfId="47" applyFont="1" applyBorder="1" applyAlignment="1">
      <alignment wrapText="1"/>
    </xf>
    <xf numFmtId="0" fontId="44" fillId="16" borderId="95" xfId="47" applyFont="1" applyBorder="1" applyAlignment="1">
      <alignment wrapText="1"/>
    </xf>
    <xf numFmtId="0" fontId="48" fillId="42" borderId="96" xfId="50" applyFont="1" applyFill="1" applyBorder="1" applyAlignment="1">
      <alignment horizontal="center" vertical="center" wrapText="1"/>
    </xf>
    <xf numFmtId="0" fontId="48" fillId="42" borderId="102" xfId="50" applyFont="1" applyFill="1" applyBorder="1" applyAlignment="1">
      <alignment horizontal="center" vertical="center" wrapText="1"/>
    </xf>
    <xf numFmtId="0" fontId="48" fillId="42" borderId="97" xfId="0" applyFont="1" applyFill="1" applyBorder="1" applyAlignment="1">
      <alignment horizontal="center" vertical="center" wrapText="1"/>
    </xf>
    <xf numFmtId="0" fontId="48" fillId="42" borderId="103" xfId="0" applyFont="1" applyFill="1" applyBorder="1" applyAlignment="1">
      <alignment horizontal="center" vertical="center" wrapText="1"/>
    </xf>
    <xf numFmtId="0" fontId="41" fillId="41" borderId="3" xfId="50" applyFont="1" applyFill="1" applyBorder="1" applyAlignment="1">
      <alignment wrapText="1"/>
    </xf>
    <xf numFmtId="0" fontId="41" fillId="41" borderId="0" xfId="50" applyFont="1" applyFill="1" applyBorder="1" applyAlignment="1">
      <alignment wrapText="1"/>
    </xf>
    <xf numFmtId="0" fontId="41" fillId="41" borderId="4" xfId="50" applyFont="1" applyFill="1" applyBorder="1" applyAlignment="1">
      <alignment wrapText="1"/>
    </xf>
    <xf numFmtId="0" fontId="40" fillId="41" borderId="3" xfId="50" applyFont="1" applyFill="1" applyBorder="1" applyAlignment="1">
      <alignment wrapText="1"/>
    </xf>
    <xf numFmtId="0" fontId="40" fillId="41" borderId="0" xfId="50" applyFont="1" applyFill="1" applyBorder="1" applyAlignment="1">
      <alignment wrapText="1"/>
    </xf>
    <xf numFmtId="0" fontId="40" fillId="41" borderId="4" xfId="50" applyFont="1" applyFill="1" applyBorder="1" applyAlignment="1">
      <alignment wrapText="1"/>
    </xf>
    <xf numFmtId="0" fontId="44" fillId="41" borderId="3" xfId="50" applyFont="1" applyFill="1" applyBorder="1" applyAlignment="1">
      <alignment wrapText="1"/>
    </xf>
    <xf numFmtId="0" fontId="44" fillId="41" borderId="0" xfId="50" applyFont="1" applyFill="1" applyBorder="1" applyAlignment="1">
      <alignment wrapText="1"/>
    </xf>
    <xf numFmtId="0" fontId="44" fillId="41" borderId="4" xfId="50" applyFont="1" applyFill="1" applyBorder="1" applyAlignment="1">
      <alignment wrapText="1"/>
    </xf>
    <xf numFmtId="0" fontId="42" fillId="41" borderId="6" xfId="50" applyFont="1" applyFill="1" applyBorder="1" applyAlignment="1">
      <alignment wrapText="1"/>
    </xf>
    <xf numFmtId="0" fontId="42" fillId="41" borderId="47" xfId="50" applyFont="1" applyFill="1" applyBorder="1" applyAlignment="1">
      <alignment wrapText="1"/>
    </xf>
    <xf numFmtId="0" fontId="42" fillId="41" borderId="21" xfId="50" applyFont="1" applyFill="1" applyBorder="1" applyAlignment="1">
      <alignment wrapText="1"/>
    </xf>
    <xf numFmtId="0" fontId="43" fillId="41" borderId="3" xfId="50" applyFont="1" applyFill="1" applyBorder="1" applyAlignment="1">
      <alignment wrapText="1"/>
    </xf>
    <xf numFmtId="0" fontId="43" fillId="41" borderId="0" xfId="50" applyFont="1" applyFill="1" applyBorder="1" applyAlignment="1">
      <alignment wrapText="1"/>
    </xf>
    <xf numFmtId="0" fontId="43" fillId="41" borderId="4" xfId="50" applyFont="1" applyFill="1" applyBorder="1" applyAlignment="1">
      <alignment wrapText="1"/>
    </xf>
    <xf numFmtId="0" fontId="48" fillId="42" borderId="96" xfId="0" applyFont="1" applyFill="1" applyBorder="1" applyAlignment="1">
      <alignment horizontal="center" vertical="center" wrapText="1"/>
    </xf>
    <xf numFmtId="0" fontId="48" fillId="42" borderId="102" xfId="0" applyFont="1" applyFill="1" applyBorder="1" applyAlignment="1">
      <alignment horizontal="center" vertical="center" wrapText="1"/>
    </xf>
    <xf numFmtId="0" fontId="42" fillId="41" borderId="3" xfId="50" applyFont="1" applyFill="1" applyBorder="1" applyAlignment="1">
      <alignment wrapText="1"/>
    </xf>
    <xf numFmtId="0" fontId="42" fillId="41" borderId="0" xfId="50" applyFont="1" applyFill="1" applyBorder="1" applyAlignment="1">
      <alignment wrapText="1"/>
    </xf>
    <xf numFmtId="0" fontId="42" fillId="41" borderId="4" xfId="50" applyFont="1" applyFill="1" applyBorder="1" applyAlignment="1">
      <alignment wrapText="1"/>
    </xf>
    <xf numFmtId="0" fontId="41" fillId="41" borderId="19" xfId="50" applyFont="1" applyFill="1" applyBorder="1" applyAlignment="1">
      <alignment wrapText="1"/>
    </xf>
    <xf numFmtId="0" fontId="41" fillId="41" borderId="20" xfId="50" applyFont="1" applyFill="1" applyBorder="1" applyAlignment="1">
      <alignment wrapText="1"/>
    </xf>
    <xf numFmtId="0" fontId="41" fillId="41" borderId="18" xfId="50" applyFont="1" applyFill="1" applyBorder="1" applyAlignment="1">
      <alignment wrapText="1"/>
    </xf>
    <xf numFmtId="0" fontId="43" fillId="41" borderId="6" xfId="50" applyFont="1" applyFill="1" applyBorder="1" applyAlignment="1">
      <alignment wrapText="1"/>
    </xf>
    <xf numFmtId="0" fontId="43" fillId="41" borderId="47" xfId="50" applyFont="1" applyFill="1" applyBorder="1" applyAlignment="1">
      <alignment wrapText="1"/>
    </xf>
    <xf numFmtId="0" fontId="43" fillId="41" borderId="21" xfId="50" applyFont="1" applyFill="1" applyBorder="1" applyAlignment="1">
      <alignment wrapText="1"/>
    </xf>
    <xf numFmtId="0" fontId="77" fillId="48" borderId="113" xfId="0" applyFont="1" applyFill="1" applyBorder="1" applyAlignment="1">
      <alignment horizontal="center" vertical="center"/>
    </xf>
    <xf numFmtId="0" fontId="94" fillId="0" borderId="114" xfId="0" applyFont="1" applyBorder="1" applyAlignment="1">
      <alignment horizontal="center" vertical="center"/>
    </xf>
    <xf numFmtId="0" fontId="94" fillId="0" borderId="115" xfId="0" applyFont="1" applyBorder="1" applyAlignment="1">
      <alignment horizontal="center" vertical="center"/>
    </xf>
    <xf numFmtId="0" fontId="76" fillId="48" borderId="113" xfId="0" applyFont="1" applyFill="1" applyBorder="1" applyAlignment="1">
      <alignment horizontal="center" vertical="center"/>
    </xf>
    <xf numFmtId="0" fontId="35" fillId="48" borderId="113" xfId="0" applyFont="1" applyFill="1" applyBorder="1" applyAlignment="1">
      <alignment horizontal="center"/>
    </xf>
    <xf numFmtId="0" fontId="35" fillId="48" borderId="113" xfId="0" applyFont="1" applyFill="1" applyBorder="1" applyAlignment="1">
      <alignment horizontal="center" vertical="center"/>
    </xf>
    <xf numFmtId="0" fontId="99" fillId="50" borderId="116" xfId="0" applyFont="1" applyFill="1" applyBorder="1" applyAlignment="1">
      <alignment horizontal="center" vertical="center"/>
    </xf>
  </cellXfs>
  <cellStyles count="80">
    <cellStyle name="20% - Énfasis1" xfId="23" builtinId="30" customBuiltin="1"/>
    <cellStyle name="20% - Énfasis1 2" xfId="52" xr:uid="{00000000-0005-0000-0000-000001000000}"/>
    <cellStyle name="20% - Énfasis2" xfId="27" builtinId="34" customBuiltin="1"/>
    <cellStyle name="20% - Énfasis2 2" xfId="55" xr:uid="{00000000-0005-0000-0000-000003000000}"/>
    <cellStyle name="20% - Énfasis3" xfId="31" builtinId="38" customBuiltin="1"/>
    <cellStyle name="20% - Énfasis3 2" xfId="58" xr:uid="{00000000-0005-0000-0000-000005000000}"/>
    <cellStyle name="20% - Énfasis4" xfId="35" builtinId="42" customBuiltin="1"/>
    <cellStyle name="20% - Énfasis4 2" xfId="61" xr:uid="{00000000-0005-0000-0000-000007000000}"/>
    <cellStyle name="20% - Énfasis5" xfId="39" builtinId="46" customBuiltin="1"/>
    <cellStyle name="20% - Énfasis5 2" xfId="64" xr:uid="{00000000-0005-0000-0000-000009000000}"/>
    <cellStyle name="20% - Énfasis6" xfId="43" builtinId="50" customBuiltin="1"/>
    <cellStyle name="20% - Énfasis6 2" xfId="67" xr:uid="{00000000-0005-0000-0000-00000B000000}"/>
    <cellStyle name="40% - Énfasis1" xfId="24" builtinId="31" customBuiltin="1"/>
    <cellStyle name="40% - Énfasis1 2" xfId="53" xr:uid="{00000000-0005-0000-0000-00000D000000}"/>
    <cellStyle name="40% - Énfasis2" xfId="28" builtinId="35" customBuiltin="1"/>
    <cellStyle name="40% - Énfasis2 2" xfId="56" xr:uid="{00000000-0005-0000-0000-00000F000000}"/>
    <cellStyle name="40% - Énfasis3" xfId="32" builtinId="39" customBuiltin="1"/>
    <cellStyle name="40% - Énfasis3 2" xfId="59" xr:uid="{00000000-0005-0000-0000-000011000000}"/>
    <cellStyle name="40% - Énfasis4" xfId="36" builtinId="43" customBuiltin="1"/>
    <cellStyle name="40% - Énfasis4 2" xfId="62" xr:uid="{00000000-0005-0000-0000-000013000000}"/>
    <cellStyle name="40% - Énfasis5" xfId="40" builtinId="47" customBuiltin="1"/>
    <cellStyle name="40% - Énfasis5 2" xfId="65" xr:uid="{00000000-0005-0000-0000-000015000000}"/>
    <cellStyle name="40% - Énfasis6" xfId="44" builtinId="51" customBuiltin="1"/>
    <cellStyle name="40% - Énfasis6 2" xfId="68" xr:uid="{00000000-0005-0000-0000-000017000000}"/>
    <cellStyle name="60% - Énfasis1" xfId="25" builtinId="32" customBuiltin="1"/>
    <cellStyle name="60% - Énfasis1 2" xfId="54" xr:uid="{00000000-0005-0000-0000-000019000000}"/>
    <cellStyle name="60% - Énfasis2" xfId="29" builtinId="36" customBuiltin="1"/>
    <cellStyle name="60% - Énfasis2 2" xfId="57" xr:uid="{00000000-0005-0000-0000-00001B000000}"/>
    <cellStyle name="60% - Énfasis3" xfId="33" builtinId="40" customBuiltin="1"/>
    <cellStyle name="60% - Énfasis3 2" xfId="60" xr:uid="{00000000-0005-0000-0000-00001D000000}"/>
    <cellStyle name="60% - Énfasis4" xfId="37" builtinId="44" customBuiltin="1"/>
    <cellStyle name="60% - Énfasis4 2" xfId="63" xr:uid="{00000000-0005-0000-0000-00001F000000}"/>
    <cellStyle name="60% - Énfasis5" xfId="41" builtinId="48" customBuiltin="1"/>
    <cellStyle name="60% - Énfasis5 2" xfId="66" xr:uid="{00000000-0005-0000-0000-000021000000}"/>
    <cellStyle name="60% - Énfasis6" xfId="45" builtinId="52" customBuiltin="1"/>
    <cellStyle name="60% - Énfasis6 2" xfId="69" xr:uid="{00000000-0005-0000-0000-000023000000}"/>
    <cellStyle name="Bueno" xfId="11" builtinId="26" customBuiltin="1"/>
    <cellStyle name="Cálculo" xfId="16" builtinId="22" customBuiltin="1"/>
    <cellStyle name="Cancel" xfId="70" xr:uid="{00000000-0005-0000-0000-000026000000}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Incorrecto" xfId="12" builtinId="27" customBuiltin="1"/>
    <cellStyle name="Millares" xfId="5" builtinId="3"/>
    <cellStyle name="Millares 12" xfId="76" xr:uid="{00000000-0005-0000-0000-000033000000}"/>
    <cellStyle name="Millares 2" xfId="71" xr:uid="{00000000-0005-0000-0000-000034000000}"/>
    <cellStyle name="Millares 2 2" xfId="72" xr:uid="{00000000-0005-0000-0000-000035000000}"/>
    <cellStyle name="Moneda 2" xfId="78" xr:uid="{00000000-0005-0000-0000-000036000000}"/>
    <cellStyle name="Neutral" xfId="13" builtinId="28" customBuiltin="1"/>
    <cellStyle name="Normal" xfId="0" builtinId="0"/>
    <cellStyle name="Normal 10 2" xfId="77" xr:uid="{00000000-0005-0000-0000-000039000000}"/>
    <cellStyle name="Normal 2" xfId="4" xr:uid="{00000000-0005-0000-0000-00003A000000}"/>
    <cellStyle name="Normal 3" xfId="46" xr:uid="{00000000-0005-0000-0000-00003B000000}"/>
    <cellStyle name="Normal 3 2" xfId="75" xr:uid="{00000000-0005-0000-0000-00003C000000}"/>
    <cellStyle name="Normal 4" xfId="48" xr:uid="{00000000-0005-0000-0000-00003D000000}"/>
    <cellStyle name="Normal 5" xfId="50" xr:uid="{00000000-0005-0000-0000-00003E000000}"/>
    <cellStyle name="Normal_Determinacion de los Gastos 2010" xfId="79" xr:uid="{00000000-0005-0000-0000-00003F000000}"/>
    <cellStyle name="Normal_ESTR98" xfId="1" xr:uid="{00000000-0005-0000-0000-000040000000}"/>
    <cellStyle name="Normal_PLAZAS98" xfId="2" xr:uid="{00000000-0005-0000-0000-000041000000}"/>
    <cellStyle name="Normal_RATIFICACION DE COBERTURA  procesos con buena pro _ copia" xfId="73" xr:uid="{00000000-0005-0000-0000-000042000000}"/>
    <cellStyle name="Normal_SPGG98" xfId="3" xr:uid="{00000000-0005-0000-0000-000043000000}"/>
    <cellStyle name="Notas 2" xfId="47" xr:uid="{00000000-0005-0000-0000-000044000000}"/>
    <cellStyle name="Notas 3" xfId="51" xr:uid="{00000000-0005-0000-0000-000045000000}"/>
    <cellStyle name="Porcentaje" xfId="49" builtinId="5"/>
    <cellStyle name="Porcentaje 2" xfId="74" xr:uid="{00000000-0005-0000-0000-000047000000}"/>
    <cellStyle name="Salida" xfId="15" builtinId="21" customBuiltin="1"/>
    <cellStyle name="Texto de advertencia" xfId="19" builtinId="11" customBuiltin="1"/>
    <cellStyle name="Texto explicativo" xfId="20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1" builtinId="25" customBuiltin="1"/>
  </cellStyles>
  <dxfs count="2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Variación en la asignación APM</a:t>
            </a:r>
            <a:r>
              <a:rPr lang="es-PE" baseline="0"/>
              <a:t> 2022 - 2021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Hoja7!$B$48</c:f>
              <c:strCache>
                <c:ptCount val="1"/>
                <c:pt idx="0">
                  <c:v>2.1 Planillas del personal del DL. 728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Hoja7!$C$48</c:f>
              <c:numCache>
                <c:formatCode>#,##0.00_ ;[Red]\-#,##0.00\ </c:formatCode>
                <c:ptCount val="1"/>
                <c:pt idx="0">
                  <c:v>14.624649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8-4FC6-B94D-D962BDEDC0DD}"/>
            </c:ext>
          </c:extLst>
        </c:ser>
        <c:ser>
          <c:idx val="1"/>
          <c:order val="1"/>
          <c:tx>
            <c:strRef>
              <c:f>Hoja7!$B$49</c:f>
              <c:strCache>
                <c:ptCount val="1"/>
                <c:pt idx="0">
                  <c:v>2.2 Planillas de Pensionistas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Hoja7!$C$49</c:f>
              <c:numCache>
                <c:formatCode>#,##0.00_ ;[Red]\-#,##0.00\ </c:formatCode>
                <c:ptCount val="1"/>
                <c:pt idx="0">
                  <c:v>-0.22966700000000001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A8-4FC6-B94D-D962BDEDC0DD}"/>
            </c:ext>
          </c:extLst>
        </c:ser>
        <c:ser>
          <c:idx val="2"/>
          <c:order val="2"/>
          <c:tx>
            <c:strRef>
              <c:f>Hoja7!$B$50</c:f>
              <c:strCache>
                <c:ptCount val="1"/>
                <c:pt idx="0">
                  <c:v>2.3 Operatividad y Funcionamiento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Hoja7!$C$50</c:f>
              <c:numCache>
                <c:formatCode>#,##0.00_ ;[Red]\-#,##0.00\ </c:formatCode>
                <c:ptCount val="1"/>
                <c:pt idx="0">
                  <c:v>5.7385440000000001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A8-4FC6-B94D-D962BDEDC0DD}"/>
            </c:ext>
          </c:extLst>
        </c:ser>
        <c:ser>
          <c:idx val="3"/>
          <c:order val="3"/>
          <c:tx>
            <c:strRef>
              <c:f>Hoja7!$B$51</c:f>
              <c:strCache>
                <c:ptCount val="1"/>
                <c:pt idx="0">
                  <c:v>2.3 Planillas del Personal CAS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Hoja7!$C$51</c:f>
              <c:numCache>
                <c:formatCode>#,##0.00_ ;[Red]\-#,##0.00\ </c:formatCode>
                <c:ptCount val="1"/>
                <c:pt idx="0">
                  <c:v>-36.659481999999997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A8-4FC6-B94D-D962BDEDC0DD}"/>
            </c:ext>
          </c:extLst>
        </c:ser>
        <c:ser>
          <c:idx val="4"/>
          <c:order val="4"/>
          <c:tx>
            <c:strRef>
              <c:f>Hoja7!$B$52</c:f>
              <c:strCache>
                <c:ptCount val="1"/>
                <c:pt idx="0">
                  <c:v>2.3 Mantenimiento y Operatividad de las ORAS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Hoja7!$C$52</c:f>
              <c:numCache>
                <c:formatCode>#,##0.00_ ;[Red]\-#,##0.00\ </c:formatCode>
                <c:ptCount val="1"/>
                <c:pt idx="0">
                  <c:v>0.56582699999999997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A8-4FC6-B94D-D962BDEDC0DD}"/>
            </c:ext>
          </c:extLst>
        </c:ser>
        <c:ser>
          <c:idx val="5"/>
          <c:order val="5"/>
          <c:tx>
            <c:strRef>
              <c:f>Hoja7!$B$53</c:f>
              <c:strCache>
                <c:ptCount val="1"/>
                <c:pt idx="0">
                  <c:v>2.3 Elecciones Regionales y Municipales 2022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Hoja7!$C$53</c:f>
              <c:numCache>
                <c:formatCode>#,##0.00_ ;[Red]\-#,##0.00\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A8-4FC6-B94D-D962BDEDC0DD}"/>
            </c:ext>
          </c:extLst>
        </c:ser>
        <c:ser>
          <c:idx val="6"/>
          <c:order val="6"/>
          <c:tx>
            <c:strRef>
              <c:f>Hoja7!$B$54</c:f>
              <c:strCache>
                <c:ptCount val="1"/>
                <c:pt idx="0">
                  <c:v>2.3 Implementación de la Cuenta DNI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hade val="51000"/>
                    <a:satMod val="130000"/>
                  </a:schemeClr>
                </a:gs>
                <a:gs pos="80000">
                  <a:schemeClr val="accent1">
                    <a:lumMod val="60000"/>
                    <a:shade val="93000"/>
                    <a:satMod val="130000"/>
                  </a:schemeClr>
                </a:gs>
                <a:gs pos="100000">
                  <a:schemeClr val="accent1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Hoja7!$C$54</c:f>
              <c:numCache>
                <c:formatCode>#,##0.00_ ;[Red]\-#,##0.00\ </c:formatCode>
                <c:ptCount val="1"/>
                <c:pt idx="0">
                  <c:v>0.96168399999999998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A8-4FC6-B94D-D962BDEDC0DD}"/>
            </c:ext>
          </c:extLst>
        </c:ser>
        <c:ser>
          <c:idx val="7"/>
          <c:order val="7"/>
          <c:tx>
            <c:strRef>
              <c:f>Hoja7!$B$55</c:f>
              <c:strCache>
                <c:ptCount val="1"/>
                <c:pt idx="0">
                  <c:v>2.3 Servicio de Tercerización para Impresión del DNI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hade val="51000"/>
                    <a:satMod val="130000"/>
                  </a:schemeClr>
                </a:gs>
                <a:gs pos="80000">
                  <a:schemeClr val="accent2">
                    <a:lumMod val="60000"/>
                    <a:shade val="93000"/>
                    <a:satMod val="130000"/>
                  </a:schemeClr>
                </a:gs>
                <a:gs pos="100000">
                  <a:schemeClr val="accent2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Hoja7!$C$55</c:f>
              <c:numCache>
                <c:formatCode>#,##0.00_ ;[Red]\-#,##0.00\ </c:formatCode>
                <c:ptCount val="1"/>
                <c:pt idx="0">
                  <c:v>11.748486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A8-4FC6-B94D-D962BDEDC0DD}"/>
            </c:ext>
          </c:extLst>
        </c:ser>
        <c:ser>
          <c:idx val="8"/>
          <c:order val="8"/>
          <c:tx>
            <c:strRef>
              <c:f>Hoja7!$B$56</c:f>
              <c:strCache>
                <c:ptCount val="1"/>
                <c:pt idx="0">
                  <c:v>2.3 Implementación y Mejora de Servicios de Identidad Digital 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hade val="51000"/>
                    <a:satMod val="130000"/>
                  </a:schemeClr>
                </a:gs>
                <a:gs pos="80000">
                  <a:schemeClr val="accent3">
                    <a:lumMod val="60000"/>
                    <a:shade val="93000"/>
                    <a:satMod val="130000"/>
                  </a:schemeClr>
                </a:gs>
                <a:gs pos="100000">
                  <a:schemeClr val="accent3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Hoja7!$C$56</c:f>
              <c:numCache>
                <c:formatCode>#,##0.00_ ;[Red]\-#,##0.00\ </c:formatCode>
                <c:ptCount val="1"/>
                <c:pt idx="0">
                  <c:v>9.4619999999999997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A8-4FC6-B94D-D962BDEDC0DD}"/>
            </c:ext>
          </c:extLst>
        </c:ser>
        <c:ser>
          <c:idx val="9"/>
          <c:order val="9"/>
          <c:tx>
            <c:strRef>
              <c:f>Hoja7!$B$57</c:f>
              <c:strCache>
                <c:ptCount val="1"/>
                <c:pt idx="0">
                  <c:v>2.5 Sentencias Judiciales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hade val="51000"/>
                    <a:satMod val="130000"/>
                  </a:schemeClr>
                </a:gs>
                <a:gs pos="80000">
                  <a:schemeClr val="accent4">
                    <a:lumMod val="60000"/>
                    <a:shade val="93000"/>
                    <a:satMod val="130000"/>
                  </a:schemeClr>
                </a:gs>
                <a:gs pos="100000">
                  <a:schemeClr val="accent4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Hoja7!$C$57</c:f>
              <c:numCache>
                <c:formatCode>#,##0.00_ ;[Red]\-#,##0.00\ </c:formatCode>
                <c:ptCount val="1"/>
                <c:pt idx="0">
                  <c:v>17.528168000000001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A8-4FC6-B94D-D962BDEDC0DD}"/>
            </c:ext>
          </c:extLst>
        </c:ser>
        <c:ser>
          <c:idx val="10"/>
          <c:order val="10"/>
          <c:tx>
            <c:strRef>
              <c:f>Hoja7!$B$58</c:f>
              <c:strCache>
                <c:ptCount val="1"/>
                <c:pt idx="0">
                  <c:v>2.6 Contrapartida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hade val="51000"/>
                    <a:satMod val="130000"/>
                  </a:schemeClr>
                </a:gs>
                <a:gs pos="80000">
                  <a:schemeClr val="accent5">
                    <a:lumMod val="60000"/>
                    <a:shade val="93000"/>
                    <a:satMod val="130000"/>
                  </a:schemeClr>
                </a:gs>
                <a:gs pos="100000">
                  <a:schemeClr val="accent5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Hoja7!$C$58</c:f>
              <c:numCache>
                <c:formatCode>#,##0.00_ ;[Red]\-#,##0.00\ </c:formatCode>
                <c:ptCount val="1"/>
                <c:pt idx="0">
                  <c:v>11.006251000000001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A8-4FC6-B94D-D962BDEDC0DD}"/>
            </c:ext>
          </c:extLst>
        </c:ser>
        <c:ser>
          <c:idx val="11"/>
          <c:order val="11"/>
          <c:tx>
            <c:strRef>
              <c:f>Hoja7!$B$59</c:f>
              <c:strCache>
                <c:ptCount val="1"/>
                <c:pt idx="0">
                  <c:v>2.6 Proyectos de Inversión "Mejoramiento del Acceso a los Servicios de Registros Civiles e Identificación de Calidad a Nivel Nacional"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hade val="51000"/>
                    <a:satMod val="130000"/>
                  </a:schemeClr>
                </a:gs>
                <a:gs pos="80000">
                  <a:schemeClr val="accent6">
                    <a:lumMod val="60000"/>
                    <a:shade val="93000"/>
                    <a:satMod val="130000"/>
                  </a:schemeClr>
                </a:gs>
                <a:gs pos="100000">
                  <a:schemeClr val="accent6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Hoja7!$C$59</c:f>
              <c:numCache>
                <c:formatCode>#,##0.00_ ;[Red]\-#,##0.00\ </c:formatCode>
                <c:ptCount val="1"/>
                <c:pt idx="0">
                  <c:v>57.224051000000003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A8-4FC6-B94D-D962BDEDC0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9308160"/>
        <c:axId val="89318144"/>
      </c:barChart>
      <c:catAx>
        <c:axId val="893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9318144"/>
        <c:crosses val="autoZero"/>
        <c:auto val="1"/>
        <c:lblAlgn val="ctr"/>
        <c:lblOffset val="100"/>
        <c:noMultiLvlLbl val="0"/>
      </c:catAx>
      <c:valAx>
        <c:axId val="8931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[Red]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930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204106</xdr:colOff>
      <xdr:row>20</xdr:row>
      <xdr:rowOff>149678</xdr:rowOff>
    </xdr:from>
    <xdr:ext cx="4259308" cy="1219436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B757D5C-8613-47A0-AD93-C9EC3FE7EB72}"/>
            </a:ext>
          </a:extLst>
        </xdr:cNvPr>
        <xdr:cNvSpPr txBox="1"/>
      </xdr:nvSpPr>
      <xdr:spPr>
        <a:xfrm>
          <a:off x="3428999" y="4095749"/>
          <a:ext cx="4259308" cy="121943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7200"/>
            <a:t>NO</a:t>
          </a:r>
          <a:r>
            <a:rPr lang="es-PE" sz="7200" baseline="0"/>
            <a:t> APLICA</a:t>
          </a:r>
          <a:endParaRPr lang="es-PE" sz="72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14</xdr:row>
      <xdr:rowOff>47625</xdr:rowOff>
    </xdr:from>
    <xdr:to>
      <xdr:col>2</xdr:col>
      <xdr:colOff>400050</xdr:colOff>
      <xdr:row>14</xdr:row>
      <xdr:rowOff>57150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4CC54AB4-87E8-43F5-B1C0-7BB9B8F02262}"/>
            </a:ext>
          </a:extLst>
        </xdr:cNvPr>
        <xdr:cNvCxnSpPr/>
      </xdr:nvCxnSpPr>
      <xdr:spPr bwMode="auto">
        <a:xfrm flipH="1" flipV="1">
          <a:off x="3505200" y="2657475"/>
          <a:ext cx="28575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2085975</xdr:colOff>
      <xdr:row>4</xdr:row>
      <xdr:rowOff>714375</xdr:rowOff>
    </xdr:from>
    <xdr:to>
      <xdr:col>13</xdr:col>
      <xdr:colOff>1028700</xdr:colOff>
      <xdr:row>25</xdr:row>
      <xdr:rowOff>152400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2070068-2022-4E39-9FE3-C1E2E5B52292}"/>
            </a:ext>
          </a:extLst>
        </xdr:cNvPr>
        <xdr:cNvCxnSpPr/>
      </xdr:nvCxnSpPr>
      <xdr:spPr bwMode="auto">
        <a:xfrm>
          <a:off x="2085975" y="1228725"/>
          <a:ext cx="13496925" cy="32099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80961</xdr:colOff>
      <xdr:row>47</xdr:row>
      <xdr:rowOff>114300</xdr:rowOff>
    </xdr:from>
    <xdr:to>
      <xdr:col>10</xdr:col>
      <xdr:colOff>676274</xdr:colOff>
      <xdr:row>66</xdr:row>
      <xdr:rowOff>66675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F1FF29-AA3A-4D4B-974C-1AC4684CD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SAN" refreshedDate="44454.691502314818" createdVersion="7" refreshedVersion="7" minRefreshableVersion="3" recordCount="2178" xr:uid="{00000000-000A-0000-FFFF-FFFF01000000}">
  <cacheSource type="worksheet">
    <worksheetSource ref="A1:AM2179" sheet="LeyPpto2022"/>
  </cacheSource>
  <cacheFields count="39">
    <cacheField name="ANO_EJE" numFmtId="0">
      <sharedItems containsSemiMixedTypes="0" containsString="0" containsNumber="1" containsInteger="1" minValue="2022" maxValue="2022"/>
    </cacheField>
    <cacheField name="NIVEL_GOBIERNO" numFmtId="0">
      <sharedItems/>
    </cacheField>
    <cacheField name="SECTOR" numFmtId="0">
      <sharedItems/>
    </cacheField>
    <cacheField name="PLIEGO" numFmtId="0">
      <sharedItems count="1">
        <s v="033. REGISTRO NACIONAL DE IDENTIFICACION Y ESTADO CIVIL"/>
      </sharedItems>
    </cacheField>
    <cacheField name="EJECUTORA" numFmtId="0">
      <sharedItems count="2">
        <s v="001. REGISTRO NACIONAL DE IDENTIFICACION Y ESTADO CIVIL"/>
        <s v="002. MEJORA DE LA CALIDAD DE SERVICIOS REGISTRALES - RENIEC"/>
      </sharedItems>
    </cacheField>
    <cacheField name="CATEGORIA_PPTAL" numFmtId="0">
      <sharedItems count="3">
        <s v="1. PROGRAMAS PRESUPUESTALES"/>
        <s v="2. ACCIONES CENTRALES"/>
        <s v="3. ASIGNACIONES PRESUPUESTALES QUE NO RESULTAN EN PRODUCTOS"/>
      </sharedItems>
    </cacheField>
    <cacheField name="PROGRAMA_PPTAL" numFmtId="0">
      <sharedItems count="3">
        <s v="0079. ACCESO DE LA POBLACION A LA IDENTIDAD"/>
        <s v="9001. ACCIONES CENTRALES"/>
        <s v="9002. ASIGNACIONES PRESUPUESTARIAS QUE NO RESULTAN EN PRODUCTOS"/>
      </sharedItems>
    </cacheField>
    <cacheField name="TIPO_PROD_PROY" numFmtId="0">
      <sharedItems/>
    </cacheField>
    <cacheField name="PRODUCTO_PROYECTO" numFmtId="0">
      <sharedItems count="7">
        <s v="3000001. ACCIONES COMUNES"/>
        <s v="3000216. POBLACION CUENTA CON ACTAS REGISTRALES"/>
        <s v="3000217. POBLACION CON DOCUMENTO NACIONAL DE IDENTIDAD"/>
        <s v="3000221. POBLACION CUENTA CON ACCESO A CERTIFICADO DIGITAL"/>
        <s v="3000465. POBLACION DE 0 -3 AÑOS CON DOCUMENTO NACIONAL DE IDENTIDAD - APOYO SOCIAL"/>
        <s v="3999999. SIN PRODUCTO"/>
        <s v="2324655. MEJORAMIENTO DEL ACCESO A LOS SERVCIOS DE REGISTROS CIVILES E IDENTIFICACION DE CALIDAD A NIVEL NACIONAL"/>
      </sharedItems>
    </cacheField>
    <cacheField name="TIPO_ACT_OBRA" numFmtId="0">
      <sharedItems/>
    </cacheField>
    <cacheField name="ACTIV_OBRA_ACCINV" numFmtId="0">
      <sharedItems/>
    </cacheField>
    <cacheField name="FUNCION" numFmtId="0">
      <sharedItems count="2">
        <s v="03. PLANEAMIENTO, GESTION Y RESERVA DE CONTINGENCIA"/>
        <s v="24. PREVISION SOCIAL"/>
      </sharedItems>
    </cacheField>
    <cacheField name="DIVISION_FUNCIONAL" numFmtId="0">
      <sharedItems/>
    </cacheField>
    <cacheField name="GRUPO_FUNCIONAL" numFmtId="0">
      <sharedItems/>
    </cacheField>
    <cacheField name="COR_META" numFmtId="0">
      <sharedItems/>
    </cacheField>
    <cacheField name="FINALIDAD" numFmtId="0">
      <sharedItems/>
    </cacheField>
    <cacheField name="UND_MEDIDA" numFmtId="0">
      <sharedItems/>
    </cacheField>
    <cacheField name="CAN_META" numFmtId="0">
      <sharedItems containsSemiMixedTypes="0" containsString="0" containsNumber="1" containsInteger="1" minValue="1" maxValue="2259763"/>
    </cacheField>
    <cacheField name="DEPARTAMENTO" numFmtId="0">
      <sharedItems/>
    </cacheField>
    <cacheField name="PROVINCIA" numFmtId="0">
      <sharedItems/>
    </cacheField>
    <cacheField name="DISTRITO" numFmtId="0">
      <sharedItems/>
    </cacheField>
    <cacheField name="FUENTE_FINANCIAMIENTO" numFmtId="0">
      <sharedItems count="3">
        <s v="1. RECURSOS ORDINARIOS"/>
        <s v="2. RECURSOS DIRECTAMENTE RECAUDADOS"/>
        <s v="3. RECURSOS POR OPERACIONES OFICIALES DE CREDITO"/>
      </sharedItems>
    </cacheField>
    <cacheField name="RUBRO" numFmtId="0">
      <sharedItems/>
    </cacheField>
    <cacheField name="CATEGORIA_GASTO" numFmtId="0">
      <sharedItems count="2">
        <s v="5. GASTOS CORRIENTES"/>
        <s v="6. GASTOS DE CAPITAL"/>
      </sharedItems>
    </cacheField>
    <cacheField name="TIPO_TRANSACCION" numFmtId="0">
      <sharedItems/>
    </cacheField>
    <cacheField name="GENERICA" numFmtId="0">
      <sharedItems count="5">
        <s v="1. PERSONAL Y OBLIGACIONES SOCIALES"/>
        <s v="3. BIENES Y SERVICIOS"/>
        <s v="5. OTROS GASTOS"/>
        <s v="2. PENSIONES Y OTRAS PRESTACIONES SOCIALES"/>
        <s v="6. ADQUISICION DE ACTIVOS NO FINANCIEROS"/>
      </sharedItems>
    </cacheField>
    <cacheField name="SUBGENERICA" numFmtId="0">
      <sharedItems count="11">
        <s v="1. RETRIBUCIONES Y COMPLEMENTOS EN EFECTIVO"/>
        <s v="3. CONTRIBUCIONES A LA SEGURIDAD SOCIAL"/>
        <s v="2. CONTRATACION DE SERVICIOS"/>
        <s v="1. COMPRA DE BIENES"/>
        <s v="4. PAGO DE IMPUESTOS,  DERECHOS ADMINISTRATIVOS Y MULTAS GUBERNAMENTALES"/>
        <s v="5. PAGO DE SENTENCIAS JUDICIALES, LAUDOS ARBITRALES Y SIMILARES"/>
        <s v="1. PENSIONES"/>
        <s v="2. PRESTACIONES Y ASISTENCIA SOCIAL"/>
        <s v="7. INVERSIONES INTANGIBLES"/>
        <s v="8. OTROS GASTOS DE ACTIVOS NO FINANCIEROS"/>
        <s v="3. ADQUISICION DE VEHICULOS, MAQUINARIAS Y OTROS"/>
      </sharedItems>
    </cacheField>
    <cacheField name="SUBGENERICA_DET" numFmtId="0">
      <sharedItems count="27">
        <s v="1. PERSONAL ADMINISTRATIVO"/>
        <s v="9. GASTOS VARIABLES Y OCASIONALES"/>
        <s v="1. OBLIGACIONES DEL EMPLEADOR"/>
        <s v="2. SERVICIOS BASICOS, COMUNICACIONES, PUBLICIDAD Y DIFUSION"/>
        <s v="3. SERVICIOS DE LIMPIEZA, SEGURIDAD Y VIGILANCIA"/>
        <s v="5. ALQUILERES DE MUEBLES E INMUEBLES"/>
        <s v="6. SERVICIOS ADMINISTRATIVOS, FINANCIEROS Y DE SEGUROS"/>
        <s v="7. SERVICIOS PROFESIONALES Y TECNICOS"/>
        <s v="3. COMBUSTIBLES, CARBURANTES, LUBRICANTES Y AFINES"/>
        <s v="99. COMPRA DE OTROS BIENES"/>
        <s v="1. VIAJES"/>
        <s v="4. SERVICIO DE MANTENIMIENTO, ACONDICIONAMIENTO Y  REPARACIONES"/>
        <s v="8. CONTRATO ADMINISTRATIVO DE SERVICIOS"/>
        <s v="3. AL GOBIERNO LOCAL"/>
        <s v="5. MATERIALES Y  UTILES"/>
        <s v="1. ALIMENTOS Y BEBIDAS"/>
        <s v="8. SUMINISTROS MEDICOS"/>
        <s v="11. SUMINISTROS PARA MANTENIMIENTO Y REPARACION"/>
        <s v="6. REPUESTOS Y ACCESORIOS"/>
        <s v="2. VESTUARIOS Y TEXTILES"/>
        <s v="9. LOCACIÓN DE SERVICIOS RELACIONADAS AL ROL DE LA ENTIDAD"/>
        <s v="1. PAGO DE SENTENCIAS JUDICIALES Y LAUDOS ARBITRALES"/>
        <s v="1. PENSIONES"/>
        <s v="1. PRESTACIONES DE SALUD Y OTROS BENEFICIOS"/>
        <s v="1. INVERSIONES INTANGIBLES"/>
        <s v="1. OTROS GASTOS DE ACTIVOS NO FINANCIEROS"/>
        <s v="2. ADQUISICION DE MAQUINARIAS, EQUIPO Y MOBILIARIO"/>
      </sharedItems>
    </cacheField>
    <cacheField name="ESPECIFICA" numFmtId="0">
      <sharedItems count="45">
        <s v="1. PERSONAL ADMINISTRATIVO"/>
        <s v="1. ESCOLARIDAD, AGUINALDOS Y GRATIFICACIONES"/>
        <s v="1. OBLIGACIONES DEL EMPLEADOR"/>
        <s v="3. SERVICIOS DE MENSAJERIA, TELECOMUNICACIONES Y OTROS AFINES"/>
        <s v="1. SERVICIOS DE LIMPIEZA, SEGURIDAD Y VIGILANCIA"/>
        <s v="1. ALQUILERES DE MUEBLES E INMUEBLES"/>
        <s v="3. SEGUROS"/>
        <s v="11. OTROS SERVICIOS"/>
        <s v="2. COMPENSACION POR TIEMPO DE SERVICIOS"/>
        <s v="3. OTROS GASTOS VARIABLES Y OCASIONALES"/>
        <s v="1. COMBUSTIBLES, CARBURANTES, LUBRICANTES Y AFINES"/>
        <s v="1. COMPRA DE OTROS BIENES"/>
        <s v="2. VIAJES DOMESTICOS"/>
        <s v="1. SERVICIOS DE ENERGIA ELECTRICA, AGUA Y GAS"/>
        <s v="2. SERVICIOS DE TELEFONIA E INTERNET"/>
        <s v="5. DE VEHICULOS"/>
        <s v="7. DE MAQUINARIAS Y EQUIPOS"/>
        <s v="1. CONTRATO ADMINISTRATIVO DE SERVICIOS"/>
        <s v="2. DERECHOS ADMINISTRATIVOS"/>
        <s v="1. DE OFICINA"/>
        <s v="1. ALIMENTOS Y BEBIDAS"/>
        <s v="2. MATERIAL,INSUMOS,INSTRUMENTAL Y ACCESORIOS MEDICOS,QUIRURGICOS, ODONTOLOGICOS Y DE LABORATORIO"/>
        <s v="4. SERVICIOS DE PROCESAMIENTO DE DATOS E INFORMATICA"/>
        <s v="5. SERVICIOS DE DIFUSIÓN EN EL DIARIO OFICIAL"/>
        <s v="4. SERVICIO DE PUBLICIDAD, IMPRESIONES, DIFUSION E IMAGEN INSTITUCIONAL"/>
        <s v="1. SUMINISTROS PARA MANTENIMIENTO Y REPARACION"/>
        <s v="1. SERVICIOS DE CONSULTORIAS Y SIMILARES DESARROLLADOS POR PERSONAS JURIDICAS"/>
        <s v="1. REPUESTOS Y ACCESORIOS"/>
        <s v="1. VESTUARIO, ZAPATERIA Y ACCESORIOS, TALABARTERIA Y MATERIALES TEXTILES"/>
        <s v="3. ASEO, LIMPIEZA Y COCINA"/>
        <s v="99. OTROS"/>
        <s v="2. DE EDIFICACIONES, OFICINAS Y ESTRUCTURAS"/>
        <s v="6. DE MOBILIARIO Y SIMILARES"/>
        <s v="1. LOCACIÓN DE SERVICIOS RELACIONADAS AL ROL DE LA ENTIDAD"/>
        <s v="1. VIAJES INTERNACIONALES"/>
        <s v="2. SERVICIOS FINANCIEROS"/>
        <s v="1. SERVICIOS ADMINISTRATIVOS"/>
        <s v="1. A TRABAJADORES GUBERNAMENTALES"/>
        <s v="1. PENSIONES"/>
        <s v="2. OTRAS COMPENSACIONES"/>
        <s v="2. PRESTACIONES EN EFECTIVO"/>
        <s v="6. OTRAS INVERSIONES INTANGIBLES"/>
        <s v="4. OTROS GASTOS DIVERSOS DE ACTIVOS NO FINANCIEROS"/>
        <s v="9. ADQUISICION DE MAQUINARIA Y EQUIPO DIVERSOS"/>
        <s v="3. ADQUISICION DE EQUIPOS INFORMATICOS Y DE COMUNICACIONES"/>
      </sharedItems>
    </cacheField>
    <cacheField name="ESPECIFICA_DET" numFmtId="0">
      <sharedItems/>
    </cacheField>
    <cacheField name="MONTO_PPTO" numFmtId="3">
      <sharedItems containsSemiMixedTypes="0" containsString="0" containsNumber="1" containsInteger="1" minValue="50" maxValue="47221444"/>
    </cacheField>
    <cacheField name="A" numFmtId="0">
      <sharedItems/>
    </cacheField>
    <cacheField name="B" numFmtId="0">
      <sharedItems/>
    </cacheField>
    <cacheField name="C" numFmtId="0">
      <sharedItems/>
    </cacheField>
    <cacheField name="D" numFmtId="0">
      <sharedItems/>
    </cacheField>
    <cacheField name="E" numFmtId="0">
      <sharedItems/>
    </cacheField>
    <cacheField name="F" numFmtId="0">
      <sharedItems/>
    </cacheField>
    <cacheField name="G" numFmtId="0">
      <sharedItems/>
    </cacheField>
    <cacheField name="E.G." numFmtId="0">
      <sharedItems count="71">
        <s v="2.1.1.1.1.4."/>
        <s v="2.1.1.9.1.1."/>
        <s v="2.1.1.9.1.3."/>
        <s v="2.1.3.1.1.5."/>
        <s v="2.3.2.2.3.1."/>
        <s v="2.3.2.3.1.2."/>
        <s v="2.3.2.5.1.1."/>
        <s v="2.3.2.6.3.4."/>
        <s v="2.3.2.7.1199"/>
        <s v="2.1.1.9.2.1."/>
        <s v="2.1.1.9.3.99"/>
        <s v="2.3.1.3.1.1."/>
        <s v="2.3.1.991.3."/>
        <s v="2.3.2.1.2.99"/>
        <s v="2.3.2.2.1.1."/>
        <s v="2.3.2.2.1.2."/>
        <s v="2.3.2.2.2.1."/>
        <s v="2.3.2.2.2.2."/>
        <s v="2.3.2.3.1.1."/>
        <s v="2.3.2.4.5.1."/>
        <s v="2.3.2.4.7.1."/>
        <s v="2.3.2.5.1.2."/>
        <s v="2.3.2.6.3.2."/>
        <s v="2.3.2.6.3.3."/>
        <s v="2.3.2.6.3.99"/>
        <s v="2.3.2.8.1.1."/>
        <s v="2.3.2.8.1.2."/>
        <s v="2.3.2.8.1.4."/>
        <s v="2.5.4.3.2.1."/>
        <s v="2.3.1.5.1.1."/>
        <s v="2.3.1.5.1.2."/>
        <s v="2.3.1.991.99"/>
        <s v="2.3.1.1.1.1."/>
        <s v="2.3.2.2.3.99"/>
        <s v="2.3.2.1.2.1."/>
        <s v="2.3.2.1.2.2."/>
        <s v="2.3.1.8.2.1."/>
        <s v="2.3.2.7.116."/>
        <s v="2.3.2.7.4.3."/>
        <s v="2.3.2.2.5.1."/>
        <s v="2.3.2.2.4.1."/>
        <s v="2.3.1.111.5."/>
        <s v="2.3.1.111.6."/>
        <s v="2.3.2.7.1.1."/>
        <s v="2.3.1.6.1.99"/>
        <s v="2.3.2.5.1.4."/>
        <s v="2.3.1.111.1."/>
        <s v="2.3.1.2.1.1."/>
        <s v="2.3.1.5.3.1."/>
        <s v="2.3.1.5.9999"/>
        <s v="2.3.1.6.1.4."/>
        <s v="2.3.2.4.2.1."/>
        <s v="2.3.2.4.6.1."/>
        <s v="2.3.2.7.112."/>
        <s v="2.3.2.9.1.1."/>
        <s v="2.1.1.1.1.7."/>
        <s v="2.1.1.9.1.2."/>
        <s v="2.3.2.1.1.1."/>
        <s v="2.3.2.6.2.1."/>
        <s v="2.3.2.6.1.2."/>
        <s v="2.5.5.1.1.1."/>
        <s v="2.3.2.7.4.99"/>
        <s v="2.3.2.5.1.99"/>
        <s v="2.2.1.1.1.1."/>
        <s v="2.2.1.1.2.1."/>
        <s v="2.2.2.1.2.1."/>
        <s v="2.6.7.1.6.3."/>
        <s v="2.6.8.1.4.2."/>
        <s v="2.6.8.1.4.3."/>
        <s v="2.6.3.2.9.99"/>
        <s v="2.6.3.2.3.1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8"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9445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0"/>
    <x v="0"/>
    <x v="1"/>
    <x v="1"/>
    <s v="1. GRATIFICACIONES"/>
    <n v="13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745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1"/>
    <x v="2"/>
    <x v="3"/>
    <x v="3"/>
    <s v="1. CORREOS Y SERVICIOS DE MENSAJERIA"/>
    <n v="500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1"/>
    <x v="2"/>
    <x v="4"/>
    <x v="4"/>
    <s v="2. SERVICIOS DE SEGURIDAD Y VIGILANCIA"/>
    <n v="100000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1"/>
    <x v="2"/>
    <x v="5"/>
    <x v="5"/>
    <s v="1. DE EDIFICIOS Y ESTRUCTURAS"/>
    <n v="77111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1"/>
    <x v="2"/>
    <x v="6"/>
    <x v="6"/>
    <s v="4. OTROS SEGUROS PERSONALES"/>
    <n v="5000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0"/>
    <s v="00. RECURSOS ORDINARIOS"/>
    <x v="0"/>
    <s v="2. GASTOS PRESUPUESTARIOS"/>
    <x v="1"/>
    <x v="2"/>
    <x v="7"/>
    <x v="7"/>
    <s v="99. SERVICIOS DIVERSOS"/>
    <n v="15356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50391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4636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216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43711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2217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3303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64814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3"/>
    <x v="9"/>
    <x v="11"/>
    <s v="3. LIBROS, DIARIOS, REVISTAS Y OTROS BIENES IMPRESOS NO VINCULADOS A ENSEÑANZA"/>
    <n v="126006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79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7799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5014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2028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2415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3"/>
    <x v="3"/>
    <s v="1. CORREOS Y SERVICIOS DE MENSAJERIA"/>
    <n v="1597324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27592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67659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1"/>
    <x v="15"/>
    <s v="1. DE VEHICULOS"/>
    <n v="5430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62754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39558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5"/>
    <x v="5"/>
    <s v="2. DE VEHICULOS"/>
    <n v="118944"/>
    <s v="5."/>
    <s v="2."/>
    <s v="3."/>
    <s v="2."/>
    <s v="5."/>
    <s v="1."/>
    <s v="2."/>
    <x v="2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295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6"/>
    <x v="6"/>
    <s v="3. SEGURO OBLIGATORIO ACCIDENTES DE TRANSITO (SOAT)"/>
    <n v="88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24189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2115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6025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87783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6530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22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1"/>
    <s v="0047173. GESTION DEL PROGRAMA"/>
    <s v="060. INFORME"/>
    <n v="18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51649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0"/>
    <s v="00. RECURSOS ORDINARIOS"/>
    <x v="0"/>
    <s v="2. GASTOS PRESUPUESTARIOS"/>
    <x v="0"/>
    <x v="0"/>
    <x v="0"/>
    <x v="0"/>
    <s v="4. PERSONAL CON CONTRATO A PLAZO INDETERMINADO (REGIMEN LABORAL PRIVADO)"/>
    <n v="13450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0"/>
    <s v="00. RECURSOS ORDINARIOS"/>
    <x v="0"/>
    <s v="2. GASTOS PRESUPUESTARIOS"/>
    <x v="0"/>
    <x v="0"/>
    <x v="1"/>
    <x v="1"/>
    <s v="1. GRATIFICACIONES"/>
    <n v="19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0"/>
    <s v="00. RECURSOS ORDINARIOS"/>
    <x v="0"/>
    <s v="2. GASTOS PRESUPUESTARIOS"/>
    <x v="0"/>
    <x v="1"/>
    <x v="2"/>
    <x v="2"/>
    <s v="5. CONTRIBUCIONES A ESSALUD"/>
    <n v="1069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0"/>
    <x v="0"/>
    <x v="0"/>
    <s v="4. PERSONAL CON CONTRATO A PLAZO INDETERMINADO (REGIMEN LABORAL PRIVADO)"/>
    <n v="83305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0"/>
    <x v="1"/>
    <x v="1"/>
    <s v="1. GRATIFICACIONES"/>
    <n v="13591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0"/>
    <x v="1"/>
    <x v="1"/>
    <s v="3. BONIFICACION POR ESCOLARIDAD"/>
    <n v="143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0"/>
    <x v="1"/>
    <x v="8"/>
    <s v="1. COMPENSACION POR TIEMPO DE SERVICIOS (CTS)"/>
    <n v="7928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0"/>
    <x v="1"/>
    <x v="9"/>
    <s v="99. OTRAS OCASIONALES"/>
    <n v="1223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0"/>
    <x v="1"/>
    <x v="2"/>
    <x v="2"/>
    <s v="5. CONTRIBUCIONES A ESSALUD"/>
    <n v="7339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3"/>
    <x v="8"/>
    <x v="10"/>
    <s v="1. COMBUSTIBLES Y CARBURANTES"/>
    <n v="18008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3"/>
    <x v="14"/>
    <x v="19"/>
    <s v="1. REPUESTOS Y ACCESORIOS"/>
    <n v="600000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3"/>
    <x v="14"/>
    <x v="19"/>
    <s v="2. PAPELERIA EN GENERAL, UTILES Y MATERIALES DE OFICINA"/>
    <n v="183000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3"/>
    <x v="9"/>
    <x v="11"/>
    <s v="99. OTROS BIENES"/>
    <n v="1298012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3"/>
    <x v="13"/>
    <s v="1. SERVICIO DE SUMINISTRO DE ENERGIA ELECTRICA"/>
    <n v="20046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3"/>
    <x v="13"/>
    <s v="2. SERVICIO DE AGUA Y DESAGUE"/>
    <n v="243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3"/>
    <x v="14"/>
    <s v="1. SERVICIO DE TELEFONIA MOVIL"/>
    <n v="1925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4"/>
    <x v="4"/>
    <s v="1. SERVICIOS DE LIMPIEZA E HIGIENE"/>
    <n v="256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4"/>
    <x v="4"/>
    <s v="2. SERVICIOS DE SEGURIDAD Y VIGILANCIA"/>
    <n v="2255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11"/>
    <x v="15"/>
    <s v="1. DE VEHICULOS"/>
    <n v="1550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11"/>
    <x v="16"/>
    <s v="1. DE MAQUINARIAS Y EQUIPOS"/>
    <n v="13585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5"/>
    <x v="5"/>
    <s v="1. DE EDIFICIOS Y ESTRUCTURAS"/>
    <n v="237013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6"/>
    <x v="6"/>
    <s v="4. OTROS SEGUROS PERSONALES"/>
    <n v="19764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7"/>
    <x v="7"/>
    <s v="99. SERVICIOS DIVERSOS"/>
    <n v="1004499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12"/>
    <x v="17"/>
    <s v="1. CONTRATO ADMINISTRATIVO DE SERVICIOS"/>
    <n v="94932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12"/>
    <x v="17"/>
    <s v="2. CONTRIBUCIONES A ESSALUD DE C.A.S."/>
    <n v="7846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1"/>
    <x v="2"/>
    <x v="12"/>
    <x v="17"/>
    <s v="4. AGUINALDOS DE C.A.S."/>
    <n v="29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2"/>
    <s v="0047173. GESTION DEL PROGRAMA"/>
    <s v="060. INFORME"/>
    <n v="18"/>
    <s v="15. LIMA"/>
    <s v="01. LIMA"/>
    <s v="02. ANCON"/>
    <x v="1"/>
    <s v="09. RECURSOS DIRECTAMENTE RECAUDADOS"/>
    <x v="0"/>
    <s v="2. GASTOS PRESUPUESTARIOS"/>
    <x v="2"/>
    <x v="4"/>
    <x v="13"/>
    <x v="18"/>
    <s v="1. DERECHOS ADMINISTRATIVOS"/>
    <n v="895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65202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0"/>
    <x v="1"/>
    <x v="1"/>
    <s v="1. GRATIFICACIONES"/>
    <n v="10691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0"/>
    <x v="1"/>
    <x v="1"/>
    <s v="3. BONIFICACION POR ESCOLARIDAD"/>
    <n v="87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0"/>
    <x v="1"/>
    <x v="8"/>
    <s v="1. COMPENSACION POR TIEMPO DE SERVICIOS (CTS)"/>
    <n v="62368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0"/>
    <x v="1"/>
    <x v="9"/>
    <s v="99. OTRAS OCASIONALES"/>
    <n v="962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0"/>
    <x v="1"/>
    <x v="2"/>
    <x v="2"/>
    <s v="5. CONTRIBUCIONES A ESSALUD"/>
    <n v="5773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3"/>
    <x v="13"/>
    <s v="1. SERVICIO DE SUMINISTRO DE ENERGIA ELECTRICA"/>
    <n v="864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3"/>
    <x v="13"/>
    <s v="2. SERVICIO DE AGUA Y DESAGUE"/>
    <n v="2362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3"/>
    <x v="14"/>
    <s v="2. SERVICIO DE TELEFONIA FIJA"/>
    <n v="255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4"/>
    <x v="4"/>
    <s v="1. SERVICIOS DE LIMPIEZA E HIGIENE"/>
    <n v="364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4"/>
    <x v="4"/>
    <s v="2. SERVICIOS DE SEGURIDAD Y VIGILANCIA"/>
    <n v="2255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5"/>
    <x v="5"/>
    <s v="1. DE EDIFICIOS Y ESTRUCTURAS"/>
    <n v="7182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6"/>
    <x v="6"/>
    <s v="4. OTROS SEGUROS PERSONALES"/>
    <n v="6275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12"/>
    <x v="17"/>
    <s v="1. CONTRATO ADMINISTRATIVO DE SERVICIOS"/>
    <n v="5388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12"/>
    <x v="17"/>
    <s v="2. CONTRIBUCIONES A ESSALUD DE C.A.S."/>
    <n v="368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1"/>
    <x v="2"/>
    <x v="12"/>
    <x v="17"/>
    <s v="4. AGUINALDOS DE C.A.S."/>
    <n v="1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4"/>
    <s v="0047173. GESTION DEL PROGRAMA"/>
    <s v="060. INFORME"/>
    <n v="15"/>
    <s v="15. LIMA"/>
    <s v="01. LIMA"/>
    <s v="04. BARRANCO"/>
    <x v="1"/>
    <s v="09. RECURSOS DIRECTAMENTE RECAUDADOS"/>
    <x v="0"/>
    <s v="2. GASTOS PRESUPUESTARIOS"/>
    <x v="2"/>
    <x v="4"/>
    <x v="13"/>
    <x v="18"/>
    <s v="1. DERECHOS ADMINISTRATIVOS"/>
    <n v="663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3"/>
    <x v="15"/>
    <x v="20"/>
    <s v="1. ALIMENTOS Y BEBIDAS PARA CONSUMO HUMANO"/>
    <n v="405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3"/>
    <x v="8"/>
    <x v="10"/>
    <s v="1. COMBUSTIBLES Y CARBURANTES"/>
    <n v="19941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3"/>
    <x v="14"/>
    <s v="1. SERVICIO DE TELEFONIA MOVIL"/>
    <n v="14811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3"/>
    <x v="14"/>
    <s v="2. SERVICIO DE TELEFONIA FIJA"/>
    <n v="619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4"/>
    <x v="4"/>
    <s v="1. SERVICIOS DE LIMPIEZA E HIGIENE"/>
    <n v="11478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4"/>
    <x v="4"/>
    <s v="2. SERVICIOS DE SEGURIDAD Y VIGILANCIA"/>
    <n v="27137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11"/>
    <x v="15"/>
    <s v="1. DE VEHICULOS"/>
    <n v="7350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11"/>
    <x v="16"/>
    <s v="1. DE MAQUINARIAS Y EQUIPOS"/>
    <n v="35922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5"/>
    <x v="5"/>
    <s v="1. DE EDIFICIOS Y ESTRUCTURAS"/>
    <n v="238981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6"/>
    <x v="6"/>
    <s v="4. OTROS SEGUROS PERSONALES"/>
    <n v="4782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6"/>
    <x v="6"/>
    <s v="99. OTROS SEGUROS DE  BIENES MUEBLES E INMUEBLES"/>
    <n v="10105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7"/>
    <x v="7"/>
    <s v="99. SERVICIOS DIVERSOS"/>
    <n v="15508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12"/>
    <x v="17"/>
    <s v="1. CONTRATO ADMINISTRATIVO DE SERVICIOS"/>
    <n v="417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12"/>
    <x v="17"/>
    <s v="2. CONTRIBUCIONES A ESSALUD DE C.A.S."/>
    <n v="2281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0"/>
    <s v="00. RECURSOS ORDINARIOS"/>
    <x v="0"/>
    <s v="2. GASTOS PRESUPUESTARIOS"/>
    <x v="1"/>
    <x v="2"/>
    <x v="12"/>
    <x v="17"/>
    <s v="4. AGUINALDOS DE C.A.S."/>
    <n v="5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92322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0"/>
    <x v="1"/>
    <x v="1"/>
    <s v="1. GRATIFICACIONES"/>
    <n v="15211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0"/>
    <x v="1"/>
    <x v="1"/>
    <s v="3. BONIFICACION POR ESCOLARIDAD"/>
    <n v="91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0"/>
    <x v="1"/>
    <x v="8"/>
    <s v="1. COMPENSACION POR TIEMPO DE SERVICIOS (CTS)"/>
    <n v="8873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0"/>
    <x v="1"/>
    <x v="9"/>
    <s v="99. OTRAS OCASIONALES"/>
    <n v="1369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6"/>
    <s v="0047173. GESTION DEL PROGRAMA"/>
    <s v="060. INFORME"/>
    <n v="54"/>
    <s v="15. LIMA"/>
    <s v="01. LIMA"/>
    <s v="06. CARABAYLLO"/>
    <x v="1"/>
    <s v="09. RECURSOS DIRECTAMENTE RECAUDADOS"/>
    <x v="0"/>
    <s v="2. GASTOS PRESUPUESTARIOS"/>
    <x v="0"/>
    <x v="1"/>
    <x v="2"/>
    <x v="2"/>
    <s v="5. CONTRIBUCIONES A ESSALUD"/>
    <n v="8214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0"/>
    <s v="00. RECURSOS ORDINARIOS"/>
    <x v="0"/>
    <s v="2. GASTOS PRESUPUESTARIOS"/>
    <x v="0"/>
    <x v="0"/>
    <x v="0"/>
    <x v="0"/>
    <s v="4. PERSONAL CON CONTRATO A PLAZO INDETERMINADO (REGIMEN LABORAL PRIVADO)"/>
    <n v="7659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0"/>
    <s v="00. RECURSOS ORDINARIOS"/>
    <x v="0"/>
    <s v="2. GASTOS PRESUPUESTARIOS"/>
    <x v="0"/>
    <x v="0"/>
    <x v="1"/>
    <x v="1"/>
    <s v="1. GRATIFICACIONES"/>
    <n v="113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0"/>
    <s v="00. RECURSOS ORDINARIOS"/>
    <x v="0"/>
    <s v="2. GASTOS PRESUPUESTARIOS"/>
    <x v="0"/>
    <x v="1"/>
    <x v="2"/>
    <x v="2"/>
    <s v="5. CONTRIBUCIONES A ESSALUD"/>
    <n v="610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51985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0"/>
    <x v="1"/>
    <x v="1"/>
    <s v="1. GRATIFICACIONES"/>
    <n v="24960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0"/>
    <x v="1"/>
    <x v="1"/>
    <s v="3. BONIFICACION POR ESCOLARIDAD"/>
    <n v="184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0"/>
    <x v="1"/>
    <x v="8"/>
    <s v="1. COMPENSACION POR TIEMPO DE SERVICIOS (CTS)"/>
    <n v="14560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0"/>
    <x v="1"/>
    <x v="9"/>
    <s v="99. OTRAS OCASIONALES"/>
    <n v="2246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0"/>
    <x v="1"/>
    <x v="2"/>
    <x v="2"/>
    <s v="5. CONTRIBUCIONES A ESSALUD"/>
    <n v="13478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3"/>
    <x v="15"/>
    <x v="20"/>
    <s v="1. ALIMENTOS Y BEBIDAS PARA CONSUMO HUMANO"/>
    <n v="343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3"/>
    <x v="8"/>
    <x v="10"/>
    <s v="1. COMBUSTIBLES Y CARBURANTES"/>
    <n v="3555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0"/>
    <x v="12"/>
    <s v="99. OTROS GASTOS"/>
    <n v="6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3"/>
    <x v="14"/>
    <s v="1. SERVICIO DE TELEFONIA MOVIL"/>
    <n v="690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3"/>
    <x v="14"/>
    <s v="2. SERVICIO DE TELEFONIA FIJA"/>
    <n v="362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3"/>
    <x v="3"/>
    <s v="99. OTROS SERVICIOS DE COMUNICACION"/>
    <n v="1788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4"/>
    <x v="4"/>
    <s v="1. SERVICIOS DE LIMPIEZA E HIGIENE"/>
    <n v="7360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4"/>
    <x v="4"/>
    <s v="2. SERVICIOS DE SEGURIDAD Y VIGILANCIA"/>
    <n v="10193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1"/>
    <x v="15"/>
    <s v="1. DE VEHICULOS"/>
    <n v="1850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1"/>
    <x v="16"/>
    <s v="1. DE MAQUINARIAS Y EQUIPOS"/>
    <n v="23807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5"/>
    <x v="5"/>
    <s v="1. DE EDIFICIOS Y ESTRUCTURAS"/>
    <n v="491761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6"/>
    <x v="6"/>
    <s v="2. SEGURO DE VEHICULOS"/>
    <n v="993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6"/>
    <x v="6"/>
    <s v="4. OTROS SEGUROS PERSONALES"/>
    <n v="17741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6"/>
    <x v="6"/>
    <s v="99. OTROS SEGUROS DE  BIENES MUEBLES E INMUEBLES"/>
    <n v="8067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7"/>
    <x v="7"/>
    <s v="99. SERVICIOS DIVERSOS"/>
    <n v="1174848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2"/>
    <x v="17"/>
    <s v="1. CONTRATO ADMINISTRATIVO DE SERVICIOS"/>
    <n v="69026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2"/>
    <x v="17"/>
    <s v="2. CONTRIBUCIONES A ESSALUD DE C.A.S."/>
    <n v="5115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1"/>
    <x v="2"/>
    <x v="12"/>
    <x v="17"/>
    <s v="4. AGUINALDOS DE C.A.S."/>
    <n v="15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09"/>
    <s v="0047173. GESTION DEL PROGRAMA"/>
    <s v="060. INFORME"/>
    <n v="1243"/>
    <s v="15. LIMA"/>
    <s v="01. LIMA"/>
    <s v="09. CIENEGUILLA"/>
    <x v="1"/>
    <s v="09. RECURSOS DIRECTAMENTE RECAUDADOS"/>
    <x v="0"/>
    <s v="2. GASTOS PRESUPUESTARIOS"/>
    <x v="2"/>
    <x v="4"/>
    <x v="13"/>
    <x v="18"/>
    <s v="1. DERECHOS ADMINISTRATIVOS"/>
    <n v="2456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0"/>
    <s v="00. RECURSOS ORDINARIOS"/>
    <x v="0"/>
    <s v="2. GASTOS PRESUPUESTARIOS"/>
    <x v="1"/>
    <x v="2"/>
    <x v="12"/>
    <x v="17"/>
    <s v="1. CONTRATO ADMINISTRATIVO DE SERVICIOS"/>
    <n v="3432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0"/>
    <s v="00. RECURSOS ORDINARIOS"/>
    <x v="0"/>
    <s v="2. GASTOS PRESUPUESTARIOS"/>
    <x v="1"/>
    <x v="2"/>
    <x v="12"/>
    <x v="17"/>
    <s v="2. CONTRIBUCIONES A ESSALUD DE C.A.S."/>
    <n v="1976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0"/>
    <s v="00. RECURSOS ORDINARIOS"/>
    <x v="0"/>
    <s v="2. GASTOS PRESUPUESTARIOS"/>
    <x v="1"/>
    <x v="2"/>
    <x v="12"/>
    <x v="17"/>
    <s v="4. AGUINALDOS DE C.A.S."/>
    <n v="4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0"/>
    <x v="0"/>
    <x v="0"/>
    <s v="4. PERSONAL CON CONTRATO A PLAZO INDETERMINADO (REGIMEN LABORAL PRIVADO)"/>
    <n v="53648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0"/>
    <x v="1"/>
    <x v="1"/>
    <s v="1. GRATIFICACIONES"/>
    <n v="882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0"/>
    <x v="1"/>
    <x v="1"/>
    <s v="3. BONIFICACION POR ESCOLARIDAD"/>
    <n v="598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0"/>
    <x v="1"/>
    <x v="8"/>
    <s v="1. COMPENSACION POR TIEMPO DE SERVICIOS (CTS)"/>
    <n v="5147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0"/>
    <x v="1"/>
    <x v="9"/>
    <s v="99. OTRAS OCASIONALES"/>
    <n v="794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0"/>
    <x v="1"/>
    <x v="2"/>
    <x v="2"/>
    <s v="5. CONTRIBUCIONES A ESSALUD"/>
    <n v="4765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10"/>
    <x v="12"/>
    <s v="99. OTROS GASTOS"/>
    <n v="3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3"/>
    <x v="13"/>
    <s v="1. SERVICIO DE SUMINISTRO DE ENERGIA ELECTRICA"/>
    <n v="6179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3"/>
    <x v="14"/>
    <s v="2. SERVICIO DE TELEFONIA FIJA"/>
    <n v="219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4"/>
    <x v="4"/>
    <s v="1. SERVICIOS DE LIMPIEZA E HIGIENE"/>
    <n v="33699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4"/>
    <x v="4"/>
    <s v="2. SERVICIOS DE SEGURIDAD Y VIGILANCIA"/>
    <n v="5730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5"/>
    <x v="5"/>
    <s v="1. DE EDIFICIOS Y ESTRUCTURAS"/>
    <n v="20427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6"/>
    <x v="6"/>
    <s v="4. OTROS SEGUROS PERSONALES"/>
    <n v="45902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6"/>
    <x v="6"/>
    <s v="99. OTROS SEGUROS DE  BIENES MUEBLES E INMUEBLES"/>
    <n v="5043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1"/>
    <x v="2"/>
    <x v="7"/>
    <x v="7"/>
    <s v="99. SERVICIOS DIVERSOS"/>
    <n v="1218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0"/>
    <s v="0047173. GESTION DEL PROGRAMA"/>
    <s v="060. INFORME"/>
    <n v="6"/>
    <s v="15. LIMA"/>
    <s v="01. LIMA"/>
    <s v="10. COMAS"/>
    <x v="1"/>
    <s v="09. RECURSOS DIRECTAMENTE RECAUDADOS"/>
    <x v="0"/>
    <s v="2. GASTOS PRESUPUESTARIOS"/>
    <x v="2"/>
    <x v="4"/>
    <x v="13"/>
    <x v="18"/>
    <s v="1. DERECHOS ADMINISTRATIVOS"/>
    <n v="119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0"/>
    <x v="0"/>
    <x v="0"/>
    <x v="0"/>
    <s v="4. PERSONAL CON CONTRATO A PLAZO INDETERMINADO (REGIMEN LABORAL PRIVADO)"/>
    <n v="171053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0"/>
    <x v="0"/>
    <x v="1"/>
    <x v="1"/>
    <s v="1. GRATIFICACIONES"/>
    <n v="251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0"/>
    <x v="0"/>
    <x v="1"/>
    <x v="1"/>
    <s v="3. BONIFICACION POR ESCOLARIDAD"/>
    <n v="279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0"/>
    <x v="1"/>
    <x v="2"/>
    <x v="2"/>
    <s v="5. CONTRIBUCIONES A ESSALUD"/>
    <n v="1355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3"/>
    <x v="15"/>
    <x v="20"/>
    <s v="1. ALIMENTOS Y BEBIDAS PARA CONSUMO HUMANO"/>
    <n v="57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0"/>
    <x v="12"/>
    <s v="1. PASAJES Y GASTOS DE TRANSPORTE"/>
    <n v="150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0"/>
    <x v="12"/>
    <s v="2. VIATICOS Y ASIGNACIONES POR COMISION DE SERVICIO"/>
    <n v="150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3"/>
    <x v="13"/>
    <s v="1. SERVICIO DE SUMINISTRO DE ENERGIA ELECTRICA"/>
    <n v="8214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3"/>
    <x v="13"/>
    <s v="2. SERVICIO DE AGUA Y DESAGUE"/>
    <n v="3124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3"/>
    <x v="14"/>
    <s v="1. SERVICIO DE TELEFONIA MOVIL"/>
    <n v="24863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3"/>
    <x v="14"/>
    <s v="2. SERVICIO DE TELEFONIA FIJA"/>
    <n v="169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4"/>
    <x v="4"/>
    <s v="1. SERVICIOS DE LIMPIEZA E HIGIENE"/>
    <n v="111589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4"/>
    <x v="4"/>
    <s v="2. SERVICIOS DE SEGURIDAD Y VIGILANCIA"/>
    <n v="30633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1"/>
    <x v="16"/>
    <s v="1. DE MAQUINARIAS Y EQUIPOS"/>
    <n v="1762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5"/>
    <x v="5"/>
    <s v="1. DE EDIFICIOS Y ESTRUCTURAS"/>
    <n v="38556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6"/>
    <x v="6"/>
    <s v="3. SEGURO OBLIGATORIO ACCIDENTES DE TRANSITO (SOAT)"/>
    <n v="5458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6"/>
    <x v="6"/>
    <s v="4. OTROS SEGUROS PERSONALES"/>
    <n v="109776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6"/>
    <x v="6"/>
    <s v="99. OTROS SEGUROS DE  BIENES MUEBLES E INMUEBLES"/>
    <n v="967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2"/>
    <x v="17"/>
    <s v="1. CONTRATO ADMINISTRATIVO DE SERVICIOS"/>
    <n v="7113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2"/>
    <x v="17"/>
    <s v="2. CONTRIBUCIONES A ESSALUD DE C.A.S."/>
    <n v="55818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0"/>
    <s v="00. RECURSOS ORDINARIOS"/>
    <x v="0"/>
    <s v="2. GASTOS PRESUPUESTARIOS"/>
    <x v="1"/>
    <x v="2"/>
    <x v="12"/>
    <x v="17"/>
    <s v="4. AGUINALDOS DE C.A.S."/>
    <n v="146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20967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0"/>
    <x v="1"/>
    <x v="1"/>
    <s v="1. GRATIFICACIONES"/>
    <n v="19868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0"/>
    <x v="1"/>
    <x v="1"/>
    <s v="3. BONIFICACION POR ESCOLARIDAD"/>
    <n v="147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0"/>
    <x v="1"/>
    <x v="8"/>
    <s v="1. COMPENSACION POR TIEMPO DE SERVICIOS (CTS)"/>
    <n v="115901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0"/>
    <x v="1"/>
    <x v="9"/>
    <s v="99. OTRAS OCASIONALES"/>
    <n v="1788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1"/>
    <s v="0047173. GESTION DEL PROGRAMA"/>
    <s v="060. INFORME"/>
    <n v="4"/>
    <s v="15. LIMA"/>
    <s v="01. LIMA"/>
    <s v="12. INDEPENDENCIA"/>
    <x v="1"/>
    <s v="09. RECURSOS DIRECTAMENTE RECAUDADOS"/>
    <x v="0"/>
    <s v="2. GASTOS PRESUPUESTARIOS"/>
    <x v="0"/>
    <x v="1"/>
    <x v="2"/>
    <x v="2"/>
    <s v="5. CONTRIBUCIONES A ESSALUD"/>
    <n v="10729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6654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12658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678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7384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1139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68358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1793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5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4927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3"/>
    <x v="13"/>
    <s v="2. SERVICIO DE AGUA Y DESAGUE"/>
    <n v="4229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10356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83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3"/>
    <x v="3"/>
    <s v="99. OTROS SERVICIOS DE COMUNICACION"/>
    <n v="517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11103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20245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41773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22680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19515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12049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166509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9926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30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4"/>
    <s v="0047173. GESTION DEL PROGRAMA"/>
    <s v="060. INFORME"/>
    <n v="20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1980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3"/>
    <x v="14"/>
    <x v="19"/>
    <s v="1. REPUESTOS Y ACCESORIOS"/>
    <n v="76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3"/>
    <x v="14"/>
    <x v="19"/>
    <s v="2. PAPELERIA EN GENERAL, UTILES Y MATERIALES DE OFICINA"/>
    <n v="3126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48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10"/>
    <x v="12"/>
    <s v="1. PASAJES Y GASTOS DE TRANSPORTE"/>
    <n v="368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10"/>
    <x v="12"/>
    <s v="2. VIATICOS Y ASIGNACIONES POR COMISION DE SERVICIO"/>
    <n v="28802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7"/>
    <x v="7"/>
    <s v="6. SERVICIO DE IMPRESIONES, ENCUADERNACION Y EMPASTADO"/>
    <n v="30000"/>
    <s v="5."/>
    <s v="2."/>
    <s v="3."/>
    <s v="2."/>
    <s v="7."/>
    <s v="11"/>
    <s v="6."/>
    <x v="3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7"/>
    <x v="7"/>
    <s v="99. SERVICIOS DIVERSOS"/>
    <n v="20263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12"/>
    <x v="17"/>
    <s v="1. CONTRATO ADMINISTRATIVO DE SERVICIOS"/>
    <n v="1680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15"/>
    <s v="0047173. GESTION DEL PROGRAMA"/>
    <s v="060. INFORME"/>
    <n v="2"/>
    <s v="15. LIMA"/>
    <s v="01. LIMA"/>
    <s v="30. SAN BORJA"/>
    <x v="0"/>
    <s v="00. RECURSOS ORDINARIOS"/>
    <x v="0"/>
    <s v="2. GASTOS PRESUPUESTARIOS"/>
    <x v="1"/>
    <x v="2"/>
    <x v="12"/>
    <x v="17"/>
    <s v="2. CONTRIBUCIONES A ESSALUD DE C.A.S."/>
    <n v="993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10"/>
    <x v="12"/>
    <s v="99. OTROS GASTOS"/>
    <n v="3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3"/>
    <x v="13"/>
    <s v="1. SERVICIO DE SUMINISTRO DE ENERGIA ELECTRICA"/>
    <n v="22503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3"/>
    <x v="14"/>
    <s v="1. SERVICIO DE TELEFONIA MOVIL"/>
    <n v="690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4"/>
    <x v="4"/>
    <s v="1. SERVICIOS DE LIMPIEZA E HIGIENE"/>
    <n v="109803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4"/>
    <x v="4"/>
    <s v="2. SERVICIOS DE SEGURIDAD Y VIGILANCIA"/>
    <n v="1497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6"/>
    <x v="6"/>
    <s v="4. OTROS SEGUROS PERSONALES"/>
    <n v="5722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6"/>
    <x v="6"/>
    <s v="99. OTROS SEGUROS DE  BIENES MUEBLES E INMUEBLES"/>
    <n v="8274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7"/>
    <x v="22"/>
    <s v="3. SOPORTE TECNICO"/>
    <n v="838167"/>
    <s v="5."/>
    <s v="2."/>
    <s v="3."/>
    <s v="2."/>
    <s v="7."/>
    <s v="4."/>
    <s v="3."/>
    <x v="38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12"/>
    <x v="17"/>
    <s v="1. CONTRATO ADMINISTRATIVO DE SERVICIOS"/>
    <n v="618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12"/>
    <x v="17"/>
    <s v="2. CONTRIBUCIONES A ESSALUD DE C.A.S."/>
    <n v="509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0"/>
    <s v="00. RECURSOS ORDINARIOS"/>
    <x v="0"/>
    <s v="2. GASTOS PRESUPUESTARIOS"/>
    <x v="1"/>
    <x v="2"/>
    <x v="12"/>
    <x v="17"/>
    <s v="4. AGUINALDOS DE C.A.S."/>
    <n v="1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5911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0"/>
    <x v="1"/>
    <x v="1"/>
    <s v="1. GRATIFICACIONES"/>
    <n v="431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0"/>
    <x v="1"/>
    <x v="1"/>
    <s v="3. BONIFICACION POR ESCOLARIDAD"/>
    <n v="8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0"/>
    <x v="1"/>
    <x v="8"/>
    <s v="1. COMPENSACION POR TIEMPO DE SERVICIOS (CTS)"/>
    <n v="2519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0"/>
    <x v="1"/>
    <x v="9"/>
    <s v="99. OTRAS OCASIONALES"/>
    <n v="3887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0"/>
    <s v="5. ACTIVIDADES"/>
    <s v="5000276. GESTION DEL PROGRAMA"/>
    <x v="0"/>
    <s v="012. IDENTIDAD Y CIUDADANIA"/>
    <s v="0021. REGISTROS CIVILES E IDENTIDAD"/>
    <s v="00020"/>
    <s v="0047173. GESTION DEL PROGRAMA"/>
    <s v="060. INFORME"/>
    <n v="1"/>
    <s v="15. LIMA"/>
    <s v="01. LIMA"/>
    <s v="31. SAN ISIDRO"/>
    <x v="1"/>
    <s v="09. RECURSOS DIRECTAMENTE RECAUDADOS"/>
    <x v="0"/>
    <s v="2. GASTOS PRESUPUESTARIOS"/>
    <x v="0"/>
    <x v="1"/>
    <x v="2"/>
    <x v="2"/>
    <s v="5. CONTRIBUCIONES A ESSALUD"/>
    <n v="2332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0"/>
    <x v="0"/>
    <x v="0"/>
    <s v="4. PERSONAL CON CONTRATO A PLAZO INDETERMINADO (REGIMEN LABORAL PRIVADO)"/>
    <n v="54214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0"/>
    <x v="1"/>
    <x v="1"/>
    <s v="1. GRATIFICACIONES"/>
    <n v="886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0"/>
    <x v="1"/>
    <x v="1"/>
    <s v="3. BONIFICACION POR ESCOLARIDAD"/>
    <n v="87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0"/>
    <x v="1"/>
    <x v="8"/>
    <s v="1. COMPENSACION POR TIEMPO DE SERVICIOS (CTS)"/>
    <n v="5168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0"/>
    <x v="1"/>
    <x v="9"/>
    <s v="99. OTRAS OCASIONALES"/>
    <n v="797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0"/>
    <x v="1"/>
    <x v="2"/>
    <x v="2"/>
    <s v="5. CONTRIBUCIONES A ESSALUD"/>
    <n v="4784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3"/>
    <x v="14"/>
    <s v="2. SERVICIO DE TELEFONIA FIJA"/>
    <n v="1441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3"/>
    <x v="23"/>
    <s v="1. DIFUSIÓN EN EL DIARIO OFICIAL"/>
    <n v="114529"/>
    <s v="5."/>
    <s v="2."/>
    <s v="3."/>
    <s v="2."/>
    <s v="2."/>
    <s v="5."/>
    <s v="1."/>
    <x v="3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4"/>
    <x v="4"/>
    <s v="1. SERVICIOS DE LIMPIEZA E HIGIENE"/>
    <n v="4404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4"/>
    <x v="4"/>
    <s v="2. SERVICIOS DE SEGURIDAD Y VIGILANCIA"/>
    <n v="4715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11"/>
    <x v="16"/>
    <s v="1. DE MAQUINARIAS Y EQUIPOS"/>
    <n v="248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5"/>
    <x v="5"/>
    <s v="1. DE EDIFICIOS Y ESTRUCTURAS"/>
    <n v="23914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6"/>
    <x v="6"/>
    <s v="4. OTROS SEGUROS PERSONALES"/>
    <n v="15107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12"/>
    <x v="17"/>
    <s v="1. CONTRATO ADMINISTRATIVO DE SERVICIOS"/>
    <n v="191600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12"/>
    <x v="17"/>
    <s v="2. CONTRIBUCIONES A ESSALUD DE C.A.S."/>
    <n v="13402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1"/>
    <x v="2"/>
    <x v="12"/>
    <x v="17"/>
    <s v="4. AGUINALDOS DE C.A.S."/>
    <n v="42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2"/>
    <s v="0070180. PROCESAMIENTO DE ACTAS REGISTRALES"/>
    <s v="231. ACTA REGISTRAL"/>
    <n v="213848"/>
    <s v="15. LIMA"/>
    <s v="01. LIMA"/>
    <s v="02. ANCON"/>
    <x v="1"/>
    <s v="09. RECURSOS DIRECTAMENTE RECAUDADOS"/>
    <x v="0"/>
    <s v="2. GASTOS PRESUPUESTARIOS"/>
    <x v="2"/>
    <x v="4"/>
    <x v="13"/>
    <x v="18"/>
    <s v="1. DERECHOS ADMINISTRATIVOS"/>
    <n v="270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0"/>
    <s v="00. RECURSOS ORDINARIOS"/>
    <x v="0"/>
    <s v="2. GASTOS PRESUPUESTARIOS"/>
    <x v="0"/>
    <x v="0"/>
    <x v="0"/>
    <x v="0"/>
    <s v="4. PERSONAL CON CONTRATO A PLAZO INDETERMINADO (REGIMEN LABORAL PRIVADO)"/>
    <n v="4656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0"/>
    <s v="00. RECURSOS ORDINARIOS"/>
    <x v="0"/>
    <s v="2. GASTOS PRESUPUESTARIOS"/>
    <x v="0"/>
    <x v="0"/>
    <x v="1"/>
    <x v="1"/>
    <s v="1. GRATIFICACIONES"/>
    <n v="6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0"/>
    <s v="00. RECURSOS ORDINARIOS"/>
    <x v="0"/>
    <s v="2. GASTOS PRESUPUESTARIOS"/>
    <x v="0"/>
    <x v="1"/>
    <x v="2"/>
    <x v="2"/>
    <s v="5. CONTRIBUCIONES A ESSALUD"/>
    <n v="367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07010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0"/>
    <x v="1"/>
    <x v="1"/>
    <s v="1. GRATIFICACIONES"/>
    <n v="33702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0"/>
    <x v="1"/>
    <x v="1"/>
    <s v="3. BONIFICACION POR ESCOLARIDAD"/>
    <n v="38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0"/>
    <x v="1"/>
    <x v="8"/>
    <s v="1. COMPENSACION POR TIEMPO DE SERVICIOS (CTS)"/>
    <n v="19659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0"/>
    <x v="1"/>
    <x v="9"/>
    <s v="99. OTRAS OCASIONALES"/>
    <n v="3033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0"/>
    <x v="1"/>
    <x v="2"/>
    <x v="2"/>
    <s v="5. CONTRIBUCIONES A ESSALUD"/>
    <n v="18199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3"/>
    <x v="13"/>
    <s v="1. SERVICIO DE SUMINISTRO DE ENERGIA ELECTRICA"/>
    <n v="29083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3"/>
    <x v="13"/>
    <s v="2. SERVICIO DE AGUA Y DESAGUE"/>
    <n v="2418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3"/>
    <x v="14"/>
    <s v="1. SERVICIO DE TELEFONIA MOVIL"/>
    <n v="905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3"/>
    <x v="14"/>
    <s v="2. SERVICIO DE TELEFONIA FIJA"/>
    <n v="169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4"/>
    <x v="4"/>
    <s v="1. SERVICIOS DE LIMPIEZA E HIGIENE"/>
    <n v="13920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4"/>
    <x v="4"/>
    <s v="2. SERVICIOS DE SEGURIDAD Y VIGILANCIA"/>
    <n v="23577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11"/>
    <x v="16"/>
    <s v="1. DE MAQUINARIAS Y EQUIPOS"/>
    <n v="1481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5"/>
    <x v="5"/>
    <s v="1. DE EDIFICIOS Y ESTRUCTURAS"/>
    <n v="1044174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6"/>
    <x v="6"/>
    <s v="4. OTROS SEGUROS PERSONALES"/>
    <n v="58767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6"/>
    <x v="6"/>
    <s v="99. OTROS SEGUROS DE  BIENES MUEBLES E INMUEBLES"/>
    <n v="681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12"/>
    <x v="17"/>
    <s v="1. CONTRATO ADMINISTRATIVO DE SERVICIOS"/>
    <n v="302718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12"/>
    <x v="17"/>
    <s v="2. CONTRIBUCIONES A ESSALUD DE C.A.S."/>
    <n v="24613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1"/>
    <x v="2"/>
    <x v="12"/>
    <x v="17"/>
    <s v="4. AGUINALDOS DE C.A.S."/>
    <n v="85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3. PROCESAMIENTO DE ACTAS REGISTRALES"/>
    <x v="0"/>
    <s v="012. IDENTIDAD Y CIUDADANIA"/>
    <s v="0021. REGISTROS CIVILES E IDENTIDAD"/>
    <s v="00003"/>
    <s v="0070180. PROCESAMIENTO DE ACTAS REGISTRALES"/>
    <s v="231. ACTA REGISTRAL"/>
    <n v="356411"/>
    <s v="15. LIMA"/>
    <s v="01. LIMA"/>
    <s v="15. LA VICTORIA"/>
    <x v="1"/>
    <s v="09. RECURSOS DIRECTAMENTE RECAUDADOS"/>
    <x v="0"/>
    <s v="2. GASTOS PRESUPUESTARIOS"/>
    <x v="2"/>
    <x v="4"/>
    <x v="13"/>
    <x v="18"/>
    <s v="1. DERECHOS ADMINISTRATIVOS"/>
    <n v="1182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69934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148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87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66968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033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61993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536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44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53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160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2175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78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993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7986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4715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1"/>
    <x v="15"/>
    <s v="1. DE VEHICULOS"/>
    <n v="1175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34487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7895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1871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1912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5237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1340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374199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2269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7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1"/>
    <s v="0070181. GESTION TECNICA, NORMATIVA Y FISCALIZACION DE REGISTROS CIVILES"/>
    <s v="006. ATENCION"/>
    <n v="200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202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0"/>
    <s v="00. RECURSOS ORDINARIOS"/>
    <x v="0"/>
    <s v="2. GASTOS PRESUPUESTARIOS"/>
    <x v="0"/>
    <x v="0"/>
    <x v="0"/>
    <x v="0"/>
    <s v="4. PERSONAL CON CONTRATO A PLAZO INDETERMINADO (REGIMEN LABORAL PRIVADO)"/>
    <n v="9061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0"/>
    <s v="00. RECURSOS ORDINARIOS"/>
    <x v="0"/>
    <s v="2. GASTOS PRESUPUESTARIOS"/>
    <x v="0"/>
    <x v="0"/>
    <x v="1"/>
    <x v="1"/>
    <s v="1. GRATIFICACIONES"/>
    <n v="134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0"/>
    <s v="00. RECURSOS ORDINARIOS"/>
    <x v="0"/>
    <s v="2. GASTOS PRESUPUESTARIOS"/>
    <x v="0"/>
    <x v="1"/>
    <x v="2"/>
    <x v="2"/>
    <s v="5. CONTRIBUCIONES A ESSALUD"/>
    <n v="723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04034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0"/>
    <x v="1"/>
    <x v="1"/>
    <s v="1. GRATIFICACIONES"/>
    <n v="17066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0"/>
    <x v="1"/>
    <x v="1"/>
    <s v="3. BONIFICACION POR ESCOLARIDAD"/>
    <n v="138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0"/>
    <x v="1"/>
    <x v="8"/>
    <s v="1. COMPENSACION POR TIEMPO DE SERVICIOS (CTS)"/>
    <n v="9955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0"/>
    <x v="1"/>
    <x v="9"/>
    <s v="99. OTRAS OCASIONALES"/>
    <n v="15359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0"/>
    <x v="1"/>
    <x v="2"/>
    <x v="2"/>
    <s v="5. CONTRIBUCIONES A ESSALUD"/>
    <n v="9215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3"/>
    <x v="15"/>
    <x v="20"/>
    <s v="1. ALIMENTOS Y BEBIDAS PARA CONSUMO HUMANO"/>
    <n v="276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3"/>
    <x v="13"/>
    <s v="1. SERVICIO DE SUMINISTRO DE ENERGIA ELECTRICA"/>
    <n v="25357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3"/>
    <x v="13"/>
    <s v="2. SERVICIO DE AGUA Y DESAGUE"/>
    <n v="4836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3"/>
    <x v="14"/>
    <s v="1. SERVICIO DE TELEFONIA MOVIL"/>
    <n v="690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3"/>
    <x v="14"/>
    <s v="2. SERVICIO DE TELEFONIA FIJA"/>
    <n v="200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4"/>
    <x v="4"/>
    <s v="1. SERVICIOS DE LIMPIEZA E HIGIENE"/>
    <n v="4212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4"/>
    <x v="4"/>
    <s v="2. SERVICIOS DE SEGURIDAD Y VIGILANCIA"/>
    <n v="4613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11"/>
    <x v="16"/>
    <s v="1. DE MAQUINARIAS Y EQUIPOS"/>
    <n v="18127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5"/>
    <x v="5"/>
    <s v="1. DE EDIFICIOS Y ESTRUCTURAS"/>
    <n v="18998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6"/>
    <x v="6"/>
    <s v="4. OTROS SEGUROS PERSONALES"/>
    <n v="12724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6"/>
    <x v="6"/>
    <s v="99. OTROS SEGUROS DE  BIENES MUEBLES E INMUEBLES"/>
    <n v="681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12"/>
    <x v="17"/>
    <s v="1. CONTRATO ADMINISTRATIVO DE SERVICIOS"/>
    <n v="64563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12"/>
    <x v="17"/>
    <s v="2. CONTRIBUCIONES A ESSALUD DE C.A.S."/>
    <n v="3785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1"/>
    <x v="2"/>
    <x v="12"/>
    <x v="17"/>
    <s v="4. AGUINALDOS DE C.A.S."/>
    <n v="11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1694. GESTION TECNICA, NORMATIVA Y FISCALIZACION DE REGISTROS CIVILES"/>
    <x v="0"/>
    <s v="012. IDENTIDAD Y CIUDADANIA"/>
    <s v="0021. REGISTROS CIVILES E IDENTIDAD"/>
    <s v="00002"/>
    <s v="0070181. GESTION TECNICA, NORMATIVA Y FISCALIZACION DE REGISTROS CIVILES"/>
    <s v="006. ATENCION"/>
    <n v="3228"/>
    <s v="15. LIMA"/>
    <s v="01. LIMA"/>
    <s v="03. ATE"/>
    <x v="1"/>
    <s v="09. RECURSOS DIRECTAMENTE RECAUDADOS"/>
    <x v="0"/>
    <s v="2. GASTOS PRESUPUESTARIOS"/>
    <x v="2"/>
    <x v="4"/>
    <x v="13"/>
    <x v="18"/>
    <s v="1. DERECHOS ADMINISTRATIVOS"/>
    <n v="202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1"/>
    <s v="0077987. TRAMITACION Y ENTREGA DE COPIAS CERTIFICADAS DE ACTAS DE NACIMIENTO"/>
    <s v="231. ACTA REGISTRAL"/>
    <n v="11736"/>
    <s v="01. AMAZONAS"/>
    <s v="01. CHACHAPOYAS"/>
    <s v="99. MULTIDISTRITAL"/>
    <x v="1"/>
    <s v="09. RECURSOS DIRECTAMENTE RECAUDADOS"/>
    <x v="0"/>
    <s v="2. GASTOS PRESUPUESTARIOS"/>
    <x v="1"/>
    <x v="2"/>
    <x v="10"/>
    <x v="12"/>
    <s v="99. OTROS GASTOS"/>
    <n v="1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2"/>
    <s v="0077987. TRAMITACION Y ENTREGA DE COPIAS CERTIFICADAS DE ACTAS DE NACIMIENTO"/>
    <s v="231. ACTA REGISTRAL"/>
    <n v="34666"/>
    <s v="02. ANCASH"/>
    <s v="01. HUARAZ"/>
    <s v="99. MULTIDISTRITAL"/>
    <x v="1"/>
    <s v="09. RECURSOS DIRECTAMENTE RECAUDADOS"/>
    <x v="0"/>
    <s v="2. GASTOS PRESUPUESTARIOS"/>
    <x v="1"/>
    <x v="2"/>
    <x v="3"/>
    <x v="14"/>
    <s v="2. SERVICIO DE TELEFONIA FIJA"/>
    <n v="582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2"/>
    <s v="0077987. TRAMITACION Y ENTREGA DE COPIAS CERTIFICADAS DE ACTAS DE NACIMIENTO"/>
    <s v="231. ACTA REGISTRAL"/>
    <n v="34666"/>
    <s v="02. ANCASH"/>
    <s v="01. HUARAZ"/>
    <s v="99. MULTIDISTRITAL"/>
    <x v="1"/>
    <s v="09. RECURSOS DIRECTAMENTE RECAUDADOS"/>
    <x v="0"/>
    <s v="2. GASTOS PRESUPUESTARIOS"/>
    <x v="1"/>
    <x v="2"/>
    <x v="3"/>
    <x v="3"/>
    <s v="99. OTROS SERVICIOS DE COMUNICACION"/>
    <n v="1126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3"/>
    <s v="0077987. TRAMITACION Y ENTREGA DE COPIAS CERTIFICADAS DE ACTAS DE NACIMIENTO"/>
    <s v="231. ACTA REGISTRAL"/>
    <n v="46609"/>
    <s v="04. AREQUIPA"/>
    <s v="01. AREQUIPA"/>
    <s v="99. MULTIDISTRITAL"/>
    <x v="1"/>
    <s v="09. RECURSOS DIRECTAMENTE RECAUDADOS"/>
    <x v="0"/>
    <s v="2. GASTOS PRESUPUESTARIOS"/>
    <x v="1"/>
    <x v="2"/>
    <x v="3"/>
    <x v="14"/>
    <s v="2. SERVICIO DE TELEFONIA FIJA"/>
    <n v="847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3"/>
    <s v="0077987. TRAMITACION Y ENTREGA DE COPIAS CERTIFICADAS DE ACTAS DE NACIMIENTO"/>
    <s v="231. ACTA REGISTRAL"/>
    <n v="46609"/>
    <s v="04. AREQUIPA"/>
    <s v="01. AREQUIP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51661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3"/>
    <s v="0077987. TRAMITACION Y ENTREGA DE COPIAS CERTIFICADAS DE ACTAS DE NACIMIENTO"/>
    <s v="231. ACTA REGISTRAL"/>
    <n v="46609"/>
    <s v="04. AREQUIPA"/>
    <s v="01. AREQUIPA"/>
    <s v="99. MULTIDISTRITAL"/>
    <x v="1"/>
    <s v="09. RECURSOS DIRECTAMENTE RECAUDADOS"/>
    <x v="0"/>
    <s v="2. GASTOS PRESUPUESTARIOS"/>
    <x v="1"/>
    <x v="2"/>
    <x v="12"/>
    <x v="17"/>
    <s v="2. CONTRIBUCIONES A ESSALUD DE C.A.S."/>
    <n v="424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3"/>
    <s v="0077987. TRAMITACION Y ENTREGA DE COPIAS CERTIFICADAS DE ACTAS DE NACIMIENTO"/>
    <s v="231. ACTA REGISTRAL"/>
    <n v="46609"/>
    <s v="04. AREQUIPA"/>
    <s v="01. AREQUIPA"/>
    <s v="99. MULTIDISTRITAL"/>
    <x v="1"/>
    <s v="09. RECURSOS DIRECTAMENTE RECAUDADOS"/>
    <x v="0"/>
    <s v="2. GASTOS PRESUPUESTARIOS"/>
    <x v="1"/>
    <x v="2"/>
    <x v="12"/>
    <x v="17"/>
    <s v="4. AGUINALDOS DE C.A.S."/>
    <n v="1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4"/>
    <s v="0077987. TRAMITACION Y ENTREGA DE COPIAS CERTIFICADAS DE ACTAS DE NACIMIENTO"/>
    <s v="231. ACTA REGISTRAL"/>
    <n v="10233"/>
    <s v="05. AYACUCHO"/>
    <s v="01. HUAMANGA"/>
    <s v="99. MULTIDISTRITAL"/>
    <x v="1"/>
    <s v="09. RECURSOS DIRECTAMENTE RECAUDADOS"/>
    <x v="0"/>
    <s v="2. GASTOS PRESUPUESTARIOS"/>
    <x v="1"/>
    <x v="2"/>
    <x v="10"/>
    <x v="12"/>
    <s v="99. OTROS GASTOS"/>
    <n v="1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4"/>
    <s v="0077987. TRAMITACION Y ENTREGA DE COPIAS CERTIFICADAS DE ACTAS DE NACIMIENTO"/>
    <s v="231. ACTA REGISTRAL"/>
    <n v="10233"/>
    <s v="05. AYACUCHO"/>
    <s v="01. HUAMANGA"/>
    <s v="99. MULTIDISTRITAL"/>
    <x v="1"/>
    <s v="09. RECURSOS DIRECTAMENTE RECAUDADOS"/>
    <x v="0"/>
    <s v="2. GASTOS PRESUPUESTARIOS"/>
    <x v="1"/>
    <x v="2"/>
    <x v="3"/>
    <x v="14"/>
    <s v="2. SERVICIO DE TELEFONIA FIJA"/>
    <n v="644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10"/>
    <x v="12"/>
    <s v="99. OTROS GASTOS"/>
    <n v="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3"/>
    <x v="14"/>
    <s v="2. SERVICIO DE TELEFONIA FIJA"/>
    <n v="1165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3"/>
    <x v="3"/>
    <s v="99. OTROS SERVICIOS DE COMUNICACION"/>
    <n v="1126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7813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12"/>
    <x v="17"/>
    <s v="2. CONTRIBUCIONES A ESSALUD DE C.A.S."/>
    <n v="649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5"/>
    <s v="0077987. TRAMITACION Y ENTREGA DE COPIAS CERTIFICADAS DE ACTAS DE NACIMIENTO"/>
    <s v="231. ACTA REGISTRAL"/>
    <n v="46984"/>
    <s v="08. CUSCO"/>
    <s v="01. CUSCO"/>
    <s v="99. MULTIDISTRITAL"/>
    <x v="1"/>
    <s v="09. RECURSOS DIRECTAMENTE RECAUDADOS"/>
    <x v="0"/>
    <s v="2. GASTOS PRESUPUESTARIOS"/>
    <x v="1"/>
    <x v="2"/>
    <x v="12"/>
    <x v="17"/>
    <s v="4. AGUINALDOS DE C.A.S."/>
    <n v="2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6"/>
    <s v="0077987. TRAMITACION Y ENTREGA DE COPIAS CERTIFICADAS DE ACTAS DE NACIMIENTO"/>
    <s v="231. ACTA REGISTRAL"/>
    <n v="13737"/>
    <s v="09. HUANCAVELICA"/>
    <s v="01. HUANCAVELICA"/>
    <s v="99. MULTIDISTRITAL"/>
    <x v="1"/>
    <s v="09. RECURSOS DIRECTAMENTE RECAUDADOS"/>
    <x v="0"/>
    <s v="2. GASTOS PRESUPUESTARIOS"/>
    <x v="1"/>
    <x v="2"/>
    <x v="3"/>
    <x v="14"/>
    <s v="2. SERVICIO DE TELEFONIA FIJA"/>
    <n v="478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7"/>
    <s v="0077987. TRAMITACION Y ENTREGA DE COPIAS CERTIFICADAS DE ACTAS DE NACIMIENTO"/>
    <s v="231. ACTA REGISTRAL"/>
    <n v="15061"/>
    <s v="10. HUANUCO"/>
    <s v="01. HUANUCO"/>
    <s v="99. MULTIDISTRITAL"/>
    <x v="1"/>
    <s v="09. RECURSOS DIRECTAMENTE RECAUDADOS"/>
    <x v="0"/>
    <s v="2. GASTOS PRESUPUESTARIOS"/>
    <x v="1"/>
    <x v="2"/>
    <x v="10"/>
    <x v="12"/>
    <s v="99. OTROS GASTOS"/>
    <n v="118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8"/>
    <s v="0077987. TRAMITACION Y ENTREGA DE COPIAS CERTIFICADAS DE ACTAS DE NACIMIENTO"/>
    <s v="231. ACTA REGISTRAL"/>
    <n v="25935"/>
    <s v="11. ICA"/>
    <s v="01. ICA"/>
    <s v="99. MULTIDISTRITAL"/>
    <x v="1"/>
    <s v="09. RECURSOS DIRECTAMENTE RECAUDADOS"/>
    <x v="0"/>
    <s v="2. GASTOS PRESUPUESTARIOS"/>
    <x v="1"/>
    <x v="2"/>
    <x v="10"/>
    <x v="12"/>
    <s v="99. OTROS GASTOS"/>
    <n v="969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8"/>
    <s v="0077987. TRAMITACION Y ENTREGA DE COPIAS CERTIFICADAS DE ACTAS DE NACIMIENTO"/>
    <s v="231. ACTA REGISTRAL"/>
    <n v="25935"/>
    <s v="11. ICA"/>
    <s v="01. ICA"/>
    <s v="99. MULTIDISTRITAL"/>
    <x v="1"/>
    <s v="09. RECURSOS DIRECTAMENTE RECAUDADOS"/>
    <x v="0"/>
    <s v="2. GASTOS PRESUPUESTARIOS"/>
    <x v="1"/>
    <x v="2"/>
    <x v="3"/>
    <x v="14"/>
    <s v="2. SERVICIO DE TELEFONIA FIJA"/>
    <n v="657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9"/>
    <s v="0077987. TRAMITACION Y ENTREGA DE COPIAS CERTIFICADAS DE ACTAS DE NACIMIENTO"/>
    <s v="231. ACTA REGISTRAL"/>
    <n v="29042"/>
    <s v="12. JUNIN"/>
    <s v="01. HUANCAYO"/>
    <s v="99. MULTIDISTRITAL"/>
    <x v="1"/>
    <s v="09. RECURSOS DIRECTAMENTE RECAUDADOS"/>
    <x v="0"/>
    <s v="2. GASTOS PRESUPUESTARIOS"/>
    <x v="1"/>
    <x v="2"/>
    <x v="3"/>
    <x v="14"/>
    <s v="2. SERVICIO DE TELEFONIA FIJA"/>
    <n v="8569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9"/>
    <s v="0077987. TRAMITACION Y ENTREGA DE COPIAS CERTIFICADAS DE ACTAS DE NACIMIENTO"/>
    <s v="231. ACTA REGISTRAL"/>
    <n v="29042"/>
    <s v="12. JUNIN"/>
    <s v="01. HUANCAY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1814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9"/>
    <s v="0077987. TRAMITACION Y ENTREGA DE COPIAS CERTIFICADAS DE ACTAS DE NACIMIENTO"/>
    <s v="231. ACTA REGISTRAL"/>
    <n v="29042"/>
    <s v="12. JUNIN"/>
    <s v="01. HUANCAYO"/>
    <s v="99. MULTIDISTRITAL"/>
    <x v="1"/>
    <s v="09. RECURSOS DIRECTAMENTE RECAUDADOS"/>
    <x v="0"/>
    <s v="2. GASTOS PRESUPUESTARIOS"/>
    <x v="1"/>
    <x v="2"/>
    <x v="12"/>
    <x v="17"/>
    <s v="2. CONTRIBUCIONES A ESSALUD DE C.A.S."/>
    <n v="150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09"/>
    <s v="0077987. TRAMITACION Y ENTREGA DE COPIAS CERTIFICADAS DE ACTAS DE NACIMIENTO"/>
    <s v="231. ACTA REGISTRAL"/>
    <n v="29042"/>
    <s v="12. JUNIN"/>
    <s v="01. HUANCAYO"/>
    <s v="99. MULTIDISTRITAL"/>
    <x v="1"/>
    <s v="09. RECURSOS DIRECTAMENTE RECAUDADOS"/>
    <x v="0"/>
    <s v="2. GASTOS PRESUPUESTARIOS"/>
    <x v="1"/>
    <x v="2"/>
    <x v="12"/>
    <x v="17"/>
    <s v="4. AGUINALDOS DE C.A.S."/>
    <n v="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10"/>
    <x v="12"/>
    <s v="99. OTROS GASTOS"/>
    <n v="7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3"/>
    <x v="14"/>
    <s v="2. SERVICIO DE TELEFONIA FIJA"/>
    <n v="1080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11"/>
    <x v="16"/>
    <s v="1. DE MAQUINARIAS Y EQUIPOS"/>
    <n v="13302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8924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12"/>
    <x v="17"/>
    <s v="2. CONTRIBUCIONES A ESSALUD DE C.A.S."/>
    <n v="701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0"/>
    <s v="0077987. TRAMITACION Y ENTREGA DE COPIAS CERTIFICADAS DE ACTAS DE NACIMIENTO"/>
    <s v="231. ACTA REGISTRAL"/>
    <n v="118876"/>
    <s v="13. LA LIBERTAD"/>
    <s v="01. TRUJILLO"/>
    <s v="99. MULTIDISTRITAL"/>
    <x v="1"/>
    <s v="09. RECURSOS DIRECTAMENTE RECAUDADOS"/>
    <x v="0"/>
    <s v="2. GASTOS PRESUPUESTARIOS"/>
    <x v="1"/>
    <x v="2"/>
    <x v="12"/>
    <x v="17"/>
    <s v="4. AGUINALDOS DE C.A.S."/>
    <n v="2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3"/>
    <x v="8"/>
    <x v="10"/>
    <s v="1. COMBUSTIBLES Y CARBURANTES"/>
    <n v="165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0"/>
    <x v="12"/>
    <s v="99. OTROS GASTOS"/>
    <n v="8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1"/>
    <x v="15"/>
    <s v="1. DE VEHICULOS"/>
    <n v="1176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1"/>
    <x v="16"/>
    <s v="1. DE MAQUINARIAS Y EQUIPOS"/>
    <n v="5499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2"/>
    <x v="17"/>
    <s v="1. CONTRATO ADMINISTRATIVO DE SERVICIOS"/>
    <n v="114817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2"/>
    <x v="17"/>
    <s v="2. CONTRIBUCIONES A ESSALUD DE C.A.S."/>
    <n v="9091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1"/>
    <x v="2"/>
    <x v="12"/>
    <x v="17"/>
    <s v="4. AGUINALDOS DE C.A.S."/>
    <n v="31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1"/>
    <s v="0077987. TRAMITACION Y ENTREGA DE COPIAS CERTIFICADAS DE ACTAS DE NACIMIENTO"/>
    <s v="231. ACTA REGISTRAL"/>
    <n v="944062"/>
    <s v="15. LIMA"/>
    <s v="01. LIMA"/>
    <s v="02. ANCON"/>
    <x v="1"/>
    <s v="09. RECURSOS DIRECTAMENTE RECAUDADOS"/>
    <x v="0"/>
    <s v="2. GASTOS PRESUPUESTARIOS"/>
    <x v="2"/>
    <x v="4"/>
    <x v="13"/>
    <x v="18"/>
    <s v="1. DERECHOS ADMINISTRATIVOS"/>
    <n v="70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2"/>
    <s v="0077987. TRAMITACION Y ENTREGA DE COPIAS CERTIFICADAS DE ACTAS DE NACIMIENTO"/>
    <s v="231. ACTA REGISTRAL"/>
    <n v="41413"/>
    <s v="16. LORETO"/>
    <s v="01. MAYNAS"/>
    <s v="99. MULTIDISTRITAL"/>
    <x v="1"/>
    <s v="09. RECURSOS DIRECTAMENTE RECAUDADOS"/>
    <x v="0"/>
    <s v="2. GASTOS PRESUPUESTARIOS"/>
    <x v="1"/>
    <x v="2"/>
    <x v="10"/>
    <x v="12"/>
    <s v="1. PASAJES Y GASTOS DE TRANSPORTE"/>
    <n v="15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2"/>
    <s v="0077987. TRAMITACION Y ENTREGA DE COPIAS CERTIFICADAS DE ACTAS DE NACIMIENTO"/>
    <s v="231. ACTA REGISTRAL"/>
    <n v="41413"/>
    <s v="16. LORETO"/>
    <s v="01. MAYNAS"/>
    <s v="99. MULTIDISTRITAL"/>
    <x v="1"/>
    <s v="09. RECURSOS DIRECTAMENTE RECAUDADOS"/>
    <x v="0"/>
    <s v="2. GASTOS PRESUPUESTARIOS"/>
    <x v="1"/>
    <x v="2"/>
    <x v="10"/>
    <x v="12"/>
    <s v="2. VIATICOS Y ASIGNACIONES POR COMISION DE SERVICIO"/>
    <n v="15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2"/>
    <s v="0077987. TRAMITACION Y ENTREGA DE COPIAS CERTIFICADAS DE ACTAS DE NACIMIENTO"/>
    <s v="231. ACTA REGISTRAL"/>
    <n v="41413"/>
    <s v="16. LORETO"/>
    <s v="01. MAYNAS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59992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2"/>
    <s v="0077987. TRAMITACION Y ENTREGA DE COPIAS CERTIFICADAS DE ACTAS DE NACIMIENTO"/>
    <s v="231. ACTA REGISTRAL"/>
    <n v="41413"/>
    <s v="16. LORETO"/>
    <s v="01. MAYNAS"/>
    <s v="99. MULTIDISTRITAL"/>
    <x v="1"/>
    <s v="09. RECURSOS DIRECTAMENTE RECAUDADOS"/>
    <x v="0"/>
    <s v="2. GASTOS PRESUPUESTARIOS"/>
    <x v="1"/>
    <x v="2"/>
    <x v="12"/>
    <x v="17"/>
    <s v="2. CONTRIBUCIONES A ESSALUD DE C.A.S."/>
    <n v="499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2"/>
    <s v="0077987. TRAMITACION Y ENTREGA DE COPIAS CERTIFICADAS DE ACTAS DE NACIMIENTO"/>
    <s v="231. ACTA REGISTRAL"/>
    <n v="41413"/>
    <s v="16. LORETO"/>
    <s v="01. MAYNAS"/>
    <s v="99. MULTIDISTRITAL"/>
    <x v="1"/>
    <s v="09. RECURSOS DIRECTAMENTE RECAUDADOS"/>
    <x v="0"/>
    <s v="2. GASTOS PRESUPUESTARIOS"/>
    <x v="1"/>
    <x v="2"/>
    <x v="12"/>
    <x v="17"/>
    <s v="4. AGUINALDOS DE C.A.S."/>
    <n v="1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3"/>
    <s v="0077987. TRAMITACION Y ENTREGA DE COPIAS CERTIFICADAS DE ACTAS DE NACIMIENTO"/>
    <s v="231. ACTA REGISTRAL"/>
    <n v="122449"/>
    <s v="20. PIURA"/>
    <s v="01. PIURA"/>
    <s v="99. MULTIDISTRITAL"/>
    <x v="1"/>
    <s v="09. RECURSOS DIRECTAMENTE RECAUDADOS"/>
    <x v="0"/>
    <s v="2. GASTOS PRESUPUESTARIOS"/>
    <x v="1"/>
    <x v="2"/>
    <x v="10"/>
    <x v="12"/>
    <s v="99. OTROS GASTOS"/>
    <n v="4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3"/>
    <s v="0077987. TRAMITACION Y ENTREGA DE COPIAS CERTIFICADAS DE ACTAS DE NACIMIENTO"/>
    <s v="231. ACTA REGISTRAL"/>
    <n v="122449"/>
    <s v="20. PIURA"/>
    <s v="01. PIURA"/>
    <s v="99. MULTIDISTRITAL"/>
    <x v="1"/>
    <s v="09. RECURSOS DIRECTAMENTE RECAUDADOS"/>
    <x v="0"/>
    <s v="2. GASTOS PRESUPUESTARIOS"/>
    <x v="1"/>
    <x v="2"/>
    <x v="11"/>
    <x v="16"/>
    <s v="1. DE MAQUINARIAS Y EQUIPOS"/>
    <n v="47885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3"/>
    <s v="0077987. TRAMITACION Y ENTREGA DE COPIAS CERTIFICADAS DE ACTAS DE NACIMIENTO"/>
    <s v="231. ACTA REGISTRAL"/>
    <n v="122449"/>
    <s v="20. PIURA"/>
    <s v="01. PIUR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180902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3"/>
    <s v="0077987. TRAMITACION Y ENTREGA DE COPIAS CERTIFICADAS DE ACTAS DE NACIMIENTO"/>
    <s v="231. ACTA REGISTRAL"/>
    <n v="122449"/>
    <s v="20. PIURA"/>
    <s v="01. PIUR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508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3"/>
    <s v="0077987. TRAMITACION Y ENTREGA DE COPIAS CERTIFICADAS DE ACTAS DE NACIMIENTO"/>
    <s v="231. ACTA REGISTRAL"/>
    <n v="122449"/>
    <s v="20. PIURA"/>
    <s v="01. PIURA"/>
    <s v="99. MULTIDISTRITAL"/>
    <x v="1"/>
    <s v="09. RECURSOS DIRECTAMENTE RECAUDADOS"/>
    <x v="0"/>
    <s v="2. GASTOS PRESUPUESTARIOS"/>
    <x v="1"/>
    <x v="2"/>
    <x v="12"/>
    <x v="17"/>
    <s v="4. AGUINALDOS DE C.A.S."/>
    <n v="5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4"/>
    <s v="0077987. TRAMITACION Y ENTREGA DE COPIAS CERTIFICADAS DE ACTAS DE NACIMIENTO"/>
    <s v="231. ACTA REGISTRAL"/>
    <n v="22278"/>
    <s v="21. PUNO"/>
    <s v="01. PUNO"/>
    <s v="99. MULTIDISTRITAL"/>
    <x v="1"/>
    <s v="09. RECURSOS DIRECTAMENTE RECAUDADOS"/>
    <x v="0"/>
    <s v="2. GASTOS PRESUPUESTARIOS"/>
    <x v="1"/>
    <x v="2"/>
    <x v="10"/>
    <x v="12"/>
    <s v="1. PASAJES Y GASTOS DE TRANSPORTE"/>
    <n v="10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4"/>
    <s v="0077987. TRAMITACION Y ENTREGA DE COPIAS CERTIFICADAS DE ACTAS DE NACIMIENTO"/>
    <s v="231. ACTA REGISTRAL"/>
    <n v="22278"/>
    <s v="21. PUNO"/>
    <s v="01. PUNO"/>
    <s v="99. MULTIDISTRITAL"/>
    <x v="1"/>
    <s v="09. RECURSOS DIRECTAMENTE RECAUDADOS"/>
    <x v="0"/>
    <s v="2. GASTOS PRESUPUESTARIOS"/>
    <x v="1"/>
    <x v="2"/>
    <x v="10"/>
    <x v="12"/>
    <s v="2. VIATICOS Y ASIGNACIONES POR COMISION DE SERVICIO"/>
    <n v="10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4"/>
    <s v="0077987. TRAMITACION Y ENTREGA DE COPIAS CERTIFICADAS DE ACTAS DE NACIMIENTO"/>
    <s v="231. ACTA REGISTRAL"/>
    <n v="22278"/>
    <s v="21. PUNO"/>
    <s v="01. PUN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3999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4"/>
    <s v="0077987. TRAMITACION Y ENTREGA DE COPIAS CERTIFICADAS DE ACTAS DE NACIMIENTO"/>
    <s v="231. ACTA REGISTRAL"/>
    <n v="22278"/>
    <s v="21. PUNO"/>
    <s v="01. PUNO"/>
    <s v="99. MULTIDISTRITAL"/>
    <x v="1"/>
    <s v="09. RECURSOS DIRECTAMENTE RECAUDADOS"/>
    <x v="0"/>
    <s v="2. GASTOS PRESUPUESTARIOS"/>
    <x v="1"/>
    <x v="2"/>
    <x v="12"/>
    <x v="17"/>
    <s v="2. CONTRIBUCIONES A ESSALUD DE C.A.S."/>
    <n v="333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4"/>
    <s v="0077987. TRAMITACION Y ENTREGA DE COPIAS CERTIFICADAS DE ACTAS DE NACIMIENTO"/>
    <s v="231. ACTA REGISTRAL"/>
    <n v="22278"/>
    <s v="21. PUNO"/>
    <s v="01. PUNO"/>
    <s v="99. MULTIDISTRITAL"/>
    <x v="1"/>
    <s v="09. RECURSOS DIRECTAMENTE RECAUDADOS"/>
    <x v="0"/>
    <s v="2. GASTOS PRESUPUESTARIOS"/>
    <x v="1"/>
    <x v="2"/>
    <x v="12"/>
    <x v="17"/>
    <s v="4. AGUINALDOS DE C.A.S."/>
    <n v="1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5"/>
    <s v="0077987. TRAMITACION Y ENTREGA DE COPIAS CERTIFICADAS DE ACTAS DE NACIMIENTO"/>
    <s v="231. ACTA REGISTRAL"/>
    <n v="15191"/>
    <s v="22. SAN MARTIN"/>
    <s v="01. MOYOBAMBA"/>
    <s v="99. MULTIDISTRITAL"/>
    <x v="1"/>
    <s v="09. RECURSOS DIRECTAMENTE RECAUDADOS"/>
    <x v="0"/>
    <s v="2. GASTOS PRESUPUESTARIOS"/>
    <x v="1"/>
    <x v="2"/>
    <x v="10"/>
    <x v="12"/>
    <s v="1. PASAJES Y GASTOS DE TRANSPORTE"/>
    <n v="10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5"/>
    <s v="0077987. TRAMITACION Y ENTREGA DE COPIAS CERTIFICADAS DE ACTAS DE NACIMIENTO"/>
    <s v="231. ACTA REGISTRAL"/>
    <n v="15191"/>
    <s v="22. SAN MARTIN"/>
    <s v="01. MOYOBAMBA"/>
    <s v="99. MULTIDISTRITAL"/>
    <x v="1"/>
    <s v="09. RECURSOS DIRECTAMENTE RECAUDADOS"/>
    <x v="0"/>
    <s v="2. GASTOS PRESUPUESTARIOS"/>
    <x v="1"/>
    <x v="2"/>
    <x v="10"/>
    <x v="12"/>
    <s v="2. VIATICOS Y ASIGNACIONES POR COMISION DE SERVICIO"/>
    <n v="10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6"/>
    <s v="0077987. TRAMITACION Y ENTREGA DE COPIAS CERTIFICADAS DE ACTAS DE NACIMIENTO"/>
    <s v="231. ACTA REGISTRAL"/>
    <n v="14312"/>
    <s v="25. UCAYALI"/>
    <s v="01. CORONEL PORTILLO"/>
    <s v="99. MULTIDISTRITAL"/>
    <x v="1"/>
    <s v="09. RECURSOS DIRECTAMENTE RECAUDADOS"/>
    <x v="0"/>
    <s v="2. GASTOS PRESUPUESTARIOS"/>
    <x v="1"/>
    <x v="2"/>
    <x v="11"/>
    <x v="16"/>
    <s v="1. DE MAQUINARIAS Y EQUIPOS"/>
    <n v="26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6"/>
    <s v="0077987. TRAMITACION Y ENTREGA DE COPIAS CERTIFICADAS DE ACTAS DE NACIMIENTO"/>
    <s v="231. ACTA REGISTRAL"/>
    <n v="14312"/>
    <s v="25. UCAYALI"/>
    <s v="01. CORONEL PORTILL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2277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6"/>
    <s v="0077987. TRAMITACION Y ENTREGA DE COPIAS CERTIFICADAS DE ACTAS DE NACIMIENTO"/>
    <s v="231. ACTA REGISTRAL"/>
    <n v="14312"/>
    <s v="25. UCAYALI"/>
    <s v="01. CORONEL PORTILLO"/>
    <s v="99. MULTIDISTRITAL"/>
    <x v="1"/>
    <s v="09. RECURSOS DIRECTAMENTE RECAUDADOS"/>
    <x v="0"/>
    <s v="2. GASTOS PRESUPUESTARIOS"/>
    <x v="1"/>
    <x v="2"/>
    <x v="12"/>
    <x v="17"/>
    <s v="2. CONTRIBUCIONES A ESSALUD DE C.A.S."/>
    <n v="191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1"/>
    <s v="5. ACTIVIDADES"/>
    <s v="5003387. TRAMITACION Y ENTREGA DE COPIAS CERTIFICADAS DE ACTAS REGISTRALES"/>
    <x v="0"/>
    <s v="012. IDENTIDAD Y CIUDADANIA"/>
    <s v="0021. REGISTROS CIVILES E IDENTIDAD"/>
    <s v="00016"/>
    <s v="0077987. TRAMITACION Y ENTREGA DE COPIAS CERTIFICADAS DE ACTAS DE NACIMIENTO"/>
    <s v="231. ACTA REGISTRAL"/>
    <n v="14312"/>
    <s v="25. UCAYALI"/>
    <s v="01. CORONEL PORTILLO"/>
    <s v="99. MULTIDISTRITAL"/>
    <x v="1"/>
    <s v="09. RECURSOS DIRECTAMENTE RECAUDADOS"/>
    <x v="0"/>
    <s v="2. GASTOS PRESUPUESTARIOS"/>
    <x v="1"/>
    <x v="2"/>
    <x v="12"/>
    <x v="17"/>
    <s v="4. AGUINALDOS DE C.A.S."/>
    <n v="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2583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0"/>
    <x v="1"/>
    <x v="1"/>
    <s v="1. GRATIFICACIONES"/>
    <n v="5333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0"/>
    <x v="1"/>
    <x v="1"/>
    <s v="3. BONIFICACION POR ESCOLARIDAD"/>
    <n v="5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0"/>
    <x v="1"/>
    <x v="8"/>
    <s v="1. COMPENSACION POR TIEMPO DE SERVICIOS (CTS)"/>
    <n v="311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0"/>
    <x v="1"/>
    <x v="9"/>
    <s v="99. OTRAS OCASIONALES"/>
    <n v="480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0"/>
    <x v="1"/>
    <x v="2"/>
    <x v="2"/>
    <s v="5. CONTRIBUCIONES A ESSALUD"/>
    <n v="28798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10"/>
    <x v="12"/>
    <s v="99. OTROS GASTOS"/>
    <n v="436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3"/>
    <x v="14"/>
    <s v="1. SERVICIO DE TELEFONIA MOVIL"/>
    <n v="287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4"/>
    <x v="4"/>
    <s v="1. SERVICIOS DE LIMPIEZA E HIGIENE"/>
    <n v="21011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4"/>
    <x v="4"/>
    <s v="2. SERVICIOS DE SEGURIDAD Y VIGILANCIA"/>
    <n v="317492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5"/>
    <x v="5"/>
    <s v="1. DE EDIFICIOS Y ESTRUCTURAS"/>
    <n v="17502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6"/>
    <x v="6"/>
    <s v="4. OTROS SEGUROS PERSONALES"/>
    <n v="7654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12"/>
    <x v="17"/>
    <s v="1. CONTRATO ADMINISTRATIVO DE SERVICIOS"/>
    <n v="617322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12"/>
    <x v="17"/>
    <s v="2. CONTRIBUCIONES A ESSALUD DE C.A.S."/>
    <n v="5048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1"/>
    <x v="2"/>
    <x v="12"/>
    <x v="17"/>
    <s v="4. AGUINALDOS DE C.A.S."/>
    <n v="16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1"/>
    <s v="0070182. OTORGAMIENTO DE DOCUMENTO NACIONAL DE IDENTIDAD"/>
    <s v="232. DNI EMITIDO"/>
    <n v="59449"/>
    <s v="01. AMAZONAS"/>
    <s v="01. CHACHAPOYAS"/>
    <s v="01. CHACHAPOYAS"/>
    <x v="1"/>
    <s v="09. RECURSOS DIRECTAMENTE RECAUDADOS"/>
    <x v="0"/>
    <s v="2. GASTOS PRESUPUESTARIOS"/>
    <x v="2"/>
    <x v="4"/>
    <x v="13"/>
    <x v="18"/>
    <s v="1. DERECHOS ADMINISTRATIVOS"/>
    <n v="59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0"/>
    <s v="00. RECURSOS ORDINARIOS"/>
    <x v="0"/>
    <s v="2. GASTOS PRESUPUESTARIOS"/>
    <x v="0"/>
    <x v="0"/>
    <x v="0"/>
    <x v="0"/>
    <s v="4. PERSONAL CON CONTRATO A PLAZO INDETERMINADO (REGIMEN LABORAL PRIVADO)"/>
    <n v="4389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0"/>
    <s v="00. RECURSOS ORDINARIOS"/>
    <x v="0"/>
    <s v="2. GASTOS PRESUPUESTARIOS"/>
    <x v="0"/>
    <x v="0"/>
    <x v="1"/>
    <x v="1"/>
    <s v="1. GRATIFICACIONES"/>
    <n v="64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0"/>
    <s v="00. RECURSOS ORDINARIOS"/>
    <x v="0"/>
    <s v="2. GASTOS PRESUPUESTARIOS"/>
    <x v="0"/>
    <x v="1"/>
    <x v="2"/>
    <x v="2"/>
    <s v="5. CONTRIBUCIONES A ESSALUD"/>
    <n v="345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69764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0"/>
    <x v="1"/>
    <x v="1"/>
    <s v="1. GRATIFICACIONES"/>
    <n v="27592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0"/>
    <x v="1"/>
    <x v="1"/>
    <s v="3. BONIFICACION POR ESCOLARIDAD"/>
    <n v="3388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0"/>
    <x v="1"/>
    <x v="8"/>
    <s v="1. COMPENSACION POR TIEMPO DE SERVICIOS (CTS)"/>
    <n v="16095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0"/>
    <x v="1"/>
    <x v="9"/>
    <s v="99. OTRAS OCASIONALES"/>
    <n v="2483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0"/>
    <x v="1"/>
    <x v="2"/>
    <x v="2"/>
    <s v="5. CONTRIBUCIONES A ESSALUD"/>
    <n v="148997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3"/>
    <x v="8"/>
    <x v="10"/>
    <s v="1. COMBUSTIBLES Y CARBURANTES"/>
    <n v="121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10"/>
    <x v="12"/>
    <s v="99. OTROS GASTOS"/>
    <n v="4663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3"/>
    <x v="24"/>
    <s v="1. SERVICIO DE PUBLICIDAD"/>
    <n v="1350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4"/>
    <x v="4"/>
    <s v="1. SERVICIOS DE LIMPIEZA E HIGIENE"/>
    <n v="28424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4"/>
    <x v="4"/>
    <s v="2. SERVICIOS DE SEGURIDAD Y VIGILANCIA"/>
    <n v="89050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11"/>
    <x v="16"/>
    <s v="1. DE MAQUINARIAS Y EQUIPOS"/>
    <n v="13302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5"/>
    <x v="5"/>
    <s v="1. DE EDIFICIOS Y ESTRUCTURAS"/>
    <n v="295517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6"/>
    <x v="6"/>
    <s v="2. SEGURO DE VEHICULOS"/>
    <n v="2632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6"/>
    <x v="6"/>
    <s v="3. SEGURO OBLIGATORIO ACCIDENTES DE TRANSITO (SOAT)"/>
    <n v="44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6"/>
    <x v="6"/>
    <s v="4. OTROS SEGUROS PERSONALES"/>
    <n v="12964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12"/>
    <x v="17"/>
    <s v="1. CONTRATO ADMINISTRATIVO DE SERVICIOS"/>
    <n v="79795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12"/>
    <x v="17"/>
    <s v="2. CONTRIBUCIONES A ESSALUD DE C.A.S."/>
    <n v="6569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1"/>
    <x v="2"/>
    <x v="12"/>
    <x v="17"/>
    <s v="4. AGUINALDOS DE C.A.S."/>
    <n v="23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2"/>
    <s v="0070182. OTORGAMIENTO DE DOCUMENTO NACIONAL DE IDENTIDAD"/>
    <s v="232. DNI EMITIDO"/>
    <n v="192754"/>
    <s v="02. ANCASH"/>
    <s v="19. SIHUAS"/>
    <s v="01. SIHUAS"/>
    <x v="1"/>
    <s v="09. RECURSOS DIRECTAMENTE RECAUDADOS"/>
    <x v="0"/>
    <s v="2. GASTOS PRESUPUESTARIOS"/>
    <x v="2"/>
    <x v="4"/>
    <x v="13"/>
    <x v="18"/>
    <s v="1. DERECHOS ADMINISTRATIVOS"/>
    <n v="2019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69360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0"/>
    <x v="1"/>
    <x v="1"/>
    <s v="1. GRATIFICACIONES"/>
    <n v="27524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0"/>
    <x v="1"/>
    <x v="1"/>
    <s v="3. BONIFICACION POR ESCOLARIDAD"/>
    <n v="3388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0"/>
    <x v="1"/>
    <x v="8"/>
    <s v="1. COMPENSACION POR TIEMPO DE SERVICIOS (CTS)"/>
    <n v="160561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0"/>
    <x v="1"/>
    <x v="9"/>
    <s v="99. OTRAS OCASIONALES"/>
    <n v="2477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0"/>
    <x v="1"/>
    <x v="2"/>
    <x v="2"/>
    <s v="5. CONTRIBUCIONES A ESSALUD"/>
    <n v="14863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3"/>
    <x v="8"/>
    <x v="10"/>
    <s v="1. COMBUSTIBLES Y CARBURANTES"/>
    <n v="110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10"/>
    <x v="12"/>
    <s v="99. OTROS GASTOS"/>
    <n v="291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3"/>
    <x v="14"/>
    <s v="1. SERVICIO DE TELEFONIA MOVIL"/>
    <n v="3596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3"/>
    <x v="24"/>
    <s v="1. SERVICIO DE PUBLICIDAD"/>
    <n v="6700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4"/>
    <x v="4"/>
    <s v="1. SERVICIOS DE LIMPIEZA E HIGIENE"/>
    <n v="30707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4"/>
    <x v="4"/>
    <s v="2. SERVICIOS DE SEGURIDAD Y VIGILANCIA"/>
    <n v="57272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11"/>
    <x v="16"/>
    <s v="1. DE MAQUINARIAS Y EQUIPOS"/>
    <n v="34584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5"/>
    <x v="5"/>
    <s v="1. DE EDIFICIOS Y ESTRUCTURAS"/>
    <n v="7960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6"/>
    <x v="6"/>
    <s v="2. SEGURO DE VEHICULOS"/>
    <n v="2626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6"/>
    <x v="6"/>
    <s v="3. SEGURO OBLIGATORIO ACCIDENTES DE TRANSITO (SOAT)"/>
    <n v="44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6"/>
    <x v="6"/>
    <s v="4. OTROS SEGUROS PERSONALES"/>
    <n v="13246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12"/>
    <x v="17"/>
    <s v="1. CONTRATO ADMINISTRATIVO DE SERVICIOS"/>
    <n v="91821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12"/>
    <x v="17"/>
    <s v="2. CONTRIBUCIONES A ESSALUD DE C.A.S."/>
    <n v="7575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1"/>
    <x v="2"/>
    <x v="12"/>
    <x v="17"/>
    <s v="4. AGUINALDOS DE C.A.S."/>
    <n v="28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3"/>
    <s v="0070182. OTORGAMIENTO DE DOCUMENTO NACIONAL DE IDENTIDAD"/>
    <s v="232. DNI EMITIDO"/>
    <n v="257056"/>
    <s v="04. AREQUIPA"/>
    <s v="01. AREQUIPA"/>
    <s v="01. AREQUIPA"/>
    <x v="1"/>
    <s v="09. RECURSOS DIRECTAMENTE RECAUDADOS"/>
    <x v="0"/>
    <s v="2. GASTOS PRESUPUESTARIOS"/>
    <x v="2"/>
    <x v="4"/>
    <x v="13"/>
    <x v="18"/>
    <s v="1. DERECHOS ADMINISTRATIVOS"/>
    <n v="1305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01516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0"/>
    <x v="1"/>
    <x v="1"/>
    <s v="1. GRATIFICACIONES"/>
    <n v="16490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0"/>
    <x v="1"/>
    <x v="1"/>
    <s v="3. BONIFICACION POR ESCOLARIDAD"/>
    <n v="20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0"/>
    <x v="1"/>
    <x v="8"/>
    <s v="1. COMPENSACION POR TIEMPO DE SERVICIOS (CTS)"/>
    <n v="9619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0"/>
    <x v="1"/>
    <x v="9"/>
    <s v="99. OTRAS OCASIONALES"/>
    <n v="1484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0"/>
    <x v="1"/>
    <x v="2"/>
    <x v="2"/>
    <s v="5. CONTRIBUCIONES A ESSALUD"/>
    <n v="89048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3"/>
    <x v="8"/>
    <x v="10"/>
    <s v="1. COMBUSTIBLES Y CARBURANTES"/>
    <n v="88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10"/>
    <x v="12"/>
    <s v="99. OTROS GASTOS"/>
    <n v="194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4"/>
    <x v="4"/>
    <s v="1. SERVICIOS DE LIMPIEZA E HIGIENE"/>
    <n v="24024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4"/>
    <x v="4"/>
    <s v="2. SERVICIOS DE SEGURIDAD Y VIGILANCIA"/>
    <n v="33510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11"/>
    <x v="16"/>
    <s v="1. DE MAQUINARIAS Y EQUIPOS"/>
    <n v="1064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5"/>
    <x v="5"/>
    <s v="1. DE EDIFICIOS Y ESTRUCTURAS"/>
    <n v="15425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6"/>
    <x v="6"/>
    <s v="2. SEGURO DE VEHICULOS"/>
    <n v="2618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6"/>
    <x v="6"/>
    <s v="4. OTROS SEGUROS PERSONALES"/>
    <n v="5902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12"/>
    <x v="17"/>
    <s v="1. CONTRATO ADMINISTRATIVO DE SERVICIOS"/>
    <n v="64824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12"/>
    <x v="17"/>
    <s v="2. CONTRIBUCIONES A ESSALUD DE C.A.S."/>
    <n v="5343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1"/>
    <x v="2"/>
    <x v="12"/>
    <x v="17"/>
    <s v="4. AGUINALDOS DE C.A.S."/>
    <n v="19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4"/>
    <s v="0070182. OTORGAMIENTO DE DOCUMENTO NACIONAL DE IDENTIDAD"/>
    <s v="232. DNI EMITIDO"/>
    <n v="136048"/>
    <s v="05. AYACUCHO"/>
    <s v="01. HUAMANGA"/>
    <s v="01. AYACUCHO"/>
    <x v="1"/>
    <s v="09. RECURSOS DIRECTAMENTE RECAUDADOS"/>
    <x v="0"/>
    <s v="2. GASTOS PRESUPUESTARIOS"/>
    <x v="2"/>
    <x v="4"/>
    <x v="13"/>
    <x v="18"/>
    <s v="1. DERECHOS ADMINISTRATIVOS"/>
    <n v="7576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0"/>
    <s v="00. RECURSOS ORDINARIOS"/>
    <x v="0"/>
    <s v="2. GASTOS PRESUPUESTARIOS"/>
    <x v="0"/>
    <x v="0"/>
    <x v="0"/>
    <x v="0"/>
    <s v="4. PERSONAL CON CONTRATO A PLAZO INDETERMINADO (REGIMEN LABORAL PRIVADO)"/>
    <n v="4389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0"/>
    <s v="00. RECURSOS ORDINARIOS"/>
    <x v="0"/>
    <s v="2. GASTOS PRESUPUESTARIOS"/>
    <x v="0"/>
    <x v="0"/>
    <x v="1"/>
    <x v="1"/>
    <s v="1. GRATIFICACIONES"/>
    <n v="64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0"/>
    <s v="00. RECURSOS ORDINARIOS"/>
    <x v="0"/>
    <s v="2. GASTOS PRESUPUESTARIOS"/>
    <x v="0"/>
    <x v="1"/>
    <x v="2"/>
    <x v="2"/>
    <s v="5. CONTRIBUCIONES A ESSALUD"/>
    <n v="345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04911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0"/>
    <x v="1"/>
    <x v="1"/>
    <s v="1. GRATIFICACIONES"/>
    <n v="17056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0"/>
    <x v="1"/>
    <x v="1"/>
    <s v="3. BONIFICACION POR ESCOLARIDAD"/>
    <n v="20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9949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0"/>
    <x v="1"/>
    <x v="9"/>
    <s v="99. OTRAS OCASIONALES"/>
    <n v="1535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0"/>
    <x v="1"/>
    <x v="2"/>
    <x v="2"/>
    <s v="5. CONTRIBUCIONES A ESSALUD"/>
    <n v="92103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3"/>
    <x v="8"/>
    <x v="10"/>
    <s v="1. COMBUSTIBLES Y CARBURANTES"/>
    <n v="110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10"/>
    <x v="12"/>
    <s v="99. OTROS GASTOS"/>
    <n v="155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4"/>
    <x v="4"/>
    <s v="1. SERVICIOS DE LIMPIEZA E HIGIENE"/>
    <n v="26934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4"/>
    <x v="4"/>
    <s v="2. SERVICIOS DE SEGURIDAD Y VIGILANCIA"/>
    <n v="69582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11"/>
    <x v="16"/>
    <s v="1. DE MAQUINARIAS Y EQUIPOS"/>
    <n v="798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5"/>
    <x v="5"/>
    <s v="1. DE EDIFICIOS Y ESTRUCTURAS"/>
    <n v="111013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6"/>
    <x v="6"/>
    <s v="2. SEGURO DE VEHICULOS"/>
    <n v="2814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6"/>
    <x v="6"/>
    <s v="3. SEGURO OBLIGATORIO ACCIDENTES DE TRANSITO (SOAT)"/>
    <n v="44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6"/>
    <x v="6"/>
    <s v="4. OTROS SEGUROS PERSONALES"/>
    <n v="1589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125687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12"/>
    <x v="17"/>
    <s v="2. CONTRIBUCIONES A ESSALUD DE C.A.S."/>
    <n v="10306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1"/>
    <x v="2"/>
    <x v="12"/>
    <x v="17"/>
    <s v="4. AGUINALDOS DE C.A.S."/>
    <n v="36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5"/>
    <s v="0070182. OTORGAMIENTO DE DOCUMENTO NACIONAL DE IDENTIDAD"/>
    <s v="232. DNI EMITIDO"/>
    <n v="243781"/>
    <s v="08. CUSCO"/>
    <s v="01. CUSCO"/>
    <s v="99. MULTIDISTRITAL"/>
    <x v="1"/>
    <s v="09. RECURSOS DIRECTAMENTE RECAUDADOS"/>
    <x v="0"/>
    <s v="2. GASTOS PRESUPUESTARIOS"/>
    <x v="2"/>
    <x v="4"/>
    <x v="13"/>
    <x v="18"/>
    <s v="1. DERECHOS ADMINISTRATIVOS"/>
    <n v="3632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8051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0"/>
    <x v="1"/>
    <x v="1"/>
    <s v="1. GRATIFICACIONES"/>
    <n v="624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0"/>
    <x v="1"/>
    <x v="1"/>
    <s v="3. BONIFICACION POR ESCOLARIDAD"/>
    <n v="5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0"/>
    <x v="1"/>
    <x v="8"/>
    <s v="1. COMPENSACION POR TIEMPO DE SERVICIOS (CTS)"/>
    <n v="3642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0"/>
    <x v="1"/>
    <x v="9"/>
    <s v="99. OTRAS OCASIONALES"/>
    <n v="562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0"/>
    <x v="1"/>
    <x v="2"/>
    <x v="2"/>
    <s v="5. CONTRIBUCIONES A ESSALUD"/>
    <n v="3372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3"/>
    <x v="8"/>
    <x v="10"/>
    <s v="1. COMBUSTIBLES Y CARBURANTES"/>
    <n v="88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10"/>
    <x v="12"/>
    <s v="99. OTROS GASTOS"/>
    <n v="89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4"/>
    <x v="4"/>
    <s v="1. SERVICIOS DE LIMPIEZA E HIGIENE"/>
    <n v="18304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4"/>
    <x v="4"/>
    <s v="2. SERVICIOS DE SEGURIDAD Y VIGILANCIA"/>
    <n v="22907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5"/>
    <x v="5"/>
    <s v="1. DE EDIFICIOS Y ESTRUCTURAS"/>
    <n v="1158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6"/>
    <x v="6"/>
    <s v="2. SEGURO DE VEHICULOS"/>
    <n v="2246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6"/>
    <x v="6"/>
    <s v="4. OTROS SEGUROS PERSONALES"/>
    <n v="780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12"/>
    <x v="17"/>
    <s v="1. CONTRATO ADMINISTRATIVO DE SERVICIOS"/>
    <n v="38791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12"/>
    <x v="17"/>
    <s v="2. CONTRIBUCIONES A ESSALUD DE C.A.S."/>
    <n v="3209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1"/>
    <x v="2"/>
    <x v="12"/>
    <x v="17"/>
    <s v="4. AGUINALDOS DE C.A.S."/>
    <n v="12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6"/>
    <s v="0070182. OTORGAMIENTO DE DOCUMENTO NACIONAL DE IDENTIDAD"/>
    <s v="232. DNI EMITIDO"/>
    <n v="44367"/>
    <s v="09. HUANCAVELICA"/>
    <s v="01. HUANCAVELICA"/>
    <s v="01. HUANCAVELICA"/>
    <x v="1"/>
    <s v="09. RECURSOS DIRECTAMENTE RECAUDADOS"/>
    <x v="0"/>
    <s v="2. GASTOS PRESUPUESTARIOS"/>
    <x v="2"/>
    <x v="4"/>
    <x v="13"/>
    <x v="18"/>
    <s v="1. DERECHOS ADMINISTRATIVOS"/>
    <n v="109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9057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0"/>
    <x v="1"/>
    <x v="1"/>
    <s v="1. GRATIFICACIONES"/>
    <n v="6373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0"/>
    <x v="1"/>
    <x v="1"/>
    <s v="3. BONIFICACION POR ESCOLARIDAD"/>
    <n v="691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0"/>
    <x v="1"/>
    <x v="8"/>
    <s v="1. COMPENSACION POR TIEMPO DE SERVICIOS (CTS)"/>
    <n v="3717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0"/>
    <x v="1"/>
    <x v="9"/>
    <s v="99. OTRAS OCASIONALES"/>
    <n v="5736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0"/>
    <x v="1"/>
    <x v="2"/>
    <x v="2"/>
    <s v="5. CONTRIBUCIONES A ESSALUD"/>
    <n v="3441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3"/>
    <x v="8"/>
    <x v="10"/>
    <s v="1. COMBUSTIBLES Y CARBURANTES"/>
    <n v="66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10"/>
    <x v="12"/>
    <s v="99. OTROS GASTOS"/>
    <n v="163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4"/>
    <x v="4"/>
    <s v="1. SERVICIOS DE LIMPIEZA E HIGIENE"/>
    <n v="355583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4"/>
    <x v="4"/>
    <s v="2. SERVICIOS DE SEGURIDAD Y VIGILANCIA"/>
    <n v="75219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5"/>
    <x v="5"/>
    <s v="1. DE EDIFICIOS Y ESTRUCTURAS"/>
    <n v="8730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6"/>
    <x v="6"/>
    <s v="2. SEGURO DE VEHICULOS"/>
    <n v="2634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6"/>
    <x v="6"/>
    <s v="4. OTROS SEGUROS PERSONALES"/>
    <n v="42042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12"/>
    <x v="17"/>
    <s v="1. CONTRATO ADMINISTRATIVO DE SERVICIOS"/>
    <n v="860351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12"/>
    <x v="17"/>
    <s v="2. CONTRIBUCIONES A ESSALUD DE C.A.S."/>
    <n v="7091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7"/>
    <s v="0070182. OTORGAMIENTO DE DOCUMENTO NACIONAL DE IDENTIDAD"/>
    <s v="232. DNI EMITIDO"/>
    <n v="118541"/>
    <s v="10. HUANUCO"/>
    <s v="01. HUANUCO"/>
    <s v="01. HUANUCO"/>
    <x v="1"/>
    <s v="09. RECURSOS DIRECTAMENTE RECAUDADOS"/>
    <x v="0"/>
    <s v="2. GASTOS PRESUPUESTARIOS"/>
    <x v="1"/>
    <x v="2"/>
    <x v="12"/>
    <x v="17"/>
    <s v="4. AGUINALDOS DE C.A.S."/>
    <n v="25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0"/>
    <s v="00. RECURSOS ORDINARIOS"/>
    <x v="0"/>
    <s v="2. GASTOS PRESUPUESTARIOS"/>
    <x v="0"/>
    <x v="0"/>
    <x v="0"/>
    <x v="0"/>
    <s v="4. PERSONAL CON CONTRATO A PLAZO INDETERMINADO (REGIMEN LABORAL PRIVADO)"/>
    <n v="7659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0"/>
    <s v="00. RECURSOS ORDINARIOS"/>
    <x v="0"/>
    <s v="2. GASTOS PRESUPUESTARIOS"/>
    <x v="0"/>
    <x v="0"/>
    <x v="1"/>
    <x v="1"/>
    <s v="1. GRATIFICACIONES"/>
    <n v="113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0"/>
    <s v="00. RECURSOS ORDINARIOS"/>
    <x v="0"/>
    <s v="2. GASTOS PRESUPUESTARIOS"/>
    <x v="0"/>
    <x v="1"/>
    <x v="2"/>
    <x v="2"/>
    <s v="5. CONTRIBUCIONES A ESSALUD"/>
    <n v="610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98245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0"/>
    <x v="1"/>
    <x v="1"/>
    <s v="1. GRATIFICACIONES"/>
    <n v="15964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0"/>
    <x v="1"/>
    <x v="1"/>
    <s v="3. BONIFICACION POR ESCOLARIDAD"/>
    <n v="19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0"/>
    <x v="1"/>
    <x v="8"/>
    <s v="1. COMPENSACION POR TIEMPO DE SERVICIOS (CTS)"/>
    <n v="93128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0"/>
    <x v="1"/>
    <x v="9"/>
    <s v="99. OTRAS OCASIONALES"/>
    <n v="1436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0"/>
    <x v="1"/>
    <x v="2"/>
    <x v="2"/>
    <s v="5. CONTRIBUCIONES A ESSALUD"/>
    <n v="8621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3"/>
    <x v="8"/>
    <x v="10"/>
    <s v="1. COMBUSTIBLES Y CARBURANTES"/>
    <n v="55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10"/>
    <x v="12"/>
    <s v="99. OTROS GASTOS"/>
    <n v="3327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3"/>
    <x v="14"/>
    <s v="1. SERVICIO DE TELEFONIA MOVIL"/>
    <n v="215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4"/>
    <x v="4"/>
    <s v="1. SERVICIOS DE LIMPIEZA E HIGIENE"/>
    <n v="19030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4"/>
    <x v="4"/>
    <s v="2. SERVICIOS DE SEGURIDAD Y VIGILANCIA"/>
    <n v="40884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5"/>
    <x v="5"/>
    <s v="1. DE EDIFICIOS Y ESTRUCTURAS"/>
    <n v="39268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6"/>
    <x v="6"/>
    <s v="2. SEGURO DE VEHICULOS"/>
    <n v="2353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6"/>
    <x v="6"/>
    <s v="4. OTROS SEGUROS PERSONALES"/>
    <n v="6309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12"/>
    <x v="17"/>
    <s v="1. CONTRATO ADMINISTRATIVO DE SERVICIOS"/>
    <n v="50215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12"/>
    <x v="17"/>
    <s v="2. CONTRIBUCIONES A ESSALUD DE C.A.S."/>
    <n v="4064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1"/>
    <x v="2"/>
    <x v="12"/>
    <x v="17"/>
    <s v="4. AGUINALDOS DE C.A.S."/>
    <n v="14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8"/>
    <s v="0070182. OTORGAMIENTO DE DOCUMENTO NACIONAL DE IDENTIDAD"/>
    <s v="232. DNI EMITIDO"/>
    <n v="159056"/>
    <s v="11. ICA"/>
    <s v="01. ICA"/>
    <s v="01. ICA"/>
    <x v="1"/>
    <s v="09. RECURSOS DIRECTAMENTE RECAUDADOS"/>
    <x v="0"/>
    <s v="2. GASTOS PRESUPUESTARIOS"/>
    <x v="2"/>
    <x v="4"/>
    <x v="13"/>
    <x v="18"/>
    <s v="1. DERECHOS ADMINISTRATIVOS"/>
    <n v="306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0"/>
    <s v="00. RECURSOS ORDINARIOS"/>
    <x v="0"/>
    <s v="2. GASTOS PRESUPUESTARIOS"/>
    <x v="0"/>
    <x v="0"/>
    <x v="0"/>
    <x v="0"/>
    <s v="4. PERSONAL CON CONTRATO A PLAZO INDETERMINADO (REGIMEN LABORAL PRIVADO)"/>
    <n v="8778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0"/>
    <s v="00. RECURSOS ORDINARIOS"/>
    <x v="0"/>
    <s v="2. GASTOS PRESUPUESTARIOS"/>
    <x v="0"/>
    <x v="0"/>
    <x v="1"/>
    <x v="1"/>
    <s v="1. GRATIFICACIONES"/>
    <n v="12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0"/>
    <s v="00. RECURSOS ORDINARIOS"/>
    <x v="0"/>
    <s v="2. GASTOS PRESUPUESTARIOS"/>
    <x v="0"/>
    <x v="1"/>
    <x v="2"/>
    <x v="2"/>
    <s v="5. CONTRIBUCIONES A ESSALUD"/>
    <n v="691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28125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0"/>
    <x v="1"/>
    <x v="1"/>
    <s v="1. GRATIFICACIONES"/>
    <n v="20886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0"/>
    <x v="1"/>
    <x v="1"/>
    <s v="3. BONIFICACION POR ESCOLARIDAD"/>
    <n v="227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0"/>
    <x v="1"/>
    <x v="8"/>
    <s v="1. COMPENSACION POR TIEMPO DE SERVICIOS (CTS)"/>
    <n v="12183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0"/>
    <x v="1"/>
    <x v="9"/>
    <s v="99. OTRAS OCASIONALES"/>
    <n v="1879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0"/>
    <x v="1"/>
    <x v="2"/>
    <x v="2"/>
    <s v="5. CONTRIBUCIONES A ESSALUD"/>
    <n v="11278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3"/>
    <x v="8"/>
    <x v="10"/>
    <s v="1. COMBUSTIBLES Y CARBURANTES"/>
    <n v="66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10"/>
    <x v="12"/>
    <s v="99. OTROS GASTOS"/>
    <n v="21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3"/>
    <x v="14"/>
    <s v="1. SERVICIO DE TELEFONIA MOVIL"/>
    <n v="215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3"/>
    <x v="24"/>
    <s v="1. SERVICIO DE PUBLICIDAD"/>
    <n v="2213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4"/>
    <x v="4"/>
    <s v="1. SERVICIOS DE LIMPIEZA E HIGIENE"/>
    <n v="25482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4"/>
    <x v="4"/>
    <s v="2. SERVICIOS DE SEGURIDAD Y VIGILANCIA"/>
    <n v="78756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5"/>
    <x v="5"/>
    <s v="1. DE EDIFICIOS Y ESTRUCTURAS"/>
    <n v="20791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6"/>
    <x v="6"/>
    <s v="2. SEGURO DE VEHICULOS"/>
    <n v="3394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6"/>
    <x v="6"/>
    <s v="4. OTROS SEGUROS PERSONALES"/>
    <n v="9205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12"/>
    <x v="17"/>
    <s v="1. CONTRATO ADMINISTRATIVO DE SERVICIOS"/>
    <n v="54233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12"/>
    <x v="17"/>
    <s v="2. CONTRIBUCIONES A ESSALUD DE C.A.S."/>
    <n v="4492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1"/>
    <x v="2"/>
    <x v="12"/>
    <x v="17"/>
    <s v="4. AGUINALDOS DE C.A.S."/>
    <n v="16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09"/>
    <s v="0070182. OTORGAMIENTO DE DOCUMENTO NACIONAL DE IDENTIDAD"/>
    <s v="232. DNI EMITIDO"/>
    <n v="240866"/>
    <s v="12. JUNIN"/>
    <s v="01. HUANCAYO"/>
    <s v="01. HUANCAYO"/>
    <x v="1"/>
    <s v="09. RECURSOS DIRECTAMENTE RECAUDADOS"/>
    <x v="0"/>
    <s v="2. GASTOS PRESUPUESTARIOS"/>
    <x v="2"/>
    <x v="4"/>
    <x v="13"/>
    <x v="18"/>
    <s v="1. DERECHOS ADMINISTRATIVOS"/>
    <n v="474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0"/>
    <x v="0"/>
    <x v="0"/>
    <s v="4. PERSONAL CON CONTRATO A PLAZO INDETERMINADO (REGIMEN LABORAL PRIVADO)"/>
    <n v="37000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0"/>
    <x v="1"/>
    <x v="1"/>
    <s v="1. GRATIFICACIONES"/>
    <n v="1533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0"/>
    <x v="1"/>
    <x v="1"/>
    <s v="3. BONIFICACION POR ESCOLARIDAD"/>
    <n v="104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0"/>
    <x v="1"/>
    <x v="8"/>
    <s v="1. COMPENSACION POR TIEMPO DE SERVICIOS (CTS)"/>
    <n v="25000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0"/>
    <x v="1"/>
    <x v="9"/>
    <s v="99. OTRAS OCASIONALES"/>
    <n v="1200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0"/>
    <s v="00. RECURSOS ORDINARIOS"/>
    <x v="0"/>
    <s v="2. GASTOS PRESUPUESTARIOS"/>
    <x v="0"/>
    <x v="1"/>
    <x v="2"/>
    <x v="2"/>
    <s v="5. CONTRIBUCIONES A ESSALUD"/>
    <n v="2400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30313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0"/>
    <x v="1"/>
    <x v="1"/>
    <s v="1. GRATIFICACIONES"/>
    <n v="25708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0"/>
    <x v="1"/>
    <x v="1"/>
    <s v="3. BONIFICACION POR ESCOLARIDAD"/>
    <n v="2069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0"/>
    <x v="1"/>
    <x v="8"/>
    <s v="1. COMPENSACION POR TIEMPO DE SERVICIOS (CTS)"/>
    <n v="13391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0"/>
    <x v="1"/>
    <x v="9"/>
    <s v="99. OTRAS OCASIONALES"/>
    <n v="1251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0"/>
    <x v="1"/>
    <x v="2"/>
    <x v="2"/>
    <s v="5. CONTRIBUCIONES A ESSALUD"/>
    <n v="123107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3"/>
    <x v="8"/>
    <x v="10"/>
    <s v="1. COMBUSTIBLES Y CARBURANTES"/>
    <n v="77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10"/>
    <x v="12"/>
    <s v="99. OTROS GASTOS"/>
    <n v="90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3"/>
    <x v="14"/>
    <s v="1. SERVICIO DE TELEFONIA MOVIL"/>
    <n v="215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3"/>
    <x v="24"/>
    <s v="1. SERVICIO DE PUBLICIDAD"/>
    <n v="690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4"/>
    <x v="4"/>
    <s v="1. SERVICIOS DE LIMPIEZA E HIGIENE"/>
    <n v="426503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4"/>
    <x v="4"/>
    <s v="2. SERVICIOS DE SEGURIDAD Y VIGILANCIA"/>
    <n v="100107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5"/>
    <x v="5"/>
    <s v="1. DE EDIFICIOS Y ESTRUCTURAS"/>
    <n v="27974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6"/>
    <x v="6"/>
    <s v="2. SEGURO DE VEHICULOS"/>
    <n v="2606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6"/>
    <x v="6"/>
    <s v="3. SEGURO OBLIGATORIO ACCIDENTES DE TRANSITO (SOAT)"/>
    <n v="44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6"/>
    <x v="6"/>
    <s v="4. OTROS SEGUROS PERSONALES"/>
    <n v="31896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12"/>
    <x v="17"/>
    <s v="1. CONTRATO ADMINISTRATIVO DE SERVICIOS"/>
    <n v="191863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12"/>
    <x v="17"/>
    <s v="2. CONTRIBUCIONES A ESSALUD DE C.A.S."/>
    <n v="15853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1"/>
    <x v="2"/>
    <x v="12"/>
    <x v="17"/>
    <s v="4. AGUINALDOS DE C.A.S."/>
    <n v="56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0"/>
    <s v="0070182. OTORGAMIENTO DE DOCUMENTO NACIONAL DE IDENTIDAD"/>
    <s v="232. DNI EMITIDO"/>
    <n v="335923"/>
    <s v="13. LA LIBERTAD"/>
    <s v="01. TRUJILLO"/>
    <s v="01. TRUJILLO"/>
    <x v="1"/>
    <s v="09. RECURSOS DIRECTAMENTE RECAUDADOS"/>
    <x v="0"/>
    <s v="2. GASTOS PRESUPUESTARIOS"/>
    <x v="2"/>
    <x v="4"/>
    <x v="13"/>
    <x v="18"/>
    <s v="1. DERECHOS ADMINISTRATIVOS"/>
    <n v="968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0"/>
    <s v="00. RECURSOS ORDINARIOS"/>
    <x v="0"/>
    <s v="2. GASTOS PRESUPUESTARIOS"/>
    <x v="0"/>
    <x v="0"/>
    <x v="0"/>
    <x v="0"/>
    <s v="4. PERSONAL CON CONTRATO A PLAZO INDETERMINADO (REGIMEN LABORAL PRIVADO)"/>
    <n v="16909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0"/>
    <s v="00. RECURSOS ORDINARIOS"/>
    <x v="0"/>
    <s v="2. GASTOS PRESUPUESTARIOS"/>
    <x v="0"/>
    <x v="0"/>
    <x v="1"/>
    <x v="1"/>
    <s v="1. GRATIFICACIONES"/>
    <n v="25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0"/>
    <s v="00. RECURSOS ORDINARIOS"/>
    <x v="0"/>
    <s v="2. GASTOS PRESUPUESTARIOS"/>
    <x v="0"/>
    <x v="0"/>
    <x v="1"/>
    <x v="1"/>
    <s v="3. BONIFICACION POR ESCOLARIDAD"/>
    <n v="37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0"/>
    <s v="00. RECURSOS ORDINARIOS"/>
    <x v="0"/>
    <s v="2. GASTOS PRESUPUESTARIOS"/>
    <x v="0"/>
    <x v="1"/>
    <x v="2"/>
    <x v="2"/>
    <s v="5. CONTRIBUCIONES A ESSALUD"/>
    <n v="1350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16591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0"/>
    <x v="1"/>
    <x v="1"/>
    <s v="1. GRATIFICACIONES"/>
    <n v="175081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0"/>
    <x v="1"/>
    <x v="1"/>
    <s v="3. BONIFICACION POR ESCOLARIDAD"/>
    <n v="1901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0"/>
    <x v="1"/>
    <x v="8"/>
    <s v="1. COMPENSACION POR TIEMPO DE SERVICIOS (CTS)"/>
    <n v="83365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0"/>
    <x v="1"/>
    <x v="9"/>
    <s v="99. OTRAS OCASIONALES"/>
    <n v="12862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0"/>
    <x v="1"/>
    <x v="2"/>
    <x v="2"/>
    <s v="5. CONTRIBUCIONES A ESSALUD"/>
    <n v="75362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3"/>
    <x v="17"/>
    <x v="25"/>
    <s v="5. OTROS MATERIALES DE MANTENIMIENTO"/>
    <n v="5000"/>
    <s v="5."/>
    <s v="2."/>
    <s v="3."/>
    <s v="1."/>
    <s v="11"/>
    <s v="1."/>
    <s v="5."/>
    <x v="4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3"/>
    <x v="17"/>
    <x v="25"/>
    <s v="6. MATERIALES DE  ACONDICIONAMIENTO"/>
    <n v="5000"/>
    <s v="5."/>
    <s v="2."/>
    <s v="3."/>
    <s v="1."/>
    <s v="11"/>
    <s v="1."/>
    <s v="6."/>
    <x v="4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3"/>
    <x v="8"/>
    <x v="10"/>
    <s v="1. COMBUSTIBLES Y CARBURANTES"/>
    <n v="4609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10"/>
    <x v="12"/>
    <s v="99. OTROS GASTOS"/>
    <n v="1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3"/>
    <x v="13"/>
    <s v="1. SERVICIO DE SUMINISTRO DE ENERGIA ELECTRICA"/>
    <n v="647006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3"/>
    <x v="13"/>
    <s v="2. SERVICIO DE AGUA Y DESAGUE"/>
    <n v="168016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3"/>
    <x v="14"/>
    <s v="1. SERVICIO DE TELEFONIA MOVIL"/>
    <n v="10635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3"/>
    <x v="14"/>
    <s v="2. SERVICIO DE TELEFONIA FIJA"/>
    <n v="2956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4"/>
    <x v="4"/>
    <s v="1. SERVICIOS DE LIMPIEZA E HIGIENE"/>
    <n v="615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4"/>
    <x v="4"/>
    <s v="2. SERVICIOS DE SEGURIDAD Y VIGILANCIA"/>
    <n v="295996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5"/>
    <x v="5"/>
    <s v="1. DE EDIFICIOS Y ESTRUCTURAS"/>
    <n v="349696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6"/>
    <x v="6"/>
    <s v="2. SEGURO DE VEHICULOS"/>
    <n v="1121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6"/>
    <x v="6"/>
    <s v="4. OTROS SEGUROS PERSONALES"/>
    <n v="139051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12"/>
    <x v="17"/>
    <s v="1. CONTRATO ADMINISTRATIVO DE SERVICIOS"/>
    <n v="501231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12"/>
    <x v="17"/>
    <s v="2. CONTRIBUCIONES A ESSALUD DE C.A.S."/>
    <n v="41301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1"/>
    <x v="2"/>
    <x v="12"/>
    <x v="17"/>
    <s v="4. AGUINALDOS DE C.A.S."/>
    <n v="153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1"/>
    <s v="0070182. OTORGAMIENTO DE DOCUMENTO NACIONAL DE IDENTIDAD"/>
    <s v="232. DNI EMITIDO"/>
    <n v="2259763"/>
    <s v="15. LIMA"/>
    <s v="01. LIMA"/>
    <s v="03. ATE"/>
    <x v="1"/>
    <s v="09. RECURSOS DIRECTAMENTE RECAUDADOS"/>
    <x v="0"/>
    <s v="2. GASTOS PRESUPUESTARIOS"/>
    <x v="2"/>
    <x v="4"/>
    <x v="13"/>
    <x v="18"/>
    <s v="1. DERECHOS ADMINISTRATIVOS"/>
    <n v="77979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89842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0"/>
    <x v="1"/>
    <x v="1"/>
    <s v="1. GRATIFICACIONES"/>
    <n v="30899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0"/>
    <x v="1"/>
    <x v="1"/>
    <s v="3. BONIFICACION POR ESCOLARIDAD"/>
    <n v="357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0"/>
    <x v="1"/>
    <x v="8"/>
    <s v="1. COMPENSACION POR TIEMPO DE SERVICIOS (CTS)"/>
    <n v="18024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0"/>
    <x v="1"/>
    <x v="9"/>
    <s v="99. OTRAS OCASIONALES"/>
    <n v="27809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0"/>
    <x v="1"/>
    <x v="2"/>
    <x v="2"/>
    <s v="5. CONTRIBUCIONES A ESSALUD"/>
    <n v="166857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10"/>
    <x v="12"/>
    <s v="99. OTROS GASTOS"/>
    <n v="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3"/>
    <x v="13"/>
    <s v="1. SERVICIO DE SUMINISTRO DE ENERGIA ELECTRICA"/>
    <n v="63110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3"/>
    <x v="13"/>
    <s v="2. SERVICIO DE AGUA Y DESAGUE"/>
    <n v="28003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3"/>
    <x v="14"/>
    <s v="2. SERVICIO DE TELEFONIA FIJA"/>
    <n v="100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4"/>
    <x v="4"/>
    <s v="1. SERVICIOS DE LIMPIEZA E HIGIENE"/>
    <n v="7643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4"/>
    <x v="4"/>
    <s v="2. SERVICIOS DE SEGURIDAD Y VIGILANCIA"/>
    <n v="125252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11"/>
    <x v="16"/>
    <s v="1. DE MAQUINARIAS Y EQUIPOS"/>
    <n v="18492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5"/>
    <x v="5"/>
    <s v="1. DE EDIFICIOS Y ESTRUCTURAS"/>
    <n v="164619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5"/>
    <x v="5"/>
    <s v="2. DE VEHICULOS"/>
    <n v="77800"/>
    <s v="5."/>
    <s v="2."/>
    <s v="3."/>
    <s v="2."/>
    <s v="5."/>
    <s v="1."/>
    <s v="2."/>
    <x v="2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6"/>
    <x v="6"/>
    <s v="2. SEGURO DE VEHICULOS"/>
    <n v="68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6"/>
    <x v="6"/>
    <s v="4. OTROS SEGUROS PERSONALES"/>
    <n v="27713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7"/>
    <x v="26"/>
    <s v="1. CONSULTORIAS"/>
    <n v="80000"/>
    <s v="5."/>
    <s v="2."/>
    <s v="3."/>
    <s v="2."/>
    <s v="7."/>
    <s v="1."/>
    <s v="1."/>
    <x v="4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7"/>
    <x v="7"/>
    <s v="99. SERVICIOS DIVERSOS"/>
    <n v="38884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12"/>
    <x v="17"/>
    <s v="1. CONTRATO ADMINISTRATIVO DE SERVICIOS"/>
    <n v="185843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12"/>
    <x v="17"/>
    <s v="2. CONTRIBUCIONES A ESSALUD DE C.A.S."/>
    <n v="14863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1"/>
    <x v="2"/>
    <x v="12"/>
    <x v="17"/>
    <s v="4. AGUINALDOS DE C.A.S."/>
    <n v="47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2"/>
    <s v="0070182. OTORGAMIENTO DE DOCUMENTO NACIONAL DE IDENTIDAD"/>
    <s v="232. DNI EMITIDO"/>
    <n v="566441"/>
    <s v="15. LIMA"/>
    <s v="01. LIMA"/>
    <s v="05. BREÑA"/>
    <x v="1"/>
    <s v="09. RECURSOS DIRECTAMENTE RECAUDADOS"/>
    <x v="0"/>
    <s v="2. GASTOS PRESUPUESTARIOS"/>
    <x v="2"/>
    <x v="4"/>
    <x v="13"/>
    <x v="18"/>
    <s v="1. DERECHOS ADMINISTRATIVOS"/>
    <n v="2193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0"/>
    <s v="00. RECURSOS ORDINARIOS"/>
    <x v="0"/>
    <s v="2. GASTOS PRESUPUESTARIOS"/>
    <x v="0"/>
    <x v="0"/>
    <x v="0"/>
    <x v="0"/>
    <s v="4. PERSONAL CON CONTRATO A PLAZO INDETERMINADO (REGIMEN LABORAL PRIVADO)"/>
    <n v="12649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0"/>
    <s v="00. RECURSOS ORDINARIOS"/>
    <x v="0"/>
    <s v="2. GASTOS PRESUPUESTARIOS"/>
    <x v="0"/>
    <x v="0"/>
    <x v="1"/>
    <x v="1"/>
    <s v="1. GRATIFICACIONES"/>
    <n v="186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0"/>
    <s v="00. RECURSOS ORDINARIOS"/>
    <x v="0"/>
    <s v="2. GASTOS PRESUPUESTARIOS"/>
    <x v="0"/>
    <x v="1"/>
    <x v="2"/>
    <x v="2"/>
    <s v="5. CONTRIBUCIONES A ESSALUD"/>
    <n v="1004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0"/>
    <x v="0"/>
    <x v="0"/>
    <s v="4. PERSONAL CON CONTRATO A PLAZO INDETERMINADO (REGIMEN LABORAL PRIVADO)"/>
    <n v="647753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0"/>
    <x v="1"/>
    <x v="1"/>
    <s v="1. GRATIFICACIONES"/>
    <n v="105521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0"/>
    <x v="1"/>
    <x v="1"/>
    <s v="3. BONIFICACION POR ESCOLARIDAD"/>
    <n v="117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0"/>
    <x v="1"/>
    <x v="8"/>
    <s v="1. COMPENSACION POR TIEMPO DE SERVICIOS (CTS)"/>
    <n v="615541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0"/>
    <x v="1"/>
    <x v="9"/>
    <s v="99. OTRAS OCASIONALES"/>
    <n v="94969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0"/>
    <x v="1"/>
    <x v="2"/>
    <x v="2"/>
    <s v="5. CONTRIBUCIONES A ESSALUD"/>
    <n v="56981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3"/>
    <x v="15"/>
    <x v="20"/>
    <s v="1. ALIMENTOS Y BEBIDAS PARA CONSUMO HUMANO"/>
    <n v="1574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3"/>
    <x v="14"/>
    <x v="19"/>
    <s v="2. PAPELERIA EN GENERAL, UTILES Y MATERIALES DE OFICINA"/>
    <n v="17000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3"/>
    <x v="18"/>
    <x v="27"/>
    <s v="99. OTROS ACCESORIOS Y REPUESTOS"/>
    <n v="11000000"/>
    <s v="5."/>
    <s v="2."/>
    <s v="3."/>
    <s v="1."/>
    <s v="6."/>
    <s v="1."/>
    <s v="99"/>
    <x v="4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3"/>
    <x v="9"/>
    <x v="11"/>
    <s v="99. OTROS BIENES"/>
    <n v="4447292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10"/>
    <x v="12"/>
    <s v="99. OTROS GASTOS"/>
    <n v="344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3"/>
    <x v="13"/>
    <s v="1. SERVICIO DE SUMINISTRO DE ENERGIA ELECTRICA"/>
    <n v="129994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3"/>
    <x v="13"/>
    <s v="2. SERVICIO DE AGUA Y DESAGUE"/>
    <n v="30804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3"/>
    <x v="14"/>
    <s v="1. SERVICIO DE TELEFONIA MOVIL"/>
    <n v="834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3"/>
    <x v="14"/>
    <s v="2. SERVICIO DE TELEFONIA FIJA"/>
    <n v="199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4"/>
    <x v="4"/>
    <s v="1. SERVICIOS DE LIMPIEZA E HIGIENE"/>
    <n v="9394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4"/>
    <x v="4"/>
    <s v="2. SERVICIOS DE SEGURIDAD Y VIGILANCIA"/>
    <n v="15548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11"/>
    <x v="16"/>
    <s v="1. DE MAQUINARIAS Y EQUIPOS"/>
    <n v="437994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5"/>
    <x v="5"/>
    <s v="1. DE EDIFICIOS Y ESTRUCTURAS"/>
    <n v="24992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5"/>
    <x v="5"/>
    <s v="4. DE MAQUINARIAS Y EQUIPOS"/>
    <n v="18810"/>
    <s v="5."/>
    <s v="2."/>
    <s v="3."/>
    <s v="2."/>
    <s v="5."/>
    <s v="1."/>
    <s v="4."/>
    <x v="4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6"/>
    <x v="6"/>
    <s v="2. SEGURO DE VEHICULOS"/>
    <n v="180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6"/>
    <x v="6"/>
    <s v="4. OTROS SEGUROS PERSONALES"/>
    <n v="110688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6"/>
    <x v="6"/>
    <s v="99. OTROS SEGUROS DE  BIENES MUEBLES E INMUEBLES"/>
    <n v="681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12"/>
    <x v="17"/>
    <s v="1. CONTRATO ADMINISTRATIVO DE SERVICIOS"/>
    <n v="5284413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12"/>
    <x v="17"/>
    <s v="2. CONTRIBUCIONES A ESSALUD DE C.A.S."/>
    <n v="41257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1"/>
    <x v="2"/>
    <x v="12"/>
    <x v="17"/>
    <s v="4. AGUINALDOS DE C.A.S."/>
    <n v="129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5"/>
    <s v="0070182. OTORGAMIENTO DE DOCUMENTO NACIONAL DE IDENTIDAD"/>
    <s v="232. DNI EMITIDO"/>
    <n v="1542338"/>
    <s v="15. LIMA"/>
    <s v="01. LIMA"/>
    <s v="21. PUEBLO LIBRE"/>
    <x v="1"/>
    <s v="09. RECURSOS DIRECTAMENTE RECAUDADOS"/>
    <x v="0"/>
    <s v="2. GASTOS PRESUPUESTARIOS"/>
    <x v="2"/>
    <x v="4"/>
    <x v="13"/>
    <x v="18"/>
    <s v="1. DERECHOS ADMINISTRATIVOS"/>
    <n v="3010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0"/>
    <s v="00. RECURSOS ORDINARIOS"/>
    <x v="0"/>
    <s v="2. GASTOS PRESUPUESTARIOS"/>
    <x v="0"/>
    <x v="0"/>
    <x v="0"/>
    <x v="0"/>
    <s v="4. PERSONAL CON CONTRATO A PLAZO INDETERMINADO (REGIMEN LABORAL PRIVADO)"/>
    <n v="63247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0"/>
    <s v="00. RECURSOS ORDINARIOS"/>
    <x v="0"/>
    <s v="2. GASTOS PRESUPUESTARIOS"/>
    <x v="0"/>
    <x v="0"/>
    <x v="1"/>
    <x v="1"/>
    <s v="1. GRATIFICACIONES"/>
    <n v="93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0"/>
    <s v="00. RECURSOS ORDINARIOS"/>
    <x v="0"/>
    <s v="2. GASTOS PRESUPUESTARIOS"/>
    <x v="0"/>
    <x v="1"/>
    <x v="2"/>
    <x v="2"/>
    <s v="5. CONTRIBUCIONES A ESSALUD"/>
    <n v="502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58661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0"/>
    <x v="1"/>
    <x v="1"/>
    <s v="1. GRATIFICACIONES"/>
    <n v="58431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0"/>
    <x v="1"/>
    <x v="1"/>
    <s v="3. BONIFICACION POR ESCOLARIDAD"/>
    <n v="6457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0"/>
    <x v="1"/>
    <x v="8"/>
    <s v="1. COMPENSACION POR TIEMPO DE SERVICIOS (CTS)"/>
    <n v="340850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0"/>
    <x v="1"/>
    <x v="9"/>
    <s v="99. OTRAS OCASIONALES"/>
    <n v="5258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0"/>
    <x v="1"/>
    <x v="2"/>
    <x v="2"/>
    <s v="5. CONTRIBUCIONES A ESSALUD"/>
    <n v="31553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3"/>
    <x v="15"/>
    <x v="20"/>
    <s v="1. ALIMENTOS Y BEBIDAS PARA CONSUMO HUMANO"/>
    <n v="37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10"/>
    <x v="12"/>
    <s v="99. OTROS GASTOS"/>
    <n v="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3"/>
    <x v="13"/>
    <s v="1. SERVICIO DE SUMINISTRO DE ENERGIA ELECTRICA"/>
    <n v="40866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3"/>
    <x v="14"/>
    <s v="2. SERVICIO DE TELEFONIA FIJA"/>
    <n v="153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3"/>
    <x v="23"/>
    <s v="1. DIFUSIÓN EN EL DIARIO OFICIAL"/>
    <n v="198608"/>
    <s v="5."/>
    <s v="2."/>
    <s v="3."/>
    <s v="2."/>
    <s v="2."/>
    <s v="5."/>
    <s v="1."/>
    <x v="3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4"/>
    <x v="4"/>
    <s v="1. SERVICIOS DE LIMPIEZA E HIGIENE"/>
    <n v="4433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4"/>
    <x v="4"/>
    <s v="2. SERVICIOS DE SEGURIDAD Y VIGILANCIA"/>
    <n v="6910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11"/>
    <x v="16"/>
    <s v="1. DE MAQUINARIAS Y EQUIPOS"/>
    <n v="19645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5"/>
    <x v="5"/>
    <s v="1. DE EDIFICIOS Y ESTRUCTURAS"/>
    <n v="31772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6"/>
    <x v="6"/>
    <s v="2. SEGURO DE VEHICULOS"/>
    <n v="303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6"/>
    <x v="6"/>
    <s v="4. OTROS SEGUROS PERSONALES"/>
    <n v="31538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12"/>
    <x v="17"/>
    <s v="1. CONTRATO ADMINISTRATIVO DE SERVICIOS"/>
    <n v="140330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12"/>
    <x v="17"/>
    <s v="2. CONTRIBUCIONES A ESSALUD DE C.A.S."/>
    <n v="9862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1"/>
    <x v="2"/>
    <x v="12"/>
    <x v="17"/>
    <s v="4. AGUINALDOS DE C.A.S."/>
    <n v="31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6"/>
    <s v="0070182. OTORGAMIENTO DE DOCUMENTO NACIONAL DE IDENTIDAD"/>
    <s v="232. DNI EMITIDO"/>
    <n v="452726"/>
    <s v="15. LIMA"/>
    <s v="01. LIMA"/>
    <s v="40. SANTIAGO DE SURCO"/>
    <x v="1"/>
    <s v="09. RECURSOS DIRECTAMENTE RECAUDADOS"/>
    <x v="0"/>
    <s v="2. GASTOS PRESUPUESTARIOS"/>
    <x v="2"/>
    <x v="4"/>
    <x v="13"/>
    <x v="18"/>
    <s v="1. DERECHOS ADMINISTRATIVOS"/>
    <n v="1634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0402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0"/>
    <x v="1"/>
    <x v="1"/>
    <s v="1. GRATIFICACIONES"/>
    <n v="659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0"/>
    <x v="1"/>
    <x v="1"/>
    <s v="3. BONIFICACION POR ESCOLARIDAD"/>
    <n v="691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0"/>
    <x v="1"/>
    <x v="8"/>
    <s v="1. COMPENSACION POR TIEMPO DE SERVICIOS (CTS)"/>
    <n v="3848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0"/>
    <x v="1"/>
    <x v="9"/>
    <s v="99. OTRAS OCASIONALES"/>
    <n v="5937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0"/>
    <x v="1"/>
    <x v="2"/>
    <x v="2"/>
    <s v="5. CONTRIBUCIONES A ESSALUD"/>
    <n v="3562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3"/>
    <x v="8"/>
    <x v="10"/>
    <s v="1. COMBUSTIBLES Y CARBURANTES"/>
    <n v="55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10"/>
    <x v="12"/>
    <s v="99. OTROS GASTOS"/>
    <n v="1787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3"/>
    <x v="14"/>
    <s v="1. SERVICIO DE TELEFONIA MOVIL"/>
    <n v="2876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3"/>
    <x v="14"/>
    <s v="2. SERVICIO DE TELEFONIA FIJA"/>
    <n v="357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4"/>
    <x v="4"/>
    <s v="1. SERVICIOS DE LIMPIEZA E HIGIENE"/>
    <n v="14256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4"/>
    <x v="4"/>
    <s v="2. SERVICIOS DE SEGURIDAD Y VIGILANCIA"/>
    <n v="433789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6"/>
    <x v="6"/>
    <s v="2. SEGURO DE VEHICULOS"/>
    <n v="209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6"/>
    <x v="6"/>
    <s v="4. OTROS SEGUROS PERSONALES"/>
    <n v="11955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12"/>
    <x v="17"/>
    <s v="1. CONTRATO ADMINISTRATIVO DE SERVICIOS"/>
    <n v="45438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12"/>
    <x v="17"/>
    <s v="2. CONTRIBUCIONES A ESSALUD DE C.A.S."/>
    <n v="3769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7"/>
    <s v="0070182. OTORGAMIENTO DE DOCUMENTO NACIONAL DE IDENTIDAD"/>
    <s v="232. DNI EMITIDO"/>
    <n v="132745"/>
    <s v="16. LORETO"/>
    <s v="01. MAYNAS"/>
    <s v="01. IQUITOS"/>
    <x v="1"/>
    <s v="09. RECURSOS DIRECTAMENTE RECAUDADOS"/>
    <x v="0"/>
    <s v="2. GASTOS PRESUPUESTARIOS"/>
    <x v="1"/>
    <x v="2"/>
    <x v="12"/>
    <x v="17"/>
    <s v="4. AGUINALDOS DE C.A.S."/>
    <n v="13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0"/>
    <x v="0"/>
    <x v="0"/>
    <s v="4. PERSONAL CON CONTRATO A PLAZO INDETERMINADO (REGIMEN LABORAL PRIVADO)"/>
    <n v="17239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0"/>
    <x v="1"/>
    <x v="1"/>
    <s v="1. GRATIFICACIONES"/>
    <n v="5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0"/>
    <x v="1"/>
    <x v="1"/>
    <s v="3. BONIFICACION POR ESCOLARIDAD"/>
    <n v="54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0"/>
    <x v="1"/>
    <x v="8"/>
    <s v="1. COMPENSACION POR TIEMPO DE SERVICIOS (CTS)"/>
    <n v="5000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0"/>
    <x v="1"/>
    <x v="9"/>
    <s v="99. OTRAS OCASIONALES"/>
    <n v="200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0"/>
    <s v="00. RECURSOS ORDINARIOS"/>
    <x v="0"/>
    <s v="2. GASTOS PRESUPUESTARIOS"/>
    <x v="0"/>
    <x v="1"/>
    <x v="2"/>
    <x v="2"/>
    <s v="5. CONTRIBUCIONES A ESSALUD"/>
    <n v="19541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71821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0"/>
    <x v="1"/>
    <x v="1"/>
    <s v="1. GRATIFICACIONES"/>
    <n v="30210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0"/>
    <x v="1"/>
    <x v="1"/>
    <s v="3. BONIFICACION POR ESCOLARIDAD"/>
    <n v="335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0"/>
    <x v="1"/>
    <x v="8"/>
    <s v="1. COMPENSACION POR TIEMPO DE SERVICIOS (CTS)"/>
    <n v="17414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0"/>
    <x v="1"/>
    <x v="9"/>
    <s v="99. OTRAS OCASIONALES"/>
    <n v="2564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0"/>
    <x v="1"/>
    <x v="2"/>
    <x v="2"/>
    <s v="5. CONTRIBUCIONES A ESSALUD"/>
    <n v="14629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3"/>
    <x v="8"/>
    <x v="10"/>
    <s v="1. COMBUSTIBLES Y CARBURANTES"/>
    <n v="110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10"/>
    <x v="12"/>
    <s v="99. OTROS GASTOS"/>
    <n v="6814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3"/>
    <x v="14"/>
    <s v="1. SERVICIO DE TELEFONIA MOVIL"/>
    <n v="215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3"/>
    <x v="14"/>
    <s v="2. SERVICIO DE TELEFONIA FIJA"/>
    <n v="8389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4"/>
    <x v="4"/>
    <s v="1. SERVICIOS DE LIMPIEZA E HIGIENE"/>
    <n v="43616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4"/>
    <x v="4"/>
    <s v="2. SERVICIOS DE SEGURIDAD Y VIGILANCIA"/>
    <n v="85936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5"/>
    <x v="5"/>
    <s v="1. DE EDIFICIOS Y ESTRUCTURAS"/>
    <n v="347707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6"/>
    <x v="6"/>
    <s v="2. SEGURO DE VEHICULOS"/>
    <n v="2593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6"/>
    <x v="6"/>
    <s v="3. SEGURO OBLIGATORIO ACCIDENTES DE TRANSITO (SOAT)"/>
    <n v="44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6"/>
    <x v="6"/>
    <s v="4. OTROS SEGUROS PERSONALES"/>
    <n v="338422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12"/>
    <x v="17"/>
    <s v="1. CONTRATO ADMINISTRATIVO DE SERVICIOS"/>
    <n v="164135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12"/>
    <x v="17"/>
    <s v="2. CONTRIBUCIONES A ESSALUD DE C.A.S."/>
    <n v="13369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1"/>
    <x v="2"/>
    <x v="12"/>
    <x v="17"/>
    <s v="4. AGUINALDOS DE C.A.S."/>
    <n v="47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8"/>
    <s v="0070182. OTORGAMIENTO DE DOCUMENTO NACIONAL DE IDENTIDAD"/>
    <s v="232. DNI EMITIDO"/>
    <n v="287750"/>
    <s v="20. PIURA"/>
    <s v="01. PIURA"/>
    <s v="01. PIURA"/>
    <x v="1"/>
    <s v="09. RECURSOS DIRECTAMENTE RECAUDADOS"/>
    <x v="0"/>
    <s v="2. GASTOS PRESUPUESTARIOS"/>
    <x v="2"/>
    <x v="4"/>
    <x v="13"/>
    <x v="18"/>
    <s v="1. DERECHOS ADMINISTRATIVOS"/>
    <n v="10896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5025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0"/>
    <x v="1"/>
    <x v="1"/>
    <s v="1. GRATIFICACIONES"/>
    <n v="12211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0"/>
    <x v="1"/>
    <x v="1"/>
    <s v="3. BONIFICACION POR ESCOLARIDAD"/>
    <n v="143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0"/>
    <x v="1"/>
    <x v="8"/>
    <s v="1. COMPENSACION POR TIEMPO DE SERVICIOS (CTS)"/>
    <n v="7123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0"/>
    <x v="1"/>
    <x v="9"/>
    <s v="99. OTRAS OCASIONALES"/>
    <n v="1099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0"/>
    <x v="1"/>
    <x v="2"/>
    <x v="2"/>
    <s v="5. CONTRIBUCIONES A ESSALUD"/>
    <n v="6594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10"/>
    <x v="12"/>
    <s v="99. OTROS GASTOS"/>
    <n v="855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3"/>
    <x v="14"/>
    <s v="2. SERVICIO DE TELEFONIA FIJA"/>
    <n v="539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4"/>
    <x v="4"/>
    <s v="1. SERVICIOS DE LIMPIEZA E HIGIENE"/>
    <n v="18217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4"/>
    <x v="4"/>
    <s v="2. SERVICIOS DE SEGURIDAD Y VIGILANCIA"/>
    <n v="579792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5"/>
    <x v="5"/>
    <s v="1. DE EDIFICIOS Y ESTRUCTURAS"/>
    <n v="16155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6"/>
    <x v="6"/>
    <s v="2. SEGURO DE VEHICULOS"/>
    <n v="2476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6"/>
    <x v="6"/>
    <s v="4. OTROS SEGUROS PERSONALES"/>
    <n v="672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12"/>
    <x v="17"/>
    <s v="1. CONTRATO ADMINISTRATIVO DE SERVICIOS"/>
    <n v="66139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12"/>
    <x v="17"/>
    <s v="2. CONTRIBUCIONES A ESSALUD DE C.A.S."/>
    <n v="5435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19"/>
    <s v="0070182. OTORGAMIENTO DE DOCUMENTO NACIONAL DE IDENTIDAD"/>
    <s v="232. DNI EMITIDO"/>
    <n v="188572"/>
    <s v="21. PUNO"/>
    <s v="01. PUNO"/>
    <s v="01. PUNO"/>
    <x v="1"/>
    <s v="09. RECURSOS DIRECTAMENTE RECAUDADOS"/>
    <x v="0"/>
    <s v="2. GASTOS PRESUPUESTARIOS"/>
    <x v="1"/>
    <x v="2"/>
    <x v="12"/>
    <x v="17"/>
    <s v="4. AGUINALDOS DE C.A.S."/>
    <n v="20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9042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0"/>
    <x v="1"/>
    <x v="1"/>
    <s v="1. GRATIFICACIONES"/>
    <n v="1472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0"/>
    <x v="1"/>
    <x v="1"/>
    <s v="3. BONIFICACION POR ESCOLARIDAD"/>
    <n v="171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0"/>
    <x v="1"/>
    <x v="8"/>
    <s v="1. COMPENSACION POR TIEMPO DE SERVICIOS (CTS)"/>
    <n v="85868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0"/>
    <x v="1"/>
    <x v="9"/>
    <s v="99. OTRAS OCASIONALES"/>
    <n v="1325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0"/>
    <x v="1"/>
    <x v="2"/>
    <x v="2"/>
    <s v="5. CONTRIBUCIONES A ESSALUD"/>
    <n v="7948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3"/>
    <x v="8"/>
    <x v="10"/>
    <s v="1. COMBUSTIBLES Y CARBURANTES"/>
    <n v="88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10"/>
    <x v="12"/>
    <s v="99. OTROS GASTOS"/>
    <n v="145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3"/>
    <x v="14"/>
    <s v="2. SERVICIO DE TELEFONIA FIJA"/>
    <n v="529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3"/>
    <x v="24"/>
    <s v="1. SERVICIO DE PUBLICIDAD"/>
    <n v="2000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4"/>
    <x v="4"/>
    <s v="1. SERVICIOS DE LIMPIEZA E HIGIENE"/>
    <n v="253803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4"/>
    <x v="4"/>
    <s v="2. SERVICIOS DE SEGURIDAD Y VIGILANCIA"/>
    <n v="78329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5"/>
    <x v="5"/>
    <s v="1. DE EDIFICIOS Y ESTRUCTURAS"/>
    <n v="29860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6"/>
    <x v="6"/>
    <s v="2. SEGURO DE VEHICULOS"/>
    <n v="1913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6"/>
    <x v="6"/>
    <s v="4. OTROS SEGUROS PERSONALES"/>
    <n v="6252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6"/>
    <x v="6"/>
    <s v="99. OTROS SEGUROS DE  BIENES MUEBLES E INMUEBLES"/>
    <n v="356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12"/>
    <x v="17"/>
    <s v="1. CONTRATO ADMINISTRATIVO DE SERVICIOS"/>
    <n v="673431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12"/>
    <x v="17"/>
    <s v="2. CONTRIBUCIONES A ESSALUD DE C.A.S."/>
    <n v="5558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1"/>
    <x v="2"/>
    <x v="12"/>
    <x v="17"/>
    <s v="4. AGUINALDOS DE C.A.S."/>
    <n v="20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0"/>
    <s v="0070182. OTORGAMIENTO DE DOCUMENTO NACIONAL DE IDENTIDAD"/>
    <s v="232. DNI EMITIDO"/>
    <n v="149629"/>
    <s v="22. SAN MARTIN"/>
    <s v="09. SAN MARTIN"/>
    <s v="01. TARAPOTO"/>
    <x v="1"/>
    <s v="09. RECURSOS DIRECTAMENTE RECAUDADOS"/>
    <x v="0"/>
    <s v="2. GASTOS PRESUPUESTARIOS"/>
    <x v="2"/>
    <x v="4"/>
    <x v="13"/>
    <x v="18"/>
    <s v="1. DERECHOS ADMINISTRATIVOS"/>
    <n v="1020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1020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0"/>
    <x v="1"/>
    <x v="1"/>
    <s v="1. GRATIFICACIONES"/>
    <n v="670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0"/>
    <x v="1"/>
    <x v="1"/>
    <s v="3. BONIFICACION POR ESCOLARIDAD"/>
    <n v="691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0"/>
    <x v="1"/>
    <x v="8"/>
    <s v="1. COMPENSACION POR TIEMPO DE SERVICIOS (CTS)"/>
    <n v="3908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0"/>
    <x v="1"/>
    <x v="9"/>
    <s v="99. OTRAS OCASIONALES"/>
    <n v="603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0"/>
    <x v="1"/>
    <x v="2"/>
    <x v="2"/>
    <s v="5. CONTRIBUCIONES A ESSALUD"/>
    <n v="36181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10"/>
    <x v="12"/>
    <s v="99. OTROS GASTOS"/>
    <n v="14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3"/>
    <x v="14"/>
    <s v="1. SERVICIO DE TELEFONIA MOVIL"/>
    <n v="143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3"/>
    <x v="14"/>
    <s v="2. SERVICIO DE TELEFONIA FIJA"/>
    <n v="363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4"/>
    <x v="4"/>
    <s v="1. SERVICIOS DE LIMPIEZA E HIGIENE"/>
    <n v="14403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4"/>
    <x v="4"/>
    <s v="2. SERVICIOS DE SEGURIDAD Y VIGILANCIA"/>
    <n v="142424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5"/>
    <x v="5"/>
    <s v="1. DE EDIFICIOS Y ESTRUCTURAS"/>
    <n v="1350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6"/>
    <x v="6"/>
    <s v="2. SEGURO DE VEHICULOS"/>
    <n v="222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6"/>
    <x v="6"/>
    <s v="3. SEGURO OBLIGATORIO ACCIDENTES DE TRANSITO (SOAT)"/>
    <n v="220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6"/>
    <x v="6"/>
    <s v="4. OTROS SEGUROS PERSONALES"/>
    <n v="881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6"/>
    <x v="6"/>
    <s v="99. OTROS SEGUROS DE  BIENES MUEBLES E INMUEBLES"/>
    <n v="2899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12"/>
    <x v="17"/>
    <s v="1. CONTRATO ADMINISTRATIVO DE SERVICIOS"/>
    <n v="41716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12"/>
    <x v="17"/>
    <s v="2. CONTRIBUCIONES A ESSALUD DE C.A.S."/>
    <n v="3425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1"/>
    <x v="2"/>
    <x v="12"/>
    <x v="17"/>
    <s v="4. AGUINALDOS DE C.A.S."/>
    <n v="12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2"/>
    <s v="5. ACTIVIDADES"/>
    <s v="5001695. OTORGAMIENTO DE DOCUMENTO NACIONAL DE IDENTIDAD"/>
    <x v="0"/>
    <s v="012. IDENTIDAD Y CIUDADANIA"/>
    <s v="0021. REGISTROS CIVILES E IDENTIDAD"/>
    <s v="00021"/>
    <s v="0070182. OTORGAMIENTO DE DOCUMENTO NACIONAL DE IDENTIDAD"/>
    <s v="232. DNI EMITIDO"/>
    <n v="46195"/>
    <s v="25. UCAYALI"/>
    <s v="01. CORONEL PORTILLO"/>
    <s v="01. CALLARIA"/>
    <x v="1"/>
    <s v="09. RECURSOS DIRECTAMENTE RECAUDADOS"/>
    <x v="0"/>
    <s v="2. GASTOS PRESUPUESTARIOS"/>
    <x v="2"/>
    <x v="4"/>
    <x v="13"/>
    <x v="18"/>
    <s v="1. DERECHOS ADMINISTRATIVOS"/>
    <n v="1472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3"/>
    <x v="15"/>
    <x v="20"/>
    <s v="1. ALIMENTOS Y BEBIDAS PARA CONSUMO HUMANO"/>
    <n v="1256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3"/>
    <x v="13"/>
    <s v="1. SERVICIO DE SUMINISTRO DE ENERGIA ELECTRICA"/>
    <n v="85468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3"/>
    <x v="13"/>
    <s v="2. SERVICIO DE AGUA Y DESAGUE"/>
    <n v="1867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3"/>
    <x v="14"/>
    <s v="2. SERVICIO DE TELEFONIA FIJA"/>
    <n v="625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4"/>
    <x v="4"/>
    <s v="1. SERVICIOS DE LIMPIEZA E HIGIENE"/>
    <n v="5739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4"/>
    <x v="4"/>
    <s v="2. SERVICIOS DE SEGURIDAD Y VIGILANCIA"/>
    <n v="8267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11"/>
    <x v="16"/>
    <s v="1. DE MAQUINARIAS Y EQUIPOS"/>
    <n v="17825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5"/>
    <x v="5"/>
    <s v="1. DE EDIFICIOS Y ESTRUCTURAS"/>
    <n v="11415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6"/>
    <x v="6"/>
    <s v="4. OTROS SEGUROS PERSONALES"/>
    <n v="5604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6"/>
    <x v="6"/>
    <s v="99. OTROS SEGUROS DE  BIENES MUEBLES E INMUEBLES"/>
    <n v="1077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7"/>
    <x v="7"/>
    <s v="99. SERVICIOS DIVERSOS"/>
    <n v="8058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12"/>
    <x v="17"/>
    <s v="1. CONTRATO ADMINISTRATIVO DE SERVICIOS"/>
    <n v="2625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12"/>
    <x v="17"/>
    <s v="2. CONTRIBUCIONES A ESSALUD DE C.A.S."/>
    <n v="1207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0"/>
    <s v="00. RECURSOS ORDINARIOS"/>
    <x v="0"/>
    <s v="2. GASTOS PRESUPUESTARIOS"/>
    <x v="1"/>
    <x v="2"/>
    <x v="12"/>
    <x v="17"/>
    <s v="4. AGUINALDOS DE C.A.S."/>
    <n v="3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2008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364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3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2128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328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970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1"/>
    <s v="0070186. GENERACION Y ENTREGA DE CERTIFICACION DIGITAL"/>
    <s v="018. CERTIFICADO"/>
    <n v="20000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94620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3"/>
    <x v="15"/>
    <x v="20"/>
    <s v="1. ALIMENTOS Y BEBIDAS PARA CONSUMO HUMANO"/>
    <n v="683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3"/>
    <x v="13"/>
    <s v="1. SERVICIO DE SUMINISTRO DE ENERGIA ELECTRICA"/>
    <n v="9177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3"/>
    <x v="14"/>
    <s v="1. SERVICIO DE TELEFONIA MOVIL"/>
    <n v="1107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3"/>
    <x v="14"/>
    <s v="2. SERVICIO DE TELEFONIA FIJA"/>
    <n v="147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4"/>
    <x v="4"/>
    <s v="1. SERVICIOS DE LIMPIEZA E HIGIENE"/>
    <n v="25052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4"/>
    <x v="4"/>
    <s v="2. SERVICIOS DE SEGURIDAD Y VIGILANCIA"/>
    <n v="74405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11"/>
    <x v="16"/>
    <s v="1. DE MAQUINARIAS Y EQUIPOS"/>
    <n v="47446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5"/>
    <x v="5"/>
    <s v="1. DE EDIFICIOS Y ESTRUCTURAS"/>
    <n v="50722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6"/>
    <x v="6"/>
    <s v="4. OTROS SEGUROS PERSONALES"/>
    <n v="26162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6"/>
    <x v="6"/>
    <s v="99. OTROS SEGUROS DE  BIENES MUEBLES E INMUEBLES"/>
    <n v="2505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7"/>
    <x v="7"/>
    <s v="99. SERVICIOS DIVERSOS"/>
    <n v="3525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7"/>
    <x v="22"/>
    <s v="3. SOPORTE TECNICO"/>
    <n v="1064042"/>
    <s v="5."/>
    <s v="2."/>
    <s v="3."/>
    <s v="2."/>
    <s v="7."/>
    <s v="4."/>
    <s v="3."/>
    <x v="38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12"/>
    <x v="17"/>
    <s v="1. CONTRATO ADMINISTRATIVO DE SERVICIOS"/>
    <n v="8937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12"/>
    <x v="17"/>
    <s v="2. CONTRIBUCIONES A ESSALUD DE C.A.S."/>
    <n v="4443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0"/>
    <s v="00. RECURSOS ORDINARIOS"/>
    <x v="0"/>
    <s v="2. GASTOS PRESUPUESTARIOS"/>
    <x v="1"/>
    <x v="2"/>
    <x v="12"/>
    <x v="17"/>
    <s v="4. AGUINALDOS DE C.A.S."/>
    <n v="10199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7080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0"/>
    <x v="1"/>
    <x v="1"/>
    <s v="1. GRATIFICACIONES"/>
    <n v="782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0"/>
    <x v="1"/>
    <x v="1"/>
    <s v="3. BONIFICACION POR ESCOLARIDAD"/>
    <n v="21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0"/>
    <x v="1"/>
    <x v="8"/>
    <s v="1. COMPENSACION POR TIEMPO DE SERVICIOS (CTS)"/>
    <n v="4565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0"/>
    <x v="1"/>
    <x v="9"/>
    <s v="99. OTRAS OCASIONALES"/>
    <n v="704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0"/>
    <x v="0"/>
    <s v="3. PRODUCTOS"/>
    <x v="3"/>
    <s v="5. ACTIVIDADES"/>
    <s v="5001699. GENERACION Y ENTREGA DE CERTIFICACION DIGITAL"/>
    <x v="0"/>
    <s v="012. IDENTIDAD Y CIUDADANIA"/>
    <s v="0021. REGISTROS CIVILES E IDENTIDAD"/>
    <s v="00002"/>
    <s v="0070186. GENERACION Y ENTREGA DE CERTIFICACION DIGITAL"/>
    <s v="018. CERTIFICADO"/>
    <n v="611061"/>
    <s v="15. LIMA"/>
    <s v="01. LIMA"/>
    <s v="06. CARABAYLLO"/>
    <x v="1"/>
    <s v="09. RECURSOS DIRECTAMENTE RECAUDADOS"/>
    <x v="0"/>
    <s v="2. GASTOS PRESUPUESTARIOS"/>
    <x v="0"/>
    <x v="1"/>
    <x v="2"/>
    <x v="2"/>
    <s v="5. CONTRIBUCIONES A ESSALUD"/>
    <n v="42267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5"/>
    <x v="20"/>
    <s v="1. ALIMENTOS Y BEBIDAS PARA CONSUMO HUMANO"/>
    <n v="752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7"/>
    <x v="25"/>
    <s v="1. PARA EDIFICIOS Y ESTRUCTURAS"/>
    <n v="2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9"/>
    <x v="28"/>
    <s v="1. VESTUARIO, ACCESORIOS Y PRENDAS DIVERSAS"/>
    <n v="140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4"/>
    <x v="19"/>
    <s v="1. REPUESTOS Y ACCESORIOS"/>
    <n v="26485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5314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4"/>
    <x v="29"/>
    <s v="1. ASEO, LIMPIEZA Y TOCADOR"/>
    <n v="11365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4"/>
    <x v="30"/>
    <s v="99. OTROS"/>
    <n v="984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8"/>
    <x v="27"/>
    <s v="4. DE SEGURIDAD"/>
    <n v="1584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484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568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3"/>
    <x v="9"/>
    <x v="11"/>
    <s v="99. OTROS BIENES"/>
    <n v="126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0"/>
    <x v="12"/>
    <s v="99. OTROS GASTOS"/>
    <n v="691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3"/>
    <x v="3"/>
    <s v="1. CORREOS Y SERVICIOS DE MENSAJERIA"/>
    <n v="4128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1"/>
    <x v="31"/>
    <s v="1. DE EDIFICACIONES, OFICINAS Y ESTRUCTURAS"/>
    <n v="48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1"/>
    <x v="32"/>
    <s v="1. DE MOBILIARIO Y SIMILARES"/>
    <n v="4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6"/>
    <x v="6"/>
    <s v="4. OTROS SEGUROS PERSONALES"/>
    <n v="44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80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7"/>
    <x v="7"/>
    <s v="99. SERVICIOS DIVERSOS"/>
    <n v="233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2"/>
    <x v="17"/>
    <s v="1. CONTRATO ADMINISTRATIVO DE SERVICIOS"/>
    <n v="1215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1"/>
    <s v="0077994. PROCESO DE EMISION DEL DNI -POBLACION DE 0 - 3 AÑOS"/>
    <s v="232. DNI EMITIDO"/>
    <n v="8000"/>
    <s v="04. AREQUIPA"/>
    <s v="01. AREQUIPA"/>
    <s v="99. MULTIDISTRITAL"/>
    <x v="0"/>
    <s v="00. RECURSOS ORDINARIOS"/>
    <x v="0"/>
    <s v="2. GASTOS PRESUPUESTARIOS"/>
    <x v="1"/>
    <x v="2"/>
    <x v="12"/>
    <x v="17"/>
    <s v="2. CONTRIBUCIONES A ESSALUD DE C.A.S."/>
    <n v="1475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5"/>
    <x v="20"/>
    <s v="1. ALIMENTOS Y BEBIDAS PARA CONSUMO HUMANO"/>
    <n v="564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7"/>
    <x v="25"/>
    <s v="1. PARA EDIFICIOS Y ESTRUCTURAS"/>
    <n v="1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9"/>
    <x v="28"/>
    <s v="1. VESTUARIO, ACCESORIOS Y PRENDAS DIVERSAS"/>
    <n v="112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4"/>
    <x v="19"/>
    <s v="1. REPUESTOS Y ACCESORIOS"/>
    <n v="23566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4"/>
    <x v="19"/>
    <s v="2. PAPELERIA EN GENERAL, UTILES Y MATERIALES DE OFICINA"/>
    <n v="26416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4"/>
    <x v="29"/>
    <s v="1. ASEO, LIMPIEZA Y TOCADOR"/>
    <n v="12710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4"/>
    <x v="30"/>
    <s v="99. OTROS"/>
    <n v="161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8"/>
    <x v="27"/>
    <s v="4. DE SEGURIDAD"/>
    <n v="162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756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9"/>
    <x v="11"/>
    <s v="3. LIBROS, DIARIOS, REVISTAS Y OTROS BIENES IMPRESOS NO VINCULADOS A ENSEÑANZA"/>
    <n v="540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3"/>
    <x v="9"/>
    <x v="11"/>
    <s v="99. OTROS BIENES"/>
    <n v="136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0"/>
    <x v="12"/>
    <s v="99. OTROS GASTOS"/>
    <n v="460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3"/>
    <x v="3"/>
    <s v="1. CORREOS Y SERVICIOS DE MENSAJERIA"/>
    <n v="482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1"/>
    <x v="31"/>
    <s v="1. DE EDIFICACIONES, OFICINAS Y ESTRUCTURAS"/>
    <n v="4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1"/>
    <x v="32"/>
    <s v="1. DE MOBILIARIO Y SIMILARES"/>
    <n v="4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6"/>
    <x v="6"/>
    <s v="4. OTROS SEGUROS PERSONALES"/>
    <n v="329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7"/>
    <x v="7"/>
    <s v="2. TRANSPORTE Y TRASLADO DE CARGA, BIENES Y MATERIALES"/>
    <n v="144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7"/>
    <x v="7"/>
    <s v="99. SERVICIOS DIVERSOS"/>
    <n v="2794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2"/>
    <x v="17"/>
    <s v="1. CONTRATO ADMINISTRATIVO DE SERVICIOS"/>
    <n v="111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2"/>
    <s v="0077994. PROCESO DE EMISION DEL DNI -POBLACION DE 0 - 3 AÑOS"/>
    <s v="232. DNI EMITIDO"/>
    <n v="8374"/>
    <s v="08. CUSCO"/>
    <s v="04. CALCA"/>
    <s v="03. LAMAY"/>
    <x v="0"/>
    <s v="00. RECURSOS ORDINARIOS"/>
    <x v="0"/>
    <s v="2. GASTOS PRESUPUESTARIOS"/>
    <x v="1"/>
    <x v="2"/>
    <x v="12"/>
    <x v="17"/>
    <s v="2. CONTRIBUCIONES A ESSALUD DE C.A.S."/>
    <n v="1211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5"/>
    <x v="20"/>
    <s v="1. ALIMENTOS Y BEBIDAS PARA CONSUMO HUMANO"/>
    <n v="5639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7"/>
    <x v="25"/>
    <s v="1. PARA EDIFICIOS Y ESTRUCTURAS"/>
    <n v="2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9"/>
    <x v="28"/>
    <s v="1. VESTUARIO, ACCESORIOS Y PRENDAS DIVERSAS"/>
    <n v="112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4"/>
    <x v="19"/>
    <s v="1. REPUESTOS Y ACCESORIOS"/>
    <n v="21541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549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4"/>
    <x v="29"/>
    <s v="1. ASEO, LIMPIEZA Y TOCADOR"/>
    <n v="12180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4"/>
    <x v="30"/>
    <s v="99. OTROS"/>
    <n v="149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8"/>
    <x v="27"/>
    <s v="4. DE SEGURIDAD"/>
    <n v="156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6852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6642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3"/>
    <x v="9"/>
    <x v="11"/>
    <s v="99. OTROS BIENES"/>
    <n v="136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0"/>
    <x v="12"/>
    <s v="99. OTROS GASTOS"/>
    <n v="748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3"/>
    <x v="3"/>
    <s v="1. CORREOS Y SERVICIOS DE MENSAJERIA"/>
    <n v="482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1"/>
    <x v="31"/>
    <s v="1. DE EDIFICACIONES, OFICINAS Y ESTRUCTURAS"/>
    <n v="5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1"/>
    <x v="32"/>
    <s v="1. DE MOBILIARIO Y SIMILARES"/>
    <n v="42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6"/>
    <x v="6"/>
    <s v="4. OTROS SEGUROS PERSONALES"/>
    <n v="33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44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7"/>
    <x v="7"/>
    <s v="99. SERVICIOS DIVERSOS"/>
    <n v="2798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2"/>
    <x v="17"/>
    <s v="1. CONTRATO ADMINISTRATIVO DE SERVICIOS"/>
    <n v="1092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3"/>
    <s v="0077994. PROCESO DE EMISION DEL DNI -POBLACION DE 0 - 3 AÑOS"/>
    <s v="232. DNI EMITIDO"/>
    <n v="10000"/>
    <s v="13. LA LIBERTAD"/>
    <s v="01. TRUJILLO"/>
    <s v="99. MULTIDISTRITAL"/>
    <x v="0"/>
    <s v="00. RECURSOS ORDINARIOS"/>
    <x v="0"/>
    <s v="2. GASTOS PRESUPUESTARIOS"/>
    <x v="1"/>
    <x v="2"/>
    <x v="12"/>
    <x v="17"/>
    <s v="2. CONTRIBUCIONES A ESSALUD DE C.A.S."/>
    <n v="1206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5"/>
    <x v="20"/>
    <s v="1. ALIMENTOS Y BEBIDAS PARA CONSUMO HUMANO"/>
    <n v="131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7"/>
    <x v="25"/>
    <s v="1. PARA EDIFICIOS Y ESTRUCTURAS"/>
    <n v="5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9"/>
    <x v="28"/>
    <s v="1. VESTUARIO, ACCESORIOS Y PRENDAS DIVERSAS"/>
    <n v="30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4"/>
    <x v="19"/>
    <s v="1. REPUESTOS Y ACCESORIOS"/>
    <n v="6583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4"/>
    <x v="19"/>
    <s v="2. PAPELERIA EN GENERAL, UTILES Y MATERIALES DE OFICINA"/>
    <n v="6316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4"/>
    <x v="29"/>
    <s v="1. ASEO, LIMPIEZA Y TOCADOR"/>
    <n v="29992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4"/>
    <x v="30"/>
    <s v="99. OTROS"/>
    <n v="317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8"/>
    <x v="27"/>
    <s v="4. DE SEGURIDAD"/>
    <n v="3687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8"/>
    <x v="27"/>
    <s v="99. OTROS ACCESORIOS Y REPUESTOS"/>
    <n v="1860"/>
    <s v="5."/>
    <s v="2."/>
    <s v="3."/>
    <s v="1."/>
    <s v="6."/>
    <s v="1."/>
    <s v="99"/>
    <x v="4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618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9"/>
    <x v="11"/>
    <s v="3. LIBROS, DIARIOS, REVISTAS Y OTROS BIENES IMPRESOS NO VINCULADOS A ENSEÑANZA"/>
    <n v="1560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3"/>
    <x v="9"/>
    <x v="11"/>
    <s v="99. OTROS BIENES"/>
    <n v="325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0"/>
    <x v="12"/>
    <s v="99. OTROS GASTOS"/>
    <n v="5276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3"/>
    <x v="3"/>
    <s v="1. CORREOS Y SERVICIOS DE MENSAJERIA"/>
    <n v="734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1"/>
    <x v="31"/>
    <s v="1. DE EDIFICACIONES, OFICINAS Y ESTRUCTURAS"/>
    <n v="96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1"/>
    <x v="32"/>
    <s v="1. DE MOBILIARIO Y SIMILARES"/>
    <n v="107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6"/>
    <x v="6"/>
    <s v="4. OTROS SEGUROS PERSONALES"/>
    <n v="769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7"/>
    <x v="7"/>
    <s v="2. TRANSPORTE Y TRASLADO DE CARGA, BIENES Y MATERIALES"/>
    <n v="39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7"/>
    <x v="7"/>
    <s v="99. SERVICIOS DIVERSOS"/>
    <n v="16717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2"/>
    <x v="17"/>
    <s v="1. CONTRATO ADMINISTRATIVO DE SERVICIOS"/>
    <n v="16602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2"/>
    <x v="17"/>
    <s v="2. CONTRIBUCIONES A ESSALUD DE C.A.S."/>
    <n v="1356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12"/>
    <x v="17"/>
    <s v="4. AGUINALDOS DE C.A.S."/>
    <n v="42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4"/>
    <s v="0077994. PROCESO DE EMISION DEL DNI -POBLACION DE 0 - 3 AÑOS"/>
    <s v="232. DNI EMITIDO"/>
    <n v="30000"/>
    <s v="15. LIMA"/>
    <s v="01. LIMA"/>
    <s v="33. SAN JUAN DE MIRAFLORES"/>
    <x v="0"/>
    <s v="00. RECURSOS ORDINARIOS"/>
    <x v="0"/>
    <s v="2. GASTOS PRESUPUESTARIOS"/>
    <x v="1"/>
    <x v="2"/>
    <x v="20"/>
    <x v="33"/>
    <s v="1. LOCACIÓN DE SERVICIOS REALIZADOS POR PERSONAS NATURALES RELACIONADAS AL ROL DE LA ENTIDAD"/>
    <n v="756000"/>
    <s v="5."/>
    <s v="2."/>
    <s v="3."/>
    <s v="2."/>
    <s v="9."/>
    <s v="1."/>
    <s v="1."/>
    <x v="5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5"/>
    <x v="20"/>
    <s v="1. ALIMENTOS Y BEBIDAS PARA CONSUMO HUMANO"/>
    <n v="5639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7"/>
    <x v="25"/>
    <s v="1. PARA EDIFICIOS Y ESTRUCTURAS"/>
    <n v="2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9"/>
    <x v="28"/>
    <s v="1. VESTUARIO, ACCESORIOS Y PRENDAS DIVERSAS"/>
    <n v="84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4"/>
    <x v="19"/>
    <s v="1. REPUESTOS Y ACCESORIOS"/>
    <n v="12766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3252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4"/>
    <x v="29"/>
    <s v="1. ASEO, LIMPIEZA Y TOCADOR"/>
    <n v="10588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4"/>
    <x v="30"/>
    <s v="99. OTROS"/>
    <n v="137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8"/>
    <x v="27"/>
    <s v="4. DE SEGURIDAD"/>
    <n v="138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6024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3039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3"/>
    <x v="9"/>
    <x v="11"/>
    <s v="99. OTROS BIENES"/>
    <n v="136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0"/>
    <x v="12"/>
    <s v="99. OTROS GASTOS"/>
    <n v="748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3"/>
    <x v="3"/>
    <s v="1. CORREOS Y SERVICIOS DE MENSAJERIA"/>
    <n v="482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1"/>
    <x v="31"/>
    <s v="1. DE EDIFICACIONES, OFICINAS Y ESTRUCTURAS"/>
    <n v="5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1"/>
    <x v="32"/>
    <s v="1. DE MOBILIARIO Y SIMILARES"/>
    <n v="3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6"/>
    <x v="6"/>
    <s v="4. OTROS SEGUROS PERSONALES"/>
    <n v="33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08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7"/>
    <x v="7"/>
    <s v="99. SERVICIOS DIVERSOS"/>
    <n v="2794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2"/>
    <x v="17"/>
    <s v="1. CONTRATO ADMINISTRATIVO DE SERVICIOS"/>
    <n v="90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5"/>
    <s v="0077994. PROCESO DE EMISION DEL DNI -POBLACION DE 0 - 3 AÑOS"/>
    <s v="232. DNI EMITIDO"/>
    <n v="3600"/>
    <s v="01. AMAZONAS"/>
    <s v="04. CONDORCANQUI"/>
    <s v="99. MULTIDISTRITAL"/>
    <x v="0"/>
    <s v="00. RECURSOS ORDINARIOS"/>
    <x v="0"/>
    <s v="2. GASTOS PRESUPUESTARIOS"/>
    <x v="1"/>
    <x v="2"/>
    <x v="12"/>
    <x v="17"/>
    <s v="2. CONTRIBUCIONES A ESSALUD DE C.A.S."/>
    <n v="924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5"/>
    <x v="20"/>
    <s v="1. ALIMENTOS Y BEBIDAS PARA CONSUMO HUMANO"/>
    <n v="752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7"/>
    <x v="25"/>
    <s v="1. PARA EDIFICIOS Y ESTRUCTURAS"/>
    <n v="2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9"/>
    <x v="28"/>
    <s v="1. VESTUARIO, ACCESORIOS Y PRENDAS DIVERSAS"/>
    <n v="112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4"/>
    <x v="19"/>
    <s v="1. REPUESTOS Y ACCESORIOS"/>
    <n v="18835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3425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4"/>
    <x v="29"/>
    <s v="1. ASEO, LIMPIEZA Y TOCADOR"/>
    <n v="9895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4"/>
    <x v="30"/>
    <s v="99. OTROS"/>
    <n v="984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8"/>
    <x v="27"/>
    <s v="4. DE SEGURIDAD"/>
    <n v="1464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402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6363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3"/>
    <x v="9"/>
    <x v="11"/>
    <s v="99. OTROS BIENES"/>
    <n v="126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0"/>
    <x v="12"/>
    <s v="99. OTROS GASTOS"/>
    <n v="691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3"/>
    <x v="3"/>
    <s v="1. CORREOS Y SERVICIOS DE MENSAJERIA"/>
    <n v="4128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1"/>
    <x v="31"/>
    <s v="1. DE EDIFICACIONES, OFICINAS Y ESTRUCTURAS"/>
    <n v="48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1"/>
    <x v="32"/>
    <s v="1. DE MOBILIARIO Y SIMILARES"/>
    <n v="32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6"/>
    <x v="6"/>
    <s v="4. OTROS SEGUROS PERSONALES"/>
    <n v="439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44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7"/>
    <x v="7"/>
    <s v="99. SERVICIOS DIVERSOS"/>
    <n v="233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2"/>
    <x v="17"/>
    <s v="1. CONTRATO ADMINISTRATIVO DE SERVICIOS"/>
    <n v="141769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6"/>
    <s v="0077994. PROCESO DE EMISION DEL DNI -POBLACION DE 0 - 3 AÑOS"/>
    <s v="232. DNI EMITIDO"/>
    <n v="6000"/>
    <s v="02. ANCASH"/>
    <s v="03. ANTONIO RAIMONDI"/>
    <s v="99. MULTIDISTRITAL"/>
    <x v="0"/>
    <s v="00. RECURSOS ORDINARIOS"/>
    <x v="0"/>
    <s v="2. GASTOS PRESUPUESTARIOS"/>
    <x v="1"/>
    <x v="2"/>
    <x v="12"/>
    <x v="17"/>
    <s v="2. CONTRIBUCIONES A ESSALUD DE C.A.S."/>
    <n v="1255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5"/>
    <x v="20"/>
    <s v="1. ALIMENTOS Y BEBIDAS PARA CONSUMO HUMANO"/>
    <n v="375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7"/>
    <x v="25"/>
    <s v="1. PARA EDIFICIOS Y ESTRUCTURAS"/>
    <n v="10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7"/>
    <x v="25"/>
    <s v="5. OTROS MATERIALES DE MANTENIMIENTO"/>
    <n v="800"/>
    <s v="5."/>
    <s v="2."/>
    <s v="3."/>
    <s v="1."/>
    <s v="11"/>
    <s v="1."/>
    <s v="5."/>
    <x v="4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9"/>
    <x v="28"/>
    <s v="1. VESTUARIO, ACCESORIOS Y PRENDAS DIVERSAS"/>
    <n v="56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4"/>
    <x v="19"/>
    <s v="1. REPUESTOS Y ACCESORIOS"/>
    <n v="10859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15927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4"/>
    <x v="29"/>
    <s v="1. ASEO, LIMPIEZA Y TOCADOR"/>
    <n v="676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4"/>
    <x v="30"/>
    <s v="99. OTROS"/>
    <n v="730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8"/>
    <x v="27"/>
    <s v="4. DE SEGURIDAD"/>
    <n v="82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378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2418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3"/>
    <x v="9"/>
    <x v="11"/>
    <s v="99. OTROS BIENES"/>
    <n v="94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10"/>
    <x v="12"/>
    <s v="99. OTROS GASTOS"/>
    <n v="5184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3"/>
    <x v="3"/>
    <s v="1. CORREOS Y SERVICIOS DE MENSAJERIA"/>
    <n v="336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11"/>
    <x v="31"/>
    <s v="1. DE EDIFICACIONES, OFICINAS Y ESTRUCTURAS"/>
    <n v="36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11"/>
    <x v="32"/>
    <s v="1. DE MOBILIARIO Y SIMILARES"/>
    <n v="22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6"/>
    <x v="6"/>
    <s v="4. OTROS SEGUROS PERSONALES"/>
    <n v="219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72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7"/>
    <x v="7"/>
    <s v="99. SERVICIOS DIVERSOS"/>
    <n v="1947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12"/>
    <x v="17"/>
    <s v="1. CONTRATO ADMINISTRATIVO DE SERVICIOS"/>
    <n v="48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7"/>
    <s v="0077994. PROCESO DE EMISION DEL DNI -POBLACION DE 0 - 3 AÑOS"/>
    <s v="232. DNI EMITIDO"/>
    <n v="3198"/>
    <s v="03. APURIMAC"/>
    <s v="03. ANTABAMBA"/>
    <s v="99. MULTIDISTRITAL"/>
    <x v="0"/>
    <s v="00. RECURSOS ORDINARIOS"/>
    <x v="0"/>
    <s v="2. GASTOS PRESUPUESTARIOS"/>
    <x v="1"/>
    <x v="2"/>
    <x v="12"/>
    <x v="17"/>
    <s v="2. CONTRIBUCIONES A ESSALUD DE C.A.S."/>
    <n v="590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5"/>
    <x v="20"/>
    <s v="1. ALIMENTOS Y BEBIDAS PARA CONSUMO HUMANO"/>
    <n v="37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7"/>
    <x v="25"/>
    <s v="1. PARA EDIFICIOS Y ESTRUCTURAS"/>
    <n v="28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9"/>
    <x v="28"/>
    <s v="1. VESTUARIO, ACCESORIOS Y PRENDAS DIVERSAS"/>
    <n v="56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4"/>
    <x v="19"/>
    <s v="1. REPUESTOS Y ACCESORIOS"/>
    <n v="12616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3407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4"/>
    <x v="29"/>
    <s v="1. ASEO, LIMPIEZA Y TOCADOR"/>
    <n v="10409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4"/>
    <x v="30"/>
    <s v="99. OTROS"/>
    <n v="1410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8"/>
    <x v="27"/>
    <s v="4. DE SEGURIDAD"/>
    <n v="112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732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3177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3"/>
    <x v="9"/>
    <x v="11"/>
    <s v="99. OTROS BIENES"/>
    <n v="147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10"/>
    <x v="12"/>
    <s v="99. OTROS GASTOS"/>
    <n v="8064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3"/>
    <x v="3"/>
    <s v="1. CORREOS Y SERVICIOS DE MENSAJERIA"/>
    <n v="552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11"/>
    <x v="31"/>
    <s v="1. DE EDIFICACIONES, OFICINAS Y ESTRUCTURAS"/>
    <n v="56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11"/>
    <x v="32"/>
    <s v="1. DE MOBILIARIO Y SIMILARES"/>
    <n v="3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6"/>
    <x v="6"/>
    <s v="4. OTROS SEGUROS PERSONALES"/>
    <n v="219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72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7"/>
    <x v="7"/>
    <s v="99. SERVICIOS DIVERSOS"/>
    <n v="3255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12"/>
    <x v="17"/>
    <s v="1. CONTRATO ADMINISTRATIVO DE SERVICIOS"/>
    <n v="54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8"/>
    <s v="0077994. PROCESO DE EMISION DEL DNI -POBLACION DE 0 - 3 AÑOS"/>
    <s v="232. DNI EMITIDO"/>
    <n v="3940"/>
    <s v="05. AYACUCHO"/>
    <s v="07. PARINACOCHAS"/>
    <s v="99. MULTIDISTRITAL"/>
    <x v="0"/>
    <s v="00. RECURSOS ORDINARIOS"/>
    <x v="0"/>
    <s v="2. GASTOS PRESUPUESTARIOS"/>
    <x v="1"/>
    <x v="2"/>
    <x v="12"/>
    <x v="17"/>
    <s v="2. CONTRIBUCIONES A ESSALUD DE C.A.S."/>
    <n v="603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5"/>
    <x v="20"/>
    <s v="1. ALIMENTOS Y BEBIDAS PARA CONSUMO HUMANO"/>
    <n v="940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7"/>
    <x v="25"/>
    <s v="1. PARA EDIFICIOS Y ESTRUCTURAS"/>
    <n v="3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9"/>
    <x v="28"/>
    <s v="1. VESTUARIO, ACCESORIOS Y PRENDAS DIVERSAS"/>
    <n v="16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4"/>
    <x v="19"/>
    <s v="1. REPUESTOS Y ACCESORIOS"/>
    <n v="2575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9226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4"/>
    <x v="29"/>
    <s v="1. ASEO, LIMPIEZA Y TOCADOR"/>
    <n v="15825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4"/>
    <x v="30"/>
    <s v="99. OTROS"/>
    <n v="1516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8"/>
    <x v="27"/>
    <s v="4. DE SEGURIDAD"/>
    <n v="2085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850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6273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3"/>
    <x v="9"/>
    <x v="11"/>
    <s v="99. OTROS BIENES"/>
    <n v="168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10"/>
    <x v="12"/>
    <s v="99. OTROS GASTOS"/>
    <n v="921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3"/>
    <x v="3"/>
    <s v="1. CORREOS Y SERVICIOS DE MENSAJERIA"/>
    <n v="5592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11"/>
    <x v="31"/>
    <s v="1. DE EDIFICACIONES, OFICINAS Y ESTRUCTURAS"/>
    <n v="6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11"/>
    <x v="32"/>
    <s v="1. DE MOBILIARIO Y SIMILARES"/>
    <n v="57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6"/>
    <x v="6"/>
    <s v="4. OTROS SEGUROS PERSONALES"/>
    <n v="55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21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7"/>
    <x v="7"/>
    <s v="99. SERVICIOS DIVERSOS"/>
    <n v="3169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12"/>
    <x v="17"/>
    <s v="1. CONTRATO ADMINISTRATIVO DE SERVICIOS"/>
    <n v="1758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09"/>
    <s v="0077994. PROCESO DE EMISION DEL DNI -POBLACION DE 0 - 3 AÑOS"/>
    <s v="232. DNI EMITIDO"/>
    <n v="9530"/>
    <s v="06. CAJAMARCA"/>
    <s v="03. CELENDIN"/>
    <s v="99. MULTIDISTRITAL"/>
    <x v="0"/>
    <s v="00. RECURSOS ORDINARIOS"/>
    <x v="0"/>
    <s v="2. GASTOS PRESUPUESTARIOS"/>
    <x v="1"/>
    <x v="2"/>
    <x v="12"/>
    <x v="17"/>
    <s v="2. CONTRIBUCIONES A ESSALUD DE C.A.S."/>
    <n v="1835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5"/>
    <x v="20"/>
    <s v="1. ALIMENTOS Y BEBIDAS PARA CONSUMO HUMANO"/>
    <n v="564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7"/>
    <x v="25"/>
    <s v="1. PARA EDIFICIOS Y ESTRUCTURAS"/>
    <n v="8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9"/>
    <x v="28"/>
    <s v="1. VESTUARIO, ACCESORIOS Y PRENDAS DIVERSAS"/>
    <n v="84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4"/>
    <x v="19"/>
    <s v="1. REPUESTOS Y ACCESORIOS"/>
    <n v="12496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4"/>
    <x v="19"/>
    <s v="2. PAPELERIA EN GENERAL, UTILES Y MATERIALES DE OFICINA"/>
    <n v="12578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4"/>
    <x v="29"/>
    <s v="1. ASEO, LIMPIEZA Y TOCADOR"/>
    <n v="5345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4"/>
    <x v="30"/>
    <s v="99. OTROS"/>
    <n v="198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8"/>
    <x v="27"/>
    <s v="4. DE SEGURIDAD"/>
    <n v="84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8"/>
    <x v="27"/>
    <s v="99. OTROS ACCESORIOS Y REPUESTOS"/>
    <n v="360"/>
    <s v="5."/>
    <s v="2."/>
    <s v="3."/>
    <s v="1."/>
    <s v="6."/>
    <s v="1."/>
    <s v="99"/>
    <x v="4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06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9"/>
    <x v="11"/>
    <s v="3. LIBROS, DIARIOS, REVISTAS Y OTROS BIENES IMPRESOS NO VINCULADOS A ENSEÑANZA"/>
    <n v="4763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3"/>
    <x v="9"/>
    <x v="11"/>
    <s v="99. OTROS BIENES"/>
    <n v="73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10"/>
    <x v="12"/>
    <s v="99. OTROS GASTOS"/>
    <n v="1199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3"/>
    <x v="3"/>
    <s v="1. CORREOS Y SERVICIOS DE MENSAJERIA"/>
    <n v="1032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11"/>
    <x v="31"/>
    <s v="1. DE EDIFICACIONES, OFICINAS Y ESTRUCTURAS"/>
    <n v="16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11"/>
    <x v="32"/>
    <s v="1. DE MOBILIARIO Y SIMILARES"/>
    <n v="17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6"/>
    <x v="6"/>
    <s v="4. OTROS SEGUROS PERSONALES"/>
    <n v="33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7"/>
    <x v="7"/>
    <s v="2. TRANSPORTE Y TRASLADO DE CARGA, BIENES Y MATERIALES"/>
    <n v="108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7"/>
    <x v="7"/>
    <s v="99. SERVICIOS DIVERSOS"/>
    <n v="1221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12"/>
    <x v="17"/>
    <s v="1. CONTRATO ADMINISTRATIVO DE SERVICIOS"/>
    <n v="78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0"/>
    <s v="0077994. PROCESO DE EMISION DEL DNI -POBLACION DE 0 - 3 AÑOS"/>
    <s v="232. DNI EMITIDO"/>
    <n v="4640"/>
    <s v="07. PROV.CONSTITUCIONAL DEL CALLAO"/>
    <s v="01. PROV.CONSTITUCIONAL DEL CALLAO"/>
    <s v="01. CALLAO"/>
    <x v="0"/>
    <s v="00. RECURSOS ORDINARIOS"/>
    <x v="0"/>
    <s v="2. GASTOS PRESUPUESTARIOS"/>
    <x v="1"/>
    <x v="2"/>
    <x v="12"/>
    <x v="17"/>
    <s v="2. CONTRIBUCIONES A ESSALUD DE C.A.S."/>
    <n v="898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5"/>
    <x v="20"/>
    <s v="1. ALIMENTOS Y BEBIDAS PARA CONSUMO HUMANO"/>
    <n v="37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7"/>
    <x v="25"/>
    <s v="1. PARA EDIFICIOS Y ESTRUCTURAS"/>
    <n v="1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9"/>
    <x v="28"/>
    <s v="1. VESTUARIO, ACCESORIOS Y PRENDAS DIVERSAS"/>
    <n v="56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4"/>
    <x v="19"/>
    <s v="1. REPUESTOS Y ACCESORIOS"/>
    <n v="8021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4"/>
    <x v="19"/>
    <s v="2. PAPELERIA EN GENERAL, UTILES Y MATERIALES DE OFICINA"/>
    <n v="17507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4"/>
    <x v="29"/>
    <s v="1. ASEO, LIMPIEZA Y TOCADOR"/>
    <n v="7646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4"/>
    <x v="30"/>
    <s v="99. OTROS"/>
    <n v="100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8"/>
    <x v="27"/>
    <s v="4. DE SEGURIDAD"/>
    <n v="94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448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9"/>
    <x v="11"/>
    <s v="3. LIBROS, DIARIOS, REVISTAS Y OTROS BIENES IMPRESOS NO VINCULADOS A ENSEÑANZA"/>
    <n v="183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3"/>
    <x v="9"/>
    <x v="11"/>
    <s v="99. OTROS BIENES"/>
    <n v="105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0"/>
    <x v="12"/>
    <s v="99. OTROS GASTOS"/>
    <n v="403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3"/>
    <x v="3"/>
    <s v="1. CORREOS Y SERVICIOS DE MENSAJERIA"/>
    <n v="3792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1"/>
    <x v="31"/>
    <s v="1. DE EDIFICACIONES, OFICINAS Y ESTRUCTURAS"/>
    <n v="3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1"/>
    <x v="32"/>
    <s v="1. DE MOBILIARIO Y SIMILARES"/>
    <n v="2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6"/>
    <x v="6"/>
    <s v="4. OTROS SEGUROS PERSONALES"/>
    <n v="219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7"/>
    <x v="7"/>
    <s v="2. TRANSPORTE Y TRASLADO DE CARGA, BIENES Y MATERIALES"/>
    <n v="72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7"/>
    <x v="7"/>
    <s v="99. SERVICIOS DIVERSOS"/>
    <n v="2227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2"/>
    <x v="17"/>
    <s v="1. CONTRATO ADMINISTRATIVO DE SERVICIOS"/>
    <n v="54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1"/>
    <s v="0077994. PROCESO DE EMISION DEL DNI -POBLACION DE 0 - 3 AÑOS"/>
    <s v="232. DNI EMITIDO"/>
    <n v="1800"/>
    <s v="09. HUANCAVELICA"/>
    <s v="03. ANGARAES"/>
    <s v="11. SANTO TOMAS DE PATA"/>
    <x v="0"/>
    <s v="00. RECURSOS ORDINARIOS"/>
    <x v="0"/>
    <s v="2. GASTOS PRESUPUESTARIOS"/>
    <x v="1"/>
    <x v="2"/>
    <x v="12"/>
    <x v="17"/>
    <s v="2. CONTRIBUCIONES A ESSALUD DE C.A.S."/>
    <n v="603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5"/>
    <x v="20"/>
    <s v="1. ALIMENTOS Y BEBIDAS PARA CONSUMO HUMANO"/>
    <n v="564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7"/>
    <x v="25"/>
    <s v="1. PARA EDIFICIOS Y ESTRUCTURAS"/>
    <n v="2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9"/>
    <x v="28"/>
    <s v="1. VESTUARIO, ACCESORIOS Y PRENDAS DIVERSAS"/>
    <n v="84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4"/>
    <x v="19"/>
    <s v="1. REPUESTOS Y ACCESORIOS"/>
    <n v="16141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3665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4"/>
    <x v="29"/>
    <s v="1. ASEO, LIMPIEZA Y TOCADOR"/>
    <n v="9786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4"/>
    <x v="30"/>
    <s v="99. OTROS"/>
    <n v="113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8"/>
    <x v="27"/>
    <s v="4. DE SEGURIDAD"/>
    <n v="126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6006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5135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3"/>
    <x v="9"/>
    <x v="11"/>
    <s v="99. OTROS BIENES"/>
    <n v="136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10"/>
    <x v="12"/>
    <s v="99. OTROS GASTOS"/>
    <n v="748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3"/>
    <x v="3"/>
    <s v="1. CORREOS Y SERVICIOS DE MENSAJERIA"/>
    <n v="5256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11"/>
    <x v="31"/>
    <s v="1. DE EDIFICACIONES, OFICINAS Y ESTRUCTURAS"/>
    <n v="5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11"/>
    <x v="32"/>
    <s v="1. DE MOBILIARIO Y SIMILARES"/>
    <n v="3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6"/>
    <x v="6"/>
    <s v="4. OTROS SEGUROS PERSONALES"/>
    <n v="329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08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7"/>
    <x v="7"/>
    <s v="99. SERVICIOS DIVERSOS"/>
    <n v="3030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12"/>
    <x v="17"/>
    <s v="1. CONTRATO ADMINISTRATIVO DE SERVICIOS"/>
    <n v="90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2"/>
    <s v="0077994. PROCESO DE EMISION DEL DNI -POBLACION DE 0 - 3 AÑOS"/>
    <s v="232. DNI EMITIDO"/>
    <n v="5296"/>
    <s v="10. HUANUCO"/>
    <s v="05. HUAMALIES"/>
    <s v="99. MULTIDISTRITAL"/>
    <x v="0"/>
    <s v="00. RECURSOS ORDINARIOS"/>
    <x v="0"/>
    <s v="2. GASTOS PRESUPUESTARIOS"/>
    <x v="1"/>
    <x v="2"/>
    <x v="12"/>
    <x v="17"/>
    <s v="2. CONTRIBUCIONES A ESSALUD DE C.A.S."/>
    <n v="924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5"/>
    <x v="20"/>
    <s v="1. ALIMENTOS Y BEBIDAS PARA CONSUMO HUMANO"/>
    <n v="37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7"/>
    <x v="25"/>
    <s v="1. PARA EDIFICIOS Y ESTRUCTURAS"/>
    <n v="1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9"/>
    <x v="28"/>
    <s v="1. VESTUARIO, ACCESORIOS Y PRENDAS DIVERSAS"/>
    <n v="56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4"/>
    <x v="19"/>
    <s v="1. REPUESTOS Y ACCESORIOS"/>
    <n v="13764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1258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4"/>
    <x v="29"/>
    <s v="1. ASEO, LIMPIEZA Y TOCADOR"/>
    <n v="4581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4"/>
    <x v="30"/>
    <s v="99. OTROS"/>
    <n v="32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8"/>
    <x v="27"/>
    <s v="4. DE SEGURIDAD"/>
    <n v="63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656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3546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3"/>
    <x v="9"/>
    <x v="11"/>
    <s v="99. OTROS BIENES"/>
    <n v="63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10"/>
    <x v="12"/>
    <s v="99. OTROS GASTOS"/>
    <n v="345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3"/>
    <x v="3"/>
    <s v="1. CORREOS Y SERVICIOS DE MENSAJERIA"/>
    <n v="206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11"/>
    <x v="31"/>
    <s v="1. DE EDIFICACIONES, OFICINAS Y ESTRUCTURAS"/>
    <n v="2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11"/>
    <x v="32"/>
    <s v="1. DE MOBILIARIO Y SIMILARES"/>
    <n v="1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6"/>
    <x v="6"/>
    <s v="4. OTROS SEGUROS PERSONALES"/>
    <n v="22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72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7"/>
    <x v="7"/>
    <s v="99. SERVICIOS DIVERSOS"/>
    <n v="1163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12"/>
    <x v="17"/>
    <s v="1. CONTRATO ADMINISTRATIVO DE SERVICIOS"/>
    <n v="546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3"/>
    <s v="0077994. PROCESO DE EMISION DEL DNI -POBLACION DE 0 - 3 AÑOS"/>
    <s v="232. DNI EMITIDO"/>
    <n v="5200"/>
    <s v="14. LAMBAYEQUE"/>
    <s v="03. LAMBAYEQUE"/>
    <s v="99. MULTIDISTRITAL"/>
    <x v="0"/>
    <s v="00. RECURSOS ORDINARIOS"/>
    <x v="0"/>
    <s v="2. GASTOS PRESUPUESTARIOS"/>
    <x v="1"/>
    <x v="2"/>
    <x v="12"/>
    <x v="17"/>
    <s v="2. CONTRIBUCIONES A ESSALUD DE C.A.S."/>
    <n v="603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5"/>
    <x v="20"/>
    <s v="1. ALIMENTOS Y BEBIDAS PARA CONSUMO HUMANO"/>
    <n v="3749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7"/>
    <x v="25"/>
    <s v="1. PARA EDIFICIOS Y ESTRUCTURAS"/>
    <n v="1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9"/>
    <x v="28"/>
    <s v="1. VESTUARIO, ACCESORIOS Y PRENDAS DIVERSAS"/>
    <n v="84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4"/>
    <x v="19"/>
    <s v="1. REPUESTOS Y ACCESORIOS"/>
    <n v="15508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4"/>
    <x v="19"/>
    <s v="2. PAPELERIA EN GENERAL, UTILES Y MATERIALES DE OFICINA"/>
    <n v="1748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4"/>
    <x v="29"/>
    <s v="1. ASEO, LIMPIEZA Y TOCADOR"/>
    <n v="7815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4"/>
    <x v="30"/>
    <s v="99. OTROS"/>
    <n v="834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8"/>
    <x v="27"/>
    <s v="4. DE SEGURIDAD"/>
    <n v="100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390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9"/>
    <x v="11"/>
    <s v="3. LIBROS, DIARIOS, REVISTAS Y OTROS BIENES IMPRESOS NO VINCULADOS A ENSEÑANZA"/>
    <n v="3525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3"/>
    <x v="9"/>
    <x v="11"/>
    <s v="99. OTROS BIENES"/>
    <n v="84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0"/>
    <x v="12"/>
    <s v="1. PASAJES Y GASTOS DE TRANSPORTE"/>
    <n v="17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0"/>
    <x v="12"/>
    <s v="99. OTROS GASTOS"/>
    <n v="460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3"/>
    <x v="3"/>
    <s v="1. CORREOS Y SERVICIOS DE MENSAJERIA"/>
    <n v="2928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1"/>
    <x v="31"/>
    <s v="1. DE EDIFICACIONES, OFICINAS Y ESTRUCTURAS"/>
    <n v="3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1"/>
    <x v="32"/>
    <s v="1. DE MOBILIARIO Y SIMILARES"/>
    <n v="27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6"/>
    <x v="6"/>
    <s v="4. OTROS SEGUROS PERSONALES"/>
    <n v="22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7"/>
    <x v="7"/>
    <s v="2. TRANSPORTE Y TRASLADO DE CARGA, BIENES Y MATERIALES"/>
    <n v="108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7"/>
    <x v="7"/>
    <s v="99. SERVICIOS DIVERSOS"/>
    <n v="169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2"/>
    <x v="17"/>
    <s v="1. CONTRATO ADMINISTRATIVO DE SERVICIOS"/>
    <n v="90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4"/>
    <s v="0077994. PROCESO DE EMISION DEL DNI -POBLACION DE 0 - 3 AÑOS"/>
    <s v="232. DNI EMITIDO"/>
    <n v="4180"/>
    <s v="16. LORETO"/>
    <s v="02. ALTO AMAZONAS"/>
    <s v="06. LAGUNAS"/>
    <x v="0"/>
    <s v="00. RECURSOS ORDINARIOS"/>
    <x v="0"/>
    <s v="2. GASTOS PRESUPUESTARIOS"/>
    <x v="1"/>
    <x v="2"/>
    <x v="12"/>
    <x v="17"/>
    <s v="2. CONTRIBUCIONES A ESSALUD DE C.A.S."/>
    <n v="924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5"/>
    <x v="20"/>
    <s v="1. ALIMENTOS Y BEBIDAS PARA CONSUMO HUMANO"/>
    <n v="18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7"/>
    <x v="25"/>
    <s v="1. PARA EDIFICIOS Y ESTRUCTURAS"/>
    <n v="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4"/>
    <x v="19"/>
    <s v="1. REPUESTOS Y ACCESORIOS"/>
    <n v="5358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8439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4"/>
    <x v="29"/>
    <s v="1. ASEO, LIMPIEZA Y TOCADOR"/>
    <n v="3361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4"/>
    <x v="30"/>
    <s v="99. OTROS"/>
    <n v="56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8"/>
    <x v="27"/>
    <s v="4. DE SEGURIDAD"/>
    <n v="50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536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1251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3"/>
    <x v="9"/>
    <x v="11"/>
    <s v="99. OTROS BIENES"/>
    <n v="42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0"/>
    <x v="12"/>
    <s v="1. PASAJES Y GASTOS DE TRANSPORTE"/>
    <n v="10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0"/>
    <x v="12"/>
    <s v="99. OTROS GASTOS"/>
    <n v="11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3"/>
    <x v="3"/>
    <s v="1. CORREOS Y SERVICIOS DE MENSAJERIA"/>
    <n v="146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1"/>
    <x v="31"/>
    <s v="1. DE EDIFICACIONES, OFICINAS Y ESTRUCTURAS"/>
    <n v="1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1"/>
    <x v="32"/>
    <s v="1. DE MOBILIARIO Y SIMILARES"/>
    <n v="10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6"/>
    <x v="6"/>
    <s v="4. OTROS SEGUROS PERSONALES"/>
    <n v="107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7"/>
    <x v="7"/>
    <s v="99. SERVICIOS DIVERSOS"/>
    <n v="8469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2"/>
    <x v="17"/>
    <s v="1. CONTRATO ADMINISTRATIVO DE SERVICIOS"/>
    <n v="30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5"/>
    <s v="0077994. PROCESO DE EMISION DEL DNI -POBLACION DE 0 - 3 AÑOS"/>
    <s v="232. DNI EMITIDO"/>
    <n v="1340"/>
    <s v="17. MADRE DE DIOS"/>
    <s v="02. MANU"/>
    <s v="99. MULTIDISTRITAL"/>
    <x v="0"/>
    <s v="00. RECURSOS ORDINARIOS"/>
    <x v="0"/>
    <s v="2. GASTOS PRESUPUESTARIOS"/>
    <x v="1"/>
    <x v="2"/>
    <x v="12"/>
    <x v="17"/>
    <s v="2. CONTRIBUCIONES A ESSALUD DE C.A.S."/>
    <n v="308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5"/>
    <x v="20"/>
    <s v="1. ALIMENTOS Y BEBIDAS PARA CONSUMO HUMANO"/>
    <n v="18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7"/>
    <x v="25"/>
    <s v="1. PARA EDIFICIOS Y ESTRUCTURAS"/>
    <n v="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4"/>
    <x v="19"/>
    <s v="1. REPUESTOS Y ACCESORIOS"/>
    <n v="166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3149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4"/>
    <x v="29"/>
    <s v="1. ASEO, LIMPIEZA Y TOCADOR"/>
    <n v="152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4"/>
    <x v="30"/>
    <s v="99. OTROS"/>
    <n v="50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8"/>
    <x v="27"/>
    <s v="4. DE SEGURIDAD"/>
    <n v="26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2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452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3"/>
    <x v="9"/>
    <x v="11"/>
    <s v="99. OTROS BIENES"/>
    <n v="21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10"/>
    <x v="12"/>
    <s v="99. OTROS GASTOS"/>
    <n v="11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3"/>
    <x v="3"/>
    <s v="1. CORREOS Y SERVICIOS DE MENSAJERIA"/>
    <n v="6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11"/>
    <x v="31"/>
    <s v="1. DE EDIFICACIONES, OFICINAS Y ESTRUCTURAS"/>
    <n v="8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11"/>
    <x v="32"/>
    <s v="1. DE MOBILIARIO Y SIMILARES"/>
    <n v="6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6"/>
    <x v="6"/>
    <s v="4. OTROS SEGUROS PERSONALES"/>
    <n v="107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7"/>
    <x v="7"/>
    <s v="99. SERVICIOS DIVERSOS"/>
    <n v="32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12"/>
    <x v="17"/>
    <s v="1. CONTRATO ADMINISTRATIVO DE SERVICIOS"/>
    <n v="24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6"/>
    <s v="0077994. PROCESO DE EMISION DEL DNI -POBLACION DE 0 - 3 AÑOS"/>
    <s v="232. DNI EMITIDO"/>
    <n v="440"/>
    <s v="18. MOQUEGUA"/>
    <s v="01. MARISCAL NIETO"/>
    <s v="99. MULTIDISTRITAL"/>
    <x v="0"/>
    <s v="00. RECURSOS ORDINARIOS"/>
    <x v="0"/>
    <s v="2. GASTOS PRESUPUESTARIOS"/>
    <x v="1"/>
    <x v="2"/>
    <x v="12"/>
    <x v="17"/>
    <s v="2. CONTRIBUCIONES A ESSALUD DE C.A.S."/>
    <n v="295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5"/>
    <x v="20"/>
    <s v="1. ALIMENTOS Y BEBIDAS PARA CONSUMO HUMANO"/>
    <n v="18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7"/>
    <x v="25"/>
    <s v="1. PARA EDIFICIOS Y ESTRUCTURAS"/>
    <n v="8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4"/>
    <x v="19"/>
    <s v="1. REPUESTOS Y ACCESORIOS"/>
    <n v="4301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6601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4"/>
    <x v="29"/>
    <s v="1. ASEO, LIMPIEZA Y TOCADOR"/>
    <n v="3054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4"/>
    <x v="30"/>
    <s v="99. OTROS"/>
    <n v="32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8"/>
    <x v="27"/>
    <s v="4. DE SEGURIDAD"/>
    <n v="38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536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993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3"/>
    <x v="9"/>
    <x v="11"/>
    <s v="99. OTROS BIENES"/>
    <n v="42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10"/>
    <x v="12"/>
    <s v="99. OTROS GASTOS"/>
    <n v="2304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3"/>
    <x v="3"/>
    <s v="1. CORREOS Y SERVICIOS DE MENSAJERIA"/>
    <n v="1464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11"/>
    <x v="31"/>
    <s v="1. DE EDIFICACIONES, OFICINAS Y ESTRUCTURAS"/>
    <n v="16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11"/>
    <x v="32"/>
    <s v="1. DE MOBILIARIO Y SIMILARES"/>
    <n v="10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6"/>
    <x v="6"/>
    <s v="4. OTROS SEGUROS PERSONALES"/>
    <n v="107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7"/>
    <x v="7"/>
    <s v="99. SERVICIOS DIVERSOS"/>
    <n v="843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12"/>
    <x v="17"/>
    <s v="1. CONTRATO ADMINISTRATIVO DE SERVICIOS"/>
    <n v="30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7"/>
    <s v="0077994. PROCESO DE EMISION DEL DNI -POBLACION DE 0 - 3 AÑOS"/>
    <s v="232. DNI EMITIDO"/>
    <n v="1600"/>
    <s v="19. PASCO"/>
    <s v="03. OXAPAMPA"/>
    <s v="99. MULTIDISTRITAL"/>
    <x v="0"/>
    <s v="00. RECURSOS ORDINARIOS"/>
    <x v="0"/>
    <s v="2. GASTOS PRESUPUESTARIOS"/>
    <x v="1"/>
    <x v="2"/>
    <x v="12"/>
    <x v="17"/>
    <s v="2. CONTRIBUCIONES A ESSALUD DE C.A.S."/>
    <n v="308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5"/>
    <x v="20"/>
    <s v="1. ALIMENTOS Y BEBIDAS PARA CONSUMO HUMANO"/>
    <n v="564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7"/>
    <x v="25"/>
    <s v="1. PARA EDIFICIOS Y ESTRUCTURAS"/>
    <n v="30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9"/>
    <x v="28"/>
    <s v="1. VESTUARIO, ACCESORIOS Y PRENDAS DIVERSAS"/>
    <n v="112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4"/>
    <x v="19"/>
    <s v="1. REPUESTOS Y ACCESORIOS"/>
    <n v="23504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8707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4"/>
    <x v="29"/>
    <s v="1. ASEO, LIMPIEZA Y TOCADOR"/>
    <n v="12576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4"/>
    <x v="30"/>
    <s v="99. OTROS"/>
    <n v="1524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8"/>
    <x v="27"/>
    <s v="4. DE SEGURIDAD"/>
    <n v="1563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6852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4952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3"/>
    <x v="9"/>
    <x v="11"/>
    <s v="99. OTROS BIENES"/>
    <n v="1575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0"/>
    <x v="12"/>
    <s v="1. PASAJES Y GASTOS DE TRANSPORTE"/>
    <n v="625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0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0"/>
    <x v="12"/>
    <s v="99. OTROS GASTOS"/>
    <n v="864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3"/>
    <x v="3"/>
    <s v="1. CORREOS Y SERVICIOS DE MENSAJERIA"/>
    <n v="5688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1"/>
    <x v="31"/>
    <s v="1. DE EDIFICACIONES, OFICINAS Y ESTRUCTURAS"/>
    <n v="60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1"/>
    <x v="32"/>
    <s v="1. DE MOBILIARIO Y SIMILARES"/>
    <n v="42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6"/>
    <x v="6"/>
    <s v="4. OTROS SEGUROS PERSONALES"/>
    <n v="33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44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7"/>
    <x v="7"/>
    <s v="99. SERVICIOS DIVERSOS"/>
    <n v="3317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2"/>
    <x v="17"/>
    <s v="1. CONTRATO ADMINISTRATIVO DE SERVICIOS"/>
    <n v="1152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8"/>
    <s v="0077994. PROCESO DE EMISION DEL DNI -POBLACION DE 0 - 3 AÑOS"/>
    <s v="232. DNI EMITIDO"/>
    <n v="5902"/>
    <s v="21. PUNO"/>
    <s v="03. CARABAYA"/>
    <s v="99. MULTIDISTRITAL"/>
    <x v="0"/>
    <s v="00. RECURSOS ORDINARIOS"/>
    <x v="0"/>
    <s v="2. GASTOS PRESUPUESTARIOS"/>
    <x v="1"/>
    <x v="2"/>
    <x v="12"/>
    <x v="17"/>
    <s v="2. CONTRIBUCIONES A ESSALUD DE C.A.S."/>
    <n v="1219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5"/>
    <x v="20"/>
    <s v="1. ALIMENTOS Y BEBIDAS PARA CONSUMO HUMANO"/>
    <n v="185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7"/>
    <x v="25"/>
    <s v="1. PARA EDIFICIOS Y ESTRUCTURAS"/>
    <n v="1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4"/>
    <x v="19"/>
    <s v="1. REPUESTOS Y ACCESORIOS"/>
    <n v="12502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14618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4"/>
    <x v="29"/>
    <s v="1. ASEO, LIMPIEZA Y TOCADOR"/>
    <n v="5379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4"/>
    <x v="30"/>
    <s v="99. OTROS"/>
    <n v="954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8"/>
    <x v="27"/>
    <s v="4. DE SEGURIDAD"/>
    <n v="68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366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2604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3"/>
    <x v="9"/>
    <x v="11"/>
    <s v="99. OTROS BIENES"/>
    <n v="63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0"/>
    <x v="12"/>
    <s v="1. PASAJES Y GASTOS DE TRANSPORTE"/>
    <n v="21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0"/>
    <x v="12"/>
    <s v="2. VIATICOS Y ASIGNACIONES POR COMISION DE SERVICIO"/>
    <n v="48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0"/>
    <x v="12"/>
    <s v="99. OTROS GASTOS"/>
    <n v="345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3"/>
    <x v="3"/>
    <s v="1. CORREOS Y SERVICIOS DE MENSAJERIA"/>
    <n v="2328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1"/>
    <x v="31"/>
    <s v="1. DE EDIFICACIONES, OFICINAS Y ESTRUCTURAS"/>
    <n v="2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1"/>
    <x v="32"/>
    <s v="1. DE MOBILIARIO Y SIMILARES"/>
    <n v="17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6"/>
    <x v="6"/>
    <s v="4. OTROS SEGUROS PERSONALES"/>
    <n v="11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7"/>
    <x v="7"/>
    <s v="99. SERVICIOS DIVERSOS"/>
    <n v="1373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2"/>
    <x v="17"/>
    <s v="1. CONTRATO ADMINISTRATIVO DE SERVICIOS"/>
    <n v="24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19"/>
    <s v="0077994. PROCESO DE EMISION DEL DNI -POBLACION DE 0 - 3 AÑOS"/>
    <s v="232. DNI EMITIDO"/>
    <n v="5304"/>
    <s v="22. SAN MARTIN"/>
    <s v="03. EL DORADO"/>
    <s v="99. MULTIDISTRITAL"/>
    <x v="0"/>
    <s v="00. RECURSOS ORDINARIOS"/>
    <x v="0"/>
    <s v="2. GASTOS PRESUPUESTARIOS"/>
    <x v="1"/>
    <x v="2"/>
    <x v="12"/>
    <x v="17"/>
    <s v="2. CONTRIBUCIONES A ESSALUD DE C.A.S."/>
    <n v="295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5"/>
    <x v="20"/>
    <s v="1. ALIMENTOS Y BEBIDAS PARA CONSUMO HUMANO"/>
    <n v="18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7"/>
    <x v="25"/>
    <s v="1. PARA EDIFICIOS Y ESTRUCTURAS"/>
    <n v="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4"/>
    <x v="19"/>
    <s v="1. REPUESTOS Y ACCESORIOS"/>
    <n v="526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4044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4"/>
    <x v="29"/>
    <s v="1. ASEO, LIMPIEZA Y TOCADOR"/>
    <n v="152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4"/>
    <x v="30"/>
    <s v="99. OTROS"/>
    <n v="50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8"/>
    <x v="27"/>
    <s v="4. DE SEGURIDAD"/>
    <n v="26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2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1363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3"/>
    <x v="9"/>
    <x v="11"/>
    <s v="99. OTROS BIENES"/>
    <n v="21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10"/>
    <x v="12"/>
    <s v="99. OTROS GASTOS"/>
    <n v="11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3"/>
    <x v="3"/>
    <s v="1. CORREOS Y SERVICIOS DE MENSAJERIA"/>
    <n v="6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11"/>
    <x v="31"/>
    <s v="1. DE EDIFICACIONES, OFICINAS Y ESTRUCTURAS"/>
    <n v="8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11"/>
    <x v="32"/>
    <s v="1. DE MOBILIARIO Y SIMILARES"/>
    <n v="6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6"/>
    <x v="6"/>
    <s v="4. OTROS SEGUROS PERSONALES"/>
    <n v="107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7"/>
    <x v="7"/>
    <s v="99. SERVICIOS DIVERSOS"/>
    <n v="32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12"/>
    <x v="17"/>
    <s v="1. CONTRATO ADMINISTRATIVO DE SERVICIOS"/>
    <n v="267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0"/>
    <s v="0077994. PROCESO DE EMISION DEL DNI -POBLACION DE 0 - 3 AÑOS"/>
    <s v="232. DNI EMITIDO"/>
    <n v="2040"/>
    <s v="23. TACNA"/>
    <s v="03. JORGE BASADRE"/>
    <s v="99. MULTIDISTRITAL"/>
    <x v="0"/>
    <s v="00. RECURSOS ORDINARIOS"/>
    <x v="0"/>
    <s v="2. GASTOS PRESUPUESTARIOS"/>
    <x v="1"/>
    <x v="2"/>
    <x v="12"/>
    <x v="17"/>
    <s v="2. CONTRIBUCIONES A ESSALUD DE C.A.S."/>
    <n v="3003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5"/>
    <x v="20"/>
    <s v="1. ALIMENTOS Y BEBIDAS PARA CONSUMO HUMANO"/>
    <n v="18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7"/>
    <x v="25"/>
    <s v="1. PARA EDIFICIOS Y ESTRUCTURAS"/>
    <n v="4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9"/>
    <x v="28"/>
    <s v="1. VESTUARIO, ACCESORIOS Y PRENDAS DIVERSAS"/>
    <n v="28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4"/>
    <x v="19"/>
    <s v="1. REPUESTOS Y ACCESORIOS"/>
    <n v="3763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3536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4"/>
    <x v="29"/>
    <s v="1. ASEO, LIMPIEZA Y TOCADOR"/>
    <n v="152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4"/>
    <x v="30"/>
    <s v="99. OTROS"/>
    <n v="51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8"/>
    <x v="27"/>
    <s v="4. DE SEGURIDAD"/>
    <n v="261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12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979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3"/>
    <x v="9"/>
    <x v="11"/>
    <s v="99. OTROS BIENES"/>
    <n v="21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10"/>
    <x v="12"/>
    <s v="99. OTROS GASTOS"/>
    <n v="1152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3"/>
    <x v="3"/>
    <s v="1. CORREOS Y SERVICIOS DE MENSAJERIA"/>
    <n v="6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11"/>
    <x v="31"/>
    <s v="1. DE EDIFICACIONES, OFICINAS Y ESTRUCTURAS"/>
    <n v="8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11"/>
    <x v="32"/>
    <s v="1. DE MOBILIARIO Y SIMILARES"/>
    <n v="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6"/>
    <x v="6"/>
    <s v="4. OTROS SEGUROS PERSONALES"/>
    <n v="107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3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7"/>
    <x v="7"/>
    <s v="99. SERVICIOS DIVERSOS"/>
    <n v="320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12"/>
    <x v="17"/>
    <s v="1. CONTRATO ADMINISTRATIVO DE SERVICIOS"/>
    <n v="24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1"/>
    <s v="0077994. PROCESO DE EMISION DEL DNI -POBLACION DE 0 - 3 AÑOS"/>
    <s v="232. DNI EMITIDO"/>
    <n v="1160"/>
    <s v="24. TUMBES"/>
    <s v="03. ZARUMILLA"/>
    <s v="99. MULTIDISTRITAL"/>
    <x v="0"/>
    <s v="00. RECURSOS ORDINARIOS"/>
    <x v="0"/>
    <s v="2. GASTOS PRESUPUESTARIOS"/>
    <x v="1"/>
    <x v="2"/>
    <x v="12"/>
    <x v="17"/>
    <s v="2. CONTRIBUCIONES A ESSALUD DE C.A.S."/>
    <n v="295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5"/>
    <x v="20"/>
    <s v="1. ALIMENTOS Y BEBIDAS PARA CONSUMO HUMANO"/>
    <n v="376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7"/>
    <x v="25"/>
    <s v="1. PARA EDIFICIOS Y ESTRUCTURAS"/>
    <n v="1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9"/>
    <x v="28"/>
    <s v="1. VESTUARIO, ACCESORIOS Y PRENDAS DIVERSAS"/>
    <n v="84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4"/>
    <x v="19"/>
    <s v="1. REPUESTOS Y ACCESORIOS"/>
    <n v="16546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14326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4"/>
    <x v="29"/>
    <s v="1. ASEO, LIMPIEZA Y TOCADOR"/>
    <n v="637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4"/>
    <x v="30"/>
    <s v="99. OTROS"/>
    <n v="562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8"/>
    <x v="27"/>
    <s v="4. DE SEGURIDAD"/>
    <n v="882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2484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2536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3"/>
    <x v="9"/>
    <x v="11"/>
    <s v="99. OTROS BIENES"/>
    <n v="63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0"/>
    <x v="12"/>
    <s v="1. PASAJES Y GASTOS DE TRANSPORTE"/>
    <n v="6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25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0"/>
    <x v="12"/>
    <s v="99. OTROS GASTOS"/>
    <n v="345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3"/>
    <x v="3"/>
    <s v="1. CORREOS Y SERVICIOS DE MENSAJERIA"/>
    <n v="2496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1"/>
    <x v="31"/>
    <s v="1. DE EDIFICACIONES, OFICINAS Y ESTRUCTURAS"/>
    <n v="2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1"/>
    <x v="32"/>
    <s v="1. DE MOBILIARIO Y SIMILARES"/>
    <n v="225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6"/>
    <x v="6"/>
    <s v="4. OTROS SEGUROS PERSONALES"/>
    <n v="218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7"/>
    <x v="7"/>
    <s v="2. TRANSPORTE Y TRASLADO DE CARGA, BIENES Y MATERIALES"/>
    <n v="108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7"/>
    <x v="7"/>
    <s v="99. SERVICIOS DIVERSOS"/>
    <n v="11669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2"/>
    <x v="17"/>
    <s v="1. CONTRATO ADMINISTRATIVO DE SERVICIOS"/>
    <n v="84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2"/>
    <s v="0077994. PROCESO DE EMISION DEL DNI -POBLACION DE 0 - 3 AÑOS"/>
    <s v="232. DNI EMITIDO"/>
    <n v="2734"/>
    <s v="25. UCAYALI"/>
    <s v="03. PADRE ABAD"/>
    <s v="99. MULTIDISTRITAL"/>
    <x v="0"/>
    <s v="00. RECURSOS ORDINARIOS"/>
    <x v="0"/>
    <s v="2. GASTOS PRESUPUESTARIOS"/>
    <x v="1"/>
    <x v="2"/>
    <x v="12"/>
    <x v="17"/>
    <s v="2. CONTRIBUCIONES A ESSALUD DE C.A.S."/>
    <n v="911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7"/>
    <x v="25"/>
    <s v="1. PARA EDIFICIOS Y ESTRUCTURAS"/>
    <n v="16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4"/>
    <x v="19"/>
    <s v="1. REPUESTOS Y ACCESORIOS"/>
    <n v="16852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18038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4"/>
    <x v="29"/>
    <s v="1. ASEO, LIMPIEZA Y TOCADOR"/>
    <n v="738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4"/>
    <x v="30"/>
    <s v="99. OTROS"/>
    <n v="1688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8"/>
    <x v="27"/>
    <s v="4. DE SEGURIDAD"/>
    <n v="780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708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1927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3"/>
    <x v="9"/>
    <x v="11"/>
    <s v="99. OTROS BIENES"/>
    <n v="84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10"/>
    <x v="12"/>
    <s v="1. PASAJES Y GASTOS DE TRANSPORTE"/>
    <n v="6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10"/>
    <x v="12"/>
    <s v="99. OTROS GASTOS"/>
    <n v="460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3"/>
    <x v="3"/>
    <s v="1. CORREOS Y SERVICIOS DE MENSAJERIA"/>
    <n v="3456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11"/>
    <x v="31"/>
    <s v="1. DE EDIFICACIONES, OFICINAS Y ESTRUCTURAS"/>
    <n v="32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11"/>
    <x v="32"/>
    <s v="1. DE MOBILIARIO Y SIMILARES"/>
    <n v="2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8"/>
    <s v="0077994. PROCESO DE EMISION DEL DNI -POBLACION DE 0 - 3 AÑOS"/>
    <s v="232. DNI EMITIDO"/>
    <n v="1"/>
    <s v="20. PIURA"/>
    <s v="03. HUANCABAMBA"/>
    <s v="99. MULTIDISTRITAL"/>
    <x v="0"/>
    <s v="00. RECURSOS ORDINARIOS"/>
    <x v="0"/>
    <s v="2. GASTOS PRESUPUESTARIOS"/>
    <x v="1"/>
    <x v="2"/>
    <x v="7"/>
    <x v="7"/>
    <s v="99. SERVICIOS DIVERSOS"/>
    <n v="20962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7"/>
    <x v="25"/>
    <s v="1. PARA EDIFICIOS Y ESTRUCTURAS"/>
    <n v="20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4"/>
    <x v="19"/>
    <s v="1. REPUESTOS Y ACCESORIOS"/>
    <n v="21515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4"/>
    <x v="19"/>
    <s v="2. PAPELERIA EN GENERAL, UTILES Y MATERIALES DE OFICINA"/>
    <n v="20732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4"/>
    <x v="29"/>
    <s v="1. ASEO, LIMPIEZA Y TOCADOR"/>
    <n v="8451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4"/>
    <x v="30"/>
    <s v="99. OTROS"/>
    <n v="1600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8"/>
    <x v="27"/>
    <s v="4. DE SEGURIDAD"/>
    <n v="720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8496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9"/>
    <x v="11"/>
    <s v="3. LIBROS, DIARIOS, REVISTAS Y OTROS BIENES IMPRESOS NO VINCULADOS A ENSEÑANZA"/>
    <n v="2510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3"/>
    <x v="9"/>
    <x v="11"/>
    <s v="99. OTROS BIENES"/>
    <n v="105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2"/>
    <x v="10"/>
    <x v="12"/>
    <s v="99. OTROS GASTOS"/>
    <n v="576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2"/>
    <x v="3"/>
    <x v="3"/>
    <s v="1. CORREOS Y SERVICIOS DE MENSAJERIA"/>
    <n v="432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2"/>
    <x v="11"/>
    <x v="31"/>
    <s v="1. DE EDIFICACIONES, OFICINAS Y ESTRUCTURAS"/>
    <n v="40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2"/>
    <x v="11"/>
    <x v="32"/>
    <s v="1. DE MOBILIARIO Y SIMILARES"/>
    <n v="30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29"/>
    <s v="0077994. PROCESO DE EMISION DEL DNI -POBLACION DE 0 - 3 AÑOS"/>
    <s v="232. DNI EMITIDO"/>
    <n v="1"/>
    <s v="12. JUNIN"/>
    <s v="05. JUNIN"/>
    <s v="99. MULTIDISTRITAL"/>
    <x v="0"/>
    <s v="00. RECURSOS ORDINARIOS"/>
    <x v="0"/>
    <s v="2. GASTOS PRESUPUESTARIOS"/>
    <x v="1"/>
    <x v="2"/>
    <x v="7"/>
    <x v="7"/>
    <s v="99. SERVICIOS DIVERSOS"/>
    <n v="2615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7"/>
    <x v="25"/>
    <s v="1. PARA EDIFICIOS Y ESTRUCTURAS"/>
    <n v="1200"/>
    <s v="5."/>
    <s v="2."/>
    <s v="3."/>
    <s v="1."/>
    <s v="11"/>
    <s v="1."/>
    <s v="1."/>
    <x v="4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4"/>
    <x v="19"/>
    <s v="1. REPUESTOS Y ACCESORIOS"/>
    <n v="15495"/>
    <s v="5."/>
    <s v="2."/>
    <s v="3."/>
    <s v="1."/>
    <s v="5."/>
    <s v="1."/>
    <s v="1."/>
    <x v="2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4"/>
    <x v="19"/>
    <s v="2. PAPELERIA EN GENERAL, UTILES Y MATERIALES DE OFICINA"/>
    <n v="14390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4"/>
    <x v="29"/>
    <s v="1. ASEO, LIMPIEZA Y TOCADOR"/>
    <n v="4627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4"/>
    <x v="30"/>
    <s v="99. OTROS"/>
    <n v="936"/>
    <s v="5."/>
    <s v="2."/>
    <s v="3."/>
    <s v="1."/>
    <s v="5."/>
    <s v="99"/>
    <s v="99"/>
    <x v="49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8"/>
    <x v="27"/>
    <s v="4. DE SEGURIDAD"/>
    <n v="420"/>
    <s v="5."/>
    <s v="2."/>
    <s v="3."/>
    <s v="1."/>
    <s v="6."/>
    <s v="1."/>
    <s v="4."/>
    <x v="50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16"/>
    <x v="21"/>
    <s v="1. MATERIAL, INSUMOS, INSTRUMENTAL Y ACCESORIOS  MEDICOS, QUIRURGICOS, ODONTOLOGICOS Y DE LABORATORIO"/>
    <n v="4248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9"/>
    <x v="11"/>
    <s v="3. LIBROS, DIARIOS, REVISTAS Y OTROS BIENES IMPRESOS NO VINCULADOS A ENSEÑANZA"/>
    <n v="1671"/>
    <s v="5."/>
    <s v="2."/>
    <s v="3."/>
    <s v="1."/>
    <s v="99"/>
    <s v="1."/>
    <s v="3."/>
    <x v="1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3"/>
    <x v="9"/>
    <x v="11"/>
    <s v="99. OTROS BIENES"/>
    <n v="630"/>
    <s v="5."/>
    <s v="2."/>
    <s v="3."/>
    <s v="1."/>
    <s v="99"/>
    <s v="1."/>
    <s v="99"/>
    <x v="3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10"/>
    <x v="12"/>
    <s v="1. PASAJES Y GASTOS DE TRANSPORTE"/>
    <n v="125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10"/>
    <x v="12"/>
    <s v="2. VIATICOS Y ASIGNACIONES POR COMISION DE SERVICIO"/>
    <n v="24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10"/>
    <x v="12"/>
    <s v="99. OTROS GASTOS"/>
    <n v="3456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3"/>
    <x v="3"/>
    <s v="1. CORREOS Y SERVICIOS DE MENSAJERIA"/>
    <n v="2592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11"/>
    <x v="31"/>
    <s v="1. DE EDIFICACIONES, OFICINAS Y ESTRUCTURAS"/>
    <n v="2400"/>
    <s v="5."/>
    <s v="2."/>
    <s v="3."/>
    <s v="2."/>
    <s v="4."/>
    <s v="2."/>
    <s v="1."/>
    <x v="51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11"/>
    <x v="32"/>
    <s v="1. DE MOBILIARIO Y SIMILARES"/>
    <n v="1500"/>
    <s v="5."/>
    <s v="2."/>
    <s v="3."/>
    <s v="2."/>
    <s v="4."/>
    <s v="6."/>
    <s v="1."/>
    <x v="52"/>
  </r>
  <r>
    <n v="2022"/>
    <s v="1. GOBIERNO NACIONAL"/>
    <s v="33. REGISTRO NACIONAL DE IDENTIFICACION Y ESTADO CIVIL"/>
    <x v="0"/>
    <x v="0"/>
    <x v="0"/>
    <x v="0"/>
    <s v="3. PRODUCTOS"/>
    <x v="4"/>
    <s v="5. ACTIVIDADES"/>
    <s v="5003312. PROCESO DE EMISION DEL DNI DE LA POBLACION DE 0 - 3 AÑOS"/>
    <x v="0"/>
    <s v="012. IDENTIDAD Y CIUDADANIA"/>
    <s v="0021. REGISTROS CIVILES E IDENTIDAD"/>
    <s v="00030"/>
    <s v="0077994. PROCESO DE EMISION DEL DNI -POBLACION DE 0 - 3 AÑOS"/>
    <s v="232. DNI EMITIDO"/>
    <n v="1"/>
    <s v="11. ICA"/>
    <s v="01. ICA"/>
    <s v="01. ICA"/>
    <x v="0"/>
    <s v="00. RECURSOS ORDINARIOS"/>
    <x v="0"/>
    <s v="2. GASTOS PRESUPUESTARIOS"/>
    <x v="1"/>
    <x v="2"/>
    <x v="7"/>
    <x v="7"/>
    <s v="99. SERVICIOS DIVERSOS"/>
    <n v="1573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2808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544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7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3178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490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2942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03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25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9396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690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6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6872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3787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54652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3522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2009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1115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25736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008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2"/>
    <s v="0000020. ACCIONES DE PLANIFICACION"/>
    <s v="001. ACCION"/>
    <n v="69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3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3011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16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4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2650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95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171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07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2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262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22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303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89742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3188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2573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340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652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24347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008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3"/>
    <s v="0000899. GESTION DEL PROCESO PRESUPUESTARIO DEL PLIEGO"/>
    <s v="001. ACCION"/>
    <n v="25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3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6800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8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4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633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252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512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74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1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913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489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2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303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2967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1512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2732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790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4693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4"/>
    <s v="0001179. PLANEAMIENTO Y PRESUPUESTO"/>
    <s v="001. ACCION"/>
    <n v="6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5576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21594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0"/>
    <s v="00. RECURSOS ORDINARIOS"/>
    <x v="0"/>
    <s v="2. GASTOS PRESUPUESTARIOS"/>
    <x v="0"/>
    <x v="0"/>
    <x v="1"/>
    <x v="1"/>
    <s v="1. GRATIFICACIONES"/>
    <n v="32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1728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10962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8415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61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0742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657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9944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58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21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513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2071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1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20351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5394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684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32074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3455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4068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33521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6011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89650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3795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1. PLANEAMIENTO Y PRESUPUESTO"/>
    <x v="0"/>
    <s v="004. PLANEAMIENTO GUBERNAMENTAL"/>
    <s v="0005. PLANEAMIENTO INSTITUCIONAL"/>
    <s v="00006"/>
    <s v="0044339. ACCIONES DE RACIONALIZACION"/>
    <s v="001. ACCION"/>
    <n v="12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11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41828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0"/>
    <x v="0"/>
    <s v="7. FUNCIONARIOS DE ALTA DIRECCIÓN DE LAS ENTIDADES"/>
    <n v="300000"/>
    <s v="5."/>
    <s v="2."/>
    <s v="1."/>
    <s v="1."/>
    <s v="1."/>
    <s v="1."/>
    <s v="7."/>
    <x v="5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361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1"/>
    <s v="2. AGUINALDOS"/>
    <n v="50000"/>
    <s v="5."/>
    <s v="2."/>
    <s v="1."/>
    <s v="1."/>
    <s v="9."/>
    <s v="1."/>
    <s v="2."/>
    <x v="5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45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62775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21257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5454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2128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209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0"/>
    <x v="34"/>
    <s v="1. PASAJES Y GASTOS DE TRANSPORTE"/>
    <n v="36400"/>
    <s v="5."/>
    <s v="2."/>
    <s v="3."/>
    <s v="2."/>
    <s v="1."/>
    <s v="1."/>
    <s v="1."/>
    <x v="5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11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53045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11522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256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7054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7887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9428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33245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1834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3. SEGURO OBLIGATORIO ACCIDENTES DE TRANSITO (SOAT)"/>
    <n v="297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5511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2318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6836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15369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25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1"/>
    <s v="0000017. ACCIONES DE LA ALTA DIRECCION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9486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3033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10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76027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173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7037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018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1375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4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125334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8560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6325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89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3"/>
    <s v="1. CORREOS Y SERVICIOS DE MENSAJERIA"/>
    <n v="678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69831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2132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40803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28236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5"/>
    <x v="5"/>
    <s v="2. DE VEHICULOS"/>
    <n v="60000"/>
    <s v="5."/>
    <s v="2."/>
    <s v="3."/>
    <s v="2."/>
    <s v="5."/>
    <s v="1."/>
    <s v="2."/>
    <x v="2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1665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570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5807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85061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6073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6"/>
    <s v="0000066. ADMINISTRACION DOCUMENTARIA"/>
    <s v="001. ACCION"/>
    <n v="3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19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5322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7475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41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436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672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4036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4836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5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13084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632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299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966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2811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1"/>
    <x v="15"/>
    <s v="1. DE VEHICULOS"/>
    <n v="1055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7619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45734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2385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6"/>
    <x v="6"/>
    <s v="3. SEGURO OBLIGATORIO ACCIDENTES DE TRANSITO (SOAT)"/>
    <n v="99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4701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406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2993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20792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174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08"/>
    <s v="0000073. ADMINISTRACION SUPERIOR"/>
    <s v="001. ACCION"/>
    <n v="36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3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3600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56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8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32667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504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3024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87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9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2842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2418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2114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509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7004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3297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3314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312642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5985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2042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9843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26588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411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4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1"/>
    <s v="0000914. IMAGEN INSTITUCIONAL"/>
    <s v="001. ACCION"/>
    <n v="60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81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38845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6415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319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3742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5774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3464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74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2090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1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2795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7741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39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23"/>
    <s v="1. DIFUSIÓN EN EL DIARIO OFICIAL"/>
    <n v="150000"/>
    <s v="5."/>
    <s v="2."/>
    <s v="3."/>
    <s v="2."/>
    <s v="2."/>
    <s v="5."/>
    <s v="1."/>
    <x v="3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568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0022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1"/>
    <x v="15"/>
    <s v="1. DE VEHICULOS"/>
    <n v="1205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29862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1385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1702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3. SEGURO OBLIGATORIO ACCIDENTES DE TRANSITO (SOAT)"/>
    <n v="99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6804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951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2341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32753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578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15"/>
    <s v="0001450. TRAMITE DOCUMENTARIO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4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0"/>
    <s v="00. RECURSOS ORDINARIOS"/>
    <x v="0"/>
    <s v="2. GASTOS PRESUPUESTARIOS"/>
    <x v="0"/>
    <x v="0"/>
    <x v="0"/>
    <x v="0"/>
    <s v="4. PERSONAL CON CONTRATO A PLAZO INDETERMINADO (REGIMEN LABORAL PRIVADO)"/>
    <n v="9445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0"/>
    <s v="00. RECURSOS ORDINARIOS"/>
    <x v="0"/>
    <s v="2. GASTOS PRESUPUESTARIOS"/>
    <x v="0"/>
    <x v="0"/>
    <x v="1"/>
    <x v="1"/>
    <s v="1. GRATIFICACIONES"/>
    <n v="13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0"/>
    <s v="00. RECURSOS ORDINARIOS"/>
    <x v="0"/>
    <s v="2. GASTOS PRESUPUESTARIOS"/>
    <x v="0"/>
    <x v="0"/>
    <x v="1"/>
    <x v="1"/>
    <s v="3. BONIFICACION POR ESCOLARIDAD"/>
    <n v="18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0"/>
    <s v="00. RECURSOS ORDINARIOS"/>
    <x v="0"/>
    <s v="2. GASTOS PRESUPUESTARIOS"/>
    <x v="0"/>
    <x v="1"/>
    <x v="2"/>
    <x v="2"/>
    <s v="5. CONTRIBUCIONES A ESSALUD"/>
    <n v="745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0"/>
    <x v="0"/>
    <x v="0"/>
    <s v="4. PERSONAL CON CONTRATO A PLAZO INDETERMINADO (REGIMEN LABORAL PRIVADO)"/>
    <n v="91262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0"/>
    <x v="1"/>
    <x v="1"/>
    <s v="1. GRATIFICACIONES"/>
    <n v="1505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0"/>
    <x v="1"/>
    <x v="1"/>
    <s v="3. BONIFICACION POR ESCOLARIDAD"/>
    <n v="86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0"/>
    <x v="1"/>
    <x v="8"/>
    <s v="1. COMPENSACION POR TIEMPO DE SERVICIOS (CTS)"/>
    <n v="87817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0"/>
    <x v="1"/>
    <x v="9"/>
    <s v="99. OTRAS OCASIONALES"/>
    <n v="13549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0"/>
    <x v="1"/>
    <x v="2"/>
    <x v="2"/>
    <s v="5. CONTRIBUCIONES A ESSALUD"/>
    <n v="81294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3"/>
    <x v="8"/>
    <x v="10"/>
    <s v="1. COMBUSTIBLES Y CARBURANTES"/>
    <n v="2797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10"/>
    <x v="12"/>
    <s v="99. OTROS GASTOS"/>
    <n v="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3"/>
    <x v="13"/>
    <s v="1. SERVICIO DE SUMINISTRO DE ENERGIA ELECTRICA"/>
    <n v="48555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3"/>
    <x v="13"/>
    <s v="2. SERVICIO DE AGUA Y DESAGUE"/>
    <n v="5135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3"/>
    <x v="14"/>
    <s v="1. SERVICIO DE TELEFONIA MOVIL"/>
    <n v="13951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3"/>
    <x v="14"/>
    <s v="2. SERVICIO DE TELEFONIA FIJA"/>
    <n v="458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4"/>
    <x v="4"/>
    <s v="1. SERVICIOS DE LIMPIEZA E HIGIENE"/>
    <n v="11103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4"/>
    <x v="4"/>
    <s v="2. SERVICIOS DE SEGURIDAD Y VIGILANCIA"/>
    <n v="12254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11"/>
    <x v="16"/>
    <s v="1. DE MAQUINARIAS Y EQUIPOS"/>
    <n v="3235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5"/>
    <x v="5"/>
    <s v="1. DE EDIFICIOS Y ESTRUCTURAS"/>
    <n v="11476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5"/>
    <x v="5"/>
    <s v="2. DE VEHICULOS"/>
    <n v="48000"/>
    <s v="5."/>
    <s v="2."/>
    <s v="3."/>
    <s v="2."/>
    <s v="5."/>
    <s v="1."/>
    <s v="2."/>
    <x v="2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6"/>
    <x v="6"/>
    <s v="4. OTROS SEGUROS PERSONALES"/>
    <n v="10547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6"/>
    <x v="6"/>
    <s v="99. OTROS SEGUROS DE  BIENES MUEBLES E INMUEBLES"/>
    <n v="2165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7"/>
    <x v="7"/>
    <s v="99. SERVICIOS DIVERSOS"/>
    <n v="8189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12"/>
    <x v="17"/>
    <s v="1. CONTRATO ADMINISTRATIVO DE SERVICIOS"/>
    <n v="4453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12"/>
    <x v="17"/>
    <s v="2. CONTRIBUCIONES A ESSALUD DE C.A.S."/>
    <n v="2857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1"/>
    <s v="0211058. GESTION INSTITUCIONAL DEL SISTEMA DE SEGURIDAD Y RIESGOS DE DESASTRES, PARA LA PROTECCION DE LAS PERSONAS, BIENES, ACTIVOS DE LAS INFORMACION, INSTALACIONES Y NORMAL FUNCIONAMIENTO DE LA ENTIDAD"/>
    <s v="001. ACCION"/>
    <n v="30"/>
    <s v="15. LIMA"/>
    <s v="01. LIMA"/>
    <s v="04. BARRANCO"/>
    <x v="1"/>
    <s v="09. RECURSOS DIRECTAMENTE RECAUDADOS"/>
    <x v="0"/>
    <s v="2. GASTOS PRESUPUESTARIOS"/>
    <x v="1"/>
    <x v="2"/>
    <x v="12"/>
    <x v="17"/>
    <s v="4. AGUINALDOS DE C.A.S."/>
    <n v="9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0991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673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5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3928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606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3636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289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8396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3"/>
    <x v="13"/>
    <s v="2. SERVICIO DE AGUA Y DESAGUE"/>
    <n v="2362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178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966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5281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30693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6142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6780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5514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251069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411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4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2"/>
    <s v="0229409. PROMOVER LA INTEGRIDAD Y ETICA INSTITUCIONAL"/>
    <s v="001. ACCION"/>
    <n v="1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4641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9908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3298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3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924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2969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781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1745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489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996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4361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75099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45543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2524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276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935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33846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987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3"/>
    <s v="0023684. DIFUSION Y COMUNICACIONES"/>
    <s v="001. ACCION"/>
    <n v="100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6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82322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356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86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7912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220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73248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398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13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2867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13807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31776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10944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3154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21539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439753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6"/>
    <x v="6"/>
    <s v="2. SEGURO DE VEHICULOS"/>
    <n v="1067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6231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2163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65535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7"/>
    <x v="22"/>
    <s v="3. SOPORTE TECNICO"/>
    <n v="34680"/>
    <s v="5."/>
    <s v="2."/>
    <s v="3."/>
    <s v="2."/>
    <s v="7."/>
    <s v="4."/>
    <s v="3."/>
    <x v="3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63582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4200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13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2. CONDUCCION Y ORIENTACION SUPERIOR"/>
    <x v="0"/>
    <s v="006. GESTION"/>
    <s v="0007. DIRECCION Y SUPERVISION SUPERIOR"/>
    <s v="00024"/>
    <s v="0039232. COMUNICACION Y ATENCION AL USUARIO"/>
    <s v="001. ACCION"/>
    <n v="400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557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7659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0"/>
    <s v="00. RECURSOS ORDINARIOS"/>
    <x v="0"/>
    <s v="2. GASTOS PRESUPUESTARIOS"/>
    <x v="0"/>
    <x v="0"/>
    <x v="1"/>
    <x v="1"/>
    <s v="1. GRATIFICACIONES"/>
    <n v="113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610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574746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94816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5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553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853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51201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37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8849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6326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82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802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3476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17058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00192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8572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276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2058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365122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814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2"/>
    <s v="0000013. ACCIONES DE CONTABILIDAD"/>
    <s v="001. ACCION"/>
    <n v="16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5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9061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0"/>
    <s v="00. RECURSOS ORDINARIOS"/>
    <x v="0"/>
    <s v="2. GASTOS PRESUPUESTARIOS"/>
    <x v="0"/>
    <x v="0"/>
    <x v="1"/>
    <x v="1"/>
    <s v="1. GRATIFICACIONES"/>
    <n v="134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723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0022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151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78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67167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036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62178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0"/>
    <x v="12"/>
    <s v="1. PASAJES Y GASTOS DE TRANSPORTE"/>
    <n v="50000"/>
    <s v="5."/>
    <s v="2."/>
    <s v="3."/>
    <s v="2."/>
    <s v="1."/>
    <s v="2."/>
    <s v="1."/>
    <x v="3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0"/>
    <x v="12"/>
    <s v="2. VIATICOS Y ASIGNACIONES POR COMISION DE SERVICIO"/>
    <n v="50000"/>
    <s v="5."/>
    <s v="2."/>
    <s v="3."/>
    <s v="2."/>
    <s v="1."/>
    <s v="2."/>
    <s v="2."/>
    <x v="3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424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893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7935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4888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293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3"/>
    <x v="3"/>
    <s v="1. CORREOS Y SERVICIOS DE MENSAJERIA"/>
    <n v="15000"/>
    <s v="5."/>
    <s v="2."/>
    <s v="3."/>
    <s v="2."/>
    <s v="2."/>
    <s v="3."/>
    <s v="1."/>
    <x v="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966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2792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60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6051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6"/>
    <x v="35"/>
    <s v="1. CARGOS BANCARIOS"/>
    <n v="10000000"/>
    <s v="5."/>
    <s v="2."/>
    <s v="3."/>
    <s v="2."/>
    <s v="6."/>
    <s v="2."/>
    <s v="1."/>
    <x v="5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0148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4047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7"/>
    <x v="7"/>
    <s v="2. TRANSPORTE Y TRASLADO DE CARGA, BIENES Y MATERIALES"/>
    <n v="29106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3276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53639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2787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8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4"/>
    <s v="0000055. ADMINISTRACION DE FONDOS"/>
    <s v="001. ACCION"/>
    <n v="24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165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94888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48758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22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2844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438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2632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9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10660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489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837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3"/>
    <x v="23"/>
    <s v="1. DIFUSIÓN EN EL DIARIO OFICIAL"/>
    <n v="30000"/>
    <s v="5."/>
    <s v="2."/>
    <s v="3."/>
    <s v="2."/>
    <s v="2."/>
    <s v="5."/>
    <s v="1."/>
    <x v="3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4210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4571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18353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5624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6"/>
    <x v="36"/>
    <s v="2. GASTOS NOTARIALES"/>
    <n v="20000"/>
    <s v="5."/>
    <s v="2."/>
    <s v="3."/>
    <s v="2."/>
    <s v="6."/>
    <s v="1."/>
    <s v="2."/>
    <x v="5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20282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833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1775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110907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604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1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14053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5"/>
    <s v="0000070. ADMINISTRACION GENERAL"/>
    <s v="001. ACCION"/>
    <n v="47"/>
    <s v="15. LIMA"/>
    <s v="01. LIMA"/>
    <s v="01. LIMA"/>
    <x v="1"/>
    <s v="09. RECURSOS DIRECTAMENTE RECAUDADOS"/>
    <x v="0"/>
    <s v="2. GASTOS PRESUPUESTARIOS"/>
    <x v="2"/>
    <x v="5"/>
    <x v="21"/>
    <x v="37"/>
    <s v="1. PERSONAL ADMINISTRATIVO"/>
    <n v="17557044"/>
    <s v="5."/>
    <s v="2."/>
    <s v="5."/>
    <s v="5."/>
    <s v="1."/>
    <s v="1."/>
    <s v="1."/>
    <x v="6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90615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0"/>
    <s v="00. RECURSOS ORDINARIOS"/>
    <x v="0"/>
    <s v="2. GASTOS PRESUPUESTARIOS"/>
    <x v="0"/>
    <x v="0"/>
    <x v="1"/>
    <x v="1"/>
    <s v="1. GRATIFICACIONES"/>
    <n v="134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723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02777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16876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249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9844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518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9113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10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827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4098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12803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521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4363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21832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25465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21137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1929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294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3371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83374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4129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12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6"/>
    <s v="0000094. ADQUISICION BIENES Y SERVICIOS DIVERSOS"/>
    <s v="001. ACCION"/>
    <n v="18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611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25836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068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43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2063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861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11673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1018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25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755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9203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6239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3568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6539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55650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19706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6514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9987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193373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86698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25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7"/>
    <s v="0000618. DESARROLLO DE SISTEMAS"/>
    <s v="001. ACCION"/>
    <n v="4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438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0"/>
    <x v="0"/>
    <x v="0"/>
    <x v="0"/>
    <s v="4. PERSONAL CON CONTRATO A PLAZO INDETERMINADO (REGIMEN LABORAL PRIVADO)"/>
    <n v="76597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0"/>
    <x v="0"/>
    <x v="1"/>
    <x v="1"/>
    <s v="1. GRATIFICACIONES"/>
    <n v="113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0"/>
    <x v="1"/>
    <x v="2"/>
    <x v="2"/>
    <s v="5. CONTRIBUCIONES A ESSALUD"/>
    <n v="610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1"/>
    <x v="2"/>
    <x v="7"/>
    <x v="7"/>
    <s v="99. SERVICIOS DIVERSOS"/>
    <n v="8742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0"/>
    <s v="00. RECURSOS ORDINARIOS"/>
    <x v="0"/>
    <s v="2. GASTOS PRESUPUESTARIOS"/>
    <x v="1"/>
    <x v="2"/>
    <x v="7"/>
    <x v="22"/>
    <s v="99. OTROS SERVICIOS DE INFORMATICA"/>
    <n v="874256"/>
    <s v="5."/>
    <s v="2."/>
    <s v="3."/>
    <s v="2."/>
    <s v="7."/>
    <s v="4."/>
    <s v="99"/>
    <x v="6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29754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21333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151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12444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1920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11519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279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37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349010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19855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3047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1465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1622836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104213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313597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2699907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340757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5"/>
    <x v="5"/>
    <s v="4. DE MAQUINARIAS Y EQUIPOS"/>
    <n v="1151500"/>
    <s v="5."/>
    <s v="2."/>
    <s v="3."/>
    <s v="2."/>
    <s v="5."/>
    <s v="1."/>
    <s v="4."/>
    <x v="4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5"/>
    <x v="5"/>
    <s v="99. DE OTROS BIENES Y ACTIVOS"/>
    <n v="2762707"/>
    <s v="5."/>
    <s v="2."/>
    <s v="3."/>
    <s v="2."/>
    <s v="5."/>
    <s v="1."/>
    <s v="99"/>
    <x v="6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29421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860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22942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7"/>
    <x v="22"/>
    <s v="3. SOPORTE TECNICO"/>
    <n v="12664454"/>
    <s v="5."/>
    <s v="2."/>
    <s v="3."/>
    <s v="2."/>
    <s v="7."/>
    <s v="4."/>
    <s v="3."/>
    <x v="3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7"/>
    <x v="22"/>
    <s v="99. OTROS SERVICIOS DE INFORMATICA"/>
    <n v="2200000"/>
    <s v="5."/>
    <s v="2."/>
    <s v="3."/>
    <s v="2."/>
    <s v="7."/>
    <s v="4."/>
    <s v="99"/>
    <x v="6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245590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54050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46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08"/>
    <s v="0000920. IMPLEMENTACION DE SISTEMAS INFORMATICOS"/>
    <s v="001. ACCION"/>
    <n v="20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4844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0"/>
    <x v="0"/>
    <x v="0"/>
    <s v="4. PERSONAL CON CONTRATO A PLAZO INDETERMINADO (REGIMEN LABORAL PRIVADO)"/>
    <n v="12656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0"/>
    <x v="1"/>
    <x v="1"/>
    <s v="1. GRATIFICACIONES"/>
    <n v="198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0"/>
    <x v="1"/>
    <x v="1"/>
    <s v="3. BONIFICACION POR ESCOLARIDAD"/>
    <n v="691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0"/>
    <x v="1"/>
    <x v="8"/>
    <s v="1. COMPENSACION POR TIEMPO DE SERVICIOS (CTS)"/>
    <n v="12000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0"/>
    <x v="1"/>
    <x v="9"/>
    <s v="99. OTRAS OCASIONALES"/>
    <n v="1200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0"/>
    <x v="1"/>
    <x v="2"/>
    <x v="2"/>
    <s v="5. CONTRIBUCIONES A ESSALUD"/>
    <n v="14672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1"/>
    <x v="2"/>
    <x v="12"/>
    <x v="17"/>
    <s v="1. CONTRATO ADMINISTRATIVO DE SERVICIOS"/>
    <n v="2375731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0"/>
    <s v="00. RECURSOS ORDINARIOS"/>
    <x v="0"/>
    <s v="2. GASTOS PRESUPUESTARIOS"/>
    <x v="1"/>
    <x v="2"/>
    <x v="12"/>
    <x v="17"/>
    <s v="2. CONTRIBUCIONES A ESSALUD DE C.A.S."/>
    <n v="16368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09748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27759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2179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15751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14153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14592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2476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3"/>
    <x v="17"/>
    <x v="25"/>
    <s v="5. OTROS MATERIALES DE MANTENIMIENTO"/>
    <n v="30000"/>
    <s v="5."/>
    <s v="2."/>
    <s v="3."/>
    <s v="1."/>
    <s v="11"/>
    <s v="1."/>
    <s v="5."/>
    <x v="4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3"/>
    <x v="17"/>
    <x v="25"/>
    <s v="6. MATERIALES DE  ACONDICIONAMIENTO"/>
    <n v="20000"/>
    <s v="5."/>
    <s v="2."/>
    <s v="3."/>
    <s v="1."/>
    <s v="11"/>
    <s v="1."/>
    <s v="6."/>
    <x v="4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3"/>
    <x v="8"/>
    <x v="10"/>
    <s v="1. COMBUSTIBLES Y CARBURANTES"/>
    <n v="62010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11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91355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3"/>
    <x v="13"/>
    <s v="2. SERVICIO DE AGUA Y DESAGUE"/>
    <n v="11603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68613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273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85884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29548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1"/>
    <x v="15"/>
    <s v="1. DE VEHICULOS"/>
    <n v="8845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31178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273393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5"/>
    <x v="5"/>
    <s v="2. DE VEHICULOS"/>
    <n v="49500"/>
    <s v="5."/>
    <s v="2."/>
    <s v="3."/>
    <s v="2."/>
    <s v="5."/>
    <s v="1."/>
    <s v="2."/>
    <x v="2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6"/>
    <x v="6"/>
    <s v="2. SEGURO DE VEHICULOS"/>
    <n v="4109"/>
    <s v="5."/>
    <s v="2."/>
    <s v="3."/>
    <s v="2."/>
    <s v="6."/>
    <s v="3."/>
    <s v="2."/>
    <x v="2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6"/>
    <x v="6"/>
    <s v="3. SEGURO OBLIGATORIO ACCIDENTES DE TRANSITO (SOAT)"/>
    <n v="1958"/>
    <s v="5."/>
    <s v="2."/>
    <s v="3."/>
    <s v="2."/>
    <s v="6."/>
    <s v="3."/>
    <s v="3."/>
    <x v="2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29732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568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5524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565456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25095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78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7"/>
    <s v="0023472. ATENCION DE BIENES Y SERVICIOS DE ADMINISTRACION"/>
    <s v="001. ACCION"/>
    <n v="90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50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5427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900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30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5254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8106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4863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2748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3"/>
    <x v="8"/>
    <x v="10"/>
    <s v="1. COMBUSTIBLES Y CARBURANTES"/>
    <n v="4207"/>
    <s v="5."/>
    <s v="2."/>
    <s v="3."/>
    <s v="1."/>
    <s v="3."/>
    <s v="1."/>
    <s v="1."/>
    <x v="1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315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5294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3454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13951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10705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8850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11"/>
    <x v="15"/>
    <s v="1. DE VEHICULOS"/>
    <n v="1850"/>
    <s v="5."/>
    <s v="2."/>
    <s v="3."/>
    <s v="2."/>
    <s v="4."/>
    <s v="5."/>
    <s v="1."/>
    <x v="1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1558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0449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5"/>
    <x v="5"/>
    <s v="4. DE MAQUINARIAS Y EQUIPOS"/>
    <n v="96465"/>
    <s v="5."/>
    <s v="2."/>
    <s v="3."/>
    <s v="2."/>
    <s v="5."/>
    <s v="1."/>
    <s v="4."/>
    <x v="4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82161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7477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7"/>
    <x v="7"/>
    <s v="2. TRANSPORTE Y TRASLADO DE CARGA, BIENES Y MATERIALES"/>
    <n v="95412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19129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8"/>
    <s v="0115455. TECNOLOGIAS DE LA INFORMACION Y COMUNICACIONES"/>
    <s v="001. ACCION"/>
    <n v="1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1094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3. GESTION ADMINISTRATIVA"/>
    <x v="0"/>
    <s v="006. GESTION"/>
    <s v="0008. ASESORAMIENTO Y APOYO"/>
    <s v="00019"/>
    <s v="0037082. IMPLEMENTACION Y MEJORAMIENTO DEL SISTEMA INFORMATICO"/>
    <s v="001. ACCION"/>
    <n v="1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60000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0"/>
    <s v="00. RECURSOS ORDINARIOS"/>
    <x v="0"/>
    <s v="2. GASTOS PRESUPUESTARIOS"/>
    <x v="0"/>
    <x v="0"/>
    <x v="0"/>
    <x v="0"/>
    <s v="4. PERSONAL CON CONTRATO A PLAZO INDETERMINADO (REGIMEN LABORAL PRIVADO)"/>
    <n v="10797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0"/>
    <s v="00. RECURSOS ORDINARIOS"/>
    <x v="0"/>
    <s v="2. GASTOS PRESUPUESTARIOS"/>
    <x v="0"/>
    <x v="0"/>
    <x v="1"/>
    <x v="1"/>
    <s v="1. GRATIFICACIONES"/>
    <n v="160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0"/>
    <s v="00. RECURSOS ORDINARIOS"/>
    <x v="0"/>
    <s v="2. GASTOS PRESUPUESTARIOS"/>
    <x v="0"/>
    <x v="0"/>
    <x v="1"/>
    <x v="1"/>
    <s v="3. BONIFICACION POR ESCOLARIDAD"/>
    <n v="93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0"/>
    <s v="00. RECURSOS ORDINARIOS"/>
    <x v="0"/>
    <s v="2. GASTOS PRESUPUESTARIOS"/>
    <x v="0"/>
    <x v="1"/>
    <x v="2"/>
    <x v="2"/>
    <s v="5. CONTRIBUCIONES A ESSALUD"/>
    <n v="864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72219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2843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1502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165843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25587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153523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4900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1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7811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1726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339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17048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8895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621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214051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165088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2331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43920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46621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2182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4. ASESORAMIENTO TECNICO Y JURIDICO"/>
    <x v="0"/>
    <s v="006. GESTION"/>
    <s v="0008. ASESORAMIENTO Y APOYO"/>
    <s v="00001"/>
    <s v="0000012. ACCIONES DE ASESORAMIENTO JURIDICO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6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6147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10090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784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5885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9081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54487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12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7462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40325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5431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2087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33516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10917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294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2015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64842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4625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14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1"/>
    <s v="0000018. ACCIONES DE PERSONAL"/>
    <s v="001. ACCION"/>
    <n v="200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329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667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440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22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257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3966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2379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4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58299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3"/>
    <x v="13"/>
    <s v="2. SERVICIO DE AGUA Y DESAGUE"/>
    <n v="7692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489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334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3699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2001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51120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6"/>
    <x v="36"/>
    <s v="2. GASTOS NOTARIALES"/>
    <n v="5000"/>
    <s v="5."/>
    <s v="2."/>
    <s v="3."/>
    <s v="2."/>
    <s v="6."/>
    <s v="1."/>
    <s v="2."/>
    <x v="5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30746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6005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2436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21218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349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4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2"/>
    <s v="0000063. ADMINISTRACION DE RECURSOS HUMANOS"/>
    <s v="001. ACCION"/>
    <n v="160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3282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1463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6813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505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3974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6132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3679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578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3"/>
    <x v="19"/>
    <x v="28"/>
    <s v="1. VESTUARIO, ACCESORIOS Y PRENDAS DIVERSAS"/>
    <n v="201000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3"/>
    <x v="16"/>
    <x v="21"/>
    <s v="1. MATERIAL, INSUMOS, INSTRUMENTAL Y ACCESORIOS  MEDICOS, QUIRURGICOS, ODONTOLOGICOS Y DE LABORATORIO"/>
    <n v="6650"/>
    <s v="5."/>
    <s v="2."/>
    <s v="3."/>
    <s v="1."/>
    <s v="8."/>
    <s v="2."/>
    <s v="1."/>
    <x v="3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10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5188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7047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5686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89062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60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111738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72074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4757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7463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42067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26544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8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3"/>
    <s v="0000336. CAPACITACION EN DESARROLLO HUMANO"/>
    <s v="001. ACCION"/>
    <n v="30"/>
    <s v="15. LIMA"/>
    <s v="01. LIMA"/>
    <s v="99. MULTIDISTRITAL"/>
    <x v="1"/>
    <s v="09. RECURSOS DIRECTAMENTE RECAUDADOS"/>
    <x v="0"/>
    <s v="2. GASTOS PRESUPUESTARIOS"/>
    <x v="2"/>
    <x v="4"/>
    <x v="13"/>
    <x v="18"/>
    <s v="1. DERECHOS ADMINISTRATIVOS"/>
    <n v="6691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13004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68444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26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39926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6160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3696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786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7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3490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6904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520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6739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22596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606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5692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47652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8594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11667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348090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904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5"/>
    <s v="0000993. INVESTIGACION Y DIFUSION"/>
    <s v="001. ACCION"/>
    <n v="18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60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2721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449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22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26234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4047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24285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3"/>
    <x v="15"/>
    <x v="20"/>
    <s v="1. ALIMENTOS Y BEBIDAS PARA CONSUMO HUMANO"/>
    <n v="424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3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4623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4890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562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3287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36563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779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4326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29005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5302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8921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68692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4032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6"/>
    <s v="0003051. CAPACITACION DE REGISTRO DE ESTADO CIVIL E IDENTIFICACION"/>
    <s v="001. ACCION"/>
    <n v="32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1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12900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2150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40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12542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1935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11610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3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5754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3452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3699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6395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11559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22772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30873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2920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471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195894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1481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7"/>
    <s v="0044409. ASUNTOS LABORALES"/>
    <s v="001. ACCION"/>
    <n v="120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3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8"/>
    <s v="0001216. PROCESOS DISCIPLINARIOS"/>
    <s v="001. ACCION"/>
    <n v="1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65000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8"/>
    <s v="0001216. PROCESOS DISCIPLINARIOS"/>
    <s v="001. ACCION"/>
    <n v="1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118409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8"/>
    <s v="0001216. PROCESOS DISCIPLINARIOS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22775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8"/>
    <s v="0001216. PROCESOS DISCIPLINARIOS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1916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5. GESTION DE RECURSOS HUMANOS"/>
    <x v="0"/>
    <s v="006. GESTION"/>
    <s v="0011. PREPARACION Y PERFECCIONAMIENTO DE RECURSOS HUMANOS"/>
    <s v="00008"/>
    <s v="0001216. PROCESOS DISCIPLINARIOS"/>
    <s v="001. ACCION"/>
    <n v="1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6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0"/>
    <x v="0"/>
    <x v="0"/>
    <s v="4. PERSONAL CON CONTRATO A PLAZO INDETERMINADO (REGIMEN LABORAL PRIVADO)"/>
    <n v="410772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0"/>
    <x v="1"/>
    <x v="1"/>
    <s v="1. GRATIFICACIONES"/>
    <n v="68072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0"/>
    <x v="1"/>
    <x v="1"/>
    <s v="3. BONIFICACION POR ESCOLARIDAD"/>
    <n v="266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0"/>
    <x v="1"/>
    <x v="8"/>
    <s v="1. COMPENSACION POR TIEMPO DE SERVICIOS (CTS)"/>
    <n v="397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0"/>
    <x v="1"/>
    <x v="9"/>
    <s v="99. OTRAS OCASIONALES"/>
    <n v="6126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0"/>
    <x v="1"/>
    <x v="2"/>
    <x v="2"/>
    <s v="5. CONTRIBUCIONES A ESSALUD"/>
    <n v="36759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3"/>
    <x v="15"/>
    <x v="20"/>
    <s v="1. ALIMENTOS Y BEBIDAS PARA CONSUMO HUMANO"/>
    <n v="762"/>
    <s v="5."/>
    <s v="2."/>
    <s v="3."/>
    <s v="1."/>
    <s v="1."/>
    <s v="1."/>
    <s v="1."/>
    <x v="3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10"/>
    <x v="12"/>
    <s v="99. OTROS GASTOS"/>
    <n v="788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3"/>
    <x v="13"/>
    <s v="1. SERVICIO DE SUMINISTRO DE ENERGIA ELECTRICA"/>
    <n v="41743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3"/>
    <x v="13"/>
    <s v="2. SERVICIO DE AGUA Y DESAGUE"/>
    <n v="3417"/>
    <s v="5."/>
    <s v="2."/>
    <s v="3."/>
    <s v="2."/>
    <s v="2."/>
    <s v="1."/>
    <s v="2."/>
    <x v="1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3"/>
    <x v="14"/>
    <s v="1. SERVICIO DE TELEFONIA MOVIL"/>
    <n v="10356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3"/>
    <x v="14"/>
    <s v="2. SERVICIO DE TELEFONIA FIJA"/>
    <n v="4514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4"/>
    <x v="4"/>
    <s v="1. SERVICIOS DE LIMPIEZA E HIGIENE"/>
    <n v="104408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4"/>
    <x v="4"/>
    <s v="2. SERVICIOS DE SEGURIDAD Y VIGILANCIA"/>
    <n v="133428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11"/>
    <x v="16"/>
    <s v="1. DE MAQUINARIAS Y EQUIPOS"/>
    <n v="1212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5"/>
    <x v="5"/>
    <s v="1. DE EDIFICIOS Y ESTRUCTURAS"/>
    <n v="108655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6"/>
    <x v="6"/>
    <s v="4. OTROS SEGUROS PERSONALES"/>
    <n v="70239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6"/>
    <x v="6"/>
    <s v="99. OTROS SEGUROS DE  BIENES MUEBLES E INMUEBLES"/>
    <n v="11686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7"/>
    <x v="7"/>
    <s v="99. SERVICIOS DIVERSOS"/>
    <n v="21532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12"/>
    <x v="17"/>
    <s v="1. CONTRATO ADMINISTRATIVO DE SERVICIOS"/>
    <n v="41788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12"/>
    <x v="17"/>
    <s v="2. CONTRIBUCIONES A ESSALUD DE C.A.S."/>
    <n v="17879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1"/>
    <x v="2"/>
    <x v="12"/>
    <x v="17"/>
    <s v="4. AGUINALDOS DE C.A.S."/>
    <n v="54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6. ACCIONES DE CONTROL Y AUDITORIA"/>
    <x v="0"/>
    <s v="006. GESTION"/>
    <s v="0012. CONTROL INTERNO"/>
    <s v="00002"/>
    <s v="0001430. SUPERVISION Y CONTROL DE LA GESTION INSTITUCIONAL"/>
    <s v="001. ACCION"/>
    <n v="40"/>
    <s v="15. LIMA"/>
    <s v="01. LIMA"/>
    <s v="01. LIMA"/>
    <x v="1"/>
    <s v="09. RECURSOS DIRECTAMENTE RECAUDADOS"/>
    <x v="0"/>
    <s v="2. GASTOS PRESUPUESTARIOS"/>
    <x v="2"/>
    <x v="4"/>
    <x v="13"/>
    <x v="18"/>
    <s v="1. DERECHOS ADMINISTRATIVOS"/>
    <n v="547"/>
    <s v="5."/>
    <s v="2."/>
    <s v="5."/>
    <s v="4."/>
    <s v="3."/>
    <s v="2."/>
    <s v="1."/>
    <x v="2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0"/>
    <x v="0"/>
    <x v="0"/>
    <s v="4. PERSONAL CON CONTRATO A PLAZO INDETERMINADO (REGIMEN LABORAL PRIVADO)"/>
    <n v="731370"/>
    <s v="5."/>
    <s v="2."/>
    <s v="1."/>
    <s v="1."/>
    <s v="1."/>
    <s v="1."/>
    <s v="4."/>
    <x v="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0"/>
    <x v="1"/>
    <x v="1"/>
    <s v="1. GRATIFICACIONES"/>
    <n v="120530"/>
    <s v="5."/>
    <s v="2."/>
    <s v="1."/>
    <s v="1."/>
    <s v="9."/>
    <s v="1."/>
    <s v="1."/>
    <x v="1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0"/>
    <x v="1"/>
    <x v="1"/>
    <s v="3. BONIFICACION POR ESCOLARIDAD"/>
    <n v="7310"/>
    <s v="5."/>
    <s v="2."/>
    <s v="1."/>
    <s v="1."/>
    <s v="9."/>
    <s v="1."/>
    <s v="3."/>
    <x v="2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0"/>
    <x v="1"/>
    <x v="8"/>
    <s v="1. COMPENSACION POR TIEMPO DE SERVICIOS (CTS)"/>
    <n v="70309"/>
    <s v="5."/>
    <s v="2."/>
    <s v="1."/>
    <s v="1."/>
    <s v="9."/>
    <s v="2."/>
    <s v="1."/>
    <x v="9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0"/>
    <x v="1"/>
    <x v="9"/>
    <s v="99. OTRAS OCASIONALES"/>
    <n v="10848"/>
    <s v="5."/>
    <s v="2."/>
    <s v="1."/>
    <s v="1."/>
    <s v="9."/>
    <s v="3."/>
    <s v="99"/>
    <x v="1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0"/>
    <x v="1"/>
    <x v="2"/>
    <x v="2"/>
    <s v="5. CONTRIBUCIONES A ESSALUD"/>
    <n v="65086"/>
    <s v="5."/>
    <s v="2."/>
    <s v="1."/>
    <s v="3."/>
    <s v="1."/>
    <s v="1."/>
    <s v="5."/>
    <x v="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10"/>
    <x v="12"/>
    <s v="99. OTROS GASTOS"/>
    <n v="2900"/>
    <s v="5."/>
    <s v="2."/>
    <s v="3."/>
    <s v="2."/>
    <s v="1."/>
    <s v="2."/>
    <s v="99"/>
    <x v="1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3"/>
    <x v="13"/>
    <s v="1. SERVICIO DE SUMINISTRO DE ENERGIA ELECTRICA"/>
    <n v="3368"/>
    <s v="5."/>
    <s v="2."/>
    <s v="3."/>
    <s v="2."/>
    <s v="2."/>
    <s v="1."/>
    <s v="1."/>
    <x v="1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3"/>
    <x v="14"/>
    <s v="1. SERVICIO DE TELEFONIA MOVIL"/>
    <n v="5609"/>
    <s v="5."/>
    <s v="2."/>
    <s v="3."/>
    <s v="2."/>
    <s v="2."/>
    <s v="2."/>
    <s v="1."/>
    <x v="1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3"/>
    <x v="14"/>
    <s v="2. SERVICIO DE TELEFONIA FIJA"/>
    <n v="2278"/>
    <s v="5."/>
    <s v="2."/>
    <s v="3."/>
    <s v="2."/>
    <s v="2."/>
    <s v="2."/>
    <s v="2."/>
    <x v="1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3"/>
    <x v="3"/>
    <s v="99. OTROS SERVICIOS DE COMUNICACION"/>
    <n v="1854"/>
    <s v="5."/>
    <s v="2."/>
    <s v="3."/>
    <s v="2."/>
    <s v="2."/>
    <s v="3."/>
    <s v="99"/>
    <x v="33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4"/>
    <x v="4"/>
    <s v="1. SERVICIOS DE LIMPIEZA E HIGIENE"/>
    <n v="39662"/>
    <s v="5."/>
    <s v="2."/>
    <s v="3."/>
    <s v="2."/>
    <s v="3."/>
    <s v="1."/>
    <s v="1."/>
    <x v="1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4"/>
    <x v="4"/>
    <s v="2. SERVICIOS DE SEGURIDAD Y VIGILANCIA"/>
    <n v="87811"/>
    <s v="5."/>
    <s v="2."/>
    <s v="3."/>
    <s v="2."/>
    <s v="3."/>
    <s v="1."/>
    <s v="2."/>
    <x v="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11"/>
    <x v="16"/>
    <s v="1. DE MAQUINARIAS Y EQUIPOS"/>
    <n v="6451"/>
    <s v="5."/>
    <s v="2."/>
    <s v="3."/>
    <s v="2."/>
    <s v="4."/>
    <s v="7."/>
    <s v="1."/>
    <x v="20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5"/>
    <x v="5"/>
    <s v="1. DE EDIFICIOS Y ESTRUCTURAS"/>
    <n v="159396"/>
    <s v="5."/>
    <s v="2."/>
    <s v="3."/>
    <s v="2."/>
    <s v="5."/>
    <s v="1."/>
    <s v="1."/>
    <x v="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6"/>
    <x v="6"/>
    <s v="4. OTROS SEGUROS PERSONALES"/>
    <n v="109497"/>
    <s v="5."/>
    <s v="2."/>
    <s v="3."/>
    <s v="2."/>
    <s v="6."/>
    <s v="3."/>
    <s v="4."/>
    <x v="7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6"/>
    <x v="6"/>
    <s v="99. OTROS SEGUROS DE  BIENES MUEBLES E INMUEBLES"/>
    <n v="7399"/>
    <s v="5."/>
    <s v="2."/>
    <s v="3."/>
    <s v="2."/>
    <s v="6."/>
    <s v="3."/>
    <s v="99"/>
    <x v="24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7"/>
    <x v="7"/>
    <s v="99. SERVICIOS DIVERSOS"/>
    <n v="32768"/>
    <s v="5."/>
    <s v="2."/>
    <s v="3."/>
    <s v="2."/>
    <s v="7."/>
    <s v="11"/>
    <s v="99"/>
    <x v="8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12"/>
    <x v="17"/>
    <s v="1. CONTRATO ADMINISTRATIVO DE SERVICIOS"/>
    <n v="969458"/>
    <s v="5."/>
    <s v="2."/>
    <s v="3."/>
    <s v="2."/>
    <s v="8."/>
    <s v="1."/>
    <s v="1."/>
    <x v="25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12"/>
    <x v="17"/>
    <s v="2. CONTRIBUCIONES A ESSALUD DE C.A.S."/>
    <n v="43057"/>
    <s v="5."/>
    <s v="2."/>
    <s v="3."/>
    <s v="2."/>
    <s v="8."/>
    <s v="1."/>
    <s v="2."/>
    <x v="26"/>
  </r>
  <r>
    <n v="2022"/>
    <s v="1. GOBIERNO NACIONAL"/>
    <s v="33. REGISTRO NACIONAL DE IDENTIFICACION Y ESTADO CIVIL"/>
    <x v="0"/>
    <x v="0"/>
    <x v="1"/>
    <x v="1"/>
    <s v="3. PRODUCTOS"/>
    <x v="5"/>
    <s v="5. ACTIVIDADES"/>
    <s v="5000007. DEFENSA JUDICIAL DEL ESTADO"/>
    <x v="0"/>
    <s v="018. SEGURIDAD JURIDICA"/>
    <s v="0039. DEFENSA DE LOS DERECHOS CONSTITUCIONALES Y LEGALES"/>
    <s v="00001"/>
    <s v="0000571. DEFENSA JUDICIAL DEL ESTADO"/>
    <s v="001. ACCION"/>
    <n v="800"/>
    <s v="15. LIMA"/>
    <s v="01. LIMA"/>
    <s v="99. MULTIDISTRITAL"/>
    <x v="1"/>
    <s v="09. RECURSOS DIRECTAMENTE RECAUDADOS"/>
    <x v="0"/>
    <s v="2. GASTOS PRESUPUESTARIOS"/>
    <x v="1"/>
    <x v="2"/>
    <x v="12"/>
    <x v="17"/>
    <s v="4. AGUINALDOS DE C.A.S."/>
    <n v="13200"/>
    <s v="5."/>
    <s v="2."/>
    <s v="3."/>
    <s v="2."/>
    <s v="8."/>
    <s v="1."/>
    <s v="4."/>
    <x v="27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3"/>
    <x v="19"/>
    <x v="28"/>
    <s v="1. VESTUARIO, ACCESORIOS Y PRENDAS DIVERSAS"/>
    <n v="170900"/>
    <s v="5."/>
    <s v="2."/>
    <s v="3."/>
    <s v="1."/>
    <s v="2."/>
    <s v="1."/>
    <s v="1."/>
    <x v="47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3"/>
    <x v="14"/>
    <x v="19"/>
    <s v="2. PAPELERIA EN GENERAL, UTILES Y MATERIALES DE OFICINA"/>
    <n v="251462"/>
    <s v="5."/>
    <s v="2."/>
    <s v="3."/>
    <s v="1."/>
    <s v="5."/>
    <s v="1."/>
    <s v="2."/>
    <x v="30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3"/>
    <x v="14"/>
    <x v="29"/>
    <s v="1. ASEO, LIMPIEZA Y TOCADOR"/>
    <n v="80000"/>
    <s v="5."/>
    <s v="2."/>
    <s v="3."/>
    <s v="1."/>
    <s v="5."/>
    <s v="3."/>
    <s v="1."/>
    <x v="48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2"/>
    <x v="3"/>
    <x v="24"/>
    <s v="1. SERVICIO DE PUBLICIDAD"/>
    <n v="500000"/>
    <s v="5."/>
    <s v="2."/>
    <s v="3."/>
    <s v="2."/>
    <s v="2."/>
    <s v="4."/>
    <s v="1."/>
    <x v="40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2"/>
    <x v="3"/>
    <x v="23"/>
    <s v="1. DIFUSIÓN EN EL DIARIO OFICIAL"/>
    <n v="78000"/>
    <s v="5."/>
    <s v="2."/>
    <s v="3."/>
    <s v="2."/>
    <s v="2."/>
    <s v="5."/>
    <s v="1."/>
    <x v="39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2"/>
    <x v="7"/>
    <x v="7"/>
    <s v="2. TRANSPORTE Y TRASLADO DE CARGA, BIENES Y MATERIALES"/>
    <n v="162300"/>
    <s v="5."/>
    <s v="2."/>
    <s v="3."/>
    <s v="2."/>
    <s v="7."/>
    <s v="11"/>
    <s v="2."/>
    <x v="53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841. GESTION ELECTORAL"/>
    <x v="0"/>
    <s v="012. IDENTIDAD Y CIUDADANIA"/>
    <s v="0024. ELECCIONES, REFERENDOS Y CONSULTAS CIUDADANAS"/>
    <s v="00011"/>
    <s v="0041376. PROCESO DE ELECCIONES GENERALES"/>
    <s v="001. ACCION"/>
    <n v="1"/>
    <s v="15. LIMA"/>
    <s v="01. LIMA"/>
    <s v="11. EL AGUSTINO"/>
    <x v="0"/>
    <s v="00. RECURSOS ORDINARIOS"/>
    <x v="0"/>
    <s v="2. GASTOS PRESUPUESTARIOS"/>
    <x v="1"/>
    <x v="2"/>
    <x v="20"/>
    <x v="33"/>
    <s v="1. LOCACIÓN DE SERVICIOS REALIZADOS POR PERSONAS NATURALES RELACIONADAS AL ROL DE LA ENTIDAD"/>
    <n v="10500868"/>
    <s v="5."/>
    <s v="2."/>
    <s v="3."/>
    <s v="2."/>
    <s v="9."/>
    <s v="1."/>
    <s v="1."/>
    <x v="54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991. OBLIGACIONES PREVISIONALES"/>
    <x v="1"/>
    <s v="052. PREVISION SOCIAL"/>
    <s v="0116. SISTEMAS DE PENSIONES"/>
    <s v="00001"/>
    <s v="0001153. PAGO DE PENSIONES"/>
    <s v="001. ACCION"/>
    <n v="40"/>
    <s v="15. LIMA"/>
    <s v="01. LIMA"/>
    <s v="99. MULTIDISTRITAL"/>
    <x v="0"/>
    <s v="00. RECURSOS ORDINARIOS"/>
    <x v="0"/>
    <s v="2. GASTOS PRESUPUESTARIOS"/>
    <x v="3"/>
    <x v="6"/>
    <x v="22"/>
    <x v="38"/>
    <s v="1. REGIMEN DE PENSIONES DL. 20530"/>
    <n v="1778014"/>
    <s v="5."/>
    <s v="2."/>
    <s v="2."/>
    <s v="1."/>
    <s v="1."/>
    <s v="1."/>
    <s v="1."/>
    <x v="63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991. OBLIGACIONES PREVISIONALES"/>
    <x v="1"/>
    <s v="052. PREVISION SOCIAL"/>
    <s v="0116. SISTEMAS DE PENSIONES"/>
    <s v="00001"/>
    <s v="0001153. PAGO DE PENSIONES"/>
    <s v="001. ACCION"/>
    <n v="40"/>
    <s v="15. LIMA"/>
    <s v="01. LIMA"/>
    <s v="99. MULTIDISTRITAL"/>
    <x v="0"/>
    <s v="00. RECURSOS ORDINARIOS"/>
    <x v="0"/>
    <s v="2. GASTOS PRESUPUESTARIOS"/>
    <x v="3"/>
    <x v="6"/>
    <x v="22"/>
    <x v="39"/>
    <s v="1. ESCOLARIDAD, AGUINALDOS Y GRATIFICACIONES"/>
    <n v="80000"/>
    <s v="5."/>
    <s v="2."/>
    <s v="2."/>
    <s v="1."/>
    <s v="1."/>
    <s v="2."/>
    <s v="1."/>
    <x v="64"/>
  </r>
  <r>
    <n v="2022"/>
    <s v="1. GOBIERNO NACIONAL"/>
    <s v="33. REGISTRO NACIONAL DE IDENTIFICACION Y ESTADO CIVIL"/>
    <x v="0"/>
    <x v="0"/>
    <x v="2"/>
    <x v="2"/>
    <s v="3. PRODUCTOS"/>
    <x v="5"/>
    <s v="5. ACTIVIDADES"/>
    <s v="5000991. OBLIGACIONES PREVISIONALES"/>
    <x v="1"/>
    <s v="052. PREVISION SOCIAL"/>
    <s v="0116. SISTEMAS DE PENSIONES"/>
    <s v="00001"/>
    <s v="0001153. PAGO DE PENSIONES"/>
    <s v="001. ACCION"/>
    <n v="40"/>
    <s v="15. LIMA"/>
    <s v="01. LIMA"/>
    <s v="99. MULTIDISTRITAL"/>
    <x v="1"/>
    <s v="09. RECURSOS DIRECTAMENTE RECAUDADOS"/>
    <x v="0"/>
    <s v="2. GASTOS PRESUPUESTARIOS"/>
    <x v="3"/>
    <x v="7"/>
    <x v="23"/>
    <x v="40"/>
    <s v="1. SUBSIDIO POR INCAPACIDAD TEMPORAL"/>
    <n v="13000"/>
    <s v="5."/>
    <s v="2."/>
    <s v="2."/>
    <s v="2."/>
    <s v="1."/>
    <s v="2."/>
    <s v="1."/>
    <x v="65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0. ELABORACION DE SISTEMAS DE INFORMACION"/>
    <x v="0"/>
    <s v="012. IDENTIDAD Y CIUDADANIA"/>
    <s v="0021. REGISTROS CIVILES E IDENTIDAD"/>
    <s v="00001"/>
    <s v="0000923. IMPLEMENTACION DEL SISTEMA DE INFORMACION INTEGRAL"/>
    <s v="285. SISTEMA DE GESTION IMPLEMENTADO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613167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0. ELABORACION DE SISTEMAS DE INFORMACION"/>
    <x v="0"/>
    <s v="012. IDENTIDAD Y CIUDADANIA"/>
    <s v="0021. REGISTROS CIVILES E IDENTIDAD"/>
    <s v="00001"/>
    <s v="0000923. IMPLEMENTACION DEL SISTEMA DE INFORMACION INTEGRAL"/>
    <s v="285. SISTEMA DE GESTION IMPLEMENTADO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0562617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0. ELABORACION DE SISTEMAS DE INFORMACION"/>
    <x v="0"/>
    <s v="012. IDENTIDAD Y CIUDADANIA"/>
    <s v="0021. REGISTROS CIVILES E IDENTIDAD"/>
    <s v="00004"/>
    <s v="0023676. DESARROLLO DEL SISTEMA DE INFORMACION"/>
    <s v="108. SISTEMA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59300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0. ELABORACION DE SISTEMAS DE INFORMACION"/>
    <x v="0"/>
    <s v="012. IDENTIDAD Y CIUDADANIA"/>
    <s v="0021. REGISTROS CIVILES E IDENTIDAD"/>
    <s v="00004"/>
    <s v="0023676. DESARROLLO DEL SISTEMA DE INFORMACION"/>
    <s v="108. SISTEMA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057913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6. GESTION Y ADMINISTRACION"/>
    <x v="0"/>
    <s v="012. IDENTIDAD Y CIUDADANIA"/>
    <s v="0021. REGISTROS CIVILES E IDENTIDAD"/>
    <s v="00001"/>
    <s v="0000888. GESTION ADMINISTRATIVA"/>
    <s v="060. INFORME"/>
    <n v="12"/>
    <s v="15. LIMA"/>
    <s v="01. LIMA"/>
    <s v="01. LIMA"/>
    <x v="0"/>
    <s v="00. RECURSOS ORDINARIOS"/>
    <x v="1"/>
    <s v="2. GASTOS PRESUPUESTARIOS"/>
    <x v="4"/>
    <x v="9"/>
    <x v="25"/>
    <x v="42"/>
    <s v="2. GASTO POR LA COMPRA DE BIENES"/>
    <n v="2200"/>
    <s v="6."/>
    <s v="2."/>
    <s v="6."/>
    <s v="8."/>
    <s v="1."/>
    <s v="4."/>
    <s v="2."/>
    <x v="67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6. GESTION Y ADMINISTRACION"/>
    <x v="0"/>
    <s v="012. IDENTIDAD Y CIUDADANIA"/>
    <s v="0021. REGISTROS CIVILES E IDENTIDAD"/>
    <s v="00001"/>
    <s v="0000888. GESTION ADMINISTRATIVA"/>
    <s v="060. INFORME"/>
    <n v="12"/>
    <s v="15. LIMA"/>
    <s v="01. LIMA"/>
    <s v="01. LIMA"/>
    <x v="0"/>
    <s v="00. RECURSOS ORDINARIOS"/>
    <x v="1"/>
    <s v="2. GASTOS PRESUPUESTARIOS"/>
    <x v="4"/>
    <x v="9"/>
    <x v="25"/>
    <x v="42"/>
    <s v="3. GASTO POR LA CONTRATACION DE SERVICIOS"/>
    <n v="3502882"/>
    <s v="6."/>
    <s v="2."/>
    <s v="6."/>
    <s v="8."/>
    <s v="1."/>
    <s v="4."/>
    <s v="3."/>
    <x v="68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6. GESTION Y ADMINISTRACION"/>
    <x v="0"/>
    <s v="012. IDENTIDAD Y CIUDADANIA"/>
    <s v="0021. REGISTROS CIVILES E IDENTIDAD"/>
    <s v="00002"/>
    <s v="0041551. SUPERVISION, EVALUACION Y CONTROL AUDITORIA"/>
    <s v="036. DOCUMENTO"/>
    <n v="3"/>
    <s v="15. LIMA"/>
    <s v="01. LIMA"/>
    <s v="01. LIMA"/>
    <x v="0"/>
    <s v="00. RECURSOS ORDINARIOS"/>
    <x v="1"/>
    <s v="2. GASTOS PRESUPUESTARIOS"/>
    <x v="4"/>
    <x v="9"/>
    <x v="25"/>
    <x v="42"/>
    <s v="3. GASTO POR LA CONTRATACION DE SERVICIOS"/>
    <n v="265000"/>
    <s v="6."/>
    <s v="2."/>
    <s v="6."/>
    <s v="8."/>
    <s v="1."/>
    <s v="4."/>
    <s v="3."/>
    <x v="68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6. GESTION Y ADMINISTRACION"/>
    <x v="0"/>
    <s v="012. IDENTIDAD Y CIUDADANIA"/>
    <s v="0021. REGISTROS CIVILES E IDENTIDAD"/>
    <s v="00002"/>
    <s v="0041551. SUPERVISION, EVALUACION Y CONTROL AUDITORIA"/>
    <s v="036. DOCUMENTO"/>
    <n v="3"/>
    <s v="15. LIMA"/>
    <s v="01. LIMA"/>
    <s v="01. LIMA"/>
    <x v="2"/>
    <s v="19. RECURSOS POR OPERACIONES OFICIALES DE CREDITO"/>
    <x v="1"/>
    <s v="2. GASTOS PRESUPUESTARIOS"/>
    <x v="4"/>
    <x v="9"/>
    <x v="25"/>
    <x v="42"/>
    <s v="3. GASTO POR LA CONTRATACION DE SERVICIOS"/>
    <n v="275572"/>
    <s v="6."/>
    <s v="2."/>
    <s v="6."/>
    <s v="8."/>
    <s v="1."/>
    <s v="4."/>
    <s v="3."/>
    <x v="68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16. GESTION Y ADMINISTRACION"/>
    <x v="0"/>
    <s v="012. IDENTIDAD Y CIUDADANIA"/>
    <s v="0021. REGISTROS CIVILES E IDENTIDAD"/>
    <s v="00003"/>
    <s v="0039539. MITIGACION DE IMPACTO AMBIENTAL"/>
    <s v="001. ACCION"/>
    <n v="1"/>
    <s v="15. LIMA"/>
    <s v="01. LIMA"/>
    <s v="01. LIMA"/>
    <x v="2"/>
    <s v="19. RECURSOS POR OPERACIONES OFICIALES DE CREDITO"/>
    <x v="1"/>
    <s v="2. GASTOS PRESUPUESTARIOS"/>
    <x v="4"/>
    <x v="9"/>
    <x v="25"/>
    <x v="42"/>
    <s v="3. GASTO POR LA CONTRATACION DE SERVICIOS"/>
    <n v="11387"/>
    <s v="6."/>
    <s v="2."/>
    <s v="6."/>
    <s v="8."/>
    <s v="1."/>
    <s v="4."/>
    <s v="3."/>
    <x v="68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1"/>
    <s v="0000229. ASISTENCIA TECNICA"/>
    <s v="535. ASISTENCIA TECNICA"/>
    <n v="450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79370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1"/>
    <s v="0000229. ASISTENCIA TECNICA"/>
    <s v="535. ASISTENCIA TECNICA"/>
    <n v="450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3138538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2"/>
    <s v="0040987. ESTANDAR DEL SERVICIO DE ATENCION AL PUBLICO MEJORADO"/>
    <s v="042. EQUIPO"/>
    <n v="2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56449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2"/>
    <s v="0040987. ESTANDAR DEL SERVICIO DE ATENCION AL PUBLICO MEJORADO"/>
    <s v="042. EQUIPO"/>
    <n v="2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0070574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3"/>
    <s v="0291891. AMPLIAR LA COBERTURA DE LOS SERVICIOS DE REGISTRO E IDENTIFICACION PARA POBLACIONES VULNERABLES A NIVEL NACIONAL"/>
    <s v="509. SERVICIO TECNOLOGICO"/>
    <n v="272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755205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3"/>
    <s v="0291891. AMPLIAR LA COBERTURA DE LOS SERVICIOS DE REGISTRO E IDENTIFICACION PARA POBLACIONES VULNERABLES A NIVEL NACIONAL"/>
    <s v="509. SERVICIO TECNOLOGICO"/>
    <n v="272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3472917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6"/>
    <s v="0291894. ADQUISICION DE EQUIPAMIENTO PARA LA IMPLEMENTACION DE CAPTURA EN VIVO EN CENTRO DE SERVICIOS RENIEC A NIVEL NACIONAL"/>
    <s v="501. MODULO DE EQUIPAMIENTO"/>
    <n v="150"/>
    <s v="15. LIMA"/>
    <s v="01. LIMA"/>
    <s v="01. LIMA"/>
    <x v="0"/>
    <s v="00. RECURSOS ORDINARIOS"/>
    <x v="1"/>
    <s v="2. GASTOS PRESUPUESTARIOS"/>
    <x v="4"/>
    <x v="10"/>
    <x v="26"/>
    <x v="43"/>
    <s v="99. MAQUINARIAS, EQUIPOS Y MOBILIARIOS DE OTRAS INSTALACIONES"/>
    <n v="283658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6"/>
    <s v="0291894. ADQUISICION DE EQUIPAMIENTO PARA LA IMPLEMENTACION DE CAPTURA EN VIVO EN CENTRO DE SERVICIOS RENIEC A NIVEL NACIONAL"/>
    <s v="501. MODULO DE EQUIPAMIENTO"/>
    <n v="150"/>
    <s v="15. LIMA"/>
    <s v="01. LIMA"/>
    <s v="01. LIMA"/>
    <x v="2"/>
    <s v="19. RECURSOS POR OPERACIONES OFICIALES DE CREDITO"/>
    <x v="1"/>
    <s v="2. GASTOS PRESUPUESTARIOS"/>
    <x v="4"/>
    <x v="10"/>
    <x v="26"/>
    <x v="43"/>
    <s v="99. MAQUINARIAS, EQUIPOS Y MOBILIARIOS DE OTRAS INSTALACIONES"/>
    <n v="5060475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7"/>
    <s v="0291897. MEJORAMIENTO DE LA GESTION DE LA INFORMACION DE LAS MUNICIPALIDADES Y EL RENIEC"/>
    <s v="599. ACTA"/>
    <n v="200"/>
    <s v="15. LIMA"/>
    <s v="01. LIMA"/>
    <s v="01. LIMA"/>
    <x v="0"/>
    <s v="00. RECURSOS ORDINARIOS"/>
    <x v="1"/>
    <s v="2. GASTOS PRESUPUESTARIOS"/>
    <x v="4"/>
    <x v="10"/>
    <x v="26"/>
    <x v="43"/>
    <s v="99. MAQUINARIAS, EQUIPOS Y MOBILIARIOS DE OTRAS INSTALACIONES"/>
    <n v="80756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7"/>
    <s v="0291897. MEJORAMIENTO DE LA GESTION DE LA INFORMACION DE LAS MUNICIPALIDADES Y EL RENIEC"/>
    <s v="599. ACTA"/>
    <n v="200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279558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7"/>
    <s v="0291897. MEJORAMIENTO DE LA GESTION DE LA INFORMACION DE LAS MUNICIPALIDADES Y EL RENIEC"/>
    <s v="599. ACTA"/>
    <n v="200"/>
    <s v="15. LIMA"/>
    <s v="01. LIMA"/>
    <s v="01. LIMA"/>
    <x v="2"/>
    <s v="19. RECURSOS POR OPERACIONES OFICIALES DE CREDITO"/>
    <x v="1"/>
    <s v="2. GASTOS PRESUPUESTARIOS"/>
    <x v="4"/>
    <x v="10"/>
    <x v="26"/>
    <x v="43"/>
    <s v="99. MAQUINARIAS, EQUIPOS Y MOBILIARIOS DE OTRAS INSTALACIONES"/>
    <n v="1440697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7"/>
    <s v="0291897. MEJORAMIENTO DE LA GESTION DE LA INFORMACION DE LAS MUNICIPALIDADES Y EL RENIEC"/>
    <s v="599. ACTA"/>
    <n v="200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47221444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8"/>
    <s v="0040987. ESTANDAR DEL SERVICIO DE ATENCION AL PUBLICO MEJORADO"/>
    <s v="490. VEHICULO HABILITADO"/>
    <n v="28"/>
    <s v="15. LIMA"/>
    <s v="01. LIMA"/>
    <s v="01. LIMA"/>
    <x v="0"/>
    <s v="00. RECURSOS ORDINARIOS"/>
    <x v="1"/>
    <s v="2. GASTOS PRESUPUESTARIOS"/>
    <x v="4"/>
    <x v="10"/>
    <x v="26"/>
    <x v="43"/>
    <s v="99. MAQUINARIAS, EQUIPOS Y MOBILIARIOS DE OTRAS INSTALACIONES"/>
    <n v="8905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8"/>
    <s v="0040987. ESTANDAR DEL SERVICIO DE ATENCION AL PUBLICO MEJORADO"/>
    <s v="490. VEHICULO HABILITADO"/>
    <n v="28"/>
    <s v="15. LIMA"/>
    <s v="01. LIMA"/>
    <s v="01. LIMA"/>
    <x v="2"/>
    <s v="19. RECURSOS POR OPERACIONES OFICIALES DE CREDITO"/>
    <x v="1"/>
    <s v="2. GASTOS PRESUPUESTARIOS"/>
    <x v="4"/>
    <x v="10"/>
    <x v="26"/>
    <x v="43"/>
    <s v="99. MAQUINARIAS, EQUIPOS Y MOBILIARIOS DE OTRAS INSTALACIONES"/>
    <n v="158865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9"/>
    <s v="0000111. ADQUISICION E INSTALACION DE EQUIPOS"/>
    <s v="455. MANTENIMIENTO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3660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09"/>
    <s v="0000111. ADQUISICION E INSTALACION DE EQUIPOS"/>
    <s v="455. MANTENIMIENTO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65295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0"/>
    <s v="0044325. ACCIONES DE DESCENTRALIZACION"/>
    <s v="312. CENTRO DE ATENCION EQUIPADO"/>
    <n v="3"/>
    <s v="15. LIMA"/>
    <s v="01. LIMA"/>
    <s v="01. LIMA"/>
    <x v="0"/>
    <s v="00. RECURSOS ORDINARIOS"/>
    <x v="1"/>
    <s v="2. GASTOS PRESUPUESTARIOS"/>
    <x v="4"/>
    <x v="10"/>
    <x v="26"/>
    <x v="44"/>
    <s v="1. EQUIPOS COMPUTACIONALES Y PERIFERICOS"/>
    <n v="424998"/>
    <s v="6."/>
    <s v="2."/>
    <s v="6."/>
    <s v="3."/>
    <s v="2."/>
    <s v="3."/>
    <s v="1."/>
    <x v="70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0"/>
    <s v="0044325. ACCIONES DE DESCENTRALIZACION"/>
    <s v="312. CENTRO DE ATENCION EQUIPADO"/>
    <n v="3"/>
    <s v="15. LIMA"/>
    <s v="01. LIMA"/>
    <s v="01. LIMA"/>
    <x v="2"/>
    <s v="19. RECURSOS POR OPERACIONES OFICIALES DE CREDITO"/>
    <x v="1"/>
    <s v="2. GASTOS PRESUPUESTARIOS"/>
    <x v="4"/>
    <x v="10"/>
    <x v="26"/>
    <x v="44"/>
    <s v="1. EQUIPOS COMPUTACIONALES Y PERIFERICOS"/>
    <n v="7582000"/>
    <s v="6."/>
    <s v="2."/>
    <s v="6."/>
    <s v="3."/>
    <s v="2."/>
    <s v="3."/>
    <s v="1."/>
    <x v="70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1"/>
    <s v="0291895. FORTALECIMIENTO DE LOS SERVICIOS MEJORADOS MEDIANTE CAPACITACION A FUNCIONARIOS A NIVEL NACIONAL"/>
    <s v="001. ACCION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947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1"/>
    <s v="0291895. FORTALECIMIENTO DE LOS SERVICIOS MEJORADOS MEDIANTE CAPACITACION A FUNCIONARIOS A NIVEL NACIONAL"/>
    <s v="001. ACCION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68975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2"/>
    <s v="0001845. EDUCACION A DISTANCIA"/>
    <s v="088. PERSONA CAPACITADA"/>
    <n v="650"/>
    <s v="15. LIMA"/>
    <s v="01. LIMA"/>
    <s v="01. LIMA"/>
    <x v="0"/>
    <s v="00. RECURSOS ORDINARIOS"/>
    <x v="1"/>
    <s v="2. GASTOS PRESUPUESTARIOS"/>
    <x v="4"/>
    <x v="10"/>
    <x v="26"/>
    <x v="43"/>
    <s v="99. MAQUINARIAS, EQUIPOS Y MOBILIARIOS DE OTRAS INSTALACIONES"/>
    <n v="8820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2"/>
    <s v="0001845. EDUCACION A DISTANCIA"/>
    <s v="088. PERSONA CAPACITADA"/>
    <n v="650"/>
    <s v="15. LIMA"/>
    <s v="01. LIMA"/>
    <s v="01. LIMA"/>
    <x v="2"/>
    <s v="19. RECURSOS POR OPERACIONES OFICIALES DE CREDITO"/>
    <x v="1"/>
    <s v="2. GASTOS PRESUPUESTARIOS"/>
    <x v="4"/>
    <x v="10"/>
    <x v="26"/>
    <x v="43"/>
    <s v="99. MAQUINARIAS, EQUIPOS Y MOBILIARIOS DE OTRAS INSTALACIONES"/>
    <n v="1780042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3"/>
    <s v="0000329. CAPACITACION AL PERSONAL"/>
    <s v="088. PERSONA CAPACITADA"/>
    <n v="120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112500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3"/>
    <s v="0000329. CAPACITACION AL PERSONAL"/>
    <s v="088. PERSONA CAPACITADA"/>
    <n v="120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384321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4"/>
    <s v="0291891. AMPLIAR LA COBERTURA DE LOS SERVICIOS DE REGISTRO E IDENTIFICACION PARA POBLACIONES VULNERABLES A NIVEL NACIONAL"/>
    <s v="107. SERVICIO"/>
    <n v="8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168601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4"/>
    <s v="0291891. AMPLIAR LA COBERTURA DE LOS SERVICIOS DE REGISTRO E IDENTIFICACION PARA POBLACIONES VULNERABLES A NIVEL NACIONAL"/>
    <s v="107. SERVICIO"/>
    <n v="8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300785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6"/>
    <s v="0291897. MEJORAMIENTO DE LA GESTION DE LA INFORMACION DE LAS MUNICIPALIDADES Y EL RENIEC"/>
    <s v="046. ESTUDIO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164567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16"/>
    <s v="0291897. MEJORAMIENTO DE LA GESTION DE LA INFORMACION DE LAS MUNICIPALIDADES Y EL RENIEC"/>
    <s v="046. ESTUDIO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2935882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0"/>
    <s v="0040987. ESTANDAR DEL SERVICIO DE ATENCION AL PUBLICO MEJORADO"/>
    <s v="001. ACCION"/>
    <n v="2"/>
    <s v="15. LIMA"/>
    <s v="01. LIMA"/>
    <s v="01. LIMA"/>
    <x v="0"/>
    <s v="00. RECURSOS ORDINARIOS"/>
    <x v="1"/>
    <s v="2. GASTOS PRESUPUESTARIOS"/>
    <x v="4"/>
    <x v="10"/>
    <x v="26"/>
    <x v="43"/>
    <s v="99. MAQUINARIAS, EQUIPOS Y MOBILIARIOS DE OTRAS INSTALACIONES"/>
    <n v="42665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0"/>
    <s v="0040987. ESTANDAR DEL SERVICIO DE ATENCION AL PUBLICO MEJORADO"/>
    <s v="001. ACCION"/>
    <n v="2"/>
    <s v="15. LIMA"/>
    <s v="01. LIMA"/>
    <s v="01. LIMA"/>
    <x v="2"/>
    <s v="19. RECURSOS POR OPERACIONES OFICIALES DE CREDITO"/>
    <x v="1"/>
    <s v="2. GASTOS PRESUPUESTARIOS"/>
    <x v="4"/>
    <x v="10"/>
    <x v="26"/>
    <x v="43"/>
    <s v="99. MAQUINARIAS, EQUIPOS Y MOBILIARIOS DE OTRAS INSTALACIONES"/>
    <n v="761153"/>
    <s v="6."/>
    <s v="2."/>
    <s v="6."/>
    <s v="3."/>
    <s v="2."/>
    <s v="9."/>
    <s v="99"/>
    <x v="69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1"/>
    <s v="0023969. REDISEÑO DE PROCESOS"/>
    <s v="483. PROCESO IMPLEMENTADO"/>
    <n v="1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238860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1"/>
    <s v="0023969. REDISEÑO DE PROCESOS"/>
    <s v="483. PROCESO IMPLEMENTADO"/>
    <n v="1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4261276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2"/>
    <s v="0291891. AMPLIAR LA COBERTURA DE LOS SERVICIOS DE REGISTRO E IDENTIFICACION PARA POBLACIONES VULNERABLES A NIVEL NACIONAL"/>
    <s v="523. UNIDAD IMPLEMENTADA"/>
    <n v="6"/>
    <s v="15. LIMA"/>
    <s v="01. LIMA"/>
    <s v="01. LIMA"/>
    <x v="0"/>
    <s v="00. RECURSOS ORDINARIOS"/>
    <x v="1"/>
    <s v="2. GASTOS PRESUPUESTARIOS"/>
    <x v="4"/>
    <x v="8"/>
    <x v="24"/>
    <x v="41"/>
    <s v="3. GASTOS POR LA CONTRATACION DE SERVICIOS"/>
    <n v="107259"/>
    <s v="6."/>
    <s v="2."/>
    <s v="6."/>
    <s v="7."/>
    <s v="1."/>
    <s v="6."/>
    <s v="3."/>
    <x v="66"/>
  </r>
  <r>
    <n v="2022"/>
    <s v="1. GOBIERNO NACIONAL"/>
    <s v="33. REGISTRO NACIONAL DE IDENTIFICACION Y ESTADO CIVIL"/>
    <x v="0"/>
    <x v="1"/>
    <x v="0"/>
    <x v="0"/>
    <s v="2. PROYECTOS"/>
    <x v="6"/>
    <s v="6. ACCIONES DE INVERSION"/>
    <s v="6000034. FORTALECIMIENTO INSTITUCIONAL"/>
    <x v="0"/>
    <s v="012. IDENTIDAD Y CIUDADANIA"/>
    <s v="0021. REGISTROS CIVILES E IDENTIDAD"/>
    <s v="00022"/>
    <s v="0291891. AMPLIAR LA COBERTURA DE LOS SERVICIOS DE REGISTRO E IDENTIFICACION PARA POBLACIONES VULNERABLES A NIVEL NACIONAL"/>
    <s v="523. UNIDAD IMPLEMENTADA"/>
    <n v="6"/>
    <s v="15. LIMA"/>
    <s v="01. LIMA"/>
    <s v="01. LIMA"/>
    <x v="2"/>
    <s v="19. RECURSOS POR OPERACIONES OFICIALES DE CREDITO"/>
    <x v="1"/>
    <s v="2. GASTOS PRESUPUESTARIOS"/>
    <x v="4"/>
    <x v="8"/>
    <x v="24"/>
    <x v="41"/>
    <s v="3. GASTOS POR LA CONTRATACION DE SERVICIOS"/>
    <n v="1913502"/>
    <s v="6."/>
    <s v="2."/>
    <s v="6."/>
    <s v="7."/>
    <s v="1."/>
    <s v="6."/>
    <s v="3."/>
    <x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9000000}" name="TablaDinámica18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303:B320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x="47"/>
        <item h="1" x="11"/>
        <item h="1" x="29"/>
        <item x="30"/>
        <item h="1" x="48"/>
        <item h="1" x="49"/>
        <item h="1" x="50"/>
        <item x="44"/>
        <item h="1" x="36"/>
        <item h="1" x="12"/>
        <item h="1" x="31"/>
        <item x="57"/>
        <item h="1" x="34"/>
        <item h="1" x="35"/>
        <item h="1" x="13"/>
        <item h="1" x="14"/>
        <item h="1" x="15"/>
        <item h="1" x="16"/>
        <item h="1" x="17"/>
        <item x="4"/>
        <item x="33"/>
        <item h="1" x="40"/>
        <item h="1" x="39"/>
        <item x="18"/>
        <item x="5"/>
        <item h="1" x="51"/>
        <item h="1" x="19"/>
        <item h="1" x="52"/>
        <item x="20"/>
        <item x="6"/>
        <item h="1" x="21"/>
        <item x="45"/>
        <item x="62"/>
        <item h="1" x="59"/>
        <item x="58"/>
        <item h="1" x="22"/>
        <item h="1" x="23"/>
        <item x="7"/>
        <item h="1" x="24"/>
        <item h="1" x="43"/>
        <item h="1" x="53"/>
        <item h="1" x="37"/>
        <item h="1" x="8"/>
        <item x="38"/>
        <item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1">
    <field x="38"/>
  </rowFields>
  <rowItems count="17">
    <i>
      <x v="15"/>
    </i>
    <i>
      <x v="18"/>
    </i>
    <i>
      <x v="22"/>
    </i>
    <i>
      <x v="26"/>
    </i>
    <i>
      <x v="34"/>
    </i>
    <i>
      <x v="35"/>
    </i>
    <i>
      <x v="38"/>
    </i>
    <i>
      <x v="39"/>
    </i>
    <i>
      <x v="43"/>
    </i>
    <i>
      <x v="44"/>
    </i>
    <i>
      <x v="46"/>
    </i>
    <i>
      <x v="47"/>
    </i>
    <i>
      <x v="49"/>
    </i>
    <i>
      <x v="52"/>
    </i>
    <i>
      <x v="58"/>
    </i>
    <i>
      <x v="59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3:B7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F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54:B64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23"/>
    <field x="25"/>
  </rowFields>
  <rowItems count="10">
    <i>
      <x/>
    </i>
    <i r="1">
      <x/>
    </i>
    <i r="2">
      <x/>
    </i>
    <i r="2">
      <x v="1"/>
    </i>
    <i r="2">
      <x v="2"/>
    </i>
    <i r="2">
      <x v="3"/>
    </i>
    <i>
      <x v="1"/>
    </i>
    <i r="1">
      <x v="1"/>
    </i>
    <i r="2">
      <x v="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D000000}" name="TablaDinámica3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346:B393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axis="axisRow"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h="1" x="47"/>
        <item h="1" x="11"/>
        <item h="1" x="29"/>
        <item h="1" x="30"/>
        <item h="1" x="48"/>
        <item h="1" x="49"/>
        <item h="1" x="50"/>
        <item h="1" x="44"/>
        <item h="1" x="36"/>
        <item h="1" x="12"/>
        <item h="1" x="31"/>
        <item h="1" x="57"/>
        <item h="1" x="34"/>
        <item h="1" x="35"/>
        <item h="1" x="13"/>
        <item x="14"/>
        <item x="15"/>
        <item x="16"/>
        <item x="17"/>
        <item x="4"/>
        <item h="1" x="33"/>
        <item h="1" x="40"/>
        <item h="1" x="39"/>
        <item h="1" x="18"/>
        <item h="1" x="5"/>
        <item h="1" x="51"/>
        <item h="1" x="19"/>
        <item h="1" x="52"/>
        <item h="1" x="20"/>
        <item h="1" x="6"/>
        <item h="1" x="21"/>
        <item h="1" x="45"/>
        <item h="1" x="62"/>
        <item h="1" x="59"/>
        <item h="1" x="58"/>
        <item h="1" x="22"/>
        <item h="1" x="23"/>
        <item h="1" x="7"/>
        <item h="1" x="24"/>
        <item h="1" x="43"/>
        <item h="1" x="53"/>
        <item h="1" x="37"/>
        <item h="1" x="8"/>
        <item h="1" x="38"/>
        <item h="1"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3">
    <field x="8"/>
    <field x="21"/>
    <field x="25"/>
  </rowFields>
  <rowItems count="47">
    <i>
      <x/>
    </i>
    <i r="1">
      <x/>
    </i>
    <i r="2">
      <x v="4"/>
    </i>
    <i r="1">
      <x v="2"/>
    </i>
    <i r="2">
      <x v="4"/>
    </i>
    <i>
      <x v="1"/>
    </i>
    <i r="1">
      <x/>
    </i>
    <i r="2">
      <x/>
    </i>
    <i r="2">
      <x v="2"/>
    </i>
    <i r="1">
      <x v="1"/>
    </i>
    <i r="2">
      <x/>
    </i>
    <i r="2">
      <x v="2"/>
    </i>
    <i r="2">
      <x v="3"/>
    </i>
    <i>
      <x v="2"/>
    </i>
    <i r="1">
      <x/>
    </i>
    <i r="2">
      <x/>
    </i>
    <i r="1">
      <x v="1"/>
    </i>
    <i r="2">
      <x/>
    </i>
    <i r="2">
      <x v="2"/>
    </i>
    <i r="2">
      <x v="3"/>
    </i>
    <i>
      <x v="3"/>
    </i>
    <i r="1">
      <x/>
    </i>
    <i r="2">
      <x/>
    </i>
    <i r="1">
      <x v="1"/>
    </i>
    <i r="2">
      <x/>
    </i>
    <i r="2">
      <x v="2"/>
    </i>
    <i r="2">
      <x v="3"/>
    </i>
    <i>
      <x v="4"/>
    </i>
    <i r="1">
      <x/>
    </i>
    <i r="2">
      <x v="2"/>
    </i>
    <i r="1">
      <x v="1"/>
    </i>
    <i r="2">
      <x/>
    </i>
    <i r="2">
      <x v="2"/>
    </i>
    <i>
      <x v="5"/>
    </i>
    <i r="1">
      <x/>
    </i>
    <i r="2">
      <x v="2"/>
    </i>
    <i>
      <x v="6"/>
    </i>
    <i r="1">
      <x/>
    </i>
    <i r="2">
      <x/>
    </i>
    <i r="2">
      <x v="1"/>
    </i>
    <i r="2">
      <x v="2"/>
    </i>
    <i r="1">
      <x v="1"/>
    </i>
    <i r="2">
      <x/>
    </i>
    <i r="2">
      <x v="1"/>
    </i>
    <i r="2">
      <x v="2"/>
    </i>
    <i r="2">
      <x v="3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12000000}" name="TablaDinámica8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111:G115" firstHeaderRow="1" firstDataRow="2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axis="axisCol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/>
    </i>
    <i>
      <x v="1"/>
    </i>
    <i t="grand">
      <x/>
    </i>
  </rowItems>
  <colFields count="1">
    <field x="2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-1"/>
  </pageFields>
  <dataFields count="1">
    <dataField name="Suma de MONTO_PPTO" fld="30" baseField="0" baseItem="0" numFmtId="165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2000000}" name="TablaDinámica1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09:B219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h="1" x="3"/>
        <item h="1" x="1"/>
        <item h="1" x="2"/>
        <item h="1"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2">
    <field x="4"/>
    <field x="8"/>
  </rowFields>
  <rowItems count="10">
    <i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10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71:B91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5"/>
    <field x="6"/>
    <field x="23"/>
    <field x="25"/>
  </rowFields>
  <rowItems count="20">
    <i>
      <x/>
    </i>
    <i r="1">
      <x/>
    </i>
    <i r="2">
      <x/>
    </i>
    <i r="3">
      <x/>
    </i>
    <i r="3">
      <x v="2"/>
    </i>
    <i r="3">
      <x v="3"/>
    </i>
    <i r="2">
      <x v="1"/>
    </i>
    <i r="3">
      <x v="4"/>
    </i>
    <i>
      <x v="1"/>
    </i>
    <i r="1">
      <x v="1"/>
    </i>
    <i r="2">
      <x/>
    </i>
    <i r="3">
      <x/>
    </i>
    <i r="3">
      <x v="2"/>
    </i>
    <i r="3">
      <x v="3"/>
    </i>
    <i>
      <x v="2"/>
    </i>
    <i r="1">
      <x v="2"/>
    </i>
    <i r="2">
      <x/>
    </i>
    <i r="3">
      <x v="1"/>
    </i>
    <i r="3">
      <x v="2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B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9:B46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1"/>
    <field x="23"/>
    <field x="25"/>
  </rowFields>
  <rowItems count="17">
    <i>
      <x/>
    </i>
    <i r="1">
      <x/>
    </i>
    <i r="2">
      <x/>
    </i>
    <i r="2">
      <x v="1"/>
    </i>
    <i r="2">
      <x v="2"/>
    </i>
    <i r="1">
      <x v="1"/>
    </i>
    <i r="2">
      <x v="4"/>
    </i>
    <i>
      <x v="1"/>
    </i>
    <i r="1">
      <x/>
    </i>
    <i r="2">
      <x/>
    </i>
    <i r="2">
      <x v="1"/>
    </i>
    <i r="2">
      <x v="2"/>
    </i>
    <i r="2">
      <x v="3"/>
    </i>
    <i>
      <x v="2"/>
    </i>
    <i r="1">
      <x v="1"/>
    </i>
    <i r="2">
      <x v="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1000000}" name="TablaDinámica10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151:B189" firstHeaderRow="1" firstDataRow="1" firstDataCol="1" rowPageCount="2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6">
        <item h="1" x="0"/>
        <item h="1" x="3"/>
        <item x="1"/>
        <item h="1" x="2"/>
        <item h="1"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axis="axisRow"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3">
    <field x="21"/>
    <field x="23"/>
    <field x="27"/>
  </rowFields>
  <rowItems count="38">
    <i>
      <x/>
    </i>
    <i r="1">
      <x/>
    </i>
    <i r="2">
      <x/>
    </i>
    <i r="2">
      <x v="8"/>
    </i>
    <i r="2">
      <x v="9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>
      <x v="1"/>
    </i>
    <i r="1">
      <x/>
    </i>
    <i r="2">
      <x/>
    </i>
    <i r="2">
      <x v="8"/>
    </i>
    <i r="2">
      <x v="9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6"/>
    </i>
    <i t="grand">
      <x/>
    </i>
  </rowItems>
  <colItems count="1">
    <i/>
  </colItems>
  <pageFields count="2">
    <pageField fld="3" hier="-1"/>
    <pageField fld="25" hier="-1"/>
  </pageFields>
  <dataFields count="1">
    <dataField name="Suma de MONTO_PPTO" fld="30" baseField="0" baseItem="0" numFmtId="165"/>
  </dataFields>
  <formats count="5">
    <format dxfId="20">
      <pivotArea outline="0" collapsedLevelsAreSubtotals="1" fieldPosition="0"/>
    </format>
    <format dxfId="19">
      <pivotArea collapsedLevelsAreSubtotals="1" fieldPosition="0">
        <references count="3">
          <reference field="21" count="1" selected="0">
            <x v="0"/>
          </reference>
          <reference field="23" count="1" selected="0">
            <x v="0"/>
          </reference>
          <reference field="27" count="1">
            <x v="14"/>
          </reference>
        </references>
      </pivotArea>
    </format>
    <format dxfId="18">
      <pivotArea dataOnly="0" labelOnly="1" fieldPosition="0">
        <references count="3">
          <reference field="21" count="1" selected="0">
            <x v="0"/>
          </reference>
          <reference field="23" count="1" selected="0">
            <x v="0"/>
          </reference>
          <reference field="27" count="1">
            <x v="14"/>
          </reference>
        </references>
      </pivotArea>
    </format>
    <format dxfId="17">
      <pivotArea dataOnly="0" labelOnly="1" fieldPosition="0">
        <references count="3">
          <reference field="21" count="1" selected="0">
            <x v="0"/>
          </reference>
          <reference field="23" count="1" selected="0">
            <x v="0"/>
          </reference>
          <reference field="27" count="1">
            <x v="0"/>
          </reference>
        </references>
      </pivotArea>
    </format>
    <format dxfId="16">
      <pivotArea dataOnly="0" labelOnly="1" fieldPosition="0">
        <references count="3">
          <reference field="21" count="1" selected="0">
            <x v="0"/>
          </reference>
          <reference field="23" count="1" selected="0">
            <x v="0"/>
          </reference>
          <reference field="27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4000000}" name="TablaDinámica1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45:B249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5000000}" name="TablaDinámica1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54:B262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2">
    <field x="23"/>
    <field x="25"/>
  </rowFields>
  <rowItems count="8">
    <i>
      <x/>
    </i>
    <i r="1">
      <x/>
    </i>
    <i r="1">
      <x v="1"/>
    </i>
    <i r="1">
      <x v="2"/>
    </i>
    <i r="1">
      <x v="3"/>
    </i>
    <i>
      <x v="1"/>
    </i>
    <i r="1">
      <x v="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A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14:B22" firstHeaderRow="1" firstDataRow="1" firstDataCol="1" rowPageCount="2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3"/>
    <field x="25"/>
  </rowFields>
  <rowItems count="8">
    <i>
      <x/>
    </i>
    <i r="1">
      <x/>
    </i>
    <i r="1">
      <x v="1"/>
    </i>
    <i r="1">
      <x v="2"/>
    </i>
    <i r="1">
      <x v="3"/>
    </i>
    <i>
      <x v="1"/>
    </i>
    <i r="1">
      <x v="4"/>
    </i>
    <i t="grand">
      <x/>
    </i>
  </rowItems>
  <colItems count="1">
    <i/>
  </colItems>
  <pageFields count="2">
    <pageField fld="3" hier="-1"/>
    <pageField fld="21" hier="-1"/>
  </pageFields>
  <dataFields count="1">
    <dataField name="Suma de MONTO_PPTO" fld="30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3000000}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25:B238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axis="axisRow"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2">
    <field x="21"/>
    <field x="25"/>
  </rowFields>
  <rowItems count="13">
    <i>
      <x/>
    </i>
    <i r="1">
      <x/>
    </i>
    <i r="1">
      <x v="1"/>
    </i>
    <i r="1">
      <x v="2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 v="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7000000}" name="TablaDinámica1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81:B286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h="1" x="47"/>
        <item h="1" x="11"/>
        <item h="1" x="29"/>
        <item h="1" x="30"/>
        <item h="1" x="48"/>
        <item h="1" x="49"/>
        <item h="1" x="50"/>
        <item h="1" x="44"/>
        <item h="1" x="36"/>
        <item h="1" x="12"/>
        <item h="1" x="31"/>
        <item h="1" x="57"/>
        <item h="1" x="34"/>
        <item h="1" x="35"/>
        <item h="1" x="13"/>
        <item h="1" x="14"/>
        <item h="1" x="15"/>
        <item h="1" x="16"/>
        <item h="1" x="17"/>
        <item h="1" x="4"/>
        <item h="1" x="33"/>
        <item h="1" x="40"/>
        <item h="1" x="39"/>
        <item h="1" x="18"/>
        <item h="1" x="5"/>
        <item x="51"/>
        <item x="19"/>
        <item x="52"/>
        <item x="20"/>
        <item h="1" x="6"/>
        <item h="1" x="21"/>
        <item h="1" x="45"/>
        <item h="1" x="62"/>
        <item h="1" x="59"/>
        <item h="1" x="58"/>
        <item h="1" x="22"/>
        <item h="1" x="23"/>
        <item h="1" x="7"/>
        <item h="1" x="24"/>
        <item h="1" x="43"/>
        <item h="1" x="53"/>
        <item h="1" x="37"/>
        <item h="1" x="8"/>
        <item h="1" x="38"/>
        <item h="1"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1">
    <field x="38"/>
  </rowFields>
  <rowItems count="5">
    <i>
      <x v="40"/>
    </i>
    <i>
      <x v="41"/>
    </i>
    <i>
      <x v="42"/>
    </i>
    <i>
      <x v="43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8000000}" name="TablaDinámica17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92:B295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h="1" x="47"/>
        <item h="1" x="11"/>
        <item h="1" x="29"/>
        <item h="1" x="30"/>
        <item h="1" x="48"/>
        <item h="1" x="49"/>
        <item h="1" x="50"/>
        <item h="1" x="44"/>
        <item h="1" x="36"/>
        <item h="1" x="12"/>
        <item h="1" x="31"/>
        <item h="1" x="57"/>
        <item h="1" x="34"/>
        <item h="1" x="35"/>
        <item h="1" x="13"/>
        <item h="1" x="14"/>
        <item h="1" x="15"/>
        <item h="1" x="16"/>
        <item h="1" x="17"/>
        <item h="1" x="4"/>
        <item h="1" x="33"/>
        <item x="40"/>
        <item h="1" x="39"/>
        <item h="1" x="18"/>
        <item h="1" x="5"/>
        <item h="1" x="51"/>
        <item h="1" x="19"/>
        <item h="1" x="52"/>
        <item h="1" x="20"/>
        <item h="1" x="6"/>
        <item h="1" x="21"/>
        <item h="1" x="45"/>
        <item h="1" x="62"/>
        <item h="1" x="59"/>
        <item h="1" x="58"/>
        <item h="1" x="22"/>
        <item h="1" x="23"/>
        <item h="1" x="7"/>
        <item h="1" x="24"/>
        <item x="43"/>
        <item h="1" x="53"/>
        <item h="1" x="37"/>
        <item h="1" x="8"/>
        <item h="1" x="38"/>
        <item h="1"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1">
    <field x="38"/>
  </rowFields>
  <rowItems count="3">
    <i>
      <x v="36"/>
    </i>
    <i>
      <x v="5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13000000}" name="TablaDinámica9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122:B141" firstHeaderRow="1" firstDataRow="1" firstDataCol="1" rowPageCount="2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6">
        <item h="1" x="0"/>
        <item h="1" x="3"/>
        <item x="1"/>
        <item h="1" x="2"/>
        <item h="1"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axis="axisRow"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2">
    <field x="23"/>
    <field x="27"/>
  </rowFields>
  <rowItems count="19">
    <i>
      <x/>
    </i>
    <i r="1">
      <x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t="grand">
      <x/>
    </i>
  </rowItems>
  <colItems count="1">
    <i/>
  </colItems>
  <pageFields count="2">
    <pageField fld="3" hier="-1"/>
    <pageField fld="25" hier="-1"/>
  </pageFields>
  <dataFields count="1">
    <dataField name="Suma de MONTO_PPTO" fld="30" baseField="0" baseItem="0" numFmtId="165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C000000}" name="TablaDinámica3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326:B339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axis="axisRow"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h="1" x="47"/>
        <item h="1" x="11"/>
        <item h="1" x="29"/>
        <item h="1" x="30"/>
        <item h="1" x="48"/>
        <item h="1" x="49"/>
        <item h="1" x="50"/>
        <item h="1" x="44"/>
        <item h="1" x="36"/>
        <item h="1" x="12"/>
        <item h="1" x="31"/>
        <item h="1" x="57"/>
        <item h="1" x="34"/>
        <item h="1" x="35"/>
        <item h="1" x="13"/>
        <item x="14"/>
        <item x="15"/>
        <item x="16"/>
        <item x="17"/>
        <item x="4"/>
        <item h="1" x="33"/>
        <item h="1" x="40"/>
        <item h="1" x="39"/>
        <item h="1" x="18"/>
        <item h="1" x="5"/>
        <item h="1" x="51"/>
        <item h="1" x="19"/>
        <item h="1" x="52"/>
        <item h="1" x="20"/>
        <item h="1" x="6"/>
        <item h="1" x="21"/>
        <item h="1" x="45"/>
        <item h="1" x="62"/>
        <item h="1" x="59"/>
        <item h="1" x="58"/>
        <item h="1" x="22"/>
        <item h="1" x="23"/>
        <item h="1" x="7"/>
        <item h="1" x="24"/>
        <item h="1" x="43"/>
        <item h="1" x="53"/>
        <item h="1" x="37"/>
        <item h="1" x="8"/>
        <item h="1" x="38"/>
        <item h="1"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2">
    <field x="21"/>
    <field x="25"/>
  </rowFields>
  <rowItems count="13">
    <i>
      <x/>
    </i>
    <i r="1">
      <x/>
    </i>
    <i r="1">
      <x v="1"/>
    </i>
    <i r="1">
      <x v="2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 v="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E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00:B202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axis="axisRow" multipleItemSelectionAllowed="1" showAll="0">
      <items count="6">
        <item x="0"/>
        <item h="1" x="3"/>
        <item h="1" x="1"/>
        <item h="1" x="2"/>
        <item h="1"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>
      <items count="72">
        <item x="0"/>
        <item x="55"/>
        <item x="1"/>
        <item x="56"/>
        <item x="2"/>
        <item x="9"/>
        <item x="10"/>
        <item x="3"/>
        <item x="63"/>
        <item x="64"/>
        <item x="65"/>
        <item x="32"/>
        <item x="46"/>
        <item x="41"/>
        <item x="42"/>
        <item x="47"/>
        <item x="11"/>
        <item x="29"/>
        <item x="30"/>
        <item x="48"/>
        <item x="49"/>
        <item x="50"/>
        <item x="44"/>
        <item x="36"/>
        <item x="12"/>
        <item x="31"/>
        <item x="57"/>
        <item x="34"/>
        <item x="35"/>
        <item x="13"/>
        <item x="14"/>
        <item x="15"/>
        <item x="16"/>
        <item x="17"/>
        <item x="4"/>
        <item x="33"/>
        <item x="40"/>
        <item x="39"/>
        <item x="18"/>
        <item x="5"/>
        <item x="51"/>
        <item x="19"/>
        <item x="52"/>
        <item x="20"/>
        <item x="6"/>
        <item x="21"/>
        <item x="45"/>
        <item x="62"/>
        <item x="59"/>
        <item x="58"/>
        <item x="22"/>
        <item x="23"/>
        <item x="7"/>
        <item x="24"/>
        <item x="43"/>
        <item x="53"/>
        <item x="37"/>
        <item x="8"/>
        <item x="38"/>
        <item x="61"/>
        <item x="25"/>
        <item x="26"/>
        <item x="27"/>
        <item x="54"/>
        <item x="28"/>
        <item x="60"/>
        <item x="70"/>
        <item x="69"/>
        <item x="66"/>
        <item x="67"/>
        <item x="68"/>
        <item t="default"/>
      </items>
    </pivotField>
  </pivotFields>
  <rowFields count="1">
    <field x="25"/>
  </rowFields>
  <rowItems count="2">
    <i>
      <x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11000000}" name="TablaDinámica7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96:I102" firstHeaderRow="1" firstDataRow="3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axis="axisCol" showAll="0">
      <items count="6">
        <item x="0"/>
        <item x="3"/>
        <item x="1"/>
        <item x="2"/>
        <item x="4"/>
        <item t="default"/>
      </items>
    </pivotField>
    <pivotField showAll="0"/>
    <pivotField showAll="0"/>
    <pivotField showAll="0"/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4">
    <i>
      <x/>
    </i>
    <i>
      <x v="1"/>
    </i>
    <i>
      <x v="2"/>
    </i>
    <i t="grand">
      <x/>
    </i>
  </rowItems>
  <colFields count="2">
    <field x="23"/>
    <field x="25"/>
  </colFields>
  <colItems count="8">
    <i>
      <x/>
      <x/>
    </i>
    <i r="1">
      <x v="1"/>
    </i>
    <i r="1">
      <x v="2"/>
    </i>
    <i r="1">
      <x v="3"/>
    </i>
    <i t="default">
      <x/>
    </i>
    <i>
      <x v="1"/>
      <x v="4"/>
    </i>
    <i t="default">
      <x v="1"/>
    </i>
    <i t="grand">
      <x/>
    </i>
  </colItems>
  <pageFields count="1">
    <pageField fld="3" hier="-1"/>
  </pageFields>
  <dataFields count="1">
    <dataField name="Suma de MONTO_PPTO" fld="30" baseField="0" baseItem="0" numFmtId="165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6000000}" name="TablaDinámica1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4" indent="0" outline="1" outlineData="1" multipleFieldFilters="0">
  <location ref="A269:B275" firstHeaderRow="1" firstDataRow="1" firstDataCol="1" rowPageCount="1" colPageCount="1"/>
  <pivotFields count="39">
    <pivotField showAll="0"/>
    <pivotField showAll="0"/>
    <pivotField showAll="0"/>
    <pivotField axis="axisPage"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3">
        <item x="0"/>
        <item x="1"/>
        <item t="default"/>
      </items>
    </pivotField>
    <pivotField showAll="0"/>
    <pivotField multipleItemSelectionAllowed="1" showAll="0">
      <items count="6">
        <item x="0"/>
        <item x="3"/>
        <item x="1"/>
        <item x="2"/>
        <item x="4"/>
        <item t="default"/>
      </items>
    </pivotField>
    <pivotField showAll="0">
      <items count="12">
        <item x="3"/>
        <item x="6"/>
        <item x="0"/>
        <item x="2"/>
        <item x="7"/>
        <item x="10"/>
        <item x="1"/>
        <item x="4"/>
        <item x="5"/>
        <item x="8"/>
        <item x="9"/>
        <item t="default"/>
      </items>
    </pivotField>
    <pivotField showAll="0">
      <items count="28">
        <item x="15"/>
        <item x="24"/>
        <item x="2"/>
        <item x="25"/>
        <item x="21"/>
        <item x="22"/>
        <item x="0"/>
        <item x="23"/>
        <item x="10"/>
        <item x="17"/>
        <item x="26"/>
        <item x="3"/>
        <item x="19"/>
        <item x="13"/>
        <item x="8"/>
        <item x="4"/>
        <item x="11"/>
        <item x="5"/>
        <item x="14"/>
        <item x="18"/>
        <item x="6"/>
        <item x="7"/>
        <item x="12"/>
        <item x="16"/>
        <item x="1"/>
        <item x="20"/>
        <item x="9"/>
        <item t="default"/>
      </items>
    </pivotField>
    <pivotField showAll="0">
      <items count="46">
        <item x="37"/>
        <item x="20"/>
        <item x="5"/>
        <item x="10"/>
        <item x="11"/>
        <item x="17"/>
        <item x="19"/>
        <item x="1"/>
        <item x="33"/>
        <item x="2"/>
        <item x="38"/>
        <item x="0"/>
        <item x="27"/>
        <item x="36"/>
        <item x="26"/>
        <item x="13"/>
        <item x="4"/>
        <item x="25"/>
        <item x="28"/>
        <item x="34"/>
        <item x="7"/>
        <item x="8"/>
        <item x="31"/>
        <item x="18"/>
        <item x="21"/>
        <item x="39"/>
        <item x="40"/>
        <item x="14"/>
        <item x="35"/>
        <item x="12"/>
        <item x="44"/>
        <item x="29"/>
        <item x="9"/>
        <item x="6"/>
        <item x="3"/>
        <item x="42"/>
        <item x="24"/>
        <item x="22"/>
        <item x="15"/>
        <item x="23"/>
        <item x="32"/>
        <item x="41"/>
        <item x="16"/>
        <item x="43"/>
        <item x="30"/>
        <item t="default"/>
      </items>
    </pivotField>
    <pivotField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h="1" x="0"/>
        <item h="1" x="55"/>
        <item h="1" x="1"/>
        <item h="1" x="56"/>
        <item h="1" x="2"/>
        <item h="1" x="9"/>
        <item h="1" x="10"/>
        <item h="1" x="3"/>
        <item h="1" x="63"/>
        <item h="1" x="64"/>
        <item h="1" x="65"/>
        <item h="1" x="32"/>
        <item h="1" x="46"/>
        <item h="1" x="41"/>
        <item h="1" x="42"/>
        <item h="1" x="47"/>
        <item h="1" x="11"/>
        <item h="1" x="29"/>
        <item h="1" x="30"/>
        <item h="1" x="48"/>
        <item h="1" x="49"/>
        <item h="1" x="50"/>
        <item h="1" x="44"/>
        <item h="1" x="36"/>
        <item h="1" x="12"/>
        <item h="1" x="31"/>
        <item h="1" x="57"/>
        <item h="1" x="34"/>
        <item h="1" x="35"/>
        <item h="1" x="13"/>
        <item x="14"/>
        <item x="15"/>
        <item x="16"/>
        <item x="17"/>
        <item x="4"/>
        <item h="1" x="33"/>
        <item h="1" x="40"/>
        <item h="1" x="39"/>
        <item h="1" x="18"/>
        <item h="1" x="5"/>
        <item h="1" x="51"/>
        <item h="1" x="19"/>
        <item h="1" x="52"/>
        <item h="1" x="20"/>
        <item h="1" x="6"/>
        <item h="1" x="21"/>
        <item h="1" x="45"/>
        <item h="1" x="62"/>
        <item h="1" x="59"/>
        <item h="1" x="58"/>
        <item h="1" x="22"/>
        <item h="1" x="23"/>
        <item h="1" x="7"/>
        <item h="1" x="24"/>
        <item h="1" x="43"/>
        <item h="1" x="53"/>
        <item h="1" x="37"/>
        <item h="1" x="8"/>
        <item h="1" x="38"/>
        <item h="1" x="61"/>
        <item h="1" x="25"/>
        <item h="1" x="26"/>
        <item h="1" x="27"/>
        <item h="1" x="54"/>
        <item h="1" x="28"/>
        <item h="1" x="60"/>
        <item h="1" x="70"/>
        <item h="1" x="69"/>
        <item h="1" x="66"/>
        <item h="1" x="67"/>
        <item h="1" x="68"/>
        <item t="default"/>
      </items>
    </pivotField>
  </pivotFields>
  <rowFields count="1">
    <field x="38"/>
  </rowFields>
  <rowItems count="6">
    <i>
      <x v="30"/>
    </i>
    <i>
      <x v="31"/>
    </i>
    <i>
      <x v="32"/>
    </i>
    <i>
      <x v="33"/>
    </i>
    <i>
      <x v="34"/>
    </i>
    <i t="grand">
      <x/>
    </i>
  </rowItems>
  <colItems count="1">
    <i/>
  </colItems>
  <pageFields count="1">
    <pageField fld="3" hier="-1"/>
  </pageFields>
  <dataFields count="1">
    <dataField name="Suma de MONTO_PPTO" fld="30" baseField="0" baseItem="0" numFmtId="165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SR34"/>
  <sheetViews>
    <sheetView zoomScale="85" zoomScaleNormal="85" zoomScaleSheetLayoutView="100" zoomScalePageLayoutView="85" workbookViewId="0">
      <selection activeCell="B11" sqref="B11:E11"/>
    </sheetView>
  </sheetViews>
  <sheetFormatPr baseColWidth="10" defaultColWidth="11.42578125" defaultRowHeight="12.75"/>
  <cols>
    <col min="1" max="1" width="19.85546875" style="86" customWidth="1"/>
    <col min="2" max="2" width="69.85546875" style="87" customWidth="1"/>
    <col min="3" max="5" width="8.7109375" style="86" customWidth="1"/>
    <col min="6" max="6" width="32.140625" style="86" customWidth="1"/>
    <col min="7" max="16384" width="11.42578125" style="86"/>
  </cols>
  <sheetData>
    <row r="1" spans="1:512" s="85" customFormat="1" ht="15.75">
      <c r="A1" s="1165" t="s">
        <v>355</v>
      </c>
      <c r="B1" s="1165"/>
      <c r="C1" s="1165"/>
      <c r="D1" s="1165"/>
      <c r="E1" s="1165"/>
      <c r="F1" s="1165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  <c r="HG1" s="90"/>
      <c r="HH1" s="90"/>
      <c r="HI1" s="90"/>
      <c r="HJ1" s="90"/>
      <c r="HK1" s="90"/>
      <c r="HL1" s="90"/>
      <c r="HM1" s="90"/>
      <c r="HN1" s="90"/>
      <c r="HO1" s="90"/>
      <c r="HP1" s="90"/>
      <c r="HQ1" s="90"/>
      <c r="HR1" s="90"/>
      <c r="HS1" s="90"/>
      <c r="HT1" s="90"/>
      <c r="HU1" s="90"/>
      <c r="HV1" s="90"/>
      <c r="HW1" s="90"/>
      <c r="HX1" s="90"/>
      <c r="HY1" s="90"/>
      <c r="HZ1" s="90"/>
      <c r="IA1" s="90"/>
      <c r="IB1" s="90"/>
      <c r="IC1" s="90"/>
      <c r="ID1" s="90"/>
      <c r="IE1" s="90"/>
      <c r="IF1" s="90"/>
      <c r="IG1" s="90"/>
      <c r="IH1" s="90"/>
      <c r="II1" s="90"/>
      <c r="IJ1" s="90"/>
      <c r="IK1" s="90"/>
      <c r="IL1" s="90"/>
      <c r="IM1" s="90"/>
      <c r="IN1" s="90"/>
      <c r="IO1" s="90"/>
      <c r="IP1" s="90"/>
      <c r="IQ1" s="90"/>
      <c r="IR1" s="90"/>
      <c r="IS1" s="90"/>
      <c r="IT1" s="90"/>
      <c r="IU1" s="90"/>
      <c r="IV1" s="90"/>
      <c r="IW1" s="90"/>
      <c r="IX1" s="90"/>
      <c r="IY1" s="90"/>
      <c r="IZ1" s="90"/>
      <c r="JA1" s="90"/>
      <c r="JB1" s="90"/>
      <c r="JC1" s="90"/>
      <c r="JD1" s="90"/>
      <c r="JE1" s="90"/>
      <c r="JF1" s="90"/>
      <c r="JG1" s="90"/>
      <c r="JH1" s="90"/>
      <c r="JI1" s="90"/>
      <c r="JJ1" s="90"/>
      <c r="JK1" s="90"/>
      <c r="JL1" s="90"/>
      <c r="JM1" s="90"/>
      <c r="JN1" s="90"/>
      <c r="JO1" s="90"/>
      <c r="JP1" s="90"/>
      <c r="JQ1" s="90"/>
      <c r="JR1" s="90"/>
      <c r="JS1" s="90"/>
      <c r="JT1" s="90"/>
      <c r="JU1" s="90"/>
      <c r="JV1" s="90"/>
      <c r="JW1" s="90"/>
      <c r="JX1" s="90"/>
      <c r="JY1" s="90"/>
      <c r="JZ1" s="90"/>
      <c r="KA1" s="90"/>
      <c r="KB1" s="90"/>
      <c r="KC1" s="90"/>
      <c r="KD1" s="90"/>
      <c r="KE1" s="90"/>
      <c r="KF1" s="90"/>
      <c r="KG1" s="90"/>
      <c r="KH1" s="90"/>
      <c r="KI1" s="90"/>
      <c r="KJ1" s="90"/>
      <c r="KK1" s="90"/>
      <c r="KL1" s="90"/>
      <c r="KM1" s="90"/>
      <c r="KN1" s="90"/>
      <c r="KO1" s="90"/>
      <c r="KP1" s="90"/>
      <c r="KQ1" s="90"/>
      <c r="KR1" s="90"/>
      <c r="KS1" s="90"/>
      <c r="KT1" s="90"/>
      <c r="KU1" s="90"/>
      <c r="KV1" s="90"/>
      <c r="KW1" s="90"/>
      <c r="KX1" s="90"/>
      <c r="KY1" s="90"/>
      <c r="KZ1" s="90"/>
      <c r="LA1" s="90"/>
      <c r="LB1" s="90"/>
      <c r="LC1" s="90"/>
      <c r="LD1" s="90"/>
      <c r="LE1" s="90"/>
      <c r="LF1" s="90"/>
      <c r="LG1" s="90"/>
      <c r="LH1" s="90"/>
      <c r="LI1" s="90"/>
      <c r="LJ1" s="90"/>
      <c r="LK1" s="90"/>
      <c r="LL1" s="90"/>
      <c r="LM1" s="90"/>
      <c r="LN1" s="90"/>
      <c r="LO1" s="90"/>
      <c r="LP1" s="90"/>
      <c r="LQ1" s="90"/>
      <c r="LR1" s="90"/>
      <c r="LS1" s="90"/>
      <c r="LT1" s="90"/>
      <c r="LU1" s="90"/>
      <c r="LV1" s="90"/>
      <c r="LW1" s="90"/>
      <c r="LX1" s="90"/>
      <c r="LY1" s="90"/>
      <c r="LZ1" s="90"/>
      <c r="MA1" s="90"/>
      <c r="MB1" s="90"/>
      <c r="MC1" s="90"/>
      <c r="MD1" s="90"/>
      <c r="ME1" s="90"/>
      <c r="MF1" s="90"/>
      <c r="MG1" s="90"/>
      <c r="MH1" s="90"/>
      <c r="MI1" s="90"/>
      <c r="MJ1" s="90"/>
      <c r="MK1" s="90"/>
      <c r="ML1" s="90"/>
      <c r="MM1" s="90"/>
      <c r="MN1" s="90"/>
      <c r="MO1" s="90"/>
      <c r="MP1" s="90"/>
      <c r="MQ1" s="90"/>
      <c r="MR1" s="90"/>
      <c r="MS1" s="90"/>
      <c r="MT1" s="90"/>
      <c r="MU1" s="90"/>
      <c r="MV1" s="90"/>
      <c r="MW1" s="90"/>
      <c r="MX1" s="90"/>
      <c r="MY1" s="90"/>
      <c r="MZ1" s="90"/>
      <c r="NA1" s="90"/>
      <c r="NB1" s="90"/>
      <c r="NC1" s="90"/>
      <c r="ND1" s="90"/>
      <c r="NE1" s="90"/>
      <c r="NF1" s="90"/>
      <c r="NG1" s="90"/>
      <c r="NH1" s="90"/>
      <c r="NI1" s="90"/>
      <c r="NJ1" s="90"/>
      <c r="NK1" s="90"/>
      <c r="NL1" s="90"/>
      <c r="NM1" s="90"/>
      <c r="NN1" s="90"/>
      <c r="NO1" s="90"/>
      <c r="NP1" s="90"/>
      <c r="NQ1" s="90"/>
      <c r="NR1" s="90"/>
      <c r="NS1" s="90"/>
      <c r="NT1" s="90"/>
      <c r="NU1" s="90"/>
      <c r="NV1" s="90"/>
      <c r="NW1" s="90"/>
      <c r="NX1" s="90"/>
      <c r="NY1" s="90"/>
      <c r="NZ1" s="90"/>
      <c r="OA1" s="90"/>
      <c r="OB1" s="90"/>
      <c r="OC1" s="90"/>
      <c r="OD1" s="90"/>
      <c r="OE1" s="90"/>
      <c r="OF1" s="90"/>
      <c r="OG1" s="90"/>
      <c r="OH1" s="90"/>
      <c r="OI1" s="90"/>
      <c r="OJ1" s="90"/>
      <c r="OK1" s="90"/>
      <c r="OL1" s="90"/>
      <c r="OM1" s="90"/>
      <c r="ON1" s="90"/>
      <c r="OO1" s="90"/>
      <c r="OP1" s="90"/>
      <c r="OQ1" s="90"/>
      <c r="OR1" s="90"/>
      <c r="OS1" s="90"/>
      <c r="OT1" s="90"/>
      <c r="OU1" s="90"/>
      <c r="OV1" s="90"/>
      <c r="OW1" s="90"/>
      <c r="OX1" s="90"/>
      <c r="OY1" s="90"/>
      <c r="OZ1" s="90"/>
      <c r="PA1" s="90"/>
      <c r="PB1" s="90"/>
      <c r="PC1" s="90"/>
      <c r="PD1" s="90"/>
      <c r="PE1" s="90"/>
      <c r="PF1" s="90"/>
      <c r="PG1" s="90"/>
      <c r="PH1" s="90"/>
      <c r="PI1" s="90"/>
      <c r="PJ1" s="90"/>
      <c r="PK1" s="90"/>
      <c r="PL1" s="90"/>
      <c r="PM1" s="90"/>
      <c r="PN1" s="90"/>
      <c r="PO1" s="90"/>
      <c r="PP1" s="90"/>
      <c r="PQ1" s="90"/>
      <c r="PR1" s="90"/>
      <c r="PS1" s="90"/>
      <c r="PT1" s="90"/>
      <c r="PU1" s="90"/>
      <c r="PV1" s="90"/>
      <c r="PW1" s="90"/>
      <c r="PX1" s="90"/>
      <c r="PY1" s="90"/>
      <c r="PZ1" s="90"/>
      <c r="QA1" s="90"/>
      <c r="QB1" s="90"/>
      <c r="QC1" s="90"/>
      <c r="QD1" s="90"/>
      <c r="QE1" s="90"/>
      <c r="QF1" s="90"/>
      <c r="QG1" s="90"/>
      <c r="QH1" s="90"/>
      <c r="QI1" s="90"/>
      <c r="QJ1" s="90"/>
      <c r="QK1" s="90"/>
      <c r="QL1" s="90"/>
      <c r="QM1" s="90"/>
      <c r="QN1" s="90"/>
      <c r="QO1" s="90"/>
      <c r="QP1" s="90"/>
      <c r="QQ1" s="90"/>
      <c r="QR1" s="90"/>
      <c r="QS1" s="90"/>
      <c r="QT1" s="90"/>
      <c r="QU1" s="90"/>
      <c r="QV1" s="90"/>
      <c r="QW1" s="90"/>
      <c r="QX1" s="90"/>
      <c r="QY1" s="90"/>
      <c r="QZ1" s="90"/>
      <c r="RA1" s="90"/>
      <c r="RB1" s="90"/>
      <c r="RC1" s="90"/>
      <c r="RD1" s="90"/>
      <c r="RE1" s="90"/>
      <c r="RF1" s="90"/>
      <c r="RG1" s="90"/>
      <c r="RH1" s="90"/>
      <c r="RI1" s="90"/>
      <c r="RJ1" s="90"/>
      <c r="RK1" s="90"/>
      <c r="RL1" s="90"/>
      <c r="RM1" s="90"/>
      <c r="RN1" s="90"/>
      <c r="RO1" s="90"/>
      <c r="RP1" s="90"/>
      <c r="RQ1" s="90"/>
      <c r="RR1" s="90"/>
      <c r="RS1" s="90"/>
      <c r="RT1" s="90"/>
      <c r="RU1" s="90"/>
      <c r="RV1" s="90"/>
      <c r="RW1" s="90"/>
      <c r="RX1" s="90"/>
      <c r="RY1" s="90"/>
      <c r="RZ1" s="90"/>
      <c r="SA1" s="90"/>
      <c r="SB1" s="90"/>
      <c r="SC1" s="90"/>
      <c r="SD1" s="90"/>
      <c r="SE1" s="90"/>
      <c r="SF1" s="90"/>
      <c r="SG1" s="90"/>
      <c r="SH1" s="90"/>
      <c r="SI1" s="90"/>
      <c r="SJ1" s="90"/>
      <c r="SK1" s="90"/>
      <c r="SL1" s="90"/>
      <c r="SM1" s="90"/>
      <c r="SN1" s="90"/>
      <c r="SO1" s="90"/>
      <c r="SP1" s="90"/>
      <c r="SQ1" s="90"/>
      <c r="SR1" s="90"/>
    </row>
    <row r="2" spans="1:512">
      <c r="C2" s="88"/>
      <c r="D2" s="88"/>
      <c r="E2" s="92"/>
      <c r="F2" s="91"/>
    </row>
    <row r="3" spans="1:512">
      <c r="A3" s="1166" t="s">
        <v>374</v>
      </c>
      <c r="B3" s="1166"/>
      <c r="C3" s="1166"/>
      <c r="D3" s="1166"/>
      <c r="E3" s="1166"/>
      <c r="F3" s="217" t="s">
        <v>452</v>
      </c>
    </row>
    <row r="4" spans="1:512">
      <c r="E4" s="91"/>
      <c r="F4" s="91"/>
    </row>
    <row r="5" spans="1:512" s="211" customFormat="1" ht="27" customHeight="1">
      <c r="A5" s="216" t="s">
        <v>356</v>
      </c>
      <c r="B5" s="1162" t="s">
        <v>421</v>
      </c>
      <c r="C5" s="1163"/>
      <c r="D5" s="1163"/>
      <c r="E5" s="1164"/>
      <c r="F5" s="218" t="s">
        <v>450</v>
      </c>
    </row>
    <row r="6" spans="1:512">
      <c r="A6" s="89"/>
      <c r="B6" s="210"/>
      <c r="C6" s="211"/>
      <c r="D6" s="211"/>
      <c r="E6" s="212"/>
      <c r="F6" s="91"/>
    </row>
    <row r="7" spans="1:512">
      <c r="A7" s="89" t="s">
        <v>375</v>
      </c>
      <c r="B7" s="210"/>
      <c r="C7" s="211"/>
      <c r="D7" s="211"/>
      <c r="E7" s="212"/>
      <c r="F7" s="91"/>
    </row>
    <row r="8" spans="1:512">
      <c r="A8" s="89"/>
      <c r="B8" s="210"/>
      <c r="C8" s="211"/>
      <c r="D8" s="211"/>
      <c r="E8" s="212"/>
      <c r="F8" s="91"/>
    </row>
    <row r="9" spans="1:512" s="211" customFormat="1" ht="27" customHeight="1">
      <c r="A9" s="216" t="s">
        <v>357</v>
      </c>
      <c r="B9" s="1162" t="s">
        <v>422</v>
      </c>
      <c r="C9" s="1163"/>
      <c r="D9" s="1163"/>
      <c r="E9" s="1164"/>
      <c r="F9" s="219" t="s">
        <v>451</v>
      </c>
    </row>
    <row r="10" spans="1:512" s="211" customFormat="1" ht="27" customHeight="1">
      <c r="A10" s="216" t="s">
        <v>358</v>
      </c>
      <c r="B10" s="1162" t="s">
        <v>423</v>
      </c>
      <c r="C10" s="1163"/>
      <c r="D10" s="1163"/>
      <c r="E10" s="1164"/>
      <c r="F10" s="219" t="s">
        <v>451</v>
      </c>
    </row>
    <row r="11" spans="1:512" s="211" customFormat="1" ht="27" customHeight="1">
      <c r="A11" s="216" t="s">
        <v>359</v>
      </c>
      <c r="B11" s="1162" t="s">
        <v>424</v>
      </c>
      <c r="C11" s="1163"/>
      <c r="D11" s="1163"/>
      <c r="E11" s="1164"/>
      <c r="F11" s="219" t="s">
        <v>451</v>
      </c>
    </row>
    <row r="12" spans="1:512" s="211" customFormat="1" ht="27" customHeight="1">
      <c r="A12" s="216" t="s">
        <v>360</v>
      </c>
      <c r="B12" s="1162" t="s">
        <v>425</v>
      </c>
      <c r="C12" s="1163"/>
      <c r="D12" s="1163"/>
      <c r="E12" s="1164"/>
      <c r="F12" s="219" t="s">
        <v>451</v>
      </c>
    </row>
    <row r="13" spans="1:512" s="211" customFormat="1" ht="27" customHeight="1">
      <c r="A13" s="216" t="s">
        <v>361</v>
      </c>
      <c r="B13" s="1162" t="s">
        <v>426</v>
      </c>
      <c r="C13" s="1163"/>
      <c r="D13" s="1163"/>
      <c r="E13" s="1164"/>
      <c r="F13" s="218" t="s">
        <v>450</v>
      </c>
    </row>
    <row r="14" spans="1:512" s="211" customFormat="1" ht="27" customHeight="1">
      <c r="A14" s="216" t="s">
        <v>362</v>
      </c>
      <c r="B14" s="1162" t="s">
        <v>427</v>
      </c>
      <c r="C14" s="1163"/>
      <c r="D14" s="1163"/>
      <c r="E14" s="1164"/>
      <c r="F14" s="219" t="s">
        <v>451</v>
      </c>
    </row>
    <row r="15" spans="1:512" s="211" customFormat="1" ht="27" customHeight="1">
      <c r="A15" s="216" t="s">
        <v>363</v>
      </c>
      <c r="B15" s="1162" t="s">
        <v>428</v>
      </c>
      <c r="C15" s="1163"/>
      <c r="D15" s="1163"/>
      <c r="E15" s="1164"/>
      <c r="F15" s="219" t="s">
        <v>451</v>
      </c>
    </row>
    <row r="16" spans="1:512">
      <c r="A16" s="89"/>
      <c r="B16" s="210"/>
      <c r="C16" s="211"/>
      <c r="D16" s="211"/>
      <c r="E16" s="212"/>
      <c r="F16" s="91"/>
    </row>
    <row r="17" spans="1:6">
      <c r="A17" s="89" t="s">
        <v>376</v>
      </c>
      <c r="B17" s="210"/>
      <c r="C17" s="211"/>
      <c r="D17" s="211"/>
      <c r="E17" s="212"/>
      <c r="F17" s="91"/>
    </row>
    <row r="18" spans="1:6">
      <c r="A18" s="89"/>
      <c r="B18" s="210"/>
      <c r="C18" s="211"/>
      <c r="D18" s="211"/>
      <c r="E18" s="212"/>
      <c r="F18" s="91"/>
    </row>
    <row r="19" spans="1:6" s="211" customFormat="1" ht="27" customHeight="1">
      <c r="A19" s="216" t="s">
        <v>364</v>
      </c>
      <c r="B19" s="1162" t="s">
        <v>429</v>
      </c>
      <c r="C19" s="1163"/>
      <c r="D19" s="1163"/>
      <c r="E19" s="1164"/>
      <c r="F19" s="218" t="s">
        <v>453</v>
      </c>
    </row>
    <row r="20" spans="1:6" s="211" customFormat="1" ht="27" customHeight="1">
      <c r="A20" s="216" t="s">
        <v>365</v>
      </c>
      <c r="B20" s="1162" t="s">
        <v>430</v>
      </c>
      <c r="C20" s="1163"/>
      <c r="D20" s="1163"/>
      <c r="E20" s="1164"/>
      <c r="F20" s="218" t="s">
        <v>453</v>
      </c>
    </row>
    <row r="21" spans="1:6" s="211" customFormat="1" ht="27" customHeight="1">
      <c r="A21" s="216" t="s">
        <v>366</v>
      </c>
      <c r="B21" s="1162" t="s">
        <v>431</v>
      </c>
      <c r="C21" s="1163"/>
      <c r="D21" s="1163"/>
      <c r="E21" s="1164"/>
      <c r="F21" s="218" t="s">
        <v>453</v>
      </c>
    </row>
    <row r="22" spans="1:6">
      <c r="A22" s="89"/>
      <c r="B22" s="210"/>
      <c r="C22" s="211"/>
      <c r="D22" s="211"/>
      <c r="E22" s="212"/>
      <c r="F22" s="91"/>
    </row>
    <row r="23" spans="1:6">
      <c r="A23" s="89" t="s">
        <v>377</v>
      </c>
      <c r="B23" s="210"/>
      <c r="C23" s="211"/>
      <c r="D23" s="211"/>
      <c r="E23" s="212"/>
      <c r="F23" s="91"/>
    </row>
    <row r="24" spans="1:6">
      <c r="A24" s="89"/>
      <c r="B24" s="210"/>
      <c r="C24" s="211"/>
      <c r="D24" s="211"/>
      <c r="E24" s="212"/>
      <c r="F24" s="91"/>
    </row>
    <row r="25" spans="1:6" s="211" customFormat="1" ht="27" customHeight="1">
      <c r="A25" s="216" t="s">
        <v>367</v>
      </c>
      <c r="B25" s="1162" t="s">
        <v>432</v>
      </c>
      <c r="C25" s="1163"/>
      <c r="D25" s="1163"/>
      <c r="E25" s="1164"/>
      <c r="F25" s="219" t="s">
        <v>451</v>
      </c>
    </row>
    <row r="26" spans="1:6" s="211" customFormat="1" ht="27" customHeight="1">
      <c r="A26" s="216" t="s">
        <v>368</v>
      </c>
      <c r="B26" s="1162" t="s">
        <v>433</v>
      </c>
      <c r="C26" s="1163"/>
      <c r="D26" s="1163"/>
      <c r="E26" s="1164"/>
      <c r="F26" s="218" t="s">
        <v>454</v>
      </c>
    </row>
    <row r="27" spans="1:6" s="211" customFormat="1" ht="27" customHeight="1">
      <c r="A27" s="216" t="s">
        <v>369</v>
      </c>
      <c r="B27" s="1162" t="s">
        <v>434</v>
      </c>
      <c r="C27" s="1163"/>
      <c r="D27" s="1163"/>
      <c r="E27" s="1164"/>
      <c r="F27" s="218" t="s">
        <v>454</v>
      </c>
    </row>
    <row r="28" spans="1:6" s="211" customFormat="1" ht="27" customHeight="1">
      <c r="A28" s="216" t="s">
        <v>370</v>
      </c>
      <c r="B28" s="1162" t="s">
        <v>435</v>
      </c>
      <c r="C28" s="1163"/>
      <c r="D28" s="1163"/>
      <c r="E28" s="1164"/>
      <c r="F28" s="218" t="s">
        <v>454</v>
      </c>
    </row>
    <row r="29" spans="1:6" s="211" customFormat="1" ht="27" customHeight="1">
      <c r="A29" s="216" t="s">
        <v>371</v>
      </c>
      <c r="B29" s="1162" t="s">
        <v>436</v>
      </c>
      <c r="C29" s="1163"/>
      <c r="D29" s="1163"/>
      <c r="E29" s="1164"/>
      <c r="F29" s="218" t="s">
        <v>454</v>
      </c>
    </row>
    <row r="30" spans="1:6">
      <c r="A30" s="89"/>
      <c r="B30" s="210"/>
      <c r="C30" s="211"/>
      <c r="D30" s="211"/>
      <c r="E30" s="212"/>
      <c r="F30" s="91"/>
    </row>
    <row r="31" spans="1:6">
      <c r="A31" s="89" t="s">
        <v>16</v>
      </c>
      <c r="B31" s="210"/>
      <c r="C31" s="211"/>
      <c r="D31" s="211"/>
      <c r="E31" s="212"/>
      <c r="F31" s="91"/>
    </row>
    <row r="32" spans="1:6">
      <c r="A32" s="89"/>
      <c r="B32" s="210"/>
      <c r="C32" s="211"/>
      <c r="D32" s="211"/>
      <c r="E32" s="212"/>
      <c r="F32" s="91"/>
    </row>
    <row r="33" spans="1:6" s="211" customFormat="1" ht="27" customHeight="1">
      <c r="A33" s="216" t="s">
        <v>372</v>
      </c>
      <c r="B33" s="1162" t="s">
        <v>437</v>
      </c>
      <c r="C33" s="1163"/>
      <c r="D33" s="1163"/>
      <c r="E33" s="1164"/>
      <c r="F33" s="218" t="s">
        <v>453</v>
      </c>
    </row>
    <row r="34" spans="1:6" s="211" customFormat="1" ht="27" customHeight="1">
      <c r="A34" s="216" t="s">
        <v>373</v>
      </c>
      <c r="B34" s="1162" t="s">
        <v>438</v>
      </c>
      <c r="C34" s="1163"/>
      <c r="D34" s="1163"/>
      <c r="E34" s="1164"/>
      <c r="F34" s="218" t="s">
        <v>454</v>
      </c>
    </row>
  </sheetData>
  <mergeCells count="20">
    <mergeCell ref="B19:E19"/>
    <mergeCell ref="B33:E33"/>
    <mergeCell ref="B34:E34"/>
    <mergeCell ref="B9:E9"/>
    <mergeCell ref="B10:E10"/>
    <mergeCell ref="B11:E11"/>
    <mergeCell ref="B15:E15"/>
    <mergeCell ref="B21:E21"/>
    <mergeCell ref="B25:E25"/>
    <mergeCell ref="B26:E26"/>
    <mergeCell ref="B27:E27"/>
    <mergeCell ref="B28:E28"/>
    <mergeCell ref="B29:E29"/>
    <mergeCell ref="B20:E20"/>
    <mergeCell ref="B5:E5"/>
    <mergeCell ref="B12:E12"/>
    <mergeCell ref="B13:E13"/>
    <mergeCell ref="B14:E14"/>
    <mergeCell ref="A1:F1"/>
    <mergeCell ref="A3:E3"/>
  </mergeCells>
  <pageMargins left="0.8203125" right="0.70866141732283472" top="0.74803149606299213" bottom="0.74803149606299213" header="0.31496062992125984" footer="0.31496062992125984"/>
  <pageSetup paperSize="9" scale="75" orientation="portrait" r:id="rId1"/>
  <headerFooter>
    <oddHeader xml:space="preserve">&amp;C&amp;"Arial,Negrita"&amp;18FORMATOS DEL PROYECTO DE PRESUPUESTO 2022
</oddHeader>
    <oddFooter>&amp;L&amp;"Arial,Negrita"&amp;8PROYECTO DE PRESUPUESTO PARA EL AÑO FISCAL 2020
INFORMACIÓN PARA LA COMISIÓN DE PRESUPUESTO Y CUENTA GENERAL DE LA REPÚBLICA DEL CONGRESO DE LA REPÚBLICA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  <pageSetUpPr fitToPage="1"/>
  </sheetPr>
  <dimension ref="A1:AH58"/>
  <sheetViews>
    <sheetView showGridLines="0" view="pageBreakPreview" zoomScaleNormal="90" zoomScaleSheetLayoutView="100" workbookViewId="0">
      <selection activeCell="A2" sqref="A2:XFD2"/>
    </sheetView>
  </sheetViews>
  <sheetFormatPr baseColWidth="10" defaultColWidth="0" defaultRowHeight="12.75"/>
  <cols>
    <col min="1" max="1" width="41.28515625" style="15" customWidth="1"/>
    <col min="2" max="3" width="7" style="15" hidden="1" customWidth="1"/>
    <col min="4" max="4" width="8.7109375" style="679" hidden="1" customWidth="1"/>
    <col min="5" max="8" width="7" style="15" hidden="1" customWidth="1"/>
    <col min="9" max="9" width="4" style="679" hidden="1" customWidth="1"/>
    <col min="10" max="10" width="7" style="15" hidden="1" customWidth="1"/>
    <col min="11" max="11" width="5.140625" style="15" hidden="1" customWidth="1"/>
    <col min="12" max="12" width="13.28515625" style="727" hidden="1" customWidth="1"/>
    <col min="13" max="13" width="6.85546875" style="15" bestFit="1" customWidth="1"/>
    <col min="14" max="14" width="6.85546875" style="679" bestFit="1" customWidth="1"/>
    <col min="15" max="15" width="8.7109375" style="679" customWidth="1"/>
    <col min="16" max="19" width="6.85546875" style="15" bestFit="1" customWidth="1"/>
    <col min="20" max="20" width="4" style="15" customWidth="1"/>
    <col min="21" max="21" width="7.140625" style="679" bestFit="1" customWidth="1"/>
    <col min="22" max="22" width="5.140625" style="679" customWidth="1"/>
    <col min="23" max="23" width="13.28515625" style="727" customWidth="1"/>
    <col min="24" max="24" width="6.7109375" style="84" bestFit="1" customWidth="1"/>
    <col min="25" max="25" width="7.140625" style="681" bestFit="1" customWidth="1"/>
    <col min="26" max="26" width="8.7109375" customWidth="1"/>
    <col min="27" max="28" width="7.140625" bestFit="1" customWidth="1"/>
    <col min="29" max="30" width="7.140625" style="93" bestFit="1" customWidth="1"/>
    <col min="31" max="31" width="4" style="93" customWidth="1"/>
    <col min="32" max="32" width="7.28515625" style="682" bestFit="1" customWidth="1"/>
    <col min="33" max="33" width="5.140625" style="682" customWidth="1"/>
    <col min="34" max="34" width="13.28515625" style="683" customWidth="1"/>
    <col min="35" max="16384" width="0" style="93" hidden="1"/>
  </cols>
  <sheetData>
    <row r="1" spans="1:34" s="674" customFormat="1" ht="15.75">
      <c r="A1" s="670" t="s">
        <v>10567</v>
      </c>
      <c r="B1" s="671"/>
      <c r="C1" s="671"/>
      <c r="D1" s="672"/>
      <c r="E1" s="671"/>
      <c r="F1" s="671"/>
      <c r="G1" s="671"/>
      <c r="H1" s="671"/>
      <c r="I1" s="672"/>
      <c r="J1" s="671"/>
      <c r="K1" s="671"/>
      <c r="L1" s="673"/>
      <c r="M1" s="671"/>
      <c r="N1" s="672"/>
      <c r="O1" s="672"/>
      <c r="P1" s="671"/>
      <c r="Q1" s="671"/>
      <c r="R1" s="671"/>
      <c r="S1" s="671"/>
      <c r="T1" s="671"/>
      <c r="U1" s="672"/>
      <c r="V1" s="672"/>
      <c r="W1" s="673"/>
      <c r="Y1" s="675"/>
      <c r="AF1" s="675"/>
      <c r="AG1" s="675"/>
      <c r="AH1" s="676"/>
    </row>
    <row r="2" spans="1:34" s="674" customFormat="1" ht="15.75">
      <c r="A2" s="1159" t="s">
        <v>1009</v>
      </c>
      <c r="B2" s="671"/>
      <c r="C2" s="671"/>
      <c r="D2" s="672"/>
      <c r="E2" s="671"/>
      <c r="F2" s="671"/>
      <c r="G2" s="671"/>
      <c r="H2" s="671"/>
      <c r="I2" s="672"/>
      <c r="J2" s="671"/>
      <c r="K2" s="671"/>
      <c r="L2" s="673"/>
      <c r="M2" s="671"/>
      <c r="N2" s="672"/>
      <c r="O2" s="672"/>
      <c r="P2" s="671"/>
      <c r="Q2" s="671"/>
      <c r="R2" s="671"/>
      <c r="S2" s="671"/>
      <c r="T2" s="671"/>
      <c r="U2" s="672"/>
      <c r="V2" s="672"/>
      <c r="W2" s="673"/>
      <c r="Y2" s="675"/>
      <c r="AF2" s="675"/>
      <c r="AG2" s="675"/>
      <c r="AH2" s="676"/>
    </row>
    <row r="3" spans="1:34" s="81" customFormat="1" ht="16.5" thickBot="1">
      <c r="A3" s="1159" t="s">
        <v>1008</v>
      </c>
      <c r="D3" s="677"/>
      <c r="I3" s="677"/>
      <c r="L3" s="678"/>
      <c r="N3" s="677"/>
      <c r="O3" s="677"/>
      <c r="U3" s="677"/>
      <c r="V3" s="677"/>
      <c r="W3" s="678"/>
      <c r="Y3" s="677"/>
      <c r="AF3" s="677"/>
      <c r="AG3" s="677"/>
      <c r="AH3" s="678"/>
    </row>
    <row r="4" spans="1:34" ht="13.5" hidden="1" thickBot="1">
      <c r="L4" s="680"/>
      <c r="W4" s="680"/>
    </row>
    <row r="5" spans="1:34" s="49" customFormat="1" ht="26.25" customHeight="1">
      <c r="A5" s="144" t="s">
        <v>9</v>
      </c>
      <c r="B5" s="1227" t="s">
        <v>1181</v>
      </c>
      <c r="C5" s="1228"/>
      <c r="D5" s="1228"/>
      <c r="E5" s="1228"/>
      <c r="F5" s="1228"/>
      <c r="G5" s="1228"/>
      <c r="H5" s="1228"/>
      <c r="I5" s="1228"/>
      <c r="J5" s="1228"/>
      <c r="K5" s="1228"/>
      <c r="L5" s="1229"/>
      <c r="M5" s="1227" t="s">
        <v>442</v>
      </c>
      <c r="N5" s="1228"/>
      <c r="O5" s="1228"/>
      <c r="P5" s="1228"/>
      <c r="Q5" s="1228"/>
      <c r="R5" s="1228"/>
      <c r="S5" s="1228"/>
      <c r="T5" s="1228"/>
      <c r="U5" s="1228"/>
      <c r="V5" s="1228"/>
      <c r="W5" s="1229"/>
      <c r="X5" s="1227" t="s">
        <v>443</v>
      </c>
      <c r="Y5" s="1228"/>
      <c r="Z5" s="1228"/>
      <c r="AA5" s="1228"/>
      <c r="AB5" s="1228"/>
      <c r="AC5" s="1228"/>
      <c r="AD5" s="1228"/>
      <c r="AE5" s="1228"/>
      <c r="AF5" s="1228"/>
      <c r="AG5" s="1228"/>
      <c r="AH5" s="1229"/>
    </row>
    <row r="6" spans="1:34" s="50" customFormat="1" ht="111.75" customHeight="1" thickBot="1">
      <c r="A6" s="145" t="s">
        <v>8</v>
      </c>
      <c r="B6" s="146" t="s">
        <v>340</v>
      </c>
      <c r="C6" s="146" t="s">
        <v>118</v>
      </c>
      <c r="D6" s="938" t="s">
        <v>1182</v>
      </c>
      <c r="E6" s="147" t="s">
        <v>299</v>
      </c>
      <c r="F6" s="147" t="s">
        <v>306</v>
      </c>
      <c r="G6" s="147" t="s">
        <v>307</v>
      </c>
      <c r="H6" s="147" t="s">
        <v>308</v>
      </c>
      <c r="I6" s="147" t="s">
        <v>314</v>
      </c>
      <c r="J6" s="147" t="s">
        <v>1183</v>
      </c>
      <c r="K6" s="148" t="s">
        <v>311</v>
      </c>
      <c r="L6" s="939" t="s">
        <v>313</v>
      </c>
      <c r="M6" s="146" t="s">
        <v>340</v>
      </c>
      <c r="N6" s="146" t="s">
        <v>118</v>
      </c>
      <c r="O6" s="938" t="s">
        <v>1182</v>
      </c>
      <c r="P6" s="147" t="s">
        <v>299</v>
      </c>
      <c r="Q6" s="147" t="s">
        <v>306</v>
      </c>
      <c r="R6" s="147" t="s">
        <v>307</v>
      </c>
      <c r="S6" s="147" t="s">
        <v>308</v>
      </c>
      <c r="T6" s="147" t="s">
        <v>314</v>
      </c>
      <c r="U6" s="147" t="s">
        <v>1183</v>
      </c>
      <c r="V6" s="148" t="s">
        <v>311</v>
      </c>
      <c r="W6" s="939" t="s">
        <v>312</v>
      </c>
      <c r="X6" s="940" t="s">
        <v>340</v>
      </c>
      <c r="Y6" s="1055" t="s">
        <v>118</v>
      </c>
      <c r="Z6" s="938" t="s">
        <v>1182</v>
      </c>
      <c r="AA6" s="938" t="s">
        <v>299</v>
      </c>
      <c r="AB6" s="938" t="s">
        <v>306</v>
      </c>
      <c r="AC6" s="938" t="s">
        <v>307</v>
      </c>
      <c r="AD6" s="938" t="s">
        <v>308</v>
      </c>
      <c r="AE6" s="938" t="s">
        <v>314</v>
      </c>
      <c r="AF6" s="147" t="s">
        <v>1183</v>
      </c>
      <c r="AG6" s="941" t="s">
        <v>311</v>
      </c>
      <c r="AH6" s="942" t="s">
        <v>312</v>
      </c>
    </row>
    <row r="7" spans="1:34">
      <c r="A7" s="17"/>
      <c r="L7" s="684"/>
      <c r="W7" s="684"/>
      <c r="X7" s="685"/>
      <c r="Y7" s="686"/>
      <c r="Z7" s="578"/>
      <c r="AA7" s="687"/>
      <c r="AB7" s="687"/>
      <c r="AC7" s="687"/>
      <c r="AD7" s="687"/>
      <c r="AE7" s="687"/>
      <c r="AF7" s="688"/>
      <c r="AG7" s="688"/>
      <c r="AH7" s="689"/>
    </row>
    <row r="8" spans="1:34">
      <c r="A8" s="18" t="s">
        <v>6</v>
      </c>
      <c r="B8" s="690"/>
      <c r="C8" s="690">
        <f>SUM(C9:C15)</f>
        <v>110</v>
      </c>
      <c r="D8" s="690"/>
      <c r="E8" s="691"/>
      <c r="F8" s="691"/>
      <c r="G8" s="691"/>
      <c r="H8" s="691"/>
      <c r="I8" s="690"/>
      <c r="J8" s="691"/>
      <c r="K8" s="690">
        <f>SUM(K9:K15)</f>
        <v>110</v>
      </c>
      <c r="L8" s="692">
        <f>SUM(L9:L15)</f>
        <v>10848468</v>
      </c>
      <c r="M8" s="691"/>
      <c r="N8" s="690">
        <f>SUM(N9:N15)</f>
        <v>74</v>
      </c>
      <c r="O8" s="690"/>
      <c r="P8" s="691"/>
      <c r="Q8" s="691"/>
      <c r="R8" s="691"/>
      <c r="S8" s="691"/>
      <c r="T8" s="691"/>
      <c r="U8" s="690"/>
      <c r="V8" s="690">
        <f>SUM(V9:V15)</f>
        <v>75</v>
      </c>
      <c r="W8" s="692">
        <f>SUM(W9:W15)</f>
        <v>10848468</v>
      </c>
      <c r="X8" s="693"/>
      <c r="Y8" s="690">
        <f>SUM(Y9:Y15)</f>
        <v>74</v>
      </c>
      <c r="Z8" s="694"/>
      <c r="AA8" s="690">
        <f>SUM(AA9:AA15)</f>
        <v>1</v>
      </c>
      <c r="AB8" s="695"/>
      <c r="AC8" s="695"/>
      <c r="AD8" s="695"/>
      <c r="AE8" s="695"/>
      <c r="AF8" s="696"/>
      <c r="AG8" s="690">
        <f>SUM(AG9:AG15)</f>
        <v>75</v>
      </c>
      <c r="AH8" s="692">
        <f>SUM(AH9:AH15)</f>
        <v>10622000</v>
      </c>
    </row>
    <row r="9" spans="1:34">
      <c r="A9" s="697" t="s">
        <v>1184</v>
      </c>
      <c r="B9" s="679"/>
      <c r="C9" s="679">
        <v>1</v>
      </c>
      <c r="I9" s="15"/>
      <c r="J9" s="679"/>
      <c r="K9" s="679">
        <f>SUM(B9:J9)</f>
        <v>1</v>
      </c>
      <c r="L9" s="684">
        <v>187200</v>
      </c>
      <c r="O9" s="679">
        <v>1</v>
      </c>
      <c r="V9" s="679">
        <f>SUM(M9:U9)</f>
        <v>1</v>
      </c>
      <c r="W9" s="684">
        <v>187200</v>
      </c>
      <c r="X9" s="698"/>
      <c r="AA9" s="682">
        <f>'F-11'!AH9</f>
        <v>1</v>
      </c>
      <c r="AB9" s="93"/>
      <c r="AG9" s="679">
        <f t="shared" ref="AG9:AG15" si="0">SUM(X9:AF9)</f>
        <v>1</v>
      </c>
      <c r="AH9" s="699">
        <f>'F-11'!AI9</f>
        <v>350000</v>
      </c>
    </row>
    <row r="10" spans="1:34">
      <c r="A10" s="697" t="s">
        <v>1185</v>
      </c>
      <c r="B10" s="679"/>
      <c r="C10" s="679">
        <v>1</v>
      </c>
      <c r="I10" s="15"/>
      <c r="J10" s="679"/>
      <c r="K10" s="679">
        <f t="shared" ref="K10:K14" si="1">SUM(B10:J10)</f>
        <v>1</v>
      </c>
      <c r="L10" s="684">
        <v>168000</v>
      </c>
      <c r="N10" s="679">
        <v>1</v>
      </c>
      <c r="V10" s="679">
        <f t="shared" ref="V10:V14" si="2">SUM(M10:U10)</f>
        <v>1</v>
      </c>
      <c r="W10" s="684">
        <v>168000</v>
      </c>
      <c r="X10" s="698"/>
      <c r="Y10" s="681">
        <f>'F-11'!AH10</f>
        <v>1</v>
      </c>
      <c r="AA10" s="93"/>
      <c r="AB10" s="93"/>
      <c r="AG10" s="679">
        <f t="shared" si="0"/>
        <v>1</v>
      </c>
      <c r="AH10" s="699">
        <v>186000</v>
      </c>
    </row>
    <row r="11" spans="1:34">
      <c r="A11" s="697" t="s">
        <v>1186</v>
      </c>
      <c r="B11" s="679"/>
      <c r="C11" s="679">
        <v>22</v>
      </c>
      <c r="I11" s="15"/>
      <c r="J11" s="679"/>
      <c r="K11" s="679">
        <f t="shared" si="1"/>
        <v>22</v>
      </c>
      <c r="L11" s="684">
        <v>3171348</v>
      </c>
      <c r="N11" s="679">
        <v>16</v>
      </c>
      <c r="V11" s="679">
        <f t="shared" si="2"/>
        <v>16</v>
      </c>
      <c r="W11" s="684">
        <v>3171348</v>
      </c>
      <c r="X11" s="698"/>
      <c r="Y11" s="681">
        <f>'F-11'!AH11</f>
        <v>16</v>
      </c>
      <c r="AA11" s="93"/>
      <c r="AB11" s="93"/>
      <c r="AG11" s="679">
        <f t="shared" si="0"/>
        <v>16</v>
      </c>
      <c r="AH11" s="699">
        <v>2688000</v>
      </c>
    </row>
    <row r="12" spans="1:34">
      <c r="A12" s="697" t="s">
        <v>1187</v>
      </c>
      <c r="B12" s="679"/>
      <c r="C12" s="679">
        <v>13</v>
      </c>
      <c r="I12" s="15"/>
      <c r="J12" s="679"/>
      <c r="K12" s="679">
        <f t="shared" si="1"/>
        <v>13</v>
      </c>
      <c r="L12" s="684">
        <v>1467516</v>
      </c>
      <c r="N12" s="679">
        <v>12</v>
      </c>
      <c r="V12" s="679">
        <f t="shared" si="2"/>
        <v>12</v>
      </c>
      <c r="W12" s="684">
        <v>1467516</v>
      </c>
      <c r="X12" s="698"/>
      <c r="Y12" s="681">
        <f>'F-11'!AH12</f>
        <v>12</v>
      </c>
      <c r="AA12" s="93"/>
      <c r="AB12" s="93"/>
      <c r="AG12" s="679">
        <f t="shared" si="0"/>
        <v>12</v>
      </c>
      <c r="AH12" s="699">
        <v>1728000</v>
      </c>
    </row>
    <row r="13" spans="1:34">
      <c r="A13" s="697" t="s">
        <v>1188</v>
      </c>
      <c r="B13" s="679"/>
      <c r="C13" s="679">
        <v>57</v>
      </c>
      <c r="I13" s="15"/>
      <c r="J13" s="679"/>
      <c r="K13" s="679">
        <f t="shared" si="1"/>
        <v>57</v>
      </c>
      <c r="L13" s="684">
        <v>81516</v>
      </c>
      <c r="N13" s="679">
        <v>30</v>
      </c>
      <c r="V13" s="679">
        <f t="shared" si="2"/>
        <v>30</v>
      </c>
      <c r="W13" s="684">
        <v>81516</v>
      </c>
      <c r="X13" s="698"/>
      <c r="Y13" s="681">
        <f>'F-11'!AH13</f>
        <v>30</v>
      </c>
      <c r="AA13" s="93"/>
      <c r="AB13" s="93"/>
      <c r="AG13" s="679">
        <f t="shared" si="0"/>
        <v>30</v>
      </c>
      <c r="AH13" s="699">
        <v>3870000</v>
      </c>
    </row>
    <row r="14" spans="1:34">
      <c r="A14" s="697" t="s">
        <v>1189</v>
      </c>
      <c r="B14" s="679"/>
      <c r="C14" s="679">
        <v>1</v>
      </c>
      <c r="I14" s="15"/>
      <c r="J14" s="679"/>
      <c r="K14" s="679">
        <f t="shared" si="1"/>
        <v>1</v>
      </c>
      <c r="L14" s="684">
        <v>4600656</v>
      </c>
      <c r="N14" s="679">
        <v>15</v>
      </c>
      <c r="V14" s="679">
        <f t="shared" si="2"/>
        <v>15</v>
      </c>
      <c r="W14" s="684">
        <v>4600656</v>
      </c>
      <c r="X14" s="698"/>
      <c r="Y14" s="681">
        <f>'F-11'!AH14</f>
        <v>15</v>
      </c>
      <c r="AA14" s="93"/>
      <c r="AB14" s="93"/>
      <c r="AG14" s="679">
        <f t="shared" si="0"/>
        <v>15</v>
      </c>
      <c r="AH14" s="699">
        <v>1800000</v>
      </c>
    </row>
    <row r="15" spans="1:34">
      <c r="A15" s="697" t="s">
        <v>1190</v>
      </c>
      <c r="B15" s="679"/>
      <c r="C15" s="679">
        <v>15</v>
      </c>
      <c r="I15" s="15"/>
      <c r="J15" s="679"/>
      <c r="K15" s="679">
        <f>SUM(B15:J15)</f>
        <v>15</v>
      </c>
      <c r="L15" s="684">
        <v>1172232</v>
      </c>
      <c r="V15" s="679">
        <f>SUM(M15:U15)</f>
        <v>0</v>
      </c>
      <c r="W15" s="684">
        <v>1172232</v>
      </c>
      <c r="X15" s="698"/>
      <c r="AA15" s="93"/>
      <c r="AB15" s="93"/>
      <c r="AG15" s="679">
        <f t="shared" si="0"/>
        <v>0</v>
      </c>
      <c r="AH15" s="699"/>
    </row>
    <row r="16" spans="1:34">
      <c r="A16" s="79"/>
      <c r="L16" s="684"/>
      <c r="W16" s="684"/>
      <c r="X16" s="698"/>
      <c r="AA16" s="93"/>
      <c r="AB16" s="93"/>
      <c r="AH16" s="699"/>
    </row>
    <row r="17" spans="1:34">
      <c r="A17" s="18" t="s">
        <v>3</v>
      </c>
      <c r="B17" s="691"/>
      <c r="C17" s="690">
        <f>SUM(C18:C20)</f>
        <v>94</v>
      </c>
      <c r="D17" s="690"/>
      <c r="E17" s="690"/>
      <c r="F17" s="690"/>
      <c r="G17" s="690"/>
      <c r="H17" s="690"/>
      <c r="I17" s="690"/>
      <c r="J17" s="690">
        <f>SUM(J18:J20)</f>
        <v>52</v>
      </c>
      <c r="K17" s="690">
        <f>SUM(K18:K20)</f>
        <v>146</v>
      </c>
      <c r="L17" s="692">
        <f>SUM(L18:L20)</f>
        <v>9882996</v>
      </c>
      <c r="M17" s="691"/>
      <c r="N17" s="690">
        <f>SUM(N18:N20)</f>
        <v>181</v>
      </c>
      <c r="O17" s="690"/>
      <c r="P17" s="691"/>
      <c r="Q17" s="691"/>
      <c r="R17" s="691"/>
      <c r="S17" s="691"/>
      <c r="T17" s="691"/>
      <c r="U17" s="690">
        <f>SUM(U18:U20)</f>
        <v>1</v>
      </c>
      <c r="V17" s="690">
        <f>SUM(V18:V20)</f>
        <v>182</v>
      </c>
      <c r="W17" s="692">
        <f>SUM(W18:W20)</f>
        <v>9894996</v>
      </c>
      <c r="X17" s="693"/>
      <c r="Y17" s="690">
        <f>SUM(Y18:Y20)</f>
        <v>181</v>
      </c>
      <c r="Z17" s="694"/>
      <c r="AA17" s="695"/>
      <c r="AB17" s="695"/>
      <c r="AC17" s="695"/>
      <c r="AD17" s="695"/>
      <c r="AE17" s="695"/>
      <c r="AF17" s="690">
        <f t="shared" ref="AF17:AG17" si="3">SUM(AF18:AF20)</f>
        <v>1</v>
      </c>
      <c r="AG17" s="690">
        <f t="shared" si="3"/>
        <v>182</v>
      </c>
      <c r="AH17" s="692">
        <f>SUM(AH18:AH20)</f>
        <v>14169600</v>
      </c>
    </row>
    <row r="18" spans="1:34">
      <c r="A18" s="697" t="s">
        <v>1191</v>
      </c>
      <c r="B18" s="679"/>
      <c r="C18" s="679">
        <v>16</v>
      </c>
      <c r="I18" s="15"/>
      <c r="J18" s="679">
        <v>12</v>
      </c>
      <c r="K18" s="679">
        <f t="shared" ref="K18:K20" si="4">SUM(B18:J18)</f>
        <v>28</v>
      </c>
      <c r="L18" s="684">
        <v>2215356</v>
      </c>
      <c r="N18" s="679">
        <v>37</v>
      </c>
      <c r="V18" s="679">
        <f t="shared" ref="V18:V20" si="5">SUM(M18:U18)</f>
        <v>37</v>
      </c>
      <c r="W18" s="684">
        <v>2215356</v>
      </c>
      <c r="X18" s="698"/>
      <c r="Y18" s="681">
        <f>'F-11'!AH18</f>
        <v>37</v>
      </c>
      <c r="AA18" s="93"/>
      <c r="AB18" s="93"/>
      <c r="AG18" s="679">
        <f t="shared" ref="AG18:AG20" si="6">SUM(X18:AF18)</f>
        <v>37</v>
      </c>
      <c r="AH18" s="699">
        <v>3552000</v>
      </c>
    </row>
    <row r="19" spans="1:34">
      <c r="A19" s="697" t="s">
        <v>1192</v>
      </c>
      <c r="B19" s="679"/>
      <c r="C19" s="679">
        <v>23</v>
      </c>
      <c r="I19" s="15"/>
      <c r="J19" s="679">
        <v>19</v>
      </c>
      <c r="K19" s="679">
        <f t="shared" si="4"/>
        <v>42</v>
      </c>
      <c r="L19" s="684">
        <v>2913624</v>
      </c>
      <c r="N19" s="679">
        <v>64</v>
      </c>
      <c r="U19" s="679">
        <v>1</v>
      </c>
      <c r="V19" s="679">
        <f t="shared" si="5"/>
        <v>65</v>
      </c>
      <c r="W19" s="684">
        <f>2913624+12000</f>
        <v>2925624</v>
      </c>
      <c r="X19" s="698"/>
      <c r="Y19" s="681">
        <f>'F-11'!AH19</f>
        <v>64</v>
      </c>
      <c r="AA19" s="93"/>
      <c r="AB19" s="93"/>
      <c r="AF19" s="679">
        <v>1</v>
      </c>
      <c r="AG19" s="679">
        <f t="shared" si="6"/>
        <v>65</v>
      </c>
      <c r="AH19" s="699">
        <f>5145600+48000</f>
        <v>5193600</v>
      </c>
    </row>
    <row r="20" spans="1:34">
      <c r="A20" s="697" t="s">
        <v>1193</v>
      </c>
      <c r="B20" s="679"/>
      <c r="C20" s="679">
        <v>55</v>
      </c>
      <c r="I20" s="15"/>
      <c r="J20" s="679">
        <v>21</v>
      </c>
      <c r="K20" s="679">
        <f t="shared" si="4"/>
        <v>76</v>
      </c>
      <c r="L20" s="684">
        <v>4754016</v>
      </c>
      <c r="N20" s="679">
        <v>80</v>
      </c>
      <c r="V20" s="679">
        <f t="shared" si="5"/>
        <v>80</v>
      </c>
      <c r="W20" s="684">
        <v>4754016</v>
      </c>
      <c r="X20" s="698"/>
      <c r="Y20" s="681">
        <f>'F-11'!AH20</f>
        <v>80</v>
      </c>
      <c r="AA20" s="93"/>
      <c r="AB20" s="93"/>
      <c r="AG20" s="679">
        <f t="shared" si="6"/>
        <v>80</v>
      </c>
      <c r="AH20" s="699">
        <v>5424000</v>
      </c>
    </row>
    <row r="21" spans="1:34">
      <c r="A21" s="17"/>
      <c r="L21" s="684"/>
      <c r="W21" s="684"/>
      <c r="X21" s="698"/>
      <c r="AA21" s="93"/>
      <c r="AB21" s="93"/>
      <c r="AH21" s="699"/>
    </row>
    <row r="22" spans="1:34">
      <c r="A22" s="18" t="s">
        <v>4</v>
      </c>
      <c r="B22" s="691"/>
      <c r="C22" s="690">
        <f>SUM(C23:C25)</f>
        <v>209</v>
      </c>
      <c r="D22" s="690"/>
      <c r="E22" s="691"/>
      <c r="F22" s="691"/>
      <c r="G22" s="691"/>
      <c r="H22" s="691"/>
      <c r="I22" s="690"/>
      <c r="J22" s="690">
        <f t="shared" ref="J22:K22" si="7">SUM(J23:J25)</f>
        <v>110</v>
      </c>
      <c r="K22" s="690">
        <f t="shared" si="7"/>
        <v>319</v>
      </c>
      <c r="L22" s="692">
        <f>SUM(L23:L25)</f>
        <v>15174180</v>
      </c>
      <c r="M22" s="691"/>
      <c r="N22" s="690">
        <f>SUM(N23:N25)</f>
        <v>362</v>
      </c>
      <c r="O22" s="690"/>
      <c r="P22" s="691"/>
      <c r="Q22" s="691"/>
      <c r="R22" s="691"/>
      <c r="S22" s="691"/>
      <c r="T22" s="691"/>
      <c r="U22" s="690">
        <f>SUM(U23:U25)</f>
        <v>0</v>
      </c>
      <c r="V22" s="690">
        <f>SUM(V23:V25)</f>
        <v>362</v>
      </c>
      <c r="W22" s="692">
        <f>SUM(W23:W25)</f>
        <v>15174180</v>
      </c>
      <c r="X22" s="693"/>
      <c r="Y22" s="690">
        <f>SUM(Y23:Y25)</f>
        <v>362</v>
      </c>
      <c r="Z22" s="694"/>
      <c r="AA22" s="695"/>
      <c r="AB22" s="695"/>
      <c r="AC22" s="695"/>
      <c r="AD22" s="695"/>
      <c r="AE22" s="695"/>
      <c r="AF22" s="690">
        <f t="shared" ref="AF22:AG22" si="8">SUM(AF23:AF25)</f>
        <v>0</v>
      </c>
      <c r="AG22" s="690">
        <f t="shared" si="8"/>
        <v>362</v>
      </c>
      <c r="AH22" s="692">
        <f>SUM(AH23:AH25)</f>
        <v>17716800</v>
      </c>
    </row>
    <row r="23" spans="1:34">
      <c r="A23" s="697" t="s">
        <v>1194</v>
      </c>
      <c r="C23" s="679">
        <v>57</v>
      </c>
      <c r="I23" s="15"/>
      <c r="J23" s="679">
        <v>24</v>
      </c>
      <c r="K23" s="679">
        <f t="shared" ref="K23:K25" si="9">SUM(B23:J23)</f>
        <v>81</v>
      </c>
      <c r="L23" s="684">
        <v>4467240</v>
      </c>
      <c r="N23" s="679">
        <v>94</v>
      </c>
      <c r="V23" s="679">
        <f t="shared" ref="V23:V25" si="10">SUM(M23:U23)</f>
        <v>94</v>
      </c>
      <c r="W23" s="684">
        <v>4467240</v>
      </c>
      <c r="X23" s="698"/>
      <c r="Y23" s="679">
        <f>'F-11'!AH23</f>
        <v>94</v>
      </c>
      <c r="AA23" s="93"/>
      <c r="AB23" s="93"/>
      <c r="AG23" s="679">
        <f t="shared" ref="AG23:AG25" si="11">SUM(X23:AF23)</f>
        <v>94</v>
      </c>
      <c r="AH23" s="700">
        <v>5245200</v>
      </c>
    </row>
    <row r="24" spans="1:34">
      <c r="A24" s="697" t="s">
        <v>1195</v>
      </c>
      <c r="C24" s="679">
        <v>64</v>
      </c>
      <c r="I24" s="15"/>
      <c r="J24" s="679">
        <v>32</v>
      </c>
      <c r="K24" s="679">
        <f t="shared" si="9"/>
        <v>96</v>
      </c>
      <c r="L24" s="684">
        <v>4522320</v>
      </c>
      <c r="N24" s="679">
        <v>106</v>
      </c>
      <c r="V24" s="679">
        <f t="shared" si="10"/>
        <v>106</v>
      </c>
      <c r="W24" s="684">
        <v>4522320</v>
      </c>
      <c r="X24" s="698"/>
      <c r="Y24" s="679">
        <f>'F-11'!AH24</f>
        <v>106</v>
      </c>
      <c r="AA24" s="93"/>
      <c r="AB24" s="93"/>
      <c r="AG24" s="679">
        <f t="shared" si="11"/>
        <v>106</v>
      </c>
      <c r="AH24" s="700">
        <v>5278800</v>
      </c>
    </row>
    <row r="25" spans="1:34">
      <c r="A25" s="697" t="s">
        <v>1196</v>
      </c>
      <c r="C25" s="679">
        <v>88</v>
      </c>
      <c r="I25" s="15"/>
      <c r="J25" s="679">
        <v>54</v>
      </c>
      <c r="K25" s="679">
        <f t="shared" si="9"/>
        <v>142</v>
      </c>
      <c r="L25" s="684">
        <v>6184620</v>
      </c>
      <c r="N25" s="679">
        <v>162</v>
      </c>
      <c r="V25" s="679">
        <f t="shared" si="10"/>
        <v>162</v>
      </c>
      <c r="W25" s="684">
        <v>6184620</v>
      </c>
      <c r="X25" s="698"/>
      <c r="Y25" s="679">
        <f>'F-11'!AH25</f>
        <v>162</v>
      </c>
      <c r="AA25" s="93"/>
      <c r="AB25" s="93"/>
      <c r="AG25" s="679">
        <f t="shared" si="11"/>
        <v>162</v>
      </c>
      <c r="AH25" s="700">
        <v>7192800</v>
      </c>
    </row>
    <row r="26" spans="1:34">
      <c r="A26" s="17"/>
      <c r="L26" s="684"/>
      <c r="W26" s="684"/>
      <c r="X26" s="698"/>
      <c r="AA26" s="93"/>
      <c r="AB26" s="93"/>
      <c r="AH26" s="699"/>
    </row>
    <row r="27" spans="1:34">
      <c r="A27" s="18" t="s">
        <v>5</v>
      </c>
      <c r="B27" s="691"/>
      <c r="C27" s="690">
        <f>SUM(C28:C30)</f>
        <v>431</v>
      </c>
      <c r="D27" s="690"/>
      <c r="E27" s="691"/>
      <c r="F27" s="691"/>
      <c r="G27" s="691"/>
      <c r="H27" s="691"/>
      <c r="I27" s="690"/>
      <c r="J27" s="690">
        <f>SUM(J28:J30)</f>
        <v>107</v>
      </c>
      <c r="K27" s="690">
        <f>SUM(K28:K30)</f>
        <v>538</v>
      </c>
      <c r="L27" s="692">
        <f>SUM(L28:L30)</f>
        <v>19962468</v>
      </c>
      <c r="M27" s="691"/>
      <c r="N27" s="690">
        <f>SUM(N28:N30)</f>
        <v>580</v>
      </c>
      <c r="O27" s="690"/>
      <c r="P27" s="691"/>
      <c r="Q27" s="691"/>
      <c r="R27" s="691"/>
      <c r="S27" s="691"/>
      <c r="T27" s="691"/>
      <c r="U27" s="690">
        <f>SUM(U28:U30)</f>
        <v>13</v>
      </c>
      <c r="V27" s="690">
        <f>SUM(V28:V30)</f>
        <v>593</v>
      </c>
      <c r="W27" s="692">
        <f>SUM(W28:W30)</f>
        <v>20011516.77</v>
      </c>
      <c r="X27" s="693"/>
      <c r="Y27" s="690">
        <f>SUM(Y28:Y30)</f>
        <v>580</v>
      </c>
      <c r="Z27" s="694"/>
      <c r="AA27" s="695"/>
      <c r="AB27" s="695"/>
      <c r="AC27" s="695"/>
      <c r="AD27" s="695"/>
      <c r="AE27" s="695"/>
      <c r="AF27" s="690">
        <f t="shared" ref="AF27" si="12">SUM(AF28:AF30)</f>
        <v>13</v>
      </c>
      <c r="AG27" s="701">
        <f>SUM(AG28:AG30)</f>
        <v>593</v>
      </c>
      <c r="AH27" s="692">
        <f>SUM(AH28:AH30)</f>
        <v>21990595.079999998</v>
      </c>
    </row>
    <row r="28" spans="1:34">
      <c r="A28" s="697" t="s">
        <v>1197</v>
      </c>
      <c r="C28" s="679">
        <v>82</v>
      </c>
      <c r="I28" s="15"/>
      <c r="J28" s="679">
        <v>16</v>
      </c>
      <c r="K28" s="702">
        <f t="shared" ref="K28:K30" si="13">SUM(C28:J28)</f>
        <v>98</v>
      </c>
      <c r="L28" s="684">
        <v>3975684</v>
      </c>
      <c r="N28" s="679">
        <v>101</v>
      </c>
      <c r="V28" s="702">
        <f t="shared" ref="V28:V30" si="14">SUM(N28:U28)</f>
        <v>101</v>
      </c>
      <c r="W28" s="684">
        <v>3975684</v>
      </c>
      <c r="X28" s="698"/>
      <c r="Y28" s="679">
        <f>'F-11'!AH28</f>
        <v>101</v>
      </c>
      <c r="AA28" s="93"/>
      <c r="AB28" s="93"/>
      <c r="AG28" s="702">
        <f t="shared" ref="AG28:AG30" si="15">SUM(Y28:AF28)</f>
        <v>101</v>
      </c>
      <c r="AH28" s="700">
        <v>4120800</v>
      </c>
    </row>
    <row r="29" spans="1:34">
      <c r="A29" s="697" t="s">
        <v>1198</v>
      </c>
      <c r="C29" s="679">
        <v>233</v>
      </c>
      <c r="I29" s="15"/>
      <c r="J29" s="679">
        <v>89</v>
      </c>
      <c r="K29" s="702">
        <f t="shared" si="13"/>
        <v>322</v>
      </c>
      <c r="L29" s="684">
        <v>12209088</v>
      </c>
      <c r="N29" s="679">
        <v>359</v>
      </c>
      <c r="U29" s="679">
        <v>5</v>
      </c>
      <c r="V29" s="702">
        <f t="shared" si="14"/>
        <v>364</v>
      </c>
      <c r="W29" s="684">
        <f>12209088+23100</f>
        <v>12232188</v>
      </c>
      <c r="X29" s="698"/>
      <c r="Y29" s="679">
        <f>'F-11'!AH29</f>
        <v>359</v>
      </c>
      <c r="AA29" s="93"/>
      <c r="AB29" s="93"/>
      <c r="AF29" s="679">
        <v>5</v>
      </c>
      <c r="AG29" s="702">
        <f t="shared" si="15"/>
        <v>364</v>
      </c>
      <c r="AH29" s="700">
        <f>13785600+92400</f>
        <v>13878000</v>
      </c>
    </row>
    <row r="30" spans="1:34">
      <c r="A30" s="697" t="s">
        <v>1199</v>
      </c>
      <c r="C30" s="679">
        <v>116</v>
      </c>
      <c r="I30" s="15"/>
      <c r="J30" s="679">
        <v>2</v>
      </c>
      <c r="K30" s="702">
        <f t="shared" si="13"/>
        <v>118</v>
      </c>
      <c r="L30" s="684">
        <v>3777696</v>
      </c>
      <c r="N30" s="679">
        <v>120</v>
      </c>
      <c r="U30" s="679">
        <v>8</v>
      </c>
      <c r="V30" s="702">
        <f t="shared" si="14"/>
        <v>128</v>
      </c>
      <c r="W30" s="684">
        <f>3777696+25948.77</f>
        <v>3803644.77</v>
      </c>
      <c r="X30" s="698"/>
      <c r="Y30" s="679">
        <f>'F-11'!AH30</f>
        <v>120</v>
      </c>
      <c r="AA30" s="93"/>
      <c r="AB30" s="93"/>
      <c r="AF30" s="679">
        <v>8</v>
      </c>
      <c r="AG30" s="702">
        <f t="shared" si="15"/>
        <v>128</v>
      </c>
      <c r="AH30" s="700">
        <f>3888000+103795.08</f>
        <v>3991795.08</v>
      </c>
    </row>
    <row r="31" spans="1:34">
      <c r="A31" s="697"/>
      <c r="C31" s="679"/>
      <c r="J31" s="679"/>
      <c r="K31" s="702"/>
      <c r="L31" s="703"/>
      <c r="W31" s="684"/>
      <c r="X31" s="698"/>
      <c r="AA31" s="93"/>
      <c r="AB31" s="93"/>
      <c r="AH31" s="699"/>
    </row>
    <row r="32" spans="1:34">
      <c r="A32" s="18" t="s">
        <v>1200</v>
      </c>
      <c r="B32" s="704"/>
      <c r="C32" s="705"/>
      <c r="D32" s="705"/>
      <c r="E32" s="704"/>
      <c r="F32" s="704"/>
      <c r="G32" s="704"/>
      <c r="H32" s="704"/>
      <c r="I32" s="705"/>
      <c r="J32" s="705"/>
      <c r="K32" s="706"/>
      <c r="L32" s="707">
        <f>SUM(L33:L41)</f>
        <v>24845464.351516649</v>
      </c>
      <c r="M32" s="704"/>
      <c r="N32" s="705"/>
      <c r="O32" s="705"/>
      <c r="P32" s="704"/>
      <c r="Q32" s="704"/>
      <c r="R32" s="704"/>
      <c r="S32" s="704"/>
      <c r="T32" s="704"/>
      <c r="U32" s="705"/>
      <c r="V32" s="705"/>
      <c r="W32" s="707">
        <f>SUM(W33:W41)</f>
        <v>25497283.864520006</v>
      </c>
      <c r="X32" s="708"/>
      <c r="Y32" s="709"/>
      <c r="Z32" s="694"/>
      <c r="AA32" s="695"/>
      <c r="AB32" s="695"/>
      <c r="AC32" s="695"/>
      <c r="AD32" s="695"/>
      <c r="AE32" s="695"/>
      <c r="AF32" s="696"/>
      <c r="AG32" s="696"/>
      <c r="AH32" s="707">
        <f>SUM(AH33:AH41)</f>
        <v>30985516.844520062</v>
      </c>
    </row>
    <row r="33" spans="1:34">
      <c r="A33" s="697" t="s">
        <v>1201</v>
      </c>
      <c r="C33" s="679"/>
      <c r="J33" s="679"/>
      <c r="K33" s="702"/>
      <c r="L33" s="684">
        <v>445200</v>
      </c>
      <c r="W33" s="684">
        <v>445200</v>
      </c>
      <c r="X33" s="698"/>
      <c r="AA33" s="93"/>
      <c r="AB33" s="93"/>
      <c r="AH33" s="700">
        <v>30000</v>
      </c>
    </row>
    <row r="34" spans="1:34">
      <c r="A34" s="697" t="s">
        <v>1202</v>
      </c>
      <c r="C34" s="679"/>
      <c r="J34" s="679"/>
      <c r="K34" s="702"/>
      <c r="L34" s="684">
        <v>8671438</v>
      </c>
      <c r="W34" s="684">
        <f>8671438+20907.59</f>
        <v>8692345.5899999999</v>
      </c>
      <c r="X34" s="698"/>
      <c r="AA34" s="93"/>
      <c r="AB34" s="93"/>
      <c r="AH34" s="700">
        <f>10793834+41815.18</f>
        <v>10835649.18</v>
      </c>
    </row>
    <row r="35" spans="1:34">
      <c r="A35" s="697" t="s">
        <v>1203</v>
      </c>
      <c r="C35" s="679"/>
      <c r="J35" s="679"/>
      <c r="K35" s="702"/>
      <c r="L35" s="684">
        <v>780429.41999999981</v>
      </c>
      <c r="W35" s="684">
        <f>780429.42+1881.69</f>
        <v>782311.11</v>
      </c>
      <c r="X35" s="698"/>
      <c r="AA35" s="93"/>
      <c r="AB35" s="93"/>
      <c r="AH35" s="700">
        <f>971445.059999994+3763.38</f>
        <v>975208.43999999401</v>
      </c>
    </row>
    <row r="36" spans="1:34">
      <c r="A36" s="697" t="s">
        <v>1204</v>
      </c>
      <c r="C36" s="679"/>
      <c r="J36" s="679"/>
      <c r="K36" s="702"/>
      <c r="L36" s="684">
        <v>5072791.2300000051</v>
      </c>
      <c r="W36" s="684">
        <f>5072791.23000001+12196.1</f>
        <v>5084987.3300000094</v>
      </c>
      <c r="X36" s="698"/>
      <c r="AA36" s="93"/>
      <c r="AB36" s="93"/>
      <c r="AH36" s="700">
        <f>6296402.2+25000+24392.2</f>
        <v>6345794.4000000004</v>
      </c>
    </row>
    <row r="37" spans="1:34">
      <c r="A37" s="697" t="s">
        <v>1205</v>
      </c>
      <c r="C37" s="679"/>
      <c r="J37" s="679"/>
      <c r="K37" s="702"/>
      <c r="L37" s="684">
        <v>4682576.5199999958</v>
      </c>
      <c r="W37" s="684">
        <f>4682576.52+5645.05</f>
        <v>4688221.5699999994</v>
      </c>
      <c r="X37" s="698"/>
      <c r="AA37" s="93"/>
      <c r="AB37" s="93"/>
      <c r="AH37" s="700">
        <f>5828670.36000007+27000+22580.2</f>
        <v>5878250.5600000704</v>
      </c>
    </row>
    <row r="38" spans="1:34">
      <c r="A38" s="697" t="s">
        <v>1206</v>
      </c>
      <c r="C38" s="679"/>
      <c r="J38" s="679"/>
      <c r="K38" s="702"/>
      <c r="L38" s="684">
        <v>2106300</v>
      </c>
      <c r="W38" s="684">
        <f>2106300+1674</f>
        <v>2107974</v>
      </c>
      <c r="X38" s="698"/>
      <c r="AA38" s="93"/>
      <c r="AB38" s="93"/>
      <c r="AH38" s="700">
        <f>3217674+6696</f>
        <v>3224370</v>
      </c>
    </row>
    <row r="39" spans="1:34">
      <c r="A39" s="697" t="s">
        <v>1207</v>
      </c>
      <c r="B39" s="710"/>
      <c r="C39" s="711"/>
      <c r="D39" s="711"/>
      <c r="E39" s="710"/>
      <c r="F39" s="710"/>
      <c r="G39" s="710"/>
      <c r="H39" s="710"/>
      <c r="I39" s="711"/>
      <c r="J39" s="711"/>
      <c r="K39" s="712"/>
      <c r="L39" s="713">
        <v>426992.71</v>
      </c>
      <c r="M39" s="710"/>
      <c r="N39" s="711"/>
      <c r="O39" s="711"/>
      <c r="P39" s="710"/>
      <c r="Q39" s="710"/>
      <c r="R39" s="710"/>
      <c r="S39" s="710"/>
      <c r="T39" s="710"/>
      <c r="U39" s="711"/>
      <c r="V39" s="711"/>
      <c r="W39" s="713">
        <v>374378.75</v>
      </c>
      <c r="X39" s="698"/>
      <c r="Y39" s="714"/>
      <c r="Z39" s="715"/>
      <c r="AA39" s="84"/>
      <c r="AB39" s="84"/>
      <c r="AC39" s="84"/>
      <c r="AD39" s="84"/>
      <c r="AE39" s="84"/>
      <c r="AF39" s="716"/>
      <c r="AG39" s="716"/>
      <c r="AH39" s="713">
        <f>W39</f>
        <v>374378.75</v>
      </c>
    </row>
    <row r="40" spans="1:34">
      <c r="A40" s="697" t="s">
        <v>161</v>
      </c>
      <c r="B40" s="710"/>
      <c r="C40" s="711"/>
      <c r="D40" s="711"/>
      <c r="E40" s="710"/>
      <c r="F40" s="710"/>
      <c r="G40" s="710"/>
      <c r="H40" s="710"/>
      <c r="I40" s="711"/>
      <c r="J40" s="711"/>
      <c r="K40" s="712"/>
      <c r="L40" s="713">
        <v>2659736.471516646</v>
      </c>
      <c r="M40" s="710"/>
      <c r="N40" s="711"/>
      <c r="O40" s="711"/>
      <c r="P40" s="710"/>
      <c r="Q40" s="710"/>
      <c r="R40" s="710"/>
      <c r="S40" s="710"/>
      <c r="T40" s="710"/>
      <c r="U40" s="711"/>
      <c r="V40" s="711"/>
      <c r="W40" s="713">
        <f>N54*2567.95916</f>
        <v>3073847.1145199998</v>
      </c>
      <c r="X40" s="698"/>
      <c r="Y40" s="714"/>
      <c r="Z40" s="715"/>
      <c r="AA40" s="84"/>
      <c r="AB40" s="84"/>
      <c r="AC40" s="84"/>
      <c r="AD40" s="84"/>
      <c r="AE40" s="84"/>
      <c r="AF40" s="716"/>
      <c r="AG40" s="716"/>
      <c r="AH40" s="717">
        <f>W40</f>
        <v>3073847.1145199998</v>
      </c>
    </row>
    <row r="41" spans="1:34">
      <c r="A41" s="697" t="s">
        <v>1208</v>
      </c>
      <c r="C41" s="679"/>
      <c r="J41" s="679"/>
      <c r="K41" s="702"/>
      <c r="L41" s="703"/>
      <c r="W41" s="684">
        <f>N54*4*51.8</f>
        <v>248018.4</v>
      </c>
      <c r="X41" s="698"/>
      <c r="AA41" s="93"/>
      <c r="AB41" s="93"/>
      <c r="AH41" s="684">
        <f>W41</f>
        <v>248018.4</v>
      </c>
    </row>
    <row r="42" spans="1:34">
      <c r="A42" s="697"/>
      <c r="C42" s="679"/>
      <c r="J42" s="679"/>
      <c r="K42" s="702"/>
      <c r="L42" s="703"/>
      <c r="W42" s="684"/>
      <c r="X42" s="698"/>
      <c r="AA42" s="93"/>
      <c r="AB42" s="93"/>
      <c r="AH42" s="699"/>
    </row>
    <row r="43" spans="1:34">
      <c r="A43" s="718" t="s">
        <v>273</v>
      </c>
      <c r="B43" s="704"/>
      <c r="C43" s="705"/>
      <c r="D43" s="719">
        <f>SUM(D44:D47)</f>
        <v>2805</v>
      </c>
      <c r="E43" s="704"/>
      <c r="F43" s="704"/>
      <c r="G43" s="704"/>
      <c r="H43" s="704"/>
      <c r="I43" s="705"/>
      <c r="J43" s="705"/>
      <c r="K43" s="719">
        <f>SUM(K44:K47)</f>
        <v>2805</v>
      </c>
      <c r="L43" s="707">
        <f>SUM(L44:L49)</f>
        <v>99936074.714115739</v>
      </c>
      <c r="M43" s="704"/>
      <c r="N43" s="705"/>
      <c r="O43" s="719">
        <f>SUM(O44:O47)</f>
        <v>2552</v>
      </c>
      <c r="P43" s="704"/>
      <c r="Q43" s="704"/>
      <c r="R43" s="704"/>
      <c r="S43" s="704"/>
      <c r="T43" s="704"/>
      <c r="U43" s="705"/>
      <c r="V43" s="719">
        <f>SUM(V44:V47)</f>
        <v>2552</v>
      </c>
      <c r="W43" s="707">
        <f>SUM(W44:W49)</f>
        <v>89831265.599999979</v>
      </c>
      <c r="X43" s="708"/>
      <c r="Y43" s="709"/>
      <c r="Z43" s="719">
        <f>SUM(Z44:Z47)</f>
        <v>2552</v>
      </c>
      <c r="AA43" s="695"/>
      <c r="AB43" s="695"/>
      <c r="AC43" s="695"/>
      <c r="AD43" s="695"/>
      <c r="AE43" s="695"/>
      <c r="AF43" s="696"/>
      <c r="AG43" s="719">
        <f>SUM(AG44:AG47)</f>
        <v>2552</v>
      </c>
      <c r="AH43" s="707">
        <f>SUM(AH44:AH49)</f>
        <v>89831265.599999979</v>
      </c>
    </row>
    <row r="44" spans="1:34">
      <c r="A44" s="720" t="s">
        <v>1209</v>
      </c>
      <c r="C44" s="679"/>
      <c r="D44" s="679">
        <v>6</v>
      </c>
      <c r="J44" s="679"/>
      <c r="K44" s="679">
        <f>D44</f>
        <v>6</v>
      </c>
      <c r="L44" s="684">
        <v>369000</v>
      </c>
      <c r="O44" s="702">
        <v>8</v>
      </c>
      <c r="V44" s="702">
        <f>O44</f>
        <v>8</v>
      </c>
      <c r="W44" s="684">
        <v>489000</v>
      </c>
      <c r="X44" s="698"/>
      <c r="Z44" s="702">
        <v>8</v>
      </c>
      <c r="AA44" s="93"/>
      <c r="AB44" s="93"/>
      <c r="AG44" s="702">
        <f>Z44</f>
        <v>8</v>
      </c>
      <c r="AH44" s="684">
        <v>489000</v>
      </c>
    </row>
    <row r="45" spans="1:34">
      <c r="A45" s="720" t="s">
        <v>1210</v>
      </c>
      <c r="C45" s="679"/>
      <c r="D45" s="679">
        <v>393</v>
      </c>
      <c r="J45" s="679"/>
      <c r="K45" s="679">
        <f t="shared" ref="K45:K47" si="16">D45</f>
        <v>393</v>
      </c>
      <c r="L45" s="684">
        <v>13123213.263646942</v>
      </c>
      <c r="O45" s="702">
        <v>994</v>
      </c>
      <c r="V45" s="702">
        <f t="shared" ref="V45:V47" si="17">O45</f>
        <v>994</v>
      </c>
      <c r="W45" s="684">
        <v>38722800</v>
      </c>
      <c r="X45" s="698"/>
      <c r="Z45" s="702">
        <v>994</v>
      </c>
      <c r="AA45" s="93"/>
      <c r="AB45" s="93"/>
      <c r="AG45" s="702">
        <f t="shared" ref="AG45:AG47" si="18">Z45</f>
        <v>994</v>
      </c>
      <c r="AH45" s="684">
        <v>38722800</v>
      </c>
    </row>
    <row r="46" spans="1:34">
      <c r="A46" s="720" t="s">
        <v>1211</v>
      </c>
      <c r="C46" s="679"/>
      <c r="D46" s="679">
        <v>2210</v>
      </c>
      <c r="J46" s="679"/>
      <c r="K46" s="679">
        <f t="shared" si="16"/>
        <v>2210</v>
      </c>
      <c r="L46" s="684">
        <f>74032378.8626164+62343.06</f>
        <v>74094721.922616407</v>
      </c>
      <c r="O46" s="702">
        <v>1385</v>
      </c>
      <c r="V46" s="702">
        <f t="shared" si="17"/>
        <v>1385</v>
      </c>
      <c r="W46" s="684">
        <v>40354500</v>
      </c>
      <c r="X46" s="698"/>
      <c r="Z46" s="702">
        <v>1385</v>
      </c>
      <c r="AA46" s="93"/>
      <c r="AB46" s="93"/>
      <c r="AG46" s="702">
        <f t="shared" si="18"/>
        <v>1385</v>
      </c>
      <c r="AH46" s="684">
        <v>40354500</v>
      </c>
    </row>
    <row r="47" spans="1:34">
      <c r="A47" s="720" t="s">
        <v>1212</v>
      </c>
      <c r="C47" s="679"/>
      <c r="D47" s="679">
        <v>196</v>
      </c>
      <c r="J47" s="679"/>
      <c r="K47" s="679">
        <f t="shared" si="16"/>
        <v>196</v>
      </c>
      <c r="L47" s="684">
        <v>6546020.8678523926</v>
      </c>
      <c r="O47" s="702">
        <v>165</v>
      </c>
      <c r="V47" s="702">
        <f t="shared" si="17"/>
        <v>165</v>
      </c>
      <c r="W47" s="684">
        <v>4374300</v>
      </c>
      <c r="X47" s="698"/>
      <c r="Z47" s="702">
        <v>165</v>
      </c>
      <c r="AA47" s="93"/>
      <c r="AB47" s="93"/>
      <c r="AG47" s="702">
        <f t="shared" si="18"/>
        <v>165</v>
      </c>
      <c r="AH47" s="684">
        <v>4374300</v>
      </c>
    </row>
    <row r="48" spans="1:34">
      <c r="A48" s="720"/>
      <c r="C48" s="679"/>
      <c r="J48" s="679"/>
      <c r="K48" s="702"/>
      <c r="L48" s="703"/>
      <c r="W48" s="684"/>
      <c r="X48" s="698"/>
      <c r="AA48" s="93"/>
      <c r="AB48" s="93"/>
      <c r="AH48" s="699"/>
    </row>
    <row r="49" spans="1:34">
      <c r="A49" s="720" t="s">
        <v>1213</v>
      </c>
      <c r="C49" s="679"/>
      <c r="J49" s="679"/>
      <c r="K49" s="702"/>
      <c r="L49" s="684">
        <v>5803118.6600000001</v>
      </c>
      <c r="W49" s="721">
        <v>5890665.5999999736</v>
      </c>
      <c r="X49" s="698"/>
      <c r="AA49" s="93"/>
      <c r="AB49" s="93"/>
      <c r="AH49" s="721">
        <v>5890665.5999999736</v>
      </c>
    </row>
    <row r="50" spans="1:34">
      <c r="A50" s="697"/>
      <c r="C50" s="679"/>
      <c r="J50" s="679"/>
      <c r="K50" s="702"/>
      <c r="L50" s="703"/>
      <c r="W50" s="684"/>
      <c r="X50" s="698"/>
      <c r="AA50" s="93"/>
      <c r="AB50" s="93"/>
      <c r="AH50" s="699"/>
    </row>
    <row r="51" spans="1:34">
      <c r="A51" s="718" t="s">
        <v>1214</v>
      </c>
      <c r="B51" s="704"/>
      <c r="C51" s="705"/>
      <c r="D51" s="705"/>
      <c r="E51" s="704"/>
      <c r="F51" s="704"/>
      <c r="G51" s="704"/>
      <c r="H51" s="704"/>
      <c r="I51" s="719">
        <f>I52</f>
        <v>0</v>
      </c>
      <c r="J51" s="719"/>
      <c r="K51" s="719">
        <f>K52</f>
        <v>0</v>
      </c>
      <c r="L51" s="707">
        <f>L52</f>
        <v>0</v>
      </c>
      <c r="M51" s="704"/>
      <c r="N51" s="705"/>
      <c r="O51" s="705"/>
      <c r="P51" s="704"/>
      <c r="Q51" s="704"/>
      <c r="R51" s="704"/>
      <c r="S51" s="704"/>
      <c r="T51" s="719">
        <f>T52</f>
        <v>0</v>
      </c>
      <c r="U51" s="705"/>
      <c r="V51" s="719">
        <f>V52</f>
        <v>0</v>
      </c>
      <c r="W51" s="707">
        <f>W52</f>
        <v>0</v>
      </c>
      <c r="X51" s="708"/>
      <c r="Y51" s="709"/>
      <c r="Z51" s="694"/>
      <c r="AA51" s="695"/>
      <c r="AB51" s="695"/>
      <c r="AC51" s="695"/>
      <c r="AD51" s="695"/>
      <c r="AE51" s="719">
        <f>AE52</f>
        <v>0</v>
      </c>
      <c r="AF51" s="696"/>
      <c r="AG51" s="719">
        <f>AG52</f>
        <v>0</v>
      </c>
      <c r="AH51" s="707">
        <f>AH52</f>
        <v>0</v>
      </c>
    </row>
    <row r="52" spans="1:34">
      <c r="A52" s="720" t="s">
        <v>1215</v>
      </c>
      <c r="C52" s="679"/>
      <c r="J52" s="679"/>
      <c r="K52" s="679"/>
      <c r="L52" s="721"/>
      <c r="T52" s="679">
        <v>0</v>
      </c>
      <c r="V52" s="679">
        <f>T52</f>
        <v>0</v>
      </c>
      <c r="W52" s="684"/>
      <c r="X52" s="698"/>
      <c r="AA52" s="93"/>
      <c r="AB52" s="93"/>
      <c r="AE52" s="682"/>
      <c r="AG52" s="679"/>
      <c r="AH52" s="699"/>
    </row>
    <row r="53" spans="1:34" ht="13.5" thickBot="1">
      <c r="A53" s="17"/>
      <c r="L53" s="684"/>
      <c r="W53" s="684"/>
      <c r="X53" s="698"/>
      <c r="AA53" s="93"/>
      <c r="AB53" s="93"/>
      <c r="AH53" s="699"/>
    </row>
    <row r="54" spans="1:34" thickBot="1">
      <c r="A54" s="24" t="s">
        <v>15</v>
      </c>
      <c r="B54" s="77">
        <f t="shared" ref="B54:K54" si="19">B51+B43+B27+B22+B17+B8</f>
        <v>0</v>
      </c>
      <c r="C54" s="77">
        <f t="shared" si="19"/>
        <v>844</v>
      </c>
      <c r="D54" s="77">
        <f t="shared" si="19"/>
        <v>2805</v>
      </c>
      <c r="E54" s="77">
        <f t="shared" si="19"/>
        <v>0</v>
      </c>
      <c r="F54" s="77">
        <f t="shared" si="19"/>
        <v>0</v>
      </c>
      <c r="G54" s="77">
        <f t="shared" si="19"/>
        <v>0</v>
      </c>
      <c r="H54" s="77">
        <f t="shared" si="19"/>
        <v>0</v>
      </c>
      <c r="I54" s="77">
        <f t="shared" si="19"/>
        <v>0</v>
      </c>
      <c r="J54" s="77">
        <f t="shared" si="19"/>
        <v>269</v>
      </c>
      <c r="K54" s="77">
        <f t="shared" si="19"/>
        <v>3918</v>
      </c>
      <c r="L54" s="722">
        <f>L51+L43+L32+L27+L22+L17+L8</f>
        <v>180649651.0656324</v>
      </c>
      <c r="M54" s="77">
        <f t="shared" ref="M54:V54" si="20">M51+M43+M27+M22+M17+M8</f>
        <v>0</v>
      </c>
      <c r="N54" s="77">
        <f t="shared" si="20"/>
        <v>1197</v>
      </c>
      <c r="O54" s="77">
        <f t="shared" si="20"/>
        <v>2552</v>
      </c>
      <c r="P54" s="77">
        <f t="shared" si="20"/>
        <v>0</v>
      </c>
      <c r="Q54" s="77">
        <f t="shared" si="20"/>
        <v>0</v>
      </c>
      <c r="R54" s="77">
        <f t="shared" si="20"/>
        <v>0</v>
      </c>
      <c r="S54" s="77">
        <f t="shared" si="20"/>
        <v>0</v>
      </c>
      <c r="T54" s="77">
        <f t="shared" si="20"/>
        <v>0</v>
      </c>
      <c r="U54" s="77">
        <f t="shared" si="20"/>
        <v>14</v>
      </c>
      <c r="V54" s="77">
        <f t="shared" si="20"/>
        <v>3764</v>
      </c>
      <c r="W54" s="722">
        <f>W51+W43+W32+W27+W22+W17+W8</f>
        <v>171257710.23451999</v>
      </c>
      <c r="X54" s="77">
        <f t="shared" ref="X54:AG54" si="21">X51+X43+X27+X22+X17+X8</f>
        <v>0</v>
      </c>
      <c r="Y54" s="77">
        <f t="shared" si="21"/>
        <v>1197</v>
      </c>
      <c r="Z54" s="77">
        <f t="shared" si="21"/>
        <v>2552</v>
      </c>
      <c r="AA54" s="77">
        <f t="shared" si="21"/>
        <v>1</v>
      </c>
      <c r="AB54" s="77">
        <f t="shared" si="21"/>
        <v>0</v>
      </c>
      <c r="AC54" s="77">
        <f t="shared" si="21"/>
        <v>0</v>
      </c>
      <c r="AD54" s="77">
        <f t="shared" si="21"/>
        <v>0</v>
      </c>
      <c r="AE54" s="77">
        <f t="shared" si="21"/>
        <v>0</v>
      </c>
      <c r="AF54" s="77">
        <f t="shared" si="21"/>
        <v>14</v>
      </c>
      <c r="AG54" s="77">
        <f t="shared" si="21"/>
        <v>3764</v>
      </c>
      <c r="AH54" s="722">
        <f>AH51+AH43+AH32+AH27+AH22+AH17+AH8</f>
        <v>185315777.52452004</v>
      </c>
    </row>
    <row r="55" spans="1:34">
      <c r="A55" s="1056" t="s">
        <v>310</v>
      </c>
      <c r="B55" s="724"/>
      <c r="C55" s="724"/>
      <c r="D55" s="725"/>
      <c r="E55" s="724"/>
      <c r="F55" s="724"/>
      <c r="G55" s="724"/>
      <c r="H55" s="724"/>
      <c r="I55" s="725"/>
      <c r="J55" s="724"/>
      <c r="K55" s="724"/>
      <c r="L55" s="726"/>
      <c r="M55" s="724"/>
      <c r="N55" s="725"/>
      <c r="O55" s="725"/>
      <c r="P55" s="93"/>
      <c r="Q55" s="84"/>
      <c r="R55"/>
      <c r="S55"/>
      <c r="T55" s="93"/>
      <c r="U55" s="682"/>
      <c r="V55" s="682"/>
      <c r="W55" s="683"/>
      <c r="X55" s="93"/>
      <c r="Y55" s="682"/>
      <c r="Z55" s="93"/>
      <c r="AA55" s="93"/>
      <c r="AB55" s="93"/>
    </row>
    <row r="56" spans="1:34">
      <c r="A56" s="1057" t="s">
        <v>305</v>
      </c>
      <c r="P56" s="93"/>
      <c r="Q56" s="84"/>
      <c r="R56"/>
      <c r="S56"/>
      <c r="T56"/>
      <c r="U56" s="681"/>
      <c r="V56" s="682"/>
      <c r="W56" s="683"/>
      <c r="X56" s="93"/>
      <c r="Y56" s="682"/>
      <c r="Z56" s="93"/>
      <c r="AA56" s="93"/>
      <c r="AB56" s="93"/>
    </row>
    <row r="57" spans="1:34">
      <c r="A57" s="1057" t="s">
        <v>309</v>
      </c>
      <c r="P57" s="93"/>
      <c r="Q57" s="84"/>
      <c r="R57"/>
      <c r="S57"/>
      <c r="T57"/>
      <c r="U57" s="681"/>
      <c r="V57" s="682"/>
      <c r="W57" s="683"/>
      <c r="X57" s="93"/>
      <c r="Y57" s="682"/>
      <c r="Z57" s="93"/>
      <c r="AA57" s="93"/>
      <c r="AB57" s="93"/>
    </row>
    <row r="58" spans="1:34">
      <c r="A58" s="1057" t="s">
        <v>315</v>
      </c>
    </row>
  </sheetData>
  <mergeCells count="3">
    <mergeCell ref="B5:L5"/>
    <mergeCell ref="M5:W5"/>
    <mergeCell ref="X5:AH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landscape" r:id="rId1"/>
  <headerFooter alignWithMargins="0"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  <pageSetUpPr fitToPage="1"/>
  </sheetPr>
  <dimension ref="A1:V26"/>
  <sheetViews>
    <sheetView showGridLines="0" workbookViewId="0">
      <selection activeCell="I25" sqref="A1:I25"/>
    </sheetView>
  </sheetViews>
  <sheetFormatPr baseColWidth="10" defaultColWidth="9.140625" defaultRowHeight="12"/>
  <cols>
    <col min="1" max="1" width="62" style="93" customWidth="1"/>
    <col min="2" max="2" width="12.7109375" style="682" customWidth="1"/>
    <col min="3" max="3" width="14.7109375" style="734" customWidth="1"/>
    <col min="4" max="4" width="12.7109375" style="682" customWidth="1"/>
    <col min="5" max="5" width="14.7109375" style="734" customWidth="1"/>
    <col min="6" max="6" width="12.7109375" style="682" customWidth="1"/>
    <col min="7" max="7" width="14.7109375" style="734" customWidth="1"/>
    <col min="8" max="8" width="12.7109375" style="682" customWidth="1"/>
    <col min="9" max="9" width="14.7109375" style="734" customWidth="1"/>
    <col min="10" max="16384" width="9.140625" style="93"/>
  </cols>
  <sheetData>
    <row r="1" spans="1:22" s="732" customFormat="1" ht="15.75">
      <c r="A1" s="8" t="s">
        <v>10703</v>
      </c>
      <c r="B1" s="728"/>
      <c r="C1" s="729"/>
      <c r="D1" s="728"/>
      <c r="E1" s="729"/>
      <c r="F1" s="728"/>
      <c r="G1" s="730"/>
      <c r="H1" s="672"/>
      <c r="I1" s="731"/>
    </row>
    <row r="2" spans="1:22" s="674" customFormat="1" ht="15.75">
      <c r="A2" s="1159" t="s">
        <v>1009</v>
      </c>
      <c r="B2" s="672"/>
      <c r="C2" s="731"/>
      <c r="D2" s="672"/>
      <c r="E2" s="731"/>
      <c r="F2" s="672"/>
      <c r="G2" s="731"/>
      <c r="H2" s="672"/>
      <c r="I2" s="73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</row>
    <row r="3" spans="1:22" ht="13.5" thickBot="1">
      <c r="A3" s="1159" t="s">
        <v>1008</v>
      </c>
      <c r="B3" s="733"/>
      <c r="E3" s="735"/>
    </row>
    <row r="4" spans="1:22" ht="12.75" thickBot="1">
      <c r="A4" s="323" t="s">
        <v>9</v>
      </c>
      <c r="B4" s="1230" t="s">
        <v>379</v>
      </c>
      <c r="C4" s="1230"/>
      <c r="D4" s="1231" t="s">
        <v>401</v>
      </c>
      <c r="E4" s="1232"/>
      <c r="F4" s="1231" t="s">
        <v>402</v>
      </c>
      <c r="G4" s="1233"/>
      <c r="H4" s="1231" t="s">
        <v>403</v>
      </c>
      <c r="I4" s="1233"/>
    </row>
    <row r="5" spans="1:22" s="43" customFormat="1" ht="24" customHeight="1" thickBot="1">
      <c r="A5" s="569" t="s">
        <v>8</v>
      </c>
      <c r="B5" s="150" t="s">
        <v>136</v>
      </c>
      <c r="C5" s="969" t="s">
        <v>17</v>
      </c>
      <c r="D5" s="569" t="s">
        <v>136</v>
      </c>
      <c r="E5" s="970" t="s">
        <v>17</v>
      </c>
      <c r="F5" s="569" t="s">
        <v>136</v>
      </c>
      <c r="G5" s="970" t="s">
        <v>17</v>
      </c>
      <c r="H5" s="569" t="s">
        <v>136</v>
      </c>
      <c r="I5" s="970" t="s">
        <v>17</v>
      </c>
    </row>
    <row r="6" spans="1:22">
      <c r="A6" s="736" t="s">
        <v>133</v>
      </c>
      <c r="B6" s="962">
        <f>'F-11'!B37</f>
        <v>1113</v>
      </c>
      <c r="C6" s="963">
        <f>'F-09'!L8+'F-09'!L17+'F-09'!L22+'F-09'!L27</f>
        <v>55868112</v>
      </c>
      <c r="D6" s="962">
        <f>'F-11'!Q37</f>
        <v>1198</v>
      </c>
      <c r="E6" s="963">
        <f>'F-09'!W8+'F-09'!W17+'F-09'!W22+'F-09'!W27</f>
        <v>55929160.769999996</v>
      </c>
      <c r="F6" s="962">
        <f>'F-11'!AH37</f>
        <v>1198</v>
      </c>
      <c r="G6" s="963">
        <f>'F-09'!AH8+'F-09'!AH17+'F-09'!AH22+'F-09'!AH27</f>
        <v>64498995.079999998</v>
      </c>
      <c r="H6" s="962">
        <f>D6-B6</f>
        <v>85</v>
      </c>
      <c r="I6" s="963">
        <f>C6-E6</f>
        <v>-61048.769999995828</v>
      </c>
    </row>
    <row r="7" spans="1:22">
      <c r="A7" s="737" t="s">
        <v>164</v>
      </c>
      <c r="B7" s="964"/>
      <c r="C7" s="965"/>
      <c r="D7" s="964"/>
      <c r="E7" s="966"/>
      <c r="F7" s="964"/>
      <c r="G7" s="966"/>
      <c r="H7" s="964"/>
      <c r="I7" s="966"/>
    </row>
    <row r="8" spans="1:22">
      <c r="A8" s="737" t="s">
        <v>162</v>
      </c>
      <c r="B8" s="964"/>
      <c r="C8" s="965"/>
      <c r="D8" s="964"/>
      <c r="E8" s="966"/>
      <c r="F8" s="964"/>
      <c r="G8" s="966"/>
      <c r="H8" s="964"/>
      <c r="I8" s="966"/>
    </row>
    <row r="9" spans="1:22">
      <c r="A9" s="697" t="s">
        <v>170</v>
      </c>
      <c r="B9" s="964"/>
      <c r="C9" s="965"/>
      <c r="D9" s="964"/>
      <c r="E9" s="966"/>
      <c r="F9" s="964"/>
      <c r="G9" s="966"/>
      <c r="H9" s="964"/>
      <c r="I9" s="966"/>
    </row>
    <row r="10" spans="1:22">
      <c r="A10" s="737" t="s">
        <v>165</v>
      </c>
      <c r="B10" s="964"/>
      <c r="C10" s="965"/>
      <c r="D10" s="964"/>
      <c r="E10" s="966"/>
      <c r="F10" s="964"/>
      <c r="G10" s="966"/>
      <c r="H10" s="964"/>
      <c r="I10" s="966"/>
    </row>
    <row r="11" spans="1:22">
      <c r="A11" s="697" t="s">
        <v>163</v>
      </c>
      <c r="B11" s="964">
        <f>B6</f>
        <v>1113</v>
      </c>
      <c r="C11" s="965">
        <f>'F-09'!L33+'F-09'!L34</f>
        <v>9116638</v>
      </c>
      <c r="D11" s="964">
        <f>D6</f>
        <v>1198</v>
      </c>
      <c r="E11" s="966">
        <f>'F-09'!W33+'F-09'!W34</f>
        <v>9137545.5899999999</v>
      </c>
      <c r="F11" s="964">
        <f>F6</f>
        <v>1198</v>
      </c>
      <c r="G11" s="966">
        <f>'F-09'!AH33+'F-09'!AH34</f>
        <v>10865649.18</v>
      </c>
      <c r="H11" s="964">
        <f>D11-B11</f>
        <v>85</v>
      </c>
      <c r="I11" s="967">
        <f>C11-E11</f>
        <v>-20907.589999999851</v>
      </c>
    </row>
    <row r="12" spans="1:22">
      <c r="A12" s="737" t="s">
        <v>169</v>
      </c>
      <c r="B12" s="964"/>
      <c r="C12" s="965"/>
      <c r="D12" s="964"/>
      <c r="E12" s="966"/>
      <c r="F12" s="964"/>
      <c r="G12" s="966"/>
      <c r="H12" s="964"/>
      <c r="I12" s="966"/>
    </row>
    <row r="13" spans="1:22">
      <c r="A13" s="737" t="s">
        <v>19</v>
      </c>
      <c r="B13" s="964">
        <f>B6</f>
        <v>1113</v>
      </c>
      <c r="C13" s="965">
        <f>'F-09'!L38+'F-09'!L35</f>
        <v>2886729.42</v>
      </c>
      <c r="D13" s="964">
        <f>D6</f>
        <v>1198</v>
      </c>
      <c r="E13" s="966">
        <f>'F-09'!W35+'F-09'!W38</f>
        <v>2890285.11</v>
      </c>
      <c r="F13" s="964">
        <f>F6</f>
        <v>1198</v>
      </c>
      <c r="G13" s="966">
        <f>'F-09'!AH35+'F-09'!AH38</f>
        <v>4199578.4399999939</v>
      </c>
      <c r="H13" s="964">
        <f>D13-B13</f>
        <v>85</v>
      </c>
      <c r="I13" s="967">
        <f>C13-E13</f>
        <v>-3555.6899999999441</v>
      </c>
    </row>
    <row r="14" spans="1:22">
      <c r="A14" s="737" t="s">
        <v>167</v>
      </c>
      <c r="B14" s="964"/>
      <c r="C14" s="965"/>
      <c r="D14" s="964"/>
      <c r="E14" s="966"/>
      <c r="F14" s="964"/>
      <c r="G14" s="966"/>
      <c r="H14" s="964"/>
      <c r="I14" s="966"/>
    </row>
    <row r="15" spans="1:22">
      <c r="A15" s="737" t="s">
        <v>18</v>
      </c>
      <c r="B15" s="964">
        <f>B11</f>
        <v>1113</v>
      </c>
      <c r="C15" s="965">
        <f>'F-09'!L37</f>
        <v>4682576.5199999958</v>
      </c>
      <c r="D15" s="964">
        <f>D6</f>
        <v>1198</v>
      </c>
      <c r="E15" s="966">
        <f>'F-09'!W37</f>
        <v>4688221.5699999994</v>
      </c>
      <c r="F15" s="964">
        <f>F6</f>
        <v>1198</v>
      </c>
      <c r="G15" s="966">
        <f>'F-09'!AH37</f>
        <v>5878250.5600000704</v>
      </c>
      <c r="H15" s="964">
        <f>D15-B15</f>
        <v>85</v>
      </c>
      <c r="I15" s="967">
        <f>C15-E15</f>
        <v>-5645.050000003539</v>
      </c>
    </row>
    <row r="16" spans="1:22">
      <c r="A16" s="737" t="s">
        <v>168</v>
      </c>
      <c r="B16" s="964"/>
      <c r="C16" s="965"/>
      <c r="D16" s="964"/>
      <c r="E16" s="966"/>
      <c r="F16" s="964"/>
      <c r="G16" s="966"/>
      <c r="H16" s="964"/>
      <c r="I16" s="966"/>
    </row>
    <row r="17" spans="1:9">
      <c r="A17" s="737" t="s">
        <v>166</v>
      </c>
      <c r="B17" s="964"/>
      <c r="C17" s="965"/>
      <c r="D17" s="964"/>
      <c r="E17" s="966"/>
      <c r="F17" s="964"/>
      <c r="G17" s="966"/>
      <c r="H17" s="964"/>
      <c r="I17" s="966"/>
    </row>
    <row r="18" spans="1:9">
      <c r="A18" s="737" t="s">
        <v>1207</v>
      </c>
      <c r="B18" s="964">
        <f>B6</f>
        <v>1113</v>
      </c>
      <c r="C18" s="965">
        <f>'F-09'!L39</f>
        <v>426992.71</v>
      </c>
      <c r="D18" s="964">
        <f>D6</f>
        <v>1198</v>
      </c>
      <c r="E18" s="966">
        <f>'F-09'!W39</f>
        <v>374378.75</v>
      </c>
      <c r="F18" s="964">
        <f>F6</f>
        <v>1198</v>
      </c>
      <c r="G18" s="966">
        <f>'F-09'!AH39</f>
        <v>374378.75</v>
      </c>
      <c r="H18" s="964">
        <f>D18-B18</f>
        <v>85</v>
      </c>
      <c r="I18" s="967">
        <f>C18-E18</f>
        <v>52613.960000000021</v>
      </c>
    </row>
    <row r="19" spans="1:9">
      <c r="A19" s="738" t="s">
        <v>26</v>
      </c>
      <c r="B19" s="964"/>
      <c r="C19" s="965"/>
      <c r="D19" s="964"/>
      <c r="E19" s="966"/>
      <c r="F19" s="964"/>
      <c r="G19" s="966"/>
      <c r="H19" s="964"/>
      <c r="I19" s="966"/>
    </row>
    <row r="20" spans="1:9">
      <c r="A20" s="737" t="s">
        <v>161</v>
      </c>
      <c r="B20" s="964">
        <f>B6</f>
        <v>1113</v>
      </c>
      <c r="C20" s="965">
        <f>'F-09'!L40</f>
        <v>2659736.471516646</v>
      </c>
      <c r="D20" s="964">
        <f>D6</f>
        <v>1198</v>
      </c>
      <c r="E20" s="968">
        <f>'F-09'!W40</f>
        <v>3073847.1145199998</v>
      </c>
      <c r="F20" s="964">
        <f>F6</f>
        <v>1198</v>
      </c>
      <c r="G20" s="966">
        <f>'F-09'!AH40</f>
        <v>3073847.1145199998</v>
      </c>
      <c r="H20" s="964">
        <f>D20-B20</f>
        <v>85</v>
      </c>
      <c r="I20" s="967">
        <f t="shared" ref="I20:I22" si="0">C20-E20</f>
        <v>-414110.64300335385</v>
      </c>
    </row>
    <row r="21" spans="1:9">
      <c r="A21" s="737" t="s">
        <v>1204</v>
      </c>
      <c r="B21" s="964">
        <f>B6</f>
        <v>1113</v>
      </c>
      <c r="C21" s="965">
        <f>'F-09'!L36</f>
        <v>5072791.2300000051</v>
      </c>
      <c r="D21" s="964">
        <f>D6</f>
        <v>1198</v>
      </c>
      <c r="E21" s="966">
        <f>'F-09'!W36</f>
        <v>5084987.3300000094</v>
      </c>
      <c r="F21" s="964">
        <f>F6</f>
        <v>1198</v>
      </c>
      <c r="G21" s="966">
        <f>'F-09'!AH36</f>
        <v>6345794.4000000004</v>
      </c>
      <c r="H21" s="964">
        <f>D21-B21</f>
        <v>85</v>
      </c>
      <c r="I21" s="967">
        <f t="shared" si="0"/>
        <v>-12196.100000004284</v>
      </c>
    </row>
    <row r="22" spans="1:9" ht="12.75" thickBot="1">
      <c r="A22" s="737" t="s">
        <v>1208</v>
      </c>
      <c r="B22" s="964">
        <f>B6</f>
        <v>1113</v>
      </c>
      <c r="C22" s="965">
        <v>0</v>
      </c>
      <c r="D22" s="964">
        <f>D6</f>
        <v>1198</v>
      </c>
      <c r="E22" s="966">
        <f>'F-09'!W41</f>
        <v>248018.4</v>
      </c>
      <c r="F22" s="964">
        <f>F6</f>
        <v>1198</v>
      </c>
      <c r="G22" s="966">
        <f>'F-09'!AH41</f>
        <v>248018.4</v>
      </c>
      <c r="H22" s="964">
        <f>D22-B22</f>
        <v>85</v>
      </c>
      <c r="I22" s="967">
        <f t="shared" si="0"/>
        <v>-248018.4</v>
      </c>
    </row>
    <row r="23" spans="1:9" ht="12.75" thickBot="1">
      <c r="A23" s="24" t="s">
        <v>47</v>
      </c>
      <c r="B23" s="961">
        <f>B6</f>
        <v>1113</v>
      </c>
      <c r="C23" s="739">
        <f>SUM(C6:C22)</f>
        <v>80713576.351516634</v>
      </c>
      <c r="D23" s="961">
        <f>D6</f>
        <v>1198</v>
      </c>
      <c r="E23" s="739">
        <f>SUM(E6:E22)</f>
        <v>81426444.634520009</v>
      </c>
      <c r="F23" s="961">
        <f>F6</f>
        <v>1198</v>
      </c>
      <c r="G23" s="739">
        <f>SUM(G6:G22)</f>
        <v>95484511.924520075</v>
      </c>
      <c r="H23" s="961">
        <f>H6</f>
        <v>85</v>
      </c>
      <c r="I23" s="739">
        <f>SUM(I6:I22)</f>
        <v>-712868.28300335724</v>
      </c>
    </row>
    <row r="24" spans="1:9">
      <c r="A24" s="723" t="s">
        <v>341</v>
      </c>
      <c r="B24" s="725"/>
      <c r="C24" s="740"/>
      <c r="D24" s="725"/>
      <c r="E24" s="740"/>
      <c r="F24" s="725"/>
      <c r="G24" s="740"/>
      <c r="H24" s="725"/>
      <c r="I24" s="740"/>
    </row>
    <row r="25" spans="1:9">
      <c r="A25" s="723" t="s">
        <v>83</v>
      </c>
      <c r="B25" s="725"/>
      <c r="C25" s="740"/>
      <c r="D25" s="725"/>
      <c r="E25" s="740"/>
      <c r="F25" s="725"/>
      <c r="G25" s="740"/>
      <c r="H25" s="725"/>
      <c r="I25" s="740"/>
    </row>
    <row r="26" spans="1:9">
      <c r="A26" s="723"/>
      <c r="B26" s="725"/>
      <c r="C26" s="740"/>
      <c r="D26" s="725"/>
      <c r="E26" s="740"/>
      <c r="F26" s="725"/>
      <c r="G26" s="740"/>
      <c r="H26" s="725"/>
      <c r="I26" s="740"/>
    </row>
  </sheetData>
  <mergeCells count="4">
    <mergeCell ref="B4:C4"/>
    <mergeCell ref="D4:E4"/>
    <mergeCell ref="F4:G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r:id="rId1"/>
  <headerFooter alignWithMargins="0"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</oddFooter>
  </headerFooter>
  <ignoredErrors>
    <ignoredError sqref="C6:E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AI56"/>
  <sheetViews>
    <sheetView showGridLines="0" zoomScale="70" zoomScaleNormal="70" workbookViewId="0">
      <selection activeCell="L51" sqref="L51"/>
    </sheetView>
  </sheetViews>
  <sheetFormatPr baseColWidth="10" defaultColWidth="0" defaultRowHeight="12"/>
  <cols>
    <col min="1" max="1" width="31.5703125" style="751" customWidth="1"/>
    <col min="2" max="2" width="8.7109375" style="751" customWidth="1"/>
    <col min="3" max="3" width="9.5703125" style="751" bestFit="1" customWidth="1"/>
    <col min="4" max="5" width="4" style="751" bestFit="1" customWidth="1"/>
    <col min="6" max="6" width="5.85546875" style="751" bestFit="1" customWidth="1"/>
    <col min="7" max="7" width="8.7109375" style="751" customWidth="1"/>
    <col min="8" max="9" width="4" style="751" bestFit="1" customWidth="1"/>
    <col min="10" max="10" width="10" style="751" bestFit="1" customWidth="1"/>
    <col min="11" max="11" width="10.42578125" style="751" bestFit="1" customWidth="1"/>
    <col min="12" max="12" width="13.42578125" style="751" bestFit="1" customWidth="1"/>
    <col min="13" max="13" width="8.140625" style="751" bestFit="1" customWidth="1"/>
    <col min="14" max="15" width="11.5703125" style="751" bestFit="1" customWidth="1"/>
    <col min="16" max="16" width="11.85546875" style="751" bestFit="1" customWidth="1"/>
    <col min="17" max="17" width="8.7109375" style="751" customWidth="1"/>
    <col min="18" max="18" width="12" style="751" customWidth="1"/>
    <col min="19" max="20" width="4" style="751" bestFit="1" customWidth="1"/>
    <col min="21" max="21" width="5.85546875" style="751" bestFit="1" customWidth="1"/>
    <col min="22" max="24" width="4" style="751" bestFit="1" customWidth="1"/>
    <col min="25" max="25" width="10" style="751" bestFit="1" customWidth="1"/>
    <col min="26" max="26" width="12.42578125" style="751" customWidth="1"/>
    <col min="27" max="31" width="12.85546875" style="751" customWidth="1"/>
    <col min="32" max="32" width="8.7109375" style="781" customWidth="1"/>
    <col min="33" max="33" width="14.28515625" style="782" customWidth="1"/>
    <col min="34" max="34" width="8.7109375" style="781" customWidth="1"/>
    <col min="35" max="35" width="14.28515625" style="782" customWidth="1"/>
    <col min="36" max="16384" width="0" style="751" hidden="1"/>
  </cols>
  <sheetData>
    <row r="1" spans="1:35" s="742" customFormat="1">
      <c r="A1" s="741" t="s">
        <v>1216</v>
      </c>
      <c r="AF1" s="743"/>
      <c r="AG1" s="744"/>
      <c r="AH1" s="743"/>
      <c r="AI1" s="744"/>
    </row>
    <row r="2" spans="1:35" s="742" customFormat="1">
      <c r="A2" s="83" t="s">
        <v>1180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F2" s="743"/>
      <c r="AG2" s="744"/>
      <c r="AH2" s="743"/>
      <c r="AI2" s="744"/>
    </row>
    <row r="3" spans="1:35" s="741" customFormat="1" ht="12.75" thickBot="1">
      <c r="A3" s="741" t="s">
        <v>342</v>
      </c>
      <c r="AF3" s="745"/>
      <c r="AG3" s="746"/>
      <c r="AH3" s="745"/>
      <c r="AI3" s="746"/>
    </row>
    <row r="4" spans="1:35" s="747" customFormat="1" ht="24" customHeight="1" thickBot="1">
      <c r="A4" s="1234" t="s">
        <v>51</v>
      </c>
      <c r="B4" s="1237" t="s">
        <v>382</v>
      </c>
      <c r="C4" s="1237"/>
      <c r="D4" s="1237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8" t="s">
        <v>404</v>
      </c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9"/>
      <c r="AF4" s="1240" t="s">
        <v>405</v>
      </c>
      <c r="AG4" s="1241"/>
      <c r="AH4" s="1240" t="s">
        <v>406</v>
      </c>
      <c r="AI4" s="1241"/>
    </row>
    <row r="5" spans="1:35" s="747" customFormat="1" ht="182.25" customHeight="1">
      <c r="A5" s="1235"/>
      <c r="B5" s="1138" t="s">
        <v>10</v>
      </c>
      <c r="C5" s="1139" t="s">
        <v>137</v>
      </c>
      <c r="D5" s="1140" t="s">
        <v>278</v>
      </c>
      <c r="E5" s="1140" t="s">
        <v>139</v>
      </c>
      <c r="F5" s="1140" t="s">
        <v>172</v>
      </c>
      <c r="G5" s="1140" t="s">
        <v>173</v>
      </c>
      <c r="H5" s="1140" t="s">
        <v>174</v>
      </c>
      <c r="I5" s="1140" t="s">
        <v>175</v>
      </c>
      <c r="J5" s="1140" t="s">
        <v>140</v>
      </c>
      <c r="K5" s="1140" t="s">
        <v>141</v>
      </c>
      <c r="L5" s="1140" t="s">
        <v>142</v>
      </c>
      <c r="M5" s="1140" t="s">
        <v>171</v>
      </c>
      <c r="N5" s="1141" t="s">
        <v>109</v>
      </c>
      <c r="O5" s="1142" t="s">
        <v>147</v>
      </c>
      <c r="P5" s="1143" t="s">
        <v>146</v>
      </c>
      <c r="Q5" s="1138" t="s">
        <v>10</v>
      </c>
      <c r="R5" s="1139" t="s">
        <v>137</v>
      </c>
      <c r="S5" s="1140" t="s">
        <v>138</v>
      </c>
      <c r="T5" s="1140" t="s">
        <v>139</v>
      </c>
      <c r="U5" s="1140" t="s">
        <v>172</v>
      </c>
      <c r="V5" s="1140" t="s">
        <v>173</v>
      </c>
      <c r="W5" s="1140" t="s">
        <v>174</v>
      </c>
      <c r="X5" s="1140" t="s">
        <v>175</v>
      </c>
      <c r="Y5" s="1140" t="s">
        <v>140</v>
      </c>
      <c r="Z5" s="1140" t="s">
        <v>141</v>
      </c>
      <c r="AA5" s="1140" t="s">
        <v>142</v>
      </c>
      <c r="AB5" s="1140" t="s">
        <v>171</v>
      </c>
      <c r="AC5" s="1141" t="s">
        <v>109</v>
      </c>
      <c r="AD5" s="1142" t="s">
        <v>147</v>
      </c>
      <c r="AE5" s="1143" t="s">
        <v>1217</v>
      </c>
      <c r="AF5" s="1144" t="s">
        <v>151</v>
      </c>
      <c r="AG5" s="1145" t="s">
        <v>150</v>
      </c>
      <c r="AH5" s="1144" t="s">
        <v>10</v>
      </c>
      <c r="AI5" s="1146" t="s">
        <v>1218</v>
      </c>
    </row>
    <row r="6" spans="1:35" s="747" customFormat="1" ht="15.75" customHeight="1" thickBot="1">
      <c r="A6" s="1236"/>
      <c r="B6" s="1147" t="s">
        <v>52</v>
      </c>
      <c r="C6" s="1148" t="s">
        <v>53</v>
      </c>
      <c r="D6" s="1149" t="s">
        <v>54</v>
      </c>
      <c r="E6" s="1149" t="s">
        <v>55</v>
      </c>
      <c r="F6" s="1150" t="s">
        <v>56</v>
      </c>
      <c r="G6" s="1150" t="s">
        <v>57</v>
      </c>
      <c r="H6" s="1150" t="s">
        <v>71</v>
      </c>
      <c r="I6" s="1150" t="s">
        <v>108</v>
      </c>
      <c r="J6" s="1150" t="s">
        <v>145</v>
      </c>
      <c r="K6" s="1150" t="s">
        <v>149</v>
      </c>
      <c r="L6" s="1150" t="s">
        <v>180</v>
      </c>
      <c r="M6" s="1150" t="s">
        <v>181</v>
      </c>
      <c r="N6" s="1151" t="s">
        <v>183</v>
      </c>
      <c r="O6" s="1152" t="s">
        <v>184</v>
      </c>
      <c r="P6" s="1153" t="s">
        <v>185</v>
      </c>
      <c r="Q6" s="1147" t="s">
        <v>52</v>
      </c>
      <c r="R6" s="1148" t="s">
        <v>53</v>
      </c>
      <c r="S6" s="1149" t="s">
        <v>54</v>
      </c>
      <c r="T6" s="1149" t="s">
        <v>55</v>
      </c>
      <c r="U6" s="1150" t="s">
        <v>56</v>
      </c>
      <c r="V6" s="1150" t="s">
        <v>57</v>
      </c>
      <c r="W6" s="1150" t="s">
        <v>71</v>
      </c>
      <c r="X6" s="1150" t="s">
        <v>108</v>
      </c>
      <c r="Y6" s="1150" t="s">
        <v>145</v>
      </c>
      <c r="Z6" s="1150" t="s">
        <v>149</v>
      </c>
      <c r="AA6" s="1150" t="s">
        <v>180</v>
      </c>
      <c r="AB6" s="1150" t="s">
        <v>181</v>
      </c>
      <c r="AC6" s="1151" t="s">
        <v>183</v>
      </c>
      <c r="AD6" s="1152" t="s">
        <v>184</v>
      </c>
      <c r="AE6" s="1153" t="s">
        <v>185</v>
      </c>
      <c r="AF6" s="1154"/>
      <c r="AG6" s="1155"/>
      <c r="AH6" s="1154"/>
      <c r="AI6" s="1155"/>
    </row>
    <row r="7" spans="1:35">
      <c r="A7" s="748"/>
      <c r="B7" s="749"/>
      <c r="C7" s="750"/>
      <c r="D7" s="750"/>
      <c r="E7" s="750"/>
      <c r="F7" s="750"/>
      <c r="G7" s="750"/>
      <c r="H7" s="750"/>
      <c r="I7" s="750"/>
      <c r="J7" s="750"/>
      <c r="K7" s="750"/>
      <c r="L7" s="750"/>
      <c r="M7" s="750"/>
      <c r="O7" s="752"/>
      <c r="P7" s="753"/>
      <c r="Q7" s="749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D7" s="752"/>
      <c r="AE7" s="753"/>
      <c r="AF7" s="754"/>
      <c r="AG7" s="755"/>
      <c r="AH7" s="754"/>
      <c r="AI7" s="755"/>
    </row>
    <row r="8" spans="1:35">
      <c r="A8" s="718" t="s">
        <v>6</v>
      </c>
      <c r="B8" s="756">
        <f>SUM(B9:B15)</f>
        <v>110</v>
      </c>
      <c r="C8" s="757">
        <f>SUM(C9:C15)</f>
        <v>901900</v>
      </c>
      <c r="D8" s="757"/>
      <c r="E8" s="757"/>
      <c r="F8" s="757"/>
      <c r="G8" s="757">
        <f>SUM(G9:G15)</f>
        <v>0</v>
      </c>
      <c r="H8" s="757"/>
      <c r="I8" s="757"/>
      <c r="J8" s="757">
        <f t="shared" ref="J8:P8" si="0">SUM(J9:J15)</f>
        <v>2139</v>
      </c>
      <c r="K8" s="757">
        <f t="shared" si="0"/>
        <v>904039</v>
      </c>
      <c r="L8" s="757">
        <f>SUM(L9:L15)</f>
        <v>1852078</v>
      </c>
      <c r="M8" s="757">
        <f t="shared" si="0"/>
        <v>0</v>
      </c>
      <c r="N8" s="757">
        <f t="shared" si="0"/>
        <v>1852078</v>
      </c>
      <c r="O8" s="757">
        <f t="shared" si="0"/>
        <v>10848468</v>
      </c>
      <c r="P8" s="758">
        <f t="shared" si="0"/>
        <v>12700546</v>
      </c>
      <c r="Q8" s="756">
        <f>SUM(Q9:Q15)</f>
        <v>75</v>
      </c>
      <c r="R8" s="757">
        <f>SUM(R9:R15)</f>
        <v>672746.54</v>
      </c>
      <c r="S8" s="757"/>
      <c r="T8" s="757"/>
      <c r="U8" s="757"/>
      <c r="V8" s="757">
        <f>SUM(V9:V15)</f>
        <v>0</v>
      </c>
      <c r="W8" s="757"/>
      <c r="X8" s="757"/>
      <c r="Y8" s="757">
        <f t="shared" ref="Y8:AE8" si="1">SUM(Y9:Y15)</f>
        <v>1650.75</v>
      </c>
      <c r="Z8" s="757">
        <f t="shared" si="1"/>
        <v>674397.29</v>
      </c>
      <c r="AA8" s="757">
        <f>SUM(AA9:AA15)</f>
        <v>811565.41999999993</v>
      </c>
      <c r="AB8" s="757">
        <f t="shared" si="1"/>
        <v>67104.170000000013</v>
      </c>
      <c r="AC8" s="758">
        <f t="shared" si="1"/>
        <v>878669.58999999985</v>
      </c>
      <c r="AD8" s="759">
        <f t="shared" si="1"/>
        <v>8092767.4800000004</v>
      </c>
      <c r="AE8" s="760">
        <f t="shared" si="1"/>
        <v>8971437.0700000003</v>
      </c>
      <c r="AF8" s="756">
        <f>SUM(AF9:AF15)</f>
        <v>-35</v>
      </c>
      <c r="AG8" s="761">
        <f>SUM(AG9:AG15)</f>
        <v>-3729108.9299999997</v>
      </c>
      <c r="AH8" s="756">
        <f>SUM(AH9:AH15)</f>
        <v>75</v>
      </c>
      <c r="AI8" s="760">
        <f>SUM(AI9:AI15)</f>
        <v>12550499.759999998</v>
      </c>
    </row>
    <row r="9" spans="1:35">
      <c r="A9" s="762" t="s">
        <v>1184</v>
      </c>
      <c r="B9" s="763">
        <v>1</v>
      </c>
      <c r="C9" s="764">
        <v>15600</v>
      </c>
      <c r="D9" s="764"/>
      <c r="E9" s="764"/>
      <c r="F9" s="764"/>
      <c r="G9" s="764">
        <v>0</v>
      </c>
      <c r="H9" s="764"/>
      <c r="I9" s="764"/>
      <c r="J9" s="764">
        <v>0</v>
      </c>
      <c r="K9" s="765">
        <f>SUM(C9:J9)</f>
        <v>15600</v>
      </c>
      <c r="L9" s="764">
        <v>31600</v>
      </c>
      <c r="M9" s="764"/>
      <c r="N9" s="766">
        <f>L9+M9</f>
        <v>31600</v>
      </c>
      <c r="O9" s="767">
        <f>K9*12</f>
        <v>187200</v>
      </c>
      <c r="P9" s="766">
        <f>O9+N9</f>
        <v>218800</v>
      </c>
      <c r="Q9" s="768">
        <v>1</v>
      </c>
      <c r="R9" s="769">
        <v>22916.67</v>
      </c>
      <c r="S9" s="769"/>
      <c r="T9" s="769"/>
      <c r="U9" s="769"/>
      <c r="V9" s="764"/>
      <c r="W9" s="769"/>
      <c r="X9" s="769"/>
      <c r="Y9" s="769">
        <v>0</v>
      </c>
      <c r="Z9" s="765">
        <f>SUM(R9:Y9)</f>
        <v>22916.67</v>
      </c>
      <c r="AA9" s="769">
        <v>50000</v>
      </c>
      <c r="AB9" s="769">
        <v>0</v>
      </c>
      <c r="AC9" s="766">
        <f>AA9+AB9</f>
        <v>50000</v>
      </c>
      <c r="AD9" s="767">
        <f>Z9*12</f>
        <v>275000.03999999998</v>
      </c>
      <c r="AE9" s="770">
        <f>AD9+AC9</f>
        <v>325000.03999999998</v>
      </c>
      <c r="AF9" s="754">
        <f>Q9-B9</f>
        <v>0</v>
      </c>
      <c r="AG9" s="755">
        <f>AE9-P9</f>
        <v>106200.03999999998</v>
      </c>
      <c r="AH9" s="754">
        <v>1</v>
      </c>
      <c r="AI9" s="771">
        <v>350000</v>
      </c>
    </row>
    <row r="10" spans="1:35">
      <c r="A10" s="772" t="s">
        <v>1185</v>
      </c>
      <c r="B10" s="763">
        <v>1</v>
      </c>
      <c r="C10" s="764">
        <v>14000</v>
      </c>
      <c r="D10" s="764"/>
      <c r="E10" s="764"/>
      <c r="F10" s="764"/>
      <c r="G10" s="764">
        <v>0</v>
      </c>
      <c r="H10" s="764"/>
      <c r="I10" s="764"/>
      <c r="J10" s="764">
        <v>0</v>
      </c>
      <c r="K10" s="765">
        <f t="shared" ref="K10:K15" si="2">SUM(C10:J10)</f>
        <v>14000</v>
      </c>
      <c r="L10" s="764">
        <v>28400</v>
      </c>
      <c r="M10" s="764"/>
      <c r="N10" s="766">
        <f t="shared" ref="N10:N15" si="3">L10+M10</f>
        <v>28400</v>
      </c>
      <c r="O10" s="767">
        <f t="shared" ref="O10:O15" si="4">K10*12</f>
        <v>168000</v>
      </c>
      <c r="P10" s="766">
        <f t="shared" ref="P10:P15" si="5">O10+N10</f>
        <v>196400</v>
      </c>
      <c r="Q10" s="768">
        <v>1</v>
      </c>
      <c r="R10" s="769">
        <v>11493.06</v>
      </c>
      <c r="S10" s="769"/>
      <c r="T10" s="769"/>
      <c r="U10" s="769"/>
      <c r="V10" s="764"/>
      <c r="W10" s="769"/>
      <c r="X10" s="769"/>
      <c r="Y10" s="769">
        <v>23.25</v>
      </c>
      <c r="Z10" s="765">
        <f t="shared" ref="Z10:Z15" si="6">SUM(R10:Y10)</f>
        <v>11516.31</v>
      </c>
      <c r="AA10" s="769">
        <v>15523.25</v>
      </c>
      <c r="AB10" s="769">
        <v>1397.09</v>
      </c>
      <c r="AC10" s="766">
        <f t="shared" ref="AC10:AC15" si="7">AA10+AB10</f>
        <v>16920.34</v>
      </c>
      <c r="AD10" s="767">
        <f t="shared" ref="AD10:AD15" si="8">Z10*12</f>
        <v>138195.72</v>
      </c>
      <c r="AE10" s="770">
        <f t="shared" ref="AE10:AE15" si="9">AD10+AC10</f>
        <v>155116.06</v>
      </c>
      <c r="AF10" s="754">
        <f t="shared" ref="AF10:AF15" si="10">Q10-B10</f>
        <v>0</v>
      </c>
      <c r="AG10" s="755">
        <f t="shared" ref="AG10:AG15" si="11">AE10-P10</f>
        <v>-41283.94</v>
      </c>
      <c r="AH10" s="754">
        <v>1</v>
      </c>
      <c r="AI10" s="771">
        <v>221508.74</v>
      </c>
    </row>
    <row r="11" spans="1:35">
      <c r="A11" s="772" t="s">
        <v>1186</v>
      </c>
      <c r="B11" s="763">
        <v>22</v>
      </c>
      <c r="C11" s="764">
        <v>264000</v>
      </c>
      <c r="D11" s="764"/>
      <c r="E11" s="764"/>
      <c r="F11" s="764"/>
      <c r="G11" s="764">
        <v>0</v>
      </c>
      <c r="H11" s="764"/>
      <c r="I11" s="764"/>
      <c r="J11" s="764">
        <v>279</v>
      </c>
      <c r="K11" s="765">
        <f t="shared" si="2"/>
        <v>264279</v>
      </c>
      <c r="L11" s="764">
        <v>537358</v>
      </c>
      <c r="M11" s="764"/>
      <c r="N11" s="766">
        <f t="shared" si="3"/>
        <v>537358</v>
      </c>
      <c r="O11" s="767">
        <f t="shared" si="4"/>
        <v>3171348</v>
      </c>
      <c r="P11" s="766">
        <f t="shared" si="5"/>
        <v>3708706</v>
      </c>
      <c r="Q11" s="768">
        <v>16</v>
      </c>
      <c r="R11" s="769">
        <v>180282.22</v>
      </c>
      <c r="S11" s="769"/>
      <c r="T11" s="769"/>
      <c r="U11" s="769"/>
      <c r="V11" s="764"/>
      <c r="W11" s="769"/>
      <c r="X11" s="769"/>
      <c r="Y11" s="769">
        <v>232.5</v>
      </c>
      <c r="Z11" s="765">
        <f t="shared" si="6"/>
        <v>180514.72</v>
      </c>
      <c r="AA11" s="769">
        <v>224743.23999999996</v>
      </c>
      <c r="AB11" s="769">
        <v>19899.68</v>
      </c>
      <c r="AC11" s="766">
        <f t="shared" si="7"/>
        <v>244642.91999999995</v>
      </c>
      <c r="AD11" s="767">
        <f t="shared" si="8"/>
        <v>2166176.64</v>
      </c>
      <c r="AE11" s="770">
        <f t="shared" si="9"/>
        <v>2410819.56</v>
      </c>
      <c r="AF11" s="754">
        <f t="shared" si="10"/>
        <v>-6</v>
      </c>
      <c r="AG11" s="755">
        <f t="shared" si="11"/>
        <v>-1297886.44</v>
      </c>
      <c r="AH11" s="754">
        <v>16</v>
      </c>
      <c r="AI11" s="771">
        <v>3186676.22</v>
      </c>
    </row>
    <row r="12" spans="1:35">
      <c r="A12" s="772" t="s">
        <v>1187</v>
      </c>
      <c r="B12" s="763">
        <v>13</v>
      </c>
      <c r="C12" s="764">
        <v>122200</v>
      </c>
      <c r="D12" s="764"/>
      <c r="E12" s="764"/>
      <c r="F12" s="764"/>
      <c r="G12" s="764">
        <v>0</v>
      </c>
      <c r="H12" s="764"/>
      <c r="I12" s="764"/>
      <c r="J12" s="764">
        <v>93</v>
      </c>
      <c r="K12" s="765">
        <f t="shared" si="2"/>
        <v>122293</v>
      </c>
      <c r="L12" s="764">
        <v>249786</v>
      </c>
      <c r="M12" s="764"/>
      <c r="N12" s="766">
        <f t="shared" si="3"/>
        <v>249786</v>
      </c>
      <c r="O12" s="767">
        <f t="shared" si="4"/>
        <v>1467516</v>
      </c>
      <c r="P12" s="766">
        <f t="shared" si="5"/>
        <v>1717302</v>
      </c>
      <c r="Q12" s="768">
        <v>12</v>
      </c>
      <c r="R12" s="769">
        <v>102452.78</v>
      </c>
      <c r="S12" s="769"/>
      <c r="T12" s="769"/>
      <c r="U12" s="769"/>
      <c r="V12" s="764"/>
      <c r="W12" s="769"/>
      <c r="X12" s="769"/>
      <c r="Y12" s="769">
        <v>263.5</v>
      </c>
      <c r="Z12" s="765">
        <f t="shared" si="6"/>
        <v>102716.28</v>
      </c>
      <c r="AA12" s="769">
        <v>135500.19</v>
      </c>
      <c r="AB12" s="769">
        <v>12513.01</v>
      </c>
      <c r="AC12" s="766">
        <f t="shared" si="7"/>
        <v>148013.20000000001</v>
      </c>
      <c r="AD12" s="767">
        <f t="shared" si="8"/>
        <v>1232595.3599999999</v>
      </c>
      <c r="AE12" s="770">
        <f t="shared" si="9"/>
        <v>1380608.5599999998</v>
      </c>
      <c r="AF12" s="754">
        <f t="shared" si="10"/>
        <v>-1</v>
      </c>
      <c r="AG12" s="755">
        <f t="shared" si="11"/>
        <v>-336693.44000000018</v>
      </c>
      <c r="AH12" s="754">
        <v>12</v>
      </c>
      <c r="AI12" s="771">
        <v>2051846.22</v>
      </c>
    </row>
    <row r="13" spans="1:35">
      <c r="A13" s="772" t="s">
        <v>1188</v>
      </c>
      <c r="B13" s="763">
        <v>57</v>
      </c>
      <c r="C13" s="764">
        <v>381900</v>
      </c>
      <c r="D13" s="764"/>
      <c r="E13" s="764"/>
      <c r="F13" s="764"/>
      <c r="G13" s="764">
        <v>0</v>
      </c>
      <c r="H13" s="764"/>
      <c r="I13" s="764"/>
      <c r="J13" s="764">
        <v>1488</v>
      </c>
      <c r="K13" s="765">
        <f t="shared" si="2"/>
        <v>383388</v>
      </c>
      <c r="L13" s="764">
        <v>789576</v>
      </c>
      <c r="M13" s="764"/>
      <c r="N13" s="766">
        <f t="shared" si="3"/>
        <v>789576</v>
      </c>
      <c r="O13" s="767">
        <f t="shared" si="4"/>
        <v>4600656</v>
      </c>
      <c r="P13" s="766">
        <f t="shared" si="5"/>
        <v>5390232</v>
      </c>
      <c r="Q13" s="768">
        <v>30</v>
      </c>
      <c r="R13" s="769">
        <v>234435.14</v>
      </c>
      <c r="S13" s="769"/>
      <c r="T13" s="769"/>
      <c r="U13" s="769"/>
      <c r="V13" s="764"/>
      <c r="W13" s="769"/>
      <c r="X13" s="769"/>
      <c r="Y13" s="769">
        <v>767.25</v>
      </c>
      <c r="Z13" s="765">
        <f t="shared" si="6"/>
        <v>235202.39</v>
      </c>
      <c r="AA13" s="769">
        <v>232210.49</v>
      </c>
      <c r="AB13" s="769">
        <v>19975.460000000003</v>
      </c>
      <c r="AC13" s="766">
        <f t="shared" si="7"/>
        <v>252185.94999999998</v>
      </c>
      <c r="AD13" s="767">
        <f t="shared" si="8"/>
        <v>2822428.68</v>
      </c>
      <c r="AE13" s="770">
        <f t="shared" si="9"/>
        <v>3074614.6300000004</v>
      </c>
      <c r="AF13" s="754">
        <f t="shared" si="10"/>
        <v>-27</v>
      </c>
      <c r="AG13" s="755">
        <f t="shared" si="11"/>
        <v>-2315617.3699999996</v>
      </c>
      <c r="AH13" s="754">
        <v>30</v>
      </c>
      <c r="AI13" s="771">
        <v>4600874.88</v>
      </c>
    </row>
    <row r="14" spans="1:35">
      <c r="A14" s="772" t="s">
        <v>1189</v>
      </c>
      <c r="B14" s="763">
        <v>1</v>
      </c>
      <c r="C14" s="764">
        <v>6700</v>
      </c>
      <c r="D14" s="764"/>
      <c r="E14" s="764"/>
      <c r="F14" s="764"/>
      <c r="G14" s="764">
        <v>0</v>
      </c>
      <c r="H14" s="764"/>
      <c r="I14" s="764"/>
      <c r="J14" s="764">
        <v>93</v>
      </c>
      <c r="K14" s="765">
        <f t="shared" si="2"/>
        <v>6793</v>
      </c>
      <c r="L14" s="764">
        <v>13986</v>
      </c>
      <c r="M14" s="764"/>
      <c r="N14" s="766">
        <f t="shared" si="3"/>
        <v>13986</v>
      </c>
      <c r="O14" s="767">
        <f t="shared" si="4"/>
        <v>81516</v>
      </c>
      <c r="P14" s="766">
        <f t="shared" si="5"/>
        <v>95502</v>
      </c>
      <c r="Q14" s="768">
        <v>15</v>
      </c>
      <c r="R14" s="769">
        <v>121166.67</v>
      </c>
      <c r="S14" s="769"/>
      <c r="T14" s="769"/>
      <c r="U14" s="769"/>
      <c r="V14" s="764"/>
      <c r="W14" s="769"/>
      <c r="X14" s="769"/>
      <c r="Y14" s="769">
        <v>364.25</v>
      </c>
      <c r="Z14" s="765">
        <f t="shared" si="6"/>
        <v>121530.92</v>
      </c>
      <c r="AA14" s="769">
        <v>153588.25</v>
      </c>
      <c r="AB14" s="769">
        <v>13318.93</v>
      </c>
      <c r="AC14" s="766">
        <f t="shared" si="7"/>
        <v>166907.18</v>
      </c>
      <c r="AD14" s="767">
        <f t="shared" si="8"/>
        <v>1458371.04</v>
      </c>
      <c r="AE14" s="770">
        <f t="shared" si="9"/>
        <v>1625278.22</v>
      </c>
      <c r="AF14" s="754">
        <f t="shared" si="10"/>
        <v>14</v>
      </c>
      <c r="AG14" s="755">
        <f t="shared" si="11"/>
        <v>1529776.22</v>
      </c>
      <c r="AH14" s="754">
        <v>15</v>
      </c>
      <c r="AI14" s="771">
        <v>2139593.7000000002</v>
      </c>
    </row>
    <row r="15" spans="1:35">
      <c r="A15" s="772" t="s">
        <v>1190</v>
      </c>
      <c r="B15" s="763">
        <v>15</v>
      </c>
      <c r="C15" s="764">
        <v>97500</v>
      </c>
      <c r="D15" s="764"/>
      <c r="E15" s="764"/>
      <c r="F15" s="764"/>
      <c r="G15" s="764">
        <v>0</v>
      </c>
      <c r="H15" s="764"/>
      <c r="I15" s="764"/>
      <c r="J15" s="764">
        <v>186</v>
      </c>
      <c r="K15" s="765">
        <f t="shared" si="2"/>
        <v>97686</v>
      </c>
      <c r="L15" s="764">
        <v>201372</v>
      </c>
      <c r="M15" s="764"/>
      <c r="N15" s="766">
        <f t="shared" si="3"/>
        <v>201372</v>
      </c>
      <c r="O15" s="767">
        <f t="shared" si="4"/>
        <v>1172232</v>
      </c>
      <c r="P15" s="766">
        <f t="shared" si="5"/>
        <v>1373604</v>
      </c>
      <c r="Q15" s="768"/>
      <c r="R15" s="769"/>
      <c r="S15" s="769"/>
      <c r="T15" s="769"/>
      <c r="U15" s="769"/>
      <c r="V15" s="764"/>
      <c r="W15" s="769"/>
      <c r="X15" s="769"/>
      <c r="Y15" s="769"/>
      <c r="Z15" s="765">
        <f t="shared" si="6"/>
        <v>0</v>
      </c>
      <c r="AA15" s="769"/>
      <c r="AB15" s="769"/>
      <c r="AC15" s="766">
        <f t="shared" si="7"/>
        <v>0</v>
      </c>
      <c r="AD15" s="767">
        <f t="shared" si="8"/>
        <v>0</v>
      </c>
      <c r="AE15" s="770">
        <f t="shared" si="9"/>
        <v>0</v>
      </c>
      <c r="AF15" s="754">
        <f t="shared" si="10"/>
        <v>-15</v>
      </c>
      <c r="AG15" s="755">
        <f t="shared" si="11"/>
        <v>-1373604</v>
      </c>
      <c r="AH15" s="754"/>
      <c r="AI15" s="771"/>
    </row>
    <row r="16" spans="1:35">
      <c r="A16" s="773"/>
      <c r="B16" s="763"/>
      <c r="C16" s="764"/>
      <c r="D16" s="764"/>
      <c r="E16" s="764"/>
      <c r="F16" s="764"/>
      <c r="G16" s="764"/>
      <c r="H16" s="764"/>
      <c r="I16" s="764"/>
      <c r="J16" s="764"/>
      <c r="K16" s="764"/>
      <c r="L16" s="764"/>
      <c r="M16" s="764"/>
      <c r="N16" s="774"/>
      <c r="O16" s="775"/>
      <c r="P16" s="774"/>
      <c r="Q16" s="749"/>
      <c r="R16" s="769"/>
      <c r="S16" s="769"/>
      <c r="T16" s="769"/>
      <c r="U16" s="769"/>
      <c r="V16" s="769"/>
      <c r="W16" s="769"/>
      <c r="X16" s="769"/>
      <c r="Y16" s="769"/>
      <c r="Z16" s="764"/>
      <c r="AA16" s="769"/>
      <c r="AB16" s="769"/>
      <c r="AC16" s="774"/>
      <c r="AD16" s="775"/>
      <c r="AE16" s="771"/>
      <c r="AF16" s="753"/>
      <c r="AG16" s="755"/>
      <c r="AH16" s="754"/>
      <c r="AI16" s="771"/>
    </row>
    <row r="17" spans="1:35">
      <c r="A17" s="718" t="s">
        <v>3</v>
      </c>
      <c r="B17" s="756">
        <f t="shared" ref="B17:C17" si="12">SUM(B18:B20)</f>
        <v>146</v>
      </c>
      <c r="C17" s="757">
        <f t="shared" si="12"/>
        <v>678500</v>
      </c>
      <c r="D17" s="757"/>
      <c r="E17" s="757"/>
      <c r="F17" s="757"/>
      <c r="G17" s="757">
        <f>SUM(G18:G20)</f>
        <v>25520</v>
      </c>
      <c r="H17" s="757"/>
      <c r="I17" s="757"/>
      <c r="J17" s="757">
        <f t="shared" ref="J17:R17" si="13">SUM(J18:J20)</f>
        <v>119563</v>
      </c>
      <c r="K17" s="757">
        <f t="shared" si="13"/>
        <v>823583</v>
      </c>
      <c r="L17" s="757">
        <f t="shared" si="13"/>
        <v>1612656</v>
      </c>
      <c r="M17" s="757">
        <f t="shared" si="13"/>
        <v>0</v>
      </c>
      <c r="N17" s="757">
        <f t="shared" si="13"/>
        <v>1612656</v>
      </c>
      <c r="O17" s="757">
        <f>SUM(O18:O20)</f>
        <v>9882996</v>
      </c>
      <c r="P17" s="758">
        <f t="shared" si="13"/>
        <v>11495652</v>
      </c>
      <c r="Q17" s="756">
        <f t="shared" si="13"/>
        <v>181</v>
      </c>
      <c r="R17" s="757">
        <f t="shared" si="13"/>
        <v>979027.53</v>
      </c>
      <c r="S17" s="757"/>
      <c r="T17" s="757"/>
      <c r="U17" s="757"/>
      <c r="V17" s="757">
        <f>SUM(V18:V20)</f>
        <v>0</v>
      </c>
      <c r="W17" s="757"/>
      <c r="X17" s="757"/>
      <c r="Y17" s="757">
        <f t="shared" ref="Y17:AC17" si="14">SUM(Y18:Y20)</f>
        <v>7463.25</v>
      </c>
      <c r="Z17" s="757">
        <f t="shared" si="14"/>
        <v>986490.78</v>
      </c>
      <c r="AA17" s="757">
        <f t="shared" si="14"/>
        <v>1308325.97</v>
      </c>
      <c r="AB17" s="757">
        <f t="shared" si="14"/>
        <v>460913.45999999996</v>
      </c>
      <c r="AC17" s="758">
        <f t="shared" si="14"/>
        <v>1769239.43</v>
      </c>
      <c r="AD17" s="759">
        <f>SUM(AD18:AD20)</f>
        <v>11837889.359999999</v>
      </c>
      <c r="AE17" s="760">
        <f t="shared" ref="AE17:AH17" si="15">SUM(AE18:AE20)</f>
        <v>13607128.789999999</v>
      </c>
      <c r="AF17" s="756">
        <f t="shared" si="15"/>
        <v>35</v>
      </c>
      <c r="AG17" s="761">
        <f>SUM(AG18:AG20)</f>
        <v>2111476.7900000005</v>
      </c>
      <c r="AH17" s="756">
        <f t="shared" si="15"/>
        <v>181</v>
      </c>
      <c r="AI17" s="760">
        <f>SUM(AI18:AI20)</f>
        <v>17206910.439999998</v>
      </c>
    </row>
    <row r="18" spans="1:35">
      <c r="A18" s="772" t="s">
        <v>1191</v>
      </c>
      <c r="B18" s="763">
        <v>28</v>
      </c>
      <c r="C18" s="764">
        <v>168500</v>
      </c>
      <c r="D18" s="764"/>
      <c r="E18" s="764"/>
      <c r="F18" s="764"/>
      <c r="G18" s="764">
        <v>4928</v>
      </c>
      <c r="H18" s="764"/>
      <c r="I18" s="764"/>
      <c r="J18" s="764">
        <v>11185</v>
      </c>
      <c r="K18" s="764">
        <f>SUM(C18:J18)</f>
        <v>184613</v>
      </c>
      <c r="L18" s="764">
        <v>362562</v>
      </c>
      <c r="M18" s="764"/>
      <c r="N18" s="774">
        <f>L18+M18</f>
        <v>362562</v>
      </c>
      <c r="O18" s="775">
        <f>K18*12</f>
        <v>2215356</v>
      </c>
      <c r="P18" s="774">
        <f>O18+N18</f>
        <v>2577918</v>
      </c>
      <c r="Q18" s="768">
        <v>37</v>
      </c>
      <c r="R18" s="769">
        <v>237291.67</v>
      </c>
      <c r="S18" s="769"/>
      <c r="T18" s="769"/>
      <c r="U18" s="769"/>
      <c r="V18" s="769"/>
      <c r="W18" s="769"/>
      <c r="X18" s="769"/>
      <c r="Y18" s="769">
        <v>1294.25</v>
      </c>
      <c r="Z18" s="764">
        <f>SUM(R18:Y18)</f>
        <v>238585.92</v>
      </c>
      <c r="AA18" s="769">
        <v>317216.76</v>
      </c>
      <c r="AB18" s="769">
        <v>97783.460000000021</v>
      </c>
      <c r="AC18" s="774">
        <f>AA18+AB18</f>
        <v>415000.22000000003</v>
      </c>
      <c r="AD18" s="775">
        <f>Z18*12</f>
        <v>2863031.04</v>
      </c>
      <c r="AE18" s="771">
        <f>AD18+AC18</f>
        <v>3278031.2600000002</v>
      </c>
      <c r="AF18" s="754">
        <f t="shared" ref="AF18:AF20" si="16">Q18-B18</f>
        <v>9</v>
      </c>
      <c r="AG18" s="755">
        <f>AE18-P18</f>
        <v>700113.26000000024</v>
      </c>
      <c r="AH18" s="754">
        <v>37</v>
      </c>
      <c r="AI18" s="771">
        <v>4300036.0599999996</v>
      </c>
    </row>
    <row r="19" spans="1:35">
      <c r="A19" s="772" t="s">
        <v>1192</v>
      </c>
      <c r="B19" s="763">
        <v>42</v>
      </c>
      <c r="C19" s="764">
        <v>210000</v>
      </c>
      <c r="D19" s="764"/>
      <c r="E19" s="764"/>
      <c r="F19" s="764"/>
      <c r="G19" s="764">
        <v>7392</v>
      </c>
      <c r="H19" s="764"/>
      <c r="I19" s="764"/>
      <c r="J19" s="764">
        <v>25410</v>
      </c>
      <c r="K19" s="764">
        <f>SUM(C19:J19)</f>
        <v>242802</v>
      </c>
      <c r="L19" s="764">
        <v>475608</v>
      </c>
      <c r="M19" s="764"/>
      <c r="N19" s="774">
        <f>L19+M19</f>
        <v>475608</v>
      </c>
      <c r="O19" s="775">
        <f>K19*12</f>
        <v>2913624</v>
      </c>
      <c r="P19" s="774">
        <f>O19+N19</f>
        <v>3389232</v>
      </c>
      <c r="Q19" s="768">
        <v>64</v>
      </c>
      <c r="R19" s="769">
        <v>349770.17</v>
      </c>
      <c r="S19" s="769"/>
      <c r="T19" s="769"/>
      <c r="U19" s="769"/>
      <c r="V19" s="769"/>
      <c r="W19" s="769"/>
      <c r="X19" s="769"/>
      <c r="Y19" s="769">
        <v>2503.25</v>
      </c>
      <c r="Z19" s="764">
        <f>SUM(R19:Y19)</f>
        <v>352273.42</v>
      </c>
      <c r="AA19" s="769">
        <v>466150.74</v>
      </c>
      <c r="AB19" s="769">
        <v>159419.47999999995</v>
      </c>
      <c r="AC19" s="774">
        <f>AA19+AB19</f>
        <v>625570.22</v>
      </c>
      <c r="AD19" s="775">
        <f>Z19*12</f>
        <v>4227281.04</v>
      </c>
      <c r="AE19" s="771">
        <f>AD19+AC19</f>
        <v>4852851.26</v>
      </c>
      <c r="AF19" s="754">
        <f t="shared" si="16"/>
        <v>22</v>
      </c>
      <c r="AG19" s="755">
        <f t="shared" ref="AG19:AG20" si="17">AE19-P19</f>
        <v>1463619.2599999998</v>
      </c>
      <c r="AH19" s="754">
        <v>64</v>
      </c>
      <c r="AI19" s="771">
        <v>6259621.1600000001</v>
      </c>
    </row>
    <row r="20" spans="1:35">
      <c r="A20" s="772" t="s">
        <v>1193</v>
      </c>
      <c r="B20" s="763">
        <v>76</v>
      </c>
      <c r="C20" s="764">
        <v>300000</v>
      </c>
      <c r="D20" s="764"/>
      <c r="E20" s="764"/>
      <c r="F20" s="764"/>
      <c r="G20" s="764">
        <v>13200</v>
      </c>
      <c r="H20" s="764"/>
      <c r="I20" s="764"/>
      <c r="J20" s="764">
        <v>82968</v>
      </c>
      <c r="K20" s="764">
        <f>SUM(C20:J20)</f>
        <v>396168</v>
      </c>
      <c r="L20" s="764">
        <v>774486</v>
      </c>
      <c r="M20" s="764"/>
      <c r="N20" s="774">
        <f>L20+M20</f>
        <v>774486</v>
      </c>
      <c r="O20" s="775">
        <f>K20*12</f>
        <v>4754016</v>
      </c>
      <c r="P20" s="774">
        <f>O20+N20</f>
        <v>5528502</v>
      </c>
      <c r="Q20" s="768">
        <v>80</v>
      </c>
      <c r="R20" s="769">
        <v>391965.69</v>
      </c>
      <c r="S20" s="769"/>
      <c r="T20" s="769"/>
      <c r="U20" s="769"/>
      <c r="V20" s="769"/>
      <c r="W20" s="769"/>
      <c r="X20" s="769"/>
      <c r="Y20" s="769">
        <v>3665.75</v>
      </c>
      <c r="Z20" s="764">
        <f>SUM(R20:Y20)</f>
        <v>395631.44</v>
      </c>
      <c r="AA20" s="769">
        <v>524958.47</v>
      </c>
      <c r="AB20" s="769">
        <v>203710.51999999996</v>
      </c>
      <c r="AC20" s="774">
        <f>AA20+AB20</f>
        <v>728668.99</v>
      </c>
      <c r="AD20" s="775">
        <f>Z20*12</f>
        <v>4747577.28</v>
      </c>
      <c r="AE20" s="771">
        <f>AD20+AC20</f>
        <v>5476246.2700000005</v>
      </c>
      <c r="AF20" s="754">
        <f t="shared" si="16"/>
        <v>4</v>
      </c>
      <c r="AG20" s="755">
        <f t="shared" si="17"/>
        <v>-52255.729999999516</v>
      </c>
      <c r="AH20" s="754">
        <v>80</v>
      </c>
      <c r="AI20" s="771">
        <v>6647253.2199999997</v>
      </c>
    </row>
    <row r="21" spans="1:35">
      <c r="A21" s="17"/>
      <c r="B21" s="763"/>
      <c r="C21" s="764"/>
      <c r="D21" s="764"/>
      <c r="E21" s="764"/>
      <c r="F21" s="764"/>
      <c r="G21" s="764"/>
      <c r="H21" s="764"/>
      <c r="I21" s="764"/>
      <c r="J21" s="764"/>
      <c r="K21" s="764"/>
      <c r="L21" s="764"/>
      <c r="M21" s="764"/>
      <c r="N21" s="774"/>
      <c r="O21" s="775"/>
      <c r="P21" s="774"/>
      <c r="Q21" s="749"/>
      <c r="R21" s="769"/>
      <c r="S21" s="769"/>
      <c r="T21" s="769"/>
      <c r="U21" s="769"/>
      <c r="V21" s="769"/>
      <c r="W21" s="769"/>
      <c r="X21" s="769"/>
      <c r="Y21" s="769"/>
      <c r="Z21" s="764"/>
      <c r="AA21" s="769"/>
      <c r="AB21" s="769"/>
      <c r="AC21" s="774"/>
      <c r="AD21" s="775"/>
      <c r="AE21" s="771"/>
      <c r="AF21" s="753"/>
      <c r="AG21" s="755"/>
      <c r="AH21" s="754"/>
      <c r="AI21" s="771"/>
    </row>
    <row r="22" spans="1:35">
      <c r="A22" s="718" t="s">
        <v>4</v>
      </c>
      <c r="B22" s="756">
        <f t="shared" ref="B22:C22" si="18">SUM(B23:B25)</f>
        <v>319</v>
      </c>
      <c r="C22" s="757">
        <f t="shared" si="18"/>
        <v>818500</v>
      </c>
      <c r="D22" s="757"/>
      <c r="E22" s="757"/>
      <c r="F22" s="757"/>
      <c r="G22" s="757">
        <f>SUM(G23:G25)</f>
        <v>56672</v>
      </c>
      <c r="H22" s="757"/>
      <c r="I22" s="757"/>
      <c r="J22" s="757">
        <f t="shared" ref="J22:R22" si="19">SUM(J23:J25)</f>
        <v>389343</v>
      </c>
      <c r="K22" s="757">
        <f t="shared" si="19"/>
        <v>1264515</v>
      </c>
      <c r="L22" s="757">
        <f t="shared" si="19"/>
        <v>2452394</v>
      </c>
      <c r="M22" s="757">
        <f t="shared" si="19"/>
        <v>0</v>
      </c>
      <c r="N22" s="757">
        <f t="shared" si="19"/>
        <v>2452394</v>
      </c>
      <c r="O22" s="757">
        <f>SUM(O23:O25)</f>
        <v>15174180</v>
      </c>
      <c r="P22" s="758">
        <f t="shared" si="19"/>
        <v>17626574</v>
      </c>
      <c r="Q22" s="756">
        <f t="shared" si="19"/>
        <v>362</v>
      </c>
      <c r="R22" s="757">
        <f t="shared" si="19"/>
        <v>1308733.02</v>
      </c>
      <c r="S22" s="757"/>
      <c r="T22" s="757"/>
      <c r="U22" s="757"/>
      <c r="V22" s="757">
        <f>SUM(V23:V25)</f>
        <v>0</v>
      </c>
      <c r="W22" s="757"/>
      <c r="X22" s="757"/>
      <c r="Y22" s="757">
        <f t="shared" ref="Y22:AC22" si="20">SUM(Y23:Y25)</f>
        <v>18414</v>
      </c>
      <c r="Z22" s="757">
        <f t="shared" si="20"/>
        <v>1327147.02</v>
      </c>
      <c r="AA22" s="757">
        <f t="shared" si="20"/>
        <v>1803362.26</v>
      </c>
      <c r="AB22" s="757">
        <f t="shared" si="20"/>
        <v>919896.93999999936</v>
      </c>
      <c r="AC22" s="758">
        <f t="shared" si="20"/>
        <v>2723259.1999999993</v>
      </c>
      <c r="AD22" s="759">
        <f>SUM(AD23:AD25)</f>
        <v>15925764.24</v>
      </c>
      <c r="AE22" s="760">
        <f t="shared" ref="AE22:AH22" si="21">SUM(AE23:AE25)</f>
        <v>18649023.439999998</v>
      </c>
      <c r="AF22" s="756">
        <f t="shared" si="21"/>
        <v>43</v>
      </c>
      <c r="AG22" s="761">
        <f>SUM(AG23:AG25)</f>
        <v>1022449.4399999995</v>
      </c>
      <c r="AH22" s="756">
        <f t="shared" si="21"/>
        <v>362</v>
      </c>
      <c r="AI22" s="760">
        <f>SUM(AI23:AI25)</f>
        <v>22048974.32</v>
      </c>
    </row>
    <row r="23" spans="1:35">
      <c r="A23" s="772" t="s">
        <v>1219</v>
      </c>
      <c r="B23" s="763">
        <v>81</v>
      </c>
      <c r="C23" s="764">
        <v>259200</v>
      </c>
      <c r="D23" s="764"/>
      <c r="E23" s="764"/>
      <c r="F23" s="764"/>
      <c r="G23" s="764">
        <v>14256</v>
      </c>
      <c r="H23" s="764"/>
      <c r="I23" s="764"/>
      <c r="J23" s="764">
        <v>98814</v>
      </c>
      <c r="K23" s="764">
        <f>SUM(C23:J23)</f>
        <v>372270</v>
      </c>
      <c r="L23" s="764">
        <v>725262</v>
      </c>
      <c r="M23" s="764"/>
      <c r="N23" s="774">
        <f>L23+M23</f>
        <v>725262</v>
      </c>
      <c r="O23" s="775">
        <f>K23*12</f>
        <v>4467240</v>
      </c>
      <c r="P23" s="774">
        <f>O23+N23</f>
        <v>5192502</v>
      </c>
      <c r="Q23" s="768">
        <v>94</v>
      </c>
      <c r="R23" s="769">
        <v>385416.49</v>
      </c>
      <c r="S23" s="769"/>
      <c r="T23" s="769"/>
      <c r="U23" s="769"/>
      <c r="V23" s="769"/>
      <c r="W23" s="769"/>
      <c r="X23" s="769"/>
      <c r="Y23" s="769">
        <v>5270</v>
      </c>
      <c r="Z23" s="764">
        <f>SUM(R23:Y23)</f>
        <v>390686.49</v>
      </c>
      <c r="AA23" s="769">
        <v>534257.05000000005</v>
      </c>
      <c r="AB23" s="769">
        <v>241517.44999999987</v>
      </c>
      <c r="AC23" s="774">
        <f>AA23+AB23</f>
        <v>775774.49999999988</v>
      </c>
      <c r="AD23" s="775">
        <f>Z23*12</f>
        <v>4688237.88</v>
      </c>
      <c r="AE23" s="771">
        <f>AD23+AC23</f>
        <v>5464012.3799999999</v>
      </c>
      <c r="AF23" s="754">
        <f t="shared" ref="AF23:AF25" si="22">Q23-B23</f>
        <v>13</v>
      </c>
      <c r="AG23" s="755">
        <f t="shared" ref="AG23:AG25" si="23">AE23-P23</f>
        <v>271510.37999999989</v>
      </c>
      <c r="AH23" s="754">
        <v>94</v>
      </c>
      <c r="AI23" s="771">
        <v>6495702.2399999993</v>
      </c>
    </row>
    <row r="24" spans="1:35">
      <c r="A24" s="772" t="s">
        <v>1220</v>
      </c>
      <c r="B24" s="763">
        <v>96</v>
      </c>
      <c r="C24" s="764">
        <v>242500</v>
      </c>
      <c r="D24" s="764"/>
      <c r="E24" s="764"/>
      <c r="F24" s="764"/>
      <c r="G24" s="764">
        <v>17072</v>
      </c>
      <c r="H24" s="764"/>
      <c r="I24" s="764"/>
      <c r="J24" s="764">
        <v>117288</v>
      </c>
      <c r="K24" s="764">
        <f>SUM(C24:J24)</f>
        <v>376860</v>
      </c>
      <c r="L24" s="764">
        <v>730634</v>
      </c>
      <c r="M24" s="764"/>
      <c r="N24" s="774">
        <f>L24+M24</f>
        <v>730634</v>
      </c>
      <c r="O24" s="775">
        <f>K24*12</f>
        <v>4522320</v>
      </c>
      <c r="P24" s="774">
        <f>O24+N24</f>
        <v>5252954</v>
      </c>
      <c r="Q24" s="768">
        <v>106</v>
      </c>
      <c r="R24" s="769">
        <v>392481.53</v>
      </c>
      <c r="S24" s="769"/>
      <c r="T24" s="769"/>
      <c r="U24" s="769"/>
      <c r="V24" s="769"/>
      <c r="W24" s="769"/>
      <c r="X24" s="769"/>
      <c r="Y24" s="769">
        <v>5533.5</v>
      </c>
      <c r="Z24" s="764">
        <f>SUM(R24:Y24)</f>
        <v>398015.03</v>
      </c>
      <c r="AA24" s="769">
        <v>543765.30000000005</v>
      </c>
      <c r="AB24" s="769">
        <v>272039.19999999995</v>
      </c>
      <c r="AC24" s="774">
        <f>AA24+AB24</f>
        <v>815804.5</v>
      </c>
      <c r="AD24" s="775">
        <f>Z24*12</f>
        <v>4776180.3600000003</v>
      </c>
      <c r="AE24" s="771">
        <f>AD24+AC24</f>
        <v>5591984.8600000003</v>
      </c>
      <c r="AF24" s="754">
        <f t="shared" si="22"/>
        <v>10</v>
      </c>
      <c r="AG24" s="755">
        <f t="shared" si="23"/>
        <v>339030.86000000034</v>
      </c>
      <c r="AH24" s="754">
        <v>106</v>
      </c>
      <c r="AI24" s="771">
        <v>6567199.9399999995</v>
      </c>
    </row>
    <row r="25" spans="1:35">
      <c r="A25" s="772" t="s">
        <v>1221</v>
      </c>
      <c r="B25" s="763">
        <v>142</v>
      </c>
      <c r="C25" s="764">
        <v>316800</v>
      </c>
      <c r="D25" s="764"/>
      <c r="E25" s="764"/>
      <c r="F25" s="764"/>
      <c r="G25" s="764">
        <v>25344</v>
      </c>
      <c r="H25" s="764"/>
      <c r="I25" s="764"/>
      <c r="J25" s="764">
        <v>173241</v>
      </c>
      <c r="K25" s="764">
        <f>SUM(C25:J25)</f>
        <v>515385</v>
      </c>
      <c r="L25" s="764">
        <v>996498</v>
      </c>
      <c r="M25" s="764"/>
      <c r="N25" s="774">
        <f>L25+M25</f>
        <v>996498</v>
      </c>
      <c r="O25" s="775">
        <f>K25*12</f>
        <v>6184620</v>
      </c>
      <c r="P25" s="774">
        <f>O25+N25</f>
        <v>7181118</v>
      </c>
      <c r="Q25" s="768">
        <v>162</v>
      </c>
      <c r="R25" s="769">
        <v>530835</v>
      </c>
      <c r="S25" s="769"/>
      <c r="T25" s="769"/>
      <c r="U25" s="769"/>
      <c r="V25" s="769"/>
      <c r="W25" s="769"/>
      <c r="X25" s="769"/>
      <c r="Y25" s="769">
        <v>7610.5</v>
      </c>
      <c r="Z25" s="764">
        <f>SUM(R25:Y25)</f>
        <v>538445.5</v>
      </c>
      <c r="AA25" s="769">
        <v>725339.90999999992</v>
      </c>
      <c r="AB25" s="769">
        <v>406340.28999999957</v>
      </c>
      <c r="AC25" s="774">
        <f>AA25+AB25</f>
        <v>1131680.1999999995</v>
      </c>
      <c r="AD25" s="775">
        <f>Z25*12</f>
        <v>6461346</v>
      </c>
      <c r="AE25" s="771">
        <f>AD25+AC25</f>
        <v>7593026.1999999993</v>
      </c>
      <c r="AF25" s="754">
        <f t="shared" si="22"/>
        <v>20</v>
      </c>
      <c r="AG25" s="755">
        <f t="shared" si="23"/>
        <v>411908.19999999925</v>
      </c>
      <c r="AH25" s="754">
        <v>162</v>
      </c>
      <c r="AI25" s="771">
        <v>8986072.1399999987</v>
      </c>
    </row>
    <row r="26" spans="1:35">
      <c r="A26" s="17"/>
      <c r="B26" s="763"/>
      <c r="C26" s="764"/>
      <c r="D26" s="764"/>
      <c r="E26" s="764"/>
      <c r="F26" s="764"/>
      <c r="G26" s="764"/>
      <c r="H26" s="764"/>
      <c r="I26" s="764"/>
      <c r="J26" s="764"/>
      <c r="K26" s="764"/>
      <c r="L26" s="764"/>
      <c r="M26" s="764"/>
      <c r="N26" s="774"/>
      <c r="O26" s="775"/>
      <c r="P26" s="774"/>
      <c r="Q26" s="749"/>
      <c r="R26" s="769"/>
      <c r="S26" s="769"/>
      <c r="T26" s="769"/>
      <c r="U26" s="769"/>
      <c r="V26" s="769"/>
      <c r="W26" s="769"/>
      <c r="X26" s="769"/>
      <c r="Y26" s="769"/>
      <c r="Z26" s="764"/>
      <c r="AA26" s="769"/>
      <c r="AB26" s="769"/>
      <c r="AC26" s="774"/>
      <c r="AD26" s="775"/>
      <c r="AE26" s="771"/>
      <c r="AF26" s="753"/>
      <c r="AG26" s="755"/>
      <c r="AH26" s="754"/>
      <c r="AI26" s="771"/>
    </row>
    <row r="27" spans="1:35">
      <c r="A27" s="718" t="s">
        <v>5</v>
      </c>
      <c r="B27" s="756">
        <f t="shared" ref="B27:C27" si="24">SUM(B28:B30)</f>
        <v>538</v>
      </c>
      <c r="C27" s="757">
        <f t="shared" si="24"/>
        <v>871800</v>
      </c>
      <c r="D27" s="757"/>
      <c r="E27" s="757"/>
      <c r="F27" s="757"/>
      <c r="G27" s="757">
        <f>SUM(G28:G30)</f>
        <v>94336</v>
      </c>
      <c r="H27" s="757"/>
      <c r="I27" s="757"/>
      <c r="J27" s="757">
        <f t="shared" ref="J27:R27" si="25">SUM(J28:J30)</f>
        <v>697403</v>
      </c>
      <c r="K27" s="757">
        <f t="shared" si="25"/>
        <v>1663539</v>
      </c>
      <c r="L27" s="757">
        <f t="shared" si="25"/>
        <v>3199510</v>
      </c>
      <c r="M27" s="757">
        <f t="shared" si="25"/>
        <v>0</v>
      </c>
      <c r="N27" s="757">
        <f t="shared" si="25"/>
        <v>3199510</v>
      </c>
      <c r="O27" s="757">
        <f t="shared" si="25"/>
        <v>19962468</v>
      </c>
      <c r="P27" s="758">
        <f t="shared" si="25"/>
        <v>23161978</v>
      </c>
      <c r="Q27" s="756">
        <f t="shared" si="25"/>
        <v>580</v>
      </c>
      <c r="R27" s="757">
        <f t="shared" si="25"/>
        <v>1530743.14</v>
      </c>
      <c r="S27" s="757"/>
      <c r="T27" s="757"/>
      <c r="U27" s="757"/>
      <c r="V27" s="757">
        <f>SUM(V28:V30)</f>
        <v>0</v>
      </c>
      <c r="W27" s="757"/>
      <c r="X27" s="757"/>
      <c r="Y27" s="757">
        <f t="shared" ref="Y27:AH27" si="26">SUM(Y28:Y30)</f>
        <v>23443.75</v>
      </c>
      <c r="Z27" s="757">
        <f t="shared" si="26"/>
        <v>1554186.89</v>
      </c>
      <c r="AA27" s="757">
        <f t="shared" si="26"/>
        <v>2092080.8699999987</v>
      </c>
      <c r="AB27" s="757">
        <f t="shared" si="26"/>
        <v>1323296.1799999981</v>
      </c>
      <c r="AC27" s="758">
        <f t="shared" si="26"/>
        <v>3415377.049999997</v>
      </c>
      <c r="AD27" s="759">
        <f t="shared" si="26"/>
        <v>18650242.68</v>
      </c>
      <c r="AE27" s="760">
        <f t="shared" si="26"/>
        <v>22065619.729999997</v>
      </c>
      <c r="AF27" s="756">
        <f t="shared" si="26"/>
        <v>42</v>
      </c>
      <c r="AG27" s="761">
        <f>SUM(AG28:AG30)</f>
        <v>-1096358.2700000042</v>
      </c>
      <c r="AH27" s="756">
        <f t="shared" si="26"/>
        <v>580</v>
      </c>
      <c r="AI27" s="760">
        <f>SUM(AI28:AI30)</f>
        <v>27461368.539999999</v>
      </c>
    </row>
    <row r="28" spans="1:35">
      <c r="A28" s="772" t="s">
        <v>1197</v>
      </c>
      <c r="B28" s="763">
        <v>98</v>
      </c>
      <c r="C28" s="764">
        <v>186200</v>
      </c>
      <c r="D28" s="764"/>
      <c r="E28" s="764"/>
      <c r="F28" s="764"/>
      <c r="G28" s="764">
        <v>17248</v>
      </c>
      <c r="H28" s="764"/>
      <c r="I28" s="764"/>
      <c r="J28" s="764">
        <v>127859</v>
      </c>
      <c r="K28" s="764">
        <f>SUM(C28:J28)</f>
        <v>331307</v>
      </c>
      <c r="L28" s="764">
        <v>639290</v>
      </c>
      <c r="M28" s="764"/>
      <c r="N28" s="774">
        <f>L28+M28</f>
        <v>639290</v>
      </c>
      <c r="O28" s="775">
        <f>K28*12</f>
        <v>3975684</v>
      </c>
      <c r="P28" s="774">
        <f>O28+N28</f>
        <v>4614974</v>
      </c>
      <c r="Q28" s="768">
        <v>101</v>
      </c>
      <c r="R28" s="769">
        <v>294837.21999999997</v>
      </c>
      <c r="S28" s="769"/>
      <c r="T28" s="769"/>
      <c r="U28" s="769"/>
      <c r="V28" s="769"/>
      <c r="W28" s="769"/>
      <c r="X28" s="769"/>
      <c r="Y28" s="769">
        <v>4185</v>
      </c>
      <c r="Z28" s="764">
        <f>SUM(R28:Y28)</f>
        <v>299022.21999999997</v>
      </c>
      <c r="AA28" s="769">
        <v>400391.32000000007</v>
      </c>
      <c r="AB28" s="769">
        <v>237635.01999999976</v>
      </c>
      <c r="AC28" s="774">
        <f>AA28+AB28</f>
        <v>638026.33999999985</v>
      </c>
      <c r="AD28" s="775">
        <f>Z28*12</f>
        <v>3588266.6399999997</v>
      </c>
      <c r="AE28" s="771">
        <f>AD28+AC28</f>
        <v>4226292.9799999995</v>
      </c>
      <c r="AF28" s="754">
        <f t="shared" ref="AF28:AF30" si="27">Q28-B28</f>
        <v>3</v>
      </c>
      <c r="AG28" s="755">
        <f t="shared" ref="AG28:AG30" si="28">AE28-P28</f>
        <v>-388681.02000000048</v>
      </c>
      <c r="AH28" s="754">
        <v>101</v>
      </c>
      <c r="AI28" s="771">
        <v>5171186.3199999994</v>
      </c>
    </row>
    <row r="29" spans="1:35">
      <c r="A29" s="772" t="s">
        <v>1198</v>
      </c>
      <c r="B29" s="763">
        <v>322</v>
      </c>
      <c r="C29" s="764">
        <v>544000</v>
      </c>
      <c r="D29" s="764"/>
      <c r="E29" s="764"/>
      <c r="F29" s="764"/>
      <c r="G29" s="764">
        <v>56320</v>
      </c>
      <c r="H29" s="764"/>
      <c r="I29" s="764"/>
      <c r="J29" s="764">
        <v>417104</v>
      </c>
      <c r="K29" s="764">
        <f>SUM(C29:J29)</f>
        <v>1017424</v>
      </c>
      <c r="L29" s="764">
        <v>1958688</v>
      </c>
      <c r="M29" s="764"/>
      <c r="N29" s="774">
        <f>L29+M29</f>
        <v>1958688</v>
      </c>
      <c r="O29" s="775">
        <f>K29*12</f>
        <v>12209088</v>
      </c>
      <c r="P29" s="774">
        <f>O29+N29</f>
        <v>14167776</v>
      </c>
      <c r="Q29" s="768">
        <v>359</v>
      </c>
      <c r="R29" s="769">
        <v>971266.62</v>
      </c>
      <c r="S29" s="769"/>
      <c r="T29" s="769"/>
      <c r="U29" s="769"/>
      <c r="V29" s="769"/>
      <c r="W29" s="769"/>
      <c r="X29" s="769"/>
      <c r="Y29" s="769">
        <v>15515.5</v>
      </c>
      <c r="Z29" s="764">
        <f>SUM(R29:Y29)</f>
        <v>986782.12</v>
      </c>
      <c r="AA29" s="769">
        <v>1333453.5999999987</v>
      </c>
      <c r="AB29" s="769">
        <v>830560.09999999858</v>
      </c>
      <c r="AC29" s="774">
        <f>AA29+AB29</f>
        <v>2164013.6999999974</v>
      </c>
      <c r="AD29" s="775">
        <f>Z29*12</f>
        <v>11841385.439999999</v>
      </c>
      <c r="AE29" s="771">
        <f>AD29+AC29</f>
        <v>14005399.139999997</v>
      </c>
      <c r="AF29" s="754">
        <f t="shared" si="27"/>
        <v>37</v>
      </c>
      <c r="AG29" s="755">
        <f t="shared" si="28"/>
        <v>-162376.86000000313</v>
      </c>
      <c r="AH29" s="754">
        <v>359</v>
      </c>
      <c r="AI29" s="771">
        <v>17359462.859999999</v>
      </c>
    </row>
    <row r="30" spans="1:35">
      <c r="A30" s="772" t="s">
        <v>1199</v>
      </c>
      <c r="B30" s="763">
        <v>118</v>
      </c>
      <c r="C30" s="764">
        <v>141600</v>
      </c>
      <c r="D30" s="764"/>
      <c r="E30" s="764"/>
      <c r="F30" s="764"/>
      <c r="G30" s="764">
        <v>20768</v>
      </c>
      <c r="H30" s="764"/>
      <c r="I30" s="764"/>
      <c r="J30" s="764">
        <v>152440</v>
      </c>
      <c r="K30" s="764">
        <f>SUM(C30:J30)</f>
        <v>314808</v>
      </c>
      <c r="L30" s="764">
        <v>601532</v>
      </c>
      <c r="M30" s="764"/>
      <c r="N30" s="774">
        <f>L30+M30</f>
        <v>601532</v>
      </c>
      <c r="O30" s="775">
        <f>K30*12</f>
        <v>3777696</v>
      </c>
      <c r="P30" s="774">
        <f>O30+N30</f>
        <v>4379228</v>
      </c>
      <c r="Q30" s="768">
        <v>120</v>
      </c>
      <c r="R30" s="769">
        <v>264639.3</v>
      </c>
      <c r="S30" s="769"/>
      <c r="T30" s="769"/>
      <c r="U30" s="769"/>
      <c r="V30" s="769"/>
      <c r="W30" s="769"/>
      <c r="X30" s="769"/>
      <c r="Y30" s="769">
        <v>3743.25</v>
      </c>
      <c r="Z30" s="764">
        <f>SUM(R30:Y30)</f>
        <v>268382.55</v>
      </c>
      <c r="AA30" s="769">
        <v>358235.95000000007</v>
      </c>
      <c r="AB30" s="769">
        <v>255101.05999999979</v>
      </c>
      <c r="AC30" s="774">
        <f>AA30+AB30</f>
        <v>613337.00999999989</v>
      </c>
      <c r="AD30" s="775">
        <f>Z30*12</f>
        <v>3220590.5999999996</v>
      </c>
      <c r="AE30" s="771">
        <f>AD30+AC30</f>
        <v>3833927.6099999994</v>
      </c>
      <c r="AF30" s="754">
        <f t="shared" si="27"/>
        <v>2</v>
      </c>
      <c r="AG30" s="755">
        <f t="shared" si="28"/>
        <v>-545300.3900000006</v>
      </c>
      <c r="AH30" s="754">
        <v>120</v>
      </c>
      <c r="AI30" s="771">
        <v>4930719.3599999994</v>
      </c>
    </row>
    <row r="31" spans="1:35">
      <c r="A31" s="773"/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4"/>
      <c r="M31" s="764"/>
      <c r="N31" s="774"/>
      <c r="O31" s="775"/>
      <c r="P31" s="774"/>
      <c r="Q31" s="749"/>
      <c r="R31" s="769"/>
      <c r="S31" s="769"/>
      <c r="T31" s="769"/>
      <c r="U31" s="769"/>
      <c r="V31" s="769"/>
      <c r="W31" s="769"/>
      <c r="X31" s="769"/>
      <c r="Y31" s="769"/>
      <c r="Z31" s="769"/>
      <c r="AA31" s="769"/>
      <c r="AB31" s="769"/>
      <c r="AC31" s="774"/>
      <c r="AD31" s="775"/>
      <c r="AE31" s="771"/>
      <c r="AF31" s="753"/>
      <c r="AG31" s="755"/>
      <c r="AH31" s="754"/>
      <c r="AI31" s="771"/>
    </row>
    <row r="32" spans="1:35">
      <c r="A32" s="718" t="s">
        <v>291</v>
      </c>
      <c r="B32" s="756"/>
      <c r="C32" s="757"/>
      <c r="D32" s="757"/>
      <c r="E32" s="757"/>
      <c r="F32" s="757"/>
      <c r="G32" s="757"/>
      <c r="H32" s="757"/>
      <c r="I32" s="757"/>
      <c r="J32" s="757"/>
      <c r="K32" s="757"/>
      <c r="L32" s="757"/>
      <c r="M32" s="757"/>
      <c r="N32" s="758">
        <f>SUM(N33:N35)</f>
        <v>15728826.351516645</v>
      </c>
      <c r="O32" s="759"/>
      <c r="P32" s="758">
        <f>SUM(P33:P35)</f>
        <v>15728826.351516645</v>
      </c>
      <c r="Q32" s="776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58">
        <f>SUM(AC33:AC35)</f>
        <v>18133235.530000009</v>
      </c>
      <c r="AD32" s="759"/>
      <c r="AE32" s="760">
        <f>SUM(AE33:AE35)</f>
        <v>18133235.530000009</v>
      </c>
      <c r="AF32" s="778"/>
      <c r="AG32" s="761">
        <f>SUM(AG33:AG35)</f>
        <v>2404409.1784833623</v>
      </c>
      <c r="AH32" s="779"/>
      <c r="AI32" s="760">
        <f>SUM(AI33:AI35)</f>
        <v>16216758.880000072</v>
      </c>
    </row>
    <row r="33" spans="1:35">
      <c r="A33" s="772" t="s">
        <v>1222</v>
      </c>
      <c r="B33" s="763"/>
      <c r="C33" s="764"/>
      <c r="D33" s="764"/>
      <c r="E33" s="764"/>
      <c r="F33" s="764"/>
      <c r="G33" s="764"/>
      <c r="H33" s="764"/>
      <c r="I33" s="764"/>
      <c r="J33" s="764"/>
      <c r="K33" s="764"/>
      <c r="L33" s="764"/>
      <c r="M33" s="764"/>
      <c r="N33" s="774">
        <v>4682576.5199999958</v>
      </c>
      <c r="O33" s="775"/>
      <c r="P33" s="774">
        <f>O33+N33</f>
        <v>4682576.5199999958</v>
      </c>
      <c r="Q33" s="749"/>
      <c r="R33" s="769"/>
      <c r="S33" s="769"/>
      <c r="T33" s="769"/>
      <c r="U33" s="769"/>
      <c r="V33" s="769"/>
      <c r="W33" s="769"/>
      <c r="X33" s="769"/>
      <c r="Y33" s="769"/>
      <c r="Z33" s="769"/>
      <c r="AA33" s="769"/>
      <c r="AB33" s="769"/>
      <c r="AC33" s="774">
        <f>'F-10'!E15</f>
        <v>4688221.5699999994</v>
      </c>
      <c r="AD33" s="775"/>
      <c r="AE33" s="771">
        <f>AD33+AC33</f>
        <v>4688221.5699999994</v>
      </c>
      <c r="AF33" s="754"/>
      <c r="AG33" s="755">
        <f t="shared" ref="AG33:AG35" si="29">AE33-P33</f>
        <v>5645.050000003539</v>
      </c>
      <c r="AH33" s="754"/>
      <c r="AI33" s="771">
        <f>'F-10'!G15</f>
        <v>5878250.5600000704</v>
      </c>
    </row>
    <row r="34" spans="1:35">
      <c r="A34" s="772" t="s">
        <v>1223</v>
      </c>
      <c r="B34" s="763"/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74">
        <v>5072791.2300000051</v>
      </c>
      <c r="O34" s="775"/>
      <c r="P34" s="774">
        <f t="shared" ref="P34:P35" si="30">O34+N34</f>
        <v>5072791.2300000051</v>
      </c>
      <c r="Q34" s="749"/>
      <c r="R34" s="769"/>
      <c r="S34" s="769"/>
      <c r="T34" s="769"/>
      <c r="U34" s="769"/>
      <c r="V34" s="769"/>
      <c r="W34" s="769"/>
      <c r="X34" s="769"/>
      <c r="Y34" s="769"/>
      <c r="Z34" s="769"/>
      <c r="AA34" s="769"/>
      <c r="AB34" s="769"/>
      <c r="AC34" s="774">
        <f>'F-10'!E21</f>
        <v>5084987.3300000094</v>
      </c>
      <c r="AD34" s="775"/>
      <c r="AE34" s="771">
        <f t="shared" ref="AE34" si="31">AD34+AC34</f>
        <v>5084987.3300000094</v>
      </c>
      <c r="AF34" s="754"/>
      <c r="AG34" s="755">
        <f t="shared" si="29"/>
        <v>12196.100000004284</v>
      </c>
      <c r="AH34" s="754"/>
      <c r="AI34" s="771">
        <f>'F-10'!G21</f>
        <v>6345794.4000000004</v>
      </c>
    </row>
    <row r="35" spans="1:35">
      <c r="A35" s="780" t="s">
        <v>1224</v>
      </c>
      <c r="B35" s="763"/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74">
        <v>5973458.6015166454</v>
      </c>
      <c r="O35" s="775"/>
      <c r="P35" s="774">
        <f t="shared" si="30"/>
        <v>5973458.6015166454</v>
      </c>
      <c r="Q35" s="749"/>
      <c r="R35" s="769"/>
      <c r="S35" s="769"/>
      <c r="T35" s="769"/>
      <c r="U35" s="769"/>
      <c r="V35" s="769"/>
      <c r="W35" s="769"/>
      <c r="X35" s="769"/>
      <c r="Y35" s="769"/>
      <c r="Z35" s="769"/>
      <c r="AA35" s="769"/>
      <c r="AB35" s="769"/>
      <c r="AC35" s="774">
        <v>8360026.6299999999</v>
      </c>
      <c r="AD35" s="775"/>
      <c r="AE35" s="771">
        <f>AD35+AC35</f>
        <v>8360026.6299999999</v>
      </c>
      <c r="AF35" s="754"/>
      <c r="AG35" s="755">
        <f t="shared" si="29"/>
        <v>2386568.0284833545</v>
      </c>
      <c r="AH35" s="754"/>
      <c r="AI35" s="771">
        <v>3992713.92</v>
      </c>
    </row>
    <row r="36" spans="1:35">
      <c r="A36" s="773"/>
      <c r="B36" s="749"/>
      <c r="C36" s="750"/>
      <c r="D36" s="750"/>
      <c r="E36" s="750"/>
      <c r="F36" s="750"/>
      <c r="G36" s="750"/>
      <c r="H36" s="750"/>
      <c r="I36" s="750"/>
      <c r="J36" s="750"/>
      <c r="K36" s="750"/>
      <c r="L36" s="750"/>
      <c r="M36" s="750"/>
      <c r="O36" s="752"/>
      <c r="P36" s="753"/>
      <c r="Q36" s="749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D36" s="752"/>
      <c r="AE36" s="753"/>
      <c r="AF36" s="754"/>
      <c r="AG36" s="755"/>
      <c r="AH36" s="754"/>
      <c r="AI36" s="755"/>
    </row>
    <row r="37" spans="1:35" ht="20.25" customHeight="1" thickBot="1">
      <c r="A37" s="1156" t="s">
        <v>0</v>
      </c>
      <c r="B37" s="1157">
        <f>B32+B27+B22+B17+B8</f>
        <v>1113</v>
      </c>
      <c r="C37" s="1158">
        <f>C32+C27+C22+C17+C8</f>
        <v>3270700</v>
      </c>
      <c r="D37" s="1158">
        <f t="shared" ref="D37:O37" si="32">D32+D27+D22+D17+D8</f>
        <v>0</v>
      </c>
      <c r="E37" s="1158">
        <f t="shared" si="32"/>
        <v>0</v>
      </c>
      <c r="F37" s="1158">
        <f t="shared" si="32"/>
        <v>0</v>
      </c>
      <c r="G37" s="1158">
        <f t="shared" si="32"/>
        <v>176528</v>
      </c>
      <c r="H37" s="1158">
        <f t="shared" si="32"/>
        <v>0</v>
      </c>
      <c r="I37" s="1158">
        <f t="shared" si="32"/>
        <v>0</v>
      </c>
      <c r="J37" s="1158">
        <f t="shared" si="32"/>
        <v>1208448</v>
      </c>
      <c r="K37" s="1158">
        <f t="shared" si="32"/>
        <v>4655676</v>
      </c>
      <c r="L37" s="1158">
        <f t="shared" si="32"/>
        <v>9116638</v>
      </c>
      <c r="M37" s="1158">
        <f t="shared" si="32"/>
        <v>0</v>
      </c>
      <c r="N37" s="1158">
        <f t="shared" si="32"/>
        <v>24845464.351516645</v>
      </c>
      <c r="O37" s="1158">
        <f t="shared" si="32"/>
        <v>55868112</v>
      </c>
      <c r="P37" s="1158">
        <f>P32+P27+P22+P17+P8</f>
        <v>80713576.351516649</v>
      </c>
      <c r="Q37" s="1157">
        <f t="shared" ref="Q37:AH37" si="33">Q32+Q27+Q22+Q17+Q8</f>
        <v>1198</v>
      </c>
      <c r="R37" s="1158">
        <f t="shared" si="33"/>
        <v>4491250.2300000004</v>
      </c>
      <c r="S37" s="1158">
        <f t="shared" si="33"/>
        <v>0</v>
      </c>
      <c r="T37" s="1158">
        <f t="shared" si="33"/>
        <v>0</v>
      </c>
      <c r="U37" s="1158">
        <f t="shared" si="33"/>
        <v>0</v>
      </c>
      <c r="V37" s="1158">
        <f t="shared" si="33"/>
        <v>0</v>
      </c>
      <c r="W37" s="1158">
        <f t="shared" si="33"/>
        <v>0</v>
      </c>
      <c r="X37" s="1158">
        <f t="shared" si="33"/>
        <v>0</v>
      </c>
      <c r="Y37" s="1158">
        <f t="shared" si="33"/>
        <v>50971.75</v>
      </c>
      <c r="Z37" s="1158">
        <f t="shared" si="33"/>
        <v>4542221.9800000004</v>
      </c>
      <c r="AA37" s="1158">
        <f t="shared" si="33"/>
        <v>6015334.5199999986</v>
      </c>
      <c r="AB37" s="1158">
        <f t="shared" si="33"/>
        <v>2771210.7499999972</v>
      </c>
      <c r="AC37" s="1158">
        <f t="shared" si="33"/>
        <v>26919780.800000004</v>
      </c>
      <c r="AD37" s="1158">
        <f t="shared" si="33"/>
        <v>54506663.760000005</v>
      </c>
      <c r="AE37" s="1158">
        <f>AE32+AE27+AE22+AE17+AE8</f>
        <v>81426444.560000002</v>
      </c>
      <c r="AF37" s="1157">
        <f t="shared" si="33"/>
        <v>85</v>
      </c>
      <c r="AG37" s="1158">
        <f>AG32+AG27+AG22+AG17+AG8</f>
        <v>712868.20848335885</v>
      </c>
      <c r="AH37" s="1157">
        <f t="shared" si="33"/>
        <v>1198</v>
      </c>
      <c r="AI37" s="1158">
        <f>AI32+AI27+AI22+AI17+AI8</f>
        <v>95484511.940000057</v>
      </c>
    </row>
    <row r="38" spans="1:35">
      <c r="A38" s="751" t="s">
        <v>58</v>
      </c>
    </row>
    <row r="39" spans="1:35">
      <c r="A39" s="751" t="s">
        <v>59</v>
      </c>
      <c r="B39" s="751" t="s">
        <v>152</v>
      </c>
    </row>
    <row r="40" spans="1:35">
      <c r="A40" s="751" t="s">
        <v>60</v>
      </c>
      <c r="B40" s="751" t="s">
        <v>61</v>
      </c>
    </row>
    <row r="41" spans="1:35">
      <c r="A41" s="751" t="s">
        <v>62</v>
      </c>
      <c r="B41" s="751" t="s">
        <v>63</v>
      </c>
    </row>
    <row r="42" spans="1:35">
      <c r="A42" s="751" t="s">
        <v>64</v>
      </c>
      <c r="B42" s="751" t="s">
        <v>65</v>
      </c>
      <c r="AE42" s="782"/>
    </row>
    <row r="43" spans="1:35">
      <c r="B43" s="751" t="s">
        <v>66</v>
      </c>
    </row>
    <row r="44" spans="1:35">
      <c r="A44" s="751" t="s">
        <v>67</v>
      </c>
      <c r="B44" s="751" t="s">
        <v>143</v>
      </c>
    </row>
    <row r="45" spans="1:35">
      <c r="B45" s="751" t="s">
        <v>68</v>
      </c>
    </row>
    <row r="46" spans="1:35">
      <c r="B46" s="751" t="s">
        <v>69</v>
      </c>
    </row>
    <row r="47" spans="1:35">
      <c r="B47" s="751" t="s">
        <v>70</v>
      </c>
    </row>
    <row r="48" spans="1:35">
      <c r="A48" s="751" t="s">
        <v>176</v>
      </c>
      <c r="B48" s="751" t="s">
        <v>177</v>
      </c>
    </row>
    <row r="49" spans="1:2">
      <c r="A49" s="751" t="s">
        <v>178</v>
      </c>
      <c r="B49" s="751" t="s">
        <v>148</v>
      </c>
    </row>
    <row r="50" spans="1:2">
      <c r="A50" s="751" t="s">
        <v>179</v>
      </c>
      <c r="B50" s="751" t="s">
        <v>144</v>
      </c>
    </row>
    <row r="51" spans="1:2">
      <c r="B51" s="751" t="s">
        <v>68</v>
      </c>
    </row>
    <row r="52" spans="1:2">
      <c r="B52" s="751" t="s">
        <v>69</v>
      </c>
    </row>
    <row r="53" spans="1:2">
      <c r="B53" s="751" t="s">
        <v>107</v>
      </c>
    </row>
    <row r="54" spans="1:2">
      <c r="A54" s="751" t="s">
        <v>188</v>
      </c>
      <c r="B54" s="751" t="s">
        <v>189</v>
      </c>
    </row>
    <row r="55" spans="1:2">
      <c r="A55" s="751" t="s">
        <v>186</v>
      </c>
      <c r="B55" s="751" t="s">
        <v>182</v>
      </c>
    </row>
    <row r="56" spans="1:2">
      <c r="A56" s="751" t="s">
        <v>187</v>
      </c>
      <c r="B56" s="751" t="s">
        <v>190</v>
      </c>
    </row>
  </sheetData>
  <mergeCells count="5">
    <mergeCell ref="A4:A6"/>
    <mergeCell ref="B4:P4"/>
    <mergeCell ref="Q4:AE4"/>
    <mergeCell ref="AF4:AG4"/>
    <mergeCell ref="AH4:AI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orientation="landscape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7">
    <tabColor rgb="FF00B050"/>
    <pageSetUpPr fitToPage="1"/>
  </sheetPr>
  <dimension ref="A1:U191"/>
  <sheetViews>
    <sheetView topLeftCell="A122" zoomScaleNormal="100" zoomScaleSheetLayoutView="80" zoomScalePageLayoutView="85" workbookViewId="0">
      <selection activeCell="A167" sqref="A167"/>
    </sheetView>
  </sheetViews>
  <sheetFormatPr baseColWidth="10" defaultColWidth="11.42578125" defaultRowHeight="12"/>
  <cols>
    <col min="1" max="1" width="57.140625" style="3" customWidth="1"/>
    <col min="2" max="4" width="12.7109375" style="3" customWidth="1"/>
    <col min="5" max="5" width="13.140625" style="3" customWidth="1"/>
    <col min="6" max="6" width="12.7109375" style="3" customWidth="1"/>
    <col min="7" max="7" width="14.28515625" style="3" customWidth="1"/>
    <col min="8" max="8" width="12.7109375" style="3" customWidth="1"/>
    <col min="9" max="9" width="15" style="3" customWidth="1"/>
    <col min="10" max="10" width="12.7109375" style="3" customWidth="1"/>
    <col min="11" max="16384" width="11.42578125" style="3"/>
  </cols>
  <sheetData>
    <row r="1" spans="1:21" s="80" customFormat="1">
      <c r="A1" s="94" t="s">
        <v>408</v>
      </c>
      <c r="B1" s="94"/>
      <c r="C1" s="94"/>
      <c r="D1" s="94"/>
      <c r="E1" s="94"/>
      <c r="F1" s="94"/>
      <c r="G1" s="94"/>
      <c r="H1" s="94"/>
      <c r="I1" s="94"/>
    </row>
    <row r="2" spans="1:21" s="5" customFormat="1">
      <c r="A2" s="94" t="s">
        <v>1009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</row>
    <row r="3" spans="1:21" s="82" customFormat="1">
      <c r="A3" s="94" t="s">
        <v>1008</v>
      </c>
      <c r="B3" s="7"/>
      <c r="E3" s="7"/>
    </row>
    <row r="4" spans="1:21" s="93" customFormat="1" ht="12.75" thickBot="1">
      <c r="A4" s="94" t="s">
        <v>1094</v>
      </c>
      <c r="B4" s="570" t="s">
        <v>1095</v>
      </c>
      <c r="E4" s="7"/>
    </row>
    <row r="5" spans="1:21" ht="12" customHeight="1" thickBot="1">
      <c r="A5" s="1242" t="s">
        <v>27</v>
      </c>
      <c r="B5" s="1252" t="s">
        <v>407</v>
      </c>
      <c r="C5" s="1248" t="s">
        <v>1170</v>
      </c>
      <c r="D5" s="1254" t="s">
        <v>409</v>
      </c>
      <c r="E5" s="1246" t="s">
        <v>410</v>
      </c>
      <c r="F5" s="1250" t="s">
        <v>411</v>
      </c>
      <c r="G5" s="1244" t="s">
        <v>381</v>
      </c>
      <c r="H5" s="1246" t="s">
        <v>380</v>
      </c>
      <c r="I5" s="1244" t="s">
        <v>412</v>
      </c>
      <c r="J5" s="1248" t="s">
        <v>1173</v>
      </c>
    </row>
    <row r="6" spans="1:21" ht="31.5" customHeight="1" thickBot="1">
      <c r="A6" s="1243"/>
      <c r="B6" s="1253"/>
      <c r="C6" s="1249"/>
      <c r="D6" s="1255"/>
      <c r="E6" s="1247"/>
      <c r="F6" s="1251"/>
      <c r="G6" s="1245"/>
      <c r="H6" s="1247"/>
      <c r="I6" s="1245"/>
      <c r="J6" s="1249"/>
    </row>
    <row r="7" spans="1:21">
      <c r="A7" s="29" t="s">
        <v>30</v>
      </c>
      <c r="B7" s="552">
        <f>Hoja2!B370</f>
        <v>584745</v>
      </c>
      <c r="C7" s="549">
        <f>Hoja2!C370</f>
        <v>1014963</v>
      </c>
      <c r="D7" s="546">
        <f>Hoja2!B428</f>
        <v>408642</v>
      </c>
      <c r="E7" s="546">
        <f>Hoja2!C428</f>
        <v>270771</v>
      </c>
      <c r="F7" s="554">
        <f>GETPIVOTDATA("MONTO_PPTO",Hwork2!$A$122,"CATEGORIA_GASTO","5. GASTOS CORRIENTES","SUBGENERICA_DET","1. ALIMENTOS Y BEBIDAS")</f>
        <v>177891</v>
      </c>
      <c r="G7" s="543">
        <f>D7-B7</f>
        <v>-176103</v>
      </c>
      <c r="H7" s="557">
        <f>G7/B7</f>
        <v>-0.30116204499397176</v>
      </c>
      <c r="I7" s="565">
        <f>F7-D7</f>
        <v>-230751</v>
      </c>
      <c r="J7" s="566">
        <f>I7/D7</f>
        <v>-0.56467763959651729</v>
      </c>
    </row>
    <row r="8" spans="1:21">
      <c r="A8" s="29" t="s">
        <v>267</v>
      </c>
      <c r="B8" s="543">
        <f>Hoja2!B402</f>
        <v>14989890</v>
      </c>
      <c r="C8" s="547">
        <f>Hoja2!C402</f>
        <v>27924554</v>
      </c>
      <c r="D8" s="546">
        <f>Hoja2!B459</f>
        <v>19526044</v>
      </c>
      <c r="E8" s="546">
        <f>Hoja2!C459</f>
        <v>30249861</v>
      </c>
      <c r="F8" s="554">
        <f>GETPIVOTDATA("MONTO_PPTO",Hwork2!$A$122,"CATEGORIA_GASTO","5. GASTOS CORRIENTES","SUBGENERICA_DET","5. ALQUILERES DE MUEBLES E INMUEBLES")</f>
        <v>22774593</v>
      </c>
      <c r="G8" s="543">
        <f t="shared" ref="G8:G38" si="0">D8-B8</f>
        <v>4536154</v>
      </c>
      <c r="H8" s="557">
        <f>G8/B8</f>
        <v>0.30261422865678134</v>
      </c>
      <c r="I8" s="565">
        <f t="shared" ref="I8:I38" si="1">F8-D8</f>
        <v>3248549</v>
      </c>
      <c r="J8" s="566">
        <f t="shared" ref="J8:J36" si="2">I8/D8</f>
        <v>0.16637005427213009</v>
      </c>
    </row>
    <row r="9" spans="1:21">
      <c r="A9" s="29" t="s">
        <v>29</v>
      </c>
      <c r="B9" s="556"/>
      <c r="C9" s="547"/>
      <c r="D9" s="550"/>
      <c r="E9" s="550"/>
      <c r="F9" s="554"/>
      <c r="G9" s="543"/>
      <c r="H9" s="208"/>
      <c r="I9" s="565"/>
      <c r="J9" s="566"/>
    </row>
    <row r="10" spans="1:21">
      <c r="A10" s="29" t="s">
        <v>23</v>
      </c>
      <c r="B10" s="556"/>
      <c r="C10" s="547"/>
      <c r="D10" s="550"/>
      <c r="E10" s="550"/>
      <c r="F10" s="554"/>
      <c r="G10" s="543"/>
      <c r="H10" s="208"/>
      <c r="I10" s="565"/>
      <c r="J10" s="566"/>
    </row>
    <row r="11" spans="1:21">
      <c r="A11" s="29" t="s">
        <v>20</v>
      </c>
      <c r="B11" s="556"/>
      <c r="C11" s="547"/>
      <c r="D11" s="550"/>
      <c r="E11" s="550"/>
      <c r="F11" s="554"/>
      <c r="G11" s="543"/>
      <c r="H11" s="208"/>
      <c r="I11" s="565"/>
      <c r="J11" s="566"/>
    </row>
    <row r="12" spans="1:21">
      <c r="A12" s="29" t="s">
        <v>264</v>
      </c>
      <c r="B12" s="543">
        <f>Hoja2!B372</f>
        <v>497774</v>
      </c>
      <c r="C12" s="547">
        <f>Hoja2!C372</f>
        <v>194830</v>
      </c>
      <c r="D12" s="546">
        <f>Hoja2!B430</f>
        <v>414006</v>
      </c>
      <c r="E12" s="546">
        <f>Hoja2!C430</f>
        <v>467739</v>
      </c>
      <c r="F12" s="554">
        <f>GETPIVOTDATA("MONTO_PPTO",Hwork2!$A$122,"CATEGORIA_GASTO","5. GASTOS CORRIENTES","SUBGENERICA_DET","3. COMBUSTIBLES, CARBURANTES, LUBRICANTES Y AFINES")</f>
        <v>349777</v>
      </c>
      <c r="G12" s="543">
        <f t="shared" si="0"/>
        <v>-83768</v>
      </c>
      <c r="H12" s="557">
        <f t="shared" ref="H12:H13" si="3">G12/B12</f>
        <v>-0.16828520573593639</v>
      </c>
      <c r="I12" s="565">
        <f t="shared" si="1"/>
        <v>-64229</v>
      </c>
      <c r="J12" s="566">
        <f t="shared" si="2"/>
        <v>-0.1551402636676763</v>
      </c>
    </row>
    <row r="13" spans="1:21">
      <c r="A13" s="29" t="s">
        <v>277</v>
      </c>
      <c r="B13" s="543">
        <f>Hoja2!B379</f>
        <v>6598151</v>
      </c>
      <c r="C13" s="547">
        <f>Hoja2!C379</f>
        <v>6815106</v>
      </c>
      <c r="D13" s="546">
        <f>Hoja2!B437</f>
        <v>4722600</v>
      </c>
      <c r="E13" s="546">
        <f>Hoja2!C437</f>
        <v>5915149</v>
      </c>
      <c r="F13" s="554">
        <f>GETPIVOTDATA("MONTO_PPTO",Hwork2!$A$122,"CATEGORIA_GASTO","5. GASTOS CORRIENTES","SUBGENERICA_DET","99. COMPRA DE OTROS BIENES")</f>
        <v>7125423</v>
      </c>
      <c r="G13" s="543">
        <f t="shared" si="0"/>
        <v>-1875551</v>
      </c>
      <c r="H13" s="557">
        <f t="shared" si="3"/>
        <v>-0.28425402813606415</v>
      </c>
      <c r="I13" s="565">
        <f t="shared" si="1"/>
        <v>2402823</v>
      </c>
      <c r="J13" s="566">
        <f t="shared" si="2"/>
        <v>0.50879240249015378</v>
      </c>
    </row>
    <row r="14" spans="1:21">
      <c r="A14" s="29" t="s">
        <v>25</v>
      </c>
      <c r="B14" s="556"/>
      <c r="C14" s="547"/>
      <c r="D14" s="550"/>
      <c r="E14" s="550"/>
      <c r="F14" s="554"/>
      <c r="G14" s="543"/>
      <c r="H14" s="208"/>
      <c r="I14" s="565"/>
      <c r="J14" s="566"/>
    </row>
    <row r="15" spans="1:21">
      <c r="A15" s="29" t="s">
        <v>273</v>
      </c>
      <c r="B15" s="543">
        <f>Hoja2!B405</f>
        <v>133418294</v>
      </c>
      <c r="C15" s="547">
        <f>Hoja2!C405</f>
        <v>135451055</v>
      </c>
      <c r="D15" s="546">
        <f>Hoja2!B462</f>
        <v>109394193</v>
      </c>
      <c r="E15" s="546">
        <f>Hoja2!C462</f>
        <v>109394193</v>
      </c>
      <c r="F15" s="554">
        <f>GETPIVOTDATA("MONTO_PPTO",Hwork2!$A$122,"CATEGORIA_GASTO","5. GASTOS CORRIENTES","SUBGENERICA_DET","8. CONTRATO ADMINISTRATIVO DE SERVICIOS")</f>
        <v>72734711</v>
      </c>
      <c r="G15" s="543">
        <f t="shared" si="0"/>
        <v>-24024101</v>
      </c>
      <c r="H15" s="557">
        <f t="shared" ref="H15:H19" si="4">G15/B15</f>
        <v>-0.18006601853266088</v>
      </c>
      <c r="I15" s="565">
        <f t="shared" si="1"/>
        <v>-36659482</v>
      </c>
      <c r="J15" s="566">
        <f t="shared" si="2"/>
        <v>-0.3351136015053377</v>
      </c>
    </row>
    <row r="16" spans="1:21">
      <c r="A16" s="29" t="s">
        <v>271</v>
      </c>
      <c r="B16" s="543">
        <f>Hoja2!B375</f>
        <v>45498</v>
      </c>
      <c r="C16" s="547">
        <f>Hoja2!C375</f>
        <v>9662</v>
      </c>
      <c r="D16" s="546">
        <f>Hoja2!B433</f>
        <v>3618</v>
      </c>
      <c r="E16" s="546">
        <f>Hoja2!C433</f>
        <v>309533</v>
      </c>
      <c r="F16" s="554"/>
      <c r="G16" s="543">
        <f t="shared" si="0"/>
        <v>-41880</v>
      </c>
      <c r="H16" s="557">
        <f t="shared" si="4"/>
        <v>-0.92048002109982852</v>
      </c>
      <c r="I16" s="565">
        <f t="shared" si="1"/>
        <v>-3618</v>
      </c>
      <c r="J16" s="566">
        <f t="shared" si="2"/>
        <v>-1</v>
      </c>
    </row>
    <row r="17" spans="1:10">
      <c r="A17" s="29" t="s">
        <v>268</v>
      </c>
      <c r="B17" s="543">
        <f>Hoja2!B373</f>
        <v>3746620</v>
      </c>
      <c r="C17" s="547">
        <f>Hoja2!C373</f>
        <v>5231289</v>
      </c>
      <c r="D17" s="546">
        <f>Hoja2!B431</f>
        <v>3072858</v>
      </c>
      <c r="E17" s="546">
        <f>Hoja2!C431</f>
        <v>3446824</v>
      </c>
      <c r="F17" s="554">
        <f>GETPIVOTDATA("MONTO_PPTO",Hwork2!$A$122,"CATEGORIA_GASTO","5. GASTOS CORRIENTES","SUBGENERICA_DET","5. MATERIALES Y  UTILES")</f>
        <v>4058060</v>
      </c>
      <c r="G17" s="543">
        <f t="shared" si="0"/>
        <v>-673762</v>
      </c>
      <c r="H17" s="557">
        <f t="shared" si="4"/>
        <v>-0.17983195520228901</v>
      </c>
      <c r="I17" s="565">
        <f t="shared" si="1"/>
        <v>985202</v>
      </c>
      <c r="J17" s="566">
        <f t="shared" si="2"/>
        <v>0.32061422948928975</v>
      </c>
    </row>
    <row r="18" spans="1:10">
      <c r="A18" s="29" t="s">
        <v>275</v>
      </c>
      <c r="B18" s="543">
        <f>Hoja2!B377</f>
        <v>8753</v>
      </c>
      <c r="C18" s="547">
        <f>Hoja2!C377</f>
        <v>1276</v>
      </c>
      <c r="D18" s="546">
        <f>Hoja2!B435</f>
        <v>8753</v>
      </c>
      <c r="E18" s="546">
        <f>Hoja2!C435</f>
        <v>953</v>
      </c>
      <c r="F18" s="554"/>
      <c r="G18" s="543">
        <f t="shared" si="0"/>
        <v>0</v>
      </c>
      <c r="H18" s="557">
        <f t="shared" si="4"/>
        <v>0</v>
      </c>
      <c r="I18" s="565">
        <f t="shared" si="1"/>
        <v>-8753</v>
      </c>
      <c r="J18" s="566">
        <f t="shared" si="2"/>
        <v>-1</v>
      </c>
    </row>
    <row r="19" spans="1:10">
      <c r="A19" s="29" t="s">
        <v>1031</v>
      </c>
      <c r="B19" s="543">
        <f>Hoja2!B371</f>
        <v>3093088</v>
      </c>
      <c r="C19" s="547">
        <f>Hoja2!C371</f>
        <v>79507</v>
      </c>
      <c r="D19" s="546">
        <f>Hoja2!B429</f>
        <v>2062167</v>
      </c>
      <c r="E19" s="546">
        <f>Hoja2!C429</f>
        <v>87225</v>
      </c>
      <c r="F19" s="554">
        <f>GETPIVOTDATA("MONTO_PPTO",Hwork2!$A$122,"CATEGORIA_GASTO","5. GASTOS CORRIENTES","SUBGENERICA_DET","2. VESTUARIOS Y TEXTILES")</f>
        <v>2199660</v>
      </c>
      <c r="G19" s="543">
        <f t="shared" si="0"/>
        <v>-1030921</v>
      </c>
      <c r="H19" s="557">
        <f t="shared" si="4"/>
        <v>-0.33329830900381752</v>
      </c>
      <c r="I19" s="565">
        <f t="shared" si="1"/>
        <v>137493</v>
      </c>
      <c r="J19" s="566">
        <f t="shared" si="2"/>
        <v>6.6674037553699578E-2</v>
      </c>
    </row>
    <row r="20" spans="1:10">
      <c r="A20" s="29" t="s">
        <v>28</v>
      </c>
      <c r="B20" s="556"/>
      <c r="C20" s="547"/>
      <c r="D20" s="550"/>
      <c r="E20" s="550"/>
      <c r="F20" s="554"/>
      <c r="G20" s="543"/>
      <c r="H20" s="208"/>
      <c r="I20" s="565"/>
      <c r="J20" s="566"/>
    </row>
    <row r="21" spans="1:10" s="82" customFormat="1">
      <c r="A21" s="29" t="s">
        <v>24</v>
      </c>
      <c r="B21" s="556"/>
      <c r="C21" s="547"/>
      <c r="D21" s="550"/>
      <c r="E21" s="550"/>
      <c r="F21" s="554"/>
      <c r="G21" s="543"/>
      <c r="H21" s="208"/>
      <c r="I21" s="565"/>
      <c r="J21" s="566"/>
    </row>
    <row r="22" spans="1:10" s="82" customFormat="1">
      <c r="A22" s="29" t="s">
        <v>22</v>
      </c>
      <c r="B22" s="556"/>
      <c r="C22" s="547"/>
      <c r="D22" s="550"/>
      <c r="E22" s="550"/>
      <c r="F22" s="554"/>
      <c r="G22" s="543"/>
      <c r="H22" s="208"/>
      <c r="I22" s="565"/>
      <c r="J22" s="566"/>
    </row>
    <row r="23" spans="1:10" s="82" customFormat="1">
      <c r="A23" s="29" t="s">
        <v>269</v>
      </c>
      <c r="B23" s="543">
        <f>Hoja2!B374</f>
        <v>26539551</v>
      </c>
      <c r="C23" s="547">
        <f>Hoja2!C374</f>
        <v>30044595</v>
      </c>
      <c r="D23" s="546">
        <f>Hoja2!B432</f>
        <v>9238609</v>
      </c>
      <c r="E23" s="546">
        <f>Hoja2!C432</f>
        <v>19151261</v>
      </c>
      <c r="F23" s="554">
        <f>GETPIVOTDATA("MONTO_PPTO",Hwork2!$A$122,"CATEGORIA_GASTO","5. GASTOS CORRIENTES","SUBGENERICA_DET","6. REPUESTOS Y ACCESORIOS")</f>
        <v>11028946</v>
      </c>
      <c r="G23" s="543">
        <f t="shared" si="0"/>
        <v>-17300942</v>
      </c>
      <c r="H23" s="557">
        <f>G23/B23</f>
        <v>-0.6518927920069183</v>
      </c>
      <c r="I23" s="565">
        <f t="shared" si="1"/>
        <v>1790337</v>
      </c>
      <c r="J23" s="566">
        <f t="shared" si="2"/>
        <v>0.19378858873668103</v>
      </c>
    </row>
    <row r="24" spans="1:10" s="82" customFormat="1">
      <c r="A24" s="29" t="s">
        <v>32</v>
      </c>
      <c r="B24" s="556"/>
      <c r="C24" s="547"/>
      <c r="D24" s="550"/>
      <c r="E24" s="550"/>
      <c r="F24" s="554"/>
      <c r="G24" s="543"/>
      <c r="H24" s="208"/>
      <c r="I24" s="565"/>
      <c r="J24" s="566"/>
    </row>
    <row r="25" spans="1:10" s="82" customFormat="1">
      <c r="A25" s="29" t="s">
        <v>35</v>
      </c>
      <c r="B25" s="556"/>
      <c r="C25" s="547"/>
      <c r="D25" s="550"/>
      <c r="E25" s="550"/>
      <c r="F25" s="554"/>
      <c r="G25" s="543"/>
      <c r="H25" s="208"/>
      <c r="I25" s="565"/>
      <c r="J25" s="566"/>
    </row>
    <row r="26" spans="1:10" s="82" customFormat="1">
      <c r="A26" s="29" t="s">
        <v>266</v>
      </c>
      <c r="B26" s="556">
        <f>Hoja2!B401</f>
        <v>0</v>
      </c>
      <c r="C26" s="547">
        <f>Hoja2!C401</f>
        <v>12279926</v>
      </c>
      <c r="D26" s="546">
        <f>Hoja2!B458</f>
        <v>296301</v>
      </c>
      <c r="E26" s="546">
        <f>Hoja2!C458</f>
        <v>5497479</v>
      </c>
      <c r="F26" s="554">
        <f>GETPIVOTDATA("MONTO_PPTO",Hwork2!$A$122,"CATEGORIA_GASTO","5. GASTOS CORRIENTES","SUBGENERICA_DET","4. SERVICIO DE MANTENIMIENTO, ACONDICIONAMIENTO Y  REPARACIONES")</f>
        <v>4907035</v>
      </c>
      <c r="G26" s="543">
        <f t="shared" si="0"/>
        <v>296301</v>
      </c>
      <c r="H26" s="557">
        <v>1</v>
      </c>
      <c r="I26" s="565">
        <f t="shared" si="1"/>
        <v>4610734</v>
      </c>
      <c r="J26" s="566">
        <f t="shared" si="2"/>
        <v>15.560980219439017</v>
      </c>
    </row>
    <row r="27" spans="1:10" s="82" customFormat="1">
      <c r="A27" s="29" t="s">
        <v>270</v>
      </c>
      <c r="B27" s="543">
        <f>Hoja2!B403</f>
        <v>24120879</v>
      </c>
      <c r="C27" s="547">
        <f>Hoja2!C403</f>
        <v>27484829</v>
      </c>
      <c r="D27" s="546">
        <f>Hoja2!B460</f>
        <v>27213077</v>
      </c>
      <c r="E27" s="546">
        <f>Hoja2!C460</f>
        <v>27536329</v>
      </c>
      <c r="F27" s="554">
        <f>GETPIVOTDATA("MONTO_PPTO",Hwork2!$A$122,"CATEGORIA_GASTO","5. GASTOS CORRIENTES","SUBGENERICA_DET","6. SERVICIOS ADMINISTRATIVOS, FINANCIEROS Y DE SEGUROS")</f>
        <v>21973658</v>
      </c>
      <c r="G27" s="543">
        <f t="shared" si="0"/>
        <v>3092198</v>
      </c>
      <c r="H27" s="557">
        <f t="shared" ref="H27:H29" si="5">G27/B27</f>
        <v>0.12819590861510477</v>
      </c>
      <c r="I27" s="565">
        <f t="shared" si="1"/>
        <v>-5239419</v>
      </c>
      <c r="J27" s="566">
        <f t="shared" si="2"/>
        <v>-0.19253313397819732</v>
      </c>
    </row>
    <row r="28" spans="1:10" s="82" customFormat="1">
      <c r="A28" s="29" t="s">
        <v>263</v>
      </c>
      <c r="B28" s="543">
        <f>Hoja2!B399</f>
        <v>22472635</v>
      </c>
      <c r="C28" s="547">
        <f>Hoja2!C399</f>
        <v>26457960</v>
      </c>
      <c r="D28" s="546">
        <f>Hoja2!B456</f>
        <v>21230836</v>
      </c>
      <c r="E28" s="546">
        <f>Hoja2!C456</f>
        <v>28617467</v>
      </c>
      <c r="F28" s="554">
        <f>GETPIVOTDATA("MONTO_PPTO",Hwork2!$A$122,"CATEGORIA_GASTO","5. GASTOS CORRIENTES","SUBGENERICA_DET","2. SERVICIOS BASICOS, COMUNICACIONES, PUBLICIDAD Y DIFUSION")</f>
        <v>20270797</v>
      </c>
      <c r="G28" s="543">
        <f t="shared" si="0"/>
        <v>-1241799</v>
      </c>
      <c r="H28" s="557">
        <f t="shared" si="5"/>
        <v>-5.5258273006258497E-2</v>
      </c>
      <c r="I28" s="565">
        <f t="shared" si="1"/>
        <v>-960039</v>
      </c>
      <c r="J28" s="566">
        <f t="shared" si="2"/>
        <v>-4.5219086050120684E-2</v>
      </c>
    </row>
    <row r="29" spans="1:10" s="82" customFormat="1">
      <c r="A29" s="29" t="s">
        <v>265</v>
      </c>
      <c r="B29" s="543">
        <f>Hoja2!B400</f>
        <v>25670201</v>
      </c>
      <c r="C29" s="547">
        <f>Hoja2!C400</f>
        <v>33602220</v>
      </c>
      <c r="D29" s="546">
        <f>Hoja2!B457</f>
        <v>33332824</v>
      </c>
      <c r="E29" s="546">
        <f>Hoja2!C457</f>
        <v>29350862</v>
      </c>
      <c r="F29" s="554">
        <f>GETPIVOTDATA("MONTO_PPTO",Hwork2!$A$122,"CATEGORIA_GASTO","5. GASTOS CORRIENTES","SUBGENERICA_DET","3. SERVICIOS DE LIMPIEZA, SEGURIDAD Y VIGILANCIA")</f>
        <v>25933855</v>
      </c>
      <c r="G29" s="543">
        <f t="shared" si="0"/>
        <v>7662623</v>
      </c>
      <c r="H29" s="557">
        <f t="shared" si="5"/>
        <v>0.29850264904431406</v>
      </c>
      <c r="I29" s="565">
        <f t="shared" si="1"/>
        <v>-7398969</v>
      </c>
      <c r="J29" s="566">
        <f t="shared" si="2"/>
        <v>-0.22197246173921537</v>
      </c>
    </row>
    <row r="30" spans="1:10" s="82" customFormat="1">
      <c r="A30" s="29" t="s">
        <v>21</v>
      </c>
      <c r="B30" s="556"/>
      <c r="C30" s="547"/>
      <c r="D30" s="550"/>
      <c r="E30" s="550"/>
      <c r="F30" s="554"/>
      <c r="G30" s="543"/>
      <c r="H30" s="208"/>
      <c r="I30" s="565"/>
      <c r="J30" s="566"/>
    </row>
    <row r="31" spans="1:10" s="82" customFormat="1">
      <c r="A31" s="29" t="s">
        <v>272</v>
      </c>
      <c r="B31" s="543">
        <f>Hoja2!B404</f>
        <v>24100732</v>
      </c>
      <c r="C31" s="547">
        <f>Hoja2!C404</f>
        <v>56664465</v>
      </c>
      <c r="D31" s="546">
        <f>Hoja2!B461</f>
        <v>18520984</v>
      </c>
      <c r="E31" s="546">
        <f>Hoja2!C461</f>
        <v>52385265</v>
      </c>
      <c r="F31" s="554">
        <f>GETPIVOTDATA("MONTO_PPTO",Hwork2!$A$122,"CATEGORIA_GASTO","5. GASTOS CORRIENTES","SUBGENERICA_DET","7. SERVICIOS PROFESIONALES Y TECNICOS")</f>
        <v>43358355</v>
      </c>
      <c r="G31" s="543">
        <f t="shared" si="0"/>
        <v>-5579748</v>
      </c>
      <c r="H31" s="557">
        <f t="shared" ref="H31:H33" si="6">G31/B31</f>
        <v>-0.23151778128564726</v>
      </c>
      <c r="I31" s="565">
        <f t="shared" si="1"/>
        <v>24837371</v>
      </c>
      <c r="J31" s="566">
        <f t="shared" si="2"/>
        <v>1.3410394933660112</v>
      </c>
    </row>
    <row r="32" spans="1:10" s="82" customFormat="1">
      <c r="A32" s="29" t="s">
        <v>274</v>
      </c>
      <c r="B32" s="543">
        <f>Hoja2!B376</f>
        <v>35305</v>
      </c>
      <c r="C32" s="547">
        <f>Hoja2!C376</f>
        <v>260483</v>
      </c>
      <c r="D32" s="546">
        <f>Hoja2!B434</f>
        <v>8964</v>
      </c>
      <c r="E32" s="546">
        <f>Hoja2!C434</f>
        <v>408027</v>
      </c>
      <c r="F32" s="554">
        <f>GETPIVOTDATA("MONTO_PPTO",Hwork2!$A$122,"CATEGORIA_GASTO","5. GASTOS CORRIENTES","SUBGENERICA_DET","8. SUMINISTROS MEDICOS")</f>
        <v>125600</v>
      </c>
      <c r="G32" s="543">
        <f t="shared" si="0"/>
        <v>-26341</v>
      </c>
      <c r="H32" s="557">
        <f t="shared" si="6"/>
        <v>-0.74609828636170517</v>
      </c>
      <c r="I32" s="565">
        <f t="shared" si="1"/>
        <v>116636</v>
      </c>
      <c r="J32" s="566">
        <f t="shared" si="2"/>
        <v>13.011601963409193</v>
      </c>
    </row>
    <row r="33" spans="1:10" s="82" customFormat="1">
      <c r="A33" s="29" t="s">
        <v>262</v>
      </c>
      <c r="B33" s="543">
        <f>Hoja2!B378</f>
        <v>458807</v>
      </c>
      <c r="C33" s="547">
        <f>Hoja2!C378</f>
        <v>662959</v>
      </c>
      <c r="D33" s="546">
        <f>Hoja2!B436</f>
        <v>109266</v>
      </c>
      <c r="E33" s="546">
        <f>Hoja2!C436</f>
        <v>174995</v>
      </c>
      <c r="F33" s="554">
        <f>GETPIVOTDATA("MONTO_PPTO",Hwork2!$A$122,"CATEGORIA_GASTO","5. GASTOS CORRIENTES","SUBGENERICA_DET","11. SUMINISTROS PARA MANTENIMIENTO Y REPARACION")</f>
        <v>104800</v>
      </c>
      <c r="G33" s="543">
        <f t="shared" si="0"/>
        <v>-349541</v>
      </c>
      <c r="H33" s="557">
        <f t="shared" si="6"/>
        <v>-0.7618475742523545</v>
      </c>
      <c r="I33" s="565">
        <f t="shared" si="1"/>
        <v>-4466</v>
      </c>
      <c r="J33" s="566">
        <f t="shared" si="2"/>
        <v>-4.0872732597514325E-2</v>
      </c>
    </row>
    <row r="34" spans="1:10" s="82" customFormat="1">
      <c r="A34" s="29" t="s">
        <v>276</v>
      </c>
      <c r="B34" s="556"/>
      <c r="C34" s="547"/>
      <c r="D34" s="550"/>
      <c r="E34" s="550"/>
      <c r="F34" s="554"/>
      <c r="G34" s="543"/>
      <c r="H34" s="208"/>
      <c r="I34" s="565"/>
      <c r="J34" s="566"/>
    </row>
    <row r="35" spans="1:10" s="82" customFormat="1">
      <c r="A35" s="29" t="s">
        <v>31</v>
      </c>
      <c r="B35" s="556"/>
      <c r="C35" s="547"/>
      <c r="D35" s="550"/>
      <c r="E35" s="550"/>
      <c r="F35" s="554"/>
      <c r="G35" s="543"/>
      <c r="H35" s="208"/>
      <c r="I35" s="565"/>
      <c r="J35" s="566"/>
    </row>
    <row r="36" spans="1:10" s="82" customFormat="1">
      <c r="A36" s="29" t="s">
        <v>261</v>
      </c>
      <c r="B36" s="543">
        <f>Hoja2!B398</f>
        <v>7724437</v>
      </c>
      <c r="C36" s="547">
        <f>Hoja2!C398</f>
        <v>1747322</v>
      </c>
      <c r="D36" s="546">
        <f>Hoja2!B455</f>
        <v>7601824</v>
      </c>
      <c r="E36" s="546">
        <f>Hoja2!C455</f>
        <v>2500470</v>
      </c>
      <c r="F36" s="554">
        <f>GETPIVOTDATA("MONTO_PPTO",Hwork2!$A$122,"CATEGORIA_GASTO","5. GASTOS CORRIENTES","SUBGENERICA_DET","1. VIAJES")</f>
        <v>602596</v>
      </c>
      <c r="G36" s="543">
        <f t="shared" si="0"/>
        <v>-122613</v>
      </c>
      <c r="H36" s="557">
        <f>G36/B36</f>
        <v>-1.5873389866471823E-2</v>
      </c>
      <c r="I36" s="565">
        <f t="shared" si="1"/>
        <v>-6999228</v>
      </c>
      <c r="J36" s="566">
        <f t="shared" si="2"/>
        <v>-0.92073007741299984</v>
      </c>
    </row>
    <row r="37" spans="1:10" s="82" customFormat="1">
      <c r="A37" s="29" t="s">
        <v>33</v>
      </c>
      <c r="B37" s="556"/>
      <c r="C37" s="547"/>
      <c r="D37" s="550"/>
      <c r="E37" s="46"/>
      <c r="F37" s="554"/>
      <c r="G37" s="543"/>
      <c r="H37" s="208"/>
      <c r="I37" s="565">
        <f t="shared" si="1"/>
        <v>0</v>
      </c>
      <c r="J37" s="566"/>
    </row>
    <row r="38" spans="1:10" ht="12.75" thickBot="1">
      <c r="A38" s="29" t="s">
        <v>1032</v>
      </c>
      <c r="B38" s="21">
        <v>0</v>
      </c>
      <c r="C38" s="540">
        <v>0</v>
      </c>
      <c r="D38" s="20">
        <f>Hoja2!B463</f>
        <v>0</v>
      </c>
      <c r="E38" s="546">
        <f>Hoja2!C463</f>
        <v>1463521</v>
      </c>
      <c r="F38" s="509">
        <f>GETPIVOTDATA("MONTO_PPTO",Hwork2!$A$122,"CATEGORIA_GASTO","5. GASTOS CORRIENTES","SUBGENERICA_DET","9. LOCACIÓN DE SERVICIOS RELACIONADAS AL ROL DE LA ENTIDAD")</f>
        <v>11256868</v>
      </c>
      <c r="G38" s="543">
        <f t="shared" si="0"/>
        <v>0</v>
      </c>
      <c r="H38" s="548">
        <v>0</v>
      </c>
      <c r="I38" s="565">
        <f t="shared" si="1"/>
        <v>11256868</v>
      </c>
      <c r="J38" s="566"/>
    </row>
    <row r="39" spans="1:10" ht="12.75" thickBot="1">
      <c r="A39" s="24" t="s">
        <v>47</v>
      </c>
      <c r="B39" s="539">
        <f>SUM(B7:B38)</f>
        <v>294105360</v>
      </c>
      <c r="C39" s="510">
        <f>SUM(C7:C38)</f>
        <v>365927001</v>
      </c>
      <c r="D39" s="542">
        <f>SUM(D7:D38)</f>
        <v>257165566</v>
      </c>
      <c r="E39" s="545">
        <f>SUM(E7:E38)</f>
        <v>317227924</v>
      </c>
      <c r="F39" s="510">
        <f>SUM(F7:F38)</f>
        <v>248982625</v>
      </c>
      <c r="G39" s="539">
        <f>D39-B39</f>
        <v>-36939794</v>
      </c>
      <c r="H39" s="553">
        <f>G39/B39</f>
        <v>-0.12560054668843845</v>
      </c>
      <c r="I39" s="568">
        <f>F39-D39</f>
        <v>-8182941</v>
      </c>
      <c r="J39" s="567">
        <f>I39/D39</f>
        <v>-3.1819738261536924E-2</v>
      </c>
    </row>
    <row r="40" spans="1:10">
      <c r="A40" s="1" t="s">
        <v>48</v>
      </c>
      <c r="B40" s="2"/>
      <c r="C40" s="2"/>
      <c r="D40" s="2"/>
      <c r="E40" s="2"/>
      <c r="F40" s="2"/>
      <c r="G40" s="2"/>
      <c r="H40" s="2"/>
      <c r="I40" s="2"/>
    </row>
    <row r="41" spans="1:10" s="51" customFormat="1">
      <c r="A41" s="1" t="s">
        <v>343</v>
      </c>
      <c r="B41" s="46"/>
      <c r="C41" s="46"/>
      <c r="D41" s="46"/>
      <c r="E41" s="46"/>
      <c r="F41" s="46"/>
      <c r="G41" s="46"/>
      <c r="H41" s="46"/>
      <c r="I41" s="46"/>
    </row>
    <row r="42" spans="1:10">
      <c r="A42" s="1" t="s">
        <v>153</v>
      </c>
      <c r="B42" s="2"/>
      <c r="C42" s="2"/>
      <c r="D42" s="2"/>
      <c r="E42" s="2"/>
      <c r="F42" s="2"/>
      <c r="G42" s="2"/>
      <c r="H42" s="2"/>
      <c r="I42" s="2"/>
    </row>
    <row r="43" spans="1:10" s="93" customFormat="1">
      <c r="A43" s="1"/>
      <c r="B43" s="2"/>
      <c r="C43" s="2"/>
      <c r="D43" s="2"/>
      <c r="E43" s="2"/>
      <c r="F43" s="2"/>
      <c r="G43" s="2"/>
      <c r="H43" s="2"/>
      <c r="I43" s="2"/>
    </row>
    <row r="44" spans="1:10" s="93" customFormat="1">
      <c r="A44" s="1"/>
      <c r="B44" s="2"/>
      <c r="C44" s="2"/>
      <c r="D44" s="2"/>
      <c r="E44" s="2"/>
      <c r="F44" s="2"/>
      <c r="G44" s="2"/>
      <c r="H44" s="2"/>
      <c r="I44" s="2"/>
    </row>
    <row r="45" spans="1:10" s="93" customFormat="1">
      <c r="A45" s="1"/>
      <c r="B45" s="2"/>
      <c r="C45" s="2"/>
      <c r="D45" s="2"/>
      <c r="E45" s="2"/>
      <c r="F45" s="2"/>
      <c r="G45" s="2"/>
      <c r="H45" s="2"/>
      <c r="I45" s="2"/>
    </row>
    <row r="46" spans="1:10" s="93" customFormat="1">
      <c r="A46" s="1"/>
      <c r="B46" s="2"/>
      <c r="C46" s="2"/>
      <c r="D46" s="2"/>
      <c r="E46" s="2"/>
      <c r="F46" s="2"/>
      <c r="G46" s="2"/>
      <c r="H46" s="2"/>
      <c r="I46" s="2"/>
    </row>
    <row r="47" spans="1:10" s="93" customFormat="1">
      <c r="A47" s="1"/>
      <c r="B47" s="2"/>
      <c r="C47" s="2"/>
      <c r="D47" s="2"/>
      <c r="E47" s="2"/>
      <c r="F47" s="2"/>
      <c r="G47" s="2"/>
      <c r="H47" s="2"/>
      <c r="I47" s="2"/>
    </row>
    <row r="48" spans="1:10">
      <c r="A48" s="1"/>
      <c r="B48" s="2"/>
      <c r="C48" s="2"/>
      <c r="D48" s="2"/>
      <c r="E48" s="2"/>
      <c r="F48" s="2"/>
      <c r="G48" s="2"/>
      <c r="H48" s="2"/>
      <c r="I48" s="2"/>
    </row>
    <row r="49" spans="1:10">
      <c r="A49" s="94" t="s">
        <v>408</v>
      </c>
      <c r="B49" s="94"/>
      <c r="C49" s="94"/>
      <c r="D49" s="94"/>
      <c r="E49" s="94"/>
      <c r="F49" s="94"/>
      <c r="G49" s="94"/>
      <c r="H49" s="94"/>
      <c r="I49" s="94"/>
      <c r="J49" s="80"/>
    </row>
    <row r="50" spans="1:10">
      <c r="A50" s="94" t="s">
        <v>1009</v>
      </c>
      <c r="B50" s="94"/>
      <c r="C50" s="94"/>
      <c r="D50" s="94"/>
      <c r="E50" s="94"/>
      <c r="F50" s="94"/>
      <c r="G50" s="94"/>
      <c r="H50" s="94"/>
      <c r="I50" s="94"/>
      <c r="J50" s="94"/>
    </row>
    <row r="51" spans="1:10">
      <c r="A51" s="94" t="s">
        <v>1008</v>
      </c>
      <c r="B51" s="7"/>
      <c r="C51" s="93"/>
      <c r="D51" s="93"/>
      <c r="E51" s="7"/>
      <c r="F51" s="93"/>
      <c r="G51" s="93"/>
      <c r="H51" s="93"/>
      <c r="I51" s="93"/>
      <c r="J51" s="93"/>
    </row>
    <row r="52" spans="1:10" s="93" customFormat="1" ht="12.75" thickBot="1">
      <c r="A52" s="94" t="s">
        <v>1094</v>
      </c>
      <c r="B52" s="570" t="s">
        <v>1096</v>
      </c>
      <c r="E52" s="7"/>
    </row>
    <row r="53" spans="1:10" ht="12.75" customHeight="1" thickBot="1">
      <c r="A53" s="1242" t="s">
        <v>27</v>
      </c>
      <c r="B53" s="1252" t="s">
        <v>407</v>
      </c>
      <c r="C53" s="1248" t="s">
        <v>1170</v>
      </c>
      <c r="D53" s="1254" t="s">
        <v>409</v>
      </c>
      <c r="E53" s="1246" t="s">
        <v>410</v>
      </c>
      <c r="F53" s="1250" t="s">
        <v>411</v>
      </c>
      <c r="G53" s="1244" t="s">
        <v>381</v>
      </c>
      <c r="H53" s="1246" t="s">
        <v>380</v>
      </c>
      <c r="I53" s="1244" t="s">
        <v>412</v>
      </c>
      <c r="J53" s="1248" t="s">
        <v>1173</v>
      </c>
    </row>
    <row r="54" spans="1:10" ht="12.75" thickBot="1">
      <c r="A54" s="1243"/>
      <c r="B54" s="1253"/>
      <c r="C54" s="1249"/>
      <c r="D54" s="1255"/>
      <c r="E54" s="1247"/>
      <c r="F54" s="1251"/>
      <c r="G54" s="1245"/>
      <c r="H54" s="1247"/>
      <c r="I54" s="1245"/>
      <c r="J54" s="1249"/>
    </row>
    <row r="55" spans="1:10">
      <c r="A55" s="29" t="s">
        <v>30</v>
      </c>
      <c r="B55" s="552">
        <f>Hoja2!B491</f>
        <v>122452</v>
      </c>
      <c r="C55" s="583">
        <f>Hoja2!C491</f>
        <v>785795</v>
      </c>
      <c r="D55" s="546">
        <f>Hoja2!B632</f>
        <v>5000</v>
      </c>
      <c r="E55" s="546">
        <f>Hoja2!C632</f>
        <v>134690</v>
      </c>
      <c r="F55" s="554">
        <f>GETPIVOTDATA("MONTO_PPTO",Hwork2!$A$151,"FUENTE_FINANCIAMIENTO","1. RECURSOS ORDINARIOS","CATEGORIA_GASTO","5. GASTOS CORRIENTES","SUBGENERICA_DET","1. ALIMENTOS Y BEBIDAS")</f>
        <v>123123</v>
      </c>
      <c r="G55" s="543">
        <f>D55-B55</f>
        <v>-117452</v>
      </c>
      <c r="H55" s="557">
        <f>G55/B55</f>
        <v>-0.95916767386404467</v>
      </c>
      <c r="I55" s="565">
        <f>F55-D55</f>
        <v>118123</v>
      </c>
      <c r="J55" s="566">
        <f>I55/D55</f>
        <v>23.624600000000001</v>
      </c>
    </row>
    <row r="56" spans="1:10">
      <c r="A56" s="29" t="s">
        <v>267</v>
      </c>
      <c r="B56" s="543">
        <f>Hoja2!B525</f>
        <v>39462</v>
      </c>
      <c r="C56" s="618">
        <f>Hoja2!C525</f>
        <v>346293</v>
      </c>
      <c r="D56" s="546">
        <f>Hoja2!B663</f>
        <v>1113035</v>
      </c>
      <c r="E56" s="546">
        <f>Hoja2!C663</f>
        <v>2915634</v>
      </c>
      <c r="F56" s="554">
        <f>GETPIVOTDATA("MONTO_PPTO",Hwork2!$A$151,"FUENTE_FINANCIAMIENTO","1. RECURSOS ORDINARIOS","CATEGORIA_GASTO","5. GASTOS CORRIENTES","SUBGENERICA_DET","5. ALQUILERES DE MUEBLES E INMUEBLES")</f>
        <v>2017043</v>
      </c>
      <c r="G56" s="543">
        <f t="shared" ref="G56" si="7">D56-B56</f>
        <v>1073573</v>
      </c>
      <c r="H56" s="557">
        <f>G56/B56</f>
        <v>27.205235416349907</v>
      </c>
      <c r="I56" s="565">
        <f t="shared" ref="I56" si="8">F56-D56</f>
        <v>904008</v>
      </c>
      <c r="J56" s="566">
        <f t="shared" ref="J56" si="9">I56/D56</f>
        <v>0.81220087418634634</v>
      </c>
    </row>
    <row r="57" spans="1:10">
      <c r="A57" s="29" t="s">
        <v>29</v>
      </c>
      <c r="B57" s="556"/>
      <c r="C57" s="620"/>
      <c r="D57" s="550"/>
      <c r="E57" s="550"/>
      <c r="F57" s="554"/>
      <c r="G57" s="543"/>
      <c r="H57" s="208"/>
      <c r="I57" s="565"/>
      <c r="J57" s="566"/>
    </row>
    <row r="58" spans="1:10">
      <c r="A58" s="29" t="s">
        <v>23</v>
      </c>
      <c r="B58" s="556"/>
      <c r="C58" s="620"/>
      <c r="D58" s="550"/>
      <c r="E58" s="550"/>
      <c r="F58" s="554"/>
      <c r="G58" s="543"/>
      <c r="H58" s="208"/>
      <c r="I58" s="565"/>
      <c r="J58" s="566"/>
    </row>
    <row r="59" spans="1:10">
      <c r="A59" s="29" t="s">
        <v>20</v>
      </c>
      <c r="B59" s="556"/>
      <c r="C59" s="620"/>
      <c r="D59" s="550"/>
      <c r="E59" s="550"/>
      <c r="F59" s="554"/>
      <c r="G59" s="543"/>
      <c r="H59" s="208"/>
      <c r="I59" s="565"/>
      <c r="J59" s="566"/>
    </row>
    <row r="60" spans="1:10">
      <c r="A60" s="29" t="s">
        <v>264</v>
      </c>
      <c r="B60" s="543">
        <f>Hoja2!B493</f>
        <v>36000</v>
      </c>
      <c r="C60" s="618">
        <f>Hoja2!C493</f>
        <v>8767</v>
      </c>
      <c r="D60" s="546">
        <f>Hoja2!B634</f>
        <v>0</v>
      </c>
      <c r="E60" s="546">
        <f>Hoja2!C634</f>
        <v>153797</v>
      </c>
      <c r="F60" s="554">
        <f>GETPIVOTDATA("MONTO_PPTO",Hwork2!$A$151,"FUENTE_FINANCIAMIENTO","1. RECURSOS ORDINARIOS","CATEGORIA_GASTO","5. GASTOS CORRIENTES","SUBGENERICA_DET","3. COMBUSTIBLES, CARBURANTES, LUBRICANTES Y AFINES")</f>
        <v>19941</v>
      </c>
      <c r="G60" s="543">
        <f t="shared" ref="G60:G61" si="10">D60-B60</f>
        <v>-36000</v>
      </c>
      <c r="H60" s="557">
        <f t="shared" ref="H60:H61" si="11">G60/B60</f>
        <v>-1</v>
      </c>
      <c r="I60" s="565">
        <f t="shared" ref="I60:I61" si="12">F60-D60</f>
        <v>19941</v>
      </c>
      <c r="J60" s="607" t="s">
        <v>1093</v>
      </c>
    </row>
    <row r="61" spans="1:10">
      <c r="A61" s="29" t="s">
        <v>277</v>
      </c>
      <c r="B61" s="543">
        <f>Hoja2!B499</f>
        <v>256967</v>
      </c>
      <c r="C61" s="618">
        <f>Hoja2!C499</f>
        <v>101095</v>
      </c>
      <c r="D61" s="546">
        <f>Hoja2!B640</f>
        <v>17754</v>
      </c>
      <c r="E61" s="546">
        <f>Hoja2!C640</f>
        <v>353903</v>
      </c>
      <c r="F61" s="554">
        <f>GETPIVOTDATA("MONTO_PPTO",Hwork2!$A$151,"FUENTE_FINANCIAMIENTO","1. RECURSOS ORDINARIOS","CATEGORIA_GASTO","5. GASTOS CORRIENTES","SUBGENERICA_DET","99. COMPRA DE OTROS BIENES")</f>
        <v>120055</v>
      </c>
      <c r="G61" s="543">
        <f t="shared" si="10"/>
        <v>-239213</v>
      </c>
      <c r="H61" s="557">
        <f t="shared" si="11"/>
        <v>-0.93090941638420499</v>
      </c>
      <c r="I61" s="565">
        <f t="shared" si="12"/>
        <v>102301</v>
      </c>
      <c r="J61" s="566">
        <f t="shared" ref="J61" si="13">I61/D61</f>
        <v>5.7621381097217528</v>
      </c>
    </row>
    <row r="62" spans="1:10">
      <c r="A62" s="29" t="s">
        <v>25</v>
      </c>
      <c r="B62" s="556"/>
      <c r="C62" s="620"/>
      <c r="D62" s="550"/>
      <c r="E62" s="550"/>
      <c r="F62" s="554"/>
      <c r="G62" s="543"/>
      <c r="H62" s="208"/>
      <c r="I62" s="565"/>
      <c r="J62" s="566"/>
    </row>
    <row r="63" spans="1:10">
      <c r="A63" s="29" t="s">
        <v>273</v>
      </c>
      <c r="B63" s="543">
        <f>Hoja2!B528</f>
        <v>37841871</v>
      </c>
      <c r="C63" s="618">
        <f>Hoja2!C528</f>
        <v>37841871</v>
      </c>
      <c r="D63" s="546">
        <f>Hoja2!B666</f>
        <v>23375413</v>
      </c>
      <c r="E63" s="546">
        <f>Hoja2!C666</f>
        <v>23375413</v>
      </c>
      <c r="F63" s="554">
        <f>GETPIVOTDATA("MONTO_PPTO",Hwork2!$A$151,"FUENTE_FINANCIAMIENTO","1. RECURSOS ORDINARIOS","CATEGORIA_GASTO","5. GASTOS CORRIENTES","SUBGENERICA_DET","8. CONTRATO ADMINISTRATIVO DE SERVICIOS")</f>
        <v>14618440</v>
      </c>
      <c r="G63" s="543">
        <f t="shared" ref="G63:G67" si="14">D63-B63</f>
        <v>-14466458</v>
      </c>
      <c r="H63" s="557">
        <f t="shared" ref="H63:H65" si="15">G63/B63</f>
        <v>-0.38228707031954101</v>
      </c>
      <c r="I63" s="565">
        <f t="shared" ref="I63:I67" si="16">F63-D63</f>
        <v>-8756973</v>
      </c>
      <c r="J63" s="566">
        <f t="shared" ref="J63:J65" si="17">I63/D63</f>
        <v>-0.37462324195084812</v>
      </c>
    </row>
    <row r="64" spans="1:10">
      <c r="A64" s="29" t="s">
        <v>271</v>
      </c>
      <c r="B64" s="543">
        <f>Hoja2!B496</f>
        <v>34500</v>
      </c>
      <c r="C64" s="618">
        <f>Hoja2!C496</f>
        <v>8232</v>
      </c>
      <c r="D64" s="546">
        <f>Hoja2!B637</f>
        <v>0</v>
      </c>
      <c r="E64" s="546">
        <f>Hoja2!C637</f>
        <v>302319</v>
      </c>
      <c r="F64" s="554"/>
      <c r="G64" s="543">
        <f t="shared" si="14"/>
        <v>-34500</v>
      </c>
      <c r="H64" s="557">
        <f t="shared" si="15"/>
        <v>-1</v>
      </c>
      <c r="I64" s="565">
        <f t="shared" si="16"/>
        <v>0</v>
      </c>
      <c r="J64" s="607" t="s">
        <v>1093</v>
      </c>
    </row>
    <row r="65" spans="1:10">
      <c r="A65" s="29" t="s">
        <v>268</v>
      </c>
      <c r="B65" s="543">
        <f>Hoja2!B494</f>
        <v>1219090</v>
      </c>
      <c r="C65" s="618">
        <f>Hoja2!C494</f>
        <v>1861987</v>
      </c>
      <c r="D65" s="546">
        <f>Hoja2!B635</f>
        <v>505364</v>
      </c>
      <c r="E65" s="546">
        <f>Hoja2!C635</f>
        <v>1368429</v>
      </c>
      <c r="F65" s="554">
        <f>GETPIVOTDATA("MONTO_PPTO",Hwork2!$A$151,"FUENTE_FINANCIAMIENTO","1. RECURSOS ORDINARIOS","CATEGORIA_GASTO","5. GASTOS CORRIENTES","SUBGENERICA_DET","5. MATERIALES Y  UTILES")</f>
        <v>1458060</v>
      </c>
      <c r="G65" s="543">
        <f t="shared" si="14"/>
        <v>-713726</v>
      </c>
      <c r="H65" s="557">
        <f t="shared" si="15"/>
        <v>-0.58545800556152539</v>
      </c>
      <c r="I65" s="565">
        <f t="shared" si="16"/>
        <v>952696</v>
      </c>
      <c r="J65" s="566">
        <f t="shared" si="17"/>
        <v>1.8851679185695855</v>
      </c>
    </row>
    <row r="66" spans="1:10">
      <c r="A66" s="29" t="s">
        <v>275</v>
      </c>
      <c r="B66" s="543">
        <f>Hoja2!B419</f>
        <v>0</v>
      </c>
      <c r="C66" s="618">
        <f>Hoja2!C419</f>
        <v>0</v>
      </c>
      <c r="D66" s="546">
        <f>Hoja2!B477</f>
        <v>0</v>
      </c>
      <c r="E66" s="546">
        <f>Hoja2!C477</f>
        <v>0</v>
      </c>
      <c r="F66" s="554"/>
      <c r="G66" s="543">
        <f t="shared" si="14"/>
        <v>0</v>
      </c>
      <c r="H66" s="557" t="s">
        <v>1093</v>
      </c>
      <c r="I66" s="565">
        <f t="shared" si="16"/>
        <v>0</v>
      </c>
      <c r="J66" s="607" t="s">
        <v>1093</v>
      </c>
    </row>
    <row r="67" spans="1:10">
      <c r="A67" s="29" t="s">
        <v>1031</v>
      </c>
      <c r="B67" s="543">
        <f>Hoja2!B492</f>
        <v>0</v>
      </c>
      <c r="C67" s="618">
        <f>Hoja2!C492</f>
        <v>12635</v>
      </c>
      <c r="D67" s="546">
        <f>Hoja2!B633</f>
        <v>0</v>
      </c>
      <c r="E67" s="546">
        <f>Hoja2!C633</f>
        <v>86601</v>
      </c>
      <c r="F67" s="554">
        <f>GETPIVOTDATA("MONTO_PPTO",Hwork2!$A$151,"FUENTE_FINANCIAMIENTO","1. RECURSOS ORDINARIOS","CATEGORIA_GASTO","5. GASTOS CORRIENTES","SUBGENERICA_DET","2. VESTUARIOS Y TEXTILES")</f>
        <v>189660</v>
      </c>
      <c r="G67" s="543">
        <f t="shared" si="14"/>
        <v>0</v>
      </c>
      <c r="H67" s="557" t="s">
        <v>1093</v>
      </c>
      <c r="I67" s="565">
        <f t="shared" si="16"/>
        <v>189660</v>
      </c>
      <c r="J67" s="607" t="s">
        <v>1093</v>
      </c>
    </row>
    <row r="68" spans="1:10">
      <c r="A68" s="29" t="s">
        <v>28</v>
      </c>
      <c r="B68" s="556"/>
      <c r="C68" s="620"/>
      <c r="D68" s="550"/>
      <c r="E68" s="550"/>
      <c r="F68" s="554"/>
      <c r="G68" s="543"/>
      <c r="H68" s="208"/>
      <c r="I68" s="565"/>
      <c r="J68" s="566"/>
    </row>
    <row r="69" spans="1:10">
      <c r="A69" s="29" t="s">
        <v>24</v>
      </c>
      <c r="B69" s="556"/>
      <c r="C69" s="620"/>
      <c r="D69" s="550"/>
      <c r="E69" s="550"/>
      <c r="F69" s="554"/>
      <c r="G69" s="543"/>
      <c r="H69" s="208"/>
      <c r="I69" s="565"/>
      <c r="J69" s="566"/>
    </row>
    <row r="70" spans="1:10">
      <c r="A70" s="29" t="s">
        <v>22</v>
      </c>
      <c r="B70" s="556"/>
      <c r="C70" s="620"/>
      <c r="D70" s="550"/>
      <c r="E70" s="550"/>
      <c r="F70" s="554"/>
      <c r="G70" s="543"/>
      <c r="H70" s="208"/>
      <c r="I70" s="565"/>
      <c r="J70" s="566"/>
    </row>
    <row r="71" spans="1:10">
      <c r="A71" s="29" t="s">
        <v>269</v>
      </c>
      <c r="B71" s="543">
        <f>Hoja2!B495</f>
        <v>2000</v>
      </c>
      <c r="C71" s="618">
        <f>Hoja2!C495</f>
        <v>130210</v>
      </c>
      <c r="D71" s="546">
        <f>Hoja2!B636</f>
        <v>49120</v>
      </c>
      <c r="E71" s="546">
        <f>Hoja2!C636</f>
        <v>227783</v>
      </c>
      <c r="F71" s="554">
        <f>GETPIVOTDATA("MONTO_PPTO",Hwork2!$A$151,"FUENTE_FINANCIAMIENTO","1. RECURSOS ORDINARIOS","CATEGORIA_GASTO","5. GASTOS CORRIENTES","SUBGENERICA_DET","6. REPUESTOS Y ACCESORIOS")</f>
        <v>28946</v>
      </c>
      <c r="G71" s="543">
        <f t="shared" ref="G71" si="18">D71-B71</f>
        <v>47120</v>
      </c>
      <c r="H71" s="557">
        <f>G71/B71</f>
        <v>23.56</v>
      </c>
      <c r="I71" s="565">
        <f t="shared" ref="I71" si="19">F71-D71</f>
        <v>-20174</v>
      </c>
      <c r="J71" s="566">
        <f t="shared" ref="J71" si="20">I71/D71</f>
        <v>-0.41070846905537461</v>
      </c>
    </row>
    <row r="72" spans="1:10">
      <c r="A72" s="29" t="s">
        <v>32</v>
      </c>
      <c r="B72" s="556"/>
      <c r="C72" s="620"/>
      <c r="D72" s="550"/>
      <c r="E72" s="550"/>
      <c r="F72" s="554"/>
      <c r="G72" s="543"/>
      <c r="H72" s="208"/>
      <c r="I72" s="565"/>
      <c r="J72" s="566"/>
    </row>
    <row r="73" spans="1:10">
      <c r="A73" s="29" t="s">
        <v>35</v>
      </c>
      <c r="B73" s="556"/>
      <c r="C73" s="620"/>
      <c r="D73" s="550"/>
      <c r="E73" s="550"/>
      <c r="F73" s="554"/>
      <c r="G73" s="543"/>
      <c r="H73" s="208"/>
      <c r="I73" s="565"/>
      <c r="J73" s="566"/>
    </row>
    <row r="74" spans="1:10">
      <c r="A74" s="29" t="s">
        <v>266</v>
      </c>
      <c r="B74" s="556">
        <f>Hoja2!B524</f>
        <v>0</v>
      </c>
      <c r="C74" s="620">
        <f>Hoja2!C524</f>
        <v>583136</v>
      </c>
      <c r="D74" s="546">
        <f>Hoja2!B662</f>
        <v>50610</v>
      </c>
      <c r="E74" s="546">
        <f>Hoja2!C662</f>
        <v>382570</v>
      </c>
      <c r="F74" s="554">
        <f>GETPIVOTDATA("MONTO_PPTO",Hwork2!$A$151,"FUENTE_FINANCIAMIENTO","1. RECURSOS ORDINARIOS","CATEGORIA_GASTO","5. GASTOS CORRIENTES","SUBGENERICA_DET","4. SERVICIO DE MANTENIMIENTO, ACONDICIONAMIENTO Y  REPARACIONES")</f>
        <v>290163</v>
      </c>
      <c r="G74" s="543">
        <f t="shared" ref="G74:G77" si="21">D74-B74</f>
        <v>50610</v>
      </c>
      <c r="H74" s="557">
        <v>1</v>
      </c>
      <c r="I74" s="565">
        <f t="shared" ref="I74:I77" si="22">F74-D74</f>
        <v>239553</v>
      </c>
      <c r="J74" s="566">
        <f t="shared" ref="J74:J76" si="23">I74/D74</f>
        <v>4.7333135743924126</v>
      </c>
    </row>
    <row r="75" spans="1:10">
      <c r="A75" s="29" t="s">
        <v>270</v>
      </c>
      <c r="B75" s="543">
        <f>Hoja2!B526</f>
        <v>2680</v>
      </c>
      <c r="C75" s="618">
        <f>Hoja2!C526</f>
        <v>44114</v>
      </c>
      <c r="D75" s="546">
        <f>Hoja2!B664</f>
        <v>622982</v>
      </c>
      <c r="E75" s="546">
        <f>Hoja2!C664</f>
        <v>2461006</v>
      </c>
      <c r="F75" s="554">
        <f>GETPIVOTDATA("MONTO_PPTO",Hwork2!$A$151,"FUENTE_FINANCIAMIENTO","1. RECURSOS ORDINARIOS","CATEGORIA_GASTO","5. GASTOS CORRIENTES","SUBGENERICA_DET","6. SERVICIOS ADMINISTRATIVOS, FINANCIEROS Y DE SEGUROS")</f>
        <v>2151231</v>
      </c>
      <c r="G75" s="543">
        <f t="shared" si="21"/>
        <v>620302</v>
      </c>
      <c r="H75" s="557">
        <f t="shared" ref="H75:H76" si="24">G75/B75</f>
        <v>231.45597014925374</v>
      </c>
      <c r="I75" s="565">
        <f t="shared" si="22"/>
        <v>1528249</v>
      </c>
      <c r="J75" s="566">
        <f t="shared" si="23"/>
        <v>2.4531190307264095</v>
      </c>
    </row>
    <row r="76" spans="1:10">
      <c r="A76" s="29" t="s">
        <v>263</v>
      </c>
      <c r="B76" s="543">
        <f>Hoja2!B522</f>
        <v>2613440</v>
      </c>
      <c r="C76" s="618">
        <f>Hoja2!C522</f>
        <v>1962466</v>
      </c>
      <c r="D76" s="546">
        <f>Hoja2!B660</f>
        <v>96301</v>
      </c>
      <c r="E76" s="546">
        <f>Hoja2!C660</f>
        <v>4105629</v>
      </c>
      <c r="F76" s="554">
        <f>GETPIVOTDATA("MONTO_PPTO",Hwork2!$A$151,"FUENTE_FINANCIAMIENTO","1. RECURSOS ORDINARIOS","CATEGORIA_GASTO","5. GASTOS CORRIENTES","SUBGENERICA_DET","2. SERVICIOS BASICOS, COMUNICACIONES, PUBLICIDAD Y DIFUSION")</f>
        <v>2217990</v>
      </c>
      <c r="G76" s="543">
        <f t="shared" si="21"/>
        <v>-2517139</v>
      </c>
      <c r="H76" s="557">
        <f t="shared" si="24"/>
        <v>-0.96315163156605854</v>
      </c>
      <c r="I76" s="565">
        <f t="shared" si="22"/>
        <v>2121689</v>
      </c>
      <c r="J76" s="566">
        <f t="shared" si="23"/>
        <v>22.031848059729391</v>
      </c>
    </row>
    <row r="77" spans="1:10">
      <c r="A77" s="29" t="s">
        <v>265</v>
      </c>
      <c r="B77" s="543">
        <f>Hoja2!B523</f>
        <v>0</v>
      </c>
      <c r="C77" s="618">
        <f>Hoja2!C523</f>
        <v>285665</v>
      </c>
      <c r="D77" s="546">
        <f>Hoja2!B661</f>
        <v>1804010</v>
      </c>
      <c r="E77" s="546">
        <f>Hoja2!C661</f>
        <v>4424371</v>
      </c>
      <c r="F77" s="554">
        <f>GETPIVOTDATA("MONTO_PPTO",Hwork2!$A$151,"FUENTE_FINANCIAMIENTO","1. RECURSOS ORDINARIOS","CATEGORIA_GASTO","5. GASTOS CORRIENTES","SUBGENERICA_DET","3. SERVICIOS DE LIMPIEZA, SEGURIDAD Y VIGILANCIA")</f>
        <v>3063508</v>
      </c>
      <c r="G77" s="543">
        <f t="shared" si="21"/>
        <v>1804010</v>
      </c>
      <c r="H77" s="557"/>
      <c r="I77" s="565">
        <f t="shared" si="22"/>
        <v>1259498</v>
      </c>
      <c r="J77" s="566"/>
    </row>
    <row r="78" spans="1:10">
      <c r="A78" s="29" t="s">
        <v>21</v>
      </c>
      <c r="B78" s="556"/>
      <c r="C78" s="620"/>
      <c r="D78" s="550"/>
      <c r="E78" s="550"/>
      <c r="F78" s="554"/>
      <c r="G78" s="543"/>
      <c r="H78" s="208"/>
      <c r="I78" s="565"/>
      <c r="J78" s="566"/>
    </row>
    <row r="79" spans="1:10">
      <c r="A79" s="29" t="s">
        <v>272</v>
      </c>
      <c r="B79" s="543">
        <f>Hoja2!B527</f>
        <v>14593736</v>
      </c>
      <c r="C79" s="618">
        <f>Hoja2!C527</f>
        <v>23301998</v>
      </c>
      <c r="D79" s="546">
        <f>Hoja2!B665</f>
        <v>10728568</v>
      </c>
      <c r="E79" s="546">
        <f>Hoja2!C665</f>
        <v>24076226</v>
      </c>
      <c r="F79" s="554">
        <f>GETPIVOTDATA("MONTO_PPTO",Hwork2!$A$151,"FUENTE_FINANCIAMIENTO","1. RECURSOS ORDINARIOS","CATEGORIA_GASTO","5. GASTOS CORRIENTES","SUBGENERICA_DET","7. SERVICIOS PROFESIONALES Y TECNICOS")</f>
        <v>4330072</v>
      </c>
      <c r="G79" s="543">
        <f t="shared" ref="G79:G81" si="25">D79-B79</f>
        <v>-3865168</v>
      </c>
      <c r="H79" s="557">
        <f t="shared" ref="H79:H80" si="26">G79/B79</f>
        <v>-0.26485116628120448</v>
      </c>
      <c r="I79" s="565">
        <f t="shared" ref="I79:I81" si="27">F79-D79</f>
        <v>-6398496</v>
      </c>
      <c r="J79" s="566">
        <f t="shared" ref="J79" si="28">I79/D79</f>
        <v>-0.59639795357591063</v>
      </c>
    </row>
    <row r="80" spans="1:10">
      <c r="A80" s="29" t="s">
        <v>274</v>
      </c>
      <c r="B80" s="543">
        <f>Hoja2!B497</f>
        <v>2501</v>
      </c>
      <c r="C80" s="618">
        <f>Hoja2!C497</f>
        <v>161369</v>
      </c>
      <c r="D80" s="546">
        <f>Hoja2!B638</f>
        <v>0</v>
      </c>
      <c r="E80" s="546">
        <f>Hoja2!C638</f>
        <v>376816</v>
      </c>
      <c r="F80" s="554">
        <f>GETPIVOTDATA("MONTO_PPTO",Hwork2!$A$151,"FUENTE_FINANCIAMIENTO","1. RECURSOS ORDINARIOS","CATEGORIA_GASTO","5. GASTOS CORRIENTES","SUBGENERICA_DET","8. SUMINISTROS MEDICOS")</f>
        <v>118950</v>
      </c>
      <c r="G80" s="543">
        <f t="shared" si="25"/>
        <v>-2501</v>
      </c>
      <c r="H80" s="557">
        <f t="shared" si="26"/>
        <v>-1</v>
      </c>
      <c r="I80" s="565">
        <f t="shared" si="27"/>
        <v>118950</v>
      </c>
      <c r="J80" s="607" t="s">
        <v>1093</v>
      </c>
    </row>
    <row r="81" spans="1:10">
      <c r="A81" s="29" t="s">
        <v>262</v>
      </c>
      <c r="B81" s="543">
        <f>Hoja2!B498</f>
        <v>0</v>
      </c>
      <c r="C81" s="618">
        <f>Hoja2!C498</f>
        <v>73570</v>
      </c>
      <c r="D81" s="546">
        <f>Hoja2!B639</f>
        <v>0</v>
      </c>
      <c r="E81" s="546">
        <f>Hoja2!C639</f>
        <v>83969</v>
      </c>
      <c r="F81" s="554">
        <f>GETPIVOTDATA("MONTO_PPTO",Hwork2!$A$151,"FUENTE_FINANCIAMIENTO","1. RECURSOS ORDINARIOS","CATEGORIA_GASTO","5. GASTOS CORRIENTES","SUBGENERICA_DET","11. SUMINISTROS PARA MANTENIMIENTO Y REPARACION")</f>
        <v>44800</v>
      </c>
      <c r="G81" s="543">
        <f t="shared" si="25"/>
        <v>0</v>
      </c>
      <c r="H81" s="557" t="s">
        <v>1093</v>
      </c>
      <c r="I81" s="565">
        <f t="shared" si="27"/>
        <v>44800</v>
      </c>
      <c r="J81" s="607" t="s">
        <v>1093</v>
      </c>
    </row>
    <row r="82" spans="1:10">
      <c r="A82" s="29" t="s">
        <v>276</v>
      </c>
      <c r="B82" s="556"/>
      <c r="C82" s="620"/>
      <c r="D82" s="550"/>
      <c r="E82" s="550"/>
      <c r="F82" s="554"/>
      <c r="G82" s="543"/>
      <c r="H82" s="208"/>
      <c r="I82" s="565"/>
      <c r="J82" s="566"/>
    </row>
    <row r="83" spans="1:10">
      <c r="A83" s="29" t="s">
        <v>31</v>
      </c>
      <c r="B83" s="556"/>
      <c r="C83" s="620"/>
      <c r="D83" s="550"/>
      <c r="E83" s="550"/>
      <c r="F83" s="554"/>
      <c r="G83" s="543"/>
      <c r="H83" s="208"/>
      <c r="I83" s="565"/>
      <c r="J83" s="566"/>
    </row>
    <row r="84" spans="1:10">
      <c r="A84" s="29" t="s">
        <v>261</v>
      </c>
      <c r="B84" s="543">
        <f>Hoja2!B521</f>
        <v>1874090</v>
      </c>
      <c r="C84" s="618">
        <f>Hoja2!C521</f>
        <v>1375888</v>
      </c>
      <c r="D84" s="546">
        <f>Hoja2!B659</f>
        <v>5076293</v>
      </c>
      <c r="E84" s="546">
        <f>Hoja2!C659</f>
        <v>1733010</v>
      </c>
      <c r="F84" s="554">
        <f>GETPIVOTDATA("MONTO_PPTO",Hwork2!$A$151,"FUENTE_FINANCIAMIENTO","1. RECURSOS ORDINARIOS","CATEGORIA_GASTO","5. GASTOS CORRIENTES","SUBGENERICA_DET","1. VIAJES")</f>
        <v>319737</v>
      </c>
      <c r="G84" s="543">
        <f t="shared" ref="G84" si="29">D84-B84</f>
        <v>3202203</v>
      </c>
      <c r="H84" s="557">
        <f>G84/B84</f>
        <v>1.7086708749313</v>
      </c>
      <c r="I84" s="565">
        <f t="shared" ref="I84:I86" si="30">F84-D84</f>
        <v>-4756556</v>
      </c>
      <c r="J84" s="566">
        <f t="shared" ref="J84" si="31">I84/D84</f>
        <v>-0.93701368301632704</v>
      </c>
    </row>
    <row r="85" spans="1:10">
      <c r="A85" s="29" t="s">
        <v>33</v>
      </c>
      <c r="B85" s="556"/>
      <c r="C85" s="620"/>
      <c r="D85" s="550"/>
      <c r="E85" s="550"/>
      <c r="F85" s="554"/>
      <c r="G85" s="543"/>
      <c r="H85" s="208"/>
      <c r="I85" s="565">
        <f t="shared" si="30"/>
        <v>0</v>
      </c>
      <c r="J85" s="566"/>
    </row>
    <row r="86" spans="1:10" ht="12.75" thickBot="1">
      <c r="A86" s="29" t="s">
        <v>1032</v>
      </c>
      <c r="B86" s="21">
        <v>0</v>
      </c>
      <c r="C86" s="621">
        <v>0</v>
      </c>
      <c r="D86" s="20">
        <f>Hoja2!B667</f>
        <v>0</v>
      </c>
      <c r="E86" s="546">
        <f>Hoja2!C667</f>
        <v>1463521</v>
      </c>
      <c r="F86" s="509">
        <f>GETPIVOTDATA("MONTO_PPTO",Hwork2!$A$151,"FUENTE_FINANCIAMIENTO","1. RECURSOS ORDINARIOS","CATEGORIA_GASTO","5. GASTOS CORRIENTES","SUBGENERICA_DET","9. LOCACIÓN DE SERVICIOS RELACIONADAS AL ROL DE LA ENTIDAD")</f>
        <v>11256868</v>
      </c>
      <c r="G86" s="543">
        <f t="shared" ref="G86" si="32">D86-B86</f>
        <v>0</v>
      </c>
      <c r="H86" s="548">
        <v>0</v>
      </c>
      <c r="I86" s="565">
        <f t="shared" si="30"/>
        <v>11256868</v>
      </c>
      <c r="J86" s="566"/>
    </row>
    <row r="87" spans="1:10" ht="12.75" thickBot="1">
      <c r="A87" s="24" t="s">
        <v>47</v>
      </c>
      <c r="B87" s="539">
        <f>SUM(B55:B86)</f>
        <v>58638789</v>
      </c>
      <c r="C87" s="510">
        <f>SUM(C55:C86)</f>
        <v>68885091</v>
      </c>
      <c r="D87" s="542">
        <f>SUM(D55:D86)</f>
        <v>43444450</v>
      </c>
      <c r="E87" s="542">
        <f>SUM(E55:E86)</f>
        <v>68025687</v>
      </c>
      <c r="F87" s="510">
        <f>SUM(F55:F86)</f>
        <v>42368587</v>
      </c>
      <c r="G87" s="539">
        <f>D87-B87</f>
        <v>-15194339</v>
      </c>
      <c r="H87" s="553">
        <f>G87/B87</f>
        <v>-0.25911754419075744</v>
      </c>
      <c r="I87" s="568">
        <f>F87-D87</f>
        <v>-1075863</v>
      </c>
      <c r="J87" s="567">
        <f>I87/D87</f>
        <v>-2.4764106807658975E-2</v>
      </c>
    </row>
    <row r="91" spans="1:10" s="93" customFormat="1"/>
    <row r="92" spans="1:10" s="93" customFormat="1"/>
    <row r="93" spans="1:10" s="93" customFormat="1"/>
    <row r="94" spans="1:10" s="93" customFormat="1"/>
    <row r="95" spans="1:10" s="93" customFormat="1"/>
    <row r="96" spans="1:10" s="93" customFormat="1"/>
    <row r="97" spans="1:10" s="93" customFormat="1"/>
    <row r="98" spans="1:10" s="93" customFormat="1"/>
    <row r="99" spans="1:10" s="93" customFormat="1"/>
    <row r="100" spans="1:10" s="93" customFormat="1">
      <c r="A100" s="94" t="s">
        <v>408</v>
      </c>
      <c r="B100" s="94"/>
      <c r="C100" s="94"/>
      <c r="D100" s="94"/>
      <c r="E100" s="94"/>
      <c r="F100" s="94"/>
      <c r="G100" s="94"/>
      <c r="H100" s="94"/>
      <c r="I100" s="94"/>
      <c r="J100" s="80"/>
    </row>
    <row r="101" spans="1:10" s="93" customFormat="1">
      <c r="A101" s="94" t="s">
        <v>1009</v>
      </c>
      <c r="B101" s="94"/>
      <c r="C101" s="94"/>
      <c r="D101" s="94"/>
      <c r="E101" s="94"/>
      <c r="F101" s="94"/>
      <c r="G101" s="94"/>
      <c r="H101" s="94"/>
      <c r="I101" s="94"/>
      <c r="J101" s="94"/>
    </row>
    <row r="102" spans="1:10" s="93" customFormat="1">
      <c r="A102" s="94" t="s">
        <v>1008</v>
      </c>
      <c r="B102" s="7"/>
      <c r="E102" s="7"/>
    </row>
    <row r="103" spans="1:10" s="93" customFormat="1" ht="12.75" thickBot="1">
      <c r="A103" s="94" t="s">
        <v>1094</v>
      </c>
      <c r="B103" s="570" t="s">
        <v>1097</v>
      </c>
      <c r="E103" s="7"/>
    </row>
    <row r="104" spans="1:10" s="93" customFormat="1" ht="12.75" customHeight="1" thickBot="1">
      <c r="A104" s="1242" t="s">
        <v>27</v>
      </c>
      <c r="B104" s="1252" t="s">
        <v>407</v>
      </c>
      <c r="C104" s="1248" t="s">
        <v>1170</v>
      </c>
      <c r="D104" s="1254" t="s">
        <v>409</v>
      </c>
      <c r="E104" s="1246" t="s">
        <v>410</v>
      </c>
      <c r="F104" s="1250" t="s">
        <v>411</v>
      </c>
      <c r="G104" s="1244" t="s">
        <v>381</v>
      </c>
      <c r="H104" s="1246" t="s">
        <v>380</v>
      </c>
      <c r="I104" s="1244" t="s">
        <v>412</v>
      </c>
      <c r="J104" s="1248" t="s">
        <v>1173</v>
      </c>
    </row>
    <row r="105" spans="1:10" s="93" customFormat="1" ht="12.75" thickBot="1">
      <c r="A105" s="1243"/>
      <c r="B105" s="1253"/>
      <c r="C105" s="1249"/>
      <c r="D105" s="1255"/>
      <c r="E105" s="1247"/>
      <c r="F105" s="1251"/>
      <c r="G105" s="1245"/>
      <c r="H105" s="1247"/>
      <c r="I105" s="1245"/>
      <c r="J105" s="1249"/>
    </row>
    <row r="106" spans="1:10" s="93" customFormat="1">
      <c r="A106" s="29" t="s">
        <v>30</v>
      </c>
      <c r="B106" s="552">
        <f>Hoja2!B550</f>
        <v>462293</v>
      </c>
      <c r="C106" s="632">
        <f>Hoja2!C550</f>
        <v>229168</v>
      </c>
      <c r="D106" s="546">
        <f>Hoja2!B688</f>
        <v>403642</v>
      </c>
      <c r="E106" s="546">
        <f>Hoja2!C688</f>
        <v>136081</v>
      </c>
      <c r="F106" s="554">
        <f>GETPIVOTDATA("MONTO_PPTO",Hwork2!$A$151,"FUENTE_FINANCIAMIENTO","2. RECURSOS DIRECTAMENTE RECAUDADOS","CATEGORIA_GASTO","5. GASTOS CORRIENTES","SUBGENERICA_DET","1. ALIMENTOS Y BEBIDAS")</f>
        <v>54768</v>
      </c>
      <c r="G106" s="543">
        <f>D106-B106</f>
        <v>-58651</v>
      </c>
      <c r="H106" s="557">
        <f>G106/B106</f>
        <v>-0.1268697557609568</v>
      </c>
      <c r="I106" s="565">
        <f>F106-D106</f>
        <v>-348874</v>
      </c>
      <c r="J106" s="566">
        <f>I106/D106</f>
        <v>-0.8643154082082638</v>
      </c>
    </row>
    <row r="107" spans="1:10" s="93" customFormat="1">
      <c r="A107" s="29" t="s">
        <v>267</v>
      </c>
      <c r="B107" s="543">
        <f>Hoja2!B581</f>
        <v>14950428</v>
      </c>
      <c r="C107" s="598">
        <f>Hoja2!C581</f>
        <v>27578261</v>
      </c>
      <c r="D107" s="546">
        <f>Hoja2!B719</f>
        <v>18413009</v>
      </c>
      <c r="E107" s="546">
        <f>Hoja2!C719</f>
        <v>27334227</v>
      </c>
      <c r="F107" s="554">
        <f>GETPIVOTDATA("MONTO_PPTO",Hwork2!$A$151,"FUENTE_FINANCIAMIENTO","2. RECURSOS DIRECTAMENTE RECAUDADOS","CATEGORIA_GASTO","5. GASTOS CORRIENTES","SUBGENERICA_DET","5. ALQUILERES DE MUEBLES E INMUEBLES")</f>
        <v>20757550</v>
      </c>
      <c r="G107" s="543">
        <f t="shared" ref="G107" si="33">D107-B107</f>
        <v>3462581</v>
      </c>
      <c r="H107" s="557">
        <f>G107/B107</f>
        <v>0.23160413869087895</v>
      </c>
      <c r="I107" s="565">
        <f t="shared" ref="I107" si="34">F107-D107</f>
        <v>2344541</v>
      </c>
      <c r="J107" s="566">
        <f t="shared" ref="J107" si="35">I107/D107</f>
        <v>0.12733068234529185</v>
      </c>
    </row>
    <row r="108" spans="1:10" s="93" customFormat="1">
      <c r="A108" s="29" t="s">
        <v>29</v>
      </c>
      <c r="B108" s="556"/>
      <c r="C108" s="617"/>
      <c r="D108" s="550"/>
      <c r="E108" s="550"/>
      <c r="F108" s="554"/>
      <c r="G108" s="543"/>
      <c r="H108" s="208"/>
      <c r="I108" s="565"/>
      <c r="J108" s="566"/>
    </row>
    <row r="109" spans="1:10" s="93" customFormat="1">
      <c r="A109" s="29" t="s">
        <v>23</v>
      </c>
      <c r="B109" s="556"/>
      <c r="C109" s="617"/>
      <c r="D109" s="550"/>
      <c r="E109" s="550"/>
      <c r="F109" s="554"/>
      <c r="G109" s="543"/>
      <c r="H109" s="208"/>
      <c r="I109" s="565"/>
      <c r="J109" s="566"/>
    </row>
    <row r="110" spans="1:10" s="93" customFormat="1">
      <c r="A110" s="29" t="s">
        <v>20</v>
      </c>
      <c r="B110" s="556"/>
      <c r="C110" s="617"/>
      <c r="D110" s="550"/>
      <c r="E110" s="550"/>
      <c r="F110" s="554"/>
      <c r="G110" s="543"/>
      <c r="H110" s="208"/>
      <c r="I110" s="565"/>
      <c r="J110" s="566"/>
    </row>
    <row r="111" spans="1:10" s="93" customFormat="1">
      <c r="A111" s="29" t="s">
        <v>264</v>
      </c>
      <c r="B111" s="543">
        <f>Hoja2!B552</f>
        <v>461774</v>
      </c>
      <c r="C111" s="598">
        <f>Hoja2!C552</f>
        <v>186063</v>
      </c>
      <c r="D111" s="546">
        <f>Hoja2!B690</f>
        <v>414006</v>
      </c>
      <c r="E111" s="546">
        <f>Hoja2!C690</f>
        <v>313942</v>
      </c>
      <c r="F111" s="554">
        <f>GETPIVOTDATA("MONTO_PPTO",Hwork2!$A$151,"FUENTE_FINANCIAMIENTO","2. RECURSOS DIRECTAMENTE RECAUDADOS","CATEGORIA_GASTO","5. GASTOS CORRIENTES","SUBGENERICA_DET","3. COMBUSTIBLES, CARBURANTES, LUBRICANTES Y AFINES")</f>
        <v>329836</v>
      </c>
      <c r="G111" s="543">
        <f t="shared" ref="G111:G112" si="36">D111-B111</f>
        <v>-47768</v>
      </c>
      <c r="H111" s="557">
        <f t="shared" ref="H111:H112" si="37">G111/B111</f>
        <v>-0.10344454213533028</v>
      </c>
      <c r="I111" s="565">
        <f t="shared" ref="I111:I112" si="38">F111-D111</f>
        <v>-84170</v>
      </c>
      <c r="J111" s="566">
        <f t="shared" ref="J111:J112" si="39">I111/D111</f>
        <v>-0.2033062322768269</v>
      </c>
    </row>
    <row r="112" spans="1:10" s="93" customFormat="1">
      <c r="A112" s="29" t="s">
        <v>277</v>
      </c>
      <c r="B112" s="543">
        <f>Hoja2!B559</f>
        <v>6341184</v>
      </c>
      <c r="C112" s="598">
        <f>Hoja2!C559</f>
        <v>6714011</v>
      </c>
      <c r="D112" s="546">
        <f>Hoja2!B697</f>
        <v>4704846</v>
      </c>
      <c r="E112" s="546">
        <f>Hoja2!C697</f>
        <v>5561246</v>
      </c>
      <c r="F112" s="554">
        <f>GETPIVOTDATA("MONTO_PPTO",Hwork2!$A$151,"FUENTE_FINANCIAMIENTO","2. RECURSOS DIRECTAMENTE RECAUDADOS","CATEGORIA_GASTO","5. GASTOS CORRIENTES","SUBGENERICA_DET","99. COMPRA DE OTROS BIENES")</f>
        <v>7005368</v>
      </c>
      <c r="G112" s="543">
        <f t="shared" si="36"/>
        <v>-1636338</v>
      </c>
      <c r="H112" s="557">
        <f t="shared" si="37"/>
        <v>-0.25804928543313049</v>
      </c>
      <c r="I112" s="565">
        <f t="shared" si="38"/>
        <v>2300522</v>
      </c>
      <c r="J112" s="566">
        <f t="shared" si="39"/>
        <v>0.48896860811172138</v>
      </c>
    </row>
    <row r="113" spans="1:10" s="93" customFormat="1">
      <c r="A113" s="29" t="s">
        <v>25</v>
      </c>
      <c r="B113" s="556"/>
      <c r="C113" s="617"/>
      <c r="D113" s="550"/>
      <c r="E113" s="550"/>
      <c r="F113" s="554"/>
      <c r="G113" s="543"/>
      <c r="H113" s="208"/>
      <c r="I113" s="565"/>
      <c r="J113" s="566"/>
    </row>
    <row r="114" spans="1:10" s="93" customFormat="1">
      <c r="A114" s="29" t="s">
        <v>273</v>
      </c>
      <c r="B114" s="543">
        <f>Hoja2!B584</f>
        <v>95576423</v>
      </c>
      <c r="C114" s="598">
        <f>Hoja2!C584</f>
        <v>95576423</v>
      </c>
      <c r="D114" s="546">
        <f>Hoja2!B722</f>
        <v>86018780</v>
      </c>
      <c r="E114" s="546">
        <f>Hoja2!C722</f>
        <v>86018780</v>
      </c>
      <c r="F114" s="554">
        <f>GETPIVOTDATA("MONTO_PPTO",Hwork2!$A$151,"FUENTE_FINANCIAMIENTO","2. RECURSOS DIRECTAMENTE RECAUDADOS","CATEGORIA_GASTO","5. GASTOS CORRIENTES","SUBGENERICA_DET","8. CONTRATO ADMINISTRATIVO DE SERVICIOS")</f>
        <v>58116271</v>
      </c>
      <c r="G114" s="543">
        <f t="shared" ref="G114:G118" si="40">D114-B114</f>
        <v>-9557643</v>
      </c>
      <c r="H114" s="557">
        <f t="shared" ref="H114:H118" si="41">G114/B114</f>
        <v>-0.10000000732398198</v>
      </c>
      <c r="I114" s="565">
        <f t="shared" ref="I114:I118" si="42">F114-D114</f>
        <v>-27902509</v>
      </c>
      <c r="J114" s="566">
        <f t="shared" ref="J114:J118" si="43">I114/D114</f>
        <v>-0.32437694419753454</v>
      </c>
    </row>
    <row r="115" spans="1:10" s="93" customFormat="1">
      <c r="A115" s="29" t="s">
        <v>271</v>
      </c>
      <c r="B115" s="543">
        <f>Hoja2!B555</f>
        <v>10998</v>
      </c>
      <c r="C115" s="598">
        <f>Hoja2!C555</f>
        <v>1430</v>
      </c>
      <c r="D115" s="546">
        <f>Hoja2!B693</f>
        <v>3618</v>
      </c>
      <c r="E115" s="546">
        <f>Hoja2!C693</f>
        <v>7214</v>
      </c>
      <c r="F115" s="554"/>
      <c r="G115" s="543">
        <f t="shared" si="40"/>
        <v>-7380</v>
      </c>
      <c r="H115" s="557">
        <f t="shared" si="41"/>
        <v>-0.67103109656301141</v>
      </c>
      <c r="I115" s="565">
        <f t="shared" si="42"/>
        <v>-3618</v>
      </c>
      <c r="J115" s="566">
        <f t="shared" si="43"/>
        <v>-1</v>
      </c>
    </row>
    <row r="116" spans="1:10" s="93" customFormat="1">
      <c r="A116" s="29" t="s">
        <v>268</v>
      </c>
      <c r="B116" s="543">
        <f>Hoja2!B553</f>
        <v>2527530</v>
      </c>
      <c r="C116" s="598">
        <f>Hoja2!C553</f>
        <v>3369302</v>
      </c>
      <c r="D116" s="546">
        <f>Hoja2!B691</f>
        <v>2567494</v>
      </c>
      <c r="E116" s="546">
        <f>Hoja2!C691</f>
        <v>2078395</v>
      </c>
      <c r="F116" s="554">
        <f>GETPIVOTDATA("MONTO_PPTO",Hwork2!$A$151,"FUENTE_FINANCIAMIENTO","2. RECURSOS DIRECTAMENTE RECAUDADOS","CATEGORIA_GASTO","5. GASTOS CORRIENTES","SUBGENERICA_DET","5. MATERIALES Y  UTILES")</f>
        <v>2600000</v>
      </c>
      <c r="G116" s="543">
        <f t="shared" si="40"/>
        <v>39964</v>
      </c>
      <c r="H116" s="557">
        <f t="shared" si="41"/>
        <v>1.5811483938865216E-2</v>
      </c>
      <c r="I116" s="565">
        <f t="shared" si="42"/>
        <v>32506</v>
      </c>
      <c r="J116" s="566">
        <f t="shared" si="43"/>
        <v>1.2660594338292515E-2</v>
      </c>
    </row>
    <row r="117" spans="1:10" s="93" customFormat="1">
      <c r="A117" s="29" t="s">
        <v>275</v>
      </c>
      <c r="B117" s="543">
        <f>Hoja2!B557</f>
        <v>8753</v>
      </c>
      <c r="C117" s="598">
        <f>Hoja2!C557</f>
        <v>1276</v>
      </c>
      <c r="D117" s="546">
        <f>Hoja2!B695</f>
        <v>8753</v>
      </c>
      <c r="E117" s="546">
        <f>Hoja2!C695</f>
        <v>953</v>
      </c>
      <c r="F117" s="554"/>
      <c r="G117" s="543">
        <f t="shared" si="40"/>
        <v>0</v>
      </c>
      <c r="H117" s="557">
        <f t="shared" si="41"/>
        <v>0</v>
      </c>
      <c r="I117" s="565">
        <f t="shared" si="42"/>
        <v>-8753</v>
      </c>
      <c r="J117" s="566">
        <f t="shared" si="43"/>
        <v>-1</v>
      </c>
    </row>
    <row r="118" spans="1:10" s="93" customFormat="1">
      <c r="A118" s="29" t="s">
        <v>1031</v>
      </c>
      <c r="B118" s="543">
        <f>Hoja2!B551</f>
        <v>3093088</v>
      </c>
      <c r="C118" s="598">
        <f>Hoja2!C551</f>
        <v>66872</v>
      </c>
      <c r="D118" s="546">
        <f>Hoja2!B689</f>
        <v>2062167</v>
      </c>
      <c r="E118" s="546">
        <f>Hoja2!C689</f>
        <v>624</v>
      </c>
      <c r="F118" s="554">
        <f>GETPIVOTDATA("MONTO_PPTO",Hwork2!$A$151,"FUENTE_FINANCIAMIENTO","2. RECURSOS DIRECTAMENTE RECAUDADOS","CATEGORIA_GASTO","5. GASTOS CORRIENTES","SUBGENERICA_DET","2. VESTUARIOS Y TEXTILES")</f>
        <v>2010000</v>
      </c>
      <c r="G118" s="543">
        <f t="shared" si="40"/>
        <v>-1030921</v>
      </c>
      <c r="H118" s="557">
        <f t="shared" si="41"/>
        <v>-0.33329830900381752</v>
      </c>
      <c r="I118" s="565">
        <f t="shared" si="42"/>
        <v>-52167</v>
      </c>
      <c r="J118" s="566">
        <f t="shared" si="43"/>
        <v>-2.529717525302267E-2</v>
      </c>
    </row>
    <row r="119" spans="1:10" s="93" customFormat="1">
      <c r="A119" s="29" t="s">
        <v>28</v>
      </c>
      <c r="B119" s="556"/>
      <c r="C119" s="617"/>
      <c r="D119" s="550"/>
      <c r="E119" s="550"/>
      <c r="F119" s="554"/>
      <c r="G119" s="543"/>
      <c r="H119" s="208"/>
      <c r="I119" s="565"/>
      <c r="J119" s="566"/>
    </row>
    <row r="120" spans="1:10" s="93" customFormat="1">
      <c r="A120" s="29" t="s">
        <v>24</v>
      </c>
      <c r="B120" s="556"/>
      <c r="C120" s="617"/>
      <c r="D120" s="550"/>
      <c r="E120" s="550"/>
      <c r="F120" s="554"/>
      <c r="G120" s="543"/>
      <c r="H120" s="208"/>
      <c r="I120" s="565"/>
      <c r="J120" s="566"/>
    </row>
    <row r="121" spans="1:10" s="93" customFormat="1">
      <c r="A121" s="29" t="s">
        <v>22</v>
      </c>
      <c r="B121" s="556"/>
      <c r="C121" s="617"/>
      <c r="D121" s="550"/>
      <c r="E121" s="550"/>
      <c r="F121" s="554"/>
      <c r="G121" s="543"/>
      <c r="H121" s="208"/>
      <c r="I121" s="565"/>
      <c r="J121" s="566"/>
    </row>
    <row r="122" spans="1:10" s="93" customFormat="1">
      <c r="A122" s="29" t="s">
        <v>269</v>
      </c>
      <c r="B122" s="543">
        <f>Hoja2!B554</f>
        <v>26537551</v>
      </c>
      <c r="C122" s="598">
        <f>Hoja2!C554</f>
        <v>29914385</v>
      </c>
      <c r="D122" s="546">
        <f>Hoja2!B692</f>
        <v>9189489</v>
      </c>
      <c r="E122" s="546">
        <f>Hoja2!C692</f>
        <v>18923478</v>
      </c>
      <c r="F122" s="554">
        <f>GETPIVOTDATA("MONTO_PPTO",Hwork2!$A$151,"FUENTE_FINANCIAMIENTO","2. RECURSOS DIRECTAMENTE RECAUDADOS","CATEGORIA_GASTO","5. GASTOS CORRIENTES","SUBGENERICA_DET","6. REPUESTOS Y ACCESORIOS")</f>
        <v>11000000</v>
      </c>
      <c r="G122" s="543">
        <f t="shared" ref="G122" si="44">D122-B122</f>
        <v>-17348062</v>
      </c>
      <c r="H122" s="557">
        <f>G122/B122</f>
        <v>-0.65371751899789099</v>
      </c>
      <c r="I122" s="565">
        <f t="shared" ref="I122" si="45">F122-D122</f>
        <v>1810511</v>
      </c>
      <c r="J122" s="566">
        <f t="shared" ref="J122" si="46">I122/D122</f>
        <v>0.19701976899912499</v>
      </c>
    </row>
    <row r="123" spans="1:10" s="93" customFormat="1">
      <c r="A123" s="29" t="s">
        <v>32</v>
      </c>
      <c r="B123" s="556"/>
      <c r="C123" s="617"/>
      <c r="D123" s="550"/>
      <c r="E123" s="550"/>
      <c r="F123" s="554"/>
      <c r="G123" s="543"/>
      <c r="H123" s="208"/>
      <c r="I123" s="565"/>
      <c r="J123" s="566"/>
    </row>
    <row r="124" spans="1:10" s="93" customFormat="1">
      <c r="A124" s="29" t="s">
        <v>35</v>
      </c>
      <c r="B124" s="556"/>
      <c r="C124" s="617"/>
      <c r="D124" s="550"/>
      <c r="E124" s="550"/>
      <c r="F124" s="554"/>
      <c r="G124" s="543"/>
      <c r="H124" s="208"/>
      <c r="I124" s="565"/>
      <c r="J124" s="566"/>
    </row>
    <row r="125" spans="1:10" s="93" customFormat="1">
      <c r="A125" s="29" t="s">
        <v>266</v>
      </c>
      <c r="B125" s="556">
        <f>Hoja2!B580</f>
        <v>0</v>
      </c>
      <c r="C125" s="617">
        <f>Hoja2!C580</f>
        <v>11696790</v>
      </c>
      <c r="D125" s="546">
        <f>Hoja2!B718</f>
        <v>245691</v>
      </c>
      <c r="E125" s="546">
        <f>Hoja2!C718</f>
        <v>5114909</v>
      </c>
      <c r="F125" s="554">
        <f>GETPIVOTDATA("MONTO_PPTO",Hwork2!$A$151,"FUENTE_FINANCIAMIENTO","2. RECURSOS DIRECTAMENTE RECAUDADOS","CATEGORIA_GASTO","5. GASTOS CORRIENTES","SUBGENERICA_DET","4. SERVICIO DE MANTENIMIENTO, ACONDICIONAMIENTO Y  REPARACIONES")</f>
        <v>4616872</v>
      </c>
      <c r="G125" s="543">
        <f t="shared" ref="G125:G128" si="47">D125-B125</f>
        <v>245691</v>
      </c>
      <c r="H125" s="557">
        <v>1</v>
      </c>
      <c r="I125" s="565">
        <f t="shared" ref="I125:I128" si="48">F125-D125</f>
        <v>4371181</v>
      </c>
      <c r="J125" s="566">
        <f t="shared" ref="J125:J128" si="49">I125/D125</f>
        <v>17.79137615948488</v>
      </c>
    </row>
    <row r="126" spans="1:10" s="93" customFormat="1">
      <c r="A126" s="29" t="s">
        <v>270</v>
      </c>
      <c r="B126" s="543">
        <f>Hoja2!B582</f>
        <v>24118199</v>
      </c>
      <c r="C126" s="598">
        <f>Hoja2!C582</f>
        <v>27440715</v>
      </c>
      <c r="D126" s="546">
        <f>Hoja2!B720</f>
        <v>26590095</v>
      </c>
      <c r="E126" s="546">
        <f>Hoja2!C720</f>
        <v>25075323</v>
      </c>
      <c r="F126" s="554">
        <f>GETPIVOTDATA("MONTO_PPTO",Hwork2!$A$151,"FUENTE_FINANCIAMIENTO","2. RECURSOS DIRECTAMENTE RECAUDADOS","CATEGORIA_GASTO","5. GASTOS CORRIENTES","SUBGENERICA_DET","6. SERVICIOS ADMINISTRATIVOS, FINANCIEROS Y DE SEGUROS")</f>
        <v>19822427</v>
      </c>
      <c r="G126" s="543">
        <f t="shared" si="47"/>
        <v>2471896</v>
      </c>
      <c r="H126" s="557">
        <f t="shared" ref="H126:H128" si="50">G126/B126</f>
        <v>0.10249090323867052</v>
      </c>
      <c r="I126" s="565">
        <f t="shared" si="48"/>
        <v>-6767668</v>
      </c>
      <c r="J126" s="566">
        <f t="shared" si="49"/>
        <v>-0.254518383631198</v>
      </c>
    </row>
    <row r="127" spans="1:10" s="93" customFormat="1">
      <c r="A127" s="29" t="s">
        <v>263</v>
      </c>
      <c r="B127" s="543">
        <f>Hoja2!B578</f>
        <v>19859195</v>
      </c>
      <c r="C127" s="598">
        <f>Hoja2!C578</f>
        <v>23894666</v>
      </c>
      <c r="D127" s="546">
        <f>Hoja2!B716</f>
        <v>21134535</v>
      </c>
      <c r="E127" s="546">
        <f>Hoja2!C716</f>
        <v>24511838</v>
      </c>
      <c r="F127" s="554">
        <f>GETPIVOTDATA("MONTO_PPTO",Hwork2!$A$151,"FUENTE_FINANCIAMIENTO","2. RECURSOS DIRECTAMENTE RECAUDADOS","CATEGORIA_GASTO","5. GASTOS CORRIENTES","SUBGENERICA_DET","2. SERVICIOS BASICOS, COMUNICACIONES, PUBLICIDAD Y DIFUSION")</f>
        <v>18052807</v>
      </c>
      <c r="G127" s="543">
        <f t="shared" si="47"/>
        <v>1275340</v>
      </c>
      <c r="H127" s="557">
        <f t="shared" si="50"/>
        <v>6.4219118650076193E-2</v>
      </c>
      <c r="I127" s="565">
        <f t="shared" si="48"/>
        <v>-3081728</v>
      </c>
      <c r="J127" s="566">
        <f t="shared" si="49"/>
        <v>-0.14581480027831226</v>
      </c>
    </row>
    <row r="128" spans="1:10" s="93" customFormat="1">
      <c r="A128" s="29" t="s">
        <v>265</v>
      </c>
      <c r="B128" s="543">
        <f>Hoja2!B579</f>
        <v>25670201</v>
      </c>
      <c r="C128" s="598">
        <f>Hoja2!C579</f>
        <v>33316555</v>
      </c>
      <c r="D128" s="546">
        <f>Hoja2!B717</f>
        <v>31528814</v>
      </c>
      <c r="E128" s="546">
        <f>Hoja2!C717</f>
        <v>24926491</v>
      </c>
      <c r="F128" s="554">
        <f>GETPIVOTDATA("MONTO_PPTO",Hwork2!$A$151,"FUENTE_FINANCIAMIENTO","2. RECURSOS DIRECTAMENTE RECAUDADOS","CATEGORIA_GASTO","5. GASTOS CORRIENTES","SUBGENERICA_DET","3. SERVICIOS DE LIMPIEZA, SEGURIDAD Y VIGILANCIA")</f>
        <v>22870347</v>
      </c>
      <c r="G128" s="543">
        <f t="shared" si="47"/>
        <v>5858613</v>
      </c>
      <c r="H128" s="557">
        <f t="shared" si="50"/>
        <v>0.22822622230344047</v>
      </c>
      <c r="I128" s="565">
        <f t="shared" si="48"/>
        <v>-8658467</v>
      </c>
      <c r="J128" s="566">
        <f t="shared" si="49"/>
        <v>-0.27462076435859589</v>
      </c>
    </row>
    <row r="129" spans="1:10" s="93" customFormat="1">
      <c r="A129" s="29" t="s">
        <v>21</v>
      </c>
      <c r="B129" s="556"/>
      <c r="C129" s="617"/>
      <c r="D129" s="550"/>
      <c r="E129" s="550"/>
      <c r="F129" s="554"/>
      <c r="G129" s="543"/>
      <c r="H129" s="208"/>
      <c r="I129" s="565"/>
      <c r="J129" s="566"/>
    </row>
    <row r="130" spans="1:10" s="93" customFormat="1">
      <c r="A130" s="29" t="s">
        <v>272</v>
      </c>
      <c r="B130" s="543">
        <f>Hoja2!B583</f>
        <v>9506996</v>
      </c>
      <c r="C130" s="598">
        <f>Hoja2!C583</f>
        <v>17998956</v>
      </c>
      <c r="D130" s="546">
        <f>Hoja2!B721</f>
        <v>7792416</v>
      </c>
      <c r="E130" s="546">
        <f>Hoja2!C721</f>
        <v>28309039</v>
      </c>
      <c r="F130" s="554">
        <f>GETPIVOTDATA("MONTO_PPTO",Hwork2!$A$151,"FUENTE_FINANCIAMIENTO","2. RECURSOS DIRECTAMENTE RECAUDADOS","CATEGORIA_GASTO","5. GASTOS CORRIENTES","SUBGENERICA_DET","7. SERVICIOS PROFESIONALES Y TECNICOS")</f>
        <v>39028283</v>
      </c>
      <c r="G130" s="543">
        <f t="shared" ref="G130:G132" si="51">D130-B130</f>
        <v>-1714580</v>
      </c>
      <c r="H130" s="557">
        <f t="shared" ref="H130:H132" si="52">G130/B130</f>
        <v>-0.18034929224751961</v>
      </c>
      <c r="I130" s="565">
        <f t="shared" ref="I130:I132" si="53">F130-D130</f>
        <v>31235867</v>
      </c>
      <c r="J130" s="566">
        <f t="shared" ref="J130:J132" si="54">I130/D130</f>
        <v>4.0084958246582314</v>
      </c>
    </row>
    <row r="131" spans="1:10" s="93" customFormat="1">
      <c r="A131" s="29" t="s">
        <v>274</v>
      </c>
      <c r="B131" s="543">
        <f>Hoja2!B556</f>
        <v>32804</v>
      </c>
      <c r="C131" s="598">
        <f>Hoja2!C556</f>
        <v>99114</v>
      </c>
      <c r="D131" s="546">
        <f>Hoja2!B694</f>
        <v>8964</v>
      </c>
      <c r="E131" s="546">
        <f>Hoja2!C694</f>
        <v>31211</v>
      </c>
      <c r="F131" s="554">
        <f>GETPIVOTDATA("MONTO_PPTO",Hwork2!$A$151,"FUENTE_FINANCIAMIENTO","2. RECURSOS DIRECTAMENTE RECAUDADOS","CATEGORIA_GASTO","5. GASTOS CORRIENTES","SUBGENERICA_DET","8. SUMINISTROS MEDICOS")</f>
        <v>6650</v>
      </c>
      <c r="G131" s="543">
        <f t="shared" si="51"/>
        <v>-23840</v>
      </c>
      <c r="H131" s="557">
        <f t="shared" si="52"/>
        <v>-0.72674064138519689</v>
      </c>
      <c r="I131" s="565">
        <f t="shared" si="53"/>
        <v>-2314</v>
      </c>
      <c r="J131" s="566">
        <f t="shared" si="54"/>
        <v>-0.25814368585452924</v>
      </c>
    </row>
    <row r="132" spans="1:10" s="93" customFormat="1">
      <c r="A132" s="29" t="s">
        <v>262</v>
      </c>
      <c r="B132" s="543">
        <f>Hoja2!B558</f>
        <v>458807</v>
      </c>
      <c r="C132" s="598">
        <f>Hoja2!C558</f>
        <v>589389</v>
      </c>
      <c r="D132" s="546">
        <f>Hoja2!B696</f>
        <v>109266</v>
      </c>
      <c r="E132" s="546">
        <f>Hoja2!C696</f>
        <v>91026</v>
      </c>
      <c r="F132" s="554">
        <f>GETPIVOTDATA("MONTO_PPTO",Hwork2!$A$151,"FUENTE_FINANCIAMIENTO","2. RECURSOS DIRECTAMENTE RECAUDADOS","CATEGORIA_GASTO","5. GASTOS CORRIENTES","SUBGENERICA_DET","11. SUMINISTROS PARA MANTENIMIENTO Y REPARACION")</f>
        <v>60000</v>
      </c>
      <c r="G132" s="543">
        <f t="shared" si="51"/>
        <v>-349541</v>
      </c>
      <c r="H132" s="557">
        <f t="shared" si="52"/>
        <v>-0.7618475742523545</v>
      </c>
      <c r="I132" s="565">
        <f t="shared" si="53"/>
        <v>-49266</v>
      </c>
      <c r="J132" s="566">
        <f t="shared" si="54"/>
        <v>-0.45088133545659215</v>
      </c>
    </row>
    <row r="133" spans="1:10" s="93" customFormat="1">
      <c r="A133" s="29" t="s">
        <v>276</v>
      </c>
      <c r="B133" s="556"/>
      <c r="C133" s="617"/>
      <c r="D133" s="550"/>
      <c r="E133" s="550"/>
      <c r="F133" s="554"/>
      <c r="G133" s="543"/>
      <c r="H133" s="208"/>
      <c r="I133" s="565"/>
      <c r="J133" s="566"/>
    </row>
    <row r="134" spans="1:10" s="93" customFormat="1">
      <c r="A134" s="29" t="s">
        <v>31</v>
      </c>
      <c r="B134" s="556"/>
      <c r="C134" s="617"/>
      <c r="D134" s="550"/>
      <c r="E134" s="550"/>
      <c r="F134" s="554"/>
      <c r="G134" s="543"/>
      <c r="H134" s="208"/>
      <c r="I134" s="565"/>
      <c r="J134" s="566"/>
    </row>
    <row r="135" spans="1:10" s="93" customFormat="1">
      <c r="A135" s="29" t="s">
        <v>261</v>
      </c>
      <c r="B135" s="543">
        <f>Hoja2!B577</f>
        <v>5850347</v>
      </c>
      <c r="C135" s="598">
        <f>Hoja2!C577</f>
        <v>371434</v>
      </c>
      <c r="D135" s="546">
        <f>Hoja2!B715</f>
        <v>2525531</v>
      </c>
      <c r="E135" s="546">
        <f>Hoja2!C715</f>
        <v>767460</v>
      </c>
      <c r="F135" s="554">
        <f>GETPIVOTDATA("MONTO_PPTO",Hwork2!$A$151,"FUENTE_FINANCIAMIENTO","2. RECURSOS DIRECTAMENTE RECAUDADOS","CATEGORIA_GASTO","5. GASTOS CORRIENTES","SUBGENERICA_DET","1. VIAJES")</f>
        <v>282859</v>
      </c>
      <c r="G135" s="543">
        <f t="shared" ref="G135" si="55">D135-B135</f>
        <v>-3324816</v>
      </c>
      <c r="H135" s="557">
        <f>G135/B135</f>
        <v>-0.56831090531894946</v>
      </c>
      <c r="I135" s="565">
        <f t="shared" ref="I135:I137" si="56">F135-D135</f>
        <v>-2242672</v>
      </c>
      <c r="J135" s="566">
        <f t="shared" ref="J135" si="57">I135/D135</f>
        <v>-0.88800018689139038</v>
      </c>
    </row>
    <row r="136" spans="1:10" s="93" customFormat="1">
      <c r="A136" s="29" t="s">
        <v>33</v>
      </c>
      <c r="B136" s="556"/>
      <c r="C136" s="617"/>
      <c r="D136" s="550"/>
      <c r="E136" s="46"/>
      <c r="F136" s="554"/>
      <c r="G136" s="543"/>
      <c r="H136" s="208"/>
      <c r="I136" s="565">
        <f t="shared" si="56"/>
        <v>0</v>
      </c>
      <c r="J136" s="566"/>
    </row>
    <row r="137" spans="1:10" s="93" customFormat="1" ht="12.75" thickBot="1">
      <c r="A137" s="29" t="s">
        <v>1032</v>
      </c>
      <c r="B137" s="21">
        <v>0</v>
      </c>
      <c r="C137" s="27">
        <v>0</v>
      </c>
      <c r="D137" s="20">
        <v>0</v>
      </c>
      <c r="E137" s="546">
        <v>0</v>
      </c>
      <c r="F137" s="509"/>
      <c r="G137" s="543">
        <f t="shared" ref="G137" si="58">D137-B137</f>
        <v>0</v>
      </c>
      <c r="H137" s="548">
        <v>0</v>
      </c>
      <c r="I137" s="565">
        <f t="shared" si="56"/>
        <v>0</v>
      </c>
      <c r="J137" s="566"/>
    </row>
    <row r="138" spans="1:10" s="93" customFormat="1" ht="12.75" thickBot="1">
      <c r="A138" s="24" t="s">
        <v>47</v>
      </c>
      <c r="B138" s="539">
        <f>SUM(B106:B137)</f>
        <v>235466571</v>
      </c>
      <c r="C138" s="510">
        <f>SUM(C106:C137)</f>
        <v>279044810</v>
      </c>
      <c r="D138" s="542">
        <f>SUM(D106:D137)</f>
        <v>213721116</v>
      </c>
      <c r="E138" s="542">
        <f>SUM(E106:E137)</f>
        <v>249202237</v>
      </c>
      <c r="F138" s="510">
        <f>SUM(F106:F137)</f>
        <v>206614038</v>
      </c>
      <c r="G138" s="539">
        <f>D138-B138</f>
        <v>-21745455</v>
      </c>
      <c r="H138" s="553">
        <f>G138/B138</f>
        <v>-9.2350497599933204E-2</v>
      </c>
      <c r="I138" s="568">
        <f>F138-D138</f>
        <v>-7107078</v>
      </c>
      <c r="J138" s="567">
        <f>I138/D138</f>
        <v>-3.325398132396052E-2</v>
      </c>
    </row>
    <row r="141" spans="1:10" s="93" customFormat="1"/>
    <row r="142" spans="1:10" s="93" customFormat="1"/>
    <row r="143" spans="1:10" s="93" customFormat="1"/>
    <row r="144" spans="1:10" s="93" customFormat="1"/>
    <row r="145" spans="1:10" s="93" customFormat="1"/>
    <row r="146" spans="1:10" s="93" customFormat="1"/>
    <row r="147" spans="1:10" s="93" customFormat="1"/>
    <row r="148" spans="1:10" s="93" customFormat="1"/>
    <row r="149" spans="1:10" s="93" customFormat="1"/>
    <row r="150" spans="1:10" s="93" customFormat="1"/>
    <row r="151" spans="1:10" s="93" customFormat="1"/>
    <row r="152" spans="1:10" s="93" customFormat="1"/>
    <row r="153" spans="1:10" s="93" customFormat="1">
      <c r="A153" s="94" t="s">
        <v>408</v>
      </c>
      <c r="B153" s="94"/>
      <c r="C153" s="94"/>
      <c r="D153" s="94"/>
      <c r="E153" s="94"/>
      <c r="F153" s="94"/>
      <c r="G153" s="94"/>
      <c r="H153" s="94"/>
      <c r="I153" s="94"/>
      <c r="J153" s="80"/>
    </row>
    <row r="154" spans="1:10" s="93" customFormat="1">
      <c r="A154" s="94" t="s">
        <v>1009</v>
      </c>
      <c r="B154" s="94"/>
      <c r="C154" s="94"/>
      <c r="D154" s="94"/>
      <c r="E154" s="94"/>
      <c r="F154" s="94"/>
      <c r="G154" s="94"/>
      <c r="H154" s="94"/>
      <c r="I154" s="94"/>
      <c r="J154" s="94"/>
    </row>
    <row r="155" spans="1:10" s="93" customFormat="1">
      <c r="A155" s="94" t="s">
        <v>1008</v>
      </c>
      <c r="B155" s="7"/>
      <c r="E155" s="7"/>
    </row>
    <row r="156" spans="1:10" s="93" customFormat="1" ht="12.75" thickBot="1">
      <c r="A156" s="94" t="s">
        <v>1094</v>
      </c>
      <c r="B156" s="570" t="s">
        <v>1172</v>
      </c>
      <c r="E156" s="7"/>
    </row>
    <row r="157" spans="1:10" s="93" customFormat="1">
      <c r="A157" s="1242" t="s">
        <v>27</v>
      </c>
      <c r="B157" s="1257" t="s">
        <v>407</v>
      </c>
      <c r="C157" s="1259" t="s">
        <v>1170</v>
      </c>
      <c r="D157" s="1257" t="s">
        <v>409</v>
      </c>
      <c r="E157" s="1259" t="s">
        <v>410</v>
      </c>
      <c r="F157" s="1242" t="s">
        <v>411</v>
      </c>
      <c r="G157" s="1257" t="s">
        <v>381</v>
      </c>
      <c r="H157" s="1259" t="s">
        <v>380</v>
      </c>
      <c r="I157" s="1257" t="s">
        <v>412</v>
      </c>
      <c r="J157" s="1259" t="s">
        <v>1173</v>
      </c>
    </row>
    <row r="158" spans="1:10" s="93" customFormat="1" ht="12.75" thickBot="1">
      <c r="A158" s="1256"/>
      <c r="B158" s="1258"/>
      <c r="C158" s="1260"/>
      <c r="D158" s="1258"/>
      <c r="E158" s="1260"/>
      <c r="F158" s="1256"/>
      <c r="G158" s="1258"/>
      <c r="H158" s="1260"/>
      <c r="I158" s="1258"/>
      <c r="J158" s="1260"/>
    </row>
    <row r="159" spans="1:10" s="93" customFormat="1">
      <c r="A159" s="29" t="s">
        <v>30</v>
      </c>
      <c r="B159" s="552"/>
      <c r="C159" s="632"/>
      <c r="D159" s="546"/>
      <c r="E159" s="546"/>
      <c r="F159" s="554"/>
      <c r="G159" s="543"/>
      <c r="H159" s="557"/>
      <c r="I159" s="565"/>
      <c r="J159" s="566"/>
    </row>
    <row r="160" spans="1:10" s="93" customFormat="1">
      <c r="A160" s="29" t="s">
        <v>267</v>
      </c>
      <c r="B160" s="543"/>
      <c r="C160" s="598"/>
      <c r="D160" s="546"/>
      <c r="E160" s="546"/>
      <c r="F160" s="554"/>
      <c r="G160" s="543"/>
      <c r="H160" s="557"/>
      <c r="I160" s="565"/>
      <c r="J160" s="566"/>
    </row>
    <row r="161" spans="1:10" s="93" customFormat="1">
      <c r="A161" s="29" t="s">
        <v>29</v>
      </c>
      <c r="B161" s="556"/>
      <c r="C161" s="617"/>
      <c r="D161" s="550"/>
      <c r="E161" s="550"/>
      <c r="F161" s="554"/>
      <c r="G161" s="543"/>
      <c r="H161" s="208"/>
      <c r="I161" s="565"/>
      <c r="J161" s="566"/>
    </row>
    <row r="162" spans="1:10" s="93" customFormat="1">
      <c r="A162" s="29" t="s">
        <v>23</v>
      </c>
      <c r="B162" s="556"/>
      <c r="C162" s="617"/>
      <c r="D162" s="550"/>
      <c r="E162" s="550"/>
      <c r="F162" s="554"/>
      <c r="G162" s="543"/>
      <c r="H162" s="208"/>
      <c r="I162" s="565"/>
      <c r="J162" s="566"/>
    </row>
    <row r="163" spans="1:10" s="93" customFormat="1">
      <c r="A163" s="29" t="s">
        <v>20</v>
      </c>
      <c r="B163" s="556"/>
      <c r="C163" s="617"/>
      <c r="D163" s="550"/>
      <c r="E163" s="550"/>
      <c r="F163" s="554"/>
      <c r="G163" s="543"/>
      <c r="H163" s="208"/>
      <c r="I163" s="565"/>
      <c r="J163" s="566"/>
    </row>
    <row r="164" spans="1:10" s="93" customFormat="1">
      <c r="A164" s="29" t="s">
        <v>264</v>
      </c>
      <c r="B164" s="543"/>
      <c r="C164" s="598"/>
      <c r="D164" s="546"/>
      <c r="E164" s="546"/>
      <c r="F164" s="554"/>
      <c r="G164" s="543"/>
      <c r="H164" s="557"/>
      <c r="I164" s="565"/>
      <c r="J164" s="566"/>
    </row>
    <row r="165" spans="1:10" s="93" customFormat="1">
      <c r="A165" s="29" t="s">
        <v>277</v>
      </c>
      <c r="B165" s="543"/>
      <c r="C165" s="598"/>
      <c r="D165" s="546"/>
      <c r="E165" s="546"/>
      <c r="F165" s="554"/>
      <c r="G165" s="543"/>
      <c r="H165" s="557"/>
      <c r="I165" s="565"/>
      <c r="J165" s="566"/>
    </row>
    <row r="166" spans="1:10" s="93" customFormat="1">
      <c r="A166" s="29" t="s">
        <v>25</v>
      </c>
      <c r="B166" s="556"/>
      <c r="C166" s="617"/>
      <c r="D166" s="550"/>
      <c r="E166" s="550"/>
      <c r="F166" s="554"/>
      <c r="G166" s="543"/>
      <c r="H166" s="208"/>
      <c r="I166" s="565"/>
      <c r="J166" s="566"/>
    </row>
    <row r="167" spans="1:10" s="93" customFormat="1">
      <c r="A167" s="29" t="s">
        <v>273</v>
      </c>
      <c r="B167" s="543"/>
      <c r="C167" s="598">
        <f>Hoja2!C611</f>
        <v>2032761</v>
      </c>
      <c r="D167" s="546">
        <v>0</v>
      </c>
      <c r="E167" s="546">
        <v>0</v>
      </c>
      <c r="F167" s="554">
        <v>0</v>
      </c>
      <c r="G167" s="543">
        <v>0</v>
      </c>
      <c r="H167" s="557">
        <v>0</v>
      </c>
      <c r="I167" s="565">
        <v>0</v>
      </c>
      <c r="J167" s="566">
        <v>0</v>
      </c>
    </row>
    <row r="168" spans="1:10" s="93" customFormat="1">
      <c r="A168" s="29" t="s">
        <v>271</v>
      </c>
      <c r="B168" s="543"/>
      <c r="C168" s="598"/>
      <c r="D168" s="546"/>
      <c r="E168" s="546"/>
      <c r="F168" s="554"/>
      <c r="G168" s="543"/>
      <c r="H168" s="557"/>
      <c r="I168" s="565"/>
      <c r="J168" s="566"/>
    </row>
    <row r="169" spans="1:10" s="93" customFormat="1">
      <c r="A169" s="29" t="s">
        <v>268</v>
      </c>
      <c r="B169" s="543"/>
      <c r="C169" s="598"/>
      <c r="D169" s="546"/>
      <c r="E169" s="546"/>
      <c r="F169" s="554"/>
      <c r="G169" s="543"/>
      <c r="H169" s="557"/>
      <c r="I169" s="565"/>
      <c r="J169" s="566"/>
    </row>
    <row r="170" spans="1:10" s="93" customFormat="1">
      <c r="A170" s="29" t="s">
        <v>275</v>
      </c>
      <c r="B170" s="543"/>
      <c r="C170" s="598"/>
      <c r="D170" s="546"/>
      <c r="E170" s="546"/>
      <c r="F170" s="554"/>
      <c r="G170" s="543"/>
      <c r="H170" s="557"/>
      <c r="I170" s="565"/>
      <c r="J170" s="566"/>
    </row>
    <row r="171" spans="1:10" s="93" customFormat="1">
      <c r="A171" s="29" t="s">
        <v>1031</v>
      </c>
      <c r="B171" s="543"/>
      <c r="C171" s="598"/>
      <c r="D171" s="546"/>
      <c r="E171" s="546"/>
      <c r="F171" s="554"/>
      <c r="G171" s="543"/>
      <c r="H171" s="557"/>
      <c r="I171" s="565"/>
      <c r="J171" s="566"/>
    </row>
    <row r="172" spans="1:10" s="93" customFormat="1">
      <c r="A172" s="29" t="s">
        <v>28</v>
      </c>
      <c r="B172" s="556"/>
      <c r="C172" s="617"/>
      <c r="D172" s="550"/>
      <c r="E172" s="550"/>
      <c r="F172" s="554"/>
      <c r="G172" s="543"/>
      <c r="H172" s="208"/>
      <c r="I172" s="565"/>
      <c r="J172" s="566"/>
    </row>
    <row r="173" spans="1:10" s="93" customFormat="1">
      <c r="A173" s="29" t="s">
        <v>24</v>
      </c>
      <c r="B173" s="556"/>
      <c r="C173" s="617"/>
      <c r="D173" s="550"/>
      <c r="E173" s="550"/>
      <c r="F173" s="554"/>
      <c r="G173" s="543"/>
      <c r="H173" s="208"/>
      <c r="I173" s="565"/>
      <c r="J173" s="566"/>
    </row>
    <row r="174" spans="1:10" s="93" customFormat="1">
      <c r="A174" s="29" t="s">
        <v>22</v>
      </c>
      <c r="B174" s="556"/>
      <c r="C174" s="617"/>
      <c r="D174" s="550"/>
      <c r="E174" s="550"/>
      <c r="F174" s="554"/>
      <c r="G174" s="543"/>
      <c r="H174" s="208"/>
      <c r="I174" s="565"/>
      <c r="J174" s="566"/>
    </row>
    <row r="175" spans="1:10" s="93" customFormat="1">
      <c r="A175" s="29" t="s">
        <v>269</v>
      </c>
      <c r="B175" s="543"/>
      <c r="C175" s="598"/>
      <c r="D175" s="546"/>
      <c r="E175" s="546"/>
      <c r="F175" s="554"/>
      <c r="G175" s="543"/>
      <c r="H175" s="557"/>
      <c r="I175" s="565"/>
      <c r="J175" s="566"/>
    </row>
    <row r="176" spans="1:10" s="93" customFormat="1">
      <c r="A176" s="29" t="s">
        <v>32</v>
      </c>
      <c r="B176" s="556"/>
      <c r="C176" s="617"/>
      <c r="D176" s="550"/>
      <c r="E176" s="550"/>
      <c r="F176" s="554"/>
      <c r="G176" s="543"/>
      <c r="H176" s="208"/>
      <c r="I176" s="565"/>
      <c r="J176" s="566"/>
    </row>
    <row r="177" spans="1:10" s="93" customFormat="1">
      <c r="A177" s="29" t="s">
        <v>35</v>
      </c>
      <c r="B177" s="556"/>
      <c r="C177" s="617"/>
      <c r="D177" s="550"/>
      <c r="E177" s="550"/>
      <c r="F177" s="554"/>
      <c r="G177" s="543"/>
      <c r="H177" s="208"/>
      <c r="I177" s="565"/>
      <c r="J177" s="566"/>
    </row>
    <row r="178" spans="1:10" s="93" customFormat="1">
      <c r="A178" s="29" t="s">
        <v>266</v>
      </c>
      <c r="B178" s="556"/>
      <c r="C178" s="617"/>
      <c r="D178" s="546"/>
      <c r="E178" s="546"/>
      <c r="F178" s="554"/>
      <c r="G178" s="543"/>
      <c r="H178" s="557"/>
      <c r="I178" s="565"/>
      <c r="J178" s="566"/>
    </row>
    <row r="179" spans="1:10" s="93" customFormat="1">
      <c r="A179" s="29" t="s">
        <v>270</v>
      </c>
      <c r="B179" s="543"/>
      <c r="C179" s="598"/>
      <c r="D179" s="546"/>
      <c r="E179" s="546"/>
      <c r="F179" s="554"/>
      <c r="G179" s="543"/>
      <c r="H179" s="557"/>
      <c r="I179" s="565"/>
      <c r="J179" s="566"/>
    </row>
    <row r="180" spans="1:10" s="93" customFormat="1">
      <c r="A180" s="29" t="s">
        <v>263</v>
      </c>
      <c r="B180" s="543"/>
      <c r="C180" s="598">
        <f>Hoja2!C609</f>
        <v>600828</v>
      </c>
      <c r="D180" s="546">
        <v>0</v>
      </c>
      <c r="E180" s="546">
        <v>0</v>
      </c>
      <c r="F180" s="554">
        <v>0</v>
      </c>
      <c r="G180" s="543">
        <v>0</v>
      </c>
      <c r="H180" s="557">
        <v>0</v>
      </c>
      <c r="I180" s="565">
        <v>0</v>
      </c>
      <c r="J180" s="566">
        <v>0</v>
      </c>
    </row>
    <row r="181" spans="1:10" s="93" customFormat="1">
      <c r="A181" s="29" t="s">
        <v>265</v>
      </c>
      <c r="B181" s="543"/>
      <c r="C181" s="598"/>
      <c r="D181" s="546"/>
      <c r="E181" s="546"/>
      <c r="F181" s="554"/>
      <c r="G181" s="543"/>
      <c r="H181" s="557"/>
      <c r="I181" s="565"/>
      <c r="J181" s="566"/>
    </row>
    <row r="182" spans="1:10" s="93" customFormat="1">
      <c r="A182" s="29" t="s">
        <v>21</v>
      </c>
      <c r="B182" s="556"/>
      <c r="C182" s="617"/>
      <c r="D182" s="550"/>
      <c r="E182" s="550"/>
      <c r="F182" s="554"/>
      <c r="G182" s="543"/>
      <c r="H182" s="208"/>
      <c r="I182" s="565"/>
      <c r="J182" s="566"/>
    </row>
    <row r="183" spans="1:10" s="93" customFormat="1">
      <c r="A183" s="29" t="s">
        <v>272</v>
      </c>
      <c r="B183" s="543"/>
      <c r="C183" s="598">
        <f>Hoja2!C610</f>
        <v>15363511</v>
      </c>
      <c r="D183" s="546">
        <v>0</v>
      </c>
      <c r="E183" s="546">
        <v>0</v>
      </c>
      <c r="F183" s="554">
        <v>0</v>
      </c>
      <c r="G183" s="543">
        <v>0</v>
      </c>
      <c r="H183" s="557">
        <v>0</v>
      </c>
      <c r="I183" s="565">
        <v>0</v>
      </c>
      <c r="J183" s="566">
        <v>0</v>
      </c>
    </row>
    <row r="184" spans="1:10" s="93" customFormat="1">
      <c r="A184" s="29" t="s">
        <v>274</v>
      </c>
      <c r="B184" s="543"/>
      <c r="C184" s="598"/>
      <c r="D184" s="546"/>
      <c r="E184" s="546"/>
      <c r="F184" s="554"/>
      <c r="G184" s="543"/>
      <c r="H184" s="557"/>
      <c r="I184" s="565"/>
      <c r="J184" s="566"/>
    </row>
    <row r="185" spans="1:10" s="93" customFormat="1">
      <c r="A185" s="29" t="s">
        <v>262</v>
      </c>
      <c r="B185" s="543"/>
      <c r="C185" s="598"/>
      <c r="D185" s="546"/>
      <c r="E185" s="546"/>
      <c r="F185" s="554"/>
      <c r="G185" s="543"/>
      <c r="H185" s="557"/>
      <c r="I185" s="565"/>
      <c r="J185" s="566"/>
    </row>
    <row r="186" spans="1:10" s="93" customFormat="1">
      <c r="A186" s="29" t="s">
        <v>276</v>
      </c>
      <c r="B186" s="556"/>
      <c r="C186" s="617"/>
      <c r="D186" s="550"/>
      <c r="E186" s="550"/>
      <c r="F186" s="554"/>
      <c r="G186" s="543"/>
      <c r="H186" s="208"/>
      <c r="I186" s="565"/>
      <c r="J186" s="566"/>
    </row>
    <row r="187" spans="1:10" s="93" customFormat="1">
      <c r="A187" s="29" t="s">
        <v>31</v>
      </c>
      <c r="B187" s="556"/>
      <c r="C187" s="617"/>
      <c r="D187" s="550"/>
      <c r="E187" s="550"/>
      <c r="F187" s="554"/>
      <c r="G187" s="543"/>
      <c r="H187" s="208"/>
      <c r="I187" s="565"/>
      <c r="J187" s="566"/>
    </row>
    <row r="188" spans="1:10" s="93" customFormat="1">
      <c r="A188" s="29" t="s">
        <v>261</v>
      </c>
      <c r="B188" s="543"/>
      <c r="C188" s="598"/>
      <c r="D188" s="546"/>
      <c r="E188" s="546"/>
      <c r="F188" s="554"/>
      <c r="G188" s="543"/>
      <c r="H188" s="557"/>
      <c r="I188" s="565"/>
      <c r="J188" s="566"/>
    </row>
    <row r="189" spans="1:10" s="93" customFormat="1">
      <c r="A189" s="29" t="s">
        <v>33</v>
      </c>
      <c r="B189" s="556"/>
      <c r="C189" s="617"/>
      <c r="D189" s="550"/>
      <c r="E189" s="46"/>
      <c r="F189" s="554"/>
      <c r="G189" s="543"/>
      <c r="H189" s="208"/>
      <c r="I189" s="565"/>
      <c r="J189" s="566"/>
    </row>
    <row r="190" spans="1:10" s="93" customFormat="1" ht="12.75" thickBot="1">
      <c r="A190" s="29" t="s">
        <v>1032</v>
      </c>
      <c r="B190" s="21"/>
      <c r="C190" s="27"/>
      <c r="D190" s="20"/>
      <c r="E190" s="546"/>
      <c r="F190" s="509"/>
      <c r="G190" s="543"/>
      <c r="H190" s="548">
        <v>0</v>
      </c>
      <c r="I190" s="565">
        <f t="shared" ref="I190" si="59">F190-D190</f>
        <v>0</v>
      </c>
      <c r="J190" s="566"/>
    </row>
    <row r="191" spans="1:10" s="93" customFormat="1" ht="12.75" thickBot="1">
      <c r="A191" s="24" t="s">
        <v>47</v>
      </c>
      <c r="B191" s="539">
        <f>SUM(B159:B190)</f>
        <v>0</v>
      </c>
      <c r="C191" s="510">
        <f>SUM(C159:C190)</f>
        <v>17997100</v>
      </c>
      <c r="D191" s="542">
        <f>SUM(D159:D190)</f>
        <v>0</v>
      </c>
      <c r="E191" s="542">
        <f>SUM(E159:E190)</f>
        <v>0</v>
      </c>
      <c r="F191" s="510">
        <f>SUM(F159:F190)</f>
        <v>0</v>
      </c>
      <c r="G191" s="539">
        <f>D191-B191</f>
        <v>0</v>
      </c>
      <c r="H191" s="553">
        <v>0</v>
      </c>
      <c r="I191" s="568">
        <f>F191-D191</f>
        <v>0</v>
      </c>
      <c r="J191" s="567">
        <v>0</v>
      </c>
    </row>
  </sheetData>
  <sortState xmlns:xlrd2="http://schemas.microsoft.com/office/spreadsheetml/2017/richdata2" ref="A9:K48">
    <sortCondition ref="A9:A48"/>
  </sortState>
  <mergeCells count="40"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D157:D158"/>
    <mergeCell ref="E157:E158"/>
    <mergeCell ref="F104:F105"/>
    <mergeCell ref="G104:G105"/>
    <mergeCell ref="H104:H105"/>
    <mergeCell ref="I104:I105"/>
    <mergeCell ref="J104:J105"/>
    <mergeCell ref="A104:A105"/>
    <mergeCell ref="B104:B105"/>
    <mergeCell ref="C104:C105"/>
    <mergeCell ref="D104:D105"/>
    <mergeCell ref="E104:E105"/>
    <mergeCell ref="F53:F54"/>
    <mergeCell ref="G53:G54"/>
    <mergeCell ref="H53:H54"/>
    <mergeCell ref="I53:I54"/>
    <mergeCell ref="J53:J54"/>
    <mergeCell ref="A53:A54"/>
    <mergeCell ref="B53:B54"/>
    <mergeCell ref="C53:C54"/>
    <mergeCell ref="D53:D54"/>
    <mergeCell ref="E53:E54"/>
    <mergeCell ref="A5:A6"/>
    <mergeCell ref="G5:G6"/>
    <mergeCell ref="I5:I6"/>
    <mergeCell ref="H5:H6"/>
    <mergeCell ref="J5:J6"/>
    <mergeCell ref="C5:C6"/>
    <mergeCell ref="E5:E6"/>
    <mergeCell ref="F5:F6"/>
    <mergeCell ref="B5:B6"/>
    <mergeCell ref="D5:D6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3" fitToHeight="6" orientation="landscape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REPÚBLICA&amp;R&amp;P</oddFooter>
  </headerFooter>
  <ignoredErrors>
    <ignoredError sqref="H7:H37 I7:I38 H106:H138 I106:I138 H55:H76 H78:H87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9">
    <tabColor theme="9" tint="-0.249977111117893"/>
    <pageSetUpPr fitToPage="1"/>
  </sheetPr>
  <dimension ref="A1:Y32"/>
  <sheetViews>
    <sheetView zoomScaleNormal="100" zoomScaleSheetLayoutView="90" zoomScalePageLayoutView="85" workbookViewId="0">
      <selection activeCell="G23" sqref="G23"/>
    </sheetView>
  </sheetViews>
  <sheetFormatPr baseColWidth="10" defaultColWidth="11.42578125" defaultRowHeight="12"/>
  <cols>
    <col min="1" max="1" width="31.42578125" style="3" customWidth="1"/>
    <col min="2" max="3" width="15.5703125" style="3" customWidth="1"/>
    <col min="4" max="5" width="15.5703125" style="75" customWidth="1"/>
    <col min="6" max="7" width="15.5703125" style="51" customWidth="1"/>
    <col min="8" max="8" width="15.5703125" style="75" customWidth="1"/>
    <col min="9" max="11" width="15.5703125" style="51" customWidth="1"/>
    <col min="12" max="13" width="15.5703125" style="3" customWidth="1"/>
    <col min="14" max="14" width="15.5703125" style="51" customWidth="1"/>
    <col min="15" max="16384" width="11.42578125" style="3"/>
  </cols>
  <sheetData>
    <row r="1" spans="1:25" s="5" customFormat="1" ht="15.75" customHeight="1">
      <c r="A1" s="94" t="s">
        <v>413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25" s="5" customFormat="1">
      <c r="A2" s="94" t="s">
        <v>1009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</row>
    <row r="3" spans="1:25" s="51" customFormat="1" ht="12.75" thickBot="1">
      <c r="A3" s="94" t="s">
        <v>1008</v>
      </c>
      <c r="B3" s="7"/>
      <c r="D3" s="75"/>
      <c r="E3" s="75"/>
      <c r="G3" s="7"/>
      <c r="H3" s="7"/>
    </row>
    <row r="4" spans="1:25" ht="13.5" hidden="1" customHeight="1">
      <c r="A4" s="41" t="s">
        <v>72</v>
      </c>
      <c r="B4" s="38"/>
      <c r="C4" s="34"/>
      <c r="D4" s="76"/>
      <c r="E4" s="76"/>
      <c r="F4" s="52"/>
      <c r="G4" s="52"/>
      <c r="H4" s="76"/>
      <c r="I4" s="52"/>
      <c r="J4" s="52"/>
      <c r="K4" s="52"/>
      <c r="L4" s="34"/>
      <c r="M4" s="34"/>
      <c r="N4" s="52"/>
    </row>
    <row r="5" spans="1:25" ht="57" customHeight="1" thickBot="1">
      <c r="A5" s="149" t="s">
        <v>75</v>
      </c>
      <c r="B5" s="151" t="s">
        <v>76</v>
      </c>
      <c r="C5" s="150" t="s">
        <v>77</v>
      </c>
      <c r="D5" s="150" t="s">
        <v>192</v>
      </c>
      <c r="E5" s="150" t="s">
        <v>193</v>
      </c>
      <c r="F5" s="150" t="s">
        <v>229</v>
      </c>
      <c r="G5" s="150" t="s">
        <v>154</v>
      </c>
      <c r="H5" s="150" t="s">
        <v>191</v>
      </c>
      <c r="I5" s="150" t="s">
        <v>156</v>
      </c>
      <c r="J5" s="150" t="s">
        <v>155</v>
      </c>
      <c r="K5" s="150" t="s">
        <v>157</v>
      </c>
      <c r="L5" s="150" t="s">
        <v>158</v>
      </c>
      <c r="M5" s="150" t="s">
        <v>159</v>
      </c>
      <c r="N5" s="150" t="s">
        <v>160</v>
      </c>
    </row>
    <row r="6" spans="1:25">
      <c r="A6" s="35">
        <v>1</v>
      </c>
      <c r="B6" s="37" t="s">
        <v>1093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0"/>
      <c r="N6" s="30"/>
    </row>
    <row r="7" spans="1:25">
      <c r="A7" s="35">
        <v>2</v>
      </c>
      <c r="B7" s="37" t="s">
        <v>1093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0"/>
      <c r="N7" s="30"/>
    </row>
    <row r="8" spans="1:25">
      <c r="A8" s="35">
        <v>3</v>
      </c>
      <c r="B8" s="37" t="s">
        <v>1093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0"/>
      <c r="N8" s="30"/>
    </row>
    <row r="9" spans="1:25">
      <c r="A9" s="35">
        <v>4</v>
      </c>
      <c r="B9" s="37"/>
      <c r="C9" s="31"/>
      <c r="D9" s="31"/>
      <c r="E9" s="31"/>
      <c r="F9" s="31"/>
      <c r="G9" s="31"/>
      <c r="H9" s="31"/>
      <c r="I9" s="31"/>
      <c r="J9" s="31"/>
      <c r="K9" s="31"/>
      <c r="L9" s="31"/>
      <c r="M9" s="30"/>
      <c r="N9" s="30"/>
    </row>
    <row r="10" spans="1:25">
      <c r="A10" s="35">
        <v>5</v>
      </c>
      <c r="B10" s="37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0"/>
      <c r="N10" s="30"/>
    </row>
    <row r="11" spans="1:25">
      <c r="A11" s="35">
        <v>6</v>
      </c>
      <c r="B11" s="37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0"/>
      <c r="N11" s="30"/>
    </row>
    <row r="12" spans="1:25">
      <c r="A12" s="35">
        <v>7</v>
      </c>
      <c r="B12" s="37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0"/>
      <c r="N12" s="30"/>
    </row>
    <row r="13" spans="1:25">
      <c r="A13" s="35">
        <v>8</v>
      </c>
      <c r="B13" s="37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0"/>
      <c r="N13" s="30"/>
    </row>
    <row r="14" spans="1:25">
      <c r="A14" s="35">
        <v>9</v>
      </c>
      <c r="B14" s="37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0"/>
      <c r="N14" s="30"/>
    </row>
    <row r="15" spans="1:25">
      <c r="A15" s="35">
        <v>10</v>
      </c>
      <c r="B15" s="37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0"/>
      <c r="N15" s="30"/>
    </row>
    <row r="16" spans="1:25">
      <c r="A16" s="35">
        <v>11</v>
      </c>
      <c r="B16" s="37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0"/>
      <c r="N16" s="30"/>
    </row>
    <row r="17" spans="1:14">
      <c r="A17" s="35">
        <v>12</v>
      </c>
      <c r="B17" s="37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0"/>
      <c r="N17" s="30"/>
    </row>
    <row r="18" spans="1:14">
      <c r="A18" s="35">
        <v>13</v>
      </c>
      <c r="B18" s="37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0"/>
      <c r="N18" s="30"/>
    </row>
    <row r="19" spans="1:14">
      <c r="A19" s="35">
        <v>14</v>
      </c>
      <c r="B19" s="37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0"/>
      <c r="N19" s="30"/>
    </row>
    <row r="20" spans="1:14">
      <c r="A20" s="35">
        <v>15</v>
      </c>
      <c r="B20" s="37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0"/>
      <c r="N20" s="30"/>
    </row>
    <row r="21" spans="1:14">
      <c r="A21" s="35">
        <v>16</v>
      </c>
      <c r="B21" s="37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0"/>
      <c r="N21" s="30"/>
    </row>
    <row r="22" spans="1:14">
      <c r="A22" s="35">
        <v>17</v>
      </c>
      <c r="B22" s="37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0"/>
      <c r="N22" s="30"/>
    </row>
    <row r="23" spans="1:14">
      <c r="A23" s="35">
        <v>18</v>
      </c>
      <c r="B23" s="37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0"/>
      <c r="N23" s="30"/>
    </row>
    <row r="24" spans="1:14">
      <c r="A24" s="35">
        <v>19</v>
      </c>
      <c r="B24" s="37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0"/>
      <c r="N24" s="30"/>
    </row>
    <row r="25" spans="1:14">
      <c r="A25" s="35">
        <v>20</v>
      </c>
      <c r="B25" s="37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0"/>
      <c r="N25" s="30"/>
    </row>
    <row r="26" spans="1:14" ht="12.75" thickBot="1">
      <c r="A26" s="42" t="s">
        <v>87</v>
      </c>
      <c r="B26" s="40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7"/>
      <c r="N26" s="27"/>
    </row>
    <row r="27" spans="1:14" ht="12.75" thickBot="1">
      <c r="A27" s="16" t="s">
        <v>0</v>
      </c>
      <c r="B27" s="33"/>
      <c r="C27" s="28"/>
      <c r="D27" s="25"/>
      <c r="E27" s="25"/>
      <c r="F27" s="25"/>
      <c r="G27" s="28"/>
      <c r="H27" s="28"/>
      <c r="I27" s="28"/>
      <c r="J27" s="28"/>
      <c r="K27" s="28"/>
      <c r="L27" s="28"/>
      <c r="M27" s="28"/>
      <c r="N27" s="28"/>
    </row>
    <row r="28" spans="1:14" s="51" customFormat="1">
      <c r="A28" s="1" t="s">
        <v>345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4">
      <c r="A29" s="10"/>
      <c r="B29" s="10"/>
    </row>
    <row r="30" spans="1:14">
      <c r="A30" s="10"/>
    </row>
    <row r="31" spans="1:14">
      <c r="A31" s="10"/>
    </row>
    <row r="32" spans="1:14">
      <c r="A32" s="10"/>
    </row>
  </sheetData>
  <phoneticPr fontId="14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1" orientation="landscape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  <pageSetUpPr fitToPage="1"/>
  </sheetPr>
  <dimension ref="A1:Y268"/>
  <sheetViews>
    <sheetView topLeftCell="A177" zoomScale="70" zoomScaleNormal="70" zoomScaleSheetLayoutView="100" zoomScalePageLayoutView="85" workbookViewId="0">
      <selection activeCell="A182" sqref="A182"/>
    </sheetView>
  </sheetViews>
  <sheetFormatPr baseColWidth="10" defaultColWidth="11.42578125" defaultRowHeight="12"/>
  <cols>
    <col min="1" max="1" width="69.28515625" style="93" customWidth="1"/>
    <col min="2" max="2" width="29.42578125" style="682" bestFit="1" customWidth="1"/>
    <col min="3" max="3" width="18.42578125" style="682" bestFit="1" customWidth="1"/>
    <col min="4" max="4" width="20.85546875" style="682" bestFit="1" customWidth="1"/>
    <col min="5" max="5" width="17.7109375" style="93" customWidth="1"/>
    <col min="6" max="6" width="66.140625" style="682" customWidth="1"/>
    <col min="7" max="9" width="17.7109375" style="682" customWidth="1"/>
    <col min="10" max="10" width="49.7109375" style="93" customWidth="1"/>
    <col min="11" max="11" width="15.7109375" style="682" customWidth="1"/>
    <col min="12" max="16384" width="11.42578125" style="93"/>
  </cols>
  <sheetData>
    <row r="1" spans="1:25">
      <c r="A1" s="724" t="s">
        <v>414</v>
      </c>
      <c r="B1" s="725"/>
      <c r="C1" s="725"/>
      <c r="D1" s="725"/>
      <c r="E1" s="724"/>
      <c r="F1" s="725"/>
      <c r="G1" s="725"/>
      <c r="H1" s="725"/>
      <c r="I1" s="725"/>
      <c r="J1" s="724"/>
    </row>
    <row r="2" spans="1:25">
      <c r="A2" s="94" t="s">
        <v>1009</v>
      </c>
      <c r="B2" s="725"/>
      <c r="C2" s="725"/>
      <c r="D2" s="725"/>
      <c r="E2" s="724"/>
      <c r="F2" s="725"/>
      <c r="G2" s="725"/>
      <c r="H2" s="725"/>
      <c r="I2" s="725"/>
      <c r="J2" s="724"/>
      <c r="K2" s="725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  <c r="Y2" s="724"/>
    </row>
    <row r="3" spans="1:25">
      <c r="A3" s="94" t="s">
        <v>1008</v>
      </c>
      <c r="B3" s="783"/>
      <c r="C3" s="783" t="s">
        <v>10564</v>
      </c>
      <c r="D3" s="783"/>
      <c r="E3" s="8"/>
      <c r="F3" s="783"/>
      <c r="G3" s="971"/>
    </row>
    <row r="4" spans="1:25" ht="36">
      <c r="A4" s="972" t="s">
        <v>78</v>
      </c>
      <c r="B4" s="973" t="s">
        <v>77</v>
      </c>
      <c r="C4" s="973" t="s">
        <v>192</v>
      </c>
      <c r="D4" s="973" t="s">
        <v>193</v>
      </c>
      <c r="E4" s="973" t="s">
        <v>2</v>
      </c>
      <c r="F4" s="973" t="s">
        <v>191</v>
      </c>
      <c r="G4" s="973" t="s">
        <v>80</v>
      </c>
      <c r="H4" s="973" t="s">
        <v>154</v>
      </c>
      <c r="I4" s="973" t="s">
        <v>159</v>
      </c>
      <c r="J4" s="973" t="s">
        <v>79</v>
      </c>
      <c r="K4" s="973" t="s">
        <v>10202</v>
      </c>
    </row>
    <row r="5" spans="1:25" ht="24">
      <c r="A5" s="974" t="s">
        <v>10203</v>
      </c>
      <c r="B5" s="975" t="s">
        <v>10204</v>
      </c>
      <c r="C5" s="975" t="s">
        <v>10205</v>
      </c>
      <c r="D5" s="975" t="s">
        <v>10206</v>
      </c>
      <c r="E5" s="976">
        <v>179982.61</v>
      </c>
      <c r="F5" s="975" t="s">
        <v>10207</v>
      </c>
      <c r="G5" s="975" t="s">
        <v>10208</v>
      </c>
      <c r="H5" s="977">
        <v>43658</v>
      </c>
      <c r="I5" s="977">
        <v>44196</v>
      </c>
      <c r="J5" s="974" t="s">
        <v>10209</v>
      </c>
      <c r="K5" s="978" t="s">
        <v>10210</v>
      </c>
    </row>
    <row r="6" spans="1:25" ht="24">
      <c r="A6" s="974" t="s">
        <v>10211</v>
      </c>
      <c r="B6" s="975" t="s">
        <v>10204</v>
      </c>
      <c r="C6" s="975" t="s">
        <v>10205</v>
      </c>
      <c r="D6" s="979" t="s">
        <v>10212</v>
      </c>
      <c r="E6" s="976">
        <v>161568</v>
      </c>
      <c r="F6" s="975" t="s">
        <v>10213</v>
      </c>
      <c r="G6" s="975" t="s">
        <v>10208</v>
      </c>
      <c r="H6" s="977">
        <v>42311</v>
      </c>
      <c r="I6" s="977">
        <v>44196</v>
      </c>
      <c r="J6" s="974" t="s">
        <v>10209</v>
      </c>
      <c r="K6" s="978" t="s">
        <v>10210</v>
      </c>
    </row>
    <row r="7" spans="1:25" ht="24">
      <c r="A7" s="974" t="s">
        <v>10214</v>
      </c>
      <c r="B7" s="975" t="s">
        <v>10204</v>
      </c>
      <c r="C7" s="975" t="s">
        <v>10205</v>
      </c>
      <c r="D7" s="979" t="s">
        <v>10215</v>
      </c>
      <c r="E7" s="976">
        <v>566315.21</v>
      </c>
      <c r="F7" s="975" t="s">
        <v>10216</v>
      </c>
      <c r="G7" s="975" t="s">
        <v>10208</v>
      </c>
      <c r="H7" s="977">
        <v>43444</v>
      </c>
      <c r="I7" s="977">
        <v>44196</v>
      </c>
      <c r="J7" s="974" t="s">
        <v>10209</v>
      </c>
      <c r="K7" s="978" t="s">
        <v>10210</v>
      </c>
    </row>
    <row r="8" spans="1:25" ht="24">
      <c r="A8" s="974" t="s">
        <v>10217</v>
      </c>
      <c r="B8" s="975" t="s">
        <v>10204</v>
      </c>
      <c r="C8" s="975" t="s">
        <v>10205</v>
      </c>
      <c r="D8" s="979" t="s">
        <v>10218</v>
      </c>
      <c r="E8" s="976">
        <v>18242.400000000001</v>
      </c>
      <c r="F8" s="975" t="s">
        <v>10219</v>
      </c>
      <c r="G8" s="975" t="s">
        <v>10208</v>
      </c>
      <c r="H8" s="977">
        <v>44106</v>
      </c>
      <c r="I8" s="977">
        <v>44196</v>
      </c>
      <c r="J8" s="974" t="s">
        <v>10209</v>
      </c>
      <c r="K8" s="978" t="s">
        <v>10210</v>
      </c>
    </row>
    <row r="9" spans="1:25" ht="24">
      <c r="A9" s="974" t="s">
        <v>10220</v>
      </c>
      <c r="B9" s="975" t="s">
        <v>10221</v>
      </c>
      <c r="C9" s="975" t="s">
        <v>10205</v>
      </c>
      <c r="D9" s="975" t="s">
        <v>10222</v>
      </c>
      <c r="E9" s="976">
        <v>1665.5</v>
      </c>
      <c r="F9" s="975" t="s">
        <v>10223</v>
      </c>
      <c r="G9" s="975" t="s">
        <v>10208</v>
      </c>
      <c r="H9" s="977">
        <v>43866</v>
      </c>
      <c r="I9" s="977">
        <v>44196</v>
      </c>
      <c r="J9" s="974" t="s">
        <v>10209</v>
      </c>
      <c r="K9" s="978" t="s">
        <v>10210</v>
      </c>
    </row>
    <row r="10" spans="1:25" ht="24">
      <c r="A10" s="974" t="s">
        <v>10224</v>
      </c>
      <c r="B10" s="975" t="s">
        <v>10204</v>
      </c>
      <c r="C10" s="975" t="s">
        <v>10225</v>
      </c>
      <c r="D10" s="979" t="s">
        <v>10226</v>
      </c>
      <c r="E10" s="976">
        <v>286446.59000000003</v>
      </c>
      <c r="F10" s="975" t="s">
        <v>10227</v>
      </c>
      <c r="G10" s="975" t="s">
        <v>10208</v>
      </c>
      <c r="H10" s="977">
        <v>43525</v>
      </c>
      <c r="I10" s="977">
        <v>44196</v>
      </c>
      <c r="J10" s="974" t="s">
        <v>10209</v>
      </c>
      <c r="K10" s="978" t="s">
        <v>10210</v>
      </c>
    </row>
    <row r="11" spans="1:25" ht="24">
      <c r="A11" s="974" t="s">
        <v>10224</v>
      </c>
      <c r="B11" s="975" t="s">
        <v>10204</v>
      </c>
      <c r="C11" s="975" t="s">
        <v>10225</v>
      </c>
      <c r="D11" s="979" t="s">
        <v>10228</v>
      </c>
      <c r="E11" s="976">
        <v>462186.68</v>
      </c>
      <c r="F11" s="975" t="s">
        <v>10229</v>
      </c>
      <c r="G11" s="975" t="s">
        <v>10208</v>
      </c>
      <c r="H11" s="977">
        <v>43874</v>
      </c>
      <c r="I11" s="977">
        <v>44196</v>
      </c>
      <c r="J11" s="974" t="s">
        <v>10209</v>
      </c>
      <c r="K11" s="978" t="s">
        <v>10210</v>
      </c>
    </row>
    <row r="12" spans="1:25" ht="24">
      <c r="A12" s="980" t="s">
        <v>10230</v>
      </c>
      <c r="B12" s="981" t="s">
        <v>10204</v>
      </c>
      <c r="C12" s="981" t="s">
        <v>10225</v>
      </c>
      <c r="D12" s="981" t="s">
        <v>10231</v>
      </c>
      <c r="E12" s="982">
        <v>675649.44</v>
      </c>
      <c r="F12" s="983" t="s">
        <v>10232</v>
      </c>
      <c r="G12" s="981" t="s">
        <v>10233</v>
      </c>
      <c r="H12" s="977">
        <v>44029</v>
      </c>
      <c r="I12" s="977">
        <v>44393</v>
      </c>
      <c r="J12" s="984"/>
      <c r="K12" s="985" t="s">
        <v>10234</v>
      </c>
    </row>
    <row r="13" spans="1:25" ht="36">
      <c r="A13" s="986" t="s">
        <v>10235</v>
      </c>
      <c r="B13" s="981" t="s">
        <v>10204</v>
      </c>
      <c r="C13" s="981" t="s">
        <v>10225</v>
      </c>
      <c r="D13" s="981" t="s">
        <v>10236</v>
      </c>
      <c r="E13" s="982">
        <v>5280264</v>
      </c>
      <c r="F13" s="983" t="s">
        <v>10232</v>
      </c>
      <c r="G13" s="981" t="s">
        <v>10233</v>
      </c>
      <c r="H13" s="977">
        <v>43322</v>
      </c>
      <c r="I13" s="977">
        <v>44052</v>
      </c>
      <c r="J13" s="984"/>
      <c r="K13" s="985" t="s">
        <v>10234</v>
      </c>
    </row>
    <row r="14" spans="1:25" ht="48">
      <c r="A14" s="986" t="s">
        <v>10237</v>
      </c>
      <c r="B14" s="981" t="s">
        <v>10204</v>
      </c>
      <c r="C14" s="981" t="s">
        <v>10225</v>
      </c>
      <c r="D14" s="981" t="s">
        <v>10236</v>
      </c>
      <c r="E14" s="982">
        <v>1164000</v>
      </c>
      <c r="F14" s="983" t="s">
        <v>10232</v>
      </c>
      <c r="G14" s="981" t="s">
        <v>10233</v>
      </c>
      <c r="H14" s="977">
        <v>43578</v>
      </c>
      <c r="I14" s="977">
        <v>44417</v>
      </c>
      <c r="J14" s="984"/>
      <c r="K14" s="985" t="s">
        <v>10234</v>
      </c>
    </row>
    <row r="15" spans="1:25" ht="48">
      <c r="A15" s="986" t="s">
        <v>10238</v>
      </c>
      <c r="B15" s="981" t="s">
        <v>10204</v>
      </c>
      <c r="C15" s="981" t="s">
        <v>10225</v>
      </c>
      <c r="D15" s="981" t="s">
        <v>10236</v>
      </c>
      <c r="E15" s="982">
        <v>356200</v>
      </c>
      <c r="F15" s="983" t="s">
        <v>10232</v>
      </c>
      <c r="G15" s="981" t="s">
        <v>10239</v>
      </c>
      <c r="H15" s="977">
        <v>43857</v>
      </c>
      <c r="I15" s="977">
        <v>44417</v>
      </c>
      <c r="J15" s="984"/>
      <c r="K15" s="985" t="s">
        <v>10234</v>
      </c>
    </row>
    <row r="16" spans="1:25" ht="24">
      <c r="A16" s="986" t="s">
        <v>10240</v>
      </c>
      <c r="B16" s="981" t="s">
        <v>10204</v>
      </c>
      <c r="C16" s="981" t="s">
        <v>10225</v>
      </c>
      <c r="D16" s="981" t="s">
        <v>10236</v>
      </c>
      <c r="E16" s="982">
        <v>649491.6</v>
      </c>
      <c r="F16" s="983" t="s">
        <v>10232</v>
      </c>
      <c r="G16" s="981" t="s">
        <v>10233</v>
      </c>
      <c r="H16" s="977">
        <v>43266</v>
      </c>
      <c r="I16" s="977">
        <v>44361</v>
      </c>
      <c r="J16" s="984"/>
      <c r="K16" s="985" t="s">
        <v>10234</v>
      </c>
    </row>
    <row r="17" spans="1:11" ht="36">
      <c r="A17" s="986" t="s">
        <v>10241</v>
      </c>
      <c r="B17" s="981" t="s">
        <v>10204</v>
      </c>
      <c r="C17" s="981" t="s">
        <v>10225</v>
      </c>
      <c r="D17" s="981" t="s">
        <v>10242</v>
      </c>
      <c r="E17" s="982">
        <v>5183580.83</v>
      </c>
      <c r="F17" s="975" t="s">
        <v>10243</v>
      </c>
      <c r="G17" s="981" t="s">
        <v>10233</v>
      </c>
      <c r="H17" s="977">
        <v>43818</v>
      </c>
      <c r="I17" s="977">
        <v>44913</v>
      </c>
      <c r="J17" s="984"/>
      <c r="K17" s="985" t="s">
        <v>10234</v>
      </c>
    </row>
    <row r="18" spans="1:11" ht="24">
      <c r="A18" s="986" t="s">
        <v>10244</v>
      </c>
      <c r="B18" s="981" t="s">
        <v>10204</v>
      </c>
      <c r="C18" s="981" t="s">
        <v>10225</v>
      </c>
      <c r="D18" s="987" t="s">
        <v>10245</v>
      </c>
      <c r="E18" s="982">
        <v>163700</v>
      </c>
      <c r="F18" s="983" t="s">
        <v>10232</v>
      </c>
      <c r="G18" s="981" t="s">
        <v>10233</v>
      </c>
      <c r="H18" s="977">
        <v>43777</v>
      </c>
      <c r="I18" s="977">
        <v>44142</v>
      </c>
      <c r="J18" s="984"/>
      <c r="K18" s="985" t="s">
        <v>10234</v>
      </c>
    </row>
    <row r="19" spans="1:11" ht="24">
      <c r="A19" s="986" t="s">
        <v>10246</v>
      </c>
      <c r="B19" s="981" t="s">
        <v>10204</v>
      </c>
      <c r="C19" s="981" t="s">
        <v>10225</v>
      </c>
      <c r="D19" s="981" t="s">
        <v>10247</v>
      </c>
      <c r="E19" s="982">
        <v>77401.710000000006</v>
      </c>
      <c r="F19" s="983" t="s">
        <v>10232</v>
      </c>
      <c r="G19" s="981" t="s">
        <v>10233</v>
      </c>
      <c r="H19" s="977">
        <v>43627</v>
      </c>
      <c r="I19" s="977">
        <v>44752</v>
      </c>
      <c r="J19" s="984"/>
      <c r="K19" s="985" t="s">
        <v>10234</v>
      </c>
    </row>
    <row r="20" spans="1:11" ht="24">
      <c r="A20" s="986" t="s">
        <v>10248</v>
      </c>
      <c r="B20" s="981" t="s">
        <v>10249</v>
      </c>
      <c r="C20" s="981" t="s">
        <v>10225</v>
      </c>
      <c r="D20" s="981" t="s">
        <v>10250</v>
      </c>
      <c r="E20" s="982">
        <v>567150</v>
      </c>
      <c r="F20" s="983" t="s">
        <v>10251</v>
      </c>
      <c r="G20" s="981" t="s">
        <v>10233</v>
      </c>
      <c r="H20" s="977">
        <v>44008</v>
      </c>
      <c r="I20" s="977">
        <v>44119</v>
      </c>
      <c r="J20" s="984"/>
      <c r="K20" s="985" t="s">
        <v>10234</v>
      </c>
    </row>
    <row r="21" spans="1:11" ht="24">
      <c r="A21" s="988" t="s">
        <v>10252</v>
      </c>
      <c r="B21" s="981" t="s">
        <v>10253</v>
      </c>
      <c r="C21" s="981" t="s">
        <v>10254</v>
      </c>
      <c r="D21" s="981" t="s">
        <v>10255</v>
      </c>
      <c r="E21" s="989">
        <v>192930</v>
      </c>
      <c r="F21" s="975" t="s">
        <v>10256</v>
      </c>
      <c r="G21" s="981" t="s">
        <v>10257</v>
      </c>
      <c r="H21" s="977">
        <v>43818</v>
      </c>
      <c r="I21" s="977">
        <v>44184</v>
      </c>
      <c r="J21" s="984" t="s">
        <v>10258</v>
      </c>
      <c r="K21" s="985" t="s">
        <v>10259</v>
      </c>
    </row>
    <row r="22" spans="1:11" ht="36">
      <c r="A22" s="988" t="s">
        <v>10260</v>
      </c>
      <c r="B22" s="981" t="s">
        <v>10253</v>
      </c>
      <c r="C22" s="981" t="s">
        <v>10254</v>
      </c>
      <c r="D22" s="981" t="s">
        <v>10261</v>
      </c>
      <c r="E22" s="989">
        <v>120916</v>
      </c>
      <c r="F22" s="975" t="s">
        <v>10262</v>
      </c>
      <c r="G22" s="981" t="s">
        <v>10233</v>
      </c>
      <c r="H22" s="977">
        <v>43504</v>
      </c>
      <c r="I22" s="977">
        <v>43505</v>
      </c>
      <c r="J22" s="984" t="s">
        <v>10263</v>
      </c>
      <c r="K22" s="985" t="s">
        <v>10259</v>
      </c>
    </row>
    <row r="23" spans="1:11" ht="24">
      <c r="A23" s="988" t="s">
        <v>10264</v>
      </c>
      <c r="B23" s="981" t="s">
        <v>10265</v>
      </c>
      <c r="C23" s="981" t="s">
        <v>10254</v>
      </c>
      <c r="D23" s="981" t="s">
        <v>10266</v>
      </c>
      <c r="E23" s="989">
        <v>31538.75</v>
      </c>
      <c r="F23" s="975" t="s">
        <v>10267</v>
      </c>
      <c r="G23" s="981" t="s">
        <v>10233</v>
      </c>
      <c r="H23" s="977">
        <v>43774</v>
      </c>
      <c r="I23" s="977">
        <v>43775</v>
      </c>
      <c r="J23" s="984" t="s">
        <v>10263</v>
      </c>
      <c r="K23" s="985" t="s">
        <v>10259</v>
      </c>
    </row>
    <row r="24" spans="1:11" ht="24">
      <c r="A24" s="988" t="s">
        <v>10268</v>
      </c>
      <c r="B24" s="981" t="s">
        <v>10249</v>
      </c>
      <c r="C24" s="981" t="s">
        <v>10254</v>
      </c>
      <c r="D24" s="990" t="s">
        <v>10269</v>
      </c>
      <c r="E24" s="989">
        <v>301225.05999999994</v>
      </c>
      <c r="F24" s="975" t="s">
        <v>10270</v>
      </c>
      <c r="G24" s="981" t="s">
        <v>10257</v>
      </c>
      <c r="H24" s="977">
        <v>43829</v>
      </c>
      <c r="I24" s="977">
        <v>43830</v>
      </c>
      <c r="J24" s="984" t="s">
        <v>10258</v>
      </c>
      <c r="K24" s="985" t="s">
        <v>10259</v>
      </c>
    </row>
    <row r="25" spans="1:11" ht="24">
      <c r="A25" s="988" t="s">
        <v>10271</v>
      </c>
      <c r="B25" s="981" t="s">
        <v>10249</v>
      </c>
      <c r="C25" s="981" t="s">
        <v>10254</v>
      </c>
      <c r="D25" s="990" t="s">
        <v>10272</v>
      </c>
      <c r="E25" s="989">
        <v>140799.29</v>
      </c>
      <c r="F25" s="975" t="s">
        <v>10273</v>
      </c>
      <c r="G25" s="981" t="s">
        <v>10233</v>
      </c>
      <c r="H25" s="977">
        <v>44034</v>
      </c>
      <c r="I25" s="977">
        <v>44059</v>
      </c>
      <c r="J25" s="984" t="s">
        <v>10274</v>
      </c>
      <c r="K25" s="985" t="s">
        <v>10259</v>
      </c>
    </row>
    <row r="26" spans="1:11" ht="24">
      <c r="A26" s="988" t="s">
        <v>10275</v>
      </c>
      <c r="B26" s="981" t="s">
        <v>10253</v>
      </c>
      <c r="C26" s="981" t="s">
        <v>10254</v>
      </c>
      <c r="D26" s="981" t="s">
        <v>10276</v>
      </c>
      <c r="E26" s="989">
        <v>342299.99</v>
      </c>
      <c r="F26" s="975" t="s">
        <v>10277</v>
      </c>
      <c r="G26" s="981" t="s">
        <v>10257</v>
      </c>
      <c r="H26" s="977">
        <v>43818</v>
      </c>
      <c r="I26" s="977">
        <v>44184</v>
      </c>
      <c r="J26" s="984" t="s">
        <v>10258</v>
      </c>
      <c r="K26" s="985" t="s">
        <v>10259</v>
      </c>
    </row>
    <row r="27" spans="1:11" ht="24">
      <c r="A27" s="988" t="s">
        <v>10278</v>
      </c>
      <c r="B27" s="975" t="s">
        <v>10204</v>
      </c>
      <c r="C27" s="981" t="s">
        <v>10279</v>
      </c>
      <c r="D27" s="981" t="s">
        <v>10280</v>
      </c>
      <c r="E27" s="989">
        <v>1116048.46</v>
      </c>
      <c r="F27" s="975" t="s">
        <v>10281</v>
      </c>
      <c r="G27" s="981" t="s">
        <v>10282</v>
      </c>
      <c r="H27" s="977">
        <v>43872</v>
      </c>
      <c r="I27" s="977">
        <v>44262</v>
      </c>
      <c r="J27" s="974" t="s">
        <v>10283</v>
      </c>
      <c r="K27" s="978" t="s">
        <v>10284</v>
      </c>
    </row>
    <row r="28" spans="1:11" ht="24">
      <c r="A28" s="988" t="s">
        <v>10285</v>
      </c>
      <c r="B28" s="981" t="s">
        <v>10204</v>
      </c>
      <c r="C28" s="981" t="s">
        <v>10279</v>
      </c>
      <c r="D28" s="981" t="s">
        <v>10286</v>
      </c>
      <c r="E28" s="989">
        <v>671131.6</v>
      </c>
      <c r="F28" s="975" t="s">
        <v>10287</v>
      </c>
      <c r="G28" s="981" t="s">
        <v>10282</v>
      </c>
      <c r="H28" s="977">
        <v>43888</v>
      </c>
      <c r="I28" s="977">
        <v>44254</v>
      </c>
      <c r="J28" s="974" t="s">
        <v>10288</v>
      </c>
      <c r="K28" s="978" t="s">
        <v>10284</v>
      </c>
    </row>
    <row r="29" spans="1:11" ht="24">
      <c r="A29" s="988" t="s">
        <v>10289</v>
      </c>
      <c r="B29" s="981" t="s">
        <v>10204</v>
      </c>
      <c r="C29" s="981" t="s">
        <v>10279</v>
      </c>
      <c r="D29" s="981" t="s">
        <v>10290</v>
      </c>
      <c r="E29" s="989">
        <v>2850720</v>
      </c>
      <c r="F29" s="975" t="s">
        <v>10291</v>
      </c>
      <c r="G29" s="981" t="s">
        <v>10282</v>
      </c>
      <c r="H29" s="977">
        <v>43899</v>
      </c>
      <c r="I29" s="977">
        <v>44277</v>
      </c>
      <c r="J29" s="974" t="s">
        <v>10292</v>
      </c>
      <c r="K29" s="978" t="s">
        <v>10284</v>
      </c>
    </row>
    <row r="30" spans="1:11" ht="24">
      <c r="A30" s="988" t="s">
        <v>10293</v>
      </c>
      <c r="B30" s="981" t="s">
        <v>10249</v>
      </c>
      <c r="C30" s="981" t="s">
        <v>10279</v>
      </c>
      <c r="D30" s="981" t="s">
        <v>10294</v>
      </c>
      <c r="E30" s="989">
        <v>481952.58</v>
      </c>
      <c r="F30" s="975" t="s">
        <v>10295</v>
      </c>
      <c r="G30" s="981" t="s">
        <v>10282</v>
      </c>
      <c r="H30" s="977">
        <v>43847</v>
      </c>
      <c r="I30" s="977">
        <v>44212</v>
      </c>
      <c r="J30" s="974" t="s">
        <v>10296</v>
      </c>
      <c r="K30" s="978" t="s">
        <v>10284</v>
      </c>
    </row>
    <row r="31" spans="1:11" ht="24">
      <c r="A31" s="988" t="s">
        <v>10297</v>
      </c>
      <c r="B31" s="981" t="s">
        <v>10249</v>
      </c>
      <c r="C31" s="981" t="s">
        <v>10279</v>
      </c>
      <c r="D31" s="981" t="s">
        <v>10298</v>
      </c>
      <c r="E31" s="989">
        <f>(2136829.68*3.5)</f>
        <v>7478903.8800000008</v>
      </c>
      <c r="F31" s="975" t="s">
        <v>10299</v>
      </c>
      <c r="G31" s="981" t="s">
        <v>10282</v>
      </c>
      <c r="H31" s="977">
        <v>42951</v>
      </c>
      <c r="I31" s="977">
        <v>44047</v>
      </c>
      <c r="J31" s="974" t="s">
        <v>10300</v>
      </c>
      <c r="K31" s="978" t="s">
        <v>10284</v>
      </c>
    </row>
    <row r="32" spans="1:11" ht="24">
      <c r="A32" s="988" t="s">
        <v>10297</v>
      </c>
      <c r="B32" s="981" t="s">
        <v>10249</v>
      </c>
      <c r="C32" s="981" t="s">
        <v>10279</v>
      </c>
      <c r="D32" s="981" t="s">
        <v>10301</v>
      </c>
      <c r="E32" s="989">
        <f>(399590.56*3.5)</f>
        <v>1398566.96</v>
      </c>
      <c r="F32" s="975" t="s">
        <v>10299</v>
      </c>
      <c r="G32" s="981" t="s">
        <v>10302</v>
      </c>
      <c r="H32" s="977">
        <v>44138</v>
      </c>
      <c r="I32" s="977">
        <v>45172</v>
      </c>
      <c r="J32" s="974" t="s">
        <v>10303</v>
      </c>
      <c r="K32" s="978" t="s">
        <v>10284</v>
      </c>
    </row>
    <row r="33" spans="1:11" ht="48">
      <c r="A33" s="988" t="s">
        <v>10304</v>
      </c>
      <c r="B33" s="981" t="s">
        <v>10204</v>
      </c>
      <c r="C33" s="981" t="s">
        <v>10279</v>
      </c>
      <c r="D33" s="981" t="s">
        <v>10305</v>
      </c>
      <c r="E33" s="989">
        <v>1969733.32</v>
      </c>
      <c r="F33" s="975" t="s">
        <v>10306</v>
      </c>
      <c r="G33" s="981" t="s">
        <v>10282</v>
      </c>
      <c r="H33" s="977">
        <v>43690</v>
      </c>
      <c r="I33" s="977">
        <v>44240</v>
      </c>
      <c r="J33" s="974" t="s">
        <v>10307</v>
      </c>
      <c r="K33" s="978" t="s">
        <v>10284</v>
      </c>
    </row>
    <row r="34" spans="1:11" ht="24">
      <c r="A34" s="988" t="s">
        <v>10308</v>
      </c>
      <c r="B34" s="981" t="s">
        <v>10249</v>
      </c>
      <c r="C34" s="981" t="s">
        <v>10279</v>
      </c>
      <c r="D34" s="981" t="s">
        <v>10309</v>
      </c>
      <c r="E34" s="989">
        <v>1767936.88</v>
      </c>
      <c r="F34" s="975" t="s">
        <v>10310</v>
      </c>
      <c r="G34" s="981" t="s">
        <v>10302</v>
      </c>
      <c r="H34" s="977">
        <v>43461</v>
      </c>
      <c r="I34" s="977">
        <v>44557</v>
      </c>
      <c r="J34" s="974" t="s">
        <v>10311</v>
      </c>
      <c r="K34" s="978" t="s">
        <v>10284</v>
      </c>
    </row>
    <row r="35" spans="1:11" ht="24">
      <c r="A35" s="988" t="s">
        <v>10312</v>
      </c>
      <c r="B35" s="981" t="s">
        <v>10204</v>
      </c>
      <c r="C35" s="981" t="s">
        <v>10279</v>
      </c>
      <c r="D35" s="981" t="s">
        <v>10313</v>
      </c>
      <c r="E35" s="989">
        <v>886308.33</v>
      </c>
      <c r="F35" s="975" t="s">
        <v>10314</v>
      </c>
      <c r="G35" s="981" t="s">
        <v>10282</v>
      </c>
      <c r="H35" s="977">
        <v>43861</v>
      </c>
      <c r="I35" s="977">
        <v>44247</v>
      </c>
      <c r="J35" s="974" t="s">
        <v>10315</v>
      </c>
      <c r="K35" s="978" t="s">
        <v>10284</v>
      </c>
    </row>
    <row r="36" spans="1:11" ht="24">
      <c r="A36" s="988" t="s">
        <v>10312</v>
      </c>
      <c r="B36" s="981" t="s">
        <v>10204</v>
      </c>
      <c r="C36" s="981" t="s">
        <v>10279</v>
      </c>
      <c r="D36" s="981" t="s">
        <v>10316</v>
      </c>
      <c r="E36" s="989">
        <v>815333.33</v>
      </c>
      <c r="F36" s="975" t="s">
        <v>10314</v>
      </c>
      <c r="G36" s="981" t="s">
        <v>10302</v>
      </c>
      <c r="H36" s="977">
        <v>44239</v>
      </c>
      <c r="I36" s="977">
        <v>44612</v>
      </c>
      <c r="J36" s="974" t="s">
        <v>10317</v>
      </c>
      <c r="K36" s="978" t="s">
        <v>10284</v>
      </c>
    </row>
    <row r="37" spans="1:11">
      <c r="A37" s="988" t="s">
        <v>10318</v>
      </c>
      <c r="B37" s="981" t="s">
        <v>10204</v>
      </c>
      <c r="C37" s="981" t="s">
        <v>10279</v>
      </c>
      <c r="D37" s="981" t="s">
        <v>10319</v>
      </c>
      <c r="E37" s="989">
        <v>515466</v>
      </c>
      <c r="F37" s="975" t="s">
        <v>10320</v>
      </c>
      <c r="G37" s="981" t="s">
        <v>10282</v>
      </c>
      <c r="H37" s="977">
        <v>43178</v>
      </c>
      <c r="I37" s="977">
        <v>44274</v>
      </c>
      <c r="J37" s="974" t="s">
        <v>10321</v>
      </c>
      <c r="K37" s="978" t="s">
        <v>10284</v>
      </c>
    </row>
    <row r="38" spans="1:11" ht="24">
      <c r="A38" s="988" t="s">
        <v>10322</v>
      </c>
      <c r="B38" s="981" t="s">
        <v>10204</v>
      </c>
      <c r="C38" s="981" t="s">
        <v>10279</v>
      </c>
      <c r="D38" s="981" t="s">
        <v>10323</v>
      </c>
      <c r="E38" s="989">
        <v>1488806.4</v>
      </c>
      <c r="F38" s="975" t="s">
        <v>10281</v>
      </c>
      <c r="G38" s="981" t="s">
        <v>10282</v>
      </c>
      <c r="H38" s="977">
        <v>43209</v>
      </c>
      <c r="I38" s="977">
        <v>44305</v>
      </c>
      <c r="J38" s="974" t="s">
        <v>10324</v>
      </c>
      <c r="K38" s="978" t="s">
        <v>10284</v>
      </c>
    </row>
    <row r="39" spans="1:11" ht="24">
      <c r="A39" s="988" t="s">
        <v>10325</v>
      </c>
      <c r="B39" s="981" t="s">
        <v>10326</v>
      </c>
      <c r="C39" s="981" t="s">
        <v>10327</v>
      </c>
      <c r="D39" s="981" t="s">
        <v>10328</v>
      </c>
      <c r="E39" s="989">
        <v>20785673.219999999</v>
      </c>
      <c r="F39" s="975" t="s">
        <v>10329</v>
      </c>
      <c r="G39" s="981" t="s">
        <v>10302</v>
      </c>
      <c r="H39" s="977">
        <v>43642</v>
      </c>
      <c r="I39" s="977">
        <v>44576</v>
      </c>
      <c r="J39" s="974" t="s">
        <v>10330</v>
      </c>
      <c r="K39" s="978" t="s">
        <v>10284</v>
      </c>
    </row>
    <row r="40" spans="1:11" ht="36">
      <c r="A40" s="988" t="s">
        <v>10331</v>
      </c>
      <c r="B40" s="981" t="s">
        <v>10204</v>
      </c>
      <c r="C40" s="981" t="s">
        <v>10279</v>
      </c>
      <c r="D40" s="981" t="s">
        <v>10332</v>
      </c>
      <c r="E40" s="989">
        <v>272180.69</v>
      </c>
      <c r="F40" s="975" t="s">
        <v>10333</v>
      </c>
      <c r="G40" s="981" t="s">
        <v>10282</v>
      </c>
      <c r="H40" s="977">
        <v>43734</v>
      </c>
      <c r="I40" s="977">
        <v>43853</v>
      </c>
      <c r="J40" s="974" t="s">
        <v>10334</v>
      </c>
      <c r="K40" s="978" t="s">
        <v>10284</v>
      </c>
    </row>
    <row r="41" spans="1:11" ht="24">
      <c r="A41" s="988" t="s">
        <v>10335</v>
      </c>
      <c r="B41" s="975" t="s">
        <v>10336</v>
      </c>
      <c r="C41" s="981" t="s">
        <v>10327</v>
      </c>
      <c r="D41" s="981" t="s">
        <v>10337</v>
      </c>
      <c r="E41" s="989">
        <v>551243.43000000005</v>
      </c>
      <c r="F41" s="975" t="s">
        <v>10338</v>
      </c>
      <c r="G41" s="981" t="s">
        <v>10282</v>
      </c>
      <c r="H41" s="977">
        <v>43829</v>
      </c>
      <c r="I41" s="977">
        <v>43834</v>
      </c>
      <c r="J41" s="974" t="s">
        <v>10339</v>
      </c>
      <c r="K41" s="978" t="s">
        <v>10284</v>
      </c>
    </row>
    <row r="42" spans="1:11" ht="24">
      <c r="A42" s="988" t="s">
        <v>10340</v>
      </c>
      <c r="B42" s="981" t="s">
        <v>10326</v>
      </c>
      <c r="C42" s="981" t="s">
        <v>10327</v>
      </c>
      <c r="D42" s="981" t="s">
        <v>10341</v>
      </c>
      <c r="E42" s="989">
        <v>528000</v>
      </c>
      <c r="F42" s="975" t="s">
        <v>10342</v>
      </c>
      <c r="G42" s="981" t="s">
        <v>10302</v>
      </c>
      <c r="H42" s="977">
        <v>43904</v>
      </c>
      <c r="I42" s="977">
        <v>44105</v>
      </c>
      <c r="J42" s="974" t="s">
        <v>10343</v>
      </c>
      <c r="K42" s="978" t="s">
        <v>10344</v>
      </c>
    </row>
    <row r="43" spans="1:11" ht="24">
      <c r="A43" s="988" t="s">
        <v>10345</v>
      </c>
      <c r="B43" s="975" t="s">
        <v>10326</v>
      </c>
      <c r="C43" s="981" t="s">
        <v>10327</v>
      </c>
      <c r="D43" s="981" t="s">
        <v>10346</v>
      </c>
      <c r="E43" s="989">
        <v>1032103.56</v>
      </c>
      <c r="F43" s="975" t="s">
        <v>10281</v>
      </c>
      <c r="G43" s="981" t="s">
        <v>10302</v>
      </c>
      <c r="H43" s="977">
        <v>43992</v>
      </c>
      <c r="I43" s="977">
        <v>45200</v>
      </c>
      <c r="J43" s="974" t="s">
        <v>10347</v>
      </c>
      <c r="K43" s="978" t="s">
        <v>10284</v>
      </c>
    </row>
    <row r="44" spans="1:11" ht="24">
      <c r="A44" s="988" t="s">
        <v>10348</v>
      </c>
      <c r="B44" s="975" t="s">
        <v>10249</v>
      </c>
      <c r="C44" s="981" t="s">
        <v>10279</v>
      </c>
      <c r="D44" s="981" t="s">
        <v>10349</v>
      </c>
      <c r="E44" s="989">
        <v>454500</v>
      </c>
      <c r="F44" s="975" t="s">
        <v>10350</v>
      </c>
      <c r="G44" s="981" t="s">
        <v>10282</v>
      </c>
      <c r="H44" s="977">
        <v>43997</v>
      </c>
      <c r="I44" s="977">
        <v>44070</v>
      </c>
      <c r="J44" s="974" t="s">
        <v>10351</v>
      </c>
      <c r="K44" s="978" t="s">
        <v>10284</v>
      </c>
    </row>
    <row r="45" spans="1:11">
      <c r="A45" s="988" t="s">
        <v>10352</v>
      </c>
      <c r="B45" s="975" t="s">
        <v>10326</v>
      </c>
      <c r="C45" s="975" t="s">
        <v>10353</v>
      </c>
      <c r="D45" s="975" t="s">
        <v>10332</v>
      </c>
      <c r="E45" s="976">
        <v>5411459.0599999996</v>
      </c>
      <c r="F45" s="975" t="s">
        <v>10354</v>
      </c>
      <c r="G45" s="975" t="s">
        <v>10355</v>
      </c>
      <c r="H45" s="977">
        <v>43809</v>
      </c>
      <c r="I45" s="977">
        <v>44048</v>
      </c>
      <c r="J45" s="975" t="s">
        <v>10356</v>
      </c>
      <c r="K45" s="985" t="s">
        <v>10357</v>
      </c>
    </row>
    <row r="46" spans="1:11">
      <c r="A46" s="988" t="s">
        <v>10358</v>
      </c>
      <c r="B46" s="975" t="s">
        <v>10326</v>
      </c>
      <c r="C46" s="975" t="s">
        <v>10353</v>
      </c>
      <c r="D46" s="975" t="s">
        <v>10266</v>
      </c>
      <c r="E46" s="976">
        <v>845160</v>
      </c>
      <c r="F46" s="975" t="s">
        <v>10359</v>
      </c>
      <c r="G46" s="975" t="s">
        <v>10355</v>
      </c>
      <c r="H46" s="977">
        <v>43741</v>
      </c>
      <c r="I46" s="977">
        <v>44078</v>
      </c>
      <c r="J46" s="975" t="s">
        <v>10356</v>
      </c>
      <c r="K46" s="985" t="s">
        <v>10357</v>
      </c>
    </row>
    <row r="47" spans="1:11">
      <c r="A47" s="988" t="s">
        <v>10360</v>
      </c>
      <c r="B47" s="975" t="s">
        <v>10204</v>
      </c>
      <c r="C47" s="975" t="s">
        <v>10279</v>
      </c>
      <c r="D47" s="975" t="s">
        <v>10361</v>
      </c>
      <c r="E47" s="976">
        <v>123719.63</v>
      </c>
      <c r="F47" s="975" t="s">
        <v>10362</v>
      </c>
      <c r="G47" s="975" t="s">
        <v>10233</v>
      </c>
      <c r="H47" s="977">
        <v>43312</v>
      </c>
      <c r="I47" s="977">
        <v>44196</v>
      </c>
      <c r="J47" s="975" t="s">
        <v>10363</v>
      </c>
      <c r="K47" s="985" t="s">
        <v>10357</v>
      </c>
    </row>
    <row r="48" spans="1:11" ht="24">
      <c r="A48" s="991" t="s">
        <v>10364</v>
      </c>
      <c r="B48" s="981" t="s">
        <v>10365</v>
      </c>
      <c r="C48" s="975" t="s">
        <v>10279</v>
      </c>
      <c r="D48" s="992" t="s">
        <v>10366</v>
      </c>
      <c r="E48" s="993">
        <v>590105.57999999996</v>
      </c>
      <c r="F48" s="975" t="s">
        <v>10367</v>
      </c>
      <c r="G48" s="981" t="s">
        <v>10355</v>
      </c>
      <c r="H48" s="994">
        <v>43353</v>
      </c>
      <c r="I48" s="994">
        <v>44084</v>
      </c>
      <c r="J48" s="984" t="s">
        <v>10368</v>
      </c>
      <c r="K48" s="985" t="s">
        <v>10369</v>
      </c>
    </row>
    <row r="49" spans="1:11" ht="24">
      <c r="A49" s="991" t="s">
        <v>10370</v>
      </c>
      <c r="B49" s="981" t="s">
        <v>10365</v>
      </c>
      <c r="C49" s="975" t="s">
        <v>10279</v>
      </c>
      <c r="D49" s="992" t="s">
        <v>10366</v>
      </c>
      <c r="E49" s="995">
        <v>304529.93</v>
      </c>
      <c r="F49" s="975" t="s">
        <v>10371</v>
      </c>
      <c r="G49" s="981" t="s">
        <v>10355</v>
      </c>
      <c r="H49" s="994">
        <v>43354</v>
      </c>
      <c r="I49" s="994">
        <v>44085</v>
      </c>
      <c r="J49" s="984" t="s">
        <v>10368</v>
      </c>
      <c r="K49" s="985" t="s">
        <v>10369</v>
      </c>
    </row>
    <row r="50" spans="1:11" ht="24">
      <c r="A50" s="991" t="s">
        <v>10372</v>
      </c>
      <c r="B50" s="981" t="s">
        <v>10365</v>
      </c>
      <c r="C50" s="975" t="s">
        <v>10279</v>
      </c>
      <c r="D50" s="992" t="s">
        <v>10366</v>
      </c>
      <c r="E50" s="995">
        <v>693758.14</v>
      </c>
      <c r="F50" s="975" t="s">
        <v>10373</v>
      </c>
      <c r="G50" s="981" t="s">
        <v>10355</v>
      </c>
      <c r="H50" s="994">
        <v>43354</v>
      </c>
      <c r="I50" s="994">
        <v>44085</v>
      </c>
      <c r="J50" s="984" t="s">
        <v>10368</v>
      </c>
      <c r="K50" s="985" t="s">
        <v>10369</v>
      </c>
    </row>
    <row r="51" spans="1:11" ht="36">
      <c r="A51" s="991" t="s">
        <v>10374</v>
      </c>
      <c r="B51" s="981" t="s">
        <v>10365</v>
      </c>
      <c r="C51" s="975" t="s">
        <v>10279</v>
      </c>
      <c r="D51" s="992" t="s">
        <v>10366</v>
      </c>
      <c r="E51" s="995">
        <v>726250</v>
      </c>
      <c r="F51" s="975" t="s">
        <v>10375</v>
      </c>
      <c r="G51" s="981" t="s">
        <v>10355</v>
      </c>
      <c r="H51" s="994">
        <v>43350</v>
      </c>
      <c r="I51" s="994">
        <v>44083</v>
      </c>
      <c r="J51" s="984" t="s">
        <v>10368</v>
      </c>
      <c r="K51" s="985" t="s">
        <v>10369</v>
      </c>
    </row>
    <row r="52" spans="1:11" ht="24">
      <c r="A52" s="991" t="s">
        <v>10376</v>
      </c>
      <c r="B52" s="981" t="s">
        <v>10365</v>
      </c>
      <c r="C52" s="975" t="s">
        <v>10279</v>
      </c>
      <c r="D52" s="992" t="s">
        <v>10366</v>
      </c>
      <c r="E52" s="995">
        <v>375599.9</v>
      </c>
      <c r="F52" s="975" t="s">
        <v>10377</v>
      </c>
      <c r="G52" s="981" t="s">
        <v>10355</v>
      </c>
      <c r="H52" s="994">
        <v>43350</v>
      </c>
      <c r="I52" s="994">
        <v>44083</v>
      </c>
      <c r="J52" s="984" t="s">
        <v>10368</v>
      </c>
      <c r="K52" s="985" t="s">
        <v>10369</v>
      </c>
    </row>
    <row r="53" spans="1:11" ht="72">
      <c r="A53" s="991" t="s">
        <v>10378</v>
      </c>
      <c r="B53" s="981" t="s">
        <v>10365</v>
      </c>
      <c r="C53" s="975" t="s">
        <v>10279</v>
      </c>
      <c r="D53" s="992" t="s">
        <v>10366</v>
      </c>
      <c r="E53" s="995">
        <v>610090.09</v>
      </c>
      <c r="F53" s="975" t="s">
        <v>10379</v>
      </c>
      <c r="G53" s="981" t="s">
        <v>10355</v>
      </c>
      <c r="H53" s="994">
        <v>43354</v>
      </c>
      <c r="I53" s="994">
        <v>44085</v>
      </c>
      <c r="J53" s="984" t="s">
        <v>10368</v>
      </c>
      <c r="K53" s="985" t="s">
        <v>10369</v>
      </c>
    </row>
    <row r="54" spans="1:11" ht="24">
      <c r="A54" s="991" t="s">
        <v>10380</v>
      </c>
      <c r="B54" s="981" t="s">
        <v>10365</v>
      </c>
      <c r="C54" s="975" t="s">
        <v>10279</v>
      </c>
      <c r="D54" s="992" t="s">
        <v>10366</v>
      </c>
      <c r="E54" s="995">
        <v>451854.97</v>
      </c>
      <c r="F54" s="975" t="s">
        <v>10381</v>
      </c>
      <c r="G54" s="981" t="s">
        <v>10355</v>
      </c>
      <c r="H54" s="994">
        <v>43892</v>
      </c>
      <c r="I54" s="994">
        <v>44085</v>
      </c>
      <c r="J54" s="974" t="s">
        <v>10382</v>
      </c>
      <c r="K54" s="985" t="s">
        <v>10369</v>
      </c>
    </row>
    <row r="55" spans="1:11" ht="24">
      <c r="A55" s="991" t="s">
        <v>10383</v>
      </c>
      <c r="B55" s="981" t="s">
        <v>10365</v>
      </c>
      <c r="C55" s="975" t="s">
        <v>10279</v>
      </c>
      <c r="D55" s="992" t="s">
        <v>10366</v>
      </c>
      <c r="E55" s="995">
        <v>125687.5</v>
      </c>
      <c r="F55" s="975" t="s">
        <v>10384</v>
      </c>
      <c r="G55" s="981" t="s">
        <v>10355</v>
      </c>
      <c r="H55" s="994">
        <v>43353</v>
      </c>
      <c r="I55" s="994">
        <v>44084</v>
      </c>
      <c r="J55" s="984" t="s">
        <v>10368</v>
      </c>
      <c r="K55" s="985" t="s">
        <v>10369</v>
      </c>
    </row>
    <row r="56" spans="1:11" ht="24">
      <c r="A56" s="991" t="s">
        <v>10385</v>
      </c>
      <c r="B56" s="981" t="s">
        <v>10365</v>
      </c>
      <c r="C56" s="975" t="s">
        <v>10279</v>
      </c>
      <c r="D56" s="992" t="s">
        <v>10366</v>
      </c>
      <c r="E56" s="995">
        <v>186750</v>
      </c>
      <c r="F56" s="975" t="s">
        <v>10386</v>
      </c>
      <c r="G56" s="981" t="s">
        <v>10355</v>
      </c>
      <c r="H56" s="994">
        <v>43350</v>
      </c>
      <c r="I56" s="994">
        <v>44083</v>
      </c>
      <c r="J56" s="984" t="s">
        <v>10368</v>
      </c>
      <c r="K56" s="985" t="s">
        <v>10369</v>
      </c>
    </row>
    <row r="57" spans="1:11" ht="72">
      <c r="A57" s="991" t="s">
        <v>10387</v>
      </c>
      <c r="B57" s="981" t="s">
        <v>10365</v>
      </c>
      <c r="C57" s="975" t="s">
        <v>10279</v>
      </c>
      <c r="D57" s="992" t="s">
        <v>10388</v>
      </c>
      <c r="E57" s="995">
        <v>1126863.01</v>
      </c>
      <c r="F57" s="975" t="s">
        <v>10389</v>
      </c>
      <c r="G57" s="981" t="s">
        <v>10355</v>
      </c>
      <c r="H57" s="994">
        <v>43515</v>
      </c>
      <c r="I57" s="994">
        <v>44246</v>
      </c>
      <c r="J57" s="984" t="s">
        <v>10368</v>
      </c>
      <c r="K57" s="985" t="s">
        <v>10369</v>
      </c>
    </row>
    <row r="58" spans="1:11" ht="24">
      <c r="A58" s="991" t="s">
        <v>10390</v>
      </c>
      <c r="B58" s="981" t="s">
        <v>10365</v>
      </c>
      <c r="C58" s="975" t="s">
        <v>10279</v>
      </c>
      <c r="D58" s="992" t="s">
        <v>10391</v>
      </c>
      <c r="E58" s="995">
        <v>1371298.66</v>
      </c>
      <c r="F58" s="975" t="s">
        <v>10392</v>
      </c>
      <c r="G58" s="981" t="s">
        <v>10393</v>
      </c>
      <c r="H58" s="994">
        <v>43739</v>
      </c>
      <c r="I58" s="994">
        <v>44470</v>
      </c>
      <c r="J58" s="984" t="s">
        <v>10368</v>
      </c>
      <c r="K58" s="985" t="s">
        <v>10369</v>
      </c>
    </row>
    <row r="59" spans="1:11" ht="24">
      <c r="A59" s="991" t="s">
        <v>10394</v>
      </c>
      <c r="B59" s="981" t="s">
        <v>10365</v>
      </c>
      <c r="C59" s="975" t="s">
        <v>10279</v>
      </c>
      <c r="D59" s="992" t="s">
        <v>10391</v>
      </c>
      <c r="E59" s="995">
        <v>1596142.19</v>
      </c>
      <c r="F59" s="975" t="s">
        <v>10392</v>
      </c>
      <c r="G59" s="981" t="s">
        <v>10393</v>
      </c>
      <c r="H59" s="994">
        <v>43735</v>
      </c>
      <c r="I59" s="994">
        <v>44469</v>
      </c>
      <c r="J59" s="984" t="s">
        <v>10368</v>
      </c>
      <c r="K59" s="985" t="s">
        <v>10369</v>
      </c>
    </row>
    <row r="60" spans="1:11" ht="36">
      <c r="A60" s="991" t="s">
        <v>10395</v>
      </c>
      <c r="B60" s="981" t="s">
        <v>10365</v>
      </c>
      <c r="C60" s="975" t="s">
        <v>10279</v>
      </c>
      <c r="D60" s="992" t="s">
        <v>10391</v>
      </c>
      <c r="E60" s="995">
        <v>1091493.8700000001</v>
      </c>
      <c r="F60" s="975" t="s">
        <v>10396</v>
      </c>
      <c r="G60" s="981" t="s">
        <v>10393</v>
      </c>
      <c r="H60" s="994">
        <v>43728</v>
      </c>
      <c r="I60" s="994">
        <v>44469</v>
      </c>
      <c r="J60" s="984" t="s">
        <v>10368</v>
      </c>
      <c r="K60" s="985" t="s">
        <v>10369</v>
      </c>
    </row>
    <row r="61" spans="1:11" ht="24">
      <c r="A61" s="991" t="s">
        <v>10397</v>
      </c>
      <c r="B61" s="981" t="s">
        <v>10365</v>
      </c>
      <c r="C61" s="975" t="s">
        <v>10279</v>
      </c>
      <c r="D61" s="992" t="s">
        <v>10391</v>
      </c>
      <c r="E61" s="995">
        <v>652111.01</v>
      </c>
      <c r="F61" s="975" t="s">
        <v>10398</v>
      </c>
      <c r="G61" s="981" t="s">
        <v>10393</v>
      </c>
      <c r="H61" s="994">
        <v>43728</v>
      </c>
      <c r="I61" s="994">
        <v>44469</v>
      </c>
      <c r="J61" s="984" t="s">
        <v>10368</v>
      </c>
      <c r="K61" s="985" t="s">
        <v>10369</v>
      </c>
    </row>
    <row r="62" spans="1:11" ht="24">
      <c r="A62" s="991" t="s">
        <v>10399</v>
      </c>
      <c r="B62" s="981" t="s">
        <v>10365</v>
      </c>
      <c r="C62" s="975" t="s">
        <v>10279</v>
      </c>
      <c r="D62" s="992" t="s">
        <v>10391</v>
      </c>
      <c r="E62" s="995">
        <v>513694.61</v>
      </c>
      <c r="F62" s="975" t="s">
        <v>10367</v>
      </c>
      <c r="G62" s="981" t="s">
        <v>10393</v>
      </c>
      <c r="H62" s="994">
        <v>43735</v>
      </c>
      <c r="I62" s="994">
        <v>44469</v>
      </c>
      <c r="J62" s="984" t="s">
        <v>10368</v>
      </c>
      <c r="K62" s="985" t="s">
        <v>10369</v>
      </c>
    </row>
    <row r="63" spans="1:11" ht="24">
      <c r="A63" s="991" t="s">
        <v>10400</v>
      </c>
      <c r="B63" s="981" t="s">
        <v>10365</v>
      </c>
      <c r="C63" s="975" t="s">
        <v>10279</v>
      </c>
      <c r="D63" s="992" t="s">
        <v>10401</v>
      </c>
      <c r="E63" s="995">
        <v>10396205.529999999</v>
      </c>
      <c r="F63" s="975" t="s">
        <v>10402</v>
      </c>
      <c r="G63" s="981" t="s">
        <v>10355</v>
      </c>
      <c r="H63" s="994">
        <v>43144</v>
      </c>
      <c r="I63" s="994">
        <v>44110</v>
      </c>
      <c r="J63" s="984" t="s">
        <v>10403</v>
      </c>
      <c r="K63" s="985" t="s">
        <v>10369</v>
      </c>
    </row>
    <row r="64" spans="1:11" ht="24">
      <c r="A64" s="991" t="s">
        <v>10400</v>
      </c>
      <c r="B64" s="981" t="s">
        <v>10365</v>
      </c>
      <c r="C64" s="975" t="s">
        <v>10279</v>
      </c>
      <c r="D64" s="981" t="s">
        <v>10404</v>
      </c>
      <c r="E64" s="995">
        <v>2921519.3</v>
      </c>
      <c r="F64" s="975" t="s">
        <v>10405</v>
      </c>
      <c r="G64" s="981" t="s">
        <v>10393</v>
      </c>
      <c r="H64" s="994">
        <v>44109</v>
      </c>
      <c r="I64" s="994">
        <v>44840</v>
      </c>
      <c r="J64" s="984" t="s">
        <v>10368</v>
      </c>
      <c r="K64" s="985" t="s">
        <v>10369</v>
      </c>
    </row>
    <row r="65" spans="1:11" ht="24">
      <c r="A65" s="980" t="s">
        <v>10406</v>
      </c>
      <c r="B65" s="981" t="s">
        <v>10365</v>
      </c>
      <c r="C65" s="981" t="s">
        <v>10407</v>
      </c>
      <c r="D65" s="980" t="s">
        <v>10408</v>
      </c>
      <c r="E65" s="989">
        <v>174073.60000000001</v>
      </c>
      <c r="F65" s="975" t="s">
        <v>10409</v>
      </c>
      <c r="G65" s="981" t="s">
        <v>10410</v>
      </c>
      <c r="H65" s="994">
        <v>43524</v>
      </c>
      <c r="I65" s="996"/>
      <c r="J65" s="974" t="s">
        <v>10411</v>
      </c>
      <c r="K65" s="985" t="s">
        <v>10412</v>
      </c>
    </row>
    <row r="66" spans="1:11" ht="24">
      <c r="A66" s="980" t="s">
        <v>10413</v>
      </c>
      <c r="B66" s="981" t="s">
        <v>10365</v>
      </c>
      <c r="C66" s="981" t="s">
        <v>10407</v>
      </c>
      <c r="D66" s="980" t="s">
        <v>10408</v>
      </c>
      <c r="E66" s="989">
        <v>232815</v>
      </c>
      <c r="F66" s="975" t="s">
        <v>10414</v>
      </c>
      <c r="G66" s="981" t="s">
        <v>10410</v>
      </c>
      <c r="H66" s="994">
        <v>43529</v>
      </c>
      <c r="I66" s="996"/>
      <c r="J66" s="974" t="s">
        <v>10415</v>
      </c>
      <c r="K66" s="985" t="s">
        <v>10412</v>
      </c>
    </row>
    <row r="67" spans="1:11" ht="24">
      <c r="A67" s="980" t="s">
        <v>10416</v>
      </c>
      <c r="B67" s="981" t="s">
        <v>10365</v>
      </c>
      <c r="C67" s="981" t="s">
        <v>10407</v>
      </c>
      <c r="D67" s="980" t="s">
        <v>10408</v>
      </c>
      <c r="E67" s="989">
        <v>230779.73</v>
      </c>
      <c r="F67" s="975" t="s">
        <v>10414</v>
      </c>
      <c r="G67" s="981" t="s">
        <v>10410</v>
      </c>
      <c r="H67" s="994">
        <v>43529</v>
      </c>
      <c r="I67" s="996"/>
      <c r="J67" s="974" t="s">
        <v>10415</v>
      </c>
      <c r="K67" s="985" t="s">
        <v>10412</v>
      </c>
    </row>
    <row r="68" spans="1:11" ht="24">
      <c r="A68" s="980" t="s">
        <v>10417</v>
      </c>
      <c r="B68" s="981" t="s">
        <v>10365</v>
      </c>
      <c r="C68" s="981" t="s">
        <v>10407</v>
      </c>
      <c r="D68" s="980" t="s">
        <v>10408</v>
      </c>
      <c r="E68" s="989">
        <v>566788.65</v>
      </c>
      <c r="F68" s="975" t="s">
        <v>10418</v>
      </c>
      <c r="G68" s="981" t="s">
        <v>10410</v>
      </c>
      <c r="H68" s="994">
        <v>43537</v>
      </c>
      <c r="I68" s="996"/>
      <c r="J68" s="974" t="s">
        <v>10419</v>
      </c>
      <c r="K68" s="985" t="s">
        <v>10412</v>
      </c>
    </row>
    <row r="69" spans="1:11" ht="24">
      <c r="A69" s="980" t="s">
        <v>10420</v>
      </c>
      <c r="B69" s="981" t="s">
        <v>10365</v>
      </c>
      <c r="C69" s="981" t="s">
        <v>10407</v>
      </c>
      <c r="D69" s="980" t="s">
        <v>10408</v>
      </c>
      <c r="E69" s="989">
        <v>329709.08</v>
      </c>
      <c r="F69" s="975" t="s">
        <v>10418</v>
      </c>
      <c r="G69" s="981" t="s">
        <v>10410</v>
      </c>
      <c r="H69" s="994">
        <v>43537</v>
      </c>
      <c r="I69" s="996"/>
      <c r="J69" s="974" t="s">
        <v>10419</v>
      </c>
      <c r="K69" s="985" t="s">
        <v>10412</v>
      </c>
    </row>
    <row r="70" spans="1:11" ht="24">
      <c r="A70" s="980" t="s">
        <v>10421</v>
      </c>
      <c r="B70" s="981" t="s">
        <v>10365</v>
      </c>
      <c r="C70" s="981" t="s">
        <v>10407</v>
      </c>
      <c r="D70" s="980" t="s">
        <v>10408</v>
      </c>
      <c r="E70" s="989">
        <v>389593.22</v>
      </c>
      <c r="F70" s="975" t="s">
        <v>10418</v>
      </c>
      <c r="G70" s="981" t="s">
        <v>10410</v>
      </c>
      <c r="H70" s="994">
        <v>43537</v>
      </c>
      <c r="I70" s="996"/>
      <c r="J70" s="974" t="s">
        <v>10419</v>
      </c>
      <c r="K70" s="985" t="s">
        <v>10412</v>
      </c>
    </row>
    <row r="71" spans="1:11" ht="24">
      <c r="A71" s="980" t="s">
        <v>10422</v>
      </c>
      <c r="B71" s="981" t="s">
        <v>10365</v>
      </c>
      <c r="C71" s="981" t="s">
        <v>10407</v>
      </c>
      <c r="D71" s="980" t="s">
        <v>10408</v>
      </c>
      <c r="E71" s="989">
        <f>17586.57*12</f>
        <v>211038.84</v>
      </c>
      <c r="F71" s="975" t="s">
        <v>10418</v>
      </c>
      <c r="G71" s="981" t="s">
        <v>10410</v>
      </c>
      <c r="H71" s="994">
        <v>43537</v>
      </c>
      <c r="I71" s="996"/>
      <c r="J71" s="974" t="s">
        <v>10419</v>
      </c>
      <c r="K71" s="985" t="s">
        <v>10412</v>
      </c>
    </row>
    <row r="72" spans="1:11" ht="24">
      <c r="A72" s="980" t="s">
        <v>10423</v>
      </c>
      <c r="B72" s="981" t="s">
        <v>10365</v>
      </c>
      <c r="C72" s="981" t="s">
        <v>10407</v>
      </c>
      <c r="D72" s="980" t="s">
        <v>10408</v>
      </c>
      <c r="E72" s="989">
        <v>223496.7</v>
      </c>
      <c r="F72" s="975" t="s">
        <v>10418</v>
      </c>
      <c r="G72" s="981" t="s">
        <v>10410</v>
      </c>
      <c r="H72" s="994">
        <v>43537</v>
      </c>
      <c r="I72" s="996"/>
      <c r="J72" s="974" t="s">
        <v>10419</v>
      </c>
      <c r="K72" s="985" t="s">
        <v>10412</v>
      </c>
    </row>
    <row r="73" spans="1:11" ht="24">
      <c r="A73" s="980" t="s">
        <v>10424</v>
      </c>
      <c r="B73" s="981" t="s">
        <v>10365</v>
      </c>
      <c r="C73" s="981" t="s">
        <v>10407</v>
      </c>
      <c r="D73" s="980" t="s">
        <v>10408</v>
      </c>
      <c r="E73" s="989">
        <v>279534.92</v>
      </c>
      <c r="F73" s="975" t="s">
        <v>10418</v>
      </c>
      <c r="G73" s="981" t="s">
        <v>10410</v>
      </c>
      <c r="H73" s="994">
        <v>43537</v>
      </c>
      <c r="I73" s="996"/>
      <c r="J73" s="974" t="s">
        <v>10419</v>
      </c>
      <c r="K73" s="985" t="s">
        <v>10412</v>
      </c>
    </row>
    <row r="74" spans="1:11" ht="24">
      <c r="A74" s="980" t="s">
        <v>10425</v>
      </c>
      <c r="B74" s="981" t="s">
        <v>10365</v>
      </c>
      <c r="C74" s="981" t="s">
        <v>10407</v>
      </c>
      <c r="D74" s="980" t="s">
        <v>10408</v>
      </c>
      <c r="E74" s="989">
        <v>316503.39</v>
      </c>
      <c r="F74" s="975" t="s">
        <v>10418</v>
      </c>
      <c r="G74" s="981" t="s">
        <v>10410</v>
      </c>
      <c r="H74" s="994">
        <v>43612</v>
      </c>
      <c r="I74" s="996"/>
      <c r="J74" s="974" t="s">
        <v>10426</v>
      </c>
      <c r="K74" s="985" t="s">
        <v>10412</v>
      </c>
    </row>
    <row r="75" spans="1:11" ht="24">
      <c r="A75" s="980" t="s">
        <v>10427</v>
      </c>
      <c r="B75" s="981" t="s">
        <v>10365</v>
      </c>
      <c r="C75" s="981" t="s">
        <v>10407</v>
      </c>
      <c r="D75" s="980" t="s">
        <v>10428</v>
      </c>
      <c r="E75" s="989">
        <v>519042.73</v>
      </c>
      <c r="F75" s="975" t="s">
        <v>10429</v>
      </c>
      <c r="G75" s="981" t="s">
        <v>10410</v>
      </c>
      <c r="H75" s="994">
        <v>43542</v>
      </c>
      <c r="I75" s="996"/>
      <c r="J75" s="974" t="s">
        <v>10430</v>
      </c>
      <c r="K75" s="985" t="s">
        <v>10412</v>
      </c>
    </row>
    <row r="76" spans="1:11" ht="24">
      <c r="A76" s="980" t="s">
        <v>10431</v>
      </c>
      <c r="B76" s="981" t="s">
        <v>10365</v>
      </c>
      <c r="C76" s="981" t="s">
        <v>10407</v>
      </c>
      <c r="D76" s="980" t="s">
        <v>10428</v>
      </c>
      <c r="E76" s="989">
        <v>295889.56</v>
      </c>
      <c r="F76" s="975" t="s">
        <v>10432</v>
      </c>
      <c r="G76" s="981" t="s">
        <v>10410</v>
      </c>
      <c r="H76" s="994">
        <v>43552</v>
      </c>
      <c r="I76" s="996"/>
      <c r="J76" s="974" t="s">
        <v>10433</v>
      </c>
      <c r="K76" s="985" t="s">
        <v>10412</v>
      </c>
    </row>
    <row r="77" spans="1:11" ht="24">
      <c r="A77" s="980" t="s">
        <v>10434</v>
      </c>
      <c r="B77" s="981" t="s">
        <v>10365</v>
      </c>
      <c r="C77" s="981" t="s">
        <v>10407</v>
      </c>
      <c r="D77" s="980" t="s">
        <v>10428</v>
      </c>
      <c r="E77" s="989">
        <v>312864.48</v>
      </c>
      <c r="F77" s="975" t="s">
        <v>10432</v>
      </c>
      <c r="G77" s="981" t="s">
        <v>10410</v>
      </c>
      <c r="H77" s="994">
        <v>43552</v>
      </c>
      <c r="I77" s="996"/>
      <c r="J77" s="974" t="s">
        <v>10433</v>
      </c>
      <c r="K77" s="985" t="s">
        <v>10412</v>
      </c>
    </row>
    <row r="78" spans="1:11" ht="36">
      <c r="A78" s="980" t="s">
        <v>10435</v>
      </c>
      <c r="B78" s="981" t="s">
        <v>10365</v>
      </c>
      <c r="C78" s="981" t="s">
        <v>10407</v>
      </c>
      <c r="D78" s="980" t="s">
        <v>10428</v>
      </c>
      <c r="E78" s="989">
        <v>293333</v>
      </c>
      <c r="F78" s="975" t="s">
        <v>10436</v>
      </c>
      <c r="G78" s="981" t="s">
        <v>10410</v>
      </c>
      <c r="H78" s="994">
        <v>43552</v>
      </c>
      <c r="I78" s="996"/>
      <c r="J78" s="974" t="s">
        <v>10437</v>
      </c>
      <c r="K78" s="985" t="s">
        <v>10412</v>
      </c>
    </row>
    <row r="79" spans="1:11" ht="36">
      <c r="A79" s="980" t="s">
        <v>10438</v>
      </c>
      <c r="B79" s="981" t="s">
        <v>10365</v>
      </c>
      <c r="C79" s="981" t="s">
        <v>10407</v>
      </c>
      <c r="D79" s="980" t="s">
        <v>10428</v>
      </c>
      <c r="E79" s="989">
        <v>471794.37</v>
      </c>
      <c r="F79" s="975" t="s">
        <v>10436</v>
      </c>
      <c r="G79" s="981" t="s">
        <v>10410</v>
      </c>
      <c r="H79" s="994">
        <v>43552</v>
      </c>
      <c r="I79" s="996"/>
      <c r="J79" s="974" t="s">
        <v>10437</v>
      </c>
      <c r="K79" s="985" t="s">
        <v>10412</v>
      </c>
    </row>
    <row r="80" spans="1:11" ht="39">
      <c r="A80" s="980" t="s">
        <v>10439</v>
      </c>
      <c r="B80" s="981" t="s">
        <v>10365</v>
      </c>
      <c r="C80" s="981" t="s">
        <v>10407</v>
      </c>
      <c r="D80" s="980" t="s">
        <v>10440</v>
      </c>
      <c r="E80" s="989">
        <v>89660.91</v>
      </c>
      <c r="F80" s="975" t="s">
        <v>10441</v>
      </c>
      <c r="G80" s="981" t="s">
        <v>10355</v>
      </c>
      <c r="H80" s="994">
        <v>43656</v>
      </c>
      <c r="I80" s="996"/>
      <c r="J80" s="997" t="s">
        <v>10442</v>
      </c>
      <c r="K80" s="985" t="s">
        <v>10412</v>
      </c>
    </row>
    <row r="81" spans="1:11" ht="27">
      <c r="A81" s="980" t="s">
        <v>10439</v>
      </c>
      <c r="B81" s="981" t="s">
        <v>10365</v>
      </c>
      <c r="C81" s="981" t="s">
        <v>10407</v>
      </c>
      <c r="D81" s="980" t="s">
        <v>10443</v>
      </c>
      <c r="E81" s="989">
        <v>4375578.8</v>
      </c>
      <c r="F81" s="975" t="s">
        <v>10418</v>
      </c>
      <c r="G81" s="981" t="s">
        <v>10410</v>
      </c>
      <c r="H81" s="994">
        <v>43836</v>
      </c>
      <c r="I81" s="996"/>
      <c r="J81" s="997" t="s">
        <v>10444</v>
      </c>
      <c r="K81" s="985" t="s">
        <v>10412</v>
      </c>
    </row>
    <row r="82" spans="1:11" ht="24">
      <c r="A82" s="988" t="s">
        <v>10445</v>
      </c>
      <c r="B82" s="975" t="s">
        <v>10326</v>
      </c>
      <c r="C82" s="981" t="s">
        <v>10327</v>
      </c>
      <c r="D82" s="981" t="s">
        <v>10446</v>
      </c>
      <c r="E82" s="989">
        <v>1490000</v>
      </c>
      <c r="F82" s="975" t="s">
        <v>10447</v>
      </c>
      <c r="G82" s="981" t="s">
        <v>10302</v>
      </c>
      <c r="H82" s="977">
        <v>43899</v>
      </c>
      <c r="I82" s="977">
        <v>45047</v>
      </c>
      <c r="J82" s="974" t="s">
        <v>10448</v>
      </c>
      <c r="K82" s="978" t="s">
        <v>10344</v>
      </c>
    </row>
    <row r="83" spans="1:11">
      <c r="A83" s="998" t="s">
        <v>0</v>
      </c>
      <c r="B83" s="998"/>
      <c r="C83" s="998"/>
      <c r="D83" s="998"/>
      <c r="E83" s="999">
        <f>SUM(E5:E82)</f>
        <v>102904952.26000004</v>
      </c>
      <c r="F83" s="998"/>
      <c r="G83" s="998"/>
      <c r="H83" s="998"/>
      <c r="I83" s="998"/>
      <c r="J83" s="1000"/>
    </row>
    <row r="84" spans="1:11">
      <c r="A84" s="1001"/>
    </row>
    <row r="85" spans="1:11">
      <c r="A85" s="1001"/>
    </row>
    <row r="86" spans="1:11">
      <c r="A86" s="1001"/>
    </row>
    <row r="87" spans="1:11">
      <c r="A87" s="1001"/>
    </row>
    <row r="88" spans="1:11">
      <c r="A88" s="1001"/>
    </row>
    <row r="89" spans="1:11">
      <c r="A89" s="1001"/>
    </row>
    <row r="90" spans="1:11">
      <c r="A90" s="1001"/>
    </row>
    <row r="91" spans="1:11">
      <c r="A91" s="1001"/>
    </row>
    <row r="92" spans="1:11">
      <c r="A92" s="1001"/>
    </row>
    <row r="93" spans="1:11">
      <c r="A93" s="1001"/>
    </row>
    <row r="94" spans="1:11">
      <c r="A94" s="1001"/>
    </row>
    <row r="95" spans="1:11">
      <c r="A95" s="1001"/>
    </row>
    <row r="96" spans="1:11">
      <c r="A96" s="1001"/>
    </row>
    <row r="97" spans="1:11">
      <c r="A97" s="1001"/>
    </row>
    <row r="98" spans="1:11">
      <c r="A98" s="1001"/>
    </row>
    <row r="99" spans="1:11">
      <c r="A99" s="1001"/>
    </row>
    <row r="100" spans="1:11">
      <c r="A100" s="724" t="s">
        <v>414</v>
      </c>
      <c r="B100" s="725"/>
      <c r="C100" s="725"/>
    </row>
    <row r="101" spans="1:11">
      <c r="A101" s="94" t="s">
        <v>1009</v>
      </c>
      <c r="B101" s="725"/>
      <c r="C101" s="725"/>
    </row>
    <row r="102" spans="1:11">
      <c r="A102" s="94" t="s">
        <v>1008</v>
      </c>
      <c r="B102" s="783"/>
      <c r="C102" s="783" t="s">
        <v>10565</v>
      </c>
    </row>
    <row r="103" spans="1:11" ht="36">
      <c r="A103" s="972" t="s">
        <v>78</v>
      </c>
      <c r="B103" s="973" t="s">
        <v>77</v>
      </c>
      <c r="C103" s="973" t="s">
        <v>192</v>
      </c>
      <c r="D103" s="973" t="s">
        <v>193</v>
      </c>
      <c r="E103" s="973" t="s">
        <v>2</v>
      </c>
      <c r="F103" s="973" t="s">
        <v>191</v>
      </c>
      <c r="G103" s="973" t="s">
        <v>80</v>
      </c>
      <c r="H103" s="973" t="s">
        <v>154</v>
      </c>
      <c r="I103" s="973" t="s">
        <v>159</v>
      </c>
      <c r="J103" s="973" t="s">
        <v>79</v>
      </c>
      <c r="K103" s="973" t="s">
        <v>10202</v>
      </c>
    </row>
    <row r="104" spans="1:11" ht="24">
      <c r="A104" s="974" t="s">
        <v>10449</v>
      </c>
      <c r="B104" s="975" t="s">
        <v>10204</v>
      </c>
      <c r="C104" s="975" t="s">
        <v>10205</v>
      </c>
      <c r="D104" s="975" t="s">
        <v>10206</v>
      </c>
      <c r="E104" s="1002">
        <v>200000</v>
      </c>
      <c r="F104" s="975" t="s">
        <v>10450</v>
      </c>
      <c r="G104" s="975" t="s">
        <v>10451</v>
      </c>
      <c r="H104" s="977">
        <v>43658</v>
      </c>
      <c r="I104" s="977">
        <v>44561</v>
      </c>
      <c r="J104" s="974" t="s">
        <v>10452</v>
      </c>
      <c r="K104" s="948" t="s">
        <v>10210</v>
      </c>
    </row>
    <row r="105" spans="1:11" ht="24">
      <c r="A105" s="974" t="s">
        <v>10211</v>
      </c>
      <c r="B105" s="975" t="s">
        <v>10204</v>
      </c>
      <c r="C105" s="975" t="s">
        <v>10205</v>
      </c>
      <c r="D105" s="979" t="s">
        <v>10212</v>
      </c>
      <c r="E105" s="1002">
        <v>180000</v>
      </c>
      <c r="F105" s="975" t="s">
        <v>10453</v>
      </c>
      <c r="G105" s="975" t="s">
        <v>10451</v>
      </c>
      <c r="H105" s="977">
        <v>42311</v>
      </c>
      <c r="I105" s="977">
        <v>44561</v>
      </c>
      <c r="J105" s="974" t="s">
        <v>10452</v>
      </c>
      <c r="K105" s="948" t="s">
        <v>10210</v>
      </c>
    </row>
    <row r="106" spans="1:11" ht="24">
      <c r="A106" s="974" t="s">
        <v>10214</v>
      </c>
      <c r="B106" s="975" t="s">
        <v>10204</v>
      </c>
      <c r="C106" s="975" t="s">
        <v>10205</v>
      </c>
      <c r="D106" s="979" t="s">
        <v>10215</v>
      </c>
      <c r="E106" s="1002">
        <v>850000</v>
      </c>
      <c r="F106" s="975" t="s">
        <v>10454</v>
      </c>
      <c r="G106" s="975" t="s">
        <v>10451</v>
      </c>
      <c r="H106" s="977">
        <v>43444</v>
      </c>
      <c r="I106" s="977">
        <v>44561</v>
      </c>
      <c r="J106" s="974" t="s">
        <v>10452</v>
      </c>
      <c r="K106" s="948" t="s">
        <v>10210</v>
      </c>
    </row>
    <row r="107" spans="1:11" ht="24">
      <c r="A107" s="974" t="s">
        <v>10217</v>
      </c>
      <c r="B107" s="975" t="s">
        <v>10204</v>
      </c>
      <c r="C107" s="975" t="s">
        <v>10205</v>
      </c>
      <c r="D107" s="979" t="s">
        <v>10218</v>
      </c>
      <c r="E107" s="1002">
        <v>20000</v>
      </c>
      <c r="F107" s="975" t="s">
        <v>10455</v>
      </c>
      <c r="G107" s="975" t="s">
        <v>10451</v>
      </c>
      <c r="H107" s="977">
        <v>44106</v>
      </c>
      <c r="I107" s="977">
        <v>44561</v>
      </c>
      <c r="J107" s="974" t="s">
        <v>10452</v>
      </c>
      <c r="K107" s="948" t="s">
        <v>10210</v>
      </c>
    </row>
    <row r="108" spans="1:11" ht="24">
      <c r="A108" s="974" t="s">
        <v>10220</v>
      </c>
      <c r="B108" s="975" t="s">
        <v>10456</v>
      </c>
      <c r="C108" s="975" t="s">
        <v>10205</v>
      </c>
      <c r="D108" s="975" t="s">
        <v>10457</v>
      </c>
      <c r="E108" s="1002">
        <v>2000</v>
      </c>
      <c r="F108" s="975" t="s">
        <v>10458</v>
      </c>
      <c r="G108" s="975" t="s">
        <v>10451</v>
      </c>
      <c r="H108" s="977">
        <v>43866</v>
      </c>
      <c r="I108" s="977">
        <v>44561</v>
      </c>
      <c r="J108" s="974" t="s">
        <v>10452</v>
      </c>
      <c r="K108" s="948" t="s">
        <v>10210</v>
      </c>
    </row>
    <row r="109" spans="1:11" ht="24">
      <c r="A109" s="974" t="s">
        <v>10224</v>
      </c>
      <c r="B109" s="975" t="s">
        <v>10204</v>
      </c>
      <c r="C109" s="975" t="s">
        <v>10225</v>
      </c>
      <c r="D109" s="979" t="s">
        <v>10228</v>
      </c>
      <c r="E109" s="1002">
        <v>628306.52</v>
      </c>
      <c r="F109" s="975" t="s">
        <v>10459</v>
      </c>
      <c r="G109" s="975" t="s">
        <v>10451</v>
      </c>
      <c r="H109" s="977">
        <v>43874</v>
      </c>
      <c r="I109" s="977">
        <v>44561</v>
      </c>
      <c r="J109" s="974" t="s">
        <v>10452</v>
      </c>
      <c r="K109" s="948" t="s">
        <v>10210</v>
      </c>
    </row>
    <row r="110" spans="1:11" ht="24">
      <c r="A110" s="980" t="s">
        <v>10230</v>
      </c>
      <c r="B110" s="981" t="s">
        <v>10204</v>
      </c>
      <c r="C110" s="981" t="s">
        <v>10225</v>
      </c>
      <c r="D110" s="981" t="s">
        <v>10231</v>
      </c>
      <c r="E110" s="1003">
        <v>588000</v>
      </c>
      <c r="F110" s="983" t="s">
        <v>10232</v>
      </c>
      <c r="G110" s="981" t="s">
        <v>10460</v>
      </c>
      <c r="H110" s="977">
        <v>44029</v>
      </c>
      <c r="I110" s="977">
        <v>44393</v>
      </c>
      <c r="J110" s="993" t="s">
        <v>10461</v>
      </c>
      <c r="K110" s="948" t="s">
        <v>10234</v>
      </c>
    </row>
    <row r="111" spans="1:11" ht="36">
      <c r="A111" s="1004" t="s">
        <v>10235</v>
      </c>
      <c r="B111" s="981" t="s">
        <v>10204</v>
      </c>
      <c r="C111" s="981" t="s">
        <v>10225</v>
      </c>
      <c r="D111" s="981" t="s">
        <v>10236</v>
      </c>
      <c r="E111" s="1005">
        <v>3212160.6</v>
      </c>
      <c r="F111" s="983" t="s">
        <v>10232</v>
      </c>
      <c r="G111" s="981" t="s">
        <v>10460</v>
      </c>
      <c r="H111" s="977">
        <v>43322</v>
      </c>
      <c r="I111" s="977">
        <v>44417</v>
      </c>
      <c r="J111" s="984"/>
      <c r="K111" s="948" t="s">
        <v>10234</v>
      </c>
    </row>
    <row r="112" spans="1:11" ht="36">
      <c r="A112" s="1004" t="s">
        <v>10462</v>
      </c>
      <c r="B112" s="981" t="s">
        <v>10204</v>
      </c>
      <c r="C112" s="981" t="s">
        <v>10225</v>
      </c>
      <c r="D112" s="981" t="s">
        <v>10236</v>
      </c>
      <c r="E112" s="1005">
        <v>126100.00000000006</v>
      </c>
      <c r="F112" s="983" t="s">
        <v>10232</v>
      </c>
      <c r="G112" s="981" t="s">
        <v>10460</v>
      </c>
      <c r="H112" s="977">
        <v>43578</v>
      </c>
      <c r="I112" s="977">
        <v>44417</v>
      </c>
      <c r="J112" s="984"/>
      <c r="K112" s="948" t="s">
        <v>10234</v>
      </c>
    </row>
    <row r="113" spans="1:11" ht="36">
      <c r="A113" s="1004" t="s">
        <v>10463</v>
      </c>
      <c r="B113" s="981" t="s">
        <v>10204</v>
      </c>
      <c r="C113" s="981" t="s">
        <v>10225</v>
      </c>
      <c r="D113" s="981" t="s">
        <v>10236</v>
      </c>
      <c r="E113" s="1006">
        <v>460320</v>
      </c>
      <c r="F113" s="983" t="s">
        <v>10232</v>
      </c>
      <c r="G113" s="981" t="s">
        <v>10460</v>
      </c>
      <c r="H113" s="977">
        <v>44200</v>
      </c>
      <c r="I113" s="977">
        <v>44417</v>
      </c>
      <c r="J113" s="984"/>
      <c r="K113" s="948" t="s">
        <v>10234</v>
      </c>
    </row>
    <row r="114" spans="1:11" ht="36">
      <c r="A114" s="1004" t="s">
        <v>10464</v>
      </c>
      <c r="B114" s="981" t="s">
        <v>10204</v>
      </c>
      <c r="C114" s="981" t="s">
        <v>10225</v>
      </c>
      <c r="D114" s="981" t="s">
        <v>10236</v>
      </c>
      <c r="E114" s="1006" t="s">
        <v>10465</v>
      </c>
      <c r="F114" s="983" t="s">
        <v>10232</v>
      </c>
      <c r="G114" s="981" t="s">
        <v>10460</v>
      </c>
      <c r="H114" s="977">
        <v>44211</v>
      </c>
      <c r="I114" s="977">
        <v>44417</v>
      </c>
      <c r="J114" s="984"/>
      <c r="K114" s="948" t="s">
        <v>10234</v>
      </c>
    </row>
    <row r="115" spans="1:11" ht="24">
      <c r="A115" s="1004" t="s">
        <v>10240</v>
      </c>
      <c r="B115" s="981" t="s">
        <v>10204</v>
      </c>
      <c r="C115" s="981" t="s">
        <v>10225</v>
      </c>
      <c r="D115" s="981" t="s">
        <v>10236</v>
      </c>
      <c r="E115" s="1007">
        <v>295879.71000000002</v>
      </c>
      <c r="F115" s="983" t="s">
        <v>10232</v>
      </c>
      <c r="G115" s="981" t="s">
        <v>10233</v>
      </c>
      <c r="H115" s="977">
        <v>43266</v>
      </c>
      <c r="I115" s="977">
        <v>44361</v>
      </c>
      <c r="J115" s="984"/>
      <c r="K115" s="948" t="s">
        <v>10234</v>
      </c>
    </row>
    <row r="116" spans="1:11" ht="36">
      <c r="A116" s="1004" t="s">
        <v>10241</v>
      </c>
      <c r="B116" s="981" t="s">
        <v>10204</v>
      </c>
      <c r="C116" s="981" t="s">
        <v>10225</v>
      </c>
      <c r="D116" s="981" t="s">
        <v>10242</v>
      </c>
      <c r="E116" s="1005">
        <v>5183580.83</v>
      </c>
      <c r="F116" s="975" t="s">
        <v>10243</v>
      </c>
      <c r="G116" s="981" t="s">
        <v>10233</v>
      </c>
      <c r="H116" s="977">
        <v>43818</v>
      </c>
      <c r="I116" s="977">
        <v>44913</v>
      </c>
      <c r="J116" s="984"/>
      <c r="K116" s="948" t="s">
        <v>10234</v>
      </c>
    </row>
    <row r="117" spans="1:11" ht="24">
      <c r="A117" s="1004" t="s">
        <v>10246</v>
      </c>
      <c r="B117" s="981" t="s">
        <v>10204</v>
      </c>
      <c r="C117" s="981" t="s">
        <v>10225</v>
      </c>
      <c r="D117" s="981" t="s">
        <v>10247</v>
      </c>
      <c r="E117" s="1005">
        <v>2641391.83</v>
      </c>
      <c r="F117" s="983" t="s">
        <v>10232</v>
      </c>
      <c r="G117" s="981" t="s">
        <v>10233</v>
      </c>
      <c r="H117" s="977">
        <v>43627</v>
      </c>
      <c r="I117" s="977">
        <v>44752</v>
      </c>
      <c r="J117" s="984"/>
      <c r="K117" s="948" t="s">
        <v>10234</v>
      </c>
    </row>
    <row r="118" spans="1:11" ht="24">
      <c r="A118" s="988" t="s">
        <v>10466</v>
      </c>
      <c r="B118" s="981" t="s">
        <v>10253</v>
      </c>
      <c r="C118" s="981" t="s">
        <v>10467</v>
      </c>
      <c r="D118" s="981" t="s">
        <v>10468</v>
      </c>
      <c r="E118" s="989">
        <v>192930</v>
      </c>
      <c r="F118" s="975" t="s">
        <v>10256</v>
      </c>
      <c r="G118" s="981" t="s">
        <v>10233</v>
      </c>
      <c r="H118" s="977">
        <v>44351</v>
      </c>
      <c r="I118" s="977">
        <v>44352</v>
      </c>
      <c r="J118" s="984" t="s">
        <v>10274</v>
      </c>
      <c r="K118" s="948" t="s">
        <v>10259</v>
      </c>
    </row>
    <row r="119" spans="1:11" ht="36">
      <c r="A119" s="988" t="s">
        <v>10260</v>
      </c>
      <c r="B119" s="981" t="s">
        <v>10253</v>
      </c>
      <c r="C119" s="981" t="s">
        <v>10467</v>
      </c>
      <c r="D119" s="981" t="s">
        <v>10261</v>
      </c>
      <c r="E119" s="989">
        <v>90791.360000000001</v>
      </c>
      <c r="F119" s="975" t="s">
        <v>10262</v>
      </c>
      <c r="G119" s="981" t="s">
        <v>10233</v>
      </c>
      <c r="H119" s="977">
        <v>43504</v>
      </c>
      <c r="I119" s="977">
        <v>43505</v>
      </c>
      <c r="J119" s="984" t="s">
        <v>10263</v>
      </c>
      <c r="K119" s="948" t="s">
        <v>10259</v>
      </c>
    </row>
    <row r="120" spans="1:11" ht="24">
      <c r="A120" s="988" t="s">
        <v>10264</v>
      </c>
      <c r="B120" s="981" t="s">
        <v>10265</v>
      </c>
      <c r="C120" s="981" t="s">
        <v>10467</v>
      </c>
      <c r="D120" s="981" t="s">
        <v>10266</v>
      </c>
      <c r="E120" s="989">
        <v>44461.25</v>
      </c>
      <c r="F120" s="981" t="s">
        <v>10469</v>
      </c>
      <c r="G120" s="981" t="s">
        <v>10233</v>
      </c>
      <c r="H120" s="977">
        <v>43774</v>
      </c>
      <c r="I120" s="977">
        <v>43775</v>
      </c>
      <c r="J120" s="984" t="s">
        <v>10263</v>
      </c>
      <c r="K120" s="948" t="s">
        <v>10259</v>
      </c>
    </row>
    <row r="121" spans="1:11" ht="24">
      <c r="A121" s="988" t="s">
        <v>10268</v>
      </c>
      <c r="B121" s="981" t="s">
        <v>10249</v>
      </c>
      <c r="C121" s="981" t="s">
        <v>10467</v>
      </c>
      <c r="D121" s="990" t="s">
        <v>10470</v>
      </c>
      <c r="E121" s="989">
        <v>361015.51</v>
      </c>
      <c r="F121" s="975" t="s">
        <v>10270</v>
      </c>
      <c r="G121" s="981" t="s">
        <v>10233</v>
      </c>
      <c r="H121" s="977">
        <v>44328</v>
      </c>
      <c r="I121" s="977">
        <v>44329</v>
      </c>
      <c r="J121" s="984" t="s">
        <v>10471</v>
      </c>
      <c r="K121" s="948" t="s">
        <v>10259</v>
      </c>
    </row>
    <row r="122" spans="1:11" ht="24">
      <c r="A122" s="988" t="s">
        <v>10271</v>
      </c>
      <c r="B122" s="981" t="s">
        <v>10249</v>
      </c>
      <c r="C122" s="981" t="s">
        <v>10467</v>
      </c>
      <c r="D122" s="990" t="s">
        <v>10272</v>
      </c>
      <c r="E122" s="989">
        <v>245644.38</v>
      </c>
      <c r="F122" s="975" t="s">
        <v>10273</v>
      </c>
      <c r="G122" s="981" t="s">
        <v>10233</v>
      </c>
      <c r="H122" s="977">
        <v>44034</v>
      </c>
      <c r="I122" s="977">
        <v>44059</v>
      </c>
      <c r="J122" s="984" t="s">
        <v>10274</v>
      </c>
      <c r="K122" s="948" t="s">
        <v>10259</v>
      </c>
    </row>
    <row r="123" spans="1:11" ht="24">
      <c r="A123" s="988" t="s">
        <v>10472</v>
      </c>
      <c r="B123" s="981" t="s">
        <v>10253</v>
      </c>
      <c r="C123" s="981" t="s">
        <v>10467</v>
      </c>
      <c r="D123" s="981" t="s">
        <v>10473</v>
      </c>
      <c r="E123" s="989">
        <v>244824</v>
      </c>
      <c r="F123" s="975" t="s">
        <v>10277</v>
      </c>
      <c r="G123" s="981" t="s">
        <v>10233</v>
      </c>
      <c r="H123" s="977">
        <v>44284</v>
      </c>
      <c r="I123" s="977">
        <v>44285</v>
      </c>
      <c r="J123" s="984" t="s">
        <v>10471</v>
      </c>
      <c r="K123" s="948" t="s">
        <v>10259</v>
      </c>
    </row>
    <row r="124" spans="1:11" ht="36">
      <c r="A124" s="988" t="s">
        <v>10278</v>
      </c>
      <c r="B124" s="975" t="s">
        <v>10204</v>
      </c>
      <c r="C124" s="981" t="s">
        <v>10279</v>
      </c>
      <c r="D124" s="981" t="s">
        <v>10280</v>
      </c>
      <c r="E124" s="989">
        <v>217541.5</v>
      </c>
      <c r="F124" s="975" t="s">
        <v>10474</v>
      </c>
      <c r="G124" s="981" t="s">
        <v>10282</v>
      </c>
      <c r="H124" s="994">
        <v>43872</v>
      </c>
      <c r="I124" s="994">
        <v>44262</v>
      </c>
      <c r="J124" s="984" t="s">
        <v>10283</v>
      </c>
      <c r="K124" s="1008" t="s">
        <v>10344</v>
      </c>
    </row>
    <row r="125" spans="1:11" ht="36">
      <c r="A125" s="988" t="s">
        <v>10278</v>
      </c>
      <c r="B125" s="975" t="s">
        <v>10204</v>
      </c>
      <c r="C125" s="981" t="s">
        <v>10279</v>
      </c>
      <c r="D125" s="981" t="s">
        <v>10475</v>
      </c>
      <c r="E125" s="989">
        <v>217541.5</v>
      </c>
      <c r="F125" s="975" t="s">
        <v>10474</v>
      </c>
      <c r="G125" s="981" t="s">
        <v>10302</v>
      </c>
      <c r="H125" s="994">
        <v>44356</v>
      </c>
      <c r="I125" s="994">
        <v>44721</v>
      </c>
      <c r="J125" s="984" t="s">
        <v>10476</v>
      </c>
      <c r="K125" s="1008" t="s">
        <v>10344</v>
      </c>
    </row>
    <row r="126" spans="1:11" ht="24">
      <c r="A126" s="988" t="s">
        <v>10285</v>
      </c>
      <c r="B126" s="981" t="s">
        <v>10204</v>
      </c>
      <c r="C126" s="981" t="s">
        <v>10279</v>
      </c>
      <c r="D126" s="981" t="s">
        <v>10286</v>
      </c>
      <c r="E126" s="989">
        <v>118748.4</v>
      </c>
      <c r="F126" s="975" t="s">
        <v>10477</v>
      </c>
      <c r="G126" s="981" t="s">
        <v>10282</v>
      </c>
      <c r="H126" s="977">
        <v>43888</v>
      </c>
      <c r="I126" s="977">
        <v>44254</v>
      </c>
      <c r="J126" s="984" t="s">
        <v>10288</v>
      </c>
      <c r="K126" s="1008" t="s">
        <v>10344</v>
      </c>
    </row>
    <row r="127" spans="1:11" ht="24">
      <c r="A127" s="988" t="s">
        <v>10289</v>
      </c>
      <c r="B127" s="981" t="s">
        <v>10204</v>
      </c>
      <c r="C127" s="981" t="s">
        <v>10279</v>
      </c>
      <c r="D127" s="981" t="s">
        <v>10290</v>
      </c>
      <c r="E127" s="989">
        <v>746280</v>
      </c>
      <c r="F127" s="975" t="s">
        <v>10478</v>
      </c>
      <c r="G127" s="981" t="s">
        <v>10282</v>
      </c>
      <c r="H127" s="994">
        <v>43899</v>
      </c>
      <c r="I127" s="994">
        <v>44277</v>
      </c>
      <c r="J127" s="984" t="s">
        <v>10292</v>
      </c>
      <c r="K127" s="1008" t="s">
        <v>10344</v>
      </c>
    </row>
    <row r="128" spans="1:11" ht="36">
      <c r="A128" s="988" t="s">
        <v>10289</v>
      </c>
      <c r="B128" s="981" t="s">
        <v>10204</v>
      </c>
      <c r="C128" s="981" t="s">
        <v>10279</v>
      </c>
      <c r="D128" s="981" t="s">
        <v>10290</v>
      </c>
      <c r="E128" s="989">
        <v>1106537.56</v>
      </c>
      <c r="F128" s="975" t="s">
        <v>10474</v>
      </c>
      <c r="G128" s="981" t="s">
        <v>10302</v>
      </c>
      <c r="H128" s="994">
        <v>44414</v>
      </c>
      <c r="I128" s="994">
        <v>44779</v>
      </c>
      <c r="J128" s="984" t="s">
        <v>10479</v>
      </c>
      <c r="K128" s="1008" t="s">
        <v>10344</v>
      </c>
    </row>
    <row r="129" spans="1:11" ht="24">
      <c r="A129" s="988" t="s">
        <v>10293</v>
      </c>
      <c r="B129" s="981" t="s">
        <v>10249</v>
      </c>
      <c r="C129" s="981" t="s">
        <v>10279</v>
      </c>
      <c r="D129" s="981" t="s">
        <v>10294</v>
      </c>
      <c r="E129" s="989">
        <v>521055.47</v>
      </c>
      <c r="F129" s="975" t="s">
        <v>10295</v>
      </c>
      <c r="G129" s="981" t="s">
        <v>10302</v>
      </c>
      <c r="H129" s="994">
        <v>44202</v>
      </c>
      <c r="I129" s="994">
        <v>44578</v>
      </c>
      <c r="J129" s="984" t="s">
        <v>10480</v>
      </c>
      <c r="K129" s="1008" t="s">
        <v>10344</v>
      </c>
    </row>
    <row r="130" spans="1:11" ht="36">
      <c r="A130" s="988" t="s">
        <v>10297</v>
      </c>
      <c r="B130" s="981" t="s">
        <v>10249</v>
      </c>
      <c r="C130" s="981" t="s">
        <v>10279</v>
      </c>
      <c r="D130" s="981" t="s">
        <v>10301</v>
      </c>
      <c r="E130" s="989">
        <f>(5650116.4*4)</f>
        <v>22600465.600000001</v>
      </c>
      <c r="F130" s="975" t="s">
        <v>10481</v>
      </c>
      <c r="G130" s="981" t="s">
        <v>10302</v>
      </c>
      <c r="H130" s="994">
        <v>44138</v>
      </c>
      <c r="I130" s="994">
        <v>45172</v>
      </c>
      <c r="J130" s="984" t="s">
        <v>10303</v>
      </c>
      <c r="K130" s="1008" t="s">
        <v>10344</v>
      </c>
    </row>
    <row r="131" spans="1:11" ht="48">
      <c r="A131" s="988" t="s">
        <v>10304</v>
      </c>
      <c r="B131" s="981" t="s">
        <v>10204</v>
      </c>
      <c r="C131" s="981" t="s">
        <v>10279</v>
      </c>
      <c r="D131" s="981" t="s">
        <v>10305</v>
      </c>
      <c r="E131" s="989">
        <v>276145.2</v>
      </c>
      <c r="F131" s="975" t="s">
        <v>10306</v>
      </c>
      <c r="G131" s="981" t="s">
        <v>10282</v>
      </c>
      <c r="H131" s="977">
        <v>43690</v>
      </c>
      <c r="I131" s="977">
        <v>44240</v>
      </c>
      <c r="J131" s="984" t="s">
        <v>10307</v>
      </c>
      <c r="K131" s="1008" t="s">
        <v>10344</v>
      </c>
    </row>
    <row r="132" spans="1:11" ht="24">
      <c r="A132" s="988" t="s">
        <v>10308</v>
      </c>
      <c r="B132" s="981" t="s">
        <v>10249</v>
      </c>
      <c r="C132" s="981" t="s">
        <v>10279</v>
      </c>
      <c r="D132" s="981" t="s">
        <v>10309</v>
      </c>
      <c r="E132" s="989">
        <v>1767936.87</v>
      </c>
      <c r="F132" s="975" t="s">
        <v>10310</v>
      </c>
      <c r="G132" s="981" t="s">
        <v>10302</v>
      </c>
      <c r="H132" s="977">
        <v>43461</v>
      </c>
      <c r="I132" s="977">
        <v>44557</v>
      </c>
      <c r="J132" s="984" t="s">
        <v>10311</v>
      </c>
      <c r="K132" s="1008" t="s">
        <v>10344</v>
      </c>
    </row>
    <row r="133" spans="1:11" ht="24">
      <c r="A133" s="988" t="s">
        <v>10312</v>
      </c>
      <c r="B133" s="981" t="s">
        <v>10204</v>
      </c>
      <c r="C133" s="981" t="s">
        <v>10279</v>
      </c>
      <c r="D133" s="981" t="s">
        <v>10316</v>
      </c>
      <c r="E133" s="989">
        <v>815333.33</v>
      </c>
      <c r="F133" s="975" t="s">
        <v>10314</v>
      </c>
      <c r="G133" s="981" t="s">
        <v>10302</v>
      </c>
      <c r="H133" s="977">
        <v>44239</v>
      </c>
      <c r="I133" s="977">
        <v>44612</v>
      </c>
      <c r="J133" s="984" t="s">
        <v>10317</v>
      </c>
      <c r="K133" s="1008" t="s">
        <v>10344</v>
      </c>
    </row>
    <row r="134" spans="1:11">
      <c r="A134" s="988" t="s">
        <v>10318</v>
      </c>
      <c r="B134" s="981" t="s">
        <v>10204</v>
      </c>
      <c r="C134" s="981" t="s">
        <v>10279</v>
      </c>
      <c r="D134" s="981" t="s">
        <v>10319</v>
      </c>
      <c r="E134" s="989">
        <v>515466</v>
      </c>
      <c r="F134" s="975" t="s">
        <v>10320</v>
      </c>
      <c r="G134" s="981" t="s">
        <v>10282</v>
      </c>
      <c r="H134" s="977">
        <v>43178</v>
      </c>
      <c r="I134" s="977">
        <v>44274</v>
      </c>
      <c r="J134" s="984" t="s">
        <v>10321</v>
      </c>
      <c r="K134" s="1008" t="s">
        <v>10344</v>
      </c>
    </row>
    <row r="135" spans="1:11">
      <c r="A135" s="988" t="s">
        <v>10318</v>
      </c>
      <c r="B135" s="981" t="s">
        <v>10204</v>
      </c>
      <c r="C135" s="981" t="s">
        <v>10279</v>
      </c>
      <c r="D135" s="981" t="s">
        <v>10482</v>
      </c>
      <c r="E135" s="989">
        <v>857600</v>
      </c>
      <c r="F135" s="975" t="s">
        <v>10320</v>
      </c>
      <c r="G135" s="981" t="s">
        <v>10302</v>
      </c>
      <c r="H135" s="994">
        <v>44265</v>
      </c>
      <c r="I135" s="994">
        <v>45370</v>
      </c>
      <c r="J135" s="984" t="s">
        <v>10483</v>
      </c>
      <c r="K135" s="1008" t="s">
        <v>10344</v>
      </c>
    </row>
    <row r="136" spans="1:11" ht="24">
      <c r="A136" s="988" t="s">
        <v>10322</v>
      </c>
      <c r="B136" s="981" t="s">
        <v>10204</v>
      </c>
      <c r="C136" s="981" t="s">
        <v>10279</v>
      </c>
      <c r="D136" s="981" t="s">
        <v>10323</v>
      </c>
      <c r="E136" s="989">
        <v>450777.5</v>
      </c>
      <c r="F136" s="975" t="s">
        <v>10281</v>
      </c>
      <c r="G136" s="981" t="s">
        <v>10282</v>
      </c>
      <c r="H136" s="977">
        <v>43209</v>
      </c>
      <c r="I136" s="977">
        <v>44305</v>
      </c>
      <c r="J136" s="984" t="s">
        <v>10324</v>
      </c>
      <c r="K136" s="1008" t="s">
        <v>10344</v>
      </c>
    </row>
    <row r="137" spans="1:11" ht="24">
      <c r="A137" s="988" t="s">
        <v>10325</v>
      </c>
      <c r="B137" s="981" t="s">
        <v>10326</v>
      </c>
      <c r="C137" s="981" t="s">
        <v>10327</v>
      </c>
      <c r="D137" s="981" t="s">
        <v>10328</v>
      </c>
      <c r="E137" s="989">
        <v>34873763.409999996</v>
      </c>
      <c r="F137" s="975" t="s">
        <v>10329</v>
      </c>
      <c r="G137" s="981" t="s">
        <v>10302</v>
      </c>
      <c r="H137" s="977">
        <v>43642</v>
      </c>
      <c r="I137" s="977">
        <v>44576</v>
      </c>
      <c r="J137" s="984" t="s">
        <v>10330</v>
      </c>
      <c r="K137" s="1008" t="s">
        <v>10344</v>
      </c>
    </row>
    <row r="138" spans="1:11" ht="24">
      <c r="A138" s="988" t="s">
        <v>10445</v>
      </c>
      <c r="B138" s="981" t="s">
        <v>10326</v>
      </c>
      <c r="C138" s="981" t="s">
        <v>10327</v>
      </c>
      <c r="D138" s="981" t="s">
        <v>10341</v>
      </c>
      <c r="E138" s="989">
        <v>22000</v>
      </c>
      <c r="F138" s="975" t="s">
        <v>10342</v>
      </c>
      <c r="G138" s="981" t="s">
        <v>10302</v>
      </c>
      <c r="H138" s="977">
        <v>43904</v>
      </c>
      <c r="I138" s="977">
        <v>44105</v>
      </c>
      <c r="J138" s="984" t="s">
        <v>10343</v>
      </c>
      <c r="K138" s="1008" t="s">
        <v>10344</v>
      </c>
    </row>
    <row r="139" spans="1:11" ht="24">
      <c r="A139" s="988" t="s">
        <v>10484</v>
      </c>
      <c r="B139" s="975" t="s">
        <v>10326</v>
      </c>
      <c r="C139" s="981" t="s">
        <v>10327</v>
      </c>
      <c r="D139" s="981" t="s">
        <v>10346</v>
      </c>
      <c r="E139" s="989">
        <v>55299.05</v>
      </c>
      <c r="F139" s="975" t="s">
        <v>10281</v>
      </c>
      <c r="G139" s="981" t="s">
        <v>10302</v>
      </c>
      <c r="H139" s="994">
        <v>43992</v>
      </c>
      <c r="I139" s="994">
        <v>45200</v>
      </c>
      <c r="J139" s="984" t="s">
        <v>10347</v>
      </c>
      <c r="K139" s="1008" t="s">
        <v>10344</v>
      </c>
    </row>
    <row r="140" spans="1:11">
      <c r="A140" s="988" t="s">
        <v>10352</v>
      </c>
      <c r="B140" s="975" t="s">
        <v>10326</v>
      </c>
      <c r="C140" s="975" t="s">
        <v>10353</v>
      </c>
      <c r="D140" s="975" t="s">
        <v>10485</v>
      </c>
      <c r="E140" s="976">
        <v>4413027.82</v>
      </c>
      <c r="F140" s="975" t="s">
        <v>10354</v>
      </c>
      <c r="G140" s="975" t="s">
        <v>10355</v>
      </c>
      <c r="H140" s="977">
        <v>44248</v>
      </c>
      <c r="I140" s="977">
        <v>44398</v>
      </c>
      <c r="J140" s="975" t="s">
        <v>10356</v>
      </c>
      <c r="K140" s="1008" t="s">
        <v>10357</v>
      </c>
    </row>
    <row r="141" spans="1:11" ht="24">
      <c r="A141" s="988" t="s">
        <v>10360</v>
      </c>
      <c r="B141" s="975" t="s">
        <v>10204</v>
      </c>
      <c r="C141" s="975" t="s">
        <v>10486</v>
      </c>
      <c r="D141" s="975" t="s">
        <v>10361</v>
      </c>
      <c r="E141" s="976">
        <v>210000</v>
      </c>
      <c r="F141" s="975" t="s">
        <v>10362</v>
      </c>
      <c r="G141" s="975" t="s">
        <v>10233</v>
      </c>
      <c r="H141" s="977">
        <v>43312</v>
      </c>
      <c r="I141" s="977">
        <v>44561</v>
      </c>
      <c r="J141" s="975" t="s">
        <v>10487</v>
      </c>
      <c r="K141" s="1008" t="s">
        <v>10357</v>
      </c>
    </row>
    <row r="142" spans="1:11" ht="24">
      <c r="A142" s="991" t="s">
        <v>10488</v>
      </c>
      <c r="B142" s="981" t="s">
        <v>10365</v>
      </c>
      <c r="C142" s="981" t="s">
        <v>10279</v>
      </c>
      <c r="D142" s="992" t="s">
        <v>10489</v>
      </c>
      <c r="E142" s="993">
        <v>789377.32</v>
      </c>
      <c r="F142" s="975" t="s">
        <v>10490</v>
      </c>
      <c r="G142" s="981" t="s">
        <v>10393</v>
      </c>
      <c r="H142" s="994">
        <v>44302</v>
      </c>
      <c r="I142" s="994">
        <v>45034</v>
      </c>
      <c r="J142" s="984" t="s">
        <v>10368</v>
      </c>
      <c r="K142" s="948" t="s">
        <v>10369</v>
      </c>
    </row>
    <row r="143" spans="1:11" ht="24">
      <c r="A143" s="991" t="s">
        <v>10491</v>
      </c>
      <c r="B143" s="981" t="s">
        <v>10365</v>
      </c>
      <c r="C143" s="981" t="s">
        <v>10279</v>
      </c>
      <c r="D143" s="992" t="s">
        <v>10489</v>
      </c>
      <c r="E143" s="995">
        <v>692626.69000000018</v>
      </c>
      <c r="F143" s="975" t="s">
        <v>10492</v>
      </c>
      <c r="G143" s="981" t="s">
        <v>10393</v>
      </c>
      <c r="H143" s="994">
        <v>44295</v>
      </c>
      <c r="I143" s="994">
        <v>45027</v>
      </c>
      <c r="J143" s="984" t="s">
        <v>10368</v>
      </c>
      <c r="K143" s="948" t="s">
        <v>10369</v>
      </c>
    </row>
    <row r="144" spans="1:11" ht="24">
      <c r="A144" s="991" t="s">
        <v>10493</v>
      </c>
      <c r="B144" s="981" t="s">
        <v>10365</v>
      </c>
      <c r="C144" s="981" t="s">
        <v>10279</v>
      </c>
      <c r="D144" s="992" t="s">
        <v>10489</v>
      </c>
      <c r="E144" s="995">
        <v>388039.67</v>
      </c>
      <c r="F144" s="975" t="s">
        <v>10494</v>
      </c>
      <c r="G144" s="981" t="s">
        <v>10393</v>
      </c>
      <c r="H144" s="994">
        <v>44295</v>
      </c>
      <c r="I144" s="994">
        <v>45027</v>
      </c>
      <c r="J144" s="984" t="s">
        <v>10368</v>
      </c>
      <c r="K144" s="948" t="s">
        <v>10369</v>
      </c>
    </row>
    <row r="145" spans="1:11" ht="24">
      <c r="A145" s="991" t="s">
        <v>10495</v>
      </c>
      <c r="B145" s="981" t="s">
        <v>10365</v>
      </c>
      <c r="C145" s="981" t="s">
        <v>10279</v>
      </c>
      <c r="D145" s="992" t="s">
        <v>10489</v>
      </c>
      <c r="E145" s="995">
        <v>841528.13000000012</v>
      </c>
      <c r="F145" s="975" t="s">
        <v>10496</v>
      </c>
      <c r="G145" s="981" t="s">
        <v>10393</v>
      </c>
      <c r="H145" s="994">
        <v>44295</v>
      </c>
      <c r="I145" s="994">
        <v>45034</v>
      </c>
      <c r="J145" s="984" t="s">
        <v>10368</v>
      </c>
      <c r="K145" s="948" t="s">
        <v>10369</v>
      </c>
    </row>
    <row r="146" spans="1:11" ht="24">
      <c r="A146" s="991" t="s">
        <v>10497</v>
      </c>
      <c r="B146" s="981" t="s">
        <v>10365</v>
      </c>
      <c r="C146" s="981" t="s">
        <v>10279</v>
      </c>
      <c r="D146" s="992" t="s">
        <v>10489</v>
      </c>
      <c r="E146" s="995">
        <v>847915.41</v>
      </c>
      <c r="F146" s="975" t="s">
        <v>10498</v>
      </c>
      <c r="G146" s="981" t="s">
        <v>10393</v>
      </c>
      <c r="H146" s="994">
        <v>44302</v>
      </c>
      <c r="I146" s="994">
        <v>45027</v>
      </c>
      <c r="J146" s="984" t="s">
        <v>10368</v>
      </c>
      <c r="K146" s="948" t="s">
        <v>10369</v>
      </c>
    </row>
    <row r="147" spans="1:11" ht="24">
      <c r="A147" s="991" t="s">
        <v>10499</v>
      </c>
      <c r="B147" s="981" t="s">
        <v>10365</v>
      </c>
      <c r="C147" s="981" t="s">
        <v>10279</v>
      </c>
      <c r="D147" s="992" t="s">
        <v>10489</v>
      </c>
      <c r="E147" s="995">
        <v>366041.67</v>
      </c>
      <c r="F147" s="975" t="s">
        <v>10500</v>
      </c>
      <c r="G147" s="981" t="s">
        <v>10393</v>
      </c>
      <c r="H147" s="994">
        <v>44295</v>
      </c>
      <c r="I147" s="994">
        <v>45035</v>
      </c>
      <c r="J147" s="984" t="s">
        <v>10368</v>
      </c>
      <c r="K147" s="948" t="s">
        <v>10369</v>
      </c>
    </row>
    <row r="148" spans="1:11">
      <c r="A148" s="991" t="s">
        <v>10501</v>
      </c>
      <c r="B148" s="981" t="s">
        <v>10365</v>
      </c>
      <c r="C148" s="981" t="s">
        <v>10279</v>
      </c>
      <c r="D148" s="992" t="s">
        <v>10489</v>
      </c>
      <c r="E148" s="995">
        <v>576067.34</v>
      </c>
      <c r="F148" s="975" t="s">
        <v>10502</v>
      </c>
      <c r="G148" s="981" t="s">
        <v>10393</v>
      </c>
      <c r="H148" s="994">
        <v>44305</v>
      </c>
      <c r="I148" s="994">
        <v>45035</v>
      </c>
      <c r="J148" s="984" t="s">
        <v>10368</v>
      </c>
      <c r="K148" s="948" t="s">
        <v>10369</v>
      </c>
    </row>
    <row r="149" spans="1:11">
      <c r="A149" s="991" t="s">
        <v>10503</v>
      </c>
      <c r="B149" s="981" t="s">
        <v>10365</v>
      </c>
      <c r="C149" s="981" t="s">
        <v>10279</v>
      </c>
      <c r="D149" s="992" t="s">
        <v>10489</v>
      </c>
      <c r="E149" s="995">
        <v>641983.19999999995</v>
      </c>
      <c r="F149" s="975" t="s">
        <v>10502</v>
      </c>
      <c r="G149" s="981" t="s">
        <v>10393</v>
      </c>
      <c r="H149" s="994">
        <v>44305</v>
      </c>
      <c r="I149" s="994">
        <v>45035</v>
      </c>
      <c r="J149" s="984" t="s">
        <v>10368</v>
      </c>
      <c r="K149" s="948" t="s">
        <v>10369</v>
      </c>
    </row>
    <row r="150" spans="1:11" ht="24">
      <c r="A150" s="991" t="s">
        <v>10504</v>
      </c>
      <c r="B150" s="981" t="s">
        <v>10365</v>
      </c>
      <c r="C150" s="981" t="s">
        <v>10279</v>
      </c>
      <c r="D150" s="992" t="s">
        <v>10489</v>
      </c>
      <c r="E150" s="995">
        <v>128040.97</v>
      </c>
      <c r="F150" s="975" t="s">
        <v>10494</v>
      </c>
      <c r="G150" s="981" t="s">
        <v>10393</v>
      </c>
      <c r="H150" s="994">
        <v>44305</v>
      </c>
      <c r="I150" s="994">
        <v>45027</v>
      </c>
      <c r="J150" s="984" t="s">
        <v>10368</v>
      </c>
      <c r="K150" s="948" t="s">
        <v>10369</v>
      </c>
    </row>
    <row r="151" spans="1:11" ht="24">
      <c r="A151" s="991" t="s">
        <v>10505</v>
      </c>
      <c r="B151" s="981" t="s">
        <v>10365</v>
      </c>
      <c r="C151" s="981" t="s">
        <v>10279</v>
      </c>
      <c r="D151" s="992" t="s">
        <v>10489</v>
      </c>
      <c r="E151" s="995">
        <v>263550</v>
      </c>
      <c r="F151" s="975" t="s">
        <v>10506</v>
      </c>
      <c r="G151" s="981" t="s">
        <v>10393</v>
      </c>
      <c r="H151" s="994">
        <v>44305</v>
      </c>
      <c r="I151" s="994">
        <v>45035</v>
      </c>
      <c r="J151" s="984" t="s">
        <v>10368</v>
      </c>
      <c r="K151" s="948" t="s">
        <v>10369</v>
      </c>
    </row>
    <row r="152" spans="1:11" ht="24">
      <c r="A152" s="991" t="s">
        <v>10390</v>
      </c>
      <c r="B152" s="981" t="s">
        <v>10365</v>
      </c>
      <c r="C152" s="981" t="s">
        <v>10279</v>
      </c>
      <c r="D152" s="992" t="s">
        <v>10391</v>
      </c>
      <c r="E152" s="995">
        <v>862925.51800000016</v>
      </c>
      <c r="F152" s="975" t="s">
        <v>10507</v>
      </c>
      <c r="G152" s="981" t="s">
        <v>10393</v>
      </c>
      <c r="H152" s="994">
        <v>43739</v>
      </c>
      <c r="I152" s="994">
        <v>44470</v>
      </c>
      <c r="J152" s="984" t="s">
        <v>10368</v>
      </c>
      <c r="K152" s="948" t="s">
        <v>10369</v>
      </c>
    </row>
    <row r="153" spans="1:11" ht="24">
      <c r="A153" s="991" t="s">
        <v>10394</v>
      </c>
      <c r="B153" s="981" t="s">
        <v>10365</v>
      </c>
      <c r="C153" s="981" t="s">
        <v>10279</v>
      </c>
      <c r="D153" s="992" t="s">
        <v>10391</v>
      </c>
      <c r="E153" s="995">
        <v>998320.25999999989</v>
      </c>
      <c r="F153" s="975" t="s">
        <v>10507</v>
      </c>
      <c r="G153" s="981" t="s">
        <v>10393</v>
      </c>
      <c r="H153" s="994">
        <v>43735</v>
      </c>
      <c r="I153" s="994">
        <v>44469</v>
      </c>
      <c r="J153" s="984" t="s">
        <v>10368</v>
      </c>
      <c r="K153" s="948" t="s">
        <v>10369</v>
      </c>
    </row>
    <row r="154" spans="1:11" ht="36">
      <c r="A154" s="991" t="s">
        <v>10395</v>
      </c>
      <c r="B154" s="981" t="s">
        <v>10365</v>
      </c>
      <c r="C154" s="981" t="s">
        <v>10279</v>
      </c>
      <c r="D154" s="992" t="s">
        <v>10391</v>
      </c>
      <c r="E154" s="995">
        <v>649461.14999999991</v>
      </c>
      <c r="F154" s="975" t="s">
        <v>10396</v>
      </c>
      <c r="G154" s="981" t="s">
        <v>10393</v>
      </c>
      <c r="H154" s="994">
        <v>43728</v>
      </c>
      <c r="I154" s="994">
        <v>44469</v>
      </c>
      <c r="J154" s="984" t="s">
        <v>10368</v>
      </c>
      <c r="K154" s="948" t="s">
        <v>10369</v>
      </c>
    </row>
    <row r="155" spans="1:11" ht="36">
      <c r="A155" s="991" t="s">
        <v>10397</v>
      </c>
      <c r="B155" s="981" t="s">
        <v>10365</v>
      </c>
      <c r="C155" s="981" t="s">
        <v>10279</v>
      </c>
      <c r="D155" s="992" t="s">
        <v>10391</v>
      </c>
      <c r="E155" s="995">
        <v>408310.19999999995</v>
      </c>
      <c r="F155" s="975" t="s">
        <v>10508</v>
      </c>
      <c r="G155" s="981" t="s">
        <v>10393</v>
      </c>
      <c r="H155" s="994">
        <v>43728</v>
      </c>
      <c r="I155" s="994">
        <v>44469</v>
      </c>
      <c r="J155" s="984" t="s">
        <v>10368</v>
      </c>
      <c r="K155" s="948" t="s">
        <v>10369</v>
      </c>
    </row>
    <row r="156" spans="1:11" ht="24">
      <c r="A156" s="991" t="s">
        <v>10399</v>
      </c>
      <c r="B156" s="981" t="s">
        <v>10365</v>
      </c>
      <c r="C156" s="981" t="s">
        <v>10279</v>
      </c>
      <c r="D156" s="992" t="s">
        <v>10391</v>
      </c>
      <c r="E156" s="995">
        <v>333107.68000000005</v>
      </c>
      <c r="F156" s="975" t="s">
        <v>10367</v>
      </c>
      <c r="G156" s="981" t="s">
        <v>10393</v>
      </c>
      <c r="H156" s="994">
        <v>43735</v>
      </c>
      <c r="I156" s="994">
        <v>44469</v>
      </c>
      <c r="J156" s="984" t="s">
        <v>10368</v>
      </c>
      <c r="K156" s="948" t="s">
        <v>10369</v>
      </c>
    </row>
    <row r="157" spans="1:11" ht="24">
      <c r="A157" s="991" t="s">
        <v>10400</v>
      </c>
      <c r="B157" s="981" t="s">
        <v>10365</v>
      </c>
      <c r="C157" s="981" t="s">
        <v>10279</v>
      </c>
      <c r="D157" s="981" t="s">
        <v>10404</v>
      </c>
      <c r="E157" s="995">
        <v>12492013.560000002</v>
      </c>
      <c r="F157" s="975" t="s">
        <v>10509</v>
      </c>
      <c r="G157" s="981" t="s">
        <v>10393</v>
      </c>
      <c r="H157" s="994">
        <v>44109</v>
      </c>
      <c r="I157" s="994">
        <v>44840</v>
      </c>
      <c r="J157" s="984" t="s">
        <v>10368</v>
      </c>
      <c r="K157" s="948" t="s">
        <v>10369</v>
      </c>
    </row>
    <row r="158" spans="1:11" ht="24">
      <c r="A158" s="980" t="s">
        <v>10406</v>
      </c>
      <c r="B158" s="981" t="s">
        <v>10365</v>
      </c>
      <c r="C158" s="981" t="s">
        <v>10407</v>
      </c>
      <c r="D158" s="980" t="s">
        <v>10408</v>
      </c>
      <c r="E158" s="989">
        <v>66147.97</v>
      </c>
      <c r="F158" s="975" t="s">
        <v>10510</v>
      </c>
      <c r="G158" s="981" t="s">
        <v>10410</v>
      </c>
      <c r="H158" s="994">
        <v>43524</v>
      </c>
      <c r="I158" s="996"/>
      <c r="J158" s="974" t="s">
        <v>10411</v>
      </c>
      <c r="K158" s="948" t="s">
        <v>10412</v>
      </c>
    </row>
    <row r="159" spans="1:11" ht="24">
      <c r="A159" s="980" t="s">
        <v>10413</v>
      </c>
      <c r="B159" s="981" t="s">
        <v>10365</v>
      </c>
      <c r="C159" s="981" t="s">
        <v>10407</v>
      </c>
      <c r="D159" s="980" t="s">
        <v>10408</v>
      </c>
      <c r="E159" s="989">
        <v>82233.64</v>
      </c>
      <c r="F159" s="975" t="s">
        <v>10511</v>
      </c>
      <c r="G159" s="981" t="s">
        <v>10410</v>
      </c>
      <c r="H159" s="994">
        <v>43529</v>
      </c>
      <c r="I159" s="996"/>
      <c r="J159" s="974" t="s">
        <v>10415</v>
      </c>
      <c r="K159" s="948" t="s">
        <v>10412</v>
      </c>
    </row>
    <row r="160" spans="1:11" ht="24">
      <c r="A160" s="980" t="s">
        <v>10416</v>
      </c>
      <c r="B160" s="981" t="s">
        <v>10365</v>
      </c>
      <c r="C160" s="981" t="s">
        <v>10407</v>
      </c>
      <c r="D160" s="980" t="s">
        <v>10408</v>
      </c>
      <c r="E160" s="989">
        <v>168226.9</v>
      </c>
      <c r="F160" s="975" t="s">
        <v>10511</v>
      </c>
      <c r="G160" s="981" t="s">
        <v>10410</v>
      </c>
      <c r="H160" s="994">
        <v>43529</v>
      </c>
      <c r="I160" s="996"/>
      <c r="J160" s="974" t="s">
        <v>10415</v>
      </c>
      <c r="K160" s="948" t="s">
        <v>10412</v>
      </c>
    </row>
    <row r="161" spans="1:11" ht="24">
      <c r="A161" s="980" t="s">
        <v>10417</v>
      </c>
      <c r="B161" s="981" t="s">
        <v>10365</v>
      </c>
      <c r="C161" s="981" t="s">
        <v>10407</v>
      </c>
      <c r="D161" s="980" t="s">
        <v>10408</v>
      </c>
      <c r="E161" s="989">
        <v>155380.75</v>
      </c>
      <c r="F161" s="975" t="s">
        <v>10512</v>
      </c>
      <c r="G161" s="981" t="s">
        <v>10410</v>
      </c>
      <c r="H161" s="994">
        <v>43537</v>
      </c>
      <c r="I161" s="996"/>
      <c r="J161" s="974" t="s">
        <v>10419</v>
      </c>
      <c r="K161" s="948" t="s">
        <v>10412</v>
      </c>
    </row>
    <row r="162" spans="1:11" ht="24">
      <c r="A162" s="980" t="s">
        <v>10420</v>
      </c>
      <c r="B162" s="981" t="s">
        <v>10365</v>
      </c>
      <c r="C162" s="981" t="s">
        <v>10407</v>
      </c>
      <c r="D162" s="980" t="s">
        <v>10408</v>
      </c>
      <c r="E162" s="989">
        <v>137954.1</v>
      </c>
      <c r="F162" s="975" t="s">
        <v>10512</v>
      </c>
      <c r="G162" s="981" t="s">
        <v>10410</v>
      </c>
      <c r="H162" s="994">
        <v>43537</v>
      </c>
      <c r="I162" s="996"/>
      <c r="J162" s="974" t="s">
        <v>10419</v>
      </c>
      <c r="K162" s="948" t="s">
        <v>10412</v>
      </c>
    </row>
    <row r="163" spans="1:11" ht="24">
      <c r="A163" s="980" t="s">
        <v>10421</v>
      </c>
      <c r="B163" s="981" t="s">
        <v>10365</v>
      </c>
      <c r="C163" s="981" t="s">
        <v>10407</v>
      </c>
      <c r="D163" s="980" t="s">
        <v>10408</v>
      </c>
      <c r="E163" s="989">
        <v>206044.05</v>
      </c>
      <c r="F163" s="975" t="s">
        <v>10512</v>
      </c>
      <c r="G163" s="981" t="s">
        <v>10410</v>
      </c>
      <c r="H163" s="994">
        <v>43537</v>
      </c>
      <c r="I163" s="996"/>
      <c r="J163" s="974" t="s">
        <v>10419</v>
      </c>
      <c r="K163" s="948" t="s">
        <v>10412</v>
      </c>
    </row>
    <row r="164" spans="1:11" ht="24">
      <c r="A164" s="980" t="s">
        <v>10422</v>
      </c>
      <c r="B164" s="981" t="s">
        <v>10365</v>
      </c>
      <c r="C164" s="981" t="s">
        <v>10407</v>
      </c>
      <c r="D164" s="980" t="s">
        <v>10408</v>
      </c>
      <c r="E164" s="989">
        <v>125617.39</v>
      </c>
      <c r="F164" s="975" t="s">
        <v>10512</v>
      </c>
      <c r="G164" s="981" t="s">
        <v>10410</v>
      </c>
      <c r="H164" s="994">
        <v>43537</v>
      </c>
      <c r="I164" s="996"/>
      <c r="J164" s="974" t="s">
        <v>10419</v>
      </c>
      <c r="K164" s="948" t="s">
        <v>10412</v>
      </c>
    </row>
    <row r="165" spans="1:11" ht="24">
      <c r="A165" s="980" t="s">
        <v>10423</v>
      </c>
      <c r="B165" s="981" t="s">
        <v>10365</v>
      </c>
      <c r="C165" s="981" t="s">
        <v>10407</v>
      </c>
      <c r="D165" s="980" t="s">
        <v>10408</v>
      </c>
      <c r="E165" s="989">
        <v>170532.99</v>
      </c>
      <c r="F165" s="975" t="s">
        <v>10512</v>
      </c>
      <c r="G165" s="981" t="s">
        <v>10410</v>
      </c>
      <c r="H165" s="994">
        <v>43537</v>
      </c>
      <c r="I165" s="996"/>
      <c r="J165" s="974" t="s">
        <v>10419</v>
      </c>
      <c r="K165" s="948" t="s">
        <v>10412</v>
      </c>
    </row>
    <row r="166" spans="1:11" ht="24">
      <c r="A166" s="980" t="s">
        <v>10424</v>
      </c>
      <c r="B166" s="981" t="s">
        <v>10365</v>
      </c>
      <c r="C166" s="981" t="s">
        <v>10407</v>
      </c>
      <c r="D166" s="980" t="s">
        <v>10408</v>
      </c>
      <c r="E166" s="989">
        <v>93174.1</v>
      </c>
      <c r="F166" s="975" t="s">
        <v>10512</v>
      </c>
      <c r="G166" s="981" t="s">
        <v>10410</v>
      </c>
      <c r="H166" s="994">
        <v>43537</v>
      </c>
      <c r="I166" s="996"/>
      <c r="J166" s="974" t="s">
        <v>10419</v>
      </c>
      <c r="K166" s="948" t="s">
        <v>10412</v>
      </c>
    </row>
    <row r="167" spans="1:11" ht="24">
      <c r="A167" s="980" t="s">
        <v>10425</v>
      </c>
      <c r="B167" s="981" t="s">
        <v>10365</v>
      </c>
      <c r="C167" s="981" t="s">
        <v>10407</v>
      </c>
      <c r="D167" s="980" t="s">
        <v>10408</v>
      </c>
      <c r="E167" s="989">
        <v>259658.68</v>
      </c>
      <c r="F167" s="975" t="s">
        <v>10512</v>
      </c>
      <c r="G167" s="981" t="s">
        <v>10410</v>
      </c>
      <c r="H167" s="994">
        <v>43612</v>
      </c>
      <c r="I167" s="996"/>
      <c r="J167" s="974" t="s">
        <v>10426</v>
      </c>
      <c r="K167" s="948" t="s">
        <v>10412</v>
      </c>
    </row>
    <row r="168" spans="1:11" ht="24">
      <c r="A168" s="980" t="s">
        <v>10427</v>
      </c>
      <c r="B168" s="981" t="s">
        <v>10365</v>
      </c>
      <c r="C168" s="981" t="s">
        <v>10407</v>
      </c>
      <c r="D168" s="980" t="s">
        <v>10428</v>
      </c>
      <c r="E168" s="989">
        <v>230836.08</v>
      </c>
      <c r="F168" s="975" t="s">
        <v>10513</v>
      </c>
      <c r="G168" s="981" t="s">
        <v>10410</v>
      </c>
      <c r="H168" s="994">
        <v>43542</v>
      </c>
      <c r="I168" s="996"/>
      <c r="J168" s="974" t="s">
        <v>10430</v>
      </c>
      <c r="K168" s="948" t="s">
        <v>10412</v>
      </c>
    </row>
    <row r="169" spans="1:11" ht="24">
      <c r="A169" s="980" t="s">
        <v>10431</v>
      </c>
      <c r="B169" s="981" t="s">
        <v>10365</v>
      </c>
      <c r="C169" s="981" t="s">
        <v>10407</v>
      </c>
      <c r="D169" s="980" t="s">
        <v>10428</v>
      </c>
      <c r="E169" s="989">
        <v>142087.59</v>
      </c>
      <c r="F169" s="975" t="s">
        <v>10514</v>
      </c>
      <c r="G169" s="981" t="s">
        <v>10410</v>
      </c>
      <c r="H169" s="994">
        <v>43552</v>
      </c>
      <c r="I169" s="996"/>
      <c r="J169" s="974" t="s">
        <v>10433</v>
      </c>
      <c r="K169" s="948" t="s">
        <v>10412</v>
      </c>
    </row>
    <row r="170" spans="1:11" ht="24">
      <c r="A170" s="980" t="s">
        <v>10434</v>
      </c>
      <c r="B170" s="981" t="s">
        <v>10365</v>
      </c>
      <c r="C170" s="981" t="s">
        <v>10407</v>
      </c>
      <c r="D170" s="980" t="s">
        <v>10428</v>
      </c>
      <c r="E170" s="989">
        <v>147410.26</v>
      </c>
      <c r="F170" s="975" t="s">
        <v>10432</v>
      </c>
      <c r="G170" s="981" t="s">
        <v>10410</v>
      </c>
      <c r="H170" s="994">
        <v>43552</v>
      </c>
      <c r="I170" s="996"/>
      <c r="J170" s="974" t="s">
        <v>10433</v>
      </c>
      <c r="K170" s="948" t="s">
        <v>10412</v>
      </c>
    </row>
    <row r="171" spans="1:11" ht="36">
      <c r="A171" s="980" t="s">
        <v>10435</v>
      </c>
      <c r="B171" s="981" t="s">
        <v>10365</v>
      </c>
      <c r="C171" s="981" t="s">
        <v>10407</v>
      </c>
      <c r="D171" s="980" t="s">
        <v>10428</v>
      </c>
      <c r="E171" s="989">
        <v>266147.82</v>
      </c>
      <c r="F171" s="975" t="s">
        <v>10515</v>
      </c>
      <c r="G171" s="981" t="s">
        <v>10410</v>
      </c>
      <c r="H171" s="994">
        <v>43552</v>
      </c>
      <c r="I171" s="996"/>
      <c r="J171" s="974" t="s">
        <v>10437</v>
      </c>
      <c r="K171" s="948" t="s">
        <v>10412</v>
      </c>
    </row>
    <row r="172" spans="1:11" ht="36">
      <c r="A172" s="980" t="s">
        <v>10438</v>
      </c>
      <c r="B172" s="981" t="s">
        <v>10365</v>
      </c>
      <c r="C172" s="981" t="s">
        <v>10407</v>
      </c>
      <c r="D172" s="980" t="s">
        <v>10428</v>
      </c>
      <c r="E172" s="989">
        <v>224341.93</v>
      </c>
      <c r="F172" s="975" t="s">
        <v>10515</v>
      </c>
      <c r="G172" s="981" t="s">
        <v>10410</v>
      </c>
      <c r="H172" s="994">
        <v>43552</v>
      </c>
      <c r="I172" s="996"/>
      <c r="J172" s="974" t="s">
        <v>10437</v>
      </c>
      <c r="K172" s="948" t="s">
        <v>10412</v>
      </c>
    </row>
    <row r="173" spans="1:11" ht="24">
      <c r="A173" s="980" t="s">
        <v>10439</v>
      </c>
      <c r="B173" s="981" t="s">
        <v>10365</v>
      </c>
      <c r="C173" s="981" t="s">
        <v>10407</v>
      </c>
      <c r="D173" s="980" t="s">
        <v>10443</v>
      </c>
      <c r="E173" s="1009">
        <v>4997500.76</v>
      </c>
      <c r="F173" s="975" t="s">
        <v>10418</v>
      </c>
      <c r="G173" s="981" t="s">
        <v>10410</v>
      </c>
      <c r="H173" s="994">
        <v>43836</v>
      </c>
      <c r="I173" s="996"/>
      <c r="J173" s="997" t="s">
        <v>10516</v>
      </c>
      <c r="K173" s="948" t="s">
        <v>10412</v>
      </c>
    </row>
    <row r="174" spans="1:11" ht="24">
      <c r="A174" s="1010" t="s">
        <v>10406</v>
      </c>
      <c r="B174" s="1011" t="s">
        <v>10365</v>
      </c>
      <c r="C174" s="1011" t="s">
        <v>10407</v>
      </c>
      <c r="D174" s="1010" t="s">
        <v>10517</v>
      </c>
      <c r="E174" s="1012">
        <v>137862.54999999999</v>
      </c>
      <c r="F174" s="975" t="s">
        <v>10518</v>
      </c>
      <c r="G174" s="1011" t="s">
        <v>10410</v>
      </c>
      <c r="H174" s="1013">
        <v>43524</v>
      </c>
      <c r="I174" s="1014"/>
      <c r="J174" s="1015" t="s">
        <v>10411</v>
      </c>
      <c r="K174" s="948" t="s">
        <v>10412</v>
      </c>
    </row>
    <row r="175" spans="1:11" ht="24">
      <c r="A175" s="1010" t="s">
        <v>10413</v>
      </c>
      <c r="B175" s="1011" t="s">
        <v>10365</v>
      </c>
      <c r="C175" s="1011" t="s">
        <v>10407</v>
      </c>
      <c r="D175" s="1010" t="s">
        <v>10517</v>
      </c>
      <c r="E175" s="1012">
        <v>148155.32999999999</v>
      </c>
      <c r="F175" s="1016" t="s">
        <v>10519</v>
      </c>
      <c r="G175" s="1011" t="s">
        <v>10410</v>
      </c>
      <c r="H175" s="1013">
        <v>43529</v>
      </c>
      <c r="I175" s="1014"/>
      <c r="J175" s="1015" t="s">
        <v>10415</v>
      </c>
      <c r="K175" s="948" t="s">
        <v>10412</v>
      </c>
    </row>
    <row r="176" spans="1:11" ht="36">
      <c r="A176" s="1010" t="s">
        <v>10416</v>
      </c>
      <c r="B176" s="1011" t="s">
        <v>10365</v>
      </c>
      <c r="C176" s="1011" t="s">
        <v>10407</v>
      </c>
      <c r="D176" s="1010" t="s">
        <v>10517</v>
      </c>
      <c r="E176" s="1012">
        <v>47480.1</v>
      </c>
      <c r="F176" s="1016" t="s">
        <v>10520</v>
      </c>
      <c r="G176" s="1011" t="s">
        <v>10410</v>
      </c>
      <c r="H176" s="1013">
        <v>43529</v>
      </c>
      <c r="I176" s="1014"/>
      <c r="J176" s="1015" t="s">
        <v>10415</v>
      </c>
      <c r="K176" s="948" t="s">
        <v>10412</v>
      </c>
    </row>
    <row r="177" spans="1:11" ht="24">
      <c r="A177" s="1010" t="s">
        <v>10417</v>
      </c>
      <c r="B177" s="1011" t="s">
        <v>10365</v>
      </c>
      <c r="C177" s="1011" t="s">
        <v>10407</v>
      </c>
      <c r="D177" s="1010" t="s">
        <v>10517</v>
      </c>
      <c r="E177" s="1012">
        <v>363388.91</v>
      </c>
      <c r="F177" s="975" t="s">
        <v>10521</v>
      </c>
      <c r="G177" s="1011" t="s">
        <v>10410</v>
      </c>
      <c r="H177" s="1013">
        <v>43537</v>
      </c>
      <c r="I177" s="1014"/>
      <c r="J177" s="1015" t="s">
        <v>10419</v>
      </c>
      <c r="K177" s="948" t="s">
        <v>10412</v>
      </c>
    </row>
    <row r="178" spans="1:11" ht="36">
      <c r="A178" s="1010" t="s">
        <v>10420</v>
      </c>
      <c r="B178" s="1011" t="s">
        <v>10365</v>
      </c>
      <c r="C178" s="1011" t="s">
        <v>10407</v>
      </c>
      <c r="D178" s="1010" t="s">
        <v>10517</v>
      </c>
      <c r="E178" s="1012">
        <v>223772.26</v>
      </c>
      <c r="F178" s="1016" t="s">
        <v>10522</v>
      </c>
      <c r="G178" s="1011" t="s">
        <v>10410</v>
      </c>
      <c r="H178" s="1013">
        <v>43537</v>
      </c>
      <c r="I178" s="1014"/>
      <c r="J178" s="1015" t="s">
        <v>10419</v>
      </c>
      <c r="K178" s="948" t="s">
        <v>10412</v>
      </c>
    </row>
    <row r="179" spans="1:11" ht="24">
      <c r="A179" s="1010" t="s">
        <v>10421</v>
      </c>
      <c r="B179" s="1011" t="s">
        <v>10365</v>
      </c>
      <c r="C179" s="1011" t="s">
        <v>10407</v>
      </c>
      <c r="D179" s="1010" t="s">
        <v>10517</v>
      </c>
      <c r="E179" s="1012">
        <v>217308</v>
      </c>
      <c r="F179" s="1016" t="s">
        <v>10523</v>
      </c>
      <c r="G179" s="1011" t="s">
        <v>10410</v>
      </c>
      <c r="H179" s="1013">
        <v>43537</v>
      </c>
      <c r="I179" s="1014"/>
      <c r="J179" s="1015" t="s">
        <v>10419</v>
      </c>
      <c r="K179" s="948" t="s">
        <v>10412</v>
      </c>
    </row>
    <row r="180" spans="1:11" ht="24">
      <c r="A180" s="1010" t="s">
        <v>10422</v>
      </c>
      <c r="B180" s="1011" t="s">
        <v>10365</v>
      </c>
      <c r="C180" s="1011" t="s">
        <v>10407</v>
      </c>
      <c r="D180" s="1010" t="s">
        <v>10517</v>
      </c>
      <c r="E180" s="1012">
        <v>46811.53</v>
      </c>
      <c r="F180" s="975" t="s">
        <v>10524</v>
      </c>
      <c r="G180" s="1011" t="s">
        <v>10410</v>
      </c>
      <c r="H180" s="1013">
        <v>43537</v>
      </c>
      <c r="I180" s="1014"/>
      <c r="J180" s="1015" t="s">
        <v>10419</v>
      </c>
      <c r="K180" s="948" t="s">
        <v>10412</v>
      </c>
    </row>
    <row r="181" spans="1:11" ht="24">
      <c r="A181" s="1010" t="s">
        <v>10423</v>
      </c>
      <c r="B181" s="1011" t="s">
        <v>10365</v>
      </c>
      <c r="C181" s="1011" t="s">
        <v>10407</v>
      </c>
      <c r="D181" s="1010" t="s">
        <v>10517</v>
      </c>
      <c r="E181" s="1012">
        <v>90750</v>
      </c>
      <c r="F181" s="975" t="s">
        <v>10525</v>
      </c>
      <c r="G181" s="1011" t="s">
        <v>10410</v>
      </c>
      <c r="H181" s="1013">
        <v>43537</v>
      </c>
      <c r="I181" s="1014"/>
      <c r="J181" s="1015" t="s">
        <v>10419</v>
      </c>
      <c r="K181" s="948" t="s">
        <v>10412</v>
      </c>
    </row>
    <row r="182" spans="1:11" ht="24">
      <c r="A182" s="1010" t="s">
        <v>10424</v>
      </c>
      <c r="B182" s="1011" t="s">
        <v>10365</v>
      </c>
      <c r="C182" s="1011" t="s">
        <v>10407</v>
      </c>
      <c r="D182" s="1010" t="s">
        <v>10517</v>
      </c>
      <c r="E182" s="1012">
        <v>161180.57999999999</v>
      </c>
      <c r="F182" s="975" t="s">
        <v>10518</v>
      </c>
      <c r="G182" s="1011" t="s">
        <v>10410</v>
      </c>
      <c r="H182" s="1013">
        <v>43537</v>
      </c>
      <c r="I182" s="1014"/>
      <c r="J182" s="1015" t="s">
        <v>10419</v>
      </c>
      <c r="K182" s="948" t="s">
        <v>10412</v>
      </c>
    </row>
    <row r="183" spans="1:11" ht="24">
      <c r="A183" s="1010" t="s">
        <v>10425</v>
      </c>
      <c r="B183" s="1011" t="s">
        <v>10365</v>
      </c>
      <c r="C183" s="1011" t="s">
        <v>10407</v>
      </c>
      <c r="D183" s="1010" t="s">
        <v>10526</v>
      </c>
      <c r="E183" s="1012">
        <v>58707.41</v>
      </c>
      <c r="F183" s="1016" t="s">
        <v>10527</v>
      </c>
      <c r="G183" s="1011" t="s">
        <v>10410</v>
      </c>
      <c r="H183" s="1013">
        <v>43612</v>
      </c>
      <c r="I183" s="1014"/>
      <c r="J183" s="1015" t="s">
        <v>10528</v>
      </c>
      <c r="K183" s="948" t="s">
        <v>10412</v>
      </c>
    </row>
    <row r="184" spans="1:11" ht="36">
      <c r="A184" s="1010" t="s">
        <v>10427</v>
      </c>
      <c r="B184" s="1011" t="s">
        <v>10365</v>
      </c>
      <c r="C184" s="1011" t="s">
        <v>10407</v>
      </c>
      <c r="D184" s="1010" t="s">
        <v>10517</v>
      </c>
      <c r="E184" s="1012">
        <v>327038.21000000002</v>
      </c>
      <c r="F184" s="1016" t="s">
        <v>10529</v>
      </c>
      <c r="G184" s="1011" t="s">
        <v>10410</v>
      </c>
      <c r="H184" s="1013">
        <v>43542</v>
      </c>
      <c r="I184" s="1014"/>
      <c r="J184" s="1015" t="s">
        <v>10430</v>
      </c>
      <c r="K184" s="948" t="s">
        <v>10412</v>
      </c>
    </row>
    <row r="185" spans="1:11" ht="36">
      <c r="A185" s="1010" t="s">
        <v>10431</v>
      </c>
      <c r="B185" s="1011" t="s">
        <v>10365</v>
      </c>
      <c r="C185" s="1011" t="s">
        <v>10407</v>
      </c>
      <c r="D185" s="1010" t="s">
        <v>10517</v>
      </c>
      <c r="E185" s="1012">
        <v>162160.66</v>
      </c>
      <c r="F185" s="1016" t="s">
        <v>10530</v>
      </c>
      <c r="G185" s="1011" t="s">
        <v>10410</v>
      </c>
      <c r="H185" s="1013">
        <v>43552</v>
      </c>
      <c r="I185" s="1014"/>
      <c r="J185" s="1015" t="s">
        <v>10433</v>
      </c>
      <c r="K185" s="948" t="s">
        <v>10412</v>
      </c>
    </row>
    <row r="186" spans="1:11" ht="24">
      <c r="A186" s="1010" t="s">
        <v>10434</v>
      </c>
      <c r="B186" s="1011" t="s">
        <v>10365</v>
      </c>
      <c r="C186" s="1011" t="s">
        <v>10407</v>
      </c>
      <c r="D186" s="1010" t="s">
        <v>10517</v>
      </c>
      <c r="E186" s="1012">
        <v>171111.13</v>
      </c>
      <c r="F186" s="975" t="s">
        <v>10531</v>
      </c>
      <c r="G186" s="1011" t="s">
        <v>10410</v>
      </c>
      <c r="H186" s="1013">
        <v>43552</v>
      </c>
      <c r="I186" s="1014"/>
      <c r="J186" s="1015" t="s">
        <v>10433</v>
      </c>
      <c r="K186" s="948" t="s">
        <v>10412</v>
      </c>
    </row>
    <row r="187" spans="1:11" ht="24">
      <c r="A187" s="1010" t="s">
        <v>10435</v>
      </c>
      <c r="B187" s="1011" t="s">
        <v>10365</v>
      </c>
      <c r="C187" s="1011" t="s">
        <v>10407</v>
      </c>
      <c r="D187" s="1010" t="s">
        <v>10517</v>
      </c>
      <c r="E187" s="1012">
        <v>20574.91</v>
      </c>
      <c r="F187" s="975" t="s">
        <v>10532</v>
      </c>
      <c r="G187" s="1011" t="s">
        <v>10410</v>
      </c>
      <c r="H187" s="1013">
        <v>43552</v>
      </c>
      <c r="I187" s="1014"/>
      <c r="J187" s="1015" t="s">
        <v>10437</v>
      </c>
      <c r="K187" s="948" t="s">
        <v>10412</v>
      </c>
    </row>
    <row r="188" spans="1:11" ht="36">
      <c r="A188" s="1010" t="s">
        <v>10438</v>
      </c>
      <c r="B188" s="1011" t="s">
        <v>10365</v>
      </c>
      <c r="C188" s="1011" t="s">
        <v>10407</v>
      </c>
      <c r="D188" s="1010" t="s">
        <v>10517</v>
      </c>
      <c r="E188" s="1012">
        <v>209867.15</v>
      </c>
      <c r="F188" s="1016" t="s">
        <v>10530</v>
      </c>
      <c r="G188" s="1011" t="s">
        <v>10410</v>
      </c>
      <c r="H188" s="1013">
        <v>43552</v>
      </c>
      <c r="I188" s="1014"/>
      <c r="J188" s="1015" t="s">
        <v>10437</v>
      </c>
      <c r="K188" s="948" t="s">
        <v>10412</v>
      </c>
    </row>
    <row r="189" spans="1:11" ht="24">
      <c r="A189" s="988" t="s">
        <v>10445</v>
      </c>
      <c r="B189" s="975" t="s">
        <v>10326</v>
      </c>
      <c r="C189" s="981" t="s">
        <v>10327</v>
      </c>
      <c r="D189" s="1083" t="s">
        <v>10446</v>
      </c>
      <c r="E189" s="989">
        <v>2000</v>
      </c>
      <c r="F189" s="975" t="s">
        <v>10447</v>
      </c>
      <c r="G189" s="981" t="s">
        <v>10302</v>
      </c>
      <c r="H189" s="977">
        <v>43899</v>
      </c>
      <c r="I189" s="977">
        <v>45047</v>
      </c>
      <c r="J189" s="974" t="s">
        <v>10448</v>
      </c>
      <c r="K189" s="985" t="s">
        <v>10344</v>
      </c>
    </row>
    <row r="190" spans="1:11">
      <c r="A190" s="998" t="s">
        <v>0</v>
      </c>
      <c r="B190" s="998"/>
      <c r="C190" s="998"/>
      <c r="D190" s="998"/>
      <c r="E190" s="999">
        <f>SUM(E104:E189)</f>
        <v>116493697.70799999</v>
      </c>
      <c r="F190" s="998"/>
      <c r="G190" s="998"/>
      <c r="H190" s="998"/>
      <c r="I190" s="998"/>
      <c r="J190" s="1000"/>
      <c r="K190" s="781"/>
    </row>
    <row r="195" spans="1:11">
      <c r="A195" s="724" t="s">
        <v>414</v>
      </c>
      <c r="B195" s="725"/>
      <c r="C195" s="725"/>
    </row>
    <row r="196" spans="1:11">
      <c r="A196" s="94" t="s">
        <v>1009</v>
      </c>
      <c r="B196" s="725"/>
      <c r="C196" s="725"/>
    </row>
    <row r="197" spans="1:11">
      <c r="A197" s="94" t="s">
        <v>1008</v>
      </c>
      <c r="B197" s="783"/>
      <c r="C197" s="783" t="s">
        <v>10566</v>
      </c>
    </row>
    <row r="198" spans="1:11" ht="36">
      <c r="A198" s="972" t="s">
        <v>78</v>
      </c>
      <c r="B198" s="973" t="s">
        <v>77</v>
      </c>
      <c r="C198" s="973" t="s">
        <v>192</v>
      </c>
      <c r="D198" s="973" t="s">
        <v>193</v>
      </c>
      <c r="E198" s="973" t="s">
        <v>2</v>
      </c>
      <c r="F198" s="973" t="s">
        <v>191</v>
      </c>
      <c r="G198" s="973" t="s">
        <v>80</v>
      </c>
      <c r="H198" s="973" t="s">
        <v>154</v>
      </c>
      <c r="I198" s="973" t="s">
        <v>159</v>
      </c>
      <c r="J198" s="973" t="s">
        <v>79</v>
      </c>
      <c r="K198" s="973" t="s">
        <v>10202</v>
      </c>
    </row>
    <row r="199" spans="1:11" ht="24">
      <c r="A199" s="974" t="s">
        <v>10203</v>
      </c>
      <c r="B199" s="975" t="s">
        <v>10204</v>
      </c>
      <c r="C199" s="975" t="s">
        <v>10205</v>
      </c>
      <c r="D199" s="975" t="s">
        <v>10533</v>
      </c>
      <c r="E199" s="976">
        <v>210000</v>
      </c>
      <c r="F199" s="975" t="s">
        <v>10533</v>
      </c>
      <c r="G199" s="975" t="s">
        <v>10534</v>
      </c>
      <c r="H199" s="977" t="s">
        <v>10533</v>
      </c>
      <c r="I199" s="977" t="s">
        <v>10533</v>
      </c>
      <c r="J199" s="975" t="s">
        <v>10535</v>
      </c>
      <c r="K199" s="978" t="s">
        <v>10210</v>
      </c>
    </row>
    <row r="200" spans="1:11" ht="24">
      <c r="A200" s="974" t="s">
        <v>10211</v>
      </c>
      <c r="B200" s="975" t="s">
        <v>10204</v>
      </c>
      <c r="C200" s="975" t="s">
        <v>10205</v>
      </c>
      <c r="D200" s="975" t="s">
        <v>10533</v>
      </c>
      <c r="E200" s="976">
        <v>200000</v>
      </c>
      <c r="F200" s="975" t="s">
        <v>10533</v>
      </c>
      <c r="G200" s="975" t="s">
        <v>10534</v>
      </c>
      <c r="H200" s="977" t="s">
        <v>10533</v>
      </c>
      <c r="I200" s="977" t="s">
        <v>10533</v>
      </c>
      <c r="J200" s="975" t="s">
        <v>10535</v>
      </c>
      <c r="K200" s="978" t="s">
        <v>10210</v>
      </c>
    </row>
    <row r="201" spans="1:11" ht="24">
      <c r="A201" s="974" t="s">
        <v>10214</v>
      </c>
      <c r="B201" s="975" t="s">
        <v>10204</v>
      </c>
      <c r="C201" s="975" t="s">
        <v>10205</v>
      </c>
      <c r="D201" s="975" t="s">
        <v>10533</v>
      </c>
      <c r="E201" s="976">
        <v>950000</v>
      </c>
      <c r="F201" s="975" t="s">
        <v>10533</v>
      </c>
      <c r="G201" s="975" t="s">
        <v>10534</v>
      </c>
      <c r="H201" s="977" t="s">
        <v>10533</v>
      </c>
      <c r="I201" s="977" t="s">
        <v>10533</v>
      </c>
      <c r="J201" s="975" t="s">
        <v>10535</v>
      </c>
      <c r="K201" s="978" t="s">
        <v>10210</v>
      </c>
    </row>
    <row r="202" spans="1:11" ht="24">
      <c r="A202" s="974" t="s">
        <v>10217</v>
      </c>
      <c r="B202" s="975" t="s">
        <v>10204</v>
      </c>
      <c r="C202" s="975" t="s">
        <v>10205</v>
      </c>
      <c r="D202" s="975" t="s">
        <v>10533</v>
      </c>
      <c r="E202" s="976">
        <v>30000</v>
      </c>
      <c r="F202" s="975" t="s">
        <v>10533</v>
      </c>
      <c r="G202" s="975" t="s">
        <v>10534</v>
      </c>
      <c r="H202" s="977" t="s">
        <v>10533</v>
      </c>
      <c r="I202" s="977" t="s">
        <v>10533</v>
      </c>
      <c r="J202" s="975" t="s">
        <v>10535</v>
      </c>
      <c r="K202" s="978" t="s">
        <v>10210</v>
      </c>
    </row>
    <row r="203" spans="1:11" ht="24">
      <c r="A203" s="974" t="s">
        <v>10220</v>
      </c>
      <c r="B203" s="975" t="s">
        <v>10221</v>
      </c>
      <c r="C203" s="975" t="s">
        <v>10205</v>
      </c>
      <c r="D203" s="975" t="s">
        <v>10533</v>
      </c>
      <c r="E203" s="976">
        <v>5000</v>
      </c>
      <c r="F203" s="975" t="s">
        <v>10533</v>
      </c>
      <c r="G203" s="975" t="s">
        <v>10534</v>
      </c>
      <c r="H203" s="977" t="s">
        <v>10533</v>
      </c>
      <c r="I203" s="977" t="s">
        <v>10533</v>
      </c>
      <c r="J203" s="975" t="s">
        <v>10535</v>
      </c>
      <c r="K203" s="978" t="s">
        <v>10210</v>
      </c>
    </row>
    <row r="204" spans="1:11" ht="24">
      <c r="A204" s="974" t="s">
        <v>10224</v>
      </c>
      <c r="B204" s="975" t="s">
        <v>10204</v>
      </c>
      <c r="C204" s="975" t="s">
        <v>10225</v>
      </c>
      <c r="D204" s="975" t="s">
        <v>10533</v>
      </c>
      <c r="E204" s="976">
        <v>800000</v>
      </c>
      <c r="F204" s="975" t="s">
        <v>10533</v>
      </c>
      <c r="G204" s="975" t="s">
        <v>10534</v>
      </c>
      <c r="H204" s="977" t="s">
        <v>10533</v>
      </c>
      <c r="I204" s="977" t="s">
        <v>10533</v>
      </c>
      <c r="J204" s="975" t="s">
        <v>10535</v>
      </c>
      <c r="K204" s="978" t="s">
        <v>10210</v>
      </c>
    </row>
    <row r="205" spans="1:11" ht="24">
      <c r="A205" s="980" t="s">
        <v>10230</v>
      </c>
      <c r="B205" s="981" t="s">
        <v>10204</v>
      </c>
      <c r="C205" s="981" t="s">
        <v>10225</v>
      </c>
      <c r="D205" s="981" t="s">
        <v>10231</v>
      </c>
      <c r="E205" s="1003">
        <v>623040</v>
      </c>
      <c r="F205" s="983" t="s">
        <v>10232</v>
      </c>
      <c r="G205" s="981" t="s">
        <v>10536</v>
      </c>
      <c r="H205" s="994">
        <v>44029</v>
      </c>
      <c r="I205" s="994">
        <v>44926</v>
      </c>
      <c r="J205" s="1017"/>
      <c r="K205" s="978" t="s">
        <v>10234</v>
      </c>
    </row>
    <row r="206" spans="1:11" ht="36">
      <c r="A206" s="986" t="s">
        <v>10235</v>
      </c>
      <c r="B206" s="981" t="s">
        <v>10204</v>
      </c>
      <c r="C206" s="981" t="s">
        <v>10225</v>
      </c>
      <c r="D206" s="981" t="s">
        <v>10236</v>
      </c>
      <c r="E206" s="1018">
        <v>4364338.66</v>
      </c>
      <c r="F206" s="983" t="s">
        <v>10232</v>
      </c>
      <c r="G206" s="981" t="s">
        <v>10536</v>
      </c>
      <c r="H206" s="994">
        <v>43322</v>
      </c>
      <c r="I206" s="994">
        <v>44926</v>
      </c>
      <c r="J206" s="981"/>
      <c r="K206" s="978" t="s">
        <v>10234</v>
      </c>
    </row>
    <row r="207" spans="1:11" ht="24">
      <c r="A207" s="986" t="s">
        <v>10240</v>
      </c>
      <c r="B207" s="981" t="s">
        <v>10204</v>
      </c>
      <c r="C207" s="981" t="s">
        <v>10225</v>
      </c>
      <c r="D207" s="981" t="s">
        <v>10236</v>
      </c>
      <c r="E207" s="1019">
        <v>325467.68</v>
      </c>
      <c r="F207" s="983" t="s">
        <v>10232</v>
      </c>
      <c r="G207" s="981" t="s">
        <v>10536</v>
      </c>
      <c r="H207" s="994">
        <v>43266</v>
      </c>
      <c r="I207" s="994">
        <v>44926</v>
      </c>
      <c r="J207" s="981"/>
      <c r="K207" s="978" t="s">
        <v>10234</v>
      </c>
    </row>
    <row r="208" spans="1:11" ht="36">
      <c r="A208" s="986" t="s">
        <v>10241</v>
      </c>
      <c r="B208" s="981" t="s">
        <v>10204</v>
      </c>
      <c r="C208" s="981" t="s">
        <v>10225</v>
      </c>
      <c r="D208" s="981" t="s">
        <v>10242</v>
      </c>
      <c r="E208" s="1018">
        <v>5183580.83</v>
      </c>
      <c r="F208" s="975" t="s">
        <v>10243</v>
      </c>
      <c r="G208" s="975" t="s">
        <v>10537</v>
      </c>
      <c r="H208" s="994">
        <v>43818</v>
      </c>
      <c r="I208" s="994">
        <v>44913</v>
      </c>
      <c r="J208" s="981" t="s">
        <v>10538</v>
      </c>
      <c r="K208" s="978" t="s">
        <v>10234</v>
      </c>
    </row>
    <row r="209" spans="1:11" ht="24">
      <c r="A209" s="986" t="s">
        <v>10246</v>
      </c>
      <c r="B209" s="981" t="s">
        <v>10204</v>
      </c>
      <c r="C209" s="981" t="s">
        <v>10225</v>
      </c>
      <c r="D209" s="981" t="s">
        <v>10247</v>
      </c>
      <c r="E209" s="1018">
        <v>2641391.83</v>
      </c>
      <c r="F209" s="983" t="s">
        <v>10232</v>
      </c>
      <c r="G209" s="981" t="s">
        <v>10233</v>
      </c>
      <c r="H209" s="994">
        <v>43627</v>
      </c>
      <c r="I209" s="994">
        <v>44752</v>
      </c>
      <c r="J209" s="981" t="s">
        <v>10538</v>
      </c>
      <c r="K209" s="978" t="s">
        <v>10234</v>
      </c>
    </row>
    <row r="210" spans="1:11" ht="24">
      <c r="A210" s="988" t="s">
        <v>10252</v>
      </c>
      <c r="B210" s="981" t="s">
        <v>10253</v>
      </c>
      <c r="C210" s="981"/>
      <c r="D210" s="980"/>
      <c r="E210" s="989">
        <v>221869.49999999997</v>
      </c>
      <c r="F210" s="981"/>
      <c r="G210" s="981"/>
      <c r="H210" s="994"/>
      <c r="I210" s="994"/>
      <c r="J210" s="981" t="s">
        <v>10539</v>
      </c>
      <c r="K210" s="978" t="s">
        <v>10259</v>
      </c>
    </row>
    <row r="211" spans="1:11" ht="24">
      <c r="A211" s="988" t="s">
        <v>10540</v>
      </c>
      <c r="B211" s="981" t="s">
        <v>10265</v>
      </c>
      <c r="C211" s="981"/>
      <c r="D211" s="980"/>
      <c r="E211" s="989">
        <v>139053.4</v>
      </c>
      <c r="F211" s="981"/>
      <c r="G211" s="981"/>
      <c r="H211" s="994"/>
      <c r="I211" s="994"/>
      <c r="J211" s="981" t="s">
        <v>10539</v>
      </c>
      <c r="K211" s="978" t="s">
        <v>10259</v>
      </c>
    </row>
    <row r="212" spans="1:11" ht="24">
      <c r="A212" s="988" t="s">
        <v>10264</v>
      </c>
      <c r="B212" s="981" t="s">
        <v>10265</v>
      </c>
      <c r="C212" s="981"/>
      <c r="D212" s="980"/>
      <c r="E212" s="989">
        <v>51130.437499999993</v>
      </c>
      <c r="F212" s="981"/>
      <c r="G212" s="981"/>
      <c r="H212" s="994"/>
      <c r="I212" s="994"/>
      <c r="J212" s="981" t="s">
        <v>10539</v>
      </c>
      <c r="K212" s="978" t="s">
        <v>10259</v>
      </c>
    </row>
    <row r="213" spans="1:11" ht="24">
      <c r="A213" s="988" t="s">
        <v>10268</v>
      </c>
      <c r="B213" s="981" t="s">
        <v>10249</v>
      </c>
      <c r="C213" s="981"/>
      <c r="D213" s="1020"/>
      <c r="E213" s="989">
        <v>415167.83649999998</v>
      </c>
      <c r="F213" s="981"/>
      <c r="G213" s="981"/>
      <c r="H213" s="994"/>
      <c r="I213" s="994"/>
      <c r="J213" s="981" t="s">
        <v>10539</v>
      </c>
      <c r="K213" s="978" t="s">
        <v>10259</v>
      </c>
    </row>
    <row r="214" spans="1:11" ht="24">
      <c r="A214" s="988" t="s">
        <v>10271</v>
      </c>
      <c r="B214" s="981" t="s">
        <v>10249</v>
      </c>
      <c r="C214" s="981"/>
      <c r="D214" s="1020"/>
      <c r="E214" s="989">
        <v>444410.28949999996</v>
      </c>
      <c r="F214" s="981"/>
      <c r="G214" s="981"/>
      <c r="H214" s="994"/>
      <c r="I214" s="994"/>
      <c r="J214" s="981" t="s">
        <v>10539</v>
      </c>
      <c r="K214" s="978" t="s">
        <v>10259</v>
      </c>
    </row>
    <row r="215" spans="1:11">
      <c r="A215" s="988" t="s">
        <v>10541</v>
      </c>
      <c r="B215" s="981" t="s">
        <v>10253</v>
      </c>
      <c r="C215" s="981"/>
      <c r="D215" s="980"/>
      <c r="E215" s="989">
        <v>281547.59999999998</v>
      </c>
      <c r="F215" s="981"/>
      <c r="G215" s="981"/>
      <c r="H215" s="994"/>
      <c r="I215" s="994"/>
      <c r="J215" s="981" t="s">
        <v>10539</v>
      </c>
      <c r="K215" s="978" t="s">
        <v>10259</v>
      </c>
    </row>
    <row r="216" spans="1:11">
      <c r="A216" s="988" t="s">
        <v>10293</v>
      </c>
      <c r="B216" s="981" t="s">
        <v>10249</v>
      </c>
      <c r="C216" s="981" t="s">
        <v>10279</v>
      </c>
      <c r="D216" s="980"/>
      <c r="E216" s="989">
        <f>521055.47*1.07</f>
        <v>557529.35290000006</v>
      </c>
      <c r="F216" s="981"/>
      <c r="G216" s="981" t="s">
        <v>10536</v>
      </c>
      <c r="H216" s="994"/>
      <c r="I216" s="994"/>
      <c r="J216" s="981"/>
      <c r="K216" s="978" t="s">
        <v>10542</v>
      </c>
    </row>
    <row r="217" spans="1:11" ht="36">
      <c r="A217" s="988" t="s">
        <v>10297</v>
      </c>
      <c r="B217" s="981" t="s">
        <v>10249</v>
      </c>
      <c r="C217" s="981" t="s">
        <v>10279</v>
      </c>
      <c r="D217" s="980" t="s">
        <v>10301</v>
      </c>
      <c r="E217" s="989">
        <f>(2628116.6*4)</f>
        <v>10512466.4</v>
      </c>
      <c r="F217" s="975" t="s">
        <v>10481</v>
      </c>
      <c r="G217" s="981" t="s">
        <v>10302</v>
      </c>
      <c r="H217" s="994">
        <v>44138</v>
      </c>
      <c r="I217" s="994">
        <v>45172</v>
      </c>
      <c r="J217" s="981" t="s">
        <v>10303</v>
      </c>
      <c r="K217" s="978" t="s">
        <v>10542</v>
      </c>
    </row>
    <row r="218" spans="1:11" ht="48">
      <c r="A218" s="988" t="s">
        <v>10543</v>
      </c>
      <c r="B218" s="981" t="s">
        <v>10204</v>
      </c>
      <c r="C218" s="981" t="s">
        <v>10279</v>
      </c>
      <c r="D218" s="980"/>
      <c r="E218" s="989">
        <v>2166706.6520000002</v>
      </c>
      <c r="F218" s="975"/>
      <c r="G218" s="981" t="s">
        <v>10536</v>
      </c>
      <c r="H218" s="994"/>
      <c r="I218" s="994"/>
      <c r="J218" s="981"/>
      <c r="K218" s="978" t="s">
        <v>10542</v>
      </c>
    </row>
    <row r="219" spans="1:11">
      <c r="A219" s="988" t="s">
        <v>10308</v>
      </c>
      <c r="B219" s="981" t="s">
        <v>10249</v>
      </c>
      <c r="C219" s="981" t="s">
        <v>10279</v>
      </c>
      <c r="D219" s="980"/>
      <c r="E219" s="989">
        <v>2592974.0870000003</v>
      </c>
      <c r="F219" s="975"/>
      <c r="G219" s="981" t="s">
        <v>10536</v>
      </c>
      <c r="H219" s="994"/>
      <c r="I219" s="994"/>
      <c r="J219" s="981"/>
      <c r="K219" s="978" t="s">
        <v>10542</v>
      </c>
    </row>
    <row r="220" spans="1:11" ht="36">
      <c r="A220" s="988" t="s">
        <v>10312</v>
      </c>
      <c r="B220" s="981" t="s">
        <v>10204</v>
      </c>
      <c r="C220" s="981" t="s">
        <v>10279</v>
      </c>
      <c r="D220" s="980" t="s">
        <v>10316</v>
      </c>
      <c r="E220" s="989">
        <v>129166.67</v>
      </c>
      <c r="F220" s="975" t="s">
        <v>10544</v>
      </c>
      <c r="G220" s="981" t="s">
        <v>10302</v>
      </c>
      <c r="H220" s="994">
        <v>44239</v>
      </c>
      <c r="I220" s="994">
        <v>44612</v>
      </c>
      <c r="J220" s="981" t="s">
        <v>10317</v>
      </c>
      <c r="K220" s="978" t="s">
        <v>10542</v>
      </c>
    </row>
    <row r="221" spans="1:11" ht="24">
      <c r="A221" s="988" t="s">
        <v>10312</v>
      </c>
      <c r="B221" s="981" t="s">
        <v>10204</v>
      </c>
      <c r="C221" s="981" t="s">
        <v>10279</v>
      </c>
      <c r="D221" s="980"/>
      <c r="E221" s="989">
        <v>896866.66300000006</v>
      </c>
      <c r="F221" s="975"/>
      <c r="G221" s="981" t="s">
        <v>10536</v>
      </c>
      <c r="H221" s="994"/>
      <c r="I221" s="994"/>
      <c r="J221" s="981"/>
      <c r="K221" s="978" t="s">
        <v>10542</v>
      </c>
    </row>
    <row r="222" spans="1:11">
      <c r="A222" s="988" t="s">
        <v>10318</v>
      </c>
      <c r="B222" s="981" t="s">
        <v>10204</v>
      </c>
      <c r="C222" s="981" t="s">
        <v>10279</v>
      </c>
      <c r="D222" s="980" t="s">
        <v>10482</v>
      </c>
      <c r="E222" s="989">
        <v>643200</v>
      </c>
      <c r="F222" s="975" t="s">
        <v>10320</v>
      </c>
      <c r="G222" s="981" t="s">
        <v>10302</v>
      </c>
      <c r="H222" s="994">
        <v>44265</v>
      </c>
      <c r="I222" s="994">
        <v>45370</v>
      </c>
      <c r="J222" s="981" t="s">
        <v>10483</v>
      </c>
      <c r="K222" s="978" t="s">
        <v>10542</v>
      </c>
    </row>
    <row r="223" spans="1:11">
      <c r="A223" s="988" t="s">
        <v>10322</v>
      </c>
      <c r="B223" s="981" t="s">
        <v>10204</v>
      </c>
      <c r="C223" s="981" t="s">
        <v>10279</v>
      </c>
      <c r="D223" s="980"/>
      <c r="E223" s="989">
        <v>1637687.04</v>
      </c>
      <c r="F223" s="975"/>
      <c r="G223" s="981" t="s">
        <v>10536</v>
      </c>
      <c r="H223" s="994"/>
      <c r="I223" s="994"/>
      <c r="J223" s="981"/>
      <c r="K223" s="978" t="s">
        <v>10542</v>
      </c>
    </row>
    <row r="224" spans="1:11" ht="36">
      <c r="A224" s="988" t="s">
        <v>10325</v>
      </c>
      <c r="B224" s="981" t="s">
        <v>10326</v>
      </c>
      <c r="C224" s="981" t="s">
        <v>10327</v>
      </c>
      <c r="D224" s="980" t="s">
        <v>10328</v>
      </c>
      <c r="E224" s="989">
        <v>141583.37</v>
      </c>
      <c r="F224" s="975" t="s">
        <v>10545</v>
      </c>
      <c r="G224" s="981" t="s">
        <v>10302</v>
      </c>
      <c r="H224" s="994">
        <v>43642</v>
      </c>
      <c r="I224" s="994">
        <v>44576</v>
      </c>
      <c r="J224" s="981" t="s">
        <v>10330</v>
      </c>
      <c r="K224" s="978" t="s">
        <v>10542</v>
      </c>
    </row>
    <row r="225" spans="1:11">
      <c r="A225" s="988" t="s">
        <v>10325</v>
      </c>
      <c r="B225" s="981" t="s">
        <v>10326</v>
      </c>
      <c r="C225" s="981" t="s">
        <v>10327</v>
      </c>
      <c r="D225" s="980"/>
      <c r="E225" s="989">
        <v>32100000.000000004</v>
      </c>
      <c r="F225" s="975"/>
      <c r="G225" s="981" t="s">
        <v>10536</v>
      </c>
      <c r="H225" s="994"/>
      <c r="I225" s="994"/>
      <c r="J225" s="981"/>
      <c r="K225" s="978" t="s">
        <v>10542</v>
      </c>
    </row>
    <row r="226" spans="1:11" ht="36">
      <c r="A226" s="988" t="s">
        <v>10546</v>
      </c>
      <c r="B226" s="975" t="s">
        <v>10204</v>
      </c>
      <c r="C226" s="981" t="s">
        <v>10279</v>
      </c>
      <c r="D226" s="980" t="s">
        <v>10475</v>
      </c>
      <c r="E226" s="989">
        <v>507905.25</v>
      </c>
      <c r="F226" s="975" t="s">
        <v>10474</v>
      </c>
      <c r="G226" s="981" t="s">
        <v>10302</v>
      </c>
      <c r="H226" s="994">
        <v>44356</v>
      </c>
      <c r="I226" s="994">
        <v>44721</v>
      </c>
      <c r="J226" s="981" t="s">
        <v>10476</v>
      </c>
      <c r="K226" s="978" t="s">
        <v>10542</v>
      </c>
    </row>
    <row r="227" spans="1:11" ht="24">
      <c r="A227" s="988" t="s">
        <v>10278</v>
      </c>
      <c r="B227" s="975" t="s">
        <v>10204</v>
      </c>
      <c r="C227" s="981" t="s">
        <v>10279</v>
      </c>
      <c r="D227" s="980"/>
      <c r="E227" s="989">
        <v>543458.61750000005</v>
      </c>
      <c r="F227" s="975"/>
      <c r="G227" s="981" t="s">
        <v>10536</v>
      </c>
      <c r="H227" s="994"/>
      <c r="I227" s="994"/>
      <c r="J227" s="981"/>
      <c r="K227" s="978" t="s">
        <v>10542</v>
      </c>
    </row>
    <row r="228" spans="1:11" ht="36">
      <c r="A228" s="988" t="s">
        <v>10289</v>
      </c>
      <c r="B228" s="981" t="s">
        <v>10204</v>
      </c>
      <c r="C228" s="981" t="s">
        <v>10279</v>
      </c>
      <c r="D228" s="980" t="s">
        <v>10290</v>
      </c>
      <c r="E228" s="989">
        <v>1679152.04</v>
      </c>
      <c r="F228" s="975" t="s">
        <v>10474</v>
      </c>
      <c r="G228" s="981" t="s">
        <v>10302</v>
      </c>
      <c r="H228" s="994">
        <v>44414</v>
      </c>
      <c r="I228" s="994">
        <v>44779</v>
      </c>
      <c r="J228" s="981" t="s">
        <v>10479</v>
      </c>
      <c r="K228" s="978" t="s">
        <v>10542</v>
      </c>
    </row>
    <row r="229" spans="1:11" ht="24">
      <c r="A229" s="988" t="s">
        <v>10289</v>
      </c>
      <c r="B229" s="981" t="s">
        <v>10204</v>
      </c>
      <c r="C229" s="981" t="s">
        <v>10279</v>
      </c>
      <c r="D229" s="980"/>
      <c r="E229" s="989">
        <v>1106537.56</v>
      </c>
      <c r="F229" s="975"/>
      <c r="G229" s="981" t="s">
        <v>10536</v>
      </c>
      <c r="H229" s="994"/>
      <c r="I229" s="994"/>
      <c r="J229" s="981"/>
      <c r="K229" s="978" t="s">
        <v>10542</v>
      </c>
    </row>
    <row r="230" spans="1:11" ht="36">
      <c r="A230" s="988" t="s">
        <v>10345</v>
      </c>
      <c r="B230" s="975" t="s">
        <v>10326</v>
      </c>
      <c r="C230" s="981" t="s">
        <v>10327</v>
      </c>
      <c r="D230" s="980" t="s">
        <v>10346</v>
      </c>
      <c r="E230" s="989">
        <v>55299.05</v>
      </c>
      <c r="F230" s="975" t="s">
        <v>10547</v>
      </c>
      <c r="G230" s="981" t="s">
        <v>10302</v>
      </c>
      <c r="H230" s="994">
        <v>43992</v>
      </c>
      <c r="I230" s="994">
        <v>45200</v>
      </c>
      <c r="J230" s="981" t="s">
        <v>10347</v>
      </c>
      <c r="K230" s="978" t="s">
        <v>10542</v>
      </c>
    </row>
    <row r="231" spans="1:11">
      <c r="A231" s="988" t="s">
        <v>10352</v>
      </c>
      <c r="B231" s="975"/>
      <c r="C231" s="975"/>
      <c r="D231" s="975"/>
      <c r="E231" s="976">
        <v>5682032.0099999998</v>
      </c>
      <c r="F231" s="975"/>
      <c r="G231" s="975"/>
      <c r="H231" s="977"/>
      <c r="I231" s="977"/>
      <c r="J231" s="975"/>
      <c r="K231" s="985" t="s">
        <v>10357</v>
      </c>
    </row>
    <row r="232" spans="1:11">
      <c r="A232" s="988" t="s">
        <v>10358</v>
      </c>
      <c r="B232" s="975"/>
      <c r="C232" s="975"/>
      <c r="D232" s="975"/>
      <c r="E232" s="976">
        <v>887418</v>
      </c>
      <c r="F232" s="975"/>
      <c r="G232" s="975"/>
      <c r="H232" s="977"/>
      <c r="I232" s="977"/>
      <c r="J232" s="975"/>
      <c r="K232" s="985" t="s">
        <v>10357</v>
      </c>
    </row>
    <row r="233" spans="1:11">
      <c r="A233" s="988" t="s">
        <v>10360</v>
      </c>
      <c r="B233" s="975"/>
      <c r="C233" s="975"/>
      <c r="D233" s="975"/>
      <c r="E233" s="976">
        <v>240000</v>
      </c>
      <c r="F233" s="988"/>
      <c r="G233" s="975"/>
      <c r="H233" s="977"/>
      <c r="I233" s="977"/>
      <c r="J233" s="975"/>
      <c r="K233" s="985" t="s">
        <v>10357</v>
      </c>
    </row>
    <row r="234" spans="1:11" ht="24">
      <c r="A234" s="991" t="s">
        <v>10387</v>
      </c>
      <c r="B234" s="981" t="s">
        <v>10365</v>
      </c>
      <c r="C234" s="1021"/>
      <c r="D234" s="991" t="s">
        <v>10489</v>
      </c>
      <c r="E234" s="993">
        <v>1127681.8800000001</v>
      </c>
      <c r="F234" s="975" t="s">
        <v>10548</v>
      </c>
      <c r="G234" s="981" t="s">
        <v>10393</v>
      </c>
      <c r="H234" s="994">
        <v>44302</v>
      </c>
      <c r="I234" s="994">
        <v>45034</v>
      </c>
      <c r="J234" s="981" t="s">
        <v>10368</v>
      </c>
      <c r="K234" s="985" t="s">
        <v>10369</v>
      </c>
    </row>
    <row r="235" spans="1:11" ht="24">
      <c r="A235" s="991" t="s">
        <v>10364</v>
      </c>
      <c r="B235" s="981" t="s">
        <v>10365</v>
      </c>
      <c r="C235" s="1021"/>
      <c r="D235" s="991" t="s">
        <v>10489</v>
      </c>
      <c r="E235" s="995">
        <v>962724.36000000022</v>
      </c>
      <c r="F235" s="975" t="s">
        <v>10494</v>
      </c>
      <c r="G235" s="981" t="s">
        <v>10393</v>
      </c>
      <c r="H235" s="994">
        <v>44295</v>
      </c>
      <c r="I235" s="994">
        <v>45027</v>
      </c>
      <c r="J235" s="981" t="s">
        <v>10368</v>
      </c>
      <c r="K235" s="985" t="s">
        <v>10369</v>
      </c>
    </row>
    <row r="236" spans="1:11" ht="24">
      <c r="A236" s="991" t="s">
        <v>10370</v>
      </c>
      <c r="B236" s="981" t="s">
        <v>10365</v>
      </c>
      <c r="C236" s="1021"/>
      <c r="D236" s="991" t="s">
        <v>10489</v>
      </c>
      <c r="E236" s="995">
        <v>539360.16</v>
      </c>
      <c r="F236" s="975" t="s">
        <v>10549</v>
      </c>
      <c r="G236" s="981" t="s">
        <v>10393</v>
      </c>
      <c r="H236" s="994">
        <v>44295</v>
      </c>
      <c r="I236" s="994">
        <v>45027</v>
      </c>
      <c r="J236" s="981" t="s">
        <v>10368</v>
      </c>
      <c r="K236" s="985" t="s">
        <v>10369</v>
      </c>
    </row>
    <row r="237" spans="1:11" ht="24">
      <c r="A237" s="991" t="s">
        <v>10372</v>
      </c>
      <c r="B237" s="981" t="s">
        <v>10365</v>
      </c>
      <c r="C237" s="1021"/>
      <c r="D237" s="991" t="s">
        <v>10489</v>
      </c>
      <c r="E237" s="995">
        <v>1202183.04</v>
      </c>
      <c r="F237" s="975" t="s">
        <v>10496</v>
      </c>
      <c r="G237" s="981" t="s">
        <v>10393</v>
      </c>
      <c r="H237" s="994">
        <v>44295</v>
      </c>
      <c r="I237" s="994">
        <v>45034</v>
      </c>
      <c r="J237" s="981" t="s">
        <v>10368</v>
      </c>
      <c r="K237" s="985" t="s">
        <v>10369</v>
      </c>
    </row>
    <row r="238" spans="1:11" ht="24">
      <c r="A238" s="991" t="s">
        <v>10374</v>
      </c>
      <c r="B238" s="981" t="s">
        <v>10365</v>
      </c>
      <c r="C238" s="1021"/>
      <c r="D238" s="991" t="s">
        <v>10489</v>
      </c>
      <c r="E238" s="995">
        <v>1178569.68</v>
      </c>
      <c r="F238" s="975" t="s">
        <v>10498</v>
      </c>
      <c r="G238" s="981" t="s">
        <v>10393</v>
      </c>
      <c r="H238" s="994">
        <v>44302</v>
      </c>
      <c r="I238" s="994">
        <v>45027</v>
      </c>
      <c r="J238" s="981" t="s">
        <v>10368</v>
      </c>
      <c r="K238" s="985" t="s">
        <v>10369</v>
      </c>
    </row>
    <row r="239" spans="1:11" ht="24">
      <c r="A239" s="991" t="s">
        <v>10376</v>
      </c>
      <c r="B239" s="981" t="s">
        <v>10365</v>
      </c>
      <c r="C239" s="1021"/>
      <c r="D239" s="991" t="s">
        <v>10489</v>
      </c>
      <c r="E239" s="995">
        <v>525000</v>
      </c>
      <c r="F239" s="975" t="s">
        <v>10500</v>
      </c>
      <c r="G239" s="981" t="s">
        <v>10393</v>
      </c>
      <c r="H239" s="994">
        <v>44295</v>
      </c>
      <c r="I239" s="994">
        <v>45035</v>
      </c>
      <c r="J239" s="981" t="s">
        <v>10368</v>
      </c>
      <c r="K239" s="985" t="s">
        <v>10369</v>
      </c>
    </row>
    <row r="240" spans="1:11" ht="24">
      <c r="A240" s="991" t="s">
        <v>10378</v>
      </c>
      <c r="B240" s="981" t="s">
        <v>10365</v>
      </c>
      <c r="C240" s="1021"/>
      <c r="D240" s="991" t="s">
        <v>10489</v>
      </c>
      <c r="E240" s="995">
        <v>826232.04000000015</v>
      </c>
      <c r="F240" s="975" t="s">
        <v>10550</v>
      </c>
      <c r="G240" s="981" t="s">
        <v>10393</v>
      </c>
      <c r="H240" s="994">
        <v>44305</v>
      </c>
      <c r="I240" s="994">
        <v>45035</v>
      </c>
      <c r="J240" s="981" t="s">
        <v>10368</v>
      </c>
      <c r="K240" s="985" t="s">
        <v>10369</v>
      </c>
    </row>
    <row r="241" spans="1:11" ht="24">
      <c r="A241" s="991" t="s">
        <v>10380</v>
      </c>
      <c r="B241" s="981" t="s">
        <v>10365</v>
      </c>
      <c r="C241" s="1021"/>
      <c r="D241" s="991" t="s">
        <v>10489</v>
      </c>
      <c r="E241" s="995">
        <v>920772.7200000002</v>
      </c>
      <c r="F241" s="975" t="s">
        <v>10550</v>
      </c>
      <c r="G241" s="981" t="s">
        <v>10393</v>
      </c>
      <c r="H241" s="994">
        <v>44305</v>
      </c>
      <c r="I241" s="994">
        <v>45035</v>
      </c>
      <c r="J241" s="981" t="s">
        <v>10368</v>
      </c>
      <c r="K241" s="985" t="s">
        <v>10369</v>
      </c>
    </row>
    <row r="242" spans="1:11" ht="24">
      <c r="A242" s="991" t="s">
        <v>10383</v>
      </c>
      <c r="B242" s="981" t="s">
        <v>10365</v>
      </c>
      <c r="C242" s="1021"/>
      <c r="D242" s="991" t="s">
        <v>10489</v>
      </c>
      <c r="E242" s="995">
        <v>177972</v>
      </c>
      <c r="F242" s="975" t="s">
        <v>10494</v>
      </c>
      <c r="G242" s="981" t="s">
        <v>10393</v>
      </c>
      <c r="H242" s="994">
        <v>44305</v>
      </c>
      <c r="I242" s="994">
        <v>45027</v>
      </c>
      <c r="J242" s="981" t="s">
        <v>10368</v>
      </c>
      <c r="K242" s="985" t="s">
        <v>10369</v>
      </c>
    </row>
    <row r="243" spans="1:11" ht="24">
      <c r="A243" s="991" t="s">
        <v>10385</v>
      </c>
      <c r="B243" s="981" t="s">
        <v>10365</v>
      </c>
      <c r="C243" s="1021"/>
      <c r="D243" s="991" t="s">
        <v>10489</v>
      </c>
      <c r="E243" s="995">
        <v>378000</v>
      </c>
      <c r="F243" s="975" t="s">
        <v>10551</v>
      </c>
      <c r="G243" s="981" t="s">
        <v>10393</v>
      </c>
      <c r="H243" s="994">
        <v>44305</v>
      </c>
      <c r="I243" s="994">
        <v>45035</v>
      </c>
      <c r="J243" s="981" t="s">
        <v>10368</v>
      </c>
      <c r="K243" s="985" t="s">
        <v>10369</v>
      </c>
    </row>
    <row r="244" spans="1:11">
      <c r="A244" s="991" t="s">
        <v>10390</v>
      </c>
      <c r="B244" s="981" t="s">
        <v>10365</v>
      </c>
      <c r="C244" s="1021"/>
      <c r="D244" s="991"/>
      <c r="E244" s="995"/>
      <c r="F244" s="975"/>
      <c r="G244" s="981" t="s">
        <v>10536</v>
      </c>
      <c r="H244" s="994"/>
      <c r="I244" s="994"/>
      <c r="J244" s="981"/>
      <c r="K244" s="985" t="s">
        <v>10369</v>
      </c>
    </row>
    <row r="245" spans="1:11">
      <c r="A245" s="991" t="s">
        <v>10394</v>
      </c>
      <c r="B245" s="981" t="s">
        <v>10365</v>
      </c>
      <c r="C245" s="1021"/>
      <c r="D245" s="991"/>
      <c r="E245" s="995"/>
      <c r="F245" s="988"/>
      <c r="G245" s="981" t="s">
        <v>10536</v>
      </c>
      <c r="H245" s="994"/>
      <c r="I245" s="994"/>
      <c r="J245" s="981"/>
      <c r="K245" s="985" t="s">
        <v>10369</v>
      </c>
    </row>
    <row r="246" spans="1:11">
      <c r="A246" s="991" t="s">
        <v>10395</v>
      </c>
      <c r="B246" s="981" t="s">
        <v>10365</v>
      </c>
      <c r="C246" s="1021"/>
      <c r="D246" s="991"/>
      <c r="E246" s="995"/>
      <c r="F246" s="988"/>
      <c r="G246" s="981" t="s">
        <v>10536</v>
      </c>
      <c r="H246" s="994"/>
      <c r="I246" s="994"/>
      <c r="J246" s="981"/>
      <c r="K246" s="985" t="s">
        <v>10369</v>
      </c>
    </row>
    <row r="247" spans="1:11">
      <c r="A247" s="991" t="s">
        <v>10397</v>
      </c>
      <c r="B247" s="981" t="s">
        <v>10365</v>
      </c>
      <c r="C247" s="1021"/>
      <c r="D247" s="991"/>
      <c r="E247" s="995"/>
      <c r="F247" s="988"/>
      <c r="G247" s="981" t="s">
        <v>10536</v>
      </c>
      <c r="H247" s="994"/>
      <c r="I247" s="994"/>
      <c r="J247" s="981"/>
      <c r="K247" s="985" t="s">
        <v>10369</v>
      </c>
    </row>
    <row r="248" spans="1:11">
      <c r="A248" s="991" t="s">
        <v>10399</v>
      </c>
      <c r="B248" s="981" t="s">
        <v>10365</v>
      </c>
      <c r="C248" s="1021"/>
      <c r="D248" s="991"/>
      <c r="E248" s="995"/>
      <c r="F248" s="988"/>
      <c r="G248" s="981" t="s">
        <v>10536</v>
      </c>
      <c r="H248" s="994"/>
      <c r="I248" s="994"/>
      <c r="J248" s="981"/>
      <c r="K248" s="985" t="s">
        <v>10369</v>
      </c>
    </row>
    <row r="249" spans="1:11" ht="24">
      <c r="A249" s="991" t="s">
        <v>10400</v>
      </c>
      <c r="B249" s="981" t="s">
        <v>10365</v>
      </c>
      <c r="C249" s="981"/>
      <c r="D249" s="981" t="s">
        <v>10404</v>
      </c>
      <c r="E249" s="995">
        <v>7488492.0700000003</v>
      </c>
      <c r="F249" s="975" t="s">
        <v>10405</v>
      </c>
      <c r="G249" s="981" t="s">
        <v>10393</v>
      </c>
      <c r="H249" s="994">
        <v>44109</v>
      </c>
      <c r="I249" s="994">
        <v>44840</v>
      </c>
      <c r="J249" s="981" t="s">
        <v>10368</v>
      </c>
      <c r="K249" s="985" t="s">
        <v>10369</v>
      </c>
    </row>
    <row r="250" spans="1:11" ht="24">
      <c r="A250" s="1010" t="s">
        <v>10406</v>
      </c>
      <c r="B250" s="1011" t="s">
        <v>10365</v>
      </c>
      <c r="C250" s="1011" t="s">
        <v>10407</v>
      </c>
      <c r="D250" s="1010" t="s">
        <v>10517</v>
      </c>
      <c r="E250" s="1012">
        <v>235215.71</v>
      </c>
      <c r="F250" s="975" t="s">
        <v>10552</v>
      </c>
      <c r="G250" s="1011" t="s">
        <v>10410</v>
      </c>
      <c r="H250" s="1013">
        <v>43524</v>
      </c>
      <c r="I250" s="1013"/>
      <c r="J250" s="1016" t="s">
        <v>10411</v>
      </c>
      <c r="K250" s="985" t="s">
        <v>10412</v>
      </c>
    </row>
    <row r="251" spans="1:11" ht="24">
      <c r="A251" s="1010" t="s">
        <v>10413</v>
      </c>
      <c r="B251" s="1011" t="s">
        <v>10365</v>
      </c>
      <c r="C251" s="1011" t="s">
        <v>10407</v>
      </c>
      <c r="D251" s="1010" t="s">
        <v>10517</v>
      </c>
      <c r="E251" s="1012">
        <v>242436</v>
      </c>
      <c r="F251" s="1016" t="s">
        <v>10519</v>
      </c>
      <c r="G251" s="1011" t="s">
        <v>10410</v>
      </c>
      <c r="H251" s="1013">
        <v>43529</v>
      </c>
      <c r="I251" s="1013"/>
      <c r="J251" s="1016" t="s">
        <v>10415</v>
      </c>
      <c r="K251" s="985" t="s">
        <v>10412</v>
      </c>
    </row>
    <row r="252" spans="1:11" ht="36">
      <c r="A252" s="1010" t="s">
        <v>10416</v>
      </c>
      <c r="B252" s="1011" t="s">
        <v>10365</v>
      </c>
      <c r="C252" s="1011" t="s">
        <v>10407</v>
      </c>
      <c r="D252" s="1010" t="s">
        <v>10517</v>
      </c>
      <c r="E252" s="1012">
        <v>275690.90999999997</v>
      </c>
      <c r="F252" s="1016" t="s">
        <v>10553</v>
      </c>
      <c r="G252" s="1011" t="s">
        <v>10410</v>
      </c>
      <c r="H252" s="1013">
        <v>43529</v>
      </c>
      <c r="I252" s="1013"/>
      <c r="J252" s="1016" t="s">
        <v>10415</v>
      </c>
      <c r="K252" s="985" t="s">
        <v>10412</v>
      </c>
    </row>
    <row r="253" spans="1:11" ht="24">
      <c r="A253" s="1010" t="s">
        <v>10417</v>
      </c>
      <c r="B253" s="1011" t="s">
        <v>10365</v>
      </c>
      <c r="C253" s="1011" t="s">
        <v>10407</v>
      </c>
      <c r="D253" s="1010" t="s">
        <v>10517</v>
      </c>
      <c r="E253" s="1012">
        <v>620000</v>
      </c>
      <c r="F253" s="975" t="s">
        <v>10554</v>
      </c>
      <c r="G253" s="1011" t="s">
        <v>10410</v>
      </c>
      <c r="H253" s="1013">
        <v>43537</v>
      </c>
      <c r="I253" s="1013"/>
      <c r="J253" s="1016" t="s">
        <v>10419</v>
      </c>
      <c r="K253" s="985" t="s">
        <v>10412</v>
      </c>
    </row>
    <row r="254" spans="1:11" ht="36">
      <c r="A254" s="1010" t="s">
        <v>10420</v>
      </c>
      <c r="B254" s="1011" t="s">
        <v>10365</v>
      </c>
      <c r="C254" s="1011" t="s">
        <v>10407</v>
      </c>
      <c r="D254" s="1010" t="s">
        <v>10517</v>
      </c>
      <c r="E254" s="1012">
        <v>378206.66</v>
      </c>
      <c r="F254" s="1016" t="s">
        <v>10553</v>
      </c>
      <c r="G254" s="1011" t="s">
        <v>10410</v>
      </c>
      <c r="H254" s="1013">
        <v>43537</v>
      </c>
      <c r="I254" s="1013"/>
      <c r="J254" s="1016" t="s">
        <v>10419</v>
      </c>
      <c r="K254" s="985" t="s">
        <v>10412</v>
      </c>
    </row>
    <row r="255" spans="1:11" ht="24">
      <c r="A255" s="1010" t="s">
        <v>10421</v>
      </c>
      <c r="B255" s="1011" t="s">
        <v>10365</v>
      </c>
      <c r="C255" s="1011" t="s">
        <v>10407</v>
      </c>
      <c r="D255" s="1010" t="s">
        <v>10517</v>
      </c>
      <c r="E255" s="1012">
        <v>434616</v>
      </c>
      <c r="F255" s="1016" t="s">
        <v>10523</v>
      </c>
      <c r="G255" s="1011" t="s">
        <v>10410</v>
      </c>
      <c r="H255" s="1013">
        <v>43537</v>
      </c>
      <c r="I255" s="1013"/>
      <c r="J255" s="1016" t="s">
        <v>10419</v>
      </c>
      <c r="K255" s="985" t="s">
        <v>10412</v>
      </c>
    </row>
    <row r="256" spans="1:11" ht="24">
      <c r="A256" s="1010" t="s">
        <v>10422</v>
      </c>
      <c r="B256" s="1011" t="s">
        <v>10365</v>
      </c>
      <c r="C256" s="1011" t="s">
        <v>10407</v>
      </c>
      <c r="D256" s="1010" t="s">
        <v>10517</v>
      </c>
      <c r="E256" s="1012">
        <v>183175.54</v>
      </c>
      <c r="F256" s="975" t="s">
        <v>10552</v>
      </c>
      <c r="G256" s="1011" t="s">
        <v>10410</v>
      </c>
      <c r="H256" s="1013">
        <v>43537</v>
      </c>
      <c r="I256" s="1013"/>
      <c r="J256" s="1016" t="s">
        <v>10419</v>
      </c>
      <c r="K256" s="985" t="s">
        <v>10412</v>
      </c>
    </row>
    <row r="257" spans="1:11" ht="24">
      <c r="A257" s="1010" t="s">
        <v>10555</v>
      </c>
      <c r="B257" s="1011" t="s">
        <v>10365</v>
      </c>
      <c r="C257" s="1011" t="s">
        <v>10407</v>
      </c>
      <c r="D257" s="1010" t="s">
        <v>10517</v>
      </c>
      <c r="E257" s="1012">
        <v>156750</v>
      </c>
      <c r="F257" s="975" t="s">
        <v>10554</v>
      </c>
      <c r="G257" s="1011" t="s">
        <v>10410</v>
      </c>
      <c r="H257" s="1013">
        <v>43537</v>
      </c>
      <c r="I257" s="1013"/>
      <c r="J257" s="1016" t="s">
        <v>10419</v>
      </c>
      <c r="K257" s="985" t="s">
        <v>10412</v>
      </c>
    </row>
    <row r="258" spans="1:11" ht="24">
      <c r="A258" s="1010" t="s">
        <v>10424</v>
      </c>
      <c r="B258" s="1011" t="s">
        <v>10365</v>
      </c>
      <c r="C258" s="1011" t="s">
        <v>10407</v>
      </c>
      <c r="D258" s="1010" t="s">
        <v>10517</v>
      </c>
      <c r="E258" s="1012">
        <v>113819.42</v>
      </c>
      <c r="F258" s="975" t="s">
        <v>10554</v>
      </c>
      <c r="G258" s="1011" t="s">
        <v>10410</v>
      </c>
      <c r="H258" s="1013">
        <v>43537</v>
      </c>
      <c r="I258" s="1013"/>
      <c r="J258" s="1016" t="s">
        <v>10419</v>
      </c>
      <c r="K258" s="985" t="s">
        <v>10412</v>
      </c>
    </row>
    <row r="259" spans="1:11" ht="24">
      <c r="A259" s="1010" t="s">
        <v>10425</v>
      </c>
      <c r="B259" s="1011" t="s">
        <v>10365</v>
      </c>
      <c r="C259" s="1011" t="s">
        <v>10407</v>
      </c>
      <c r="D259" s="1010" t="s">
        <v>10526</v>
      </c>
      <c r="E259" s="1012">
        <v>377404.8</v>
      </c>
      <c r="F259" s="1016" t="s">
        <v>10556</v>
      </c>
      <c r="G259" s="1011" t="s">
        <v>10410</v>
      </c>
      <c r="H259" s="1013">
        <v>43612</v>
      </c>
      <c r="I259" s="1013"/>
      <c r="J259" s="1016" t="s">
        <v>10528</v>
      </c>
      <c r="K259" s="985" t="s">
        <v>10412</v>
      </c>
    </row>
    <row r="260" spans="1:11" ht="36">
      <c r="A260" s="1010" t="s">
        <v>10557</v>
      </c>
      <c r="B260" s="1011" t="s">
        <v>10365</v>
      </c>
      <c r="C260" s="1011" t="s">
        <v>10407</v>
      </c>
      <c r="D260" s="1010" t="s">
        <v>10517</v>
      </c>
      <c r="E260" s="1012">
        <v>613196.64</v>
      </c>
      <c r="F260" s="1016" t="s">
        <v>10558</v>
      </c>
      <c r="G260" s="1011" t="s">
        <v>10410</v>
      </c>
      <c r="H260" s="1013">
        <v>43542</v>
      </c>
      <c r="I260" s="1013"/>
      <c r="J260" s="1016" t="s">
        <v>10430</v>
      </c>
      <c r="K260" s="985" t="s">
        <v>10412</v>
      </c>
    </row>
    <row r="261" spans="1:11" ht="36">
      <c r="A261" s="1010" t="s">
        <v>10559</v>
      </c>
      <c r="B261" s="1011" t="s">
        <v>10365</v>
      </c>
      <c r="C261" s="1011" t="s">
        <v>10407</v>
      </c>
      <c r="D261" s="1010" t="s">
        <v>10517</v>
      </c>
      <c r="E261" s="1012">
        <v>358146.24</v>
      </c>
      <c r="F261" s="1016" t="s">
        <v>10530</v>
      </c>
      <c r="G261" s="1011" t="s">
        <v>10410</v>
      </c>
      <c r="H261" s="1013">
        <v>43552</v>
      </c>
      <c r="I261" s="1013"/>
      <c r="J261" s="1016" t="s">
        <v>10433</v>
      </c>
      <c r="K261" s="985" t="s">
        <v>10412</v>
      </c>
    </row>
    <row r="262" spans="1:11" ht="24">
      <c r="A262" s="1010" t="s">
        <v>10434</v>
      </c>
      <c r="B262" s="1011" t="s">
        <v>10365</v>
      </c>
      <c r="C262" s="1011" t="s">
        <v>10407</v>
      </c>
      <c r="D262" s="1010" t="s">
        <v>10517</v>
      </c>
      <c r="E262" s="1012">
        <v>350000</v>
      </c>
      <c r="F262" s="975" t="s">
        <v>10554</v>
      </c>
      <c r="G262" s="1011" t="s">
        <v>10410</v>
      </c>
      <c r="H262" s="1013">
        <v>43552</v>
      </c>
      <c r="I262" s="1013"/>
      <c r="J262" s="1016" t="s">
        <v>10433</v>
      </c>
      <c r="K262" s="985" t="s">
        <v>10412</v>
      </c>
    </row>
    <row r="263" spans="1:11" ht="24">
      <c r="A263" s="1010" t="s">
        <v>10435</v>
      </c>
      <c r="B263" s="1011" t="s">
        <v>10365</v>
      </c>
      <c r="C263" s="1011" t="s">
        <v>10407</v>
      </c>
      <c r="D263" s="1010" t="s">
        <v>10517</v>
      </c>
      <c r="E263" s="1012">
        <v>296278.74</v>
      </c>
      <c r="F263" s="975" t="s">
        <v>10512</v>
      </c>
      <c r="G263" s="1011" t="s">
        <v>10410</v>
      </c>
      <c r="H263" s="1013">
        <v>43552</v>
      </c>
      <c r="I263" s="1013"/>
      <c r="J263" s="1016" t="s">
        <v>10437</v>
      </c>
      <c r="K263" s="985" t="s">
        <v>10412</v>
      </c>
    </row>
    <row r="264" spans="1:11" ht="36">
      <c r="A264" s="1010" t="s">
        <v>10438</v>
      </c>
      <c r="B264" s="1011" t="s">
        <v>10365</v>
      </c>
      <c r="C264" s="1011" t="s">
        <v>10407</v>
      </c>
      <c r="D264" s="1010" t="s">
        <v>10517</v>
      </c>
      <c r="E264" s="1012">
        <v>472201.08</v>
      </c>
      <c r="F264" s="1016" t="s">
        <v>10530</v>
      </c>
      <c r="G264" s="1011" t="s">
        <v>10410</v>
      </c>
      <c r="H264" s="1013">
        <v>43552</v>
      </c>
      <c r="I264" s="1013"/>
      <c r="J264" s="1016" t="s">
        <v>10437</v>
      </c>
      <c r="K264" s="985" t="s">
        <v>10412</v>
      </c>
    </row>
    <row r="265" spans="1:11" ht="24">
      <c r="A265" s="980" t="s">
        <v>10439</v>
      </c>
      <c r="B265" s="981" t="s">
        <v>10365</v>
      </c>
      <c r="C265" s="981" t="s">
        <v>10407</v>
      </c>
      <c r="D265" s="980" t="s">
        <v>10443</v>
      </c>
      <c r="E265" s="1009">
        <v>97173.63</v>
      </c>
      <c r="F265" s="975" t="s">
        <v>10512</v>
      </c>
      <c r="G265" s="981" t="s">
        <v>10410</v>
      </c>
      <c r="H265" s="994">
        <v>43836</v>
      </c>
      <c r="I265" s="994"/>
      <c r="J265" s="1022" t="s">
        <v>10516</v>
      </c>
      <c r="K265" s="985" t="s">
        <v>10412</v>
      </c>
    </row>
    <row r="266" spans="1:11">
      <c r="A266" s="980" t="s">
        <v>10439</v>
      </c>
      <c r="B266" s="981" t="s">
        <v>10365</v>
      </c>
      <c r="C266" s="981" t="s">
        <v>10407</v>
      </c>
      <c r="D266" s="980"/>
      <c r="E266" s="1009">
        <v>5150202.17</v>
      </c>
      <c r="F266" s="975"/>
      <c r="G266" s="981" t="s">
        <v>10410</v>
      </c>
      <c r="H266" s="994">
        <v>43836</v>
      </c>
      <c r="I266" s="994"/>
      <c r="J266" s="975" t="s">
        <v>10560</v>
      </c>
      <c r="K266" s="985" t="s">
        <v>10412</v>
      </c>
    </row>
    <row r="267" spans="1:11" ht="24">
      <c r="A267" s="988" t="s">
        <v>10445</v>
      </c>
      <c r="B267" s="975" t="s">
        <v>10326</v>
      </c>
      <c r="C267" s="981" t="s">
        <v>10327</v>
      </c>
      <c r="D267" s="1083" t="s">
        <v>10446</v>
      </c>
      <c r="E267" s="989">
        <v>2000</v>
      </c>
      <c r="F267" s="975" t="s">
        <v>10447</v>
      </c>
      <c r="G267" s="981" t="s">
        <v>10302</v>
      </c>
      <c r="H267" s="977">
        <v>43899</v>
      </c>
      <c r="I267" s="977">
        <v>45047</v>
      </c>
      <c r="J267" s="975" t="s">
        <v>10448</v>
      </c>
      <c r="K267" s="1008" t="s">
        <v>10344</v>
      </c>
    </row>
    <row r="268" spans="1:11">
      <c r="A268" s="998" t="s">
        <v>0</v>
      </c>
      <c r="B268" s="998"/>
      <c r="C268" s="998"/>
      <c r="D268" s="998"/>
      <c r="E268" s="999">
        <f>SUM(E199:E267)</f>
        <v>104649482.31590001</v>
      </c>
      <c r="F268" s="998"/>
      <c r="G268" s="998"/>
      <c r="H268" s="998"/>
      <c r="I268" s="998"/>
      <c r="J268" s="998"/>
      <c r="K268" s="998"/>
    </row>
  </sheetData>
  <dataValidations count="1">
    <dataValidation type="decimal" operator="greaterThan" allowBlank="1" showInputMessage="1" showErrorMessage="1" errorTitle="ERROR" error="El monto total del certificado debe ser mayor que CERO" sqref="E13:E18 E111:E116 E206:E208" xr:uid="{00000000-0002-0000-0E00-000000000000}">
      <formula1>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8" orientation="landscape" r:id="rId1"/>
  <headerFooter alignWithMargins="0"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X19"/>
  <sheetViews>
    <sheetView zoomScale="80" zoomScaleNormal="80" zoomScaleSheetLayoutView="100" zoomScalePageLayoutView="85" workbookViewId="0">
      <selection activeCell="B6" sqref="B6"/>
    </sheetView>
  </sheetViews>
  <sheetFormatPr baseColWidth="10" defaultColWidth="11.42578125" defaultRowHeight="12"/>
  <cols>
    <col min="1" max="1" width="35.7109375" style="93" customWidth="1"/>
    <col min="2" max="2" width="30.7109375" style="93" customWidth="1"/>
    <col min="3" max="3" width="31.140625" style="93" customWidth="1"/>
    <col min="4" max="4" width="23.42578125" style="93" bestFit="1" customWidth="1"/>
    <col min="5" max="5" width="23.7109375" style="93" bestFit="1" customWidth="1"/>
    <col min="6" max="6" width="35.28515625" style="93" bestFit="1" customWidth="1"/>
    <col min="7" max="7" width="39.5703125" style="93" customWidth="1"/>
    <col min="8" max="8" width="22.5703125" style="93" customWidth="1"/>
    <col min="9" max="9" width="23.5703125" style="93" customWidth="1"/>
    <col min="10" max="16384" width="11.42578125" style="93"/>
  </cols>
  <sheetData>
    <row r="1" spans="1:24" ht="15">
      <c r="A1" s="1261" t="s">
        <v>415</v>
      </c>
      <c r="B1" s="1261"/>
      <c r="C1" s="1261"/>
      <c r="D1" s="1261"/>
      <c r="E1" s="1261"/>
      <c r="F1" s="1261"/>
      <c r="G1" s="1261"/>
      <c r="H1" s="1261"/>
      <c r="I1" s="1261"/>
    </row>
    <row r="2" spans="1:24">
      <c r="A2" s="94" t="s">
        <v>1009</v>
      </c>
      <c r="B2" s="724"/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</row>
    <row r="3" spans="1:24" ht="12.75" thickBot="1">
      <c r="A3" s="94" t="s">
        <v>1008</v>
      </c>
      <c r="B3" s="8"/>
      <c r="C3" s="8"/>
      <c r="D3" s="1023"/>
      <c r="E3" s="1023"/>
      <c r="F3" s="1023"/>
    </row>
    <row r="4" spans="1:24" ht="12.75" thickBot="1">
      <c r="A4" s="1262" t="s">
        <v>36</v>
      </c>
      <c r="B4" s="1262" t="s">
        <v>346</v>
      </c>
      <c r="C4" s="1262" t="s">
        <v>347</v>
      </c>
      <c r="D4" s="152" t="s">
        <v>439</v>
      </c>
      <c r="E4" s="152" t="s">
        <v>440</v>
      </c>
      <c r="F4" s="669" t="s">
        <v>441</v>
      </c>
      <c r="G4" s="1262" t="s">
        <v>49</v>
      </c>
      <c r="H4" s="1262" t="s">
        <v>110</v>
      </c>
      <c r="I4" s="1262" t="s">
        <v>79</v>
      </c>
    </row>
    <row r="5" spans="1:24" ht="12.75" customHeight="1" thickBot="1">
      <c r="A5" s="1263"/>
      <c r="B5" s="1263"/>
      <c r="C5" s="1263"/>
      <c r="D5" s="153" t="s">
        <v>344</v>
      </c>
      <c r="E5" s="153" t="s">
        <v>344</v>
      </c>
      <c r="F5" s="153" t="s">
        <v>344</v>
      </c>
      <c r="G5" s="1264"/>
      <c r="H5" s="1264"/>
      <c r="I5" s="1264"/>
    </row>
    <row r="6" spans="1:24" ht="72">
      <c r="A6" s="1024" t="s">
        <v>10561</v>
      </c>
      <c r="B6" s="697" t="s">
        <v>87</v>
      </c>
      <c r="C6" s="697" t="s">
        <v>87</v>
      </c>
      <c r="D6" s="1025"/>
      <c r="E6" s="1026">
        <v>150000</v>
      </c>
      <c r="F6" s="209"/>
      <c r="G6" s="23" t="s">
        <v>10562</v>
      </c>
      <c r="H6" s="23"/>
      <c r="I6" s="1027" t="s">
        <v>10563</v>
      </c>
    </row>
    <row r="7" spans="1:24">
      <c r="A7" s="1028"/>
      <c r="B7" s="1028" t="s">
        <v>87</v>
      </c>
      <c r="C7" s="1028" t="s">
        <v>87</v>
      </c>
      <c r="D7" s="1029"/>
      <c r="E7" s="724"/>
      <c r="F7" s="1030"/>
      <c r="G7" s="1031"/>
      <c r="H7" s="1031"/>
      <c r="I7" s="1031"/>
    </row>
    <row r="8" spans="1:24">
      <c r="A8" s="1028"/>
      <c r="B8" s="1028" t="s">
        <v>87</v>
      </c>
      <c r="C8" s="1028" t="s">
        <v>87</v>
      </c>
      <c r="D8" s="1029"/>
      <c r="E8" s="724"/>
      <c r="F8" s="1030"/>
      <c r="G8" s="1031"/>
      <c r="H8" s="1031"/>
      <c r="I8" s="1031"/>
    </row>
    <row r="9" spans="1:24">
      <c r="A9" s="1028"/>
      <c r="B9" s="1028" t="s">
        <v>87</v>
      </c>
      <c r="C9" s="1028" t="s">
        <v>87</v>
      </c>
      <c r="D9" s="1029"/>
      <c r="E9" s="724"/>
      <c r="F9" s="1030"/>
      <c r="G9" s="1031"/>
      <c r="H9" s="1031"/>
      <c r="I9" s="1031"/>
    </row>
    <row r="10" spans="1:24">
      <c r="A10" s="1028"/>
      <c r="B10" s="1028" t="s">
        <v>87</v>
      </c>
      <c r="C10" s="1028" t="s">
        <v>87</v>
      </c>
      <c r="D10" s="1029"/>
      <c r="E10" s="724"/>
      <c r="F10" s="1030"/>
      <c r="G10" s="1031"/>
      <c r="H10" s="1031"/>
      <c r="I10" s="1031"/>
    </row>
    <row r="11" spans="1:24">
      <c r="A11" s="1028"/>
      <c r="B11" s="1028"/>
      <c r="C11" s="1028"/>
      <c r="D11" s="1029"/>
      <c r="E11" s="724"/>
      <c r="F11" s="1030"/>
      <c r="G11" s="1031"/>
      <c r="H11" s="1031"/>
      <c r="I11" s="1031"/>
    </row>
    <row r="12" spans="1:24">
      <c r="A12" s="1028"/>
      <c r="B12" s="1028"/>
      <c r="C12" s="1028"/>
      <c r="D12" s="1029"/>
      <c r="E12" s="724"/>
      <c r="F12" s="1030"/>
      <c r="G12" s="1031"/>
      <c r="H12" s="1031"/>
      <c r="I12" s="1031"/>
    </row>
    <row r="13" spans="1:24">
      <c r="A13" s="1028"/>
      <c r="B13" s="1028"/>
      <c r="C13" s="1028"/>
      <c r="D13" s="1029"/>
      <c r="E13" s="724"/>
      <c r="F13" s="1030"/>
      <c r="G13" s="1031"/>
      <c r="H13" s="1031"/>
      <c r="I13" s="1031"/>
    </row>
    <row r="14" spans="1:24">
      <c r="A14" s="1028"/>
      <c r="B14" s="1028"/>
      <c r="C14" s="1028"/>
      <c r="D14" s="1029"/>
      <c r="E14" s="724"/>
      <c r="F14" s="1030"/>
      <c r="G14" s="1031"/>
      <c r="H14" s="1031"/>
      <c r="I14" s="1031"/>
    </row>
    <row r="15" spans="1:24">
      <c r="A15" s="1028"/>
      <c r="B15" s="1028"/>
      <c r="C15" s="1028"/>
      <c r="D15" s="1029"/>
      <c r="E15" s="724"/>
      <c r="F15" s="1030"/>
      <c r="G15" s="1031"/>
      <c r="H15" s="1031"/>
      <c r="I15" s="1031"/>
    </row>
    <row r="16" spans="1:24" ht="12.75" thickBot="1">
      <c r="A16" s="39"/>
      <c r="B16" s="39"/>
      <c r="C16" s="39"/>
      <c r="D16" s="19"/>
      <c r="E16" s="15"/>
      <c r="F16" s="209"/>
      <c r="G16" s="23"/>
      <c r="H16" s="23"/>
      <c r="I16" s="23"/>
    </row>
    <row r="17" spans="1:9" ht="12.75" thickBot="1">
      <c r="A17" s="78" t="s">
        <v>37</v>
      </c>
      <c r="B17" s="33"/>
      <c r="C17" s="33"/>
      <c r="D17" s="1032">
        <f>SUM(D6:D16)</f>
        <v>0</v>
      </c>
      <c r="E17" s="1033">
        <f>SUM(E6:E16)</f>
        <v>150000</v>
      </c>
      <c r="F17" s="1033">
        <f>SUM(F6:F16)</f>
        <v>0</v>
      </c>
      <c r="G17" s="26"/>
      <c r="H17" s="26"/>
      <c r="I17" s="26"/>
    </row>
    <row r="18" spans="1:9">
      <c r="A18" s="1082" t="s">
        <v>50</v>
      </c>
      <c r="B18" s="1001"/>
      <c r="C18" s="1001"/>
      <c r="D18" s="724"/>
      <c r="E18" s="724"/>
      <c r="F18" s="724"/>
    </row>
    <row r="19" spans="1:9">
      <c r="A19" s="1056" t="s">
        <v>111</v>
      </c>
      <c r="B19" s="723"/>
      <c r="C19" s="723"/>
      <c r="D19" s="724"/>
      <c r="E19" s="724"/>
      <c r="F19" s="724"/>
    </row>
  </sheetData>
  <mergeCells count="7">
    <mergeCell ref="A1:I1"/>
    <mergeCell ref="A4:A5"/>
    <mergeCell ref="B4:B5"/>
    <mergeCell ref="C4:C5"/>
    <mergeCell ref="G4:G5"/>
    <mergeCell ref="H4:H5"/>
    <mergeCell ref="I4:I5"/>
  </mergeCells>
  <printOptions horizontalCentered="1"/>
  <pageMargins left="0.23622047244094491" right="0.31496062992125984" top="0.74803149606299213" bottom="0.74803149606299213" header="0.31496062992125984" footer="0.31496062992125984"/>
  <pageSetup paperSize="9" scale="53" orientation="landscape" r:id="rId1"/>
  <headerFooter alignWithMargins="0"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</oddFooter>
  </headerFooter>
  <colBreaks count="1" manualBreakCount="1">
    <brk id="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00000"/>
    <pageSetUpPr fitToPage="1"/>
  </sheetPr>
  <dimension ref="A1:V67"/>
  <sheetViews>
    <sheetView showGridLines="0" topLeftCell="A24" zoomScaleNormal="100" zoomScaleSheetLayoutView="100" workbookViewId="0">
      <selection activeCell="B9" sqref="B9"/>
    </sheetView>
  </sheetViews>
  <sheetFormatPr baseColWidth="10" defaultRowHeight="12"/>
  <cols>
    <col min="1" max="1" width="45" style="93" bestFit="1" customWidth="1"/>
    <col min="2" max="2" width="13.28515625" style="93" customWidth="1"/>
    <col min="3" max="3" width="52.140625" style="93" customWidth="1"/>
    <col min="4" max="4" width="17.28515625" style="93" bestFit="1" customWidth="1"/>
    <col min="5" max="6" width="15.7109375" style="93" customWidth="1"/>
    <col min="7" max="7" width="15.7109375" style="923" customWidth="1"/>
    <col min="8" max="8" width="15.7109375" style="921" customWidth="1"/>
    <col min="9" max="9" width="12.140625" style="93" bestFit="1" customWidth="1"/>
    <col min="10" max="16384" width="11.42578125" style="93"/>
  </cols>
  <sheetData>
    <row r="1" spans="1:22" s="882" customFormat="1" ht="18" customHeight="1">
      <c r="A1" s="1265" t="s">
        <v>10142</v>
      </c>
      <c r="B1" s="1265"/>
      <c r="C1" s="1265"/>
      <c r="D1" s="1265"/>
      <c r="E1" s="1265"/>
      <c r="F1" s="1265"/>
      <c r="G1" s="1265"/>
      <c r="H1" s="1265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</row>
    <row r="2" spans="1:22" s="884" customFormat="1" ht="15.75">
      <c r="A2" s="1068" t="s">
        <v>1009</v>
      </c>
      <c r="B2" s="888"/>
      <c r="C2" s="888"/>
      <c r="D2" s="888"/>
      <c r="E2" s="888"/>
      <c r="F2" s="888"/>
      <c r="G2" s="888"/>
      <c r="H2" s="888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  <c r="T2" s="883"/>
      <c r="U2" s="883"/>
      <c r="V2" s="883"/>
    </row>
    <row r="3" spans="1:22" ht="15.75" thickBot="1">
      <c r="A3" s="1069" t="s">
        <v>1008</v>
      </c>
      <c r="B3" s="885"/>
      <c r="C3" s="885"/>
      <c r="D3" s="885"/>
      <c r="E3" s="885"/>
      <c r="F3" s="885"/>
      <c r="G3" s="886"/>
      <c r="H3" s="887"/>
      <c r="I3" s="885"/>
      <c r="J3" s="885"/>
      <c r="K3" s="885"/>
      <c r="L3" s="885"/>
      <c r="M3" s="885"/>
      <c r="N3" s="885"/>
      <c r="O3" s="885"/>
      <c r="P3" s="885"/>
      <c r="Q3" s="885"/>
      <c r="R3" s="885"/>
      <c r="S3" s="885"/>
      <c r="T3" s="885"/>
      <c r="U3" s="885"/>
      <c r="V3" s="885"/>
    </row>
    <row r="4" spans="1:22" ht="12.75" customHeight="1" thickBot="1">
      <c r="A4" s="1266" t="s">
        <v>354</v>
      </c>
      <c r="B4" s="1266" t="s">
        <v>89</v>
      </c>
      <c r="C4" s="1268" t="s">
        <v>353</v>
      </c>
      <c r="D4" s="1269"/>
      <c r="E4" s="1269"/>
      <c r="F4" s="1269"/>
      <c r="G4" s="1269"/>
      <c r="H4" s="1270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</row>
    <row r="5" spans="1:22" s="783" customFormat="1" ht="13.5" customHeight="1" thickBot="1">
      <c r="A5" s="1267"/>
      <c r="B5" s="1267"/>
      <c r="C5" s="924" t="s">
        <v>352</v>
      </c>
      <c r="D5" s="925" t="s">
        <v>351</v>
      </c>
      <c r="E5" s="926" t="s">
        <v>350</v>
      </c>
      <c r="F5" s="927" t="s">
        <v>349</v>
      </c>
      <c r="G5" s="928" t="s">
        <v>10143</v>
      </c>
      <c r="H5" s="929" t="s">
        <v>444</v>
      </c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</row>
    <row r="6" spans="1:22" ht="14.1" customHeight="1">
      <c r="A6" s="889"/>
      <c r="B6" s="890"/>
      <c r="C6" s="891"/>
      <c r="D6" s="1070"/>
      <c r="E6" s="892"/>
      <c r="F6" s="893"/>
      <c r="G6" s="894"/>
      <c r="H6" s="895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</row>
    <row r="7" spans="1:22" ht="14.1" customHeight="1">
      <c r="A7" s="1080" t="s">
        <v>38</v>
      </c>
      <c r="B7" s="898">
        <v>480</v>
      </c>
      <c r="C7" s="891" t="s">
        <v>10144</v>
      </c>
      <c r="D7" s="1071" t="s">
        <v>10145</v>
      </c>
      <c r="E7" s="899" t="s">
        <v>10146</v>
      </c>
      <c r="F7" s="893" t="s">
        <v>10147</v>
      </c>
      <c r="G7" s="900">
        <v>0</v>
      </c>
      <c r="H7" s="900">
        <v>0</v>
      </c>
      <c r="I7" s="901"/>
      <c r="J7" s="902"/>
      <c r="K7" s="902"/>
      <c r="L7" s="902"/>
      <c r="M7" s="902"/>
      <c r="N7" s="902"/>
      <c r="O7" s="902"/>
      <c r="P7" s="902"/>
      <c r="Q7" s="902"/>
      <c r="R7" s="902"/>
      <c r="S7" s="902"/>
      <c r="T7" s="902"/>
      <c r="U7" s="902"/>
      <c r="V7" s="902"/>
    </row>
    <row r="8" spans="1:22" ht="14.1" customHeight="1">
      <c r="A8" s="897"/>
      <c r="B8" s="898">
        <v>480</v>
      </c>
      <c r="C8" s="891" t="s">
        <v>10148</v>
      </c>
      <c r="D8" s="1071" t="s">
        <v>10145</v>
      </c>
      <c r="E8" s="899" t="s">
        <v>10149</v>
      </c>
      <c r="F8" s="893" t="s">
        <v>10147</v>
      </c>
      <c r="G8" s="900">
        <v>0</v>
      </c>
      <c r="H8" s="900">
        <v>5964084</v>
      </c>
      <c r="I8" s="901"/>
      <c r="J8" s="902"/>
      <c r="K8" s="902"/>
      <c r="L8" s="902"/>
      <c r="M8" s="902"/>
      <c r="N8" s="902"/>
      <c r="O8" s="902"/>
      <c r="P8" s="902"/>
      <c r="Q8" s="902"/>
      <c r="R8" s="902"/>
      <c r="S8" s="902"/>
      <c r="T8" s="902"/>
      <c r="U8" s="902"/>
      <c r="V8" s="902"/>
    </row>
    <row r="9" spans="1:22" ht="14.1" customHeight="1">
      <c r="A9" s="897"/>
      <c r="B9" s="898">
        <v>480</v>
      </c>
      <c r="C9" s="891" t="s">
        <v>10144</v>
      </c>
      <c r="D9" s="1071" t="s">
        <v>10150</v>
      </c>
      <c r="E9" s="899" t="s">
        <v>10151</v>
      </c>
      <c r="F9" s="893" t="s">
        <v>10147</v>
      </c>
      <c r="G9" s="900">
        <v>386449.54</v>
      </c>
      <c r="H9" s="900">
        <v>517193.71</v>
      </c>
      <c r="I9" s="901"/>
      <c r="J9" s="902"/>
      <c r="K9" s="902"/>
      <c r="L9" s="902"/>
      <c r="M9" s="902"/>
      <c r="N9" s="902"/>
      <c r="O9" s="902"/>
      <c r="P9" s="902"/>
      <c r="Q9" s="902"/>
      <c r="R9" s="902"/>
      <c r="S9" s="902"/>
      <c r="T9" s="902"/>
      <c r="U9" s="902"/>
      <c r="V9" s="902"/>
    </row>
    <row r="10" spans="1:22" ht="14.1" customHeight="1">
      <c r="A10" s="897"/>
      <c r="B10" s="898"/>
      <c r="C10" s="891"/>
      <c r="D10" s="1071"/>
      <c r="E10" s="899"/>
      <c r="F10" s="893"/>
      <c r="G10" s="900"/>
      <c r="H10" s="900"/>
      <c r="I10" s="901"/>
      <c r="J10" s="902"/>
      <c r="K10" s="902"/>
      <c r="L10" s="902"/>
      <c r="M10" s="902"/>
      <c r="N10" s="902"/>
      <c r="O10" s="902"/>
      <c r="P10" s="902"/>
      <c r="Q10" s="902"/>
      <c r="R10" s="902"/>
      <c r="S10" s="902"/>
      <c r="T10" s="902"/>
      <c r="U10" s="902"/>
      <c r="V10" s="902"/>
    </row>
    <row r="11" spans="1:22" ht="14.1" customHeight="1">
      <c r="A11" s="897"/>
      <c r="B11" s="898"/>
      <c r="C11" s="891"/>
      <c r="D11" s="1071"/>
      <c r="E11" s="892"/>
      <c r="F11" s="893"/>
      <c r="G11" s="900"/>
      <c r="H11" s="900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902"/>
    </row>
    <row r="12" spans="1:22" ht="14.1" customHeight="1">
      <c r="A12" s="1080" t="s">
        <v>39</v>
      </c>
      <c r="B12" s="898">
        <v>480</v>
      </c>
      <c r="C12" s="891" t="s">
        <v>10152</v>
      </c>
      <c r="D12" s="1071" t="s">
        <v>10145</v>
      </c>
      <c r="E12" s="899" t="s">
        <v>10153</v>
      </c>
      <c r="F12" s="893" t="s">
        <v>10147</v>
      </c>
      <c r="G12" s="900">
        <v>64501292.140000001</v>
      </c>
      <c r="H12" s="900">
        <v>82117807.480000004</v>
      </c>
      <c r="I12" s="902"/>
      <c r="J12" s="903"/>
      <c r="K12" s="902"/>
      <c r="L12" s="902"/>
      <c r="M12" s="902"/>
      <c r="N12" s="902"/>
      <c r="O12" s="902"/>
      <c r="P12" s="902"/>
      <c r="Q12" s="902"/>
      <c r="R12" s="902"/>
      <c r="S12" s="902"/>
      <c r="T12" s="902"/>
      <c r="U12" s="902"/>
      <c r="V12" s="902"/>
    </row>
    <row r="13" spans="1:22" ht="14.1" customHeight="1">
      <c r="A13" s="897"/>
      <c r="B13" s="898">
        <v>480</v>
      </c>
      <c r="C13" s="891" t="s">
        <v>10144</v>
      </c>
      <c r="D13" s="1071" t="s">
        <v>10154</v>
      </c>
      <c r="E13" s="899" t="s">
        <v>10155</v>
      </c>
      <c r="F13" s="893" t="s">
        <v>10147</v>
      </c>
      <c r="G13" s="900">
        <v>17751504.640000001</v>
      </c>
      <c r="H13" s="900">
        <v>15959037.41</v>
      </c>
      <c r="I13" s="904"/>
      <c r="J13" s="902"/>
      <c r="K13" s="902"/>
      <c r="L13" s="902"/>
      <c r="M13" s="902"/>
      <c r="N13" s="902"/>
      <c r="O13" s="902"/>
      <c r="P13" s="902"/>
      <c r="Q13" s="902"/>
      <c r="R13" s="902"/>
      <c r="S13" s="902"/>
      <c r="T13" s="902"/>
      <c r="U13" s="902"/>
      <c r="V13" s="902"/>
    </row>
    <row r="14" spans="1:22" ht="14.1" customHeight="1">
      <c r="A14" s="897"/>
      <c r="B14" s="898">
        <v>480</v>
      </c>
      <c r="C14" s="891" t="s">
        <v>10144</v>
      </c>
      <c r="D14" s="1071" t="s">
        <v>10156</v>
      </c>
      <c r="E14" s="899" t="s">
        <v>10157</v>
      </c>
      <c r="F14" s="893" t="s">
        <v>10147</v>
      </c>
      <c r="G14" s="905">
        <v>3732164.11</v>
      </c>
      <c r="H14" s="1072">
        <v>2853255.26</v>
      </c>
      <c r="I14" s="906"/>
      <c r="J14" s="902"/>
      <c r="K14" s="902"/>
      <c r="L14" s="902"/>
      <c r="M14" s="902"/>
      <c r="N14" s="902"/>
      <c r="O14" s="902"/>
      <c r="P14" s="902"/>
      <c r="Q14" s="902"/>
      <c r="R14" s="902"/>
      <c r="S14" s="902"/>
      <c r="T14" s="902"/>
      <c r="U14" s="902"/>
      <c r="V14" s="902"/>
    </row>
    <row r="15" spans="1:22" ht="14.1" customHeight="1">
      <c r="A15" s="897"/>
      <c r="B15" s="898">
        <v>480</v>
      </c>
      <c r="C15" s="891" t="s">
        <v>10158</v>
      </c>
      <c r="D15" s="1071" t="s">
        <v>10159</v>
      </c>
      <c r="E15" s="907" t="s">
        <v>10160</v>
      </c>
      <c r="F15" s="893" t="s">
        <v>10147</v>
      </c>
      <c r="G15" s="905">
        <v>3380770.38</v>
      </c>
      <c r="H15" s="1072">
        <v>2298491.0699999998</v>
      </c>
      <c r="I15" s="902"/>
      <c r="J15" s="902"/>
      <c r="K15" s="902"/>
      <c r="L15" s="902"/>
      <c r="M15" s="902"/>
      <c r="N15" s="902"/>
      <c r="O15" s="902"/>
      <c r="P15" s="902"/>
      <c r="Q15" s="902"/>
      <c r="R15" s="902"/>
      <c r="S15" s="902"/>
      <c r="T15" s="902"/>
      <c r="U15" s="902"/>
      <c r="V15" s="902"/>
    </row>
    <row r="16" spans="1:22" ht="14.1" customHeight="1">
      <c r="A16" s="897"/>
      <c r="B16" s="898">
        <v>480</v>
      </c>
      <c r="C16" s="891" t="s">
        <v>10161</v>
      </c>
      <c r="D16" s="1071" t="s">
        <v>10162</v>
      </c>
      <c r="E16" s="899" t="s">
        <v>10163</v>
      </c>
      <c r="F16" s="893" t="s">
        <v>10147</v>
      </c>
      <c r="G16" s="900">
        <v>8906.9300000000021</v>
      </c>
      <c r="H16" s="900">
        <v>38492.54</v>
      </c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902"/>
    </row>
    <row r="17" spans="1:22" ht="14.1" customHeight="1">
      <c r="A17" s="897"/>
      <c r="B17" s="898">
        <v>480</v>
      </c>
      <c r="C17" s="891" t="s">
        <v>10161</v>
      </c>
      <c r="D17" s="1071" t="s">
        <v>10164</v>
      </c>
      <c r="E17" s="899" t="s">
        <v>10163</v>
      </c>
      <c r="F17" s="893" t="s">
        <v>10147</v>
      </c>
      <c r="G17" s="900">
        <v>941363.9600000002</v>
      </c>
      <c r="H17" s="900">
        <v>158305.51999999999</v>
      </c>
      <c r="I17" s="902"/>
      <c r="J17" s="902"/>
      <c r="K17" s="902"/>
      <c r="L17" s="902"/>
      <c r="M17" s="902"/>
      <c r="N17" s="902"/>
      <c r="O17" s="902"/>
      <c r="P17" s="902"/>
      <c r="Q17" s="902"/>
      <c r="R17" s="902"/>
      <c r="S17" s="902"/>
      <c r="T17" s="902"/>
      <c r="U17" s="902"/>
      <c r="V17" s="902"/>
    </row>
    <row r="18" spans="1:22" ht="14.1" customHeight="1">
      <c r="A18" s="897"/>
      <c r="B18" s="898">
        <v>480</v>
      </c>
      <c r="C18" s="891" t="s">
        <v>10161</v>
      </c>
      <c r="D18" s="1071" t="s">
        <v>10165</v>
      </c>
      <c r="E18" s="899" t="s">
        <v>10166</v>
      </c>
      <c r="F18" s="893" t="s">
        <v>10147</v>
      </c>
      <c r="G18" s="900">
        <v>510905.97</v>
      </c>
      <c r="H18" s="900">
        <v>362684.4</v>
      </c>
      <c r="I18" s="902"/>
      <c r="J18" s="902"/>
      <c r="K18" s="902"/>
      <c r="L18" s="902"/>
      <c r="M18" s="902"/>
      <c r="N18" s="902"/>
      <c r="O18" s="902"/>
      <c r="P18" s="902"/>
      <c r="Q18" s="902"/>
      <c r="R18" s="902"/>
      <c r="S18" s="902"/>
      <c r="T18" s="902"/>
      <c r="U18" s="902"/>
      <c r="V18" s="902"/>
    </row>
    <row r="19" spans="1:22" ht="14.1" customHeight="1">
      <c r="A19" s="897"/>
      <c r="B19" s="898">
        <v>480</v>
      </c>
      <c r="C19" s="891" t="s">
        <v>10161</v>
      </c>
      <c r="D19" s="1071" t="s">
        <v>10167</v>
      </c>
      <c r="E19" s="907" t="s">
        <v>10168</v>
      </c>
      <c r="F19" s="893" t="s">
        <v>10147</v>
      </c>
      <c r="G19" s="900">
        <v>42089.470000000205</v>
      </c>
      <c r="H19" s="908">
        <v>192875.55</v>
      </c>
      <c r="I19" s="902"/>
      <c r="J19" s="902"/>
      <c r="K19" s="902"/>
      <c r="L19" s="902"/>
      <c r="M19" s="902"/>
      <c r="N19" s="902"/>
      <c r="O19" s="902"/>
      <c r="P19" s="902"/>
      <c r="Q19" s="902"/>
      <c r="R19" s="902"/>
      <c r="S19" s="902"/>
      <c r="T19" s="902"/>
      <c r="U19" s="902"/>
      <c r="V19" s="902"/>
    </row>
    <row r="20" spans="1:22" ht="14.1" customHeight="1">
      <c r="A20" s="897"/>
      <c r="B20" s="898"/>
      <c r="C20" s="891"/>
      <c r="D20" s="1071"/>
      <c r="E20" s="892"/>
      <c r="F20" s="893"/>
      <c r="G20" s="900"/>
      <c r="H20" s="900"/>
    </row>
    <row r="21" spans="1:22" ht="40.5" customHeight="1">
      <c r="A21" s="1081" t="s">
        <v>10169</v>
      </c>
      <c r="B21" s="898">
        <v>480</v>
      </c>
      <c r="C21" s="909" t="s">
        <v>10170</v>
      </c>
      <c r="D21" s="1071" t="s">
        <v>10145</v>
      </c>
      <c r="E21" s="899" t="s">
        <v>10171</v>
      </c>
      <c r="F21" s="893" t="s">
        <v>10147</v>
      </c>
      <c r="G21" s="900">
        <v>18135700</v>
      </c>
      <c r="H21" s="1073">
        <v>0</v>
      </c>
    </row>
    <row r="22" spans="1:22" ht="14.1" customHeight="1">
      <c r="A22" s="897"/>
      <c r="B22" s="898"/>
      <c r="C22" s="891"/>
      <c r="D22" s="1071"/>
      <c r="E22" s="892"/>
      <c r="F22" s="893"/>
      <c r="G22" s="900"/>
      <c r="H22" s="900"/>
    </row>
    <row r="23" spans="1:22" ht="14.1" customHeight="1">
      <c r="A23" s="1080" t="s">
        <v>40</v>
      </c>
      <c r="B23" s="898">
        <v>480</v>
      </c>
      <c r="C23" s="891" t="s">
        <v>10172</v>
      </c>
      <c r="D23" s="1071" t="s">
        <v>10145</v>
      </c>
      <c r="E23" s="899" t="s">
        <v>10173</v>
      </c>
      <c r="F23" s="893" t="s">
        <v>10147</v>
      </c>
      <c r="G23" s="910">
        <v>3107255.08</v>
      </c>
      <c r="H23" s="1074">
        <v>3107255.08</v>
      </c>
      <c r="I23" s="911"/>
    </row>
    <row r="24" spans="1:22" ht="14.1" customHeight="1">
      <c r="A24" s="897"/>
      <c r="B24" s="898">
        <v>480</v>
      </c>
      <c r="C24" s="891" t="s">
        <v>10144</v>
      </c>
      <c r="D24" s="1071" t="s">
        <v>10174</v>
      </c>
      <c r="E24" s="899" t="s">
        <v>10157</v>
      </c>
      <c r="F24" s="893" t="s">
        <v>10147</v>
      </c>
      <c r="G24" s="905">
        <v>347210.52</v>
      </c>
      <c r="H24" s="1072">
        <v>347210.52</v>
      </c>
    </row>
    <row r="25" spans="1:22" ht="14.1" customHeight="1">
      <c r="A25" s="897"/>
      <c r="B25" s="898">
        <v>480</v>
      </c>
      <c r="C25" s="891" t="s">
        <v>10144</v>
      </c>
      <c r="D25" s="1071" t="s">
        <v>10175</v>
      </c>
      <c r="E25" s="899" t="s">
        <v>10176</v>
      </c>
      <c r="F25" s="893" t="s">
        <v>10147</v>
      </c>
      <c r="G25" s="905">
        <v>48010.400000000001</v>
      </c>
      <c r="H25" s="1072">
        <v>48010.400000000001</v>
      </c>
    </row>
    <row r="26" spans="1:22" ht="14.1" customHeight="1">
      <c r="A26" s="897"/>
      <c r="B26" s="898">
        <v>480</v>
      </c>
      <c r="C26" s="891" t="s">
        <v>10144</v>
      </c>
      <c r="D26" s="1075" t="s">
        <v>10177</v>
      </c>
      <c r="E26" s="899" t="s">
        <v>10178</v>
      </c>
      <c r="F26" s="893" t="s">
        <v>10147</v>
      </c>
      <c r="G26" s="912">
        <v>0</v>
      </c>
      <c r="H26" s="1073">
        <v>0</v>
      </c>
    </row>
    <row r="27" spans="1:22" ht="14.1" customHeight="1">
      <c r="A27" s="1080" t="s">
        <v>41</v>
      </c>
      <c r="B27" s="898"/>
      <c r="C27" s="891" t="s">
        <v>10570</v>
      </c>
      <c r="D27" s="1070"/>
      <c r="E27" s="892"/>
      <c r="F27" s="893"/>
      <c r="G27" s="900"/>
      <c r="H27" s="900"/>
    </row>
    <row r="28" spans="1:22" ht="14.1" customHeight="1">
      <c r="A28" s="897"/>
      <c r="B28" s="898"/>
      <c r="C28" s="891"/>
      <c r="D28" s="1070"/>
      <c r="E28" s="892"/>
      <c r="F28" s="893"/>
      <c r="G28" s="900"/>
      <c r="H28" s="900"/>
    </row>
    <row r="29" spans="1:22" ht="14.1" customHeight="1">
      <c r="A29" s="897" t="s">
        <v>45</v>
      </c>
      <c r="B29" s="898"/>
      <c r="C29" s="891"/>
      <c r="D29" s="1070"/>
      <c r="E29" s="892"/>
      <c r="F29" s="893"/>
      <c r="G29" s="894"/>
      <c r="H29" s="894"/>
    </row>
    <row r="30" spans="1:22" ht="14.1" customHeight="1">
      <c r="A30" s="897" t="s">
        <v>46</v>
      </c>
      <c r="B30" s="898"/>
      <c r="C30" s="891"/>
      <c r="D30" s="1070"/>
      <c r="E30" s="892"/>
      <c r="F30" s="893"/>
      <c r="G30" s="894"/>
      <c r="H30" s="894"/>
    </row>
    <row r="31" spans="1:22" ht="14.1" customHeight="1">
      <c r="A31" s="897" t="s">
        <v>42</v>
      </c>
      <c r="B31" s="898"/>
      <c r="C31" s="891"/>
      <c r="D31" s="1070"/>
      <c r="E31" s="892"/>
      <c r="F31" s="893"/>
      <c r="G31" s="894"/>
      <c r="H31" s="894"/>
    </row>
    <row r="32" spans="1:22" ht="14.1" customHeight="1">
      <c r="A32" s="897" t="s">
        <v>43</v>
      </c>
      <c r="B32" s="898"/>
      <c r="C32" s="891"/>
      <c r="D32" s="1070"/>
      <c r="E32" s="892"/>
      <c r="F32" s="893"/>
      <c r="G32" s="894"/>
      <c r="H32" s="894"/>
    </row>
    <row r="33" spans="1:8" ht="14.1" customHeight="1">
      <c r="A33" s="897" t="s">
        <v>44</v>
      </c>
      <c r="B33" s="898"/>
      <c r="C33" s="891"/>
      <c r="D33" s="1070"/>
      <c r="E33" s="892"/>
      <c r="F33" s="893"/>
      <c r="G33" s="894"/>
      <c r="H33" s="894"/>
    </row>
    <row r="34" spans="1:8" ht="14.1" customHeight="1" thickBot="1">
      <c r="A34" s="897" t="s">
        <v>348</v>
      </c>
      <c r="B34" s="898"/>
      <c r="C34" s="891"/>
      <c r="D34" s="1070"/>
      <c r="E34" s="892"/>
      <c r="F34" s="893"/>
      <c r="G34" s="894"/>
      <c r="H34" s="894"/>
    </row>
    <row r="35" spans="1:8" s="953" customFormat="1">
      <c r="A35" s="949"/>
      <c r="B35" s="1064"/>
      <c r="C35" s="950"/>
      <c r="D35" s="1076"/>
      <c r="E35" s="951"/>
      <c r="F35" s="952"/>
      <c r="G35" s="952"/>
      <c r="H35" s="950"/>
    </row>
    <row r="36" spans="1:8" s="953" customFormat="1">
      <c r="A36" s="954" t="s">
        <v>38</v>
      </c>
      <c r="B36" s="1065"/>
      <c r="C36" s="891" t="s">
        <v>10570</v>
      </c>
      <c r="D36" s="1076"/>
      <c r="E36" s="951"/>
      <c r="F36" s="951"/>
      <c r="G36" s="951"/>
      <c r="H36" s="950"/>
    </row>
    <row r="37" spans="1:8" s="953" customFormat="1" hidden="1">
      <c r="A37" s="773"/>
      <c r="B37" s="1066"/>
      <c r="C37" s="950"/>
      <c r="D37" s="1076"/>
      <c r="E37" s="956"/>
      <c r="F37" s="951"/>
      <c r="G37" s="951"/>
      <c r="H37" s="950"/>
    </row>
    <row r="38" spans="1:8" s="953" customFormat="1" ht="4.5" customHeight="1">
      <c r="A38" s="773"/>
      <c r="B38" s="1066"/>
      <c r="C38" s="950"/>
      <c r="D38" s="1076"/>
      <c r="E38" s="956"/>
      <c r="F38" s="951"/>
      <c r="G38" s="951"/>
      <c r="H38" s="950"/>
    </row>
    <row r="39" spans="1:8" s="953" customFormat="1">
      <c r="A39" s="954" t="s">
        <v>39</v>
      </c>
      <c r="B39" s="1065"/>
      <c r="C39" s="950"/>
      <c r="D39" s="1076"/>
      <c r="E39" s="951"/>
      <c r="F39" s="951"/>
      <c r="G39" s="951"/>
      <c r="H39" s="950"/>
    </row>
    <row r="40" spans="1:8" s="953" customFormat="1">
      <c r="A40" s="773" t="s">
        <v>10183</v>
      </c>
      <c r="B40" s="1066">
        <v>1718</v>
      </c>
      <c r="C40" s="950" t="s">
        <v>10144</v>
      </c>
      <c r="D40" s="1077" t="s">
        <v>10184</v>
      </c>
      <c r="E40" s="957" t="s">
        <v>10185</v>
      </c>
      <c r="F40" s="951" t="s">
        <v>9927</v>
      </c>
      <c r="G40" s="951">
        <v>0</v>
      </c>
      <c r="H40" s="950">
        <v>0</v>
      </c>
    </row>
    <row r="41" spans="1:8" s="953" customFormat="1" ht="24">
      <c r="A41" s="773" t="s">
        <v>10186</v>
      </c>
      <c r="B41" s="1066">
        <v>1718</v>
      </c>
      <c r="C41" s="950" t="s">
        <v>10187</v>
      </c>
      <c r="D41" s="1078" t="s">
        <v>10188</v>
      </c>
      <c r="E41" s="957" t="s">
        <v>10185</v>
      </c>
      <c r="F41" s="951" t="s">
        <v>9927</v>
      </c>
      <c r="G41" s="951">
        <v>793287.24</v>
      </c>
      <c r="H41" s="950">
        <v>704512.07</v>
      </c>
    </row>
    <row r="42" spans="1:8" s="953" customFormat="1">
      <c r="A42" s="954" t="s">
        <v>10189</v>
      </c>
      <c r="B42" s="1065"/>
      <c r="C42" s="950"/>
      <c r="D42" s="1077"/>
      <c r="E42" s="951"/>
      <c r="F42" s="951"/>
      <c r="G42" s="951"/>
      <c r="H42" s="950"/>
    </row>
    <row r="43" spans="1:8" s="953" customFormat="1">
      <c r="A43" s="954" t="s">
        <v>10190</v>
      </c>
      <c r="B43" s="1065"/>
      <c r="C43" s="950"/>
      <c r="D43" s="1077"/>
      <c r="E43" s="951"/>
      <c r="F43" s="951"/>
      <c r="G43" s="951"/>
      <c r="H43" s="950"/>
    </row>
    <row r="44" spans="1:8" s="953" customFormat="1">
      <c r="A44" s="773" t="s">
        <v>10191</v>
      </c>
      <c r="B44" s="1066">
        <v>1718</v>
      </c>
      <c r="C44" s="950" t="s">
        <v>10144</v>
      </c>
      <c r="D44" s="1077" t="s">
        <v>10192</v>
      </c>
      <c r="E44" s="957" t="s">
        <v>10185</v>
      </c>
      <c r="F44" s="951" t="s">
        <v>9927</v>
      </c>
      <c r="G44" s="951">
        <v>84000</v>
      </c>
      <c r="H44" s="950">
        <v>0</v>
      </c>
    </row>
    <row r="45" spans="1:8" s="953" customFormat="1">
      <c r="A45" s="773" t="s">
        <v>10191</v>
      </c>
      <c r="B45" s="1066">
        <v>1718</v>
      </c>
      <c r="C45" s="950" t="s">
        <v>10144</v>
      </c>
      <c r="D45" s="1077" t="s">
        <v>10193</v>
      </c>
      <c r="E45" s="957" t="s">
        <v>10185</v>
      </c>
      <c r="F45" s="951" t="s">
        <v>10194</v>
      </c>
      <c r="G45" s="951">
        <v>675754.27</v>
      </c>
      <c r="H45" s="950">
        <v>2089082.93</v>
      </c>
    </row>
    <row r="46" spans="1:8" s="953" customFormat="1" ht="21" customHeight="1">
      <c r="A46" s="954" t="s">
        <v>10195</v>
      </c>
      <c r="B46" s="1066"/>
      <c r="C46" s="950"/>
      <c r="D46" s="1077"/>
      <c r="E46" s="956"/>
      <c r="F46" s="951"/>
      <c r="G46" s="951"/>
      <c r="H46" s="950"/>
    </row>
    <row r="47" spans="1:8" s="953" customFormat="1" ht="24">
      <c r="A47" s="773" t="s">
        <v>10196</v>
      </c>
      <c r="B47" s="1066">
        <v>1718</v>
      </c>
      <c r="C47" s="950" t="s">
        <v>10187</v>
      </c>
      <c r="D47" s="1078" t="s">
        <v>10197</v>
      </c>
      <c r="E47" s="957" t="s">
        <v>10198</v>
      </c>
      <c r="F47" s="951" t="s">
        <v>9927</v>
      </c>
      <c r="G47" s="951">
        <v>0</v>
      </c>
      <c r="H47" s="950">
        <v>14514.8</v>
      </c>
    </row>
    <row r="48" spans="1:8" s="953" customFormat="1">
      <c r="A48" s="954" t="s">
        <v>40</v>
      </c>
      <c r="B48" s="1065"/>
      <c r="C48" s="950"/>
      <c r="D48" s="1077"/>
      <c r="E48" s="951"/>
      <c r="F48" s="951"/>
      <c r="G48" s="951"/>
      <c r="H48" s="950"/>
    </row>
    <row r="49" spans="1:10" s="953" customFormat="1">
      <c r="A49" s="773"/>
      <c r="B49" s="1065"/>
      <c r="C49" s="950"/>
      <c r="D49" s="1077"/>
      <c r="E49" s="951"/>
      <c r="F49" s="951"/>
      <c r="G49" s="951"/>
      <c r="H49" s="950"/>
    </row>
    <row r="50" spans="1:10" s="953" customFormat="1">
      <c r="A50" s="954" t="s">
        <v>41</v>
      </c>
      <c r="B50" s="1065"/>
      <c r="C50" s="891" t="s">
        <v>10570</v>
      </c>
      <c r="D50" s="1077"/>
      <c r="E50" s="951"/>
      <c r="F50" s="951"/>
      <c r="G50" s="951"/>
      <c r="H50" s="950"/>
    </row>
    <row r="51" spans="1:10" s="953" customFormat="1" ht="6" customHeight="1">
      <c r="A51" s="773"/>
      <c r="B51" s="1065"/>
      <c r="C51" s="950"/>
      <c r="D51" s="1077"/>
      <c r="E51" s="951"/>
      <c r="F51" s="951"/>
      <c r="G51" s="951"/>
      <c r="H51" s="950"/>
    </row>
    <row r="52" spans="1:10" s="953" customFormat="1">
      <c r="A52" s="773" t="s">
        <v>45</v>
      </c>
      <c r="B52" s="1065"/>
      <c r="C52" s="950"/>
      <c r="D52" s="1077"/>
      <c r="E52" s="951"/>
      <c r="F52" s="951"/>
      <c r="G52" s="951"/>
      <c r="H52" s="950"/>
    </row>
    <row r="53" spans="1:10" s="953" customFormat="1">
      <c r="A53" s="773" t="s">
        <v>46</v>
      </c>
      <c r="B53" s="1065"/>
      <c r="C53" s="950"/>
      <c r="D53" s="1077"/>
      <c r="E53" s="951"/>
      <c r="F53" s="951"/>
      <c r="G53" s="951"/>
      <c r="H53" s="950"/>
    </row>
    <row r="54" spans="1:10" s="953" customFormat="1">
      <c r="A54" s="773" t="s">
        <v>42</v>
      </c>
      <c r="B54" s="1065"/>
      <c r="C54" s="950"/>
      <c r="D54" s="1077"/>
      <c r="E54" s="951"/>
      <c r="F54" s="951"/>
      <c r="G54" s="951"/>
      <c r="H54" s="950"/>
    </row>
    <row r="55" spans="1:10" s="953" customFormat="1">
      <c r="A55" s="773" t="s">
        <v>43</v>
      </c>
      <c r="B55" s="1065"/>
      <c r="C55" s="950"/>
      <c r="D55" s="1077"/>
      <c r="E55" s="951"/>
      <c r="F55" s="951"/>
      <c r="G55" s="951"/>
      <c r="H55" s="950"/>
    </row>
    <row r="56" spans="1:10" s="953" customFormat="1">
      <c r="A56" s="773" t="s">
        <v>44</v>
      </c>
      <c r="B56" s="1065"/>
      <c r="C56" s="950"/>
      <c r="D56" s="1077"/>
      <c r="E56" s="951"/>
      <c r="F56" s="951"/>
      <c r="G56" s="951"/>
      <c r="H56" s="950"/>
    </row>
    <row r="57" spans="1:10" s="953" customFormat="1">
      <c r="A57" s="954" t="s">
        <v>348</v>
      </c>
      <c r="B57" s="1065"/>
      <c r="C57" s="950"/>
      <c r="D57" s="1077"/>
      <c r="E57" s="951"/>
      <c r="F57" s="951"/>
      <c r="G57" s="951"/>
      <c r="H57" s="950"/>
    </row>
    <row r="58" spans="1:10" s="953" customFormat="1">
      <c r="A58" s="954" t="s">
        <v>10199</v>
      </c>
      <c r="B58" s="1066">
        <v>1718</v>
      </c>
      <c r="C58" s="950" t="s">
        <v>10144</v>
      </c>
      <c r="D58" s="1077" t="s">
        <v>10200</v>
      </c>
      <c r="E58" s="958" t="s">
        <v>10201</v>
      </c>
      <c r="F58" s="951" t="s">
        <v>9927</v>
      </c>
      <c r="G58" s="951">
        <v>0</v>
      </c>
      <c r="H58" s="950">
        <v>442.5</v>
      </c>
    </row>
    <row r="59" spans="1:10" s="953" customFormat="1" ht="6.75" customHeight="1" thickBot="1">
      <c r="A59" s="959"/>
      <c r="B59" s="960"/>
      <c r="C59" s="955"/>
      <c r="D59" s="1079"/>
      <c r="E59" s="773"/>
      <c r="F59" s="959"/>
      <c r="G59" s="959"/>
      <c r="H59" s="955"/>
    </row>
    <row r="60" spans="1:10" ht="14.1" customHeight="1" thickBot="1">
      <c r="A60" s="913" t="s">
        <v>0</v>
      </c>
      <c r="B60" s="914"/>
      <c r="C60" s="915"/>
      <c r="D60" s="915"/>
      <c r="E60" s="915"/>
      <c r="F60" s="915"/>
      <c r="G60" s="916">
        <f>SUM(G6:G59)</f>
        <v>114446664.64999998</v>
      </c>
      <c r="H60" s="917">
        <f>SUM(H6:H59)</f>
        <v>116773255.23999999</v>
      </c>
      <c r="J60" s="918"/>
    </row>
    <row r="61" spans="1:10" ht="14.1" customHeight="1">
      <c r="A61" s="1067" t="s">
        <v>10179</v>
      </c>
      <c r="B61" s="902"/>
      <c r="C61" s="902"/>
      <c r="D61" s="902"/>
      <c r="E61" s="902"/>
      <c r="F61" s="902"/>
      <c r="G61" s="919"/>
      <c r="H61" s="920"/>
    </row>
    <row r="62" spans="1:10" ht="14.1" customHeight="1">
      <c r="A62" s="1067" t="s">
        <v>420</v>
      </c>
      <c r="B62" s="902"/>
      <c r="C62" s="902"/>
      <c r="D62" s="902"/>
      <c r="E62" s="902"/>
      <c r="F62" s="902"/>
      <c r="G62" s="920"/>
      <c r="H62" s="920"/>
    </row>
    <row r="64" spans="1:10">
      <c r="G64" s="921"/>
    </row>
    <row r="67" spans="7:8">
      <c r="G67" s="922"/>
      <c r="H67" s="922"/>
    </row>
  </sheetData>
  <mergeCells count="4">
    <mergeCell ref="A1:H1"/>
    <mergeCell ref="A4:A5"/>
    <mergeCell ref="B4:B5"/>
    <mergeCell ref="C4:H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fitToHeight="2" orientation="landscape" r:id="rId1"/>
  <headerFooter alignWithMargins="0">
    <oddHeader>&amp;C&amp;"Arial,Negrita"&amp;18PROYECTO  DEL  PRESUPUESTO  - 2022</oddHeader>
    <oddFooter>&amp;LPROYECTO DE PRESUPUESTO PARA EL AÑO FISCAL 2022
INFORMACIÓN PARA LA COMISIÓN DE PRESUPUESTO Y CUENTA GENERAL DE LA REPÚBLICA DEL CONGRESO DE LA REPÚBLICA&amp;R&amp;P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B1:R3384"/>
  <sheetViews>
    <sheetView showGridLines="0" workbookViewId="0">
      <pane ySplit="6" topLeftCell="A3356" activePane="bottomLeft" state="frozen"/>
      <selection activeCell="B66" sqref="B66"/>
      <selection pane="bottomLeft" activeCell="H3356" sqref="H3356"/>
    </sheetView>
  </sheetViews>
  <sheetFormatPr baseColWidth="10" defaultRowHeight="12.75"/>
  <cols>
    <col min="1" max="1" width="2.140625" customWidth="1"/>
    <col min="2" max="2" width="10.140625" customWidth="1"/>
    <col min="3" max="4" width="11.42578125" style="681"/>
    <col min="5" max="5" width="24" customWidth="1"/>
    <col min="7" max="7" width="9.42578125" style="681" customWidth="1"/>
    <col min="8" max="8" width="27.42578125" customWidth="1"/>
    <col min="9" max="9" width="39.140625" customWidth="1"/>
    <col min="10" max="11" width="14.7109375" customWidth="1"/>
    <col min="12" max="13" width="6.28515625" style="681" customWidth="1"/>
    <col min="14" max="14" width="13.7109375" bestFit="1" customWidth="1"/>
    <col min="15" max="16" width="6.28515625" style="681" customWidth="1"/>
  </cols>
  <sheetData>
    <row r="1" spans="2:18" hidden="1"/>
    <row r="2" spans="2:18">
      <c r="B2" s="8" t="s">
        <v>416</v>
      </c>
      <c r="C2" s="783"/>
      <c r="D2" s="783"/>
      <c r="E2" s="8"/>
      <c r="F2" s="784"/>
      <c r="G2" s="783"/>
      <c r="H2" s="8"/>
      <c r="I2" s="8"/>
      <c r="J2" s="8"/>
      <c r="K2" s="8"/>
      <c r="L2" s="785"/>
      <c r="M2" s="785"/>
      <c r="N2" s="784"/>
      <c r="O2" s="785"/>
      <c r="P2" s="785"/>
      <c r="Q2" s="784"/>
      <c r="R2" s="8"/>
    </row>
    <row r="3" spans="2:18">
      <c r="B3" s="94" t="s">
        <v>1009</v>
      </c>
      <c r="C3" s="725"/>
      <c r="E3" s="724"/>
      <c r="F3" s="726"/>
      <c r="G3" s="725"/>
      <c r="H3" s="724"/>
      <c r="I3" s="724"/>
      <c r="J3" s="724"/>
      <c r="K3" s="724"/>
      <c r="L3" s="725"/>
      <c r="M3" s="725"/>
      <c r="N3" s="726"/>
      <c r="O3" s="725"/>
      <c r="P3" s="725"/>
      <c r="Q3" s="726"/>
      <c r="R3" s="724"/>
    </row>
    <row r="4" spans="2:18" ht="13.5" thickBot="1">
      <c r="B4" s="94" t="s">
        <v>1008</v>
      </c>
      <c r="C4" s="682"/>
      <c r="E4" s="93"/>
      <c r="F4" s="683"/>
      <c r="G4" s="682"/>
      <c r="H4" s="93"/>
      <c r="I4" s="93"/>
      <c r="J4" s="93"/>
      <c r="K4" s="93"/>
      <c r="L4" s="786"/>
      <c r="M4" s="786"/>
      <c r="N4" s="683"/>
      <c r="O4" s="781"/>
      <c r="P4" s="781"/>
      <c r="Q4" s="683"/>
      <c r="R4" s="93"/>
    </row>
    <row r="5" spans="2:18" s="788" customFormat="1" ht="12" thickBot="1">
      <c r="B5" s="1271" t="s">
        <v>131</v>
      </c>
      <c r="C5" s="1272"/>
      <c r="D5" s="1272"/>
      <c r="E5" s="1272"/>
      <c r="F5" s="1273"/>
      <c r="G5" s="1274" t="s">
        <v>132</v>
      </c>
      <c r="H5" s="1275"/>
      <c r="I5" s="1276"/>
      <c r="J5" s="1276"/>
      <c r="K5" s="1277"/>
      <c r="L5" s="1278" t="s">
        <v>447</v>
      </c>
      <c r="M5" s="1279"/>
      <c r="N5" s="1280"/>
      <c r="O5" s="1278" t="s">
        <v>448</v>
      </c>
      <c r="P5" s="1279"/>
      <c r="Q5" s="1280"/>
      <c r="R5" s="787"/>
    </row>
    <row r="6" spans="2:18" s="790" customFormat="1" ht="96" thickBot="1">
      <c r="B6" s="930" t="s">
        <v>89</v>
      </c>
      <c r="C6" s="931" t="s">
        <v>7</v>
      </c>
      <c r="D6" s="931" t="s">
        <v>85</v>
      </c>
      <c r="E6" s="932" t="s">
        <v>90</v>
      </c>
      <c r="F6" s="933" t="s">
        <v>112</v>
      </c>
      <c r="G6" s="930" t="s">
        <v>119</v>
      </c>
      <c r="H6" s="932" t="s">
        <v>120</v>
      </c>
      <c r="I6" s="932" t="s">
        <v>134</v>
      </c>
      <c r="J6" s="931" t="s">
        <v>135</v>
      </c>
      <c r="K6" s="934" t="s">
        <v>124</v>
      </c>
      <c r="L6" s="935" t="s">
        <v>121</v>
      </c>
      <c r="M6" s="936" t="s">
        <v>122</v>
      </c>
      <c r="N6" s="937" t="s">
        <v>123</v>
      </c>
      <c r="O6" s="935" t="s">
        <v>121</v>
      </c>
      <c r="P6" s="936" t="s">
        <v>122</v>
      </c>
      <c r="Q6" s="937" t="s">
        <v>123</v>
      </c>
      <c r="R6" s="789"/>
    </row>
    <row r="7" spans="2:18" s="49" customFormat="1" ht="11.25">
      <c r="B7" s="791" t="s">
        <v>1225</v>
      </c>
      <c r="C7" s="792" t="s">
        <v>1226</v>
      </c>
      <c r="D7" s="792" t="s">
        <v>86</v>
      </c>
      <c r="E7" s="793" t="s">
        <v>1227</v>
      </c>
      <c r="F7" s="794">
        <v>2000</v>
      </c>
      <c r="G7" s="792" t="s">
        <v>1228</v>
      </c>
      <c r="H7" s="795" t="s">
        <v>1229</v>
      </c>
      <c r="I7" s="795" t="s">
        <v>1230</v>
      </c>
      <c r="J7" s="795" t="s">
        <v>1231</v>
      </c>
      <c r="K7" s="793" t="s">
        <v>1232</v>
      </c>
      <c r="L7" s="796">
        <v>0</v>
      </c>
      <c r="M7" s="792">
        <v>1</v>
      </c>
      <c r="N7" s="794">
        <v>1416.67</v>
      </c>
      <c r="O7" s="796"/>
      <c r="P7" s="796"/>
      <c r="Q7" s="794"/>
    </row>
    <row r="8" spans="2:18" s="49" customFormat="1" ht="11.25">
      <c r="B8" s="791" t="s">
        <v>1225</v>
      </c>
      <c r="C8" s="792" t="s">
        <v>1233</v>
      </c>
      <c r="D8" s="792" t="s">
        <v>86</v>
      </c>
      <c r="E8" s="793" t="s">
        <v>1234</v>
      </c>
      <c r="F8" s="794">
        <v>2000</v>
      </c>
      <c r="G8" s="792" t="s">
        <v>1235</v>
      </c>
      <c r="H8" s="795" t="s">
        <v>1236</v>
      </c>
      <c r="I8" s="795" t="s">
        <v>1237</v>
      </c>
      <c r="J8" s="795" t="s">
        <v>1238</v>
      </c>
      <c r="K8" s="793" t="s">
        <v>1232</v>
      </c>
      <c r="L8" s="796">
        <v>1</v>
      </c>
      <c r="M8" s="792">
        <v>12</v>
      </c>
      <c r="N8" s="794">
        <v>26931.25</v>
      </c>
      <c r="O8" s="796">
        <v>1</v>
      </c>
      <c r="P8" s="796">
        <v>6</v>
      </c>
      <c r="Q8" s="794">
        <v>10816.19</v>
      </c>
    </row>
    <row r="9" spans="2:18" s="49" customFormat="1" ht="11.25">
      <c r="B9" s="791" t="s">
        <v>1225</v>
      </c>
      <c r="C9" s="792" t="s">
        <v>1233</v>
      </c>
      <c r="D9" s="792" t="s">
        <v>86</v>
      </c>
      <c r="E9" s="793" t="s">
        <v>1239</v>
      </c>
      <c r="F9" s="794">
        <v>1500</v>
      </c>
      <c r="G9" s="792" t="s">
        <v>1240</v>
      </c>
      <c r="H9" s="795" t="s">
        <v>1241</v>
      </c>
      <c r="I9" s="795" t="s">
        <v>1242</v>
      </c>
      <c r="J9" s="795" t="s">
        <v>1242</v>
      </c>
      <c r="K9" s="793" t="s">
        <v>1242</v>
      </c>
      <c r="L9" s="796">
        <v>7</v>
      </c>
      <c r="M9" s="792">
        <v>12</v>
      </c>
      <c r="N9" s="794">
        <v>20600</v>
      </c>
      <c r="O9" s="796">
        <v>1</v>
      </c>
      <c r="P9" s="796">
        <v>6</v>
      </c>
      <c r="Q9" s="794">
        <v>9791.36</v>
      </c>
    </row>
    <row r="10" spans="2:18" s="49" customFormat="1" ht="11.25">
      <c r="B10" s="791" t="s">
        <v>1225</v>
      </c>
      <c r="C10" s="792" t="s">
        <v>1243</v>
      </c>
      <c r="D10" s="792" t="s">
        <v>86</v>
      </c>
      <c r="E10" s="793" t="s">
        <v>1244</v>
      </c>
      <c r="F10" s="794">
        <v>2000</v>
      </c>
      <c r="G10" s="792" t="s">
        <v>1245</v>
      </c>
      <c r="H10" s="795" t="s">
        <v>1246</v>
      </c>
      <c r="I10" s="795" t="s">
        <v>1247</v>
      </c>
      <c r="J10" s="795" t="s">
        <v>1238</v>
      </c>
      <c r="K10" s="793" t="s">
        <v>1232</v>
      </c>
      <c r="L10" s="796">
        <v>1</v>
      </c>
      <c r="M10" s="792">
        <v>12</v>
      </c>
      <c r="N10" s="794">
        <v>26864.31</v>
      </c>
      <c r="O10" s="796">
        <v>1</v>
      </c>
      <c r="P10" s="796">
        <v>6</v>
      </c>
      <c r="Q10" s="794">
        <v>12929.44</v>
      </c>
    </row>
    <row r="11" spans="2:18" s="49" customFormat="1" ht="11.25">
      <c r="B11" s="791" t="s">
        <v>1225</v>
      </c>
      <c r="C11" s="792" t="s">
        <v>1233</v>
      </c>
      <c r="D11" s="792" t="s">
        <v>86</v>
      </c>
      <c r="E11" s="793" t="s">
        <v>1234</v>
      </c>
      <c r="F11" s="794">
        <v>2000</v>
      </c>
      <c r="G11" s="792" t="s">
        <v>1248</v>
      </c>
      <c r="H11" s="795" t="s">
        <v>1249</v>
      </c>
      <c r="I11" s="795" t="s">
        <v>1250</v>
      </c>
      <c r="J11" s="795" t="s">
        <v>1238</v>
      </c>
      <c r="K11" s="793" t="s">
        <v>1251</v>
      </c>
      <c r="L11" s="796">
        <v>1</v>
      </c>
      <c r="M11" s="792">
        <v>12</v>
      </c>
      <c r="N11" s="794">
        <v>26999.870000000003</v>
      </c>
      <c r="O11" s="796">
        <v>1</v>
      </c>
      <c r="P11" s="796">
        <v>6</v>
      </c>
      <c r="Q11" s="794">
        <v>12853.74</v>
      </c>
    </row>
    <row r="12" spans="2:18" s="49" customFormat="1" ht="11.25">
      <c r="B12" s="791" t="s">
        <v>1225</v>
      </c>
      <c r="C12" s="792" t="s">
        <v>1233</v>
      </c>
      <c r="D12" s="792" t="s">
        <v>86</v>
      </c>
      <c r="E12" s="793" t="s">
        <v>1252</v>
      </c>
      <c r="F12" s="794">
        <v>2300</v>
      </c>
      <c r="G12" s="792" t="s">
        <v>1253</v>
      </c>
      <c r="H12" s="795" t="s">
        <v>1254</v>
      </c>
      <c r="I12" s="795" t="s">
        <v>1255</v>
      </c>
      <c r="J12" s="795" t="s">
        <v>1256</v>
      </c>
      <c r="K12" s="793" t="s">
        <v>1251</v>
      </c>
      <c r="L12" s="796">
        <v>4</v>
      </c>
      <c r="M12" s="792">
        <v>12</v>
      </c>
      <c r="N12" s="794">
        <v>31595.21</v>
      </c>
      <c r="O12" s="796">
        <v>1</v>
      </c>
      <c r="P12" s="796">
        <v>6</v>
      </c>
      <c r="Q12" s="794">
        <v>14707.15</v>
      </c>
    </row>
    <row r="13" spans="2:18" s="49" customFormat="1" ht="11.25">
      <c r="B13" s="791" t="s">
        <v>1225</v>
      </c>
      <c r="C13" s="792" t="s">
        <v>1233</v>
      </c>
      <c r="D13" s="792" t="s">
        <v>86</v>
      </c>
      <c r="E13" s="793" t="s">
        <v>1234</v>
      </c>
      <c r="F13" s="794">
        <v>2000</v>
      </c>
      <c r="G13" s="792" t="s">
        <v>1257</v>
      </c>
      <c r="H13" s="795" t="s">
        <v>1258</v>
      </c>
      <c r="I13" s="795" t="s">
        <v>1259</v>
      </c>
      <c r="J13" s="795" t="s">
        <v>1256</v>
      </c>
      <c r="K13" s="793" t="s">
        <v>1260</v>
      </c>
      <c r="L13" s="796">
        <v>1</v>
      </c>
      <c r="M13" s="792">
        <v>12</v>
      </c>
      <c r="N13" s="794">
        <v>26881.93</v>
      </c>
      <c r="O13" s="796">
        <v>1</v>
      </c>
      <c r="P13" s="796">
        <v>6</v>
      </c>
      <c r="Q13" s="794">
        <v>12930</v>
      </c>
    </row>
    <row r="14" spans="2:18" s="49" customFormat="1" ht="11.25">
      <c r="B14" s="791" t="s">
        <v>1225</v>
      </c>
      <c r="C14" s="792" t="s">
        <v>1233</v>
      </c>
      <c r="D14" s="792" t="s">
        <v>86</v>
      </c>
      <c r="E14" s="793" t="s">
        <v>1234</v>
      </c>
      <c r="F14" s="794">
        <v>2000</v>
      </c>
      <c r="G14" s="792" t="s">
        <v>1261</v>
      </c>
      <c r="H14" s="795" t="s">
        <v>1262</v>
      </c>
      <c r="I14" s="795" t="s">
        <v>1263</v>
      </c>
      <c r="J14" s="795" t="s">
        <v>1238</v>
      </c>
      <c r="K14" s="793" t="s">
        <v>1251</v>
      </c>
      <c r="L14" s="796">
        <v>1</v>
      </c>
      <c r="M14" s="792">
        <v>12</v>
      </c>
      <c r="N14" s="794">
        <v>26907.919999999998</v>
      </c>
      <c r="O14" s="796">
        <v>1</v>
      </c>
      <c r="P14" s="796">
        <v>6</v>
      </c>
      <c r="Q14" s="794">
        <v>12929.869999999999</v>
      </c>
    </row>
    <row r="15" spans="2:18" s="49" customFormat="1" ht="11.25">
      <c r="B15" s="791" t="s">
        <v>1225</v>
      </c>
      <c r="C15" s="792" t="s">
        <v>1226</v>
      </c>
      <c r="D15" s="792" t="s">
        <v>86</v>
      </c>
      <c r="E15" s="793" t="s">
        <v>1264</v>
      </c>
      <c r="F15" s="794">
        <v>2000</v>
      </c>
      <c r="G15" s="792" t="s">
        <v>1265</v>
      </c>
      <c r="H15" s="795" t="s">
        <v>1266</v>
      </c>
      <c r="I15" s="795" t="s">
        <v>1267</v>
      </c>
      <c r="J15" s="795" t="s">
        <v>1231</v>
      </c>
      <c r="K15" s="793" t="s">
        <v>1232</v>
      </c>
      <c r="L15" s="796">
        <v>0</v>
      </c>
      <c r="M15" s="792">
        <v>1</v>
      </c>
      <c r="N15" s="794">
        <v>1761.11</v>
      </c>
      <c r="O15" s="796"/>
      <c r="P15" s="796"/>
      <c r="Q15" s="794"/>
    </row>
    <row r="16" spans="2:18" s="49" customFormat="1" ht="11.25">
      <c r="B16" s="791" t="s">
        <v>1225</v>
      </c>
      <c r="C16" s="792" t="s">
        <v>1233</v>
      </c>
      <c r="D16" s="792" t="s">
        <v>86</v>
      </c>
      <c r="E16" s="793" t="s">
        <v>1234</v>
      </c>
      <c r="F16" s="794">
        <v>2000</v>
      </c>
      <c r="G16" s="792" t="s">
        <v>1268</v>
      </c>
      <c r="H16" s="795" t="s">
        <v>1269</v>
      </c>
      <c r="I16" s="795" t="s">
        <v>1270</v>
      </c>
      <c r="J16" s="795" t="s">
        <v>1256</v>
      </c>
      <c r="K16" s="793" t="s">
        <v>1251</v>
      </c>
      <c r="L16" s="796">
        <v>1</v>
      </c>
      <c r="M16" s="792">
        <v>12</v>
      </c>
      <c r="N16" s="794">
        <v>26955.43</v>
      </c>
      <c r="O16" s="796">
        <v>1</v>
      </c>
      <c r="P16" s="796">
        <v>6</v>
      </c>
      <c r="Q16" s="794">
        <v>12054.609999999999</v>
      </c>
    </row>
    <row r="17" spans="2:17" s="49" customFormat="1" ht="11.25">
      <c r="B17" s="791" t="s">
        <v>1225</v>
      </c>
      <c r="C17" s="792" t="s">
        <v>1226</v>
      </c>
      <c r="D17" s="792" t="s">
        <v>86</v>
      </c>
      <c r="E17" s="793" t="s">
        <v>1271</v>
      </c>
      <c r="F17" s="794">
        <v>4500</v>
      </c>
      <c r="G17" s="792" t="s">
        <v>1272</v>
      </c>
      <c r="H17" s="795" t="s">
        <v>1273</v>
      </c>
      <c r="I17" s="795" t="s">
        <v>1274</v>
      </c>
      <c r="J17" s="795" t="s">
        <v>1256</v>
      </c>
      <c r="K17" s="793" t="s">
        <v>1275</v>
      </c>
      <c r="L17" s="796">
        <v>1</v>
      </c>
      <c r="M17" s="792">
        <v>10</v>
      </c>
      <c r="N17" s="794">
        <v>47803.76</v>
      </c>
      <c r="O17" s="796"/>
      <c r="P17" s="796"/>
      <c r="Q17" s="794"/>
    </row>
    <row r="18" spans="2:17" s="49" customFormat="1" ht="11.25">
      <c r="B18" s="791" t="s">
        <v>1225</v>
      </c>
      <c r="C18" s="792" t="s">
        <v>1233</v>
      </c>
      <c r="D18" s="792" t="s">
        <v>86</v>
      </c>
      <c r="E18" s="793" t="s">
        <v>1276</v>
      </c>
      <c r="F18" s="794">
        <v>2500</v>
      </c>
      <c r="G18" s="792" t="s">
        <v>1277</v>
      </c>
      <c r="H18" s="795" t="s">
        <v>1278</v>
      </c>
      <c r="I18" s="795" t="s">
        <v>1279</v>
      </c>
      <c r="J18" s="795" t="s">
        <v>1256</v>
      </c>
      <c r="K18" s="793" t="s">
        <v>1251</v>
      </c>
      <c r="L18" s="796">
        <v>1</v>
      </c>
      <c r="M18" s="792">
        <v>12</v>
      </c>
      <c r="N18" s="794">
        <v>32985.25</v>
      </c>
      <c r="O18" s="796">
        <v>1</v>
      </c>
      <c r="P18" s="796">
        <v>6</v>
      </c>
      <c r="Q18" s="794">
        <v>15844.06</v>
      </c>
    </row>
    <row r="19" spans="2:17" s="49" customFormat="1" ht="11.25">
      <c r="B19" s="791" t="s">
        <v>1225</v>
      </c>
      <c r="C19" s="792" t="s">
        <v>1233</v>
      </c>
      <c r="D19" s="792" t="s">
        <v>86</v>
      </c>
      <c r="E19" s="793" t="s">
        <v>1280</v>
      </c>
      <c r="F19" s="794">
        <v>5500</v>
      </c>
      <c r="G19" s="792" t="s">
        <v>1281</v>
      </c>
      <c r="H19" s="795" t="s">
        <v>1282</v>
      </c>
      <c r="I19" s="795" t="s">
        <v>1283</v>
      </c>
      <c r="J19" s="795" t="s">
        <v>1256</v>
      </c>
      <c r="K19" s="793" t="s">
        <v>1251</v>
      </c>
      <c r="L19" s="796">
        <v>1</v>
      </c>
      <c r="M19" s="792">
        <v>12</v>
      </c>
      <c r="N19" s="794">
        <v>69354.83</v>
      </c>
      <c r="O19" s="796">
        <v>1</v>
      </c>
      <c r="P19" s="796">
        <v>6</v>
      </c>
      <c r="Q19" s="794">
        <v>33922.370000000003</v>
      </c>
    </row>
    <row r="20" spans="2:17" s="49" customFormat="1" ht="11.25">
      <c r="B20" s="791" t="s">
        <v>1225</v>
      </c>
      <c r="C20" s="792" t="s">
        <v>1233</v>
      </c>
      <c r="D20" s="792" t="s">
        <v>86</v>
      </c>
      <c r="E20" s="793" t="s">
        <v>1284</v>
      </c>
      <c r="F20" s="794">
        <v>2000</v>
      </c>
      <c r="G20" s="792" t="s">
        <v>1285</v>
      </c>
      <c r="H20" s="795" t="s">
        <v>1286</v>
      </c>
      <c r="I20" s="795" t="s">
        <v>1242</v>
      </c>
      <c r="J20" s="795" t="s">
        <v>1242</v>
      </c>
      <c r="K20" s="793" t="s">
        <v>1242</v>
      </c>
      <c r="L20" s="796">
        <v>1</v>
      </c>
      <c r="M20" s="792">
        <v>12</v>
      </c>
      <c r="N20" s="794">
        <v>26965.279999999999</v>
      </c>
      <c r="O20" s="796">
        <v>1</v>
      </c>
      <c r="P20" s="796">
        <v>6</v>
      </c>
      <c r="Q20" s="794">
        <v>12924.439999999999</v>
      </c>
    </row>
    <row r="21" spans="2:17" s="49" customFormat="1" ht="11.25">
      <c r="B21" s="791" t="s">
        <v>1225</v>
      </c>
      <c r="C21" s="792" t="s">
        <v>1226</v>
      </c>
      <c r="D21" s="792" t="s">
        <v>86</v>
      </c>
      <c r="E21" s="793" t="s">
        <v>1287</v>
      </c>
      <c r="F21" s="794">
        <v>2100</v>
      </c>
      <c r="G21" s="792" t="s">
        <v>1288</v>
      </c>
      <c r="H21" s="795" t="s">
        <v>1289</v>
      </c>
      <c r="I21" s="795" t="s">
        <v>1290</v>
      </c>
      <c r="J21" s="795" t="s">
        <v>1238</v>
      </c>
      <c r="K21" s="793" t="s">
        <v>1251</v>
      </c>
      <c r="L21" s="796">
        <v>0</v>
      </c>
      <c r="M21" s="792">
        <v>1</v>
      </c>
      <c r="N21" s="794">
        <v>1569.17</v>
      </c>
      <c r="O21" s="796"/>
      <c r="P21" s="796"/>
      <c r="Q21" s="794"/>
    </row>
    <row r="22" spans="2:17" s="49" customFormat="1" ht="11.25">
      <c r="B22" s="791" t="s">
        <v>1225</v>
      </c>
      <c r="C22" s="792" t="s">
        <v>1233</v>
      </c>
      <c r="D22" s="792" t="s">
        <v>86</v>
      </c>
      <c r="E22" s="793" t="s">
        <v>1284</v>
      </c>
      <c r="F22" s="794">
        <v>2000</v>
      </c>
      <c r="G22" s="792" t="s">
        <v>1291</v>
      </c>
      <c r="H22" s="795" t="s">
        <v>1292</v>
      </c>
      <c r="I22" s="795" t="s">
        <v>1293</v>
      </c>
      <c r="J22" s="795" t="s">
        <v>1231</v>
      </c>
      <c r="K22" s="793" t="s">
        <v>1232</v>
      </c>
      <c r="L22" s="796">
        <v>1</v>
      </c>
      <c r="M22" s="792">
        <v>12</v>
      </c>
      <c r="N22" s="794">
        <v>26891.67</v>
      </c>
      <c r="O22" s="796">
        <v>1</v>
      </c>
      <c r="P22" s="796">
        <v>6</v>
      </c>
      <c r="Q22" s="794">
        <v>12930</v>
      </c>
    </row>
    <row r="23" spans="2:17" s="49" customFormat="1" ht="11.25">
      <c r="B23" s="791" t="s">
        <v>1225</v>
      </c>
      <c r="C23" s="792" t="s">
        <v>1233</v>
      </c>
      <c r="D23" s="792" t="s">
        <v>86</v>
      </c>
      <c r="E23" s="793" t="s">
        <v>1234</v>
      </c>
      <c r="F23" s="794">
        <v>2000</v>
      </c>
      <c r="G23" s="792" t="s">
        <v>1294</v>
      </c>
      <c r="H23" s="795" t="s">
        <v>1295</v>
      </c>
      <c r="I23" s="795" t="s">
        <v>1296</v>
      </c>
      <c r="J23" s="795" t="s">
        <v>1238</v>
      </c>
      <c r="K23" s="793" t="s">
        <v>1232</v>
      </c>
      <c r="L23" s="796">
        <v>1</v>
      </c>
      <c r="M23" s="792">
        <v>12</v>
      </c>
      <c r="N23" s="794">
        <v>26728.059999999998</v>
      </c>
      <c r="O23" s="796">
        <v>1</v>
      </c>
      <c r="P23" s="796">
        <v>6</v>
      </c>
      <c r="Q23" s="794">
        <v>12928.9</v>
      </c>
    </row>
    <row r="24" spans="2:17" s="49" customFormat="1" ht="11.25">
      <c r="B24" s="791" t="s">
        <v>1225</v>
      </c>
      <c r="C24" s="792" t="s">
        <v>1233</v>
      </c>
      <c r="D24" s="792" t="s">
        <v>86</v>
      </c>
      <c r="E24" s="793" t="s">
        <v>1244</v>
      </c>
      <c r="F24" s="794">
        <v>2000</v>
      </c>
      <c r="G24" s="792" t="s">
        <v>1297</v>
      </c>
      <c r="H24" s="795" t="s">
        <v>1298</v>
      </c>
      <c r="I24" s="795" t="s">
        <v>1299</v>
      </c>
      <c r="J24" s="795" t="s">
        <v>1238</v>
      </c>
      <c r="K24" s="793" t="s">
        <v>1251</v>
      </c>
      <c r="L24" s="796">
        <v>1</v>
      </c>
      <c r="M24" s="792">
        <v>12</v>
      </c>
      <c r="N24" s="794">
        <v>26644.31</v>
      </c>
      <c r="O24" s="796">
        <v>1</v>
      </c>
      <c r="P24" s="796">
        <v>6</v>
      </c>
      <c r="Q24" s="794">
        <v>12920.56</v>
      </c>
    </row>
    <row r="25" spans="2:17" s="49" customFormat="1" ht="11.25">
      <c r="B25" s="791" t="s">
        <v>1225</v>
      </c>
      <c r="C25" s="792" t="s">
        <v>1233</v>
      </c>
      <c r="D25" s="792" t="s">
        <v>86</v>
      </c>
      <c r="E25" s="793" t="s">
        <v>1300</v>
      </c>
      <c r="F25" s="794">
        <v>2800</v>
      </c>
      <c r="G25" s="792" t="s">
        <v>1301</v>
      </c>
      <c r="H25" s="795" t="s">
        <v>1302</v>
      </c>
      <c r="I25" s="795" t="s">
        <v>1303</v>
      </c>
      <c r="J25" s="795" t="s">
        <v>1238</v>
      </c>
      <c r="K25" s="793" t="s">
        <v>1251</v>
      </c>
      <c r="L25" s="796">
        <v>1</v>
      </c>
      <c r="M25" s="792">
        <v>12</v>
      </c>
      <c r="N25" s="794">
        <v>36088.61</v>
      </c>
      <c r="O25" s="796">
        <v>1</v>
      </c>
      <c r="P25" s="796">
        <v>6</v>
      </c>
      <c r="Q25" s="794">
        <v>17730</v>
      </c>
    </row>
    <row r="26" spans="2:17" s="49" customFormat="1" ht="11.25">
      <c r="B26" s="791" t="s">
        <v>1225</v>
      </c>
      <c r="C26" s="792" t="s">
        <v>1233</v>
      </c>
      <c r="D26" s="792" t="s">
        <v>86</v>
      </c>
      <c r="E26" s="793" t="s">
        <v>1304</v>
      </c>
      <c r="F26" s="794">
        <v>2000</v>
      </c>
      <c r="G26" s="792" t="s">
        <v>1305</v>
      </c>
      <c r="H26" s="795" t="s">
        <v>1306</v>
      </c>
      <c r="I26" s="795" t="s">
        <v>1307</v>
      </c>
      <c r="J26" s="795" t="s">
        <v>1238</v>
      </c>
      <c r="K26" s="793" t="s">
        <v>1251</v>
      </c>
      <c r="L26" s="796">
        <v>1</v>
      </c>
      <c r="M26" s="792">
        <v>12</v>
      </c>
      <c r="N26" s="794">
        <v>26999.309999999998</v>
      </c>
      <c r="O26" s="796">
        <v>1</v>
      </c>
      <c r="P26" s="796">
        <v>6</v>
      </c>
      <c r="Q26" s="794">
        <v>12924.73</v>
      </c>
    </row>
    <row r="27" spans="2:17" s="49" customFormat="1" ht="11.25">
      <c r="B27" s="791" t="s">
        <v>1225</v>
      </c>
      <c r="C27" s="792" t="s">
        <v>1233</v>
      </c>
      <c r="D27" s="792" t="s">
        <v>86</v>
      </c>
      <c r="E27" s="793" t="s">
        <v>1308</v>
      </c>
      <c r="F27" s="794">
        <v>5500</v>
      </c>
      <c r="G27" s="792" t="s">
        <v>1309</v>
      </c>
      <c r="H27" s="795" t="s">
        <v>1310</v>
      </c>
      <c r="I27" s="795" t="s">
        <v>1311</v>
      </c>
      <c r="J27" s="795" t="s">
        <v>1256</v>
      </c>
      <c r="K27" s="793" t="s">
        <v>1251</v>
      </c>
      <c r="L27" s="796">
        <v>1</v>
      </c>
      <c r="M27" s="792">
        <v>12</v>
      </c>
      <c r="N27" s="794">
        <v>68998.47</v>
      </c>
      <c r="O27" s="796">
        <v>1</v>
      </c>
      <c r="P27" s="796">
        <v>6</v>
      </c>
      <c r="Q27" s="794">
        <v>33930</v>
      </c>
    </row>
    <row r="28" spans="2:17" s="49" customFormat="1" ht="11.25">
      <c r="B28" s="791" t="s">
        <v>1225</v>
      </c>
      <c r="C28" s="792" t="s">
        <v>1233</v>
      </c>
      <c r="D28" s="792" t="s">
        <v>86</v>
      </c>
      <c r="E28" s="793" t="s">
        <v>1312</v>
      </c>
      <c r="F28" s="794">
        <v>2000</v>
      </c>
      <c r="G28" s="792" t="s">
        <v>1313</v>
      </c>
      <c r="H28" s="795" t="s">
        <v>1314</v>
      </c>
      <c r="I28" s="795" t="s">
        <v>1315</v>
      </c>
      <c r="J28" s="795" t="s">
        <v>1238</v>
      </c>
      <c r="K28" s="793" t="s">
        <v>1251</v>
      </c>
      <c r="L28" s="796">
        <v>1</v>
      </c>
      <c r="M28" s="792">
        <v>12</v>
      </c>
      <c r="N28" s="794">
        <v>26391.100000000002</v>
      </c>
      <c r="O28" s="796">
        <v>1</v>
      </c>
      <c r="P28" s="796">
        <v>6</v>
      </c>
      <c r="Q28" s="794">
        <v>12627.36</v>
      </c>
    </row>
    <row r="29" spans="2:17" s="49" customFormat="1" ht="11.25">
      <c r="B29" s="791" t="s">
        <v>1225</v>
      </c>
      <c r="C29" s="792" t="s">
        <v>1233</v>
      </c>
      <c r="D29" s="792" t="s">
        <v>86</v>
      </c>
      <c r="E29" s="793" t="s">
        <v>1316</v>
      </c>
      <c r="F29" s="794">
        <v>2000</v>
      </c>
      <c r="G29" s="792" t="s">
        <v>1317</v>
      </c>
      <c r="H29" s="795" t="s">
        <v>1318</v>
      </c>
      <c r="I29" s="795" t="s">
        <v>1319</v>
      </c>
      <c r="J29" s="795" t="s">
        <v>1238</v>
      </c>
      <c r="K29" s="793" t="s">
        <v>1251</v>
      </c>
      <c r="L29" s="796">
        <v>1</v>
      </c>
      <c r="M29" s="792">
        <v>12</v>
      </c>
      <c r="N29" s="794">
        <v>26996.799999999999</v>
      </c>
      <c r="O29" s="796">
        <v>1</v>
      </c>
      <c r="P29" s="796">
        <v>6</v>
      </c>
      <c r="Q29" s="794">
        <v>12928.33</v>
      </c>
    </row>
    <row r="30" spans="2:17" s="49" customFormat="1" ht="11.25">
      <c r="B30" s="791" t="s">
        <v>1225</v>
      </c>
      <c r="C30" s="792" t="s">
        <v>1243</v>
      </c>
      <c r="D30" s="792" t="s">
        <v>86</v>
      </c>
      <c r="E30" s="793" t="s">
        <v>1320</v>
      </c>
      <c r="F30" s="794">
        <v>2000</v>
      </c>
      <c r="G30" s="792" t="s">
        <v>1321</v>
      </c>
      <c r="H30" s="795" t="s">
        <v>1322</v>
      </c>
      <c r="I30" s="795" t="s">
        <v>1323</v>
      </c>
      <c r="J30" s="795" t="s">
        <v>1238</v>
      </c>
      <c r="K30" s="793" t="s">
        <v>1251</v>
      </c>
      <c r="L30" s="796">
        <v>1</v>
      </c>
      <c r="M30" s="792">
        <v>12</v>
      </c>
      <c r="N30" s="794">
        <v>26980.97</v>
      </c>
      <c r="O30" s="796">
        <v>1</v>
      </c>
      <c r="P30" s="796">
        <v>6</v>
      </c>
      <c r="Q30" s="794">
        <v>12929.869999999999</v>
      </c>
    </row>
    <row r="31" spans="2:17" s="49" customFormat="1" ht="11.25">
      <c r="B31" s="791" t="s">
        <v>1225</v>
      </c>
      <c r="C31" s="792" t="s">
        <v>1233</v>
      </c>
      <c r="D31" s="792" t="s">
        <v>86</v>
      </c>
      <c r="E31" s="793" t="s">
        <v>1320</v>
      </c>
      <c r="F31" s="794">
        <v>2000</v>
      </c>
      <c r="G31" s="792" t="s">
        <v>1324</v>
      </c>
      <c r="H31" s="795" t="s">
        <v>1325</v>
      </c>
      <c r="I31" s="795" t="s">
        <v>1326</v>
      </c>
      <c r="J31" s="795" t="s">
        <v>1256</v>
      </c>
      <c r="K31" s="793" t="s">
        <v>1327</v>
      </c>
      <c r="L31" s="796">
        <v>1</v>
      </c>
      <c r="M31" s="792">
        <v>12</v>
      </c>
      <c r="N31" s="794">
        <v>26999.59</v>
      </c>
      <c r="O31" s="796">
        <v>0</v>
      </c>
      <c r="P31" s="796">
        <v>1</v>
      </c>
      <c r="Q31" s="794">
        <v>3494.44</v>
      </c>
    </row>
    <row r="32" spans="2:17" s="49" customFormat="1" ht="11.25">
      <c r="B32" s="791" t="s">
        <v>1225</v>
      </c>
      <c r="C32" s="792" t="s">
        <v>1243</v>
      </c>
      <c r="D32" s="792" t="s">
        <v>86</v>
      </c>
      <c r="E32" s="793" t="s">
        <v>1328</v>
      </c>
      <c r="F32" s="794">
        <v>2000</v>
      </c>
      <c r="G32" s="792" t="s">
        <v>1329</v>
      </c>
      <c r="H32" s="795" t="s">
        <v>1330</v>
      </c>
      <c r="I32" s="795" t="s">
        <v>1331</v>
      </c>
      <c r="J32" s="795" t="s">
        <v>1238</v>
      </c>
      <c r="K32" s="793" t="s">
        <v>1251</v>
      </c>
      <c r="L32" s="796">
        <v>1</v>
      </c>
      <c r="M32" s="792">
        <v>12</v>
      </c>
      <c r="N32" s="794">
        <v>27065.7</v>
      </c>
      <c r="O32" s="796">
        <v>1</v>
      </c>
      <c r="P32" s="796">
        <v>6</v>
      </c>
      <c r="Q32" s="794">
        <v>12929.869999999999</v>
      </c>
    </row>
    <row r="33" spans="2:17" s="49" customFormat="1" ht="11.25">
      <c r="B33" s="791" t="s">
        <v>1225</v>
      </c>
      <c r="C33" s="792" t="s">
        <v>1233</v>
      </c>
      <c r="D33" s="792" t="s">
        <v>86</v>
      </c>
      <c r="E33" s="793" t="s">
        <v>1234</v>
      </c>
      <c r="F33" s="794">
        <v>2000</v>
      </c>
      <c r="G33" s="792" t="s">
        <v>1332</v>
      </c>
      <c r="H33" s="795" t="s">
        <v>1333</v>
      </c>
      <c r="I33" s="795" t="s">
        <v>1334</v>
      </c>
      <c r="J33" s="795" t="s">
        <v>1238</v>
      </c>
      <c r="K33" s="793" t="s">
        <v>1251</v>
      </c>
      <c r="L33" s="796">
        <v>1</v>
      </c>
      <c r="M33" s="792">
        <v>12</v>
      </c>
      <c r="N33" s="794">
        <v>26995.58</v>
      </c>
      <c r="O33" s="796">
        <v>1</v>
      </c>
      <c r="P33" s="796">
        <v>6</v>
      </c>
      <c r="Q33" s="794">
        <v>12924.589999999998</v>
      </c>
    </row>
    <row r="34" spans="2:17" s="49" customFormat="1" ht="11.25">
      <c r="B34" s="791" t="s">
        <v>1225</v>
      </c>
      <c r="C34" s="792" t="s">
        <v>1233</v>
      </c>
      <c r="D34" s="792" t="s">
        <v>86</v>
      </c>
      <c r="E34" s="793" t="s">
        <v>1335</v>
      </c>
      <c r="F34" s="794">
        <v>3400</v>
      </c>
      <c r="G34" s="792" t="s">
        <v>1336</v>
      </c>
      <c r="H34" s="795" t="s">
        <v>1337</v>
      </c>
      <c r="I34" s="795" t="s">
        <v>1338</v>
      </c>
      <c r="J34" s="795" t="s">
        <v>1256</v>
      </c>
      <c r="K34" s="793" t="s">
        <v>1251</v>
      </c>
      <c r="L34" s="796">
        <v>1</v>
      </c>
      <c r="M34" s="792">
        <v>12</v>
      </c>
      <c r="N34" s="794">
        <v>43800</v>
      </c>
      <c r="O34" s="796">
        <v>0</v>
      </c>
      <c r="P34" s="796">
        <v>1</v>
      </c>
      <c r="Q34" s="794">
        <v>3400</v>
      </c>
    </row>
    <row r="35" spans="2:17" s="49" customFormat="1" ht="11.25">
      <c r="B35" s="791" t="s">
        <v>1225</v>
      </c>
      <c r="C35" s="792" t="s">
        <v>1243</v>
      </c>
      <c r="D35" s="792" t="s">
        <v>86</v>
      </c>
      <c r="E35" s="793" t="s">
        <v>1339</v>
      </c>
      <c r="F35" s="794">
        <v>2000</v>
      </c>
      <c r="G35" s="792" t="s">
        <v>1340</v>
      </c>
      <c r="H35" s="795" t="s">
        <v>1341</v>
      </c>
      <c r="I35" s="795" t="s">
        <v>1342</v>
      </c>
      <c r="J35" s="795" t="s">
        <v>1256</v>
      </c>
      <c r="K35" s="793" t="s">
        <v>1251</v>
      </c>
      <c r="L35" s="796">
        <v>1</v>
      </c>
      <c r="M35" s="792">
        <v>12</v>
      </c>
      <c r="N35" s="794">
        <v>26979.19</v>
      </c>
      <c r="O35" s="796">
        <v>1</v>
      </c>
      <c r="P35" s="796">
        <v>6</v>
      </c>
      <c r="Q35" s="794">
        <v>12899.850000000002</v>
      </c>
    </row>
    <row r="36" spans="2:17" s="49" customFormat="1" ht="11.25">
      <c r="B36" s="791" t="s">
        <v>1225</v>
      </c>
      <c r="C36" s="792" t="s">
        <v>1243</v>
      </c>
      <c r="D36" s="792" t="s">
        <v>86</v>
      </c>
      <c r="E36" s="793" t="s">
        <v>1339</v>
      </c>
      <c r="F36" s="794">
        <v>2300</v>
      </c>
      <c r="G36" s="792" t="s">
        <v>1343</v>
      </c>
      <c r="H36" s="795" t="s">
        <v>1344</v>
      </c>
      <c r="I36" s="795" t="s">
        <v>1345</v>
      </c>
      <c r="J36" s="795" t="s">
        <v>1238</v>
      </c>
      <c r="K36" s="793" t="s">
        <v>1251</v>
      </c>
      <c r="L36" s="796">
        <v>1</v>
      </c>
      <c r="M36" s="792">
        <v>12</v>
      </c>
      <c r="N36" s="794">
        <v>30539.45</v>
      </c>
      <c r="O36" s="796">
        <v>1</v>
      </c>
      <c r="P36" s="796">
        <v>6</v>
      </c>
      <c r="Q36" s="794">
        <v>14640.550000000001</v>
      </c>
    </row>
    <row r="37" spans="2:17" s="49" customFormat="1" ht="11.25">
      <c r="B37" s="791" t="s">
        <v>1225</v>
      </c>
      <c r="C37" s="792" t="s">
        <v>1233</v>
      </c>
      <c r="D37" s="792" t="s">
        <v>86</v>
      </c>
      <c r="E37" s="793" t="s">
        <v>1312</v>
      </c>
      <c r="F37" s="794">
        <v>2000</v>
      </c>
      <c r="G37" s="792" t="s">
        <v>1346</v>
      </c>
      <c r="H37" s="795" t="s">
        <v>1347</v>
      </c>
      <c r="I37" s="795" t="s">
        <v>1348</v>
      </c>
      <c r="J37" s="795" t="s">
        <v>1256</v>
      </c>
      <c r="K37" s="793" t="s">
        <v>1251</v>
      </c>
      <c r="L37" s="796">
        <v>1</v>
      </c>
      <c r="M37" s="792">
        <v>12</v>
      </c>
      <c r="N37" s="794">
        <v>26932.080000000002</v>
      </c>
      <c r="O37" s="796">
        <v>1</v>
      </c>
      <c r="P37" s="796">
        <v>6</v>
      </c>
      <c r="Q37" s="794">
        <v>12930</v>
      </c>
    </row>
    <row r="38" spans="2:17" s="49" customFormat="1" ht="11.25">
      <c r="B38" s="791" t="s">
        <v>1225</v>
      </c>
      <c r="C38" s="792" t="s">
        <v>1233</v>
      </c>
      <c r="D38" s="792" t="s">
        <v>86</v>
      </c>
      <c r="E38" s="793" t="s">
        <v>1244</v>
      </c>
      <c r="F38" s="794">
        <v>2000</v>
      </c>
      <c r="G38" s="792" t="s">
        <v>1349</v>
      </c>
      <c r="H38" s="795" t="s">
        <v>1350</v>
      </c>
      <c r="I38" s="795" t="s">
        <v>1351</v>
      </c>
      <c r="J38" s="795" t="s">
        <v>1238</v>
      </c>
      <c r="K38" s="793" t="s">
        <v>1251</v>
      </c>
      <c r="L38" s="796">
        <v>1</v>
      </c>
      <c r="M38" s="792">
        <v>12</v>
      </c>
      <c r="N38" s="794">
        <v>26924.309999999998</v>
      </c>
      <c r="O38" s="796">
        <v>1</v>
      </c>
      <c r="P38" s="796">
        <v>6</v>
      </c>
      <c r="Q38" s="794">
        <v>12928.89</v>
      </c>
    </row>
    <row r="39" spans="2:17" s="49" customFormat="1" ht="11.25">
      <c r="B39" s="791" t="s">
        <v>1225</v>
      </c>
      <c r="C39" s="792" t="s">
        <v>1233</v>
      </c>
      <c r="D39" s="792" t="s">
        <v>86</v>
      </c>
      <c r="E39" s="793" t="s">
        <v>1234</v>
      </c>
      <c r="F39" s="794">
        <v>2000</v>
      </c>
      <c r="G39" s="792" t="s">
        <v>1352</v>
      </c>
      <c r="H39" s="795" t="s">
        <v>1353</v>
      </c>
      <c r="I39" s="795" t="s">
        <v>1354</v>
      </c>
      <c r="J39" s="795" t="s">
        <v>1231</v>
      </c>
      <c r="K39" s="793" t="s">
        <v>1232</v>
      </c>
      <c r="L39" s="796">
        <v>1</v>
      </c>
      <c r="M39" s="792">
        <v>12</v>
      </c>
      <c r="N39" s="794">
        <v>26998.350000000002</v>
      </c>
      <c r="O39" s="796">
        <v>1</v>
      </c>
      <c r="P39" s="796">
        <v>6</v>
      </c>
      <c r="Q39" s="794">
        <v>11193.880000000001</v>
      </c>
    </row>
    <row r="40" spans="2:17" s="49" customFormat="1" ht="11.25">
      <c r="B40" s="791" t="s">
        <v>1225</v>
      </c>
      <c r="C40" s="792" t="s">
        <v>1233</v>
      </c>
      <c r="D40" s="792" t="s">
        <v>86</v>
      </c>
      <c r="E40" s="793" t="s">
        <v>1355</v>
      </c>
      <c r="F40" s="794">
        <v>6000</v>
      </c>
      <c r="G40" s="792" t="s">
        <v>1356</v>
      </c>
      <c r="H40" s="795" t="s">
        <v>1357</v>
      </c>
      <c r="I40" s="795" t="s">
        <v>1255</v>
      </c>
      <c r="J40" s="795" t="s">
        <v>1256</v>
      </c>
      <c r="K40" s="793" t="s">
        <v>1251</v>
      </c>
      <c r="L40" s="796">
        <v>1</v>
      </c>
      <c r="M40" s="792">
        <v>12</v>
      </c>
      <c r="N40" s="794">
        <v>75000</v>
      </c>
      <c r="O40" s="796">
        <v>1</v>
      </c>
      <c r="P40" s="796">
        <v>6</v>
      </c>
      <c r="Q40" s="794">
        <v>36930</v>
      </c>
    </row>
    <row r="41" spans="2:17" s="49" customFormat="1" ht="11.25">
      <c r="B41" s="791" t="s">
        <v>1225</v>
      </c>
      <c r="C41" s="792" t="s">
        <v>1233</v>
      </c>
      <c r="D41" s="792" t="s">
        <v>86</v>
      </c>
      <c r="E41" s="793" t="s">
        <v>1358</v>
      </c>
      <c r="F41" s="794">
        <v>2000</v>
      </c>
      <c r="G41" s="792" t="s">
        <v>1359</v>
      </c>
      <c r="H41" s="795" t="s">
        <v>1360</v>
      </c>
      <c r="I41" s="795" t="s">
        <v>1361</v>
      </c>
      <c r="J41" s="795" t="s">
        <v>1231</v>
      </c>
      <c r="K41" s="793" t="s">
        <v>1232</v>
      </c>
      <c r="L41" s="796">
        <v>1</v>
      </c>
      <c r="M41" s="792">
        <v>12</v>
      </c>
      <c r="N41" s="794">
        <v>26930.41</v>
      </c>
      <c r="O41" s="796">
        <v>1</v>
      </c>
      <c r="P41" s="796">
        <v>6</v>
      </c>
      <c r="Q41" s="794">
        <v>12926.25</v>
      </c>
    </row>
    <row r="42" spans="2:17" s="49" customFormat="1" ht="11.25">
      <c r="B42" s="791" t="s">
        <v>1225</v>
      </c>
      <c r="C42" s="792" t="s">
        <v>1243</v>
      </c>
      <c r="D42" s="792" t="s">
        <v>86</v>
      </c>
      <c r="E42" s="793" t="s">
        <v>1362</v>
      </c>
      <c r="F42" s="794">
        <v>3000</v>
      </c>
      <c r="G42" s="792" t="s">
        <v>1363</v>
      </c>
      <c r="H42" s="795" t="s">
        <v>1364</v>
      </c>
      <c r="I42" s="795" t="s">
        <v>1331</v>
      </c>
      <c r="J42" s="795" t="s">
        <v>1238</v>
      </c>
      <c r="K42" s="793" t="s">
        <v>1251</v>
      </c>
      <c r="L42" s="796">
        <v>1</v>
      </c>
      <c r="M42" s="792">
        <v>12</v>
      </c>
      <c r="N42" s="794">
        <v>39000</v>
      </c>
      <c r="O42" s="796">
        <v>1</v>
      </c>
      <c r="P42" s="796">
        <v>6</v>
      </c>
      <c r="Q42" s="794">
        <v>18930</v>
      </c>
    </row>
    <row r="43" spans="2:17" s="49" customFormat="1" ht="11.25">
      <c r="B43" s="791" t="s">
        <v>1225</v>
      </c>
      <c r="C43" s="792" t="s">
        <v>1233</v>
      </c>
      <c r="D43" s="792" t="s">
        <v>86</v>
      </c>
      <c r="E43" s="793" t="s">
        <v>1339</v>
      </c>
      <c r="F43" s="794">
        <v>2000</v>
      </c>
      <c r="G43" s="792" t="s">
        <v>1365</v>
      </c>
      <c r="H43" s="795" t="s">
        <v>1366</v>
      </c>
      <c r="I43" s="795" t="s">
        <v>1367</v>
      </c>
      <c r="J43" s="795" t="s">
        <v>1256</v>
      </c>
      <c r="K43" s="793" t="s">
        <v>1327</v>
      </c>
      <c r="L43" s="796">
        <v>1</v>
      </c>
      <c r="M43" s="792">
        <v>12</v>
      </c>
      <c r="N43" s="794">
        <v>26986.39</v>
      </c>
      <c r="O43" s="796">
        <v>1</v>
      </c>
      <c r="P43" s="796">
        <v>6</v>
      </c>
      <c r="Q43" s="794">
        <v>12885.28</v>
      </c>
    </row>
    <row r="44" spans="2:17" s="49" customFormat="1" ht="11.25">
      <c r="B44" s="791" t="s">
        <v>1225</v>
      </c>
      <c r="C44" s="792" t="s">
        <v>1243</v>
      </c>
      <c r="D44" s="792" t="s">
        <v>86</v>
      </c>
      <c r="E44" s="793" t="s">
        <v>1368</v>
      </c>
      <c r="F44" s="794">
        <v>6000</v>
      </c>
      <c r="G44" s="792" t="s">
        <v>1369</v>
      </c>
      <c r="H44" s="795" t="s">
        <v>1370</v>
      </c>
      <c r="I44" s="795" t="s">
        <v>1371</v>
      </c>
      <c r="J44" s="795" t="s">
        <v>1256</v>
      </c>
      <c r="K44" s="793" t="s">
        <v>1372</v>
      </c>
      <c r="L44" s="796">
        <v>1</v>
      </c>
      <c r="M44" s="792">
        <v>12</v>
      </c>
      <c r="N44" s="794">
        <v>74842.5</v>
      </c>
      <c r="O44" s="796">
        <v>1</v>
      </c>
      <c r="P44" s="796">
        <v>6</v>
      </c>
      <c r="Q44" s="794">
        <v>36930</v>
      </c>
    </row>
    <row r="45" spans="2:17" s="49" customFormat="1" ht="11.25">
      <c r="B45" s="791" t="s">
        <v>1225</v>
      </c>
      <c r="C45" s="792" t="s">
        <v>1243</v>
      </c>
      <c r="D45" s="792" t="s">
        <v>86</v>
      </c>
      <c r="E45" s="793" t="s">
        <v>1339</v>
      </c>
      <c r="F45" s="794">
        <v>2300</v>
      </c>
      <c r="G45" s="792" t="s">
        <v>1373</v>
      </c>
      <c r="H45" s="795" t="s">
        <v>1374</v>
      </c>
      <c r="I45" s="795" t="s">
        <v>1331</v>
      </c>
      <c r="J45" s="795" t="s">
        <v>1238</v>
      </c>
      <c r="K45" s="793" t="s">
        <v>1251</v>
      </c>
      <c r="L45" s="796">
        <v>1</v>
      </c>
      <c r="M45" s="792">
        <v>12</v>
      </c>
      <c r="N45" s="794">
        <v>30594.560000000001</v>
      </c>
      <c r="O45" s="796">
        <v>1</v>
      </c>
      <c r="P45" s="796">
        <v>6</v>
      </c>
      <c r="Q45" s="794">
        <v>14727.92</v>
      </c>
    </row>
    <row r="46" spans="2:17" s="49" customFormat="1" ht="11.25">
      <c r="B46" s="791" t="s">
        <v>1225</v>
      </c>
      <c r="C46" s="792" t="s">
        <v>1233</v>
      </c>
      <c r="D46" s="792" t="s">
        <v>86</v>
      </c>
      <c r="E46" s="793" t="s">
        <v>1339</v>
      </c>
      <c r="F46" s="794">
        <v>1800</v>
      </c>
      <c r="G46" s="792" t="s">
        <v>1375</v>
      </c>
      <c r="H46" s="795" t="s">
        <v>1376</v>
      </c>
      <c r="I46" s="795" t="s">
        <v>1242</v>
      </c>
      <c r="J46" s="795" t="s">
        <v>1242</v>
      </c>
      <c r="K46" s="793" t="s">
        <v>1242</v>
      </c>
      <c r="L46" s="796">
        <v>7</v>
      </c>
      <c r="M46" s="792">
        <v>12</v>
      </c>
      <c r="N46" s="794">
        <v>24598</v>
      </c>
      <c r="O46" s="796">
        <v>1</v>
      </c>
      <c r="P46" s="796">
        <v>6</v>
      </c>
      <c r="Q46" s="794">
        <v>11724.989999999998</v>
      </c>
    </row>
    <row r="47" spans="2:17" s="49" customFormat="1" ht="11.25">
      <c r="B47" s="791" t="s">
        <v>1225</v>
      </c>
      <c r="C47" s="792" t="s">
        <v>1233</v>
      </c>
      <c r="D47" s="792" t="s">
        <v>86</v>
      </c>
      <c r="E47" s="793" t="s">
        <v>1244</v>
      </c>
      <c r="F47" s="794">
        <v>2000</v>
      </c>
      <c r="G47" s="792" t="s">
        <v>1377</v>
      </c>
      <c r="H47" s="795" t="s">
        <v>1378</v>
      </c>
      <c r="I47" s="795" t="s">
        <v>1331</v>
      </c>
      <c r="J47" s="795" t="s">
        <v>1238</v>
      </c>
      <c r="K47" s="793" t="s">
        <v>1251</v>
      </c>
      <c r="L47" s="796">
        <v>1</v>
      </c>
      <c r="M47" s="792">
        <v>12</v>
      </c>
      <c r="N47" s="794">
        <v>26996.239999999998</v>
      </c>
      <c r="O47" s="796">
        <v>1</v>
      </c>
      <c r="P47" s="796">
        <v>6</v>
      </c>
      <c r="Q47" s="794">
        <v>12910.83</v>
      </c>
    </row>
    <row r="48" spans="2:17" s="49" customFormat="1" ht="11.25">
      <c r="B48" s="791" t="s">
        <v>1225</v>
      </c>
      <c r="C48" s="792" t="s">
        <v>1233</v>
      </c>
      <c r="D48" s="792" t="s">
        <v>86</v>
      </c>
      <c r="E48" s="793" t="s">
        <v>1264</v>
      </c>
      <c r="F48" s="794">
        <v>2000</v>
      </c>
      <c r="G48" s="792" t="s">
        <v>1379</v>
      </c>
      <c r="H48" s="795" t="s">
        <v>1380</v>
      </c>
      <c r="I48" s="795" t="s">
        <v>1381</v>
      </c>
      <c r="J48" s="795" t="s">
        <v>1382</v>
      </c>
      <c r="K48" s="793" t="s">
        <v>1383</v>
      </c>
      <c r="L48" s="796">
        <v>1</v>
      </c>
      <c r="M48" s="792">
        <v>12</v>
      </c>
      <c r="N48" s="794">
        <v>26989.03</v>
      </c>
      <c r="O48" s="796">
        <v>1</v>
      </c>
      <c r="P48" s="796">
        <v>6</v>
      </c>
      <c r="Q48" s="794">
        <v>12761.8</v>
      </c>
    </row>
    <row r="49" spans="2:17" s="49" customFormat="1" ht="11.25">
      <c r="B49" s="791" t="s">
        <v>1225</v>
      </c>
      <c r="C49" s="792" t="s">
        <v>1233</v>
      </c>
      <c r="D49" s="792" t="s">
        <v>86</v>
      </c>
      <c r="E49" s="793" t="s">
        <v>1234</v>
      </c>
      <c r="F49" s="794">
        <v>2000</v>
      </c>
      <c r="G49" s="792" t="s">
        <v>1384</v>
      </c>
      <c r="H49" s="795" t="s">
        <v>1385</v>
      </c>
      <c r="I49" s="795" t="s">
        <v>1386</v>
      </c>
      <c r="J49" s="795" t="s">
        <v>1256</v>
      </c>
      <c r="K49" s="793" t="s">
        <v>1260</v>
      </c>
      <c r="L49" s="796">
        <v>1</v>
      </c>
      <c r="M49" s="792">
        <v>12</v>
      </c>
      <c r="N49" s="794">
        <v>26964.309999999998</v>
      </c>
      <c r="O49" s="796">
        <v>1</v>
      </c>
      <c r="P49" s="796">
        <v>6</v>
      </c>
      <c r="Q49" s="794">
        <v>12855.82</v>
      </c>
    </row>
    <row r="50" spans="2:17" s="49" customFormat="1" ht="11.25">
      <c r="B50" s="791" t="s">
        <v>1225</v>
      </c>
      <c r="C50" s="792" t="s">
        <v>1243</v>
      </c>
      <c r="D50" s="792" t="s">
        <v>86</v>
      </c>
      <c r="E50" s="793" t="s">
        <v>1387</v>
      </c>
      <c r="F50" s="794">
        <v>2300</v>
      </c>
      <c r="G50" s="792" t="s">
        <v>1388</v>
      </c>
      <c r="H50" s="795" t="s">
        <v>1389</v>
      </c>
      <c r="I50" s="795" t="s">
        <v>1390</v>
      </c>
      <c r="J50" s="795" t="s">
        <v>1238</v>
      </c>
      <c r="K50" s="793" t="s">
        <v>1251</v>
      </c>
      <c r="L50" s="796">
        <v>1</v>
      </c>
      <c r="M50" s="792">
        <v>12</v>
      </c>
      <c r="N50" s="794">
        <v>30516.62</v>
      </c>
      <c r="O50" s="796">
        <v>1</v>
      </c>
      <c r="P50" s="796">
        <v>6</v>
      </c>
      <c r="Q50" s="794">
        <v>14721.37</v>
      </c>
    </row>
    <row r="51" spans="2:17" s="49" customFormat="1" ht="11.25">
      <c r="B51" s="791" t="s">
        <v>1225</v>
      </c>
      <c r="C51" s="792" t="s">
        <v>1233</v>
      </c>
      <c r="D51" s="792" t="s">
        <v>86</v>
      </c>
      <c r="E51" s="793" t="s">
        <v>1339</v>
      </c>
      <c r="F51" s="794">
        <v>2300</v>
      </c>
      <c r="G51" s="792" t="s">
        <v>1391</v>
      </c>
      <c r="H51" s="795" t="s">
        <v>1392</v>
      </c>
      <c r="I51" s="795" t="s">
        <v>1280</v>
      </c>
      <c r="J51" s="795" t="s">
        <v>1256</v>
      </c>
      <c r="K51" s="793" t="s">
        <v>1251</v>
      </c>
      <c r="L51" s="796">
        <v>1</v>
      </c>
      <c r="M51" s="792">
        <v>12</v>
      </c>
      <c r="N51" s="794">
        <v>30593.919999999998</v>
      </c>
      <c r="O51" s="796">
        <v>1</v>
      </c>
      <c r="P51" s="796">
        <v>6</v>
      </c>
      <c r="Q51" s="794">
        <v>14717.869999999999</v>
      </c>
    </row>
    <row r="52" spans="2:17" s="49" customFormat="1" ht="11.25">
      <c r="B52" s="791" t="s">
        <v>1225</v>
      </c>
      <c r="C52" s="792" t="s">
        <v>1233</v>
      </c>
      <c r="D52" s="792" t="s">
        <v>86</v>
      </c>
      <c r="E52" s="793" t="s">
        <v>1234</v>
      </c>
      <c r="F52" s="794">
        <v>2000</v>
      </c>
      <c r="G52" s="792" t="s">
        <v>1393</v>
      </c>
      <c r="H52" s="795" t="s">
        <v>1394</v>
      </c>
      <c r="I52" s="795" t="s">
        <v>1395</v>
      </c>
      <c r="J52" s="795" t="s">
        <v>1256</v>
      </c>
      <c r="K52" s="793" t="s">
        <v>1251</v>
      </c>
      <c r="L52" s="796">
        <v>1</v>
      </c>
      <c r="M52" s="792">
        <v>12</v>
      </c>
      <c r="N52" s="794">
        <v>26979.72</v>
      </c>
      <c r="O52" s="796">
        <v>1</v>
      </c>
      <c r="P52" s="796">
        <v>6</v>
      </c>
      <c r="Q52" s="794">
        <v>12839.03</v>
      </c>
    </row>
    <row r="53" spans="2:17" s="49" customFormat="1" ht="11.25">
      <c r="B53" s="791" t="s">
        <v>1225</v>
      </c>
      <c r="C53" s="792" t="s">
        <v>1233</v>
      </c>
      <c r="D53" s="792" t="s">
        <v>86</v>
      </c>
      <c r="E53" s="793" t="s">
        <v>1244</v>
      </c>
      <c r="F53" s="794">
        <v>2000</v>
      </c>
      <c r="G53" s="792" t="s">
        <v>1396</v>
      </c>
      <c r="H53" s="795" t="s">
        <v>1397</v>
      </c>
      <c r="I53" s="795" t="s">
        <v>1398</v>
      </c>
      <c r="J53" s="795" t="s">
        <v>1238</v>
      </c>
      <c r="K53" s="793" t="s">
        <v>1251</v>
      </c>
      <c r="L53" s="796">
        <v>1</v>
      </c>
      <c r="M53" s="792">
        <v>12</v>
      </c>
      <c r="N53" s="794">
        <v>26907.08</v>
      </c>
      <c r="O53" s="796">
        <v>1</v>
      </c>
      <c r="P53" s="796">
        <v>6</v>
      </c>
      <c r="Q53" s="794">
        <v>12838.33</v>
      </c>
    </row>
    <row r="54" spans="2:17" s="49" customFormat="1" ht="11.25">
      <c r="B54" s="791" t="s">
        <v>1225</v>
      </c>
      <c r="C54" s="792" t="s">
        <v>1233</v>
      </c>
      <c r="D54" s="792" t="s">
        <v>86</v>
      </c>
      <c r="E54" s="793" t="s">
        <v>1244</v>
      </c>
      <c r="F54" s="794">
        <v>2000</v>
      </c>
      <c r="G54" s="792" t="s">
        <v>1399</v>
      </c>
      <c r="H54" s="795" t="s">
        <v>1400</v>
      </c>
      <c r="I54" s="795" t="s">
        <v>1401</v>
      </c>
      <c r="J54" s="795" t="s">
        <v>1238</v>
      </c>
      <c r="K54" s="793" t="s">
        <v>1251</v>
      </c>
      <c r="L54" s="796">
        <v>1</v>
      </c>
      <c r="M54" s="792">
        <v>12</v>
      </c>
      <c r="N54" s="794">
        <v>27916.239999999998</v>
      </c>
      <c r="O54" s="796">
        <v>1</v>
      </c>
      <c r="P54" s="796">
        <v>6</v>
      </c>
      <c r="Q54" s="794">
        <v>12917.49</v>
      </c>
    </row>
    <row r="55" spans="2:17" s="49" customFormat="1" ht="11.25">
      <c r="B55" s="791" t="s">
        <v>1225</v>
      </c>
      <c r="C55" s="792" t="s">
        <v>1226</v>
      </c>
      <c r="D55" s="792" t="s">
        <v>86</v>
      </c>
      <c r="E55" s="793" t="s">
        <v>1244</v>
      </c>
      <c r="F55" s="794">
        <v>2000</v>
      </c>
      <c r="G55" s="792" t="s">
        <v>1402</v>
      </c>
      <c r="H55" s="795" t="s">
        <v>1403</v>
      </c>
      <c r="I55" s="795" t="s">
        <v>1404</v>
      </c>
      <c r="J55" s="795" t="s">
        <v>1256</v>
      </c>
      <c r="K55" s="793" t="s">
        <v>1251</v>
      </c>
      <c r="L55" s="796">
        <v>1</v>
      </c>
      <c r="M55" s="792">
        <v>3</v>
      </c>
      <c r="N55" s="794">
        <v>4579.7199999999993</v>
      </c>
      <c r="O55" s="796"/>
      <c r="P55" s="796"/>
      <c r="Q55" s="794"/>
    </row>
    <row r="56" spans="2:17" s="49" customFormat="1" ht="11.25">
      <c r="B56" s="791" t="s">
        <v>1225</v>
      </c>
      <c r="C56" s="792" t="s">
        <v>1233</v>
      </c>
      <c r="D56" s="792" t="s">
        <v>86</v>
      </c>
      <c r="E56" s="793" t="s">
        <v>1405</v>
      </c>
      <c r="F56" s="794">
        <v>2600</v>
      </c>
      <c r="G56" s="792" t="s">
        <v>1406</v>
      </c>
      <c r="H56" s="795" t="s">
        <v>1407</v>
      </c>
      <c r="I56" s="795" t="s">
        <v>1408</v>
      </c>
      <c r="J56" s="795" t="s">
        <v>1238</v>
      </c>
      <c r="K56" s="793" t="s">
        <v>1232</v>
      </c>
      <c r="L56" s="796">
        <v>1</v>
      </c>
      <c r="M56" s="792">
        <v>12</v>
      </c>
      <c r="N56" s="794">
        <v>34199.1</v>
      </c>
      <c r="O56" s="796">
        <v>1</v>
      </c>
      <c r="P56" s="796">
        <v>6</v>
      </c>
      <c r="Q56" s="794">
        <v>16530</v>
      </c>
    </row>
    <row r="57" spans="2:17" s="49" customFormat="1" ht="11.25">
      <c r="B57" s="791" t="s">
        <v>1225</v>
      </c>
      <c r="C57" s="792" t="s">
        <v>1233</v>
      </c>
      <c r="D57" s="792" t="s">
        <v>86</v>
      </c>
      <c r="E57" s="793" t="s">
        <v>1244</v>
      </c>
      <c r="F57" s="794">
        <v>2000</v>
      </c>
      <c r="G57" s="792" t="s">
        <v>1409</v>
      </c>
      <c r="H57" s="795" t="s">
        <v>1410</v>
      </c>
      <c r="I57" s="795" t="s">
        <v>1411</v>
      </c>
      <c r="J57" s="795" t="s">
        <v>1238</v>
      </c>
      <c r="K57" s="793" t="s">
        <v>1251</v>
      </c>
      <c r="L57" s="796">
        <v>1</v>
      </c>
      <c r="M57" s="792">
        <v>12</v>
      </c>
      <c r="N57" s="794">
        <v>26997.09</v>
      </c>
      <c r="O57" s="796">
        <v>1</v>
      </c>
      <c r="P57" s="796">
        <v>6</v>
      </c>
      <c r="Q57" s="794">
        <v>12929.720000000001</v>
      </c>
    </row>
    <row r="58" spans="2:17" s="49" customFormat="1" ht="11.25">
      <c r="B58" s="791" t="s">
        <v>1225</v>
      </c>
      <c r="C58" s="792" t="s">
        <v>1243</v>
      </c>
      <c r="D58" s="792" t="s">
        <v>86</v>
      </c>
      <c r="E58" s="793" t="s">
        <v>1412</v>
      </c>
      <c r="F58" s="794">
        <v>8000</v>
      </c>
      <c r="G58" s="792" t="s">
        <v>1413</v>
      </c>
      <c r="H58" s="795" t="s">
        <v>1414</v>
      </c>
      <c r="I58" s="795" t="s">
        <v>1415</v>
      </c>
      <c r="J58" s="795" t="s">
        <v>1256</v>
      </c>
      <c r="K58" s="793" t="s">
        <v>1251</v>
      </c>
      <c r="L58" s="796">
        <v>1</v>
      </c>
      <c r="M58" s="792">
        <v>12</v>
      </c>
      <c r="N58" s="794">
        <v>98990.89</v>
      </c>
      <c r="O58" s="796">
        <v>1</v>
      </c>
      <c r="P58" s="796">
        <v>6</v>
      </c>
      <c r="Q58" s="794">
        <v>48930</v>
      </c>
    </row>
    <row r="59" spans="2:17" s="49" customFormat="1" ht="11.25">
      <c r="B59" s="791" t="s">
        <v>1225</v>
      </c>
      <c r="C59" s="792" t="s">
        <v>1233</v>
      </c>
      <c r="D59" s="792" t="s">
        <v>86</v>
      </c>
      <c r="E59" s="793" t="s">
        <v>1244</v>
      </c>
      <c r="F59" s="794">
        <v>2000</v>
      </c>
      <c r="G59" s="792" t="s">
        <v>1416</v>
      </c>
      <c r="H59" s="795" t="s">
        <v>1417</v>
      </c>
      <c r="I59" s="795" t="s">
        <v>1290</v>
      </c>
      <c r="J59" s="795" t="s">
        <v>1238</v>
      </c>
      <c r="K59" s="793" t="s">
        <v>1232</v>
      </c>
      <c r="L59" s="796">
        <v>1</v>
      </c>
      <c r="M59" s="792">
        <v>12</v>
      </c>
      <c r="N59" s="794">
        <v>27110.68</v>
      </c>
      <c r="O59" s="796">
        <v>1</v>
      </c>
      <c r="P59" s="796">
        <v>6</v>
      </c>
      <c r="Q59" s="794">
        <v>13928.89</v>
      </c>
    </row>
    <row r="60" spans="2:17" s="49" customFormat="1" ht="11.25">
      <c r="B60" s="791" t="s">
        <v>1225</v>
      </c>
      <c r="C60" s="792" t="s">
        <v>1233</v>
      </c>
      <c r="D60" s="792" t="s">
        <v>86</v>
      </c>
      <c r="E60" s="793" t="s">
        <v>1280</v>
      </c>
      <c r="F60" s="794">
        <v>5500</v>
      </c>
      <c r="G60" s="792" t="s">
        <v>1418</v>
      </c>
      <c r="H60" s="795" t="s">
        <v>1419</v>
      </c>
      <c r="I60" s="795" t="s">
        <v>1280</v>
      </c>
      <c r="J60" s="795" t="s">
        <v>1256</v>
      </c>
      <c r="K60" s="793" t="s">
        <v>1251</v>
      </c>
      <c r="L60" s="796">
        <v>1</v>
      </c>
      <c r="M60" s="792">
        <v>12</v>
      </c>
      <c r="N60" s="794">
        <v>69147.820000000007</v>
      </c>
      <c r="O60" s="796">
        <v>1</v>
      </c>
      <c r="P60" s="796">
        <v>6</v>
      </c>
      <c r="Q60" s="794">
        <v>33930</v>
      </c>
    </row>
    <row r="61" spans="2:17" s="49" customFormat="1" ht="11.25">
      <c r="B61" s="791" t="s">
        <v>1225</v>
      </c>
      <c r="C61" s="792" t="s">
        <v>1233</v>
      </c>
      <c r="D61" s="792" t="s">
        <v>86</v>
      </c>
      <c r="E61" s="793" t="s">
        <v>1234</v>
      </c>
      <c r="F61" s="794">
        <v>2000</v>
      </c>
      <c r="G61" s="792" t="s">
        <v>1420</v>
      </c>
      <c r="H61" s="795" t="s">
        <v>1421</v>
      </c>
      <c r="I61" s="795" t="s">
        <v>1422</v>
      </c>
      <c r="J61" s="795" t="s">
        <v>1256</v>
      </c>
      <c r="K61" s="793" t="s">
        <v>1251</v>
      </c>
      <c r="L61" s="796">
        <v>1</v>
      </c>
      <c r="M61" s="792">
        <v>12</v>
      </c>
      <c r="N61" s="794">
        <v>26652.04</v>
      </c>
      <c r="O61" s="796">
        <v>1</v>
      </c>
      <c r="P61" s="796">
        <v>6</v>
      </c>
      <c r="Q61" s="794">
        <v>12930</v>
      </c>
    </row>
    <row r="62" spans="2:17" s="49" customFormat="1" ht="11.25">
      <c r="B62" s="791" t="s">
        <v>1225</v>
      </c>
      <c r="C62" s="792" t="s">
        <v>1243</v>
      </c>
      <c r="D62" s="792" t="s">
        <v>86</v>
      </c>
      <c r="E62" s="793" t="s">
        <v>1423</v>
      </c>
      <c r="F62" s="794">
        <v>4000</v>
      </c>
      <c r="G62" s="792" t="s">
        <v>1424</v>
      </c>
      <c r="H62" s="795" t="s">
        <v>1425</v>
      </c>
      <c r="I62" s="795" t="s">
        <v>1426</v>
      </c>
      <c r="J62" s="795" t="s">
        <v>1256</v>
      </c>
      <c r="K62" s="793" t="s">
        <v>1251</v>
      </c>
      <c r="L62" s="796">
        <v>1</v>
      </c>
      <c r="M62" s="792">
        <v>12</v>
      </c>
      <c r="N62" s="794">
        <v>51000</v>
      </c>
      <c r="O62" s="796">
        <v>1</v>
      </c>
      <c r="P62" s="796">
        <v>6</v>
      </c>
      <c r="Q62" s="794">
        <v>24930</v>
      </c>
    </row>
    <row r="63" spans="2:17" s="49" customFormat="1" ht="11.25">
      <c r="B63" s="791" t="s">
        <v>1225</v>
      </c>
      <c r="C63" s="792" t="s">
        <v>1233</v>
      </c>
      <c r="D63" s="792" t="s">
        <v>86</v>
      </c>
      <c r="E63" s="793" t="s">
        <v>1244</v>
      </c>
      <c r="F63" s="794">
        <v>2000</v>
      </c>
      <c r="G63" s="792" t="s">
        <v>1427</v>
      </c>
      <c r="H63" s="795" t="s">
        <v>1428</v>
      </c>
      <c r="I63" s="795" t="s">
        <v>1331</v>
      </c>
      <c r="J63" s="795" t="s">
        <v>1238</v>
      </c>
      <c r="K63" s="793" t="s">
        <v>1251</v>
      </c>
      <c r="L63" s="796">
        <v>1</v>
      </c>
      <c r="M63" s="792">
        <v>12</v>
      </c>
      <c r="N63" s="794">
        <v>26965.43</v>
      </c>
      <c r="O63" s="796">
        <v>1</v>
      </c>
      <c r="P63" s="796">
        <v>6</v>
      </c>
      <c r="Q63" s="794">
        <v>12928.06</v>
      </c>
    </row>
    <row r="64" spans="2:17" s="49" customFormat="1" ht="11.25">
      <c r="B64" s="791" t="s">
        <v>1225</v>
      </c>
      <c r="C64" s="792" t="s">
        <v>1233</v>
      </c>
      <c r="D64" s="792" t="s">
        <v>86</v>
      </c>
      <c r="E64" s="793" t="s">
        <v>1339</v>
      </c>
      <c r="F64" s="794">
        <v>1800</v>
      </c>
      <c r="G64" s="792" t="s">
        <v>1429</v>
      </c>
      <c r="H64" s="795" t="s">
        <v>1430</v>
      </c>
      <c r="I64" s="795" t="s">
        <v>1242</v>
      </c>
      <c r="J64" s="795" t="s">
        <v>1242</v>
      </c>
      <c r="K64" s="793" t="s">
        <v>1242</v>
      </c>
      <c r="L64" s="796">
        <v>7</v>
      </c>
      <c r="M64" s="792">
        <v>12</v>
      </c>
      <c r="N64" s="794">
        <v>24598.37</v>
      </c>
      <c r="O64" s="796">
        <v>1</v>
      </c>
      <c r="P64" s="796">
        <v>6</v>
      </c>
      <c r="Q64" s="794">
        <v>11722.619999999999</v>
      </c>
    </row>
    <row r="65" spans="2:17" s="49" customFormat="1" ht="11.25">
      <c r="B65" s="791" t="s">
        <v>1225</v>
      </c>
      <c r="C65" s="792" t="s">
        <v>1233</v>
      </c>
      <c r="D65" s="792" t="s">
        <v>86</v>
      </c>
      <c r="E65" s="793" t="s">
        <v>1431</v>
      </c>
      <c r="F65" s="794">
        <v>5000</v>
      </c>
      <c r="G65" s="792" t="s">
        <v>1432</v>
      </c>
      <c r="H65" s="795" t="s">
        <v>1433</v>
      </c>
      <c r="I65" s="795" t="s">
        <v>1434</v>
      </c>
      <c r="J65" s="795" t="s">
        <v>1256</v>
      </c>
      <c r="K65" s="793" t="s">
        <v>1251</v>
      </c>
      <c r="L65" s="796">
        <v>1</v>
      </c>
      <c r="M65" s="792">
        <v>12</v>
      </c>
      <c r="N65" s="794">
        <v>62926.729999999996</v>
      </c>
      <c r="O65" s="796">
        <v>1</v>
      </c>
      <c r="P65" s="796">
        <v>6</v>
      </c>
      <c r="Q65" s="794">
        <v>30930</v>
      </c>
    </row>
    <row r="66" spans="2:17" s="49" customFormat="1" ht="11.25">
      <c r="B66" s="791" t="s">
        <v>1225</v>
      </c>
      <c r="C66" s="792" t="s">
        <v>1233</v>
      </c>
      <c r="D66" s="792" t="s">
        <v>86</v>
      </c>
      <c r="E66" s="793" t="s">
        <v>1435</v>
      </c>
      <c r="F66" s="794">
        <v>2000</v>
      </c>
      <c r="G66" s="792" t="s">
        <v>1436</v>
      </c>
      <c r="H66" s="795" t="s">
        <v>1437</v>
      </c>
      <c r="I66" s="795" t="s">
        <v>1438</v>
      </c>
      <c r="J66" s="795" t="s">
        <v>1256</v>
      </c>
      <c r="K66" s="793" t="s">
        <v>1327</v>
      </c>
      <c r="L66" s="796">
        <v>1</v>
      </c>
      <c r="M66" s="792">
        <v>12</v>
      </c>
      <c r="N66" s="794">
        <v>26988.89</v>
      </c>
      <c r="O66" s="796">
        <v>0</v>
      </c>
      <c r="P66" s="796">
        <v>1</v>
      </c>
      <c r="Q66" s="794">
        <v>3000</v>
      </c>
    </row>
    <row r="67" spans="2:17" s="49" customFormat="1" ht="11.25">
      <c r="B67" s="791" t="s">
        <v>1225</v>
      </c>
      <c r="C67" s="792" t="s">
        <v>1233</v>
      </c>
      <c r="D67" s="792" t="s">
        <v>86</v>
      </c>
      <c r="E67" s="793" t="s">
        <v>1439</v>
      </c>
      <c r="F67" s="794">
        <v>3000</v>
      </c>
      <c r="G67" s="792" t="s">
        <v>1440</v>
      </c>
      <c r="H67" s="795" t="s">
        <v>1441</v>
      </c>
      <c r="I67" s="795" t="s">
        <v>1442</v>
      </c>
      <c r="J67" s="795" t="s">
        <v>1256</v>
      </c>
      <c r="K67" s="793" t="s">
        <v>1251</v>
      </c>
      <c r="L67" s="796">
        <v>1</v>
      </c>
      <c r="M67" s="792">
        <v>12</v>
      </c>
      <c r="N67" s="794">
        <v>39337.07</v>
      </c>
      <c r="O67" s="796">
        <v>1</v>
      </c>
      <c r="P67" s="796">
        <v>6</v>
      </c>
      <c r="Q67" s="794">
        <v>18888.11</v>
      </c>
    </row>
    <row r="68" spans="2:17" s="49" customFormat="1" ht="11.25">
      <c r="B68" s="791" t="s">
        <v>1225</v>
      </c>
      <c r="C68" s="792" t="s">
        <v>1233</v>
      </c>
      <c r="D68" s="792" t="s">
        <v>86</v>
      </c>
      <c r="E68" s="793" t="s">
        <v>1234</v>
      </c>
      <c r="F68" s="794">
        <v>2000</v>
      </c>
      <c r="G68" s="792" t="s">
        <v>1443</v>
      </c>
      <c r="H68" s="795" t="s">
        <v>1444</v>
      </c>
      <c r="I68" s="795" t="s">
        <v>1445</v>
      </c>
      <c r="J68" s="795" t="s">
        <v>1238</v>
      </c>
      <c r="K68" s="793" t="s">
        <v>1251</v>
      </c>
      <c r="L68" s="796">
        <v>1</v>
      </c>
      <c r="M68" s="792">
        <v>12</v>
      </c>
      <c r="N68" s="794">
        <v>26999.72</v>
      </c>
      <c r="O68" s="796">
        <v>1</v>
      </c>
      <c r="P68" s="796">
        <v>6</v>
      </c>
      <c r="Q68" s="794">
        <v>12930</v>
      </c>
    </row>
    <row r="69" spans="2:17" s="49" customFormat="1" ht="11.25">
      <c r="B69" s="791" t="s">
        <v>1225</v>
      </c>
      <c r="C69" s="792" t="s">
        <v>1233</v>
      </c>
      <c r="D69" s="792" t="s">
        <v>86</v>
      </c>
      <c r="E69" s="793" t="s">
        <v>1446</v>
      </c>
      <c r="F69" s="794">
        <v>6000</v>
      </c>
      <c r="G69" s="792" t="s">
        <v>1447</v>
      </c>
      <c r="H69" s="795" t="s">
        <v>1448</v>
      </c>
      <c r="I69" s="795" t="s">
        <v>1449</v>
      </c>
      <c r="J69" s="795" t="s">
        <v>1256</v>
      </c>
      <c r="K69" s="793" t="s">
        <v>1251</v>
      </c>
      <c r="L69" s="796">
        <v>1</v>
      </c>
      <c r="M69" s="792">
        <v>12</v>
      </c>
      <c r="N69" s="794">
        <v>74774.17</v>
      </c>
      <c r="O69" s="796">
        <v>1</v>
      </c>
      <c r="P69" s="796">
        <v>6</v>
      </c>
      <c r="Q69" s="794">
        <v>36929.58</v>
      </c>
    </row>
    <row r="70" spans="2:17" s="49" customFormat="1" ht="11.25">
      <c r="B70" s="791" t="s">
        <v>1225</v>
      </c>
      <c r="C70" s="792" t="s">
        <v>1233</v>
      </c>
      <c r="D70" s="792" t="s">
        <v>86</v>
      </c>
      <c r="E70" s="793" t="s">
        <v>1450</v>
      </c>
      <c r="F70" s="794">
        <v>2000</v>
      </c>
      <c r="G70" s="792" t="s">
        <v>1451</v>
      </c>
      <c r="H70" s="795" t="s">
        <v>1452</v>
      </c>
      <c r="I70" s="795" t="s">
        <v>1453</v>
      </c>
      <c r="J70" s="795" t="s">
        <v>1256</v>
      </c>
      <c r="K70" s="793" t="s">
        <v>1251</v>
      </c>
      <c r="L70" s="796">
        <v>1</v>
      </c>
      <c r="M70" s="792">
        <v>12</v>
      </c>
      <c r="N70" s="794">
        <v>27066.67</v>
      </c>
      <c r="O70" s="796">
        <v>1</v>
      </c>
      <c r="P70" s="796">
        <v>6</v>
      </c>
      <c r="Q70" s="794">
        <v>12930</v>
      </c>
    </row>
    <row r="71" spans="2:17" s="49" customFormat="1" ht="11.25">
      <c r="B71" s="791" t="s">
        <v>1225</v>
      </c>
      <c r="C71" s="792" t="s">
        <v>1243</v>
      </c>
      <c r="D71" s="792" t="s">
        <v>86</v>
      </c>
      <c r="E71" s="793" t="s">
        <v>1244</v>
      </c>
      <c r="F71" s="794">
        <v>2000</v>
      </c>
      <c r="G71" s="792" t="s">
        <v>1454</v>
      </c>
      <c r="H71" s="795" t="s">
        <v>1455</v>
      </c>
      <c r="I71" s="795" t="s">
        <v>1456</v>
      </c>
      <c r="J71" s="795" t="s">
        <v>1231</v>
      </c>
      <c r="K71" s="793" t="s">
        <v>1232</v>
      </c>
      <c r="L71" s="796">
        <v>1</v>
      </c>
      <c r="M71" s="792">
        <v>12</v>
      </c>
      <c r="N71" s="794">
        <v>26993.75</v>
      </c>
      <c r="O71" s="796">
        <v>1</v>
      </c>
      <c r="P71" s="796">
        <v>6</v>
      </c>
      <c r="Q71" s="794">
        <v>12915.83</v>
      </c>
    </row>
    <row r="72" spans="2:17" s="49" customFormat="1" ht="11.25">
      <c r="B72" s="791" t="s">
        <v>1225</v>
      </c>
      <c r="C72" s="792" t="s">
        <v>1233</v>
      </c>
      <c r="D72" s="792" t="s">
        <v>86</v>
      </c>
      <c r="E72" s="793" t="s">
        <v>1328</v>
      </c>
      <c r="F72" s="794">
        <v>2000</v>
      </c>
      <c r="G72" s="792" t="s">
        <v>1457</v>
      </c>
      <c r="H72" s="795" t="s">
        <v>1458</v>
      </c>
      <c r="I72" s="795" t="s">
        <v>1290</v>
      </c>
      <c r="J72" s="795" t="s">
        <v>1238</v>
      </c>
      <c r="K72" s="793" t="s">
        <v>1232</v>
      </c>
      <c r="L72" s="796">
        <v>1</v>
      </c>
      <c r="M72" s="792">
        <v>12</v>
      </c>
      <c r="N72" s="794">
        <v>26588.32</v>
      </c>
      <c r="O72" s="796">
        <v>1</v>
      </c>
      <c r="P72" s="796">
        <v>6</v>
      </c>
      <c r="Q72" s="794">
        <v>12899.300000000001</v>
      </c>
    </row>
    <row r="73" spans="2:17" s="49" customFormat="1" ht="11.25">
      <c r="B73" s="791" t="s">
        <v>1225</v>
      </c>
      <c r="C73" s="792" t="s">
        <v>1233</v>
      </c>
      <c r="D73" s="792" t="s">
        <v>86</v>
      </c>
      <c r="E73" s="793" t="s">
        <v>1264</v>
      </c>
      <c r="F73" s="794">
        <v>2000</v>
      </c>
      <c r="G73" s="792" t="s">
        <v>1459</v>
      </c>
      <c r="H73" s="795" t="s">
        <v>1460</v>
      </c>
      <c r="I73" s="795" t="s">
        <v>1242</v>
      </c>
      <c r="J73" s="795" t="s">
        <v>1382</v>
      </c>
      <c r="K73" s="793" t="s">
        <v>1383</v>
      </c>
      <c r="L73" s="796">
        <v>1</v>
      </c>
      <c r="M73" s="792">
        <v>12</v>
      </c>
      <c r="N73" s="794">
        <v>27000</v>
      </c>
      <c r="O73" s="796">
        <v>1</v>
      </c>
      <c r="P73" s="796">
        <v>6</v>
      </c>
      <c r="Q73" s="794">
        <v>12918.75</v>
      </c>
    </row>
    <row r="74" spans="2:17" s="49" customFormat="1" ht="11.25">
      <c r="B74" s="791" t="s">
        <v>1225</v>
      </c>
      <c r="C74" s="792" t="s">
        <v>1233</v>
      </c>
      <c r="D74" s="792" t="s">
        <v>86</v>
      </c>
      <c r="E74" s="793" t="s">
        <v>1435</v>
      </c>
      <c r="F74" s="794">
        <v>2000</v>
      </c>
      <c r="G74" s="792" t="s">
        <v>1461</v>
      </c>
      <c r="H74" s="795" t="s">
        <v>1462</v>
      </c>
      <c r="I74" s="795" t="s">
        <v>1463</v>
      </c>
      <c r="J74" s="795" t="s">
        <v>1238</v>
      </c>
      <c r="K74" s="793" t="s">
        <v>1232</v>
      </c>
      <c r="L74" s="796">
        <v>1</v>
      </c>
      <c r="M74" s="792">
        <v>12</v>
      </c>
      <c r="N74" s="794">
        <v>27000</v>
      </c>
      <c r="O74" s="796">
        <v>0</v>
      </c>
      <c r="P74" s="796">
        <v>1</v>
      </c>
      <c r="Q74" s="794">
        <v>3000</v>
      </c>
    </row>
    <row r="75" spans="2:17" s="49" customFormat="1" ht="11.25">
      <c r="B75" s="791" t="s">
        <v>1225</v>
      </c>
      <c r="C75" s="792" t="s">
        <v>1233</v>
      </c>
      <c r="D75" s="792" t="s">
        <v>86</v>
      </c>
      <c r="E75" s="793" t="s">
        <v>1464</v>
      </c>
      <c r="F75" s="794">
        <v>3500</v>
      </c>
      <c r="G75" s="792" t="s">
        <v>1465</v>
      </c>
      <c r="H75" s="795" t="s">
        <v>1466</v>
      </c>
      <c r="I75" s="795" t="s">
        <v>1467</v>
      </c>
      <c r="J75" s="795" t="s">
        <v>1256</v>
      </c>
      <c r="K75" s="793" t="s">
        <v>1251</v>
      </c>
      <c r="L75" s="796">
        <v>1</v>
      </c>
      <c r="M75" s="792">
        <v>12</v>
      </c>
      <c r="N75" s="794">
        <v>44881.380000000005</v>
      </c>
      <c r="O75" s="796">
        <v>1</v>
      </c>
      <c r="P75" s="796">
        <v>6</v>
      </c>
      <c r="Q75" s="794">
        <v>21929.760000000002</v>
      </c>
    </row>
    <row r="76" spans="2:17" s="49" customFormat="1" ht="11.25">
      <c r="B76" s="791" t="s">
        <v>1225</v>
      </c>
      <c r="C76" s="792" t="s">
        <v>1243</v>
      </c>
      <c r="D76" s="792" t="s">
        <v>86</v>
      </c>
      <c r="E76" s="793" t="s">
        <v>1468</v>
      </c>
      <c r="F76" s="794">
        <v>3500</v>
      </c>
      <c r="G76" s="792" t="s">
        <v>1469</v>
      </c>
      <c r="H76" s="795" t="s">
        <v>1470</v>
      </c>
      <c r="I76" s="795" t="s">
        <v>1471</v>
      </c>
      <c r="J76" s="795" t="s">
        <v>1256</v>
      </c>
      <c r="K76" s="793" t="s">
        <v>1251</v>
      </c>
      <c r="L76" s="796">
        <v>7</v>
      </c>
      <c r="M76" s="792">
        <v>12</v>
      </c>
      <c r="N76" s="794">
        <v>44870.45</v>
      </c>
      <c r="O76" s="796">
        <v>1</v>
      </c>
      <c r="P76" s="796">
        <v>6</v>
      </c>
      <c r="Q76" s="794">
        <v>21849.309999999998</v>
      </c>
    </row>
    <row r="77" spans="2:17" s="49" customFormat="1" ht="11.25">
      <c r="B77" s="791" t="s">
        <v>1225</v>
      </c>
      <c r="C77" s="792" t="s">
        <v>1233</v>
      </c>
      <c r="D77" s="792" t="s">
        <v>86</v>
      </c>
      <c r="E77" s="793" t="s">
        <v>1264</v>
      </c>
      <c r="F77" s="794">
        <v>2000</v>
      </c>
      <c r="G77" s="792" t="s">
        <v>1472</v>
      </c>
      <c r="H77" s="795" t="s">
        <v>1473</v>
      </c>
      <c r="I77" s="795" t="s">
        <v>1474</v>
      </c>
      <c r="J77" s="795" t="s">
        <v>1238</v>
      </c>
      <c r="K77" s="793" t="s">
        <v>1232</v>
      </c>
      <c r="L77" s="796">
        <v>1</v>
      </c>
      <c r="M77" s="792">
        <v>12</v>
      </c>
      <c r="N77" s="794">
        <v>27000</v>
      </c>
      <c r="O77" s="796">
        <v>1</v>
      </c>
      <c r="P77" s="796">
        <v>6</v>
      </c>
      <c r="Q77" s="794">
        <v>12930</v>
      </c>
    </row>
    <row r="78" spans="2:17" s="49" customFormat="1" ht="11.25">
      <c r="B78" s="791" t="s">
        <v>1225</v>
      </c>
      <c r="C78" s="792" t="s">
        <v>1233</v>
      </c>
      <c r="D78" s="792" t="s">
        <v>86</v>
      </c>
      <c r="E78" s="793" t="s">
        <v>1475</v>
      </c>
      <c r="F78" s="794">
        <v>3500</v>
      </c>
      <c r="G78" s="792" t="s">
        <v>1476</v>
      </c>
      <c r="H78" s="795" t="s">
        <v>1477</v>
      </c>
      <c r="I78" s="795" t="s">
        <v>1331</v>
      </c>
      <c r="J78" s="795" t="s">
        <v>1238</v>
      </c>
      <c r="K78" s="793" t="s">
        <v>1232</v>
      </c>
      <c r="L78" s="796">
        <v>1</v>
      </c>
      <c r="M78" s="792">
        <v>12</v>
      </c>
      <c r="N78" s="794">
        <v>45233.34</v>
      </c>
      <c r="O78" s="796">
        <v>1</v>
      </c>
      <c r="P78" s="796">
        <v>6</v>
      </c>
      <c r="Q78" s="794">
        <v>21791.46</v>
      </c>
    </row>
    <row r="79" spans="2:17" s="49" customFormat="1" ht="11.25">
      <c r="B79" s="791" t="s">
        <v>1225</v>
      </c>
      <c r="C79" s="792" t="s">
        <v>1233</v>
      </c>
      <c r="D79" s="792" t="s">
        <v>86</v>
      </c>
      <c r="E79" s="793" t="s">
        <v>1450</v>
      </c>
      <c r="F79" s="794">
        <v>1500</v>
      </c>
      <c r="G79" s="792" t="s">
        <v>1478</v>
      </c>
      <c r="H79" s="795" t="s">
        <v>1479</v>
      </c>
      <c r="I79" s="795" t="s">
        <v>1242</v>
      </c>
      <c r="J79" s="795" t="s">
        <v>1242</v>
      </c>
      <c r="K79" s="793" t="s">
        <v>1242</v>
      </c>
      <c r="L79" s="796">
        <v>7</v>
      </c>
      <c r="M79" s="792">
        <v>12</v>
      </c>
      <c r="N79" s="794">
        <v>21200</v>
      </c>
      <c r="O79" s="796">
        <v>1</v>
      </c>
      <c r="P79" s="796">
        <v>6</v>
      </c>
      <c r="Q79" s="794">
        <v>9930</v>
      </c>
    </row>
    <row r="80" spans="2:17" s="49" customFormat="1" ht="11.25">
      <c r="B80" s="791" t="s">
        <v>1225</v>
      </c>
      <c r="C80" s="792" t="s">
        <v>1233</v>
      </c>
      <c r="D80" s="792" t="s">
        <v>86</v>
      </c>
      <c r="E80" s="793" t="s">
        <v>1435</v>
      </c>
      <c r="F80" s="794">
        <v>2000</v>
      </c>
      <c r="G80" s="792" t="s">
        <v>1480</v>
      </c>
      <c r="H80" s="795" t="s">
        <v>1481</v>
      </c>
      <c r="I80" s="795" t="s">
        <v>1331</v>
      </c>
      <c r="J80" s="795" t="s">
        <v>1238</v>
      </c>
      <c r="K80" s="793" t="s">
        <v>1251</v>
      </c>
      <c r="L80" s="796">
        <v>1</v>
      </c>
      <c r="M80" s="792">
        <v>12</v>
      </c>
      <c r="N80" s="794">
        <v>26999.439999999999</v>
      </c>
      <c r="O80" s="796">
        <v>0</v>
      </c>
      <c r="P80" s="796">
        <v>1</v>
      </c>
      <c r="Q80" s="794">
        <v>3000</v>
      </c>
    </row>
    <row r="81" spans="2:17" s="49" customFormat="1" ht="11.25">
      <c r="B81" s="791" t="s">
        <v>1225</v>
      </c>
      <c r="C81" s="792" t="s">
        <v>1233</v>
      </c>
      <c r="D81" s="792" t="s">
        <v>86</v>
      </c>
      <c r="E81" s="793" t="s">
        <v>1234</v>
      </c>
      <c r="F81" s="794">
        <v>2000</v>
      </c>
      <c r="G81" s="792" t="s">
        <v>1482</v>
      </c>
      <c r="H81" s="795" t="s">
        <v>1483</v>
      </c>
      <c r="I81" s="795" t="s">
        <v>1263</v>
      </c>
      <c r="J81" s="795" t="s">
        <v>1238</v>
      </c>
      <c r="K81" s="793" t="s">
        <v>1251</v>
      </c>
      <c r="L81" s="796">
        <v>1</v>
      </c>
      <c r="M81" s="792">
        <v>12</v>
      </c>
      <c r="N81" s="794">
        <v>26985.84</v>
      </c>
      <c r="O81" s="796">
        <v>1</v>
      </c>
      <c r="P81" s="796">
        <v>6</v>
      </c>
      <c r="Q81" s="794">
        <v>12863.33</v>
      </c>
    </row>
    <row r="82" spans="2:17" s="49" customFormat="1" ht="11.25">
      <c r="B82" s="791" t="s">
        <v>1225</v>
      </c>
      <c r="C82" s="792" t="s">
        <v>1233</v>
      </c>
      <c r="D82" s="792" t="s">
        <v>86</v>
      </c>
      <c r="E82" s="793" t="s">
        <v>1387</v>
      </c>
      <c r="F82" s="794">
        <v>2000</v>
      </c>
      <c r="G82" s="792" t="s">
        <v>1484</v>
      </c>
      <c r="H82" s="795" t="s">
        <v>1485</v>
      </c>
      <c r="I82" s="795" t="s">
        <v>1486</v>
      </c>
      <c r="J82" s="795" t="s">
        <v>1238</v>
      </c>
      <c r="K82" s="793" t="s">
        <v>1232</v>
      </c>
      <c r="L82" s="796">
        <v>1</v>
      </c>
      <c r="M82" s="792">
        <v>12</v>
      </c>
      <c r="N82" s="794">
        <v>26889.31</v>
      </c>
      <c r="O82" s="796">
        <v>1</v>
      </c>
      <c r="P82" s="796">
        <v>6</v>
      </c>
      <c r="Q82" s="794">
        <v>12930</v>
      </c>
    </row>
    <row r="83" spans="2:17" s="49" customFormat="1" ht="11.25">
      <c r="B83" s="791" t="s">
        <v>1225</v>
      </c>
      <c r="C83" s="792" t="s">
        <v>1233</v>
      </c>
      <c r="D83" s="792" t="s">
        <v>86</v>
      </c>
      <c r="E83" s="793" t="s">
        <v>1244</v>
      </c>
      <c r="F83" s="794">
        <v>1500</v>
      </c>
      <c r="G83" s="792" t="s">
        <v>1487</v>
      </c>
      <c r="H83" s="795" t="s">
        <v>1488</v>
      </c>
      <c r="I83" s="795" t="s">
        <v>1247</v>
      </c>
      <c r="J83" s="795" t="s">
        <v>1238</v>
      </c>
      <c r="K83" s="793" t="s">
        <v>1251</v>
      </c>
      <c r="L83" s="796">
        <v>7</v>
      </c>
      <c r="M83" s="792">
        <v>12</v>
      </c>
      <c r="N83" s="794">
        <v>21150</v>
      </c>
      <c r="O83" s="796">
        <v>1</v>
      </c>
      <c r="P83" s="796">
        <v>6</v>
      </c>
      <c r="Q83" s="794">
        <v>9923.65</v>
      </c>
    </row>
    <row r="84" spans="2:17" s="49" customFormat="1" ht="11.25">
      <c r="B84" s="791" t="s">
        <v>1225</v>
      </c>
      <c r="C84" s="792" t="s">
        <v>1243</v>
      </c>
      <c r="D84" s="792" t="s">
        <v>86</v>
      </c>
      <c r="E84" s="793" t="s">
        <v>1244</v>
      </c>
      <c r="F84" s="794">
        <v>2000</v>
      </c>
      <c r="G84" s="792" t="s">
        <v>1489</v>
      </c>
      <c r="H84" s="795" t="s">
        <v>1490</v>
      </c>
      <c r="I84" s="795" t="s">
        <v>1491</v>
      </c>
      <c r="J84" s="795" t="s">
        <v>1238</v>
      </c>
      <c r="K84" s="793" t="s">
        <v>1232</v>
      </c>
      <c r="L84" s="796">
        <v>1</v>
      </c>
      <c r="M84" s="792">
        <v>12</v>
      </c>
      <c r="N84" s="794">
        <v>26866.1</v>
      </c>
      <c r="O84" s="796">
        <v>1</v>
      </c>
      <c r="P84" s="796">
        <v>6</v>
      </c>
      <c r="Q84" s="794">
        <v>12926.380000000001</v>
      </c>
    </row>
    <row r="85" spans="2:17" s="49" customFormat="1" ht="11.25">
      <c r="B85" s="791" t="s">
        <v>1225</v>
      </c>
      <c r="C85" s="792" t="s">
        <v>1233</v>
      </c>
      <c r="D85" s="792" t="s">
        <v>86</v>
      </c>
      <c r="E85" s="793" t="s">
        <v>1234</v>
      </c>
      <c r="F85" s="794">
        <v>2000</v>
      </c>
      <c r="G85" s="792" t="s">
        <v>1492</v>
      </c>
      <c r="H85" s="795" t="s">
        <v>1493</v>
      </c>
      <c r="I85" s="795" t="s">
        <v>1331</v>
      </c>
      <c r="J85" s="795" t="s">
        <v>1238</v>
      </c>
      <c r="K85" s="793" t="s">
        <v>1232</v>
      </c>
      <c r="L85" s="796">
        <v>1</v>
      </c>
      <c r="M85" s="792">
        <v>12</v>
      </c>
      <c r="N85" s="794">
        <v>26860</v>
      </c>
      <c r="O85" s="796">
        <v>1</v>
      </c>
      <c r="P85" s="796">
        <v>6</v>
      </c>
      <c r="Q85" s="794">
        <v>12897.099999999999</v>
      </c>
    </row>
    <row r="86" spans="2:17" s="49" customFormat="1" ht="11.25">
      <c r="B86" s="791" t="s">
        <v>1225</v>
      </c>
      <c r="C86" s="792" t="s">
        <v>1233</v>
      </c>
      <c r="D86" s="792" t="s">
        <v>86</v>
      </c>
      <c r="E86" s="793" t="s">
        <v>1494</v>
      </c>
      <c r="F86" s="794">
        <v>2000</v>
      </c>
      <c r="G86" s="792" t="s">
        <v>1495</v>
      </c>
      <c r="H86" s="795" t="s">
        <v>1496</v>
      </c>
      <c r="I86" s="795" t="s">
        <v>1497</v>
      </c>
      <c r="J86" s="795" t="s">
        <v>1238</v>
      </c>
      <c r="K86" s="793" t="s">
        <v>1232</v>
      </c>
      <c r="L86" s="796">
        <v>1</v>
      </c>
      <c r="M86" s="792">
        <v>12</v>
      </c>
      <c r="N86" s="794">
        <v>26933.33</v>
      </c>
      <c r="O86" s="796">
        <v>1</v>
      </c>
      <c r="P86" s="796">
        <v>6</v>
      </c>
      <c r="Q86" s="794">
        <v>12920.97</v>
      </c>
    </row>
    <row r="87" spans="2:17" s="49" customFormat="1" ht="11.25">
      <c r="B87" s="791" t="s">
        <v>1225</v>
      </c>
      <c r="C87" s="792" t="s">
        <v>1233</v>
      </c>
      <c r="D87" s="792" t="s">
        <v>86</v>
      </c>
      <c r="E87" s="793" t="s">
        <v>1339</v>
      </c>
      <c r="F87" s="794">
        <v>2300</v>
      </c>
      <c r="G87" s="792" t="s">
        <v>1498</v>
      </c>
      <c r="H87" s="795" t="s">
        <v>1499</v>
      </c>
      <c r="I87" s="795" t="s">
        <v>1500</v>
      </c>
      <c r="J87" s="795" t="s">
        <v>1256</v>
      </c>
      <c r="K87" s="793" t="s">
        <v>1251</v>
      </c>
      <c r="L87" s="796">
        <v>1</v>
      </c>
      <c r="M87" s="792">
        <v>12</v>
      </c>
      <c r="N87" s="794">
        <v>30334.510000000002</v>
      </c>
      <c r="O87" s="796">
        <v>1</v>
      </c>
      <c r="P87" s="796">
        <v>6</v>
      </c>
      <c r="Q87" s="794">
        <v>14537.849999999999</v>
      </c>
    </row>
    <row r="88" spans="2:17" s="49" customFormat="1" ht="11.25">
      <c r="B88" s="791" t="s">
        <v>1225</v>
      </c>
      <c r="C88" s="792" t="s">
        <v>1233</v>
      </c>
      <c r="D88" s="792" t="s">
        <v>86</v>
      </c>
      <c r="E88" s="793" t="s">
        <v>1501</v>
      </c>
      <c r="F88" s="794">
        <v>5000</v>
      </c>
      <c r="G88" s="792" t="s">
        <v>1502</v>
      </c>
      <c r="H88" s="795" t="s">
        <v>1503</v>
      </c>
      <c r="I88" s="795" t="s">
        <v>1504</v>
      </c>
      <c r="J88" s="795" t="s">
        <v>1256</v>
      </c>
      <c r="K88" s="793" t="s">
        <v>1251</v>
      </c>
      <c r="L88" s="796">
        <v>1</v>
      </c>
      <c r="M88" s="792">
        <v>12</v>
      </c>
      <c r="N88" s="794">
        <v>62990.97</v>
      </c>
      <c r="O88" s="796">
        <v>1</v>
      </c>
      <c r="P88" s="796">
        <v>2</v>
      </c>
      <c r="Q88" s="794">
        <v>8583.33</v>
      </c>
    </row>
    <row r="89" spans="2:17" s="49" customFormat="1" ht="11.25">
      <c r="B89" s="791" t="s">
        <v>1225</v>
      </c>
      <c r="C89" s="792" t="s">
        <v>1233</v>
      </c>
      <c r="D89" s="792" t="s">
        <v>86</v>
      </c>
      <c r="E89" s="793" t="s">
        <v>1505</v>
      </c>
      <c r="F89" s="794">
        <v>2300</v>
      </c>
      <c r="G89" s="792" t="s">
        <v>1506</v>
      </c>
      <c r="H89" s="795" t="s">
        <v>1507</v>
      </c>
      <c r="I89" s="795" t="s">
        <v>1508</v>
      </c>
      <c r="J89" s="795" t="s">
        <v>1256</v>
      </c>
      <c r="K89" s="793" t="s">
        <v>1251</v>
      </c>
      <c r="L89" s="796">
        <v>1</v>
      </c>
      <c r="M89" s="792">
        <v>12</v>
      </c>
      <c r="N89" s="794">
        <v>30586.89</v>
      </c>
      <c r="O89" s="796">
        <v>1</v>
      </c>
      <c r="P89" s="796">
        <v>6</v>
      </c>
      <c r="Q89" s="794">
        <v>14726.799999999997</v>
      </c>
    </row>
    <row r="90" spans="2:17" s="49" customFormat="1" ht="11.25">
      <c r="B90" s="791" t="s">
        <v>1225</v>
      </c>
      <c r="C90" s="792" t="s">
        <v>1233</v>
      </c>
      <c r="D90" s="792" t="s">
        <v>86</v>
      </c>
      <c r="E90" s="793" t="s">
        <v>1244</v>
      </c>
      <c r="F90" s="794">
        <v>2000</v>
      </c>
      <c r="G90" s="792" t="s">
        <v>1509</v>
      </c>
      <c r="H90" s="795" t="s">
        <v>1510</v>
      </c>
      <c r="I90" s="795" t="s">
        <v>1290</v>
      </c>
      <c r="J90" s="795" t="s">
        <v>1238</v>
      </c>
      <c r="K90" s="793" t="s">
        <v>1251</v>
      </c>
      <c r="L90" s="796">
        <v>1</v>
      </c>
      <c r="M90" s="792">
        <v>12</v>
      </c>
      <c r="N90" s="794">
        <v>27066.129999999997</v>
      </c>
      <c r="O90" s="796">
        <v>1</v>
      </c>
      <c r="P90" s="796">
        <v>6</v>
      </c>
      <c r="Q90" s="794">
        <v>12929.869999999999</v>
      </c>
    </row>
    <row r="91" spans="2:17" s="49" customFormat="1" ht="11.25">
      <c r="B91" s="791" t="s">
        <v>1225</v>
      </c>
      <c r="C91" s="792" t="s">
        <v>1233</v>
      </c>
      <c r="D91" s="792" t="s">
        <v>86</v>
      </c>
      <c r="E91" s="793" t="s">
        <v>1320</v>
      </c>
      <c r="F91" s="794">
        <v>2000</v>
      </c>
      <c r="G91" s="792" t="s">
        <v>1511</v>
      </c>
      <c r="H91" s="795" t="s">
        <v>1512</v>
      </c>
      <c r="I91" s="795" t="s">
        <v>1513</v>
      </c>
      <c r="J91" s="795" t="s">
        <v>1238</v>
      </c>
      <c r="K91" s="793" t="s">
        <v>1232</v>
      </c>
      <c r="L91" s="796">
        <v>1</v>
      </c>
      <c r="M91" s="792">
        <v>12</v>
      </c>
      <c r="N91" s="794">
        <v>26892.23</v>
      </c>
      <c r="O91" s="796">
        <v>0</v>
      </c>
      <c r="P91" s="796">
        <v>1</v>
      </c>
      <c r="Q91" s="794">
        <v>2222.2199999999998</v>
      </c>
    </row>
    <row r="92" spans="2:17" s="49" customFormat="1" ht="11.25">
      <c r="B92" s="791" t="s">
        <v>1225</v>
      </c>
      <c r="C92" s="792" t="s">
        <v>1233</v>
      </c>
      <c r="D92" s="792" t="s">
        <v>86</v>
      </c>
      <c r="E92" s="793" t="s">
        <v>1234</v>
      </c>
      <c r="F92" s="794">
        <v>2000</v>
      </c>
      <c r="G92" s="792" t="s">
        <v>1514</v>
      </c>
      <c r="H92" s="795" t="s">
        <v>1515</v>
      </c>
      <c r="I92" s="795" t="s">
        <v>1516</v>
      </c>
      <c r="J92" s="795" t="s">
        <v>1256</v>
      </c>
      <c r="K92" s="793" t="s">
        <v>1275</v>
      </c>
      <c r="L92" s="796">
        <v>1</v>
      </c>
      <c r="M92" s="792">
        <v>12</v>
      </c>
      <c r="N92" s="794">
        <v>26841.64</v>
      </c>
      <c r="O92" s="796">
        <v>1</v>
      </c>
      <c r="P92" s="796">
        <v>6</v>
      </c>
      <c r="Q92" s="794">
        <v>13923.899999999998</v>
      </c>
    </row>
    <row r="93" spans="2:17" s="49" customFormat="1" ht="11.25">
      <c r="B93" s="791" t="s">
        <v>1225</v>
      </c>
      <c r="C93" s="792" t="s">
        <v>1233</v>
      </c>
      <c r="D93" s="792" t="s">
        <v>86</v>
      </c>
      <c r="E93" s="793" t="s">
        <v>1517</v>
      </c>
      <c r="F93" s="794">
        <v>2600</v>
      </c>
      <c r="G93" s="792" t="s">
        <v>1518</v>
      </c>
      <c r="H93" s="795" t="s">
        <v>1519</v>
      </c>
      <c r="I93" s="795" t="s">
        <v>1259</v>
      </c>
      <c r="J93" s="795" t="s">
        <v>1238</v>
      </c>
      <c r="K93" s="793" t="s">
        <v>1251</v>
      </c>
      <c r="L93" s="796">
        <v>1</v>
      </c>
      <c r="M93" s="792">
        <v>12</v>
      </c>
      <c r="N93" s="794">
        <v>34110.44</v>
      </c>
      <c r="O93" s="796">
        <v>1</v>
      </c>
      <c r="P93" s="796">
        <v>6</v>
      </c>
      <c r="Q93" s="794">
        <v>16521.510000000002</v>
      </c>
    </row>
    <row r="94" spans="2:17" s="49" customFormat="1" ht="11.25">
      <c r="B94" s="791" t="s">
        <v>1225</v>
      </c>
      <c r="C94" s="792" t="s">
        <v>1233</v>
      </c>
      <c r="D94" s="792" t="s">
        <v>86</v>
      </c>
      <c r="E94" s="793" t="s">
        <v>1276</v>
      </c>
      <c r="F94" s="794">
        <v>2000</v>
      </c>
      <c r="G94" s="792" t="s">
        <v>1520</v>
      </c>
      <c r="H94" s="795" t="s">
        <v>1521</v>
      </c>
      <c r="I94" s="795" t="s">
        <v>1522</v>
      </c>
      <c r="J94" s="795" t="s">
        <v>1238</v>
      </c>
      <c r="K94" s="793" t="s">
        <v>1251</v>
      </c>
      <c r="L94" s="796">
        <v>1</v>
      </c>
      <c r="M94" s="792">
        <v>12</v>
      </c>
      <c r="N94" s="794">
        <v>26635.27</v>
      </c>
      <c r="O94" s="796">
        <v>1</v>
      </c>
      <c r="P94" s="796">
        <v>6</v>
      </c>
      <c r="Q94" s="794">
        <v>13857.77</v>
      </c>
    </row>
    <row r="95" spans="2:17" s="49" customFormat="1" ht="11.25">
      <c r="B95" s="791" t="s">
        <v>1225</v>
      </c>
      <c r="C95" s="792" t="s">
        <v>1233</v>
      </c>
      <c r="D95" s="792" t="s">
        <v>86</v>
      </c>
      <c r="E95" s="793" t="s">
        <v>1234</v>
      </c>
      <c r="F95" s="794">
        <v>2000</v>
      </c>
      <c r="G95" s="792" t="s">
        <v>1523</v>
      </c>
      <c r="H95" s="795" t="s">
        <v>1524</v>
      </c>
      <c r="I95" s="795" t="s">
        <v>1331</v>
      </c>
      <c r="J95" s="795" t="s">
        <v>1238</v>
      </c>
      <c r="K95" s="793" t="s">
        <v>1251</v>
      </c>
      <c r="L95" s="796">
        <v>1</v>
      </c>
      <c r="M95" s="792">
        <v>12</v>
      </c>
      <c r="N95" s="794">
        <v>26989.85</v>
      </c>
      <c r="O95" s="796">
        <v>1</v>
      </c>
      <c r="P95" s="796">
        <v>6</v>
      </c>
      <c r="Q95" s="794">
        <v>12928.9</v>
      </c>
    </row>
    <row r="96" spans="2:17" s="49" customFormat="1" ht="11.25">
      <c r="B96" s="791" t="s">
        <v>1225</v>
      </c>
      <c r="C96" s="792" t="s">
        <v>1233</v>
      </c>
      <c r="D96" s="792" t="s">
        <v>86</v>
      </c>
      <c r="E96" s="793" t="s">
        <v>1234</v>
      </c>
      <c r="F96" s="794">
        <v>2000</v>
      </c>
      <c r="G96" s="792" t="s">
        <v>1525</v>
      </c>
      <c r="H96" s="795" t="s">
        <v>1526</v>
      </c>
      <c r="I96" s="795" t="s">
        <v>1527</v>
      </c>
      <c r="J96" s="795" t="s">
        <v>1256</v>
      </c>
      <c r="K96" s="793" t="s">
        <v>1251</v>
      </c>
      <c r="L96" s="796">
        <v>1</v>
      </c>
      <c r="M96" s="792">
        <v>12</v>
      </c>
      <c r="N96" s="794">
        <v>26983.63</v>
      </c>
      <c r="O96" s="796">
        <v>1</v>
      </c>
      <c r="P96" s="796">
        <v>6</v>
      </c>
      <c r="Q96" s="794">
        <v>12920.970000000001</v>
      </c>
    </row>
    <row r="97" spans="2:17" s="49" customFormat="1" ht="11.25">
      <c r="B97" s="791" t="s">
        <v>1225</v>
      </c>
      <c r="C97" s="792" t="s">
        <v>1233</v>
      </c>
      <c r="D97" s="792" t="s">
        <v>86</v>
      </c>
      <c r="E97" s="793" t="s">
        <v>1284</v>
      </c>
      <c r="F97" s="794">
        <v>2000</v>
      </c>
      <c r="G97" s="792" t="s">
        <v>1528</v>
      </c>
      <c r="H97" s="795" t="s">
        <v>1529</v>
      </c>
      <c r="I97" s="795" t="s">
        <v>1331</v>
      </c>
      <c r="J97" s="795" t="s">
        <v>1238</v>
      </c>
      <c r="K97" s="793" t="s">
        <v>1251</v>
      </c>
      <c r="L97" s="796">
        <v>1</v>
      </c>
      <c r="M97" s="792">
        <v>12</v>
      </c>
      <c r="N97" s="794">
        <v>27107.21</v>
      </c>
      <c r="O97" s="796">
        <v>1</v>
      </c>
      <c r="P97" s="796">
        <v>6</v>
      </c>
      <c r="Q97" s="794">
        <v>12930</v>
      </c>
    </row>
    <row r="98" spans="2:17" s="49" customFormat="1" ht="11.25">
      <c r="B98" s="791" t="s">
        <v>1225</v>
      </c>
      <c r="C98" s="792" t="s">
        <v>1233</v>
      </c>
      <c r="D98" s="792" t="s">
        <v>86</v>
      </c>
      <c r="E98" s="793" t="s">
        <v>1339</v>
      </c>
      <c r="F98" s="794">
        <v>2300</v>
      </c>
      <c r="G98" s="792" t="s">
        <v>1530</v>
      </c>
      <c r="H98" s="795" t="s">
        <v>1531</v>
      </c>
      <c r="I98" s="795" t="s">
        <v>1449</v>
      </c>
      <c r="J98" s="795" t="s">
        <v>1256</v>
      </c>
      <c r="K98" s="793" t="s">
        <v>1327</v>
      </c>
      <c r="L98" s="796">
        <v>7</v>
      </c>
      <c r="M98" s="792">
        <v>12</v>
      </c>
      <c r="N98" s="794">
        <v>30598.720000000001</v>
      </c>
      <c r="O98" s="796">
        <v>1</v>
      </c>
      <c r="P98" s="796">
        <v>6</v>
      </c>
      <c r="Q98" s="794">
        <v>14728.88</v>
      </c>
    </row>
    <row r="99" spans="2:17" s="49" customFormat="1" ht="11.25">
      <c r="B99" s="791" t="s">
        <v>1225</v>
      </c>
      <c r="C99" s="792" t="s">
        <v>1233</v>
      </c>
      <c r="D99" s="792" t="s">
        <v>86</v>
      </c>
      <c r="E99" s="793" t="s">
        <v>1264</v>
      </c>
      <c r="F99" s="794">
        <v>2200</v>
      </c>
      <c r="G99" s="792" t="s">
        <v>1532</v>
      </c>
      <c r="H99" s="795" t="s">
        <v>1533</v>
      </c>
      <c r="I99" s="795" t="s">
        <v>1534</v>
      </c>
      <c r="J99" s="795" t="s">
        <v>1238</v>
      </c>
      <c r="K99" s="793" t="s">
        <v>1251</v>
      </c>
      <c r="L99" s="796">
        <v>1</v>
      </c>
      <c r="M99" s="792">
        <v>12</v>
      </c>
      <c r="N99" s="794">
        <v>29326.66</v>
      </c>
      <c r="O99" s="796">
        <v>1</v>
      </c>
      <c r="P99" s="796">
        <v>6</v>
      </c>
      <c r="Q99" s="794">
        <v>14130</v>
      </c>
    </row>
    <row r="100" spans="2:17" s="49" customFormat="1" ht="11.25">
      <c r="B100" s="791" t="s">
        <v>1225</v>
      </c>
      <c r="C100" s="792" t="s">
        <v>1233</v>
      </c>
      <c r="D100" s="792" t="s">
        <v>86</v>
      </c>
      <c r="E100" s="793" t="s">
        <v>1276</v>
      </c>
      <c r="F100" s="794">
        <v>2600</v>
      </c>
      <c r="G100" s="792" t="s">
        <v>1535</v>
      </c>
      <c r="H100" s="795" t="s">
        <v>1536</v>
      </c>
      <c r="I100" s="795" t="s">
        <v>1331</v>
      </c>
      <c r="J100" s="795" t="s">
        <v>1238</v>
      </c>
      <c r="K100" s="793" t="s">
        <v>1251</v>
      </c>
      <c r="L100" s="796">
        <v>1</v>
      </c>
      <c r="M100" s="792">
        <v>12</v>
      </c>
      <c r="N100" s="794">
        <v>34199.82</v>
      </c>
      <c r="O100" s="796">
        <v>1</v>
      </c>
      <c r="P100" s="796">
        <v>6</v>
      </c>
      <c r="Q100" s="794">
        <v>16530</v>
      </c>
    </row>
    <row r="101" spans="2:17" s="49" customFormat="1" ht="11.25">
      <c r="B101" s="791" t="s">
        <v>1225</v>
      </c>
      <c r="C101" s="792" t="s">
        <v>1233</v>
      </c>
      <c r="D101" s="792" t="s">
        <v>86</v>
      </c>
      <c r="E101" s="793" t="s">
        <v>1244</v>
      </c>
      <c r="F101" s="794">
        <v>2000</v>
      </c>
      <c r="G101" s="792" t="s">
        <v>1537</v>
      </c>
      <c r="H101" s="795" t="s">
        <v>1538</v>
      </c>
      <c r="I101" s="795" t="s">
        <v>1513</v>
      </c>
      <c r="J101" s="795" t="s">
        <v>1238</v>
      </c>
      <c r="K101" s="793" t="s">
        <v>1251</v>
      </c>
      <c r="L101" s="796">
        <v>1</v>
      </c>
      <c r="M101" s="792">
        <v>12</v>
      </c>
      <c r="N101" s="794">
        <v>26994.73</v>
      </c>
      <c r="O101" s="796">
        <v>1</v>
      </c>
      <c r="P101" s="796">
        <v>6</v>
      </c>
      <c r="Q101" s="794">
        <v>12928.61</v>
      </c>
    </row>
    <row r="102" spans="2:17" s="49" customFormat="1" ht="11.25">
      <c r="B102" s="791" t="s">
        <v>1225</v>
      </c>
      <c r="C102" s="792" t="s">
        <v>1233</v>
      </c>
      <c r="D102" s="792" t="s">
        <v>86</v>
      </c>
      <c r="E102" s="793" t="s">
        <v>1239</v>
      </c>
      <c r="F102" s="794">
        <v>1500</v>
      </c>
      <c r="G102" s="792" t="s">
        <v>1539</v>
      </c>
      <c r="H102" s="795" t="s">
        <v>1540</v>
      </c>
      <c r="I102" s="795" t="s">
        <v>1242</v>
      </c>
      <c r="J102" s="795" t="s">
        <v>1242</v>
      </c>
      <c r="K102" s="793" t="s">
        <v>1242</v>
      </c>
      <c r="L102" s="796">
        <v>6</v>
      </c>
      <c r="M102" s="792">
        <v>12</v>
      </c>
      <c r="N102" s="794">
        <v>21150</v>
      </c>
      <c r="O102" s="796">
        <v>1</v>
      </c>
      <c r="P102" s="796">
        <v>6</v>
      </c>
      <c r="Q102" s="794">
        <v>9770.73</v>
      </c>
    </row>
    <row r="103" spans="2:17" s="49" customFormat="1" ht="11.25">
      <c r="B103" s="791" t="s">
        <v>1225</v>
      </c>
      <c r="C103" s="792" t="s">
        <v>1226</v>
      </c>
      <c r="D103" s="792" t="s">
        <v>86</v>
      </c>
      <c r="E103" s="793" t="s">
        <v>1234</v>
      </c>
      <c r="F103" s="794">
        <v>2000</v>
      </c>
      <c r="G103" s="792" t="s">
        <v>1541</v>
      </c>
      <c r="H103" s="795" t="s">
        <v>1542</v>
      </c>
      <c r="I103" s="795" t="s">
        <v>1543</v>
      </c>
      <c r="J103" s="795" t="s">
        <v>1238</v>
      </c>
      <c r="K103" s="793" t="s">
        <v>1251</v>
      </c>
      <c r="L103" s="796">
        <v>1</v>
      </c>
      <c r="M103" s="792">
        <v>6</v>
      </c>
      <c r="N103" s="794">
        <v>12919.86</v>
      </c>
      <c r="O103" s="796">
        <v>0</v>
      </c>
      <c r="P103" s="796">
        <v>1</v>
      </c>
      <c r="Q103" s="794">
        <v>3266.67</v>
      </c>
    </row>
    <row r="104" spans="2:17" s="49" customFormat="1" ht="11.25">
      <c r="B104" s="791" t="s">
        <v>1225</v>
      </c>
      <c r="C104" s="792" t="s">
        <v>1233</v>
      </c>
      <c r="D104" s="792" t="s">
        <v>86</v>
      </c>
      <c r="E104" s="793" t="s">
        <v>1304</v>
      </c>
      <c r="F104" s="794">
        <v>2350</v>
      </c>
      <c r="G104" s="792" t="s">
        <v>1544</v>
      </c>
      <c r="H104" s="795" t="s">
        <v>1545</v>
      </c>
      <c r="I104" s="795" t="s">
        <v>1546</v>
      </c>
      <c r="J104" s="795" t="s">
        <v>1256</v>
      </c>
      <c r="K104" s="793" t="s">
        <v>1327</v>
      </c>
      <c r="L104" s="796">
        <v>1</v>
      </c>
      <c r="M104" s="792">
        <v>12</v>
      </c>
      <c r="N104" s="794">
        <v>32196.58</v>
      </c>
      <c r="O104" s="796">
        <v>1</v>
      </c>
      <c r="P104" s="796">
        <v>6</v>
      </c>
      <c r="Q104" s="794">
        <v>15028.69</v>
      </c>
    </row>
    <row r="105" spans="2:17" s="49" customFormat="1" ht="11.25">
      <c r="B105" s="791" t="s">
        <v>1225</v>
      </c>
      <c r="C105" s="792" t="s">
        <v>1233</v>
      </c>
      <c r="D105" s="792" t="s">
        <v>86</v>
      </c>
      <c r="E105" s="793" t="s">
        <v>1312</v>
      </c>
      <c r="F105" s="794">
        <v>2000</v>
      </c>
      <c r="G105" s="792" t="s">
        <v>1547</v>
      </c>
      <c r="H105" s="795" t="s">
        <v>1548</v>
      </c>
      <c r="I105" s="795" t="s">
        <v>1290</v>
      </c>
      <c r="J105" s="795" t="s">
        <v>1238</v>
      </c>
      <c r="K105" s="793" t="s">
        <v>1232</v>
      </c>
      <c r="L105" s="796">
        <v>1</v>
      </c>
      <c r="M105" s="792">
        <v>12</v>
      </c>
      <c r="N105" s="794">
        <v>28000</v>
      </c>
      <c r="O105" s="796">
        <v>1</v>
      </c>
      <c r="P105" s="796">
        <v>6</v>
      </c>
      <c r="Q105" s="794">
        <v>12863.33</v>
      </c>
    </row>
    <row r="106" spans="2:17" s="49" customFormat="1" ht="11.25">
      <c r="B106" s="791" t="s">
        <v>1225</v>
      </c>
      <c r="C106" s="792" t="s">
        <v>1233</v>
      </c>
      <c r="D106" s="792" t="s">
        <v>86</v>
      </c>
      <c r="E106" s="793" t="s">
        <v>1234</v>
      </c>
      <c r="F106" s="794">
        <v>2000</v>
      </c>
      <c r="G106" s="792" t="s">
        <v>1549</v>
      </c>
      <c r="H106" s="795" t="s">
        <v>1550</v>
      </c>
      <c r="I106" s="795" t="s">
        <v>1331</v>
      </c>
      <c r="J106" s="795" t="s">
        <v>1238</v>
      </c>
      <c r="K106" s="793" t="s">
        <v>1251</v>
      </c>
      <c r="L106" s="796">
        <v>1</v>
      </c>
      <c r="M106" s="792">
        <v>12</v>
      </c>
      <c r="N106" s="794">
        <v>26932.77</v>
      </c>
      <c r="O106" s="796">
        <v>1</v>
      </c>
      <c r="P106" s="796">
        <v>6</v>
      </c>
      <c r="Q106" s="794">
        <v>12928.75</v>
      </c>
    </row>
    <row r="107" spans="2:17" s="49" customFormat="1" ht="11.25">
      <c r="B107" s="791" t="s">
        <v>1225</v>
      </c>
      <c r="C107" s="792" t="s">
        <v>1233</v>
      </c>
      <c r="D107" s="792" t="s">
        <v>86</v>
      </c>
      <c r="E107" s="793" t="s">
        <v>1501</v>
      </c>
      <c r="F107" s="794">
        <v>4000</v>
      </c>
      <c r="G107" s="792" t="s">
        <v>1551</v>
      </c>
      <c r="H107" s="795" t="s">
        <v>1552</v>
      </c>
      <c r="I107" s="795" t="s">
        <v>1283</v>
      </c>
      <c r="J107" s="795" t="s">
        <v>1256</v>
      </c>
      <c r="K107" s="793" t="s">
        <v>1251</v>
      </c>
      <c r="L107" s="796">
        <v>1</v>
      </c>
      <c r="M107" s="792">
        <v>12</v>
      </c>
      <c r="N107" s="794">
        <v>51996.659999999996</v>
      </c>
      <c r="O107" s="796">
        <v>1</v>
      </c>
      <c r="P107" s="796">
        <v>2</v>
      </c>
      <c r="Q107" s="794">
        <v>5533.34</v>
      </c>
    </row>
    <row r="108" spans="2:17" s="49" customFormat="1" ht="11.25">
      <c r="B108" s="791" t="s">
        <v>1225</v>
      </c>
      <c r="C108" s="792" t="s">
        <v>1233</v>
      </c>
      <c r="D108" s="792" t="s">
        <v>86</v>
      </c>
      <c r="E108" s="793" t="s">
        <v>1244</v>
      </c>
      <c r="F108" s="794">
        <v>2000</v>
      </c>
      <c r="G108" s="792" t="s">
        <v>1553</v>
      </c>
      <c r="H108" s="795" t="s">
        <v>1554</v>
      </c>
      <c r="I108" s="795" t="s">
        <v>1555</v>
      </c>
      <c r="J108" s="795" t="s">
        <v>1256</v>
      </c>
      <c r="K108" s="793" t="s">
        <v>1327</v>
      </c>
      <c r="L108" s="796">
        <v>1</v>
      </c>
      <c r="M108" s="792">
        <v>12</v>
      </c>
      <c r="N108" s="794">
        <v>26932.080000000002</v>
      </c>
      <c r="O108" s="796">
        <v>1</v>
      </c>
      <c r="P108" s="796">
        <v>6</v>
      </c>
      <c r="Q108" s="794">
        <v>13929.31</v>
      </c>
    </row>
    <row r="109" spans="2:17" s="49" customFormat="1" ht="11.25">
      <c r="B109" s="791" t="s">
        <v>1225</v>
      </c>
      <c r="C109" s="792" t="s">
        <v>1233</v>
      </c>
      <c r="D109" s="792" t="s">
        <v>86</v>
      </c>
      <c r="E109" s="793" t="s">
        <v>1339</v>
      </c>
      <c r="F109" s="794">
        <v>2300</v>
      </c>
      <c r="G109" s="792" t="s">
        <v>1556</v>
      </c>
      <c r="H109" s="795" t="s">
        <v>1557</v>
      </c>
      <c r="I109" s="795" t="s">
        <v>1558</v>
      </c>
      <c r="J109" s="795" t="s">
        <v>1256</v>
      </c>
      <c r="K109" s="793" t="s">
        <v>1251</v>
      </c>
      <c r="L109" s="796">
        <v>1</v>
      </c>
      <c r="M109" s="792">
        <v>12</v>
      </c>
      <c r="N109" s="794">
        <v>30598.559999999998</v>
      </c>
      <c r="O109" s="796">
        <v>1</v>
      </c>
      <c r="P109" s="796">
        <v>6</v>
      </c>
      <c r="Q109" s="794">
        <v>14728.24</v>
      </c>
    </row>
    <row r="110" spans="2:17" s="49" customFormat="1" ht="11.25">
      <c r="B110" s="791" t="s">
        <v>1225</v>
      </c>
      <c r="C110" s="792" t="s">
        <v>1233</v>
      </c>
      <c r="D110" s="792" t="s">
        <v>86</v>
      </c>
      <c r="E110" s="793" t="s">
        <v>1339</v>
      </c>
      <c r="F110" s="794">
        <v>2000</v>
      </c>
      <c r="G110" s="792" t="s">
        <v>1559</v>
      </c>
      <c r="H110" s="795" t="s">
        <v>1560</v>
      </c>
      <c r="I110" s="795" t="s">
        <v>1280</v>
      </c>
      <c r="J110" s="795" t="s">
        <v>1256</v>
      </c>
      <c r="K110" s="793" t="s">
        <v>1232</v>
      </c>
      <c r="L110" s="796">
        <v>1</v>
      </c>
      <c r="M110" s="792">
        <v>12</v>
      </c>
      <c r="N110" s="794">
        <v>26999.87</v>
      </c>
      <c r="O110" s="796">
        <v>1</v>
      </c>
      <c r="P110" s="796">
        <v>6</v>
      </c>
      <c r="Q110" s="794">
        <v>12921.949999999999</v>
      </c>
    </row>
    <row r="111" spans="2:17" s="49" customFormat="1" ht="11.25">
      <c r="B111" s="791" t="s">
        <v>1225</v>
      </c>
      <c r="C111" s="792" t="s">
        <v>1233</v>
      </c>
      <c r="D111" s="792" t="s">
        <v>86</v>
      </c>
      <c r="E111" s="793" t="s">
        <v>1304</v>
      </c>
      <c r="F111" s="794">
        <v>3000</v>
      </c>
      <c r="G111" s="792" t="s">
        <v>1561</v>
      </c>
      <c r="H111" s="795" t="s">
        <v>1562</v>
      </c>
      <c r="I111" s="795" t="s">
        <v>1283</v>
      </c>
      <c r="J111" s="795" t="s">
        <v>1256</v>
      </c>
      <c r="K111" s="793" t="s">
        <v>1251</v>
      </c>
      <c r="L111" s="796">
        <v>1</v>
      </c>
      <c r="M111" s="792">
        <v>12</v>
      </c>
      <c r="N111" s="794">
        <v>38976.67</v>
      </c>
      <c r="O111" s="796">
        <v>1</v>
      </c>
      <c r="P111" s="796">
        <v>6</v>
      </c>
      <c r="Q111" s="794">
        <v>18930</v>
      </c>
    </row>
    <row r="112" spans="2:17" s="49" customFormat="1" ht="11.25">
      <c r="B112" s="791" t="s">
        <v>1225</v>
      </c>
      <c r="C112" s="792" t="s">
        <v>1233</v>
      </c>
      <c r="D112" s="792" t="s">
        <v>86</v>
      </c>
      <c r="E112" s="793" t="s">
        <v>1563</v>
      </c>
      <c r="F112" s="794">
        <v>2000</v>
      </c>
      <c r="G112" s="792" t="s">
        <v>1564</v>
      </c>
      <c r="H112" s="795" t="s">
        <v>1565</v>
      </c>
      <c r="I112" s="795" t="s">
        <v>1566</v>
      </c>
      <c r="J112" s="795" t="s">
        <v>1231</v>
      </c>
      <c r="K112" s="793" t="s">
        <v>1232</v>
      </c>
      <c r="L112" s="796">
        <v>1</v>
      </c>
      <c r="M112" s="792">
        <v>12</v>
      </c>
      <c r="N112" s="794">
        <v>26991.67</v>
      </c>
      <c r="O112" s="796">
        <v>1</v>
      </c>
      <c r="P112" s="796">
        <v>6</v>
      </c>
      <c r="Q112" s="794">
        <v>12930</v>
      </c>
    </row>
    <row r="113" spans="2:17" s="49" customFormat="1" ht="11.25">
      <c r="B113" s="791" t="s">
        <v>1225</v>
      </c>
      <c r="C113" s="792" t="s">
        <v>1233</v>
      </c>
      <c r="D113" s="792" t="s">
        <v>86</v>
      </c>
      <c r="E113" s="793" t="s">
        <v>1276</v>
      </c>
      <c r="F113" s="794">
        <v>2600</v>
      </c>
      <c r="G113" s="792" t="s">
        <v>1567</v>
      </c>
      <c r="H113" s="795" t="s">
        <v>1568</v>
      </c>
      <c r="I113" s="795" t="s">
        <v>1513</v>
      </c>
      <c r="J113" s="795" t="s">
        <v>1256</v>
      </c>
      <c r="K113" s="793" t="s">
        <v>1251</v>
      </c>
      <c r="L113" s="796">
        <v>7</v>
      </c>
      <c r="M113" s="792">
        <v>12</v>
      </c>
      <c r="N113" s="794">
        <v>34111.71</v>
      </c>
      <c r="O113" s="796">
        <v>1</v>
      </c>
      <c r="P113" s="796">
        <v>6</v>
      </c>
      <c r="Q113" s="794">
        <v>16529.64</v>
      </c>
    </row>
    <row r="114" spans="2:17" s="49" customFormat="1" ht="11.25">
      <c r="B114" s="791" t="s">
        <v>1225</v>
      </c>
      <c r="C114" s="792" t="s">
        <v>1243</v>
      </c>
      <c r="D114" s="792" t="s">
        <v>86</v>
      </c>
      <c r="E114" s="793" t="s">
        <v>1244</v>
      </c>
      <c r="F114" s="794">
        <v>2000</v>
      </c>
      <c r="G114" s="792" t="s">
        <v>1569</v>
      </c>
      <c r="H114" s="795" t="s">
        <v>1570</v>
      </c>
      <c r="I114" s="795" t="s">
        <v>1571</v>
      </c>
      <c r="J114" s="795" t="s">
        <v>1238</v>
      </c>
      <c r="K114" s="793" t="s">
        <v>1251</v>
      </c>
      <c r="L114" s="796">
        <v>0</v>
      </c>
      <c r="M114" s="792">
        <v>1</v>
      </c>
      <c r="N114" s="794">
        <v>1455.56</v>
      </c>
      <c r="O114" s="796"/>
      <c r="P114" s="796"/>
      <c r="Q114" s="794"/>
    </row>
    <row r="115" spans="2:17" s="49" customFormat="1" ht="11.25">
      <c r="B115" s="791" t="s">
        <v>1225</v>
      </c>
      <c r="C115" s="792" t="s">
        <v>1233</v>
      </c>
      <c r="D115" s="792" t="s">
        <v>86</v>
      </c>
      <c r="E115" s="793" t="s">
        <v>1339</v>
      </c>
      <c r="F115" s="794">
        <v>2300</v>
      </c>
      <c r="G115" s="792" t="s">
        <v>1572</v>
      </c>
      <c r="H115" s="795" t="s">
        <v>1573</v>
      </c>
      <c r="I115" s="795" t="s">
        <v>1574</v>
      </c>
      <c r="J115" s="795" t="s">
        <v>1256</v>
      </c>
      <c r="K115" s="793" t="s">
        <v>1327</v>
      </c>
      <c r="L115" s="796">
        <v>7</v>
      </c>
      <c r="M115" s="792">
        <v>12</v>
      </c>
      <c r="N115" s="794">
        <v>30600</v>
      </c>
      <c r="O115" s="796">
        <v>1</v>
      </c>
      <c r="P115" s="796">
        <v>6</v>
      </c>
      <c r="Q115" s="794">
        <v>14638.96</v>
      </c>
    </row>
    <row r="116" spans="2:17" s="49" customFormat="1" ht="11.25">
      <c r="B116" s="791" t="s">
        <v>1225</v>
      </c>
      <c r="C116" s="792" t="s">
        <v>1243</v>
      </c>
      <c r="D116" s="792" t="s">
        <v>86</v>
      </c>
      <c r="E116" s="793" t="s">
        <v>1575</v>
      </c>
      <c r="F116" s="794">
        <v>2300</v>
      </c>
      <c r="G116" s="792" t="s">
        <v>1576</v>
      </c>
      <c r="H116" s="795" t="s">
        <v>1577</v>
      </c>
      <c r="I116" s="795" t="s">
        <v>1578</v>
      </c>
      <c r="J116" s="795" t="s">
        <v>1256</v>
      </c>
      <c r="K116" s="793" t="s">
        <v>1275</v>
      </c>
      <c r="L116" s="796">
        <v>1</v>
      </c>
      <c r="M116" s="792">
        <v>12</v>
      </c>
      <c r="N116" s="794">
        <v>30500.52</v>
      </c>
      <c r="O116" s="796">
        <v>1</v>
      </c>
      <c r="P116" s="796">
        <v>6</v>
      </c>
      <c r="Q116" s="794">
        <v>14728.4</v>
      </c>
    </row>
    <row r="117" spans="2:17" s="49" customFormat="1" ht="11.25">
      <c r="B117" s="791" t="s">
        <v>1225</v>
      </c>
      <c r="C117" s="792" t="s">
        <v>1233</v>
      </c>
      <c r="D117" s="792" t="s">
        <v>86</v>
      </c>
      <c r="E117" s="793" t="s">
        <v>1234</v>
      </c>
      <c r="F117" s="794">
        <v>2000</v>
      </c>
      <c r="G117" s="792" t="s">
        <v>1579</v>
      </c>
      <c r="H117" s="795" t="s">
        <v>1580</v>
      </c>
      <c r="I117" s="795" t="s">
        <v>1290</v>
      </c>
      <c r="J117" s="795" t="s">
        <v>1238</v>
      </c>
      <c r="K117" s="793" t="s">
        <v>1232</v>
      </c>
      <c r="L117" s="796">
        <v>1</v>
      </c>
      <c r="M117" s="792">
        <v>12</v>
      </c>
      <c r="N117" s="794">
        <v>28000</v>
      </c>
      <c r="O117" s="796">
        <v>1</v>
      </c>
      <c r="P117" s="796">
        <v>6</v>
      </c>
      <c r="Q117" s="794">
        <v>12926.39</v>
      </c>
    </row>
    <row r="118" spans="2:17" s="49" customFormat="1" ht="11.25">
      <c r="B118" s="791" t="s">
        <v>1225</v>
      </c>
      <c r="C118" s="792" t="s">
        <v>1233</v>
      </c>
      <c r="D118" s="792" t="s">
        <v>86</v>
      </c>
      <c r="E118" s="793" t="s">
        <v>1581</v>
      </c>
      <c r="F118" s="794">
        <v>2500</v>
      </c>
      <c r="G118" s="792" t="s">
        <v>1582</v>
      </c>
      <c r="H118" s="795" t="s">
        <v>1583</v>
      </c>
      <c r="I118" s="795" t="s">
        <v>1513</v>
      </c>
      <c r="J118" s="795" t="s">
        <v>1256</v>
      </c>
      <c r="K118" s="793" t="s">
        <v>1251</v>
      </c>
      <c r="L118" s="796">
        <v>1</v>
      </c>
      <c r="M118" s="792">
        <v>12</v>
      </c>
      <c r="N118" s="794">
        <v>32579.340000000004</v>
      </c>
      <c r="O118" s="796">
        <v>1</v>
      </c>
      <c r="P118" s="796">
        <v>6</v>
      </c>
      <c r="Q118" s="794">
        <v>15930</v>
      </c>
    </row>
    <row r="119" spans="2:17" s="49" customFormat="1" ht="11.25">
      <c r="B119" s="791" t="s">
        <v>1225</v>
      </c>
      <c r="C119" s="792" t="s">
        <v>1233</v>
      </c>
      <c r="D119" s="792" t="s">
        <v>86</v>
      </c>
      <c r="E119" s="793" t="s">
        <v>1234</v>
      </c>
      <c r="F119" s="794">
        <v>2000</v>
      </c>
      <c r="G119" s="792" t="s">
        <v>1584</v>
      </c>
      <c r="H119" s="795" t="s">
        <v>1585</v>
      </c>
      <c r="I119" s="795" t="s">
        <v>1546</v>
      </c>
      <c r="J119" s="795" t="s">
        <v>1256</v>
      </c>
      <c r="K119" s="793" t="s">
        <v>1275</v>
      </c>
      <c r="L119" s="796">
        <v>1</v>
      </c>
      <c r="M119" s="792">
        <v>12</v>
      </c>
      <c r="N119" s="794">
        <v>26784.15</v>
      </c>
      <c r="O119" s="796">
        <v>1</v>
      </c>
      <c r="P119" s="796">
        <v>6</v>
      </c>
      <c r="Q119" s="794">
        <v>13910.550000000003</v>
      </c>
    </row>
    <row r="120" spans="2:17" s="49" customFormat="1" ht="11.25">
      <c r="B120" s="791" t="s">
        <v>1225</v>
      </c>
      <c r="C120" s="792" t="s">
        <v>1233</v>
      </c>
      <c r="D120" s="792" t="s">
        <v>86</v>
      </c>
      <c r="E120" s="793" t="s">
        <v>1586</v>
      </c>
      <c r="F120" s="794">
        <v>2000</v>
      </c>
      <c r="G120" s="792" t="s">
        <v>1587</v>
      </c>
      <c r="H120" s="795" t="s">
        <v>1588</v>
      </c>
      <c r="I120" s="795" t="s">
        <v>1589</v>
      </c>
      <c r="J120" s="795" t="s">
        <v>1238</v>
      </c>
      <c r="K120" s="793" t="s">
        <v>1232</v>
      </c>
      <c r="L120" s="796">
        <v>1</v>
      </c>
      <c r="M120" s="792">
        <v>12</v>
      </c>
      <c r="N120" s="794">
        <v>26933.200000000001</v>
      </c>
      <c r="O120" s="796">
        <v>1</v>
      </c>
      <c r="P120" s="796">
        <v>6</v>
      </c>
      <c r="Q120" s="794">
        <v>12930</v>
      </c>
    </row>
    <row r="121" spans="2:17" s="49" customFormat="1" ht="11.25">
      <c r="B121" s="791" t="s">
        <v>1225</v>
      </c>
      <c r="C121" s="792" t="s">
        <v>1243</v>
      </c>
      <c r="D121" s="792" t="s">
        <v>86</v>
      </c>
      <c r="E121" s="793" t="s">
        <v>1244</v>
      </c>
      <c r="F121" s="794">
        <v>2000</v>
      </c>
      <c r="G121" s="792" t="s">
        <v>1590</v>
      </c>
      <c r="H121" s="795" t="s">
        <v>1591</v>
      </c>
      <c r="I121" s="795" t="s">
        <v>1592</v>
      </c>
      <c r="J121" s="795" t="s">
        <v>1238</v>
      </c>
      <c r="K121" s="793" t="s">
        <v>1232</v>
      </c>
      <c r="L121" s="796">
        <v>1</v>
      </c>
      <c r="M121" s="792">
        <v>12</v>
      </c>
      <c r="N121" s="794">
        <v>26932.92</v>
      </c>
      <c r="O121" s="796">
        <v>1</v>
      </c>
      <c r="P121" s="796">
        <v>6</v>
      </c>
      <c r="Q121" s="794">
        <v>12929.739999999998</v>
      </c>
    </row>
    <row r="122" spans="2:17" s="49" customFormat="1" ht="11.25">
      <c r="B122" s="791" t="s">
        <v>1225</v>
      </c>
      <c r="C122" s="792" t="s">
        <v>1233</v>
      </c>
      <c r="D122" s="792" t="s">
        <v>86</v>
      </c>
      <c r="E122" s="793" t="s">
        <v>1575</v>
      </c>
      <c r="F122" s="794">
        <v>2000</v>
      </c>
      <c r="G122" s="792" t="s">
        <v>1593</v>
      </c>
      <c r="H122" s="795" t="s">
        <v>1594</v>
      </c>
      <c r="I122" s="795" t="s">
        <v>1595</v>
      </c>
      <c r="J122" s="795" t="s">
        <v>1231</v>
      </c>
      <c r="K122" s="793" t="s">
        <v>1232</v>
      </c>
      <c r="L122" s="796">
        <v>1</v>
      </c>
      <c r="M122" s="792">
        <v>12</v>
      </c>
      <c r="N122" s="794">
        <v>26933.200000000001</v>
      </c>
      <c r="O122" s="796">
        <v>1</v>
      </c>
      <c r="P122" s="796">
        <v>6</v>
      </c>
      <c r="Q122" s="794">
        <v>12929.03</v>
      </c>
    </row>
    <row r="123" spans="2:17" s="49" customFormat="1" ht="11.25">
      <c r="B123" s="791" t="s">
        <v>1225</v>
      </c>
      <c r="C123" s="792" t="s">
        <v>1243</v>
      </c>
      <c r="D123" s="792" t="s">
        <v>86</v>
      </c>
      <c r="E123" s="793" t="s">
        <v>1244</v>
      </c>
      <c r="F123" s="794">
        <v>2000</v>
      </c>
      <c r="G123" s="792" t="s">
        <v>1596</v>
      </c>
      <c r="H123" s="795" t="s">
        <v>1597</v>
      </c>
      <c r="I123" s="795" t="s">
        <v>1543</v>
      </c>
      <c r="J123" s="795" t="s">
        <v>1231</v>
      </c>
      <c r="K123" s="793" t="s">
        <v>1232</v>
      </c>
      <c r="L123" s="796">
        <v>1</v>
      </c>
      <c r="M123" s="792">
        <v>12</v>
      </c>
      <c r="N123" s="794">
        <v>26798.62</v>
      </c>
      <c r="O123" s="796">
        <v>0</v>
      </c>
      <c r="P123" s="796">
        <v>1</v>
      </c>
      <c r="Q123" s="794">
        <v>2300</v>
      </c>
    </row>
    <row r="124" spans="2:17" s="49" customFormat="1" ht="11.25">
      <c r="B124" s="791" t="s">
        <v>1225</v>
      </c>
      <c r="C124" s="792" t="s">
        <v>1233</v>
      </c>
      <c r="D124" s="792" t="s">
        <v>86</v>
      </c>
      <c r="E124" s="793" t="s">
        <v>1339</v>
      </c>
      <c r="F124" s="794">
        <v>2300</v>
      </c>
      <c r="G124" s="792" t="s">
        <v>1598</v>
      </c>
      <c r="H124" s="795" t="s">
        <v>1599</v>
      </c>
      <c r="I124" s="795" t="s">
        <v>1600</v>
      </c>
      <c r="J124" s="795" t="s">
        <v>1238</v>
      </c>
      <c r="K124" s="793" t="s">
        <v>1251</v>
      </c>
      <c r="L124" s="796">
        <v>1</v>
      </c>
      <c r="M124" s="792">
        <v>12</v>
      </c>
      <c r="N124" s="794">
        <v>30521.25</v>
      </c>
      <c r="O124" s="796">
        <v>1</v>
      </c>
      <c r="P124" s="796">
        <v>6</v>
      </c>
      <c r="Q124" s="794">
        <v>14652.210000000001</v>
      </c>
    </row>
    <row r="125" spans="2:17" s="49" customFormat="1" ht="11.25">
      <c r="B125" s="791" t="s">
        <v>1225</v>
      </c>
      <c r="C125" s="792" t="s">
        <v>1233</v>
      </c>
      <c r="D125" s="792" t="s">
        <v>86</v>
      </c>
      <c r="E125" s="793" t="s">
        <v>1586</v>
      </c>
      <c r="F125" s="794">
        <v>3000</v>
      </c>
      <c r="G125" s="792" t="s">
        <v>1601</v>
      </c>
      <c r="H125" s="795" t="s">
        <v>1602</v>
      </c>
      <c r="I125" s="795" t="s">
        <v>1603</v>
      </c>
      <c r="J125" s="795" t="s">
        <v>1238</v>
      </c>
      <c r="K125" s="793" t="s">
        <v>1251</v>
      </c>
      <c r="L125" s="796">
        <v>4</v>
      </c>
      <c r="M125" s="792">
        <v>12</v>
      </c>
      <c r="N125" s="794">
        <v>38979.81</v>
      </c>
      <c r="O125" s="796">
        <v>1</v>
      </c>
      <c r="P125" s="796">
        <v>6</v>
      </c>
      <c r="Q125" s="794">
        <v>18919.8</v>
      </c>
    </row>
    <row r="126" spans="2:17" s="49" customFormat="1" ht="11.25">
      <c r="B126" s="791" t="s">
        <v>1225</v>
      </c>
      <c r="C126" s="792" t="s">
        <v>1233</v>
      </c>
      <c r="D126" s="792" t="s">
        <v>86</v>
      </c>
      <c r="E126" s="793" t="s">
        <v>1244</v>
      </c>
      <c r="F126" s="794">
        <v>2000</v>
      </c>
      <c r="G126" s="792" t="s">
        <v>1604</v>
      </c>
      <c r="H126" s="795" t="s">
        <v>1605</v>
      </c>
      <c r="I126" s="795" t="s">
        <v>1606</v>
      </c>
      <c r="J126" s="795" t="s">
        <v>1238</v>
      </c>
      <c r="K126" s="793" t="s">
        <v>1232</v>
      </c>
      <c r="L126" s="796">
        <v>1</v>
      </c>
      <c r="M126" s="792">
        <v>12</v>
      </c>
      <c r="N126" s="794">
        <v>26909.03</v>
      </c>
      <c r="O126" s="796">
        <v>1</v>
      </c>
      <c r="P126" s="796">
        <v>6</v>
      </c>
      <c r="Q126" s="794">
        <v>12927.08</v>
      </c>
    </row>
    <row r="127" spans="2:17" s="49" customFormat="1" ht="11.25">
      <c r="B127" s="791" t="s">
        <v>1225</v>
      </c>
      <c r="C127" s="792" t="s">
        <v>1233</v>
      </c>
      <c r="D127" s="792" t="s">
        <v>86</v>
      </c>
      <c r="E127" s="793" t="s">
        <v>1234</v>
      </c>
      <c r="F127" s="794">
        <v>2000</v>
      </c>
      <c r="G127" s="792" t="s">
        <v>1607</v>
      </c>
      <c r="H127" s="795" t="s">
        <v>1608</v>
      </c>
      <c r="I127" s="795" t="s">
        <v>1609</v>
      </c>
      <c r="J127" s="795" t="s">
        <v>1238</v>
      </c>
      <c r="K127" s="793" t="s">
        <v>1232</v>
      </c>
      <c r="L127" s="796">
        <v>1</v>
      </c>
      <c r="M127" s="792">
        <v>12</v>
      </c>
      <c r="N127" s="794">
        <v>26995.279999999999</v>
      </c>
      <c r="O127" s="796">
        <v>1</v>
      </c>
      <c r="P127" s="796">
        <v>6</v>
      </c>
      <c r="Q127" s="794">
        <v>12930</v>
      </c>
    </row>
    <row r="128" spans="2:17" s="49" customFormat="1" ht="11.25">
      <c r="B128" s="791" t="s">
        <v>1225</v>
      </c>
      <c r="C128" s="792" t="s">
        <v>1233</v>
      </c>
      <c r="D128" s="792" t="s">
        <v>86</v>
      </c>
      <c r="E128" s="793" t="s">
        <v>1244</v>
      </c>
      <c r="F128" s="794">
        <v>2000</v>
      </c>
      <c r="G128" s="792" t="s">
        <v>1610</v>
      </c>
      <c r="H128" s="795" t="s">
        <v>1611</v>
      </c>
      <c r="I128" s="795" t="s">
        <v>1247</v>
      </c>
      <c r="J128" s="795" t="s">
        <v>1256</v>
      </c>
      <c r="K128" s="793" t="s">
        <v>1275</v>
      </c>
      <c r="L128" s="796">
        <v>1</v>
      </c>
      <c r="M128" s="792">
        <v>12</v>
      </c>
      <c r="N128" s="794">
        <v>26985.98</v>
      </c>
      <c r="O128" s="796">
        <v>1</v>
      </c>
      <c r="P128" s="796">
        <v>6</v>
      </c>
      <c r="Q128" s="794">
        <v>12923.05</v>
      </c>
    </row>
    <row r="129" spans="2:17" s="49" customFormat="1" ht="11.25">
      <c r="B129" s="791" t="s">
        <v>1225</v>
      </c>
      <c r="C129" s="792" t="s">
        <v>1233</v>
      </c>
      <c r="D129" s="792" t="s">
        <v>86</v>
      </c>
      <c r="E129" s="793" t="s">
        <v>1244</v>
      </c>
      <c r="F129" s="794">
        <v>2000</v>
      </c>
      <c r="G129" s="792" t="s">
        <v>1612</v>
      </c>
      <c r="H129" s="795" t="s">
        <v>1613</v>
      </c>
      <c r="I129" s="795" t="s">
        <v>1614</v>
      </c>
      <c r="J129" s="795" t="s">
        <v>1238</v>
      </c>
      <c r="K129" s="793" t="s">
        <v>1232</v>
      </c>
      <c r="L129" s="796">
        <v>1</v>
      </c>
      <c r="M129" s="792">
        <v>12</v>
      </c>
      <c r="N129" s="794">
        <v>27000</v>
      </c>
      <c r="O129" s="796">
        <v>1</v>
      </c>
      <c r="P129" s="796">
        <v>6</v>
      </c>
      <c r="Q129" s="794">
        <v>12930</v>
      </c>
    </row>
    <row r="130" spans="2:17" s="49" customFormat="1" ht="11.25">
      <c r="B130" s="791" t="s">
        <v>1225</v>
      </c>
      <c r="C130" s="792" t="s">
        <v>1233</v>
      </c>
      <c r="D130" s="792" t="s">
        <v>86</v>
      </c>
      <c r="E130" s="793" t="s">
        <v>1505</v>
      </c>
      <c r="F130" s="794">
        <v>1800</v>
      </c>
      <c r="G130" s="792" t="s">
        <v>1615</v>
      </c>
      <c r="H130" s="795" t="s">
        <v>1616</v>
      </c>
      <c r="I130" s="795" t="s">
        <v>1242</v>
      </c>
      <c r="J130" s="795" t="s">
        <v>1242</v>
      </c>
      <c r="K130" s="793" t="s">
        <v>1242</v>
      </c>
      <c r="L130" s="796">
        <v>7</v>
      </c>
      <c r="M130" s="792">
        <v>12</v>
      </c>
      <c r="N130" s="794">
        <v>24600</v>
      </c>
      <c r="O130" s="796">
        <v>1</v>
      </c>
      <c r="P130" s="796">
        <v>6</v>
      </c>
      <c r="Q130" s="794">
        <v>11610</v>
      </c>
    </row>
    <row r="131" spans="2:17" s="49" customFormat="1" ht="11.25">
      <c r="B131" s="791" t="s">
        <v>1225</v>
      </c>
      <c r="C131" s="792" t="s">
        <v>1226</v>
      </c>
      <c r="D131" s="792" t="s">
        <v>86</v>
      </c>
      <c r="E131" s="793" t="s">
        <v>1617</v>
      </c>
      <c r="F131" s="794">
        <v>6000</v>
      </c>
      <c r="G131" s="792" t="s">
        <v>1618</v>
      </c>
      <c r="H131" s="795" t="s">
        <v>1619</v>
      </c>
      <c r="I131" s="795" t="s">
        <v>1620</v>
      </c>
      <c r="J131" s="795" t="s">
        <v>1256</v>
      </c>
      <c r="K131" s="793" t="s">
        <v>1251</v>
      </c>
      <c r="L131" s="796">
        <v>0</v>
      </c>
      <c r="M131" s="792">
        <v>1</v>
      </c>
      <c r="N131" s="794">
        <v>7100</v>
      </c>
      <c r="O131" s="796"/>
      <c r="P131" s="796"/>
      <c r="Q131" s="794"/>
    </row>
    <row r="132" spans="2:17" s="49" customFormat="1" ht="11.25">
      <c r="B132" s="791" t="s">
        <v>1225</v>
      </c>
      <c r="C132" s="792" t="s">
        <v>1243</v>
      </c>
      <c r="D132" s="792" t="s">
        <v>86</v>
      </c>
      <c r="E132" s="793" t="s">
        <v>1621</v>
      </c>
      <c r="F132" s="794">
        <v>4500</v>
      </c>
      <c r="G132" s="792" t="s">
        <v>1622</v>
      </c>
      <c r="H132" s="795" t="s">
        <v>1623</v>
      </c>
      <c r="I132" s="795" t="s">
        <v>1624</v>
      </c>
      <c r="J132" s="795" t="s">
        <v>1256</v>
      </c>
      <c r="K132" s="793" t="s">
        <v>1251</v>
      </c>
      <c r="L132" s="796">
        <v>1</v>
      </c>
      <c r="M132" s="792">
        <v>10</v>
      </c>
      <c r="N132" s="794">
        <v>46781.25</v>
      </c>
      <c r="O132" s="796"/>
      <c r="P132" s="796"/>
      <c r="Q132" s="794"/>
    </row>
    <row r="133" spans="2:17" s="49" customFormat="1" ht="11.25">
      <c r="B133" s="791" t="s">
        <v>1225</v>
      </c>
      <c r="C133" s="792" t="s">
        <v>1233</v>
      </c>
      <c r="D133" s="792" t="s">
        <v>86</v>
      </c>
      <c r="E133" s="793" t="s">
        <v>1586</v>
      </c>
      <c r="F133" s="794">
        <v>3000</v>
      </c>
      <c r="G133" s="792" t="s">
        <v>1625</v>
      </c>
      <c r="H133" s="795" t="s">
        <v>1626</v>
      </c>
      <c r="I133" s="795" t="s">
        <v>1627</v>
      </c>
      <c r="J133" s="795" t="s">
        <v>1238</v>
      </c>
      <c r="K133" s="793" t="s">
        <v>1232</v>
      </c>
      <c r="L133" s="796">
        <v>1</v>
      </c>
      <c r="M133" s="792">
        <v>12</v>
      </c>
      <c r="N133" s="794">
        <v>38941.050000000003</v>
      </c>
      <c r="O133" s="796">
        <v>0</v>
      </c>
      <c r="P133" s="796">
        <v>1</v>
      </c>
      <c r="Q133" s="794">
        <v>3733.33</v>
      </c>
    </row>
    <row r="134" spans="2:17" s="49" customFormat="1" ht="11.25">
      <c r="B134" s="791" t="s">
        <v>1225</v>
      </c>
      <c r="C134" s="792" t="s">
        <v>1226</v>
      </c>
      <c r="D134" s="792" t="s">
        <v>86</v>
      </c>
      <c r="E134" s="793" t="s">
        <v>1628</v>
      </c>
      <c r="F134" s="794">
        <v>5000</v>
      </c>
      <c r="G134" s="792" t="s">
        <v>1629</v>
      </c>
      <c r="H134" s="795" t="s">
        <v>1630</v>
      </c>
      <c r="I134" s="795" t="s">
        <v>1242</v>
      </c>
      <c r="J134" s="795" t="s">
        <v>1242</v>
      </c>
      <c r="K134" s="793" t="s">
        <v>1242</v>
      </c>
      <c r="L134" s="796">
        <v>5</v>
      </c>
      <c r="M134" s="792">
        <v>11</v>
      </c>
      <c r="N134" s="794">
        <v>55800</v>
      </c>
      <c r="O134" s="796"/>
      <c r="P134" s="796"/>
      <c r="Q134" s="794"/>
    </row>
    <row r="135" spans="2:17" s="49" customFormat="1" ht="11.25">
      <c r="B135" s="791" t="s">
        <v>1225</v>
      </c>
      <c r="C135" s="792" t="s">
        <v>1233</v>
      </c>
      <c r="D135" s="792" t="s">
        <v>86</v>
      </c>
      <c r="E135" s="793" t="s">
        <v>1631</v>
      </c>
      <c r="F135" s="794">
        <v>6500</v>
      </c>
      <c r="G135" s="792" t="s">
        <v>1632</v>
      </c>
      <c r="H135" s="795" t="s">
        <v>1633</v>
      </c>
      <c r="I135" s="795" t="s">
        <v>1280</v>
      </c>
      <c r="J135" s="795" t="s">
        <v>1256</v>
      </c>
      <c r="K135" s="793" t="s">
        <v>1251</v>
      </c>
      <c r="L135" s="796">
        <v>1</v>
      </c>
      <c r="M135" s="792">
        <v>12</v>
      </c>
      <c r="N135" s="794">
        <v>80864.58</v>
      </c>
      <c r="O135" s="796">
        <v>0</v>
      </c>
      <c r="P135" s="796">
        <v>1</v>
      </c>
      <c r="Q135" s="794">
        <v>8016.67</v>
      </c>
    </row>
    <row r="136" spans="2:17" s="49" customFormat="1" ht="11.25">
      <c r="B136" s="791" t="s">
        <v>1225</v>
      </c>
      <c r="C136" s="792" t="s">
        <v>1233</v>
      </c>
      <c r="D136" s="792" t="s">
        <v>86</v>
      </c>
      <c r="E136" s="793" t="s">
        <v>1244</v>
      </c>
      <c r="F136" s="794">
        <v>2000</v>
      </c>
      <c r="G136" s="792" t="s">
        <v>1634</v>
      </c>
      <c r="H136" s="795" t="s">
        <v>1635</v>
      </c>
      <c r="I136" s="795" t="s">
        <v>1636</v>
      </c>
      <c r="J136" s="795" t="s">
        <v>1238</v>
      </c>
      <c r="K136" s="793" t="s">
        <v>1232</v>
      </c>
      <c r="L136" s="796">
        <v>1</v>
      </c>
      <c r="M136" s="792">
        <v>12</v>
      </c>
      <c r="N136" s="794">
        <v>26990.690000000002</v>
      </c>
      <c r="O136" s="796">
        <v>1</v>
      </c>
      <c r="P136" s="796">
        <v>6</v>
      </c>
      <c r="Q136" s="794">
        <v>12863.33</v>
      </c>
    </row>
    <row r="137" spans="2:17" s="49" customFormat="1" ht="11.25">
      <c r="B137" s="791" t="s">
        <v>1225</v>
      </c>
      <c r="C137" s="792" t="s">
        <v>1233</v>
      </c>
      <c r="D137" s="792" t="s">
        <v>86</v>
      </c>
      <c r="E137" s="793" t="s">
        <v>1637</v>
      </c>
      <c r="F137" s="794">
        <v>5000</v>
      </c>
      <c r="G137" s="792" t="s">
        <v>1638</v>
      </c>
      <c r="H137" s="795" t="s">
        <v>1639</v>
      </c>
      <c r="I137" s="795" t="s">
        <v>1640</v>
      </c>
      <c r="J137" s="795" t="s">
        <v>1256</v>
      </c>
      <c r="K137" s="793" t="s">
        <v>1251</v>
      </c>
      <c r="L137" s="796">
        <v>1</v>
      </c>
      <c r="M137" s="792">
        <v>12</v>
      </c>
      <c r="N137" s="794">
        <v>63000</v>
      </c>
      <c r="O137" s="796">
        <v>1</v>
      </c>
      <c r="P137" s="796">
        <v>6</v>
      </c>
      <c r="Q137" s="794">
        <v>30930</v>
      </c>
    </row>
    <row r="138" spans="2:17" s="49" customFormat="1" ht="11.25">
      <c r="B138" s="791" t="s">
        <v>1225</v>
      </c>
      <c r="C138" s="792" t="s">
        <v>1233</v>
      </c>
      <c r="D138" s="792" t="s">
        <v>86</v>
      </c>
      <c r="E138" s="793" t="s">
        <v>1234</v>
      </c>
      <c r="F138" s="794">
        <v>2000</v>
      </c>
      <c r="G138" s="792" t="s">
        <v>1641</v>
      </c>
      <c r="H138" s="795" t="s">
        <v>1642</v>
      </c>
      <c r="I138" s="795" t="s">
        <v>1331</v>
      </c>
      <c r="J138" s="795" t="s">
        <v>1238</v>
      </c>
      <c r="K138" s="793" t="s">
        <v>1251</v>
      </c>
      <c r="L138" s="796">
        <v>1</v>
      </c>
      <c r="M138" s="792">
        <v>12</v>
      </c>
      <c r="N138" s="794">
        <v>27667.370000000003</v>
      </c>
      <c r="O138" s="796">
        <v>1</v>
      </c>
      <c r="P138" s="796">
        <v>1</v>
      </c>
      <c r="Q138" s="794">
        <v>2000</v>
      </c>
    </row>
    <row r="139" spans="2:17" s="49" customFormat="1" ht="11.25">
      <c r="B139" s="791" t="s">
        <v>1225</v>
      </c>
      <c r="C139" s="792" t="s">
        <v>1233</v>
      </c>
      <c r="D139" s="792" t="s">
        <v>86</v>
      </c>
      <c r="E139" s="793" t="s">
        <v>1643</v>
      </c>
      <c r="F139" s="794">
        <v>2600</v>
      </c>
      <c r="G139" s="792" t="s">
        <v>1644</v>
      </c>
      <c r="H139" s="795" t="s">
        <v>1645</v>
      </c>
      <c r="I139" s="795" t="s">
        <v>1646</v>
      </c>
      <c r="J139" s="795" t="s">
        <v>1256</v>
      </c>
      <c r="K139" s="793" t="s">
        <v>1251</v>
      </c>
      <c r="L139" s="796">
        <v>1</v>
      </c>
      <c r="M139" s="792">
        <v>12</v>
      </c>
      <c r="N139" s="794">
        <v>34078.479999999996</v>
      </c>
      <c r="O139" s="796">
        <v>0</v>
      </c>
      <c r="P139" s="796">
        <v>1</v>
      </c>
      <c r="Q139" s="794">
        <v>2946.66</v>
      </c>
    </row>
    <row r="140" spans="2:17" s="49" customFormat="1" ht="11.25">
      <c r="B140" s="791" t="s">
        <v>1225</v>
      </c>
      <c r="C140" s="792" t="s">
        <v>1233</v>
      </c>
      <c r="D140" s="792" t="s">
        <v>86</v>
      </c>
      <c r="E140" s="793" t="s">
        <v>1647</v>
      </c>
      <c r="F140" s="794">
        <v>6000</v>
      </c>
      <c r="G140" s="792" t="s">
        <v>1648</v>
      </c>
      <c r="H140" s="795" t="s">
        <v>1649</v>
      </c>
      <c r="I140" s="795" t="s">
        <v>1280</v>
      </c>
      <c r="J140" s="795" t="s">
        <v>1256</v>
      </c>
      <c r="K140" s="793" t="s">
        <v>1251</v>
      </c>
      <c r="L140" s="796">
        <v>7</v>
      </c>
      <c r="M140" s="792">
        <v>12</v>
      </c>
      <c r="N140" s="794">
        <v>74905.42</v>
      </c>
      <c r="O140" s="796">
        <v>1</v>
      </c>
      <c r="P140" s="796">
        <v>6</v>
      </c>
      <c r="Q140" s="794">
        <v>36923.75</v>
      </c>
    </row>
    <row r="141" spans="2:17" s="49" customFormat="1" ht="11.25">
      <c r="B141" s="791" t="s">
        <v>1225</v>
      </c>
      <c r="C141" s="792" t="s">
        <v>1233</v>
      </c>
      <c r="D141" s="792" t="s">
        <v>86</v>
      </c>
      <c r="E141" s="793" t="s">
        <v>1650</v>
      </c>
      <c r="F141" s="794">
        <v>3500</v>
      </c>
      <c r="G141" s="792" t="s">
        <v>1651</v>
      </c>
      <c r="H141" s="795" t="s">
        <v>1652</v>
      </c>
      <c r="I141" s="795" t="s">
        <v>1653</v>
      </c>
      <c r="J141" s="795" t="s">
        <v>1256</v>
      </c>
      <c r="K141" s="793" t="s">
        <v>1232</v>
      </c>
      <c r="L141" s="796">
        <v>1</v>
      </c>
      <c r="M141" s="792">
        <v>12</v>
      </c>
      <c r="N141" s="794">
        <v>45000</v>
      </c>
      <c r="O141" s="796">
        <v>1</v>
      </c>
      <c r="P141" s="796">
        <v>6</v>
      </c>
      <c r="Q141" s="794">
        <v>21929.760000000002</v>
      </c>
    </row>
    <row r="142" spans="2:17" s="49" customFormat="1" ht="11.25">
      <c r="B142" s="791" t="s">
        <v>1225</v>
      </c>
      <c r="C142" s="792" t="s">
        <v>1233</v>
      </c>
      <c r="D142" s="792" t="s">
        <v>86</v>
      </c>
      <c r="E142" s="793" t="s">
        <v>1234</v>
      </c>
      <c r="F142" s="794">
        <v>2000</v>
      </c>
      <c r="G142" s="792" t="s">
        <v>1654</v>
      </c>
      <c r="H142" s="795" t="s">
        <v>1655</v>
      </c>
      <c r="I142" s="795" t="s">
        <v>1656</v>
      </c>
      <c r="J142" s="795" t="s">
        <v>1256</v>
      </c>
      <c r="K142" s="793" t="s">
        <v>1327</v>
      </c>
      <c r="L142" s="796">
        <v>1</v>
      </c>
      <c r="M142" s="792">
        <v>12</v>
      </c>
      <c r="N142" s="794">
        <v>27000</v>
      </c>
      <c r="O142" s="796">
        <v>1</v>
      </c>
      <c r="P142" s="796">
        <v>6</v>
      </c>
      <c r="Q142" s="794">
        <v>12930</v>
      </c>
    </row>
    <row r="143" spans="2:17" s="49" customFormat="1" ht="11.25">
      <c r="B143" s="791" t="s">
        <v>1225</v>
      </c>
      <c r="C143" s="792" t="s">
        <v>1233</v>
      </c>
      <c r="D143" s="792" t="s">
        <v>86</v>
      </c>
      <c r="E143" s="793" t="s">
        <v>1264</v>
      </c>
      <c r="F143" s="794">
        <v>2000</v>
      </c>
      <c r="G143" s="792" t="s">
        <v>1657</v>
      </c>
      <c r="H143" s="795" t="s">
        <v>1658</v>
      </c>
      <c r="I143" s="795" t="s">
        <v>1242</v>
      </c>
      <c r="J143" s="795" t="s">
        <v>1382</v>
      </c>
      <c r="K143" s="793" t="s">
        <v>1383</v>
      </c>
      <c r="L143" s="796">
        <v>1</v>
      </c>
      <c r="M143" s="792">
        <v>12</v>
      </c>
      <c r="N143" s="794">
        <v>26933.33</v>
      </c>
      <c r="O143" s="796">
        <v>1</v>
      </c>
      <c r="P143" s="796">
        <v>6</v>
      </c>
      <c r="Q143" s="794">
        <v>12196.66</v>
      </c>
    </row>
    <row r="144" spans="2:17" s="49" customFormat="1" ht="11.25">
      <c r="B144" s="791" t="s">
        <v>1225</v>
      </c>
      <c r="C144" s="792" t="s">
        <v>1233</v>
      </c>
      <c r="D144" s="792" t="s">
        <v>86</v>
      </c>
      <c r="E144" s="793" t="s">
        <v>1659</v>
      </c>
      <c r="F144" s="794">
        <v>2000</v>
      </c>
      <c r="G144" s="792" t="s">
        <v>1660</v>
      </c>
      <c r="H144" s="795" t="s">
        <v>1661</v>
      </c>
      <c r="I144" s="795" t="s">
        <v>1662</v>
      </c>
      <c r="J144" s="795" t="s">
        <v>1256</v>
      </c>
      <c r="K144" s="793" t="s">
        <v>1327</v>
      </c>
      <c r="L144" s="796">
        <v>1</v>
      </c>
      <c r="M144" s="792">
        <v>12</v>
      </c>
      <c r="N144" s="794">
        <v>26957.489999999998</v>
      </c>
      <c r="O144" s="796">
        <v>1</v>
      </c>
      <c r="P144" s="796">
        <v>6</v>
      </c>
      <c r="Q144" s="794">
        <v>12930</v>
      </c>
    </row>
    <row r="145" spans="2:17" s="49" customFormat="1" ht="11.25">
      <c r="B145" s="791" t="s">
        <v>1225</v>
      </c>
      <c r="C145" s="792" t="s">
        <v>1233</v>
      </c>
      <c r="D145" s="792" t="s">
        <v>86</v>
      </c>
      <c r="E145" s="793" t="s">
        <v>1663</v>
      </c>
      <c r="F145" s="794">
        <v>3500</v>
      </c>
      <c r="G145" s="792" t="s">
        <v>1664</v>
      </c>
      <c r="H145" s="795" t="s">
        <v>1665</v>
      </c>
      <c r="I145" s="795" t="s">
        <v>1666</v>
      </c>
      <c r="J145" s="795" t="s">
        <v>1238</v>
      </c>
      <c r="K145" s="793" t="s">
        <v>1232</v>
      </c>
      <c r="L145" s="796">
        <v>1</v>
      </c>
      <c r="M145" s="792">
        <v>12</v>
      </c>
      <c r="N145" s="794">
        <v>44707.6</v>
      </c>
      <c r="O145" s="796">
        <v>1</v>
      </c>
      <c r="P145" s="796">
        <v>6</v>
      </c>
      <c r="Q145" s="794">
        <v>21930</v>
      </c>
    </row>
    <row r="146" spans="2:17" s="49" customFormat="1" ht="11.25">
      <c r="B146" s="791" t="s">
        <v>1225</v>
      </c>
      <c r="C146" s="792" t="s">
        <v>1233</v>
      </c>
      <c r="D146" s="792" t="s">
        <v>86</v>
      </c>
      <c r="E146" s="793" t="s">
        <v>1586</v>
      </c>
      <c r="F146" s="794">
        <v>3000</v>
      </c>
      <c r="G146" s="792" t="s">
        <v>1667</v>
      </c>
      <c r="H146" s="795" t="s">
        <v>1668</v>
      </c>
      <c r="I146" s="795" t="s">
        <v>1669</v>
      </c>
      <c r="J146" s="795" t="s">
        <v>1238</v>
      </c>
      <c r="K146" s="793" t="s">
        <v>1232</v>
      </c>
      <c r="L146" s="796">
        <v>1</v>
      </c>
      <c r="M146" s="792">
        <v>12</v>
      </c>
      <c r="N146" s="794">
        <v>38996.880000000005</v>
      </c>
      <c r="O146" s="796">
        <v>1</v>
      </c>
      <c r="P146" s="796">
        <v>6</v>
      </c>
      <c r="Q146" s="794">
        <v>18928.960000000003</v>
      </c>
    </row>
    <row r="147" spans="2:17" s="49" customFormat="1" ht="11.25">
      <c r="B147" s="791" t="s">
        <v>1225</v>
      </c>
      <c r="C147" s="792" t="s">
        <v>1233</v>
      </c>
      <c r="D147" s="792" t="s">
        <v>86</v>
      </c>
      <c r="E147" s="793" t="s">
        <v>1670</v>
      </c>
      <c r="F147" s="794">
        <v>2600</v>
      </c>
      <c r="G147" s="792" t="s">
        <v>1671</v>
      </c>
      <c r="H147" s="795" t="s">
        <v>1672</v>
      </c>
      <c r="I147" s="795" t="s">
        <v>1673</v>
      </c>
      <c r="J147" s="795" t="s">
        <v>1238</v>
      </c>
      <c r="K147" s="793" t="s">
        <v>1232</v>
      </c>
      <c r="L147" s="796">
        <v>1</v>
      </c>
      <c r="M147" s="792">
        <v>12</v>
      </c>
      <c r="N147" s="794">
        <v>34100.86</v>
      </c>
      <c r="O147" s="796">
        <v>1</v>
      </c>
      <c r="P147" s="796">
        <v>6</v>
      </c>
      <c r="Q147" s="794">
        <v>16530</v>
      </c>
    </row>
    <row r="148" spans="2:17" s="49" customFormat="1" ht="11.25">
      <c r="B148" s="791" t="s">
        <v>1225</v>
      </c>
      <c r="C148" s="792" t="s">
        <v>1233</v>
      </c>
      <c r="D148" s="792" t="s">
        <v>86</v>
      </c>
      <c r="E148" s="793" t="s">
        <v>1670</v>
      </c>
      <c r="F148" s="794">
        <v>2600</v>
      </c>
      <c r="G148" s="792" t="s">
        <v>1674</v>
      </c>
      <c r="H148" s="795" t="s">
        <v>1675</v>
      </c>
      <c r="I148" s="795" t="s">
        <v>1676</v>
      </c>
      <c r="J148" s="795" t="s">
        <v>1256</v>
      </c>
      <c r="K148" s="793" t="s">
        <v>1327</v>
      </c>
      <c r="L148" s="796">
        <v>1</v>
      </c>
      <c r="M148" s="792">
        <v>12</v>
      </c>
      <c r="N148" s="794">
        <v>33836.550000000003</v>
      </c>
      <c r="O148" s="796">
        <v>1</v>
      </c>
      <c r="P148" s="796">
        <v>6</v>
      </c>
      <c r="Q148" s="794">
        <v>16529.099999999999</v>
      </c>
    </row>
    <row r="149" spans="2:17" s="49" customFormat="1" ht="11.25">
      <c r="B149" s="791" t="s">
        <v>1225</v>
      </c>
      <c r="C149" s="792" t="s">
        <v>1233</v>
      </c>
      <c r="D149" s="792" t="s">
        <v>86</v>
      </c>
      <c r="E149" s="793" t="s">
        <v>1677</v>
      </c>
      <c r="F149" s="794">
        <v>8000</v>
      </c>
      <c r="G149" s="792" t="s">
        <v>1678</v>
      </c>
      <c r="H149" s="795" t="s">
        <v>1679</v>
      </c>
      <c r="I149" s="795" t="s">
        <v>1449</v>
      </c>
      <c r="J149" s="795" t="s">
        <v>1256</v>
      </c>
      <c r="K149" s="793" t="s">
        <v>1251</v>
      </c>
      <c r="L149" s="796">
        <v>7</v>
      </c>
      <c r="M149" s="792">
        <v>12</v>
      </c>
      <c r="N149" s="794">
        <v>95263.34</v>
      </c>
      <c r="O149" s="796">
        <v>1</v>
      </c>
      <c r="P149" s="796">
        <v>6</v>
      </c>
      <c r="Q149" s="794">
        <v>38225.22</v>
      </c>
    </row>
    <row r="150" spans="2:17" s="49" customFormat="1" ht="11.25">
      <c r="B150" s="791" t="s">
        <v>1225</v>
      </c>
      <c r="C150" s="792" t="s">
        <v>1233</v>
      </c>
      <c r="D150" s="792" t="s">
        <v>86</v>
      </c>
      <c r="E150" s="793" t="s">
        <v>1680</v>
      </c>
      <c r="F150" s="794">
        <v>4000</v>
      </c>
      <c r="G150" s="792" t="s">
        <v>1681</v>
      </c>
      <c r="H150" s="795" t="s">
        <v>1682</v>
      </c>
      <c r="I150" s="795" t="s">
        <v>1683</v>
      </c>
      <c r="J150" s="795" t="s">
        <v>1256</v>
      </c>
      <c r="K150" s="793" t="s">
        <v>1251</v>
      </c>
      <c r="L150" s="796">
        <v>7</v>
      </c>
      <c r="M150" s="792">
        <v>12</v>
      </c>
      <c r="N150" s="794">
        <v>50733.34</v>
      </c>
      <c r="O150" s="796">
        <v>1</v>
      </c>
      <c r="P150" s="796">
        <v>6</v>
      </c>
      <c r="Q150" s="794">
        <v>24930</v>
      </c>
    </row>
    <row r="151" spans="2:17" s="49" customFormat="1" ht="11.25">
      <c r="B151" s="791" t="s">
        <v>1225</v>
      </c>
      <c r="C151" s="792" t="s">
        <v>1243</v>
      </c>
      <c r="D151" s="792" t="s">
        <v>86</v>
      </c>
      <c r="E151" s="793" t="s">
        <v>1684</v>
      </c>
      <c r="F151" s="794">
        <v>2800</v>
      </c>
      <c r="G151" s="792" t="s">
        <v>1685</v>
      </c>
      <c r="H151" s="795" t="s">
        <v>1686</v>
      </c>
      <c r="I151" s="795" t="s">
        <v>1687</v>
      </c>
      <c r="J151" s="795" t="s">
        <v>1256</v>
      </c>
      <c r="K151" s="793" t="s">
        <v>1251</v>
      </c>
      <c r="L151" s="796">
        <v>1</v>
      </c>
      <c r="M151" s="792">
        <v>12</v>
      </c>
      <c r="N151" s="794">
        <v>36600</v>
      </c>
      <c r="O151" s="796">
        <v>1</v>
      </c>
      <c r="P151" s="796">
        <v>6</v>
      </c>
      <c r="Q151" s="794">
        <v>17617.409999999993</v>
      </c>
    </row>
    <row r="152" spans="2:17" s="49" customFormat="1" ht="11.25">
      <c r="B152" s="791" t="s">
        <v>1225</v>
      </c>
      <c r="C152" s="792" t="s">
        <v>1233</v>
      </c>
      <c r="D152" s="792" t="s">
        <v>86</v>
      </c>
      <c r="E152" s="793" t="s">
        <v>1234</v>
      </c>
      <c r="F152" s="794">
        <v>2000</v>
      </c>
      <c r="G152" s="792" t="s">
        <v>1688</v>
      </c>
      <c r="H152" s="795" t="s">
        <v>1689</v>
      </c>
      <c r="I152" s="795" t="s">
        <v>1426</v>
      </c>
      <c r="J152" s="795" t="s">
        <v>1256</v>
      </c>
      <c r="K152" s="793" t="s">
        <v>1327</v>
      </c>
      <c r="L152" s="796">
        <v>1</v>
      </c>
      <c r="M152" s="792">
        <v>12</v>
      </c>
      <c r="N152" s="794">
        <v>26909.87</v>
      </c>
      <c r="O152" s="796">
        <v>1</v>
      </c>
      <c r="P152" s="796">
        <v>6</v>
      </c>
      <c r="Q152" s="794">
        <v>12862.08</v>
      </c>
    </row>
    <row r="153" spans="2:17" s="49" customFormat="1" ht="11.25">
      <c r="B153" s="791" t="s">
        <v>1225</v>
      </c>
      <c r="C153" s="792" t="s">
        <v>1233</v>
      </c>
      <c r="D153" s="792" t="s">
        <v>86</v>
      </c>
      <c r="E153" s="793" t="s">
        <v>1663</v>
      </c>
      <c r="F153" s="794">
        <v>3000</v>
      </c>
      <c r="G153" s="792" t="s">
        <v>1690</v>
      </c>
      <c r="H153" s="795" t="s">
        <v>1691</v>
      </c>
      <c r="I153" s="795" t="s">
        <v>1692</v>
      </c>
      <c r="J153" s="795" t="s">
        <v>1256</v>
      </c>
      <c r="K153" s="793" t="s">
        <v>1251</v>
      </c>
      <c r="L153" s="796">
        <v>1</v>
      </c>
      <c r="M153" s="792">
        <v>12</v>
      </c>
      <c r="N153" s="794">
        <v>39850.83</v>
      </c>
      <c r="O153" s="796">
        <v>1</v>
      </c>
      <c r="P153" s="796">
        <v>6</v>
      </c>
      <c r="Q153" s="794">
        <v>18925.210000000003</v>
      </c>
    </row>
    <row r="154" spans="2:17" s="49" customFormat="1" ht="11.25">
      <c r="B154" s="791" t="s">
        <v>1225</v>
      </c>
      <c r="C154" s="792" t="s">
        <v>1233</v>
      </c>
      <c r="D154" s="792" t="s">
        <v>86</v>
      </c>
      <c r="E154" s="793" t="s">
        <v>1312</v>
      </c>
      <c r="F154" s="794">
        <v>2000</v>
      </c>
      <c r="G154" s="792" t="s">
        <v>1693</v>
      </c>
      <c r="H154" s="795" t="s">
        <v>1694</v>
      </c>
      <c r="I154" s="795" t="s">
        <v>1695</v>
      </c>
      <c r="J154" s="795" t="s">
        <v>1238</v>
      </c>
      <c r="K154" s="793" t="s">
        <v>1260</v>
      </c>
      <c r="L154" s="796">
        <v>1</v>
      </c>
      <c r="M154" s="792">
        <v>12</v>
      </c>
      <c r="N154" s="794">
        <v>26997.22</v>
      </c>
      <c r="O154" s="796">
        <v>1</v>
      </c>
      <c r="P154" s="796">
        <v>6</v>
      </c>
      <c r="Q154" s="794">
        <v>12930</v>
      </c>
    </row>
    <row r="155" spans="2:17" s="49" customFormat="1" ht="11.25">
      <c r="B155" s="791" t="s">
        <v>1225</v>
      </c>
      <c r="C155" s="792" t="s">
        <v>1233</v>
      </c>
      <c r="D155" s="792" t="s">
        <v>86</v>
      </c>
      <c r="E155" s="793" t="s">
        <v>1234</v>
      </c>
      <c r="F155" s="794">
        <v>2200</v>
      </c>
      <c r="G155" s="792" t="s">
        <v>1696</v>
      </c>
      <c r="H155" s="795" t="s">
        <v>1697</v>
      </c>
      <c r="I155" s="795" t="s">
        <v>1698</v>
      </c>
      <c r="J155" s="795" t="s">
        <v>1238</v>
      </c>
      <c r="K155" s="793" t="s">
        <v>1232</v>
      </c>
      <c r="L155" s="796">
        <v>1</v>
      </c>
      <c r="M155" s="792">
        <v>12</v>
      </c>
      <c r="N155" s="794">
        <v>30321.019999999997</v>
      </c>
      <c r="O155" s="796">
        <v>1</v>
      </c>
      <c r="P155" s="796">
        <v>6</v>
      </c>
      <c r="Q155" s="794">
        <v>14130</v>
      </c>
    </row>
    <row r="156" spans="2:17" s="49" customFormat="1" ht="11.25">
      <c r="B156" s="791" t="s">
        <v>1225</v>
      </c>
      <c r="C156" s="792" t="s">
        <v>1233</v>
      </c>
      <c r="D156" s="792" t="s">
        <v>86</v>
      </c>
      <c r="E156" s="793" t="s">
        <v>1699</v>
      </c>
      <c r="F156" s="794">
        <v>5000</v>
      </c>
      <c r="G156" s="792" t="s">
        <v>1700</v>
      </c>
      <c r="H156" s="795" t="s">
        <v>1701</v>
      </c>
      <c r="I156" s="795" t="s">
        <v>1702</v>
      </c>
      <c r="J156" s="795" t="s">
        <v>1256</v>
      </c>
      <c r="K156" s="793" t="s">
        <v>1251</v>
      </c>
      <c r="L156" s="796">
        <v>1</v>
      </c>
      <c r="M156" s="792">
        <v>12</v>
      </c>
      <c r="N156" s="794">
        <v>62997.22</v>
      </c>
      <c r="O156" s="796">
        <v>1</v>
      </c>
      <c r="P156" s="796">
        <v>6</v>
      </c>
      <c r="Q156" s="794">
        <v>30930</v>
      </c>
    </row>
    <row r="157" spans="2:17" s="49" customFormat="1" ht="11.25">
      <c r="B157" s="791" t="s">
        <v>1225</v>
      </c>
      <c r="C157" s="792" t="s">
        <v>1233</v>
      </c>
      <c r="D157" s="792" t="s">
        <v>86</v>
      </c>
      <c r="E157" s="793" t="s">
        <v>1703</v>
      </c>
      <c r="F157" s="794">
        <v>4500</v>
      </c>
      <c r="G157" s="792" t="s">
        <v>1704</v>
      </c>
      <c r="H157" s="795" t="s">
        <v>1705</v>
      </c>
      <c r="I157" s="795" t="s">
        <v>1546</v>
      </c>
      <c r="J157" s="795" t="s">
        <v>1256</v>
      </c>
      <c r="K157" s="793" t="s">
        <v>1327</v>
      </c>
      <c r="L157" s="796">
        <v>1</v>
      </c>
      <c r="M157" s="792">
        <v>12</v>
      </c>
      <c r="N157" s="794">
        <v>56990.63</v>
      </c>
      <c r="O157" s="796">
        <v>1</v>
      </c>
      <c r="P157" s="796">
        <v>6</v>
      </c>
      <c r="Q157" s="794">
        <v>27930</v>
      </c>
    </row>
    <row r="158" spans="2:17" s="49" customFormat="1" ht="11.25">
      <c r="B158" s="791" t="s">
        <v>1225</v>
      </c>
      <c r="C158" s="792" t="s">
        <v>1233</v>
      </c>
      <c r="D158" s="792" t="s">
        <v>86</v>
      </c>
      <c r="E158" s="793" t="s">
        <v>1280</v>
      </c>
      <c r="F158" s="794">
        <v>4500</v>
      </c>
      <c r="G158" s="792" t="s">
        <v>1706</v>
      </c>
      <c r="H158" s="795" t="s">
        <v>1707</v>
      </c>
      <c r="I158" s="795" t="s">
        <v>1283</v>
      </c>
      <c r="J158" s="795" t="s">
        <v>1256</v>
      </c>
      <c r="K158" s="793" t="s">
        <v>1251</v>
      </c>
      <c r="L158" s="796">
        <v>1</v>
      </c>
      <c r="M158" s="792">
        <v>12</v>
      </c>
      <c r="N158" s="794">
        <v>52542.81</v>
      </c>
      <c r="O158" s="796">
        <v>1</v>
      </c>
      <c r="P158" s="796">
        <v>6</v>
      </c>
      <c r="Q158" s="794">
        <v>14430</v>
      </c>
    </row>
    <row r="159" spans="2:17" s="49" customFormat="1" ht="11.25">
      <c r="B159" s="791" t="s">
        <v>1225</v>
      </c>
      <c r="C159" s="792" t="s">
        <v>1233</v>
      </c>
      <c r="D159" s="792" t="s">
        <v>86</v>
      </c>
      <c r="E159" s="793" t="s">
        <v>1708</v>
      </c>
      <c r="F159" s="794">
        <v>2600</v>
      </c>
      <c r="G159" s="792" t="s">
        <v>1709</v>
      </c>
      <c r="H159" s="795" t="s">
        <v>1710</v>
      </c>
      <c r="I159" s="795" t="s">
        <v>1711</v>
      </c>
      <c r="J159" s="795" t="s">
        <v>1238</v>
      </c>
      <c r="K159" s="793" t="s">
        <v>1232</v>
      </c>
      <c r="L159" s="796">
        <v>1</v>
      </c>
      <c r="M159" s="792">
        <v>12</v>
      </c>
      <c r="N159" s="794">
        <v>34192.42</v>
      </c>
      <c r="O159" s="796">
        <v>1</v>
      </c>
      <c r="P159" s="796">
        <v>6</v>
      </c>
      <c r="Q159" s="794">
        <v>16524.760000000002</v>
      </c>
    </row>
    <row r="160" spans="2:17" s="49" customFormat="1" ht="11.25">
      <c r="B160" s="791" t="s">
        <v>1225</v>
      </c>
      <c r="C160" s="792" t="s">
        <v>1233</v>
      </c>
      <c r="D160" s="792" t="s">
        <v>86</v>
      </c>
      <c r="E160" s="793" t="s">
        <v>1312</v>
      </c>
      <c r="F160" s="794">
        <v>2000</v>
      </c>
      <c r="G160" s="792" t="s">
        <v>1712</v>
      </c>
      <c r="H160" s="795" t="s">
        <v>1713</v>
      </c>
      <c r="I160" s="795" t="s">
        <v>1263</v>
      </c>
      <c r="J160" s="795" t="s">
        <v>1238</v>
      </c>
      <c r="K160" s="793" t="s">
        <v>1232</v>
      </c>
      <c r="L160" s="796">
        <v>1</v>
      </c>
      <c r="M160" s="792">
        <v>12</v>
      </c>
      <c r="N160" s="794">
        <v>27000</v>
      </c>
      <c r="O160" s="796">
        <v>1</v>
      </c>
      <c r="P160" s="796">
        <v>6</v>
      </c>
      <c r="Q160" s="794">
        <v>12930</v>
      </c>
    </row>
    <row r="161" spans="2:17" s="49" customFormat="1" ht="11.25">
      <c r="B161" s="791" t="s">
        <v>1225</v>
      </c>
      <c r="C161" s="792" t="s">
        <v>1226</v>
      </c>
      <c r="D161" s="792" t="s">
        <v>86</v>
      </c>
      <c r="E161" s="793" t="s">
        <v>1234</v>
      </c>
      <c r="F161" s="794">
        <v>2000</v>
      </c>
      <c r="G161" s="792" t="s">
        <v>1714</v>
      </c>
      <c r="H161" s="795" t="s">
        <v>1715</v>
      </c>
      <c r="I161" s="795" t="s">
        <v>1527</v>
      </c>
      <c r="J161" s="795" t="s">
        <v>1256</v>
      </c>
      <c r="K161" s="793" t="s">
        <v>1251</v>
      </c>
      <c r="L161" s="796">
        <v>0</v>
      </c>
      <c r="M161" s="792">
        <v>1</v>
      </c>
      <c r="N161" s="794">
        <v>788.89</v>
      </c>
      <c r="O161" s="796"/>
      <c r="P161" s="796"/>
      <c r="Q161" s="794"/>
    </row>
    <row r="162" spans="2:17" s="49" customFormat="1" ht="11.25">
      <c r="B162" s="791" t="s">
        <v>1225</v>
      </c>
      <c r="C162" s="792" t="s">
        <v>1233</v>
      </c>
      <c r="D162" s="792" t="s">
        <v>86</v>
      </c>
      <c r="E162" s="793" t="s">
        <v>1252</v>
      </c>
      <c r="F162" s="794">
        <v>2300</v>
      </c>
      <c r="G162" s="792" t="s">
        <v>1716</v>
      </c>
      <c r="H162" s="795" t="s">
        <v>1717</v>
      </c>
      <c r="I162" s="795" t="s">
        <v>1718</v>
      </c>
      <c r="J162" s="795" t="s">
        <v>1256</v>
      </c>
      <c r="K162" s="793" t="s">
        <v>1260</v>
      </c>
      <c r="L162" s="796">
        <v>7</v>
      </c>
      <c r="M162" s="792">
        <v>12</v>
      </c>
      <c r="N162" s="794">
        <v>30523.33</v>
      </c>
      <c r="O162" s="796">
        <v>1</v>
      </c>
      <c r="P162" s="796">
        <v>6</v>
      </c>
      <c r="Q162" s="794">
        <v>14718.18</v>
      </c>
    </row>
    <row r="163" spans="2:17" s="49" customFormat="1" ht="11.25">
      <c r="B163" s="791" t="s">
        <v>1225</v>
      </c>
      <c r="C163" s="792" t="s">
        <v>1233</v>
      </c>
      <c r="D163" s="792" t="s">
        <v>86</v>
      </c>
      <c r="E163" s="793" t="s">
        <v>1719</v>
      </c>
      <c r="F163" s="794">
        <v>1800</v>
      </c>
      <c r="G163" s="792" t="s">
        <v>1720</v>
      </c>
      <c r="H163" s="795" t="s">
        <v>1721</v>
      </c>
      <c r="I163" s="795" t="s">
        <v>1722</v>
      </c>
      <c r="J163" s="795" t="s">
        <v>1238</v>
      </c>
      <c r="K163" s="793" t="s">
        <v>1232</v>
      </c>
      <c r="L163" s="796">
        <v>7</v>
      </c>
      <c r="M163" s="792">
        <v>12</v>
      </c>
      <c r="N163" s="794">
        <v>24599.37</v>
      </c>
      <c r="O163" s="796">
        <v>1</v>
      </c>
      <c r="P163" s="796">
        <v>6</v>
      </c>
      <c r="Q163" s="794">
        <v>11726.24</v>
      </c>
    </row>
    <row r="164" spans="2:17" s="49" customFormat="1" ht="11.25">
      <c r="B164" s="791" t="s">
        <v>1225</v>
      </c>
      <c r="C164" s="792" t="s">
        <v>1226</v>
      </c>
      <c r="D164" s="792" t="s">
        <v>86</v>
      </c>
      <c r="E164" s="793" t="s">
        <v>1723</v>
      </c>
      <c r="F164" s="794">
        <v>3600</v>
      </c>
      <c r="G164" s="792" t="s">
        <v>1724</v>
      </c>
      <c r="H164" s="795" t="s">
        <v>1725</v>
      </c>
      <c r="I164" s="795" t="s">
        <v>1726</v>
      </c>
      <c r="J164" s="795" t="s">
        <v>1256</v>
      </c>
      <c r="K164" s="793" t="s">
        <v>1251</v>
      </c>
      <c r="L164" s="796">
        <v>0</v>
      </c>
      <c r="M164" s="792">
        <v>1</v>
      </c>
      <c r="N164" s="794">
        <v>2700</v>
      </c>
      <c r="O164" s="796"/>
      <c r="P164" s="796"/>
      <c r="Q164" s="794"/>
    </row>
    <row r="165" spans="2:17" s="49" customFormat="1" ht="11.25">
      <c r="B165" s="791" t="s">
        <v>1225</v>
      </c>
      <c r="C165" s="792" t="s">
        <v>1233</v>
      </c>
      <c r="D165" s="792" t="s">
        <v>86</v>
      </c>
      <c r="E165" s="793" t="s">
        <v>1727</v>
      </c>
      <c r="F165" s="794">
        <v>4500</v>
      </c>
      <c r="G165" s="792" t="s">
        <v>1728</v>
      </c>
      <c r="H165" s="795" t="s">
        <v>1729</v>
      </c>
      <c r="I165" s="795" t="s">
        <v>1730</v>
      </c>
      <c r="J165" s="795" t="s">
        <v>1256</v>
      </c>
      <c r="K165" s="793" t="s">
        <v>1251</v>
      </c>
      <c r="L165" s="796">
        <v>1</v>
      </c>
      <c r="M165" s="792">
        <v>12</v>
      </c>
      <c r="N165" s="794">
        <v>57119.07</v>
      </c>
      <c r="O165" s="796">
        <v>1</v>
      </c>
      <c r="P165" s="796">
        <v>6</v>
      </c>
      <c r="Q165" s="794">
        <v>27929.37</v>
      </c>
    </row>
    <row r="166" spans="2:17" s="49" customFormat="1" ht="11.25">
      <c r="B166" s="791" t="s">
        <v>1225</v>
      </c>
      <c r="C166" s="792" t="s">
        <v>1233</v>
      </c>
      <c r="D166" s="792" t="s">
        <v>86</v>
      </c>
      <c r="E166" s="793" t="s">
        <v>1731</v>
      </c>
      <c r="F166" s="794">
        <v>2600</v>
      </c>
      <c r="G166" s="792" t="s">
        <v>1732</v>
      </c>
      <c r="H166" s="795" t="s">
        <v>1733</v>
      </c>
      <c r="I166" s="795" t="s">
        <v>1546</v>
      </c>
      <c r="J166" s="795" t="s">
        <v>1238</v>
      </c>
      <c r="K166" s="793" t="s">
        <v>1251</v>
      </c>
      <c r="L166" s="796">
        <v>1</v>
      </c>
      <c r="M166" s="792">
        <v>12</v>
      </c>
      <c r="N166" s="794">
        <v>34200</v>
      </c>
      <c r="O166" s="796">
        <v>1</v>
      </c>
      <c r="P166" s="796">
        <v>2</v>
      </c>
      <c r="Q166" s="794">
        <v>4087.78</v>
      </c>
    </row>
    <row r="167" spans="2:17" s="49" customFormat="1" ht="11.25">
      <c r="B167" s="791" t="s">
        <v>1225</v>
      </c>
      <c r="C167" s="792" t="s">
        <v>1233</v>
      </c>
      <c r="D167" s="792" t="s">
        <v>86</v>
      </c>
      <c r="E167" s="793" t="s">
        <v>1734</v>
      </c>
      <c r="F167" s="794">
        <v>2500</v>
      </c>
      <c r="G167" s="792" t="s">
        <v>1735</v>
      </c>
      <c r="H167" s="795" t="s">
        <v>1736</v>
      </c>
      <c r="I167" s="795" t="s">
        <v>1290</v>
      </c>
      <c r="J167" s="795" t="s">
        <v>1238</v>
      </c>
      <c r="K167" s="793" t="s">
        <v>1251</v>
      </c>
      <c r="L167" s="796">
        <v>8</v>
      </c>
      <c r="M167" s="792">
        <v>12</v>
      </c>
      <c r="N167" s="794">
        <v>33000</v>
      </c>
      <c r="O167" s="796">
        <v>1</v>
      </c>
      <c r="P167" s="796">
        <v>6</v>
      </c>
      <c r="Q167" s="794">
        <v>15928.78</v>
      </c>
    </row>
    <row r="168" spans="2:17" s="49" customFormat="1" ht="11.25">
      <c r="B168" s="791" t="s">
        <v>1225</v>
      </c>
      <c r="C168" s="792" t="s">
        <v>1233</v>
      </c>
      <c r="D168" s="792" t="s">
        <v>86</v>
      </c>
      <c r="E168" s="793" t="s">
        <v>1244</v>
      </c>
      <c r="F168" s="794">
        <v>2000</v>
      </c>
      <c r="G168" s="792" t="s">
        <v>1737</v>
      </c>
      <c r="H168" s="795" t="s">
        <v>1738</v>
      </c>
      <c r="I168" s="795" t="s">
        <v>1739</v>
      </c>
      <c r="J168" s="795" t="s">
        <v>1256</v>
      </c>
      <c r="K168" s="793" t="s">
        <v>1275</v>
      </c>
      <c r="L168" s="796">
        <v>1</v>
      </c>
      <c r="M168" s="792">
        <v>12</v>
      </c>
      <c r="N168" s="794">
        <v>26733.33</v>
      </c>
      <c r="O168" s="796">
        <v>1</v>
      </c>
      <c r="P168" s="796">
        <v>6</v>
      </c>
      <c r="Q168" s="794">
        <v>12636.95</v>
      </c>
    </row>
    <row r="169" spans="2:17" s="49" customFormat="1" ht="11.25">
      <c r="B169" s="791" t="s">
        <v>1225</v>
      </c>
      <c r="C169" s="792" t="s">
        <v>1233</v>
      </c>
      <c r="D169" s="792" t="s">
        <v>86</v>
      </c>
      <c r="E169" s="793" t="s">
        <v>1740</v>
      </c>
      <c r="F169" s="794">
        <v>2700</v>
      </c>
      <c r="G169" s="792" t="s">
        <v>1741</v>
      </c>
      <c r="H169" s="795" t="s">
        <v>1742</v>
      </c>
      <c r="I169" s="795" t="s">
        <v>1743</v>
      </c>
      <c r="J169" s="795" t="s">
        <v>1256</v>
      </c>
      <c r="K169" s="793" t="s">
        <v>1327</v>
      </c>
      <c r="L169" s="796">
        <v>1</v>
      </c>
      <c r="M169" s="792">
        <v>12</v>
      </c>
      <c r="N169" s="794">
        <v>35397.94</v>
      </c>
      <c r="O169" s="796">
        <v>1</v>
      </c>
      <c r="P169" s="796">
        <v>6</v>
      </c>
      <c r="Q169" s="794">
        <v>18577.2</v>
      </c>
    </row>
    <row r="170" spans="2:17" s="49" customFormat="1" ht="11.25">
      <c r="B170" s="791" t="s">
        <v>1225</v>
      </c>
      <c r="C170" s="792" t="s">
        <v>1233</v>
      </c>
      <c r="D170" s="792" t="s">
        <v>86</v>
      </c>
      <c r="E170" s="793" t="s">
        <v>1501</v>
      </c>
      <c r="F170" s="794">
        <v>5000</v>
      </c>
      <c r="G170" s="792" t="s">
        <v>1744</v>
      </c>
      <c r="H170" s="795" t="s">
        <v>1745</v>
      </c>
      <c r="I170" s="795" t="s">
        <v>1746</v>
      </c>
      <c r="J170" s="795" t="s">
        <v>1256</v>
      </c>
      <c r="K170" s="793" t="s">
        <v>1260</v>
      </c>
      <c r="L170" s="796">
        <v>1</v>
      </c>
      <c r="M170" s="792">
        <v>12</v>
      </c>
      <c r="N170" s="794">
        <v>62833.33</v>
      </c>
      <c r="O170" s="796">
        <v>0</v>
      </c>
      <c r="P170" s="796">
        <v>1</v>
      </c>
      <c r="Q170" s="794">
        <v>3750</v>
      </c>
    </row>
    <row r="171" spans="2:17" s="49" customFormat="1" ht="11.25">
      <c r="B171" s="791" t="s">
        <v>1225</v>
      </c>
      <c r="C171" s="792" t="s">
        <v>1233</v>
      </c>
      <c r="D171" s="792" t="s">
        <v>86</v>
      </c>
      <c r="E171" s="793" t="s">
        <v>1747</v>
      </c>
      <c r="F171" s="794">
        <v>5000</v>
      </c>
      <c r="G171" s="792" t="s">
        <v>1748</v>
      </c>
      <c r="H171" s="795" t="s">
        <v>1749</v>
      </c>
      <c r="I171" s="795" t="s">
        <v>1255</v>
      </c>
      <c r="J171" s="795" t="s">
        <v>1256</v>
      </c>
      <c r="K171" s="793" t="s">
        <v>1251</v>
      </c>
      <c r="L171" s="796">
        <v>1</v>
      </c>
      <c r="M171" s="792">
        <v>12</v>
      </c>
      <c r="N171" s="794">
        <v>62942.71</v>
      </c>
      <c r="O171" s="796">
        <v>1</v>
      </c>
      <c r="P171" s="796">
        <v>6</v>
      </c>
      <c r="Q171" s="794">
        <v>30930</v>
      </c>
    </row>
    <row r="172" spans="2:17" s="49" customFormat="1" ht="11.25">
      <c r="B172" s="791" t="s">
        <v>1225</v>
      </c>
      <c r="C172" s="792" t="s">
        <v>1233</v>
      </c>
      <c r="D172" s="792" t="s">
        <v>86</v>
      </c>
      <c r="E172" s="793" t="s">
        <v>1387</v>
      </c>
      <c r="F172" s="794">
        <v>2600</v>
      </c>
      <c r="G172" s="792" t="s">
        <v>1750</v>
      </c>
      <c r="H172" s="795" t="s">
        <v>1751</v>
      </c>
      <c r="I172" s="795" t="s">
        <v>1752</v>
      </c>
      <c r="J172" s="795" t="s">
        <v>1256</v>
      </c>
      <c r="K172" s="793" t="s">
        <v>1275</v>
      </c>
      <c r="L172" s="796">
        <v>1</v>
      </c>
      <c r="M172" s="792">
        <v>12</v>
      </c>
      <c r="N172" s="794">
        <v>34099.24</v>
      </c>
      <c r="O172" s="796">
        <v>1</v>
      </c>
      <c r="P172" s="796">
        <v>6</v>
      </c>
      <c r="Q172" s="794">
        <v>16530</v>
      </c>
    </row>
    <row r="173" spans="2:17" s="49" customFormat="1" ht="11.25">
      <c r="B173" s="791" t="s">
        <v>1225</v>
      </c>
      <c r="C173" s="792" t="s">
        <v>1226</v>
      </c>
      <c r="D173" s="792" t="s">
        <v>86</v>
      </c>
      <c r="E173" s="793" t="s">
        <v>1753</v>
      </c>
      <c r="F173" s="794">
        <v>3500</v>
      </c>
      <c r="G173" s="792" t="s">
        <v>1754</v>
      </c>
      <c r="H173" s="795" t="s">
        <v>1755</v>
      </c>
      <c r="I173" s="795" t="s">
        <v>1242</v>
      </c>
      <c r="J173" s="795" t="s">
        <v>1242</v>
      </c>
      <c r="K173" s="793" t="s">
        <v>1242</v>
      </c>
      <c r="L173" s="796">
        <v>0</v>
      </c>
      <c r="M173" s="792">
        <v>1</v>
      </c>
      <c r="N173" s="794">
        <v>2041.67</v>
      </c>
      <c r="O173" s="796"/>
      <c r="P173" s="796"/>
      <c r="Q173" s="794"/>
    </row>
    <row r="174" spans="2:17" s="49" customFormat="1" ht="11.25">
      <c r="B174" s="791" t="s">
        <v>1225</v>
      </c>
      <c r="C174" s="792" t="s">
        <v>1233</v>
      </c>
      <c r="D174" s="792" t="s">
        <v>86</v>
      </c>
      <c r="E174" s="793" t="s">
        <v>1756</v>
      </c>
      <c r="F174" s="794">
        <v>4500</v>
      </c>
      <c r="G174" s="792" t="s">
        <v>1757</v>
      </c>
      <c r="H174" s="795" t="s">
        <v>1758</v>
      </c>
      <c r="I174" s="795" t="s">
        <v>1759</v>
      </c>
      <c r="J174" s="795" t="s">
        <v>1256</v>
      </c>
      <c r="K174" s="793" t="s">
        <v>1251</v>
      </c>
      <c r="L174" s="796">
        <v>1</v>
      </c>
      <c r="M174" s="792">
        <v>12</v>
      </c>
      <c r="N174" s="794">
        <v>56892.19</v>
      </c>
      <c r="O174" s="796">
        <v>1</v>
      </c>
      <c r="P174" s="796">
        <v>6</v>
      </c>
      <c r="Q174" s="794">
        <v>27929.690000000002</v>
      </c>
    </row>
    <row r="175" spans="2:17" s="49" customFormat="1" ht="11.25">
      <c r="B175" s="791" t="s">
        <v>1225</v>
      </c>
      <c r="C175" s="792" t="s">
        <v>1226</v>
      </c>
      <c r="D175" s="792" t="s">
        <v>86</v>
      </c>
      <c r="E175" s="793" t="s">
        <v>1312</v>
      </c>
      <c r="F175" s="794">
        <v>2000</v>
      </c>
      <c r="G175" s="792" t="s">
        <v>1760</v>
      </c>
      <c r="H175" s="795" t="s">
        <v>1761</v>
      </c>
      <c r="I175" s="795" t="s">
        <v>1762</v>
      </c>
      <c r="J175" s="795" t="s">
        <v>1256</v>
      </c>
      <c r="K175" s="793" t="s">
        <v>1275</v>
      </c>
      <c r="L175" s="796">
        <v>0</v>
      </c>
      <c r="M175" s="792">
        <v>1</v>
      </c>
      <c r="N175" s="794">
        <v>2166.67</v>
      </c>
      <c r="O175" s="796"/>
      <c r="P175" s="796"/>
      <c r="Q175" s="794"/>
    </row>
    <row r="176" spans="2:17" s="49" customFormat="1" ht="11.25">
      <c r="B176" s="791" t="s">
        <v>1225</v>
      </c>
      <c r="C176" s="792" t="s">
        <v>1233</v>
      </c>
      <c r="D176" s="792" t="s">
        <v>86</v>
      </c>
      <c r="E176" s="793" t="s">
        <v>1763</v>
      </c>
      <c r="F176" s="794">
        <v>2600</v>
      </c>
      <c r="G176" s="792" t="s">
        <v>1764</v>
      </c>
      <c r="H176" s="795" t="s">
        <v>1765</v>
      </c>
      <c r="I176" s="795" t="s">
        <v>1766</v>
      </c>
      <c r="J176" s="795" t="s">
        <v>1256</v>
      </c>
      <c r="K176" s="793" t="s">
        <v>1260</v>
      </c>
      <c r="L176" s="796">
        <v>1</v>
      </c>
      <c r="M176" s="792">
        <v>6</v>
      </c>
      <c r="N176" s="794">
        <v>14829.689999999999</v>
      </c>
      <c r="O176" s="796">
        <v>1</v>
      </c>
      <c r="P176" s="796">
        <v>6</v>
      </c>
      <c r="Q176" s="794">
        <v>18947.82</v>
      </c>
    </row>
    <row r="177" spans="2:17" s="49" customFormat="1" ht="11.25">
      <c r="B177" s="791" t="s">
        <v>1225</v>
      </c>
      <c r="C177" s="792" t="s">
        <v>1233</v>
      </c>
      <c r="D177" s="792" t="s">
        <v>86</v>
      </c>
      <c r="E177" s="793" t="s">
        <v>1280</v>
      </c>
      <c r="F177" s="794">
        <v>4000</v>
      </c>
      <c r="G177" s="792" t="s">
        <v>1767</v>
      </c>
      <c r="H177" s="795" t="s">
        <v>1768</v>
      </c>
      <c r="I177" s="795" t="s">
        <v>1283</v>
      </c>
      <c r="J177" s="795" t="s">
        <v>1256</v>
      </c>
      <c r="K177" s="793" t="s">
        <v>1251</v>
      </c>
      <c r="L177" s="796">
        <v>1</v>
      </c>
      <c r="M177" s="792">
        <v>12</v>
      </c>
      <c r="N177" s="794">
        <v>51133.34</v>
      </c>
      <c r="O177" s="796">
        <v>0</v>
      </c>
      <c r="P177" s="796">
        <v>1</v>
      </c>
      <c r="Q177" s="794">
        <v>2933.33</v>
      </c>
    </row>
    <row r="178" spans="2:17" s="49" customFormat="1" ht="11.25">
      <c r="B178" s="791" t="s">
        <v>1225</v>
      </c>
      <c r="C178" s="792" t="s">
        <v>1233</v>
      </c>
      <c r="D178" s="792" t="s">
        <v>86</v>
      </c>
      <c r="E178" s="793" t="s">
        <v>1769</v>
      </c>
      <c r="F178" s="794">
        <v>2600</v>
      </c>
      <c r="G178" s="792" t="s">
        <v>1770</v>
      </c>
      <c r="H178" s="795" t="s">
        <v>1771</v>
      </c>
      <c r="I178" s="795" t="s">
        <v>1263</v>
      </c>
      <c r="J178" s="795" t="s">
        <v>1238</v>
      </c>
      <c r="K178" s="793" t="s">
        <v>1232</v>
      </c>
      <c r="L178" s="796">
        <v>1</v>
      </c>
      <c r="M178" s="792">
        <v>12</v>
      </c>
      <c r="N178" s="794">
        <v>34200</v>
      </c>
      <c r="O178" s="796">
        <v>1</v>
      </c>
      <c r="P178" s="796">
        <v>6</v>
      </c>
      <c r="Q178" s="794">
        <v>16527.29</v>
      </c>
    </row>
    <row r="179" spans="2:17" s="49" customFormat="1" ht="11.25">
      <c r="B179" s="791" t="s">
        <v>1225</v>
      </c>
      <c r="C179" s="792" t="s">
        <v>1233</v>
      </c>
      <c r="D179" s="792" t="s">
        <v>86</v>
      </c>
      <c r="E179" s="793" t="s">
        <v>1772</v>
      </c>
      <c r="F179" s="794">
        <v>2600</v>
      </c>
      <c r="G179" s="792" t="s">
        <v>1773</v>
      </c>
      <c r="H179" s="795" t="s">
        <v>1774</v>
      </c>
      <c r="I179" s="795" t="s">
        <v>1775</v>
      </c>
      <c r="J179" s="795" t="s">
        <v>1238</v>
      </c>
      <c r="K179" s="793" t="s">
        <v>1251</v>
      </c>
      <c r="L179" s="796">
        <v>1</v>
      </c>
      <c r="M179" s="792">
        <v>12</v>
      </c>
      <c r="N179" s="794">
        <v>34104.31</v>
      </c>
      <c r="O179" s="796">
        <v>1</v>
      </c>
      <c r="P179" s="796">
        <v>6</v>
      </c>
      <c r="Q179" s="794">
        <v>16520.43</v>
      </c>
    </row>
    <row r="180" spans="2:17" s="49" customFormat="1" ht="11.25">
      <c r="B180" s="791" t="s">
        <v>1225</v>
      </c>
      <c r="C180" s="792" t="s">
        <v>1233</v>
      </c>
      <c r="D180" s="792" t="s">
        <v>86</v>
      </c>
      <c r="E180" s="793" t="s">
        <v>1264</v>
      </c>
      <c r="F180" s="794">
        <v>2000</v>
      </c>
      <c r="G180" s="792" t="s">
        <v>1776</v>
      </c>
      <c r="H180" s="795" t="s">
        <v>1777</v>
      </c>
      <c r="I180" s="795" t="s">
        <v>1778</v>
      </c>
      <c r="J180" s="795" t="s">
        <v>1256</v>
      </c>
      <c r="K180" s="793" t="s">
        <v>1251</v>
      </c>
      <c r="L180" s="796">
        <v>1</v>
      </c>
      <c r="M180" s="792">
        <v>12</v>
      </c>
      <c r="N180" s="794">
        <v>27000</v>
      </c>
      <c r="O180" s="796">
        <v>1</v>
      </c>
      <c r="P180" s="796">
        <v>6</v>
      </c>
      <c r="Q180" s="794">
        <v>12927.92</v>
      </c>
    </row>
    <row r="181" spans="2:17" s="49" customFormat="1" ht="11.25">
      <c r="B181" s="791" t="s">
        <v>1225</v>
      </c>
      <c r="C181" s="792" t="s">
        <v>1233</v>
      </c>
      <c r="D181" s="792" t="s">
        <v>86</v>
      </c>
      <c r="E181" s="793" t="s">
        <v>1779</v>
      </c>
      <c r="F181" s="794">
        <v>6000</v>
      </c>
      <c r="G181" s="792" t="s">
        <v>1780</v>
      </c>
      <c r="H181" s="795" t="s">
        <v>1781</v>
      </c>
      <c r="I181" s="795" t="s">
        <v>1331</v>
      </c>
      <c r="J181" s="795" t="s">
        <v>1238</v>
      </c>
      <c r="K181" s="793" t="s">
        <v>1251</v>
      </c>
      <c r="L181" s="796">
        <v>1</v>
      </c>
      <c r="M181" s="792">
        <v>12</v>
      </c>
      <c r="N181" s="794">
        <v>74977.08</v>
      </c>
      <c r="O181" s="796">
        <v>1</v>
      </c>
      <c r="P181" s="796">
        <v>6</v>
      </c>
      <c r="Q181" s="794">
        <v>36927.08</v>
      </c>
    </row>
    <row r="182" spans="2:17" s="49" customFormat="1" ht="11.25">
      <c r="B182" s="791" t="s">
        <v>1225</v>
      </c>
      <c r="C182" s="792" t="s">
        <v>1233</v>
      </c>
      <c r="D182" s="792" t="s">
        <v>86</v>
      </c>
      <c r="E182" s="793" t="s">
        <v>1782</v>
      </c>
      <c r="F182" s="794">
        <v>2600</v>
      </c>
      <c r="G182" s="792" t="s">
        <v>1783</v>
      </c>
      <c r="H182" s="795" t="s">
        <v>1784</v>
      </c>
      <c r="I182" s="795" t="s">
        <v>1785</v>
      </c>
      <c r="J182" s="795" t="s">
        <v>1238</v>
      </c>
      <c r="K182" s="793" t="s">
        <v>1275</v>
      </c>
      <c r="L182" s="796">
        <v>1</v>
      </c>
      <c r="M182" s="792">
        <v>12</v>
      </c>
      <c r="N182" s="794">
        <v>34064.39</v>
      </c>
      <c r="O182" s="796">
        <v>1</v>
      </c>
      <c r="P182" s="796">
        <v>6</v>
      </c>
      <c r="Q182" s="794">
        <v>16440.439999999999</v>
      </c>
    </row>
    <row r="183" spans="2:17" s="49" customFormat="1" ht="11.25">
      <c r="B183" s="791" t="s">
        <v>1225</v>
      </c>
      <c r="C183" s="792" t="s">
        <v>1233</v>
      </c>
      <c r="D183" s="792" t="s">
        <v>86</v>
      </c>
      <c r="E183" s="793" t="s">
        <v>1234</v>
      </c>
      <c r="F183" s="794">
        <v>3050</v>
      </c>
      <c r="G183" s="792" t="s">
        <v>1786</v>
      </c>
      <c r="H183" s="795" t="s">
        <v>1787</v>
      </c>
      <c r="I183" s="795" t="s">
        <v>1788</v>
      </c>
      <c r="J183" s="795" t="s">
        <v>1256</v>
      </c>
      <c r="K183" s="793" t="s">
        <v>1275</v>
      </c>
      <c r="L183" s="796">
        <v>1</v>
      </c>
      <c r="M183" s="792">
        <v>12</v>
      </c>
      <c r="N183" s="794">
        <v>39498.33</v>
      </c>
      <c r="O183" s="796">
        <v>1</v>
      </c>
      <c r="P183" s="796">
        <v>6</v>
      </c>
      <c r="Q183" s="794">
        <v>19229.580000000002</v>
      </c>
    </row>
    <row r="184" spans="2:17" s="49" customFormat="1" ht="11.25">
      <c r="B184" s="791" t="s">
        <v>1225</v>
      </c>
      <c r="C184" s="792" t="s">
        <v>1233</v>
      </c>
      <c r="D184" s="792" t="s">
        <v>86</v>
      </c>
      <c r="E184" s="793" t="s">
        <v>1789</v>
      </c>
      <c r="F184" s="794">
        <v>3000</v>
      </c>
      <c r="G184" s="792" t="s">
        <v>1790</v>
      </c>
      <c r="H184" s="795" t="s">
        <v>1791</v>
      </c>
      <c r="I184" s="795" t="s">
        <v>1792</v>
      </c>
      <c r="J184" s="795" t="s">
        <v>1256</v>
      </c>
      <c r="K184" s="793" t="s">
        <v>1327</v>
      </c>
      <c r="L184" s="796">
        <v>1</v>
      </c>
      <c r="M184" s="792">
        <v>12</v>
      </c>
      <c r="N184" s="794">
        <v>38987.090000000004</v>
      </c>
      <c r="O184" s="796">
        <v>1</v>
      </c>
      <c r="P184" s="796">
        <v>6</v>
      </c>
      <c r="Q184" s="794">
        <v>18802.919999999998</v>
      </c>
    </row>
    <row r="185" spans="2:17" s="49" customFormat="1" ht="11.25">
      <c r="B185" s="791" t="s">
        <v>1225</v>
      </c>
      <c r="C185" s="792" t="s">
        <v>1233</v>
      </c>
      <c r="D185" s="792" t="s">
        <v>86</v>
      </c>
      <c r="E185" s="793" t="s">
        <v>1264</v>
      </c>
      <c r="F185" s="794">
        <v>1500</v>
      </c>
      <c r="G185" s="792" t="s">
        <v>1793</v>
      </c>
      <c r="H185" s="795" t="s">
        <v>1794</v>
      </c>
      <c r="I185" s="795" t="s">
        <v>1381</v>
      </c>
      <c r="J185" s="795" t="s">
        <v>1382</v>
      </c>
      <c r="K185" s="793" t="s">
        <v>1383</v>
      </c>
      <c r="L185" s="796">
        <v>7</v>
      </c>
      <c r="M185" s="792">
        <v>12</v>
      </c>
      <c r="N185" s="794">
        <v>21062.809999999998</v>
      </c>
      <c r="O185" s="796">
        <v>1</v>
      </c>
      <c r="P185" s="796">
        <v>6</v>
      </c>
      <c r="Q185" s="794">
        <v>9930</v>
      </c>
    </row>
    <row r="186" spans="2:17" s="49" customFormat="1" ht="11.25">
      <c r="B186" s="791" t="s">
        <v>1225</v>
      </c>
      <c r="C186" s="792" t="s">
        <v>1233</v>
      </c>
      <c r="D186" s="792" t="s">
        <v>86</v>
      </c>
      <c r="E186" s="793" t="s">
        <v>1795</v>
      </c>
      <c r="F186" s="794">
        <v>3000</v>
      </c>
      <c r="G186" s="792" t="s">
        <v>1796</v>
      </c>
      <c r="H186" s="795" t="s">
        <v>1797</v>
      </c>
      <c r="I186" s="795" t="s">
        <v>1449</v>
      </c>
      <c r="J186" s="795" t="s">
        <v>1256</v>
      </c>
      <c r="K186" s="793" t="s">
        <v>1327</v>
      </c>
      <c r="L186" s="796">
        <v>1</v>
      </c>
      <c r="M186" s="792">
        <v>12</v>
      </c>
      <c r="N186" s="794">
        <v>39000</v>
      </c>
      <c r="O186" s="796">
        <v>0</v>
      </c>
      <c r="P186" s="796">
        <v>1</v>
      </c>
      <c r="Q186" s="794">
        <v>3550</v>
      </c>
    </row>
    <row r="187" spans="2:17" s="49" customFormat="1" ht="11.25">
      <c r="B187" s="791" t="s">
        <v>1225</v>
      </c>
      <c r="C187" s="792" t="s">
        <v>1233</v>
      </c>
      <c r="D187" s="792" t="s">
        <v>86</v>
      </c>
      <c r="E187" s="793" t="s">
        <v>1798</v>
      </c>
      <c r="F187" s="794">
        <v>5000</v>
      </c>
      <c r="G187" s="792" t="s">
        <v>1799</v>
      </c>
      <c r="H187" s="795" t="s">
        <v>1800</v>
      </c>
      <c r="I187" s="795" t="s">
        <v>1801</v>
      </c>
      <c r="J187" s="795" t="s">
        <v>1256</v>
      </c>
      <c r="K187" s="793" t="s">
        <v>1251</v>
      </c>
      <c r="L187" s="796">
        <v>1</v>
      </c>
      <c r="M187" s="792">
        <v>12</v>
      </c>
      <c r="N187" s="794">
        <v>64236.14</v>
      </c>
      <c r="O187" s="796">
        <v>1</v>
      </c>
      <c r="P187" s="796">
        <v>6</v>
      </c>
      <c r="Q187" s="794">
        <v>29430</v>
      </c>
    </row>
    <row r="188" spans="2:17" s="49" customFormat="1" ht="11.25">
      <c r="B188" s="791" t="s">
        <v>1225</v>
      </c>
      <c r="C188" s="792" t="s">
        <v>1233</v>
      </c>
      <c r="D188" s="792" t="s">
        <v>86</v>
      </c>
      <c r="E188" s="793" t="s">
        <v>1312</v>
      </c>
      <c r="F188" s="794">
        <v>2000</v>
      </c>
      <c r="G188" s="792" t="s">
        <v>1802</v>
      </c>
      <c r="H188" s="795" t="s">
        <v>1803</v>
      </c>
      <c r="I188" s="795" t="s">
        <v>1804</v>
      </c>
      <c r="J188" s="795" t="s">
        <v>1238</v>
      </c>
      <c r="K188" s="793" t="s">
        <v>1232</v>
      </c>
      <c r="L188" s="796">
        <v>1</v>
      </c>
      <c r="M188" s="792">
        <v>12</v>
      </c>
      <c r="N188" s="794">
        <v>26591.95</v>
      </c>
      <c r="O188" s="796">
        <v>0</v>
      </c>
      <c r="P188" s="796">
        <v>1</v>
      </c>
      <c r="Q188" s="794">
        <v>1922.22</v>
      </c>
    </row>
    <row r="189" spans="2:17" s="49" customFormat="1" ht="11.25">
      <c r="B189" s="791" t="s">
        <v>1225</v>
      </c>
      <c r="C189" s="792" t="s">
        <v>1233</v>
      </c>
      <c r="D189" s="792" t="s">
        <v>86</v>
      </c>
      <c r="E189" s="793" t="s">
        <v>1805</v>
      </c>
      <c r="F189" s="794">
        <v>3400</v>
      </c>
      <c r="G189" s="792" t="s">
        <v>1806</v>
      </c>
      <c r="H189" s="795" t="s">
        <v>1807</v>
      </c>
      <c r="I189" s="795" t="s">
        <v>1808</v>
      </c>
      <c r="J189" s="795" t="s">
        <v>1256</v>
      </c>
      <c r="K189" s="793" t="s">
        <v>1260</v>
      </c>
      <c r="L189" s="796">
        <v>1</v>
      </c>
      <c r="M189" s="792">
        <v>12</v>
      </c>
      <c r="N189" s="794">
        <v>43681.47</v>
      </c>
      <c r="O189" s="796">
        <v>1</v>
      </c>
      <c r="P189" s="796">
        <v>6</v>
      </c>
      <c r="Q189" s="794">
        <v>21330</v>
      </c>
    </row>
    <row r="190" spans="2:17" s="49" customFormat="1" ht="11.25">
      <c r="B190" s="791" t="s">
        <v>1225</v>
      </c>
      <c r="C190" s="792" t="s">
        <v>1233</v>
      </c>
      <c r="D190" s="792" t="s">
        <v>86</v>
      </c>
      <c r="E190" s="793" t="s">
        <v>1809</v>
      </c>
      <c r="F190" s="794">
        <v>6000</v>
      </c>
      <c r="G190" s="792" t="s">
        <v>1810</v>
      </c>
      <c r="H190" s="795" t="s">
        <v>1811</v>
      </c>
      <c r="I190" s="795" t="s">
        <v>1255</v>
      </c>
      <c r="J190" s="795" t="s">
        <v>1256</v>
      </c>
      <c r="K190" s="793" t="s">
        <v>1251</v>
      </c>
      <c r="L190" s="796">
        <v>7</v>
      </c>
      <c r="M190" s="792">
        <v>12</v>
      </c>
      <c r="N190" s="794">
        <v>74780</v>
      </c>
      <c r="O190" s="796">
        <v>1</v>
      </c>
      <c r="P190" s="796">
        <v>6</v>
      </c>
      <c r="Q190" s="794">
        <v>36594.17</v>
      </c>
    </row>
    <row r="191" spans="2:17" s="49" customFormat="1" ht="11.25">
      <c r="B191" s="791" t="s">
        <v>1225</v>
      </c>
      <c r="C191" s="792" t="s">
        <v>1233</v>
      </c>
      <c r="D191" s="792" t="s">
        <v>86</v>
      </c>
      <c r="E191" s="793" t="s">
        <v>1812</v>
      </c>
      <c r="F191" s="794">
        <v>6000</v>
      </c>
      <c r="G191" s="792" t="s">
        <v>1813</v>
      </c>
      <c r="H191" s="795" t="s">
        <v>1814</v>
      </c>
      <c r="I191" s="795" t="s">
        <v>1815</v>
      </c>
      <c r="J191" s="795" t="s">
        <v>1256</v>
      </c>
      <c r="K191" s="793" t="s">
        <v>1260</v>
      </c>
      <c r="L191" s="796">
        <v>7</v>
      </c>
      <c r="M191" s="792">
        <v>12</v>
      </c>
      <c r="N191" s="794">
        <v>74543.33</v>
      </c>
      <c r="O191" s="796">
        <v>1</v>
      </c>
      <c r="P191" s="796">
        <v>6</v>
      </c>
      <c r="Q191" s="794">
        <v>36872.910000000003</v>
      </c>
    </row>
    <row r="192" spans="2:17" s="49" customFormat="1" ht="11.25">
      <c r="B192" s="791" t="s">
        <v>1225</v>
      </c>
      <c r="C192" s="792" t="s">
        <v>1233</v>
      </c>
      <c r="D192" s="792" t="s">
        <v>86</v>
      </c>
      <c r="E192" s="793" t="s">
        <v>1312</v>
      </c>
      <c r="F192" s="794">
        <v>2000</v>
      </c>
      <c r="G192" s="792" t="s">
        <v>1816</v>
      </c>
      <c r="H192" s="795" t="s">
        <v>1817</v>
      </c>
      <c r="I192" s="795" t="s">
        <v>1818</v>
      </c>
      <c r="J192" s="795" t="s">
        <v>1256</v>
      </c>
      <c r="K192" s="793" t="s">
        <v>1275</v>
      </c>
      <c r="L192" s="796">
        <v>1</v>
      </c>
      <c r="M192" s="792">
        <v>12</v>
      </c>
      <c r="N192" s="794">
        <v>26938.92</v>
      </c>
      <c r="O192" s="796">
        <v>1</v>
      </c>
      <c r="P192" s="796">
        <v>6</v>
      </c>
      <c r="Q192" s="794">
        <v>12930</v>
      </c>
    </row>
    <row r="193" spans="2:17" s="49" customFormat="1" ht="11.25">
      <c r="B193" s="791" t="s">
        <v>1225</v>
      </c>
      <c r="C193" s="792" t="s">
        <v>1233</v>
      </c>
      <c r="D193" s="792" t="s">
        <v>86</v>
      </c>
      <c r="E193" s="793" t="s">
        <v>1819</v>
      </c>
      <c r="F193" s="794">
        <v>2600</v>
      </c>
      <c r="G193" s="792" t="s">
        <v>1820</v>
      </c>
      <c r="H193" s="795" t="s">
        <v>1821</v>
      </c>
      <c r="I193" s="795" t="s">
        <v>1290</v>
      </c>
      <c r="J193" s="795" t="s">
        <v>1238</v>
      </c>
      <c r="K193" s="793" t="s">
        <v>1232</v>
      </c>
      <c r="L193" s="796">
        <v>1</v>
      </c>
      <c r="M193" s="792">
        <v>12</v>
      </c>
      <c r="N193" s="794">
        <v>34173.449999999997</v>
      </c>
      <c r="O193" s="796">
        <v>1</v>
      </c>
      <c r="P193" s="796">
        <v>6</v>
      </c>
      <c r="Q193" s="794">
        <v>16529.100000000002</v>
      </c>
    </row>
    <row r="194" spans="2:17" s="49" customFormat="1" ht="11.25">
      <c r="B194" s="791" t="s">
        <v>1225</v>
      </c>
      <c r="C194" s="792" t="s">
        <v>1233</v>
      </c>
      <c r="D194" s="792" t="s">
        <v>86</v>
      </c>
      <c r="E194" s="793" t="s">
        <v>1822</v>
      </c>
      <c r="F194" s="794">
        <v>2100</v>
      </c>
      <c r="G194" s="792" t="s">
        <v>1823</v>
      </c>
      <c r="H194" s="795" t="s">
        <v>1824</v>
      </c>
      <c r="I194" s="795" t="s">
        <v>1825</v>
      </c>
      <c r="J194" s="795" t="s">
        <v>1238</v>
      </c>
      <c r="K194" s="793" t="s">
        <v>1232</v>
      </c>
      <c r="L194" s="796">
        <v>7</v>
      </c>
      <c r="M194" s="792">
        <v>12</v>
      </c>
      <c r="N194" s="794">
        <v>29130</v>
      </c>
      <c r="O194" s="796">
        <v>1</v>
      </c>
      <c r="P194" s="796">
        <v>6</v>
      </c>
      <c r="Q194" s="794">
        <v>13530</v>
      </c>
    </row>
    <row r="195" spans="2:17" s="49" customFormat="1" ht="11.25">
      <c r="B195" s="791" t="s">
        <v>1225</v>
      </c>
      <c r="C195" s="792" t="s">
        <v>1233</v>
      </c>
      <c r="D195" s="792" t="s">
        <v>86</v>
      </c>
      <c r="E195" s="793" t="s">
        <v>1234</v>
      </c>
      <c r="F195" s="794">
        <v>2000</v>
      </c>
      <c r="G195" s="792" t="s">
        <v>1826</v>
      </c>
      <c r="H195" s="795" t="s">
        <v>1827</v>
      </c>
      <c r="I195" s="795" t="s">
        <v>1653</v>
      </c>
      <c r="J195" s="795" t="s">
        <v>1256</v>
      </c>
      <c r="K195" s="793" t="s">
        <v>1327</v>
      </c>
      <c r="L195" s="796">
        <v>1</v>
      </c>
      <c r="M195" s="792">
        <v>12</v>
      </c>
      <c r="N195" s="794">
        <v>26922.489999999998</v>
      </c>
      <c r="O195" s="796">
        <v>1</v>
      </c>
      <c r="P195" s="796">
        <v>6</v>
      </c>
      <c r="Q195" s="794">
        <v>12898.609999999999</v>
      </c>
    </row>
    <row r="196" spans="2:17" s="49" customFormat="1" ht="11.25">
      <c r="B196" s="791" t="s">
        <v>1225</v>
      </c>
      <c r="C196" s="792" t="s">
        <v>1233</v>
      </c>
      <c r="D196" s="792" t="s">
        <v>86</v>
      </c>
      <c r="E196" s="793" t="s">
        <v>1828</v>
      </c>
      <c r="F196" s="794">
        <v>3200</v>
      </c>
      <c r="G196" s="792" t="s">
        <v>1829</v>
      </c>
      <c r="H196" s="795" t="s">
        <v>1830</v>
      </c>
      <c r="I196" s="795" t="s">
        <v>1290</v>
      </c>
      <c r="J196" s="795" t="s">
        <v>1238</v>
      </c>
      <c r="K196" s="793" t="s">
        <v>1232</v>
      </c>
      <c r="L196" s="796">
        <v>1</v>
      </c>
      <c r="M196" s="792">
        <v>12</v>
      </c>
      <c r="N196" s="794">
        <v>41379.56</v>
      </c>
      <c r="O196" s="796">
        <v>1</v>
      </c>
      <c r="P196" s="796">
        <v>6</v>
      </c>
      <c r="Q196" s="794">
        <v>20130</v>
      </c>
    </row>
    <row r="197" spans="2:17" s="49" customFormat="1" ht="11.25">
      <c r="B197" s="791" t="s">
        <v>1225</v>
      </c>
      <c r="C197" s="792" t="s">
        <v>1233</v>
      </c>
      <c r="D197" s="792" t="s">
        <v>86</v>
      </c>
      <c r="E197" s="793" t="s">
        <v>1252</v>
      </c>
      <c r="F197" s="794">
        <v>2000</v>
      </c>
      <c r="G197" s="792" t="s">
        <v>1831</v>
      </c>
      <c r="H197" s="795" t="s">
        <v>1832</v>
      </c>
      <c r="I197" s="795" t="s">
        <v>1818</v>
      </c>
      <c r="J197" s="795" t="s">
        <v>1256</v>
      </c>
      <c r="K197" s="793" t="s">
        <v>1327</v>
      </c>
      <c r="L197" s="796">
        <v>1</v>
      </c>
      <c r="M197" s="792">
        <v>12</v>
      </c>
      <c r="N197" s="794">
        <v>26817.360000000001</v>
      </c>
      <c r="O197" s="796">
        <v>1</v>
      </c>
      <c r="P197" s="796">
        <v>6</v>
      </c>
      <c r="Q197" s="794">
        <v>12858.61</v>
      </c>
    </row>
    <row r="198" spans="2:17" s="49" customFormat="1" ht="11.25">
      <c r="B198" s="791" t="s">
        <v>1225</v>
      </c>
      <c r="C198" s="792" t="s">
        <v>1233</v>
      </c>
      <c r="D198" s="792" t="s">
        <v>86</v>
      </c>
      <c r="E198" s="793" t="s">
        <v>1339</v>
      </c>
      <c r="F198" s="794">
        <v>2300</v>
      </c>
      <c r="G198" s="792" t="s">
        <v>1833</v>
      </c>
      <c r="H198" s="795" t="s">
        <v>1834</v>
      </c>
      <c r="I198" s="795" t="s">
        <v>1835</v>
      </c>
      <c r="J198" s="795" t="s">
        <v>1256</v>
      </c>
      <c r="K198" s="793" t="s">
        <v>1327</v>
      </c>
      <c r="L198" s="796">
        <v>1</v>
      </c>
      <c r="M198" s="792">
        <v>12</v>
      </c>
      <c r="N198" s="794">
        <v>30518.53</v>
      </c>
      <c r="O198" s="796">
        <v>1</v>
      </c>
      <c r="P198" s="796">
        <v>6</v>
      </c>
      <c r="Q198" s="794">
        <v>14724.41</v>
      </c>
    </row>
    <row r="199" spans="2:17" s="49" customFormat="1" ht="11.25">
      <c r="B199" s="791" t="s">
        <v>1225</v>
      </c>
      <c r="C199" s="792" t="s">
        <v>1233</v>
      </c>
      <c r="D199" s="792" t="s">
        <v>86</v>
      </c>
      <c r="E199" s="793" t="s">
        <v>1836</v>
      </c>
      <c r="F199" s="794">
        <v>3200</v>
      </c>
      <c r="G199" s="792" t="s">
        <v>1837</v>
      </c>
      <c r="H199" s="795" t="s">
        <v>1838</v>
      </c>
      <c r="I199" s="795" t="s">
        <v>1290</v>
      </c>
      <c r="J199" s="795" t="s">
        <v>1238</v>
      </c>
      <c r="K199" s="793" t="s">
        <v>1232</v>
      </c>
      <c r="L199" s="796">
        <v>1</v>
      </c>
      <c r="M199" s="792">
        <v>12</v>
      </c>
      <c r="N199" s="794">
        <v>40965.759999999995</v>
      </c>
      <c r="O199" s="796">
        <v>1</v>
      </c>
      <c r="P199" s="796">
        <v>6</v>
      </c>
      <c r="Q199" s="794">
        <v>20124.669999999998</v>
      </c>
    </row>
    <row r="200" spans="2:17" s="49" customFormat="1" ht="11.25">
      <c r="B200" s="791" t="s">
        <v>1225</v>
      </c>
      <c r="C200" s="792" t="s">
        <v>1233</v>
      </c>
      <c r="D200" s="792" t="s">
        <v>86</v>
      </c>
      <c r="E200" s="793" t="s">
        <v>1839</v>
      </c>
      <c r="F200" s="794">
        <v>2600</v>
      </c>
      <c r="G200" s="792" t="s">
        <v>1840</v>
      </c>
      <c r="H200" s="795" t="s">
        <v>1841</v>
      </c>
      <c r="I200" s="795" t="s">
        <v>1842</v>
      </c>
      <c r="J200" s="795" t="s">
        <v>1238</v>
      </c>
      <c r="K200" s="793" t="s">
        <v>1232</v>
      </c>
      <c r="L200" s="796">
        <v>1</v>
      </c>
      <c r="M200" s="792">
        <v>12</v>
      </c>
      <c r="N200" s="794">
        <v>34080.83</v>
      </c>
      <c r="O200" s="796">
        <v>1</v>
      </c>
      <c r="P200" s="796">
        <v>6</v>
      </c>
      <c r="Q200" s="794">
        <v>16530</v>
      </c>
    </row>
    <row r="201" spans="2:17" s="49" customFormat="1" ht="11.25">
      <c r="B201" s="791" t="s">
        <v>1225</v>
      </c>
      <c r="C201" s="792" t="s">
        <v>1233</v>
      </c>
      <c r="D201" s="792" t="s">
        <v>86</v>
      </c>
      <c r="E201" s="793" t="s">
        <v>1843</v>
      </c>
      <c r="F201" s="794">
        <v>4000</v>
      </c>
      <c r="G201" s="792" t="s">
        <v>1844</v>
      </c>
      <c r="H201" s="795" t="s">
        <v>1845</v>
      </c>
      <c r="I201" s="795" t="s">
        <v>1846</v>
      </c>
      <c r="J201" s="795" t="s">
        <v>1256</v>
      </c>
      <c r="K201" s="793" t="s">
        <v>1327</v>
      </c>
      <c r="L201" s="796">
        <v>1</v>
      </c>
      <c r="M201" s="792">
        <v>12</v>
      </c>
      <c r="N201" s="794">
        <v>50999.729999999996</v>
      </c>
      <c r="O201" s="796">
        <v>1</v>
      </c>
      <c r="P201" s="796">
        <v>6</v>
      </c>
      <c r="Q201" s="794">
        <v>24930</v>
      </c>
    </row>
    <row r="202" spans="2:17" s="49" customFormat="1" ht="11.25">
      <c r="B202" s="791" t="s">
        <v>1225</v>
      </c>
      <c r="C202" s="792" t="s">
        <v>1233</v>
      </c>
      <c r="D202" s="792" t="s">
        <v>86</v>
      </c>
      <c r="E202" s="793" t="s">
        <v>1847</v>
      </c>
      <c r="F202" s="794">
        <v>3200</v>
      </c>
      <c r="G202" s="792" t="s">
        <v>1848</v>
      </c>
      <c r="H202" s="795" t="s">
        <v>1849</v>
      </c>
      <c r="I202" s="795" t="s">
        <v>1850</v>
      </c>
      <c r="J202" s="795" t="s">
        <v>1256</v>
      </c>
      <c r="K202" s="793" t="s">
        <v>1251</v>
      </c>
      <c r="L202" s="796">
        <v>1</v>
      </c>
      <c r="M202" s="792">
        <v>12</v>
      </c>
      <c r="N202" s="794">
        <v>41242.86</v>
      </c>
      <c r="O202" s="796">
        <v>1</v>
      </c>
      <c r="P202" s="796">
        <v>6</v>
      </c>
      <c r="Q202" s="794">
        <v>20129.120000000003</v>
      </c>
    </row>
    <row r="203" spans="2:17" s="49" customFormat="1" ht="11.25">
      <c r="B203" s="791" t="s">
        <v>1225</v>
      </c>
      <c r="C203" s="792" t="s">
        <v>1233</v>
      </c>
      <c r="D203" s="792" t="s">
        <v>86</v>
      </c>
      <c r="E203" s="793" t="s">
        <v>1851</v>
      </c>
      <c r="F203" s="794">
        <v>2300</v>
      </c>
      <c r="G203" s="792" t="s">
        <v>1852</v>
      </c>
      <c r="H203" s="795" t="s">
        <v>1853</v>
      </c>
      <c r="I203" s="795" t="s">
        <v>1854</v>
      </c>
      <c r="J203" s="795" t="s">
        <v>1256</v>
      </c>
      <c r="K203" s="793" t="s">
        <v>1260</v>
      </c>
      <c r="L203" s="796">
        <v>1</v>
      </c>
      <c r="M203" s="792">
        <v>12</v>
      </c>
      <c r="N203" s="794">
        <v>30250.190000000002</v>
      </c>
      <c r="O203" s="796">
        <v>1</v>
      </c>
      <c r="P203" s="796">
        <v>6</v>
      </c>
      <c r="Q203" s="794">
        <v>14546.789999999999</v>
      </c>
    </row>
    <row r="204" spans="2:17" s="49" customFormat="1" ht="11.25">
      <c r="B204" s="791" t="s">
        <v>1225</v>
      </c>
      <c r="C204" s="792" t="s">
        <v>1226</v>
      </c>
      <c r="D204" s="792" t="s">
        <v>86</v>
      </c>
      <c r="E204" s="793" t="s">
        <v>1647</v>
      </c>
      <c r="F204" s="794">
        <v>5000</v>
      </c>
      <c r="G204" s="792" t="s">
        <v>1855</v>
      </c>
      <c r="H204" s="795" t="s">
        <v>1856</v>
      </c>
      <c r="I204" s="795" t="s">
        <v>1857</v>
      </c>
      <c r="J204" s="795" t="s">
        <v>1256</v>
      </c>
      <c r="K204" s="793" t="s">
        <v>1327</v>
      </c>
      <c r="L204" s="796">
        <v>1</v>
      </c>
      <c r="M204" s="792">
        <v>10</v>
      </c>
      <c r="N204" s="794">
        <v>48635.429999999993</v>
      </c>
      <c r="O204" s="796"/>
      <c r="P204" s="796"/>
      <c r="Q204" s="794"/>
    </row>
    <row r="205" spans="2:17" s="49" customFormat="1" ht="11.25">
      <c r="B205" s="791" t="s">
        <v>1225</v>
      </c>
      <c r="C205" s="792" t="s">
        <v>1233</v>
      </c>
      <c r="D205" s="792" t="s">
        <v>86</v>
      </c>
      <c r="E205" s="793" t="s">
        <v>1234</v>
      </c>
      <c r="F205" s="794">
        <v>2000</v>
      </c>
      <c r="G205" s="792" t="s">
        <v>1858</v>
      </c>
      <c r="H205" s="795" t="s">
        <v>1859</v>
      </c>
      <c r="I205" s="795" t="s">
        <v>1860</v>
      </c>
      <c r="J205" s="795" t="s">
        <v>1256</v>
      </c>
      <c r="K205" s="793" t="s">
        <v>1327</v>
      </c>
      <c r="L205" s="796">
        <v>1</v>
      </c>
      <c r="M205" s="792">
        <v>12</v>
      </c>
      <c r="N205" s="794">
        <v>27000</v>
      </c>
      <c r="O205" s="796">
        <v>1</v>
      </c>
      <c r="P205" s="796">
        <v>6</v>
      </c>
      <c r="Q205" s="794">
        <v>12930</v>
      </c>
    </row>
    <row r="206" spans="2:17" s="49" customFormat="1" ht="11.25">
      <c r="B206" s="791" t="s">
        <v>1225</v>
      </c>
      <c r="C206" s="792" t="s">
        <v>1233</v>
      </c>
      <c r="D206" s="792" t="s">
        <v>86</v>
      </c>
      <c r="E206" s="793" t="s">
        <v>1670</v>
      </c>
      <c r="F206" s="794">
        <v>2600</v>
      </c>
      <c r="G206" s="792" t="s">
        <v>1861</v>
      </c>
      <c r="H206" s="795" t="s">
        <v>1862</v>
      </c>
      <c r="I206" s="795" t="s">
        <v>1513</v>
      </c>
      <c r="J206" s="795" t="s">
        <v>1238</v>
      </c>
      <c r="K206" s="793" t="s">
        <v>1232</v>
      </c>
      <c r="L206" s="796">
        <v>1</v>
      </c>
      <c r="M206" s="792">
        <v>12</v>
      </c>
      <c r="N206" s="794">
        <v>34177.08</v>
      </c>
      <c r="O206" s="796">
        <v>1</v>
      </c>
      <c r="P206" s="796">
        <v>6</v>
      </c>
      <c r="Q206" s="794">
        <v>16513.93</v>
      </c>
    </row>
    <row r="207" spans="2:17" s="49" customFormat="1" ht="11.25">
      <c r="B207" s="791" t="s">
        <v>1225</v>
      </c>
      <c r="C207" s="792" t="s">
        <v>1233</v>
      </c>
      <c r="D207" s="792" t="s">
        <v>86</v>
      </c>
      <c r="E207" s="793" t="s">
        <v>1287</v>
      </c>
      <c r="F207" s="794">
        <v>2100</v>
      </c>
      <c r="G207" s="792" t="s">
        <v>1863</v>
      </c>
      <c r="H207" s="795" t="s">
        <v>1864</v>
      </c>
      <c r="I207" s="795" t="s">
        <v>1865</v>
      </c>
      <c r="J207" s="795" t="s">
        <v>1256</v>
      </c>
      <c r="K207" s="793" t="s">
        <v>1251</v>
      </c>
      <c r="L207" s="796">
        <v>7</v>
      </c>
      <c r="M207" s="792">
        <v>12</v>
      </c>
      <c r="N207" s="794">
        <v>28199.559999999998</v>
      </c>
      <c r="O207" s="796">
        <v>1</v>
      </c>
      <c r="P207" s="796">
        <v>6</v>
      </c>
      <c r="Q207" s="794">
        <v>13530</v>
      </c>
    </row>
    <row r="208" spans="2:17" s="49" customFormat="1" ht="11.25">
      <c r="B208" s="791" t="s">
        <v>1225</v>
      </c>
      <c r="C208" s="792" t="s">
        <v>1233</v>
      </c>
      <c r="D208" s="792" t="s">
        <v>86</v>
      </c>
      <c r="E208" s="793" t="s">
        <v>1866</v>
      </c>
      <c r="F208" s="794">
        <v>2600</v>
      </c>
      <c r="G208" s="792" t="s">
        <v>1867</v>
      </c>
      <c r="H208" s="795" t="s">
        <v>1868</v>
      </c>
      <c r="I208" s="795" t="s">
        <v>1331</v>
      </c>
      <c r="J208" s="795" t="s">
        <v>1238</v>
      </c>
      <c r="K208" s="793" t="s">
        <v>1232</v>
      </c>
      <c r="L208" s="796">
        <v>1</v>
      </c>
      <c r="M208" s="792">
        <v>12</v>
      </c>
      <c r="N208" s="794">
        <v>34196.58</v>
      </c>
      <c r="O208" s="796">
        <v>1</v>
      </c>
      <c r="P208" s="796">
        <v>6</v>
      </c>
      <c r="Q208" s="794">
        <v>16411.55</v>
      </c>
    </row>
    <row r="209" spans="2:17" s="49" customFormat="1" ht="11.25">
      <c r="B209" s="791" t="s">
        <v>1225</v>
      </c>
      <c r="C209" s="792" t="s">
        <v>1233</v>
      </c>
      <c r="D209" s="792" t="s">
        <v>86</v>
      </c>
      <c r="E209" s="793" t="s">
        <v>1280</v>
      </c>
      <c r="F209" s="794">
        <v>5000</v>
      </c>
      <c r="G209" s="792" t="s">
        <v>1869</v>
      </c>
      <c r="H209" s="795" t="s">
        <v>1870</v>
      </c>
      <c r="I209" s="795" t="s">
        <v>1280</v>
      </c>
      <c r="J209" s="795" t="s">
        <v>1256</v>
      </c>
      <c r="K209" s="793" t="s">
        <v>1251</v>
      </c>
      <c r="L209" s="796">
        <v>1</v>
      </c>
      <c r="M209" s="792">
        <v>12</v>
      </c>
      <c r="N209" s="794">
        <v>62756.24</v>
      </c>
      <c r="O209" s="796">
        <v>1</v>
      </c>
      <c r="P209" s="796">
        <v>6</v>
      </c>
      <c r="Q209" s="794">
        <v>30930</v>
      </c>
    </row>
    <row r="210" spans="2:17" s="49" customFormat="1" ht="11.25">
      <c r="B210" s="791" t="s">
        <v>1225</v>
      </c>
      <c r="C210" s="792" t="s">
        <v>1233</v>
      </c>
      <c r="D210" s="792" t="s">
        <v>86</v>
      </c>
      <c r="E210" s="793" t="s">
        <v>1871</v>
      </c>
      <c r="F210" s="794">
        <v>2100</v>
      </c>
      <c r="G210" s="792" t="s">
        <v>1872</v>
      </c>
      <c r="H210" s="795" t="s">
        <v>1873</v>
      </c>
      <c r="I210" s="795" t="s">
        <v>1290</v>
      </c>
      <c r="J210" s="795" t="s">
        <v>1238</v>
      </c>
      <c r="K210" s="793" t="s">
        <v>1232</v>
      </c>
      <c r="L210" s="796">
        <v>7</v>
      </c>
      <c r="M210" s="792">
        <v>12</v>
      </c>
      <c r="N210" s="794">
        <v>28130.15</v>
      </c>
      <c r="O210" s="796">
        <v>1</v>
      </c>
      <c r="P210" s="796">
        <v>6</v>
      </c>
      <c r="Q210" s="794">
        <v>13528.4</v>
      </c>
    </row>
    <row r="211" spans="2:17" s="49" customFormat="1" ht="11.25">
      <c r="B211" s="791" t="s">
        <v>1225</v>
      </c>
      <c r="C211" s="792" t="s">
        <v>1233</v>
      </c>
      <c r="D211" s="792" t="s">
        <v>86</v>
      </c>
      <c r="E211" s="793" t="s">
        <v>1339</v>
      </c>
      <c r="F211" s="794">
        <v>2000</v>
      </c>
      <c r="G211" s="792" t="s">
        <v>1874</v>
      </c>
      <c r="H211" s="795" t="s">
        <v>1875</v>
      </c>
      <c r="I211" s="795" t="s">
        <v>1283</v>
      </c>
      <c r="J211" s="795" t="s">
        <v>1256</v>
      </c>
      <c r="K211" s="793" t="s">
        <v>1232</v>
      </c>
      <c r="L211" s="796">
        <v>1</v>
      </c>
      <c r="M211" s="792">
        <v>12</v>
      </c>
      <c r="N211" s="794">
        <v>26999.16</v>
      </c>
      <c r="O211" s="796">
        <v>1</v>
      </c>
      <c r="P211" s="796">
        <v>6</v>
      </c>
      <c r="Q211" s="794">
        <v>12930</v>
      </c>
    </row>
    <row r="212" spans="2:17" s="49" customFormat="1" ht="11.25">
      <c r="B212" s="791" t="s">
        <v>1225</v>
      </c>
      <c r="C212" s="792" t="s">
        <v>1233</v>
      </c>
      <c r="D212" s="792" t="s">
        <v>86</v>
      </c>
      <c r="E212" s="793" t="s">
        <v>1244</v>
      </c>
      <c r="F212" s="794">
        <v>2000</v>
      </c>
      <c r="G212" s="792" t="s">
        <v>1876</v>
      </c>
      <c r="H212" s="795" t="s">
        <v>1877</v>
      </c>
      <c r="I212" s="795" t="s">
        <v>1299</v>
      </c>
      <c r="J212" s="795" t="s">
        <v>1238</v>
      </c>
      <c r="K212" s="793" t="s">
        <v>1251</v>
      </c>
      <c r="L212" s="796">
        <v>1</v>
      </c>
      <c r="M212" s="792">
        <v>12</v>
      </c>
      <c r="N212" s="794">
        <v>27830.15</v>
      </c>
      <c r="O212" s="796">
        <v>1</v>
      </c>
      <c r="P212" s="796">
        <v>6</v>
      </c>
      <c r="Q212" s="794">
        <v>12925.97</v>
      </c>
    </row>
    <row r="213" spans="2:17" s="49" customFormat="1" ht="11.25">
      <c r="B213" s="791" t="s">
        <v>1225</v>
      </c>
      <c r="C213" s="792" t="s">
        <v>1233</v>
      </c>
      <c r="D213" s="792" t="s">
        <v>86</v>
      </c>
      <c r="E213" s="793" t="s">
        <v>1769</v>
      </c>
      <c r="F213" s="794">
        <v>2600</v>
      </c>
      <c r="G213" s="792" t="s">
        <v>1878</v>
      </c>
      <c r="H213" s="795" t="s">
        <v>1879</v>
      </c>
      <c r="I213" s="795" t="s">
        <v>1880</v>
      </c>
      <c r="J213" s="795" t="s">
        <v>1238</v>
      </c>
      <c r="K213" s="793" t="s">
        <v>1232</v>
      </c>
      <c r="L213" s="796">
        <v>1</v>
      </c>
      <c r="M213" s="792">
        <v>12</v>
      </c>
      <c r="N213" s="794">
        <v>34102.49</v>
      </c>
      <c r="O213" s="796">
        <v>1</v>
      </c>
      <c r="P213" s="796">
        <v>6</v>
      </c>
      <c r="Q213" s="794">
        <v>16472.580000000002</v>
      </c>
    </row>
    <row r="214" spans="2:17" s="49" customFormat="1" ht="11.25">
      <c r="B214" s="791" t="s">
        <v>1225</v>
      </c>
      <c r="C214" s="792" t="s">
        <v>1233</v>
      </c>
      <c r="D214" s="792" t="s">
        <v>86</v>
      </c>
      <c r="E214" s="793" t="s">
        <v>1670</v>
      </c>
      <c r="F214" s="794">
        <v>2600</v>
      </c>
      <c r="G214" s="792" t="s">
        <v>1881</v>
      </c>
      <c r="H214" s="795" t="s">
        <v>1882</v>
      </c>
      <c r="I214" s="795" t="s">
        <v>1527</v>
      </c>
      <c r="J214" s="795" t="s">
        <v>1256</v>
      </c>
      <c r="K214" s="793" t="s">
        <v>1251</v>
      </c>
      <c r="L214" s="796">
        <v>1</v>
      </c>
      <c r="M214" s="792">
        <v>12</v>
      </c>
      <c r="N214" s="794">
        <v>34200</v>
      </c>
      <c r="O214" s="796">
        <v>1</v>
      </c>
      <c r="P214" s="796">
        <v>6</v>
      </c>
      <c r="Q214" s="794">
        <v>16527.829999999998</v>
      </c>
    </row>
    <row r="215" spans="2:17" s="49" customFormat="1" ht="11.25">
      <c r="B215" s="791" t="s">
        <v>1225</v>
      </c>
      <c r="C215" s="792" t="s">
        <v>1233</v>
      </c>
      <c r="D215" s="792" t="s">
        <v>86</v>
      </c>
      <c r="E215" s="793" t="s">
        <v>1252</v>
      </c>
      <c r="F215" s="794">
        <v>2300</v>
      </c>
      <c r="G215" s="792" t="s">
        <v>1883</v>
      </c>
      <c r="H215" s="795" t="s">
        <v>1884</v>
      </c>
      <c r="I215" s="795" t="s">
        <v>1513</v>
      </c>
      <c r="J215" s="795" t="s">
        <v>1238</v>
      </c>
      <c r="K215" s="793" t="s">
        <v>1232</v>
      </c>
      <c r="L215" s="796">
        <v>1</v>
      </c>
      <c r="M215" s="792">
        <v>12</v>
      </c>
      <c r="N215" s="794">
        <v>30470.02</v>
      </c>
      <c r="O215" s="796">
        <v>1</v>
      </c>
      <c r="P215" s="796">
        <v>6</v>
      </c>
      <c r="Q215" s="794">
        <v>14730</v>
      </c>
    </row>
    <row r="216" spans="2:17" s="49" customFormat="1" ht="11.25">
      <c r="B216" s="791" t="s">
        <v>1225</v>
      </c>
      <c r="C216" s="792" t="s">
        <v>1233</v>
      </c>
      <c r="D216" s="792" t="s">
        <v>86</v>
      </c>
      <c r="E216" s="793" t="s">
        <v>1885</v>
      </c>
      <c r="F216" s="794">
        <v>6000</v>
      </c>
      <c r="G216" s="792" t="s">
        <v>1886</v>
      </c>
      <c r="H216" s="795" t="s">
        <v>1887</v>
      </c>
      <c r="I216" s="795" t="s">
        <v>1280</v>
      </c>
      <c r="J216" s="795" t="s">
        <v>1256</v>
      </c>
      <c r="K216" s="793" t="s">
        <v>1251</v>
      </c>
      <c r="L216" s="796">
        <v>4</v>
      </c>
      <c r="M216" s="792">
        <v>12</v>
      </c>
      <c r="N216" s="794">
        <v>75000</v>
      </c>
      <c r="O216" s="796">
        <v>1</v>
      </c>
      <c r="P216" s="796">
        <v>6</v>
      </c>
      <c r="Q216" s="794">
        <v>36929.58</v>
      </c>
    </row>
    <row r="217" spans="2:17" s="49" customFormat="1" ht="11.25">
      <c r="B217" s="791" t="s">
        <v>1225</v>
      </c>
      <c r="C217" s="792" t="s">
        <v>1233</v>
      </c>
      <c r="D217" s="792" t="s">
        <v>86</v>
      </c>
      <c r="E217" s="793" t="s">
        <v>1888</v>
      </c>
      <c r="F217" s="794">
        <v>2300</v>
      </c>
      <c r="G217" s="792" t="s">
        <v>1889</v>
      </c>
      <c r="H217" s="795" t="s">
        <v>1890</v>
      </c>
      <c r="I217" s="795" t="s">
        <v>1891</v>
      </c>
      <c r="J217" s="795" t="s">
        <v>1256</v>
      </c>
      <c r="K217" s="793" t="s">
        <v>1275</v>
      </c>
      <c r="L217" s="796">
        <v>1</v>
      </c>
      <c r="M217" s="792">
        <v>12</v>
      </c>
      <c r="N217" s="794">
        <v>30585.31</v>
      </c>
      <c r="O217" s="796">
        <v>1</v>
      </c>
      <c r="P217" s="796">
        <v>6</v>
      </c>
      <c r="Q217" s="794">
        <v>14619.79</v>
      </c>
    </row>
    <row r="218" spans="2:17" s="49" customFormat="1" ht="11.25">
      <c r="B218" s="791" t="s">
        <v>1225</v>
      </c>
      <c r="C218" s="792" t="s">
        <v>1233</v>
      </c>
      <c r="D218" s="792" t="s">
        <v>86</v>
      </c>
      <c r="E218" s="793" t="s">
        <v>1892</v>
      </c>
      <c r="F218" s="794">
        <v>2100</v>
      </c>
      <c r="G218" s="792" t="s">
        <v>1893</v>
      </c>
      <c r="H218" s="795" t="s">
        <v>1894</v>
      </c>
      <c r="I218" s="795" t="s">
        <v>1895</v>
      </c>
      <c r="J218" s="795" t="s">
        <v>1238</v>
      </c>
      <c r="K218" s="793" t="s">
        <v>1232</v>
      </c>
      <c r="L218" s="796">
        <v>7</v>
      </c>
      <c r="M218" s="792">
        <v>12</v>
      </c>
      <c r="N218" s="794">
        <v>28777.07</v>
      </c>
      <c r="O218" s="796">
        <v>1</v>
      </c>
      <c r="P218" s="796">
        <v>6</v>
      </c>
      <c r="Q218" s="794">
        <v>13530</v>
      </c>
    </row>
    <row r="219" spans="2:17" s="49" customFormat="1" ht="11.25">
      <c r="B219" s="791" t="s">
        <v>1225</v>
      </c>
      <c r="C219" s="792" t="s">
        <v>1233</v>
      </c>
      <c r="D219" s="792" t="s">
        <v>86</v>
      </c>
      <c r="E219" s="793" t="s">
        <v>1769</v>
      </c>
      <c r="F219" s="794">
        <v>2600</v>
      </c>
      <c r="G219" s="792" t="s">
        <v>1896</v>
      </c>
      <c r="H219" s="795" t="s">
        <v>1897</v>
      </c>
      <c r="I219" s="795" t="s">
        <v>1471</v>
      </c>
      <c r="J219" s="795" t="s">
        <v>1256</v>
      </c>
      <c r="K219" s="793" t="s">
        <v>1251</v>
      </c>
      <c r="L219" s="796">
        <v>1</v>
      </c>
      <c r="M219" s="792">
        <v>12</v>
      </c>
      <c r="N219" s="794">
        <v>34200</v>
      </c>
      <c r="O219" s="796">
        <v>1</v>
      </c>
      <c r="P219" s="796">
        <v>6</v>
      </c>
      <c r="Q219" s="794">
        <v>16529.82</v>
      </c>
    </row>
    <row r="220" spans="2:17" s="49" customFormat="1" ht="11.25">
      <c r="B220" s="791" t="s">
        <v>1225</v>
      </c>
      <c r="C220" s="792" t="s">
        <v>1233</v>
      </c>
      <c r="D220" s="792" t="s">
        <v>86</v>
      </c>
      <c r="E220" s="793" t="s">
        <v>1898</v>
      </c>
      <c r="F220" s="794">
        <v>2600</v>
      </c>
      <c r="G220" s="792" t="s">
        <v>1899</v>
      </c>
      <c r="H220" s="795" t="s">
        <v>1900</v>
      </c>
      <c r="I220" s="795" t="s">
        <v>1901</v>
      </c>
      <c r="J220" s="795" t="s">
        <v>1238</v>
      </c>
      <c r="K220" s="793" t="s">
        <v>1232</v>
      </c>
      <c r="L220" s="796">
        <v>1</v>
      </c>
      <c r="M220" s="792">
        <v>12</v>
      </c>
      <c r="N220" s="794">
        <v>34103.86</v>
      </c>
      <c r="O220" s="796">
        <v>0</v>
      </c>
      <c r="P220" s="796">
        <v>1</v>
      </c>
      <c r="Q220" s="794">
        <v>1083.33</v>
      </c>
    </row>
    <row r="221" spans="2:17" s="49" customFormat="1" ht="11.25">
      <c r="B221" s="791" t="s">
        <v>1225</v>
      </c>
      <c r="C221" s="792" t="s">
        <v>1233</v>
      </c>
      <c r="D221" s="792" t="s">
        <v>86</v>
      </c>
      <c r="E221" s="793" t="s">
        <v>1902</v>
      </c>
      <c r="F221" s="794">
        <v>3000</v>
      </c>
      <c r="G221" s="792" t="s">
        <v>1903</v>
      </c>
      <c r="H221" s="795" t="s">
        <v>1904</v>
      </c>
      <c r="I221" s="795" t="s">
        <v>1905</v>
      </c>
      <c r="J221" s="795" t="s">
        <v>1256</v>
      </c>
      <c r="K221" s="793" t="s">
        <v>1275</v>
      </c>
      <c r="L221" s="796">
        <v>1</v>
      </c>
      <c r="M221" s="792">
        <v>12</v>
      </c>
      <c r="N221" s="794">
        <v>39066.050000000003</v>
      </c>
      <c r="O221" s="796">
        <v>1</v>
      </c>
      <c r="P221" s="796">
        <v>6</v>
      </c>
      <c r="Q221" s="794">
        <v>18779.38</v>
      </c>
    </row>
    <row r="222" spans="2:17" s="49" customFormat="1" ht="11.25">
      <c r="B222" s="791" t="s">
        <v>1225</v>
      </c>
      <c r="C222" s="792" t="s">
        <v>1233</v>
      </c>
      <c r="D222" s="792" t="s">
        <v>86</v>
      </c>
      <c r="E222" s="793" t="s">
        <v>1906</v>
      </c>
      <c r="F222" s="794">
        <v>1500</v>
      </c>
      <c r="G222" s="792" t="s">
        <v>1907</v>
      </c>
      <c r="H222" s="795" t="s">
        <v>1908</v>
      </c>
      <c r="I222" s="795" t="s">
        <v>1909</v>
      </c>
      <c r="J222" s="795" t="s">
        <v>1382</v>
      </c>
      <c r="K222" s="793" t="s">
        <v>1383</v>
      </c>
      <c r="L222" s="796">
        <v>7</v>
      </c>
      <c r="M222" s="792">
        <v>12</v>
      </c>
      <c r="N222" s="794">
        <v>21197.29</v>
      </c>
      <c r="O222" s="796">
        <v>1</v>
      </c>
      <c r="P222" s="796">
        <v>6</v>
      </c>
      <c r="Q222" s="794">
        <v>9930</v>
      </c>
    </row>
    <row r="223" spans="2:17" s="49" customFormat="1" ht="11.25">
      <c r="B223" s="791" t="s">
        <v>1225</v>
      </c>
      <c r="C223" s="792" t="s">
        <v>1233</v>
      </c>
      <c r="D223" s="792" t="s">
        <v>86</v>
      </c>
      <c r="E223" s="793" t="s">
        <v>1234</v>
      </c>
      <c r="F223" s="794">
        <v>2000</v>
      </c>
      <c r="G223" s="792" t="s">
        <v>1910</v>
      </c>
      <c r="H223" s="795" t="s">
        <v>1911</v>
      </c>
      <c r="I223" s="795" t="s">
        <v>1426</v>
      </c>
      <c r="J223" s="795" t="s">
        <v>1256</v>
      </c>
      <c r="K223" s="793" t="s">
        <v>1327</v>
      </c>
      <c r="L223" s="796">
        <v>1</v>
      </c>
      <c r="M223" s="792">
        <v>12</v>
      </c>
      <c r="N223" s="794">
        <v>27000</v>
      </c>
      <c r="O223" s="796">
        <v>1</v>
      </c>
      <c r="P223" s="796">
        <v>6</v>
      </c>
      <c r="Q223" s="794">
        <v>12930</v>
      </c>
    </row>
    <row r="224" spans="2:17" s="49" customFormat="1" ht="11.25">
      <c r="B224" s="791" t="s">
        <v>1225</v>
      </c>
      <c r="C224" s="792" t="s">
        <v>1233</v>
      </c>
      <c r="D224" s="792" t="s">
        <v>86</v>
      </c>
      <c r="E224" s="793" t="s">
        <v>1912</v>
      </c>
      <c r="F224" s="794">
        <v>4500</v>
      </c>
      <c r="G224" s="792" t="s">
        <v>1913</v>
      </c>
      <c r="H224" s="795" t="s">
        <v>1914</v>
      </c>
      <c r="I224" s="795" t="s">
        <v>1915</v>
      </c>
      <c r="J224" s="795" t="s">
        <v>1256</v>
      </c>
      <c r="K224" s="793" t="s">
        <v>1251</v>
      </c>
      <c r="L224" s="796">
        <v>1</v>
      </c>
      <c r="M224" s="792">
        <v>12</v>
      </c>
      <c r="N224" s="794">
        <v>56996.56</v>
      </c>
      <c r="O224" s="796">
        <v>0</v>
      </c>
      <c r="P224" s="796">
        <v>1</v>
      </c>
      <c r="Q224" s="794">
        <v>7500</v>
      </c>
    </row>
    <row r="225" spans="2:17" s="49" customFormat="1" ht="11.25">
      <c r="B225" s="791" t="s">
        <v>1225</v>
      </c>
      <c r="C225" s="792" t="s">
        <v>1233</v>
      </c>
      <c r="D225" s="792" t="s">
        <v>86</v>
      </c>
      <c r="E225" s="793" t="s">
        <v>1264</v>
      </c>
      <c r="F225" s="794">
        <v>2000</v>
      </c>
      <c r="G225" s="792" t="s">
        <v>1916</v>
      </c>
      <c r="H225" s="795" t="s">
        <v>1917</v>
      </c>
      <c r="I225" s="795" t="s">
        <v>1918</v>
      </c>
      <c r="J225" s="795" t="s">
        <v>1238</v>
      </c>
      <c r="K225" s="793" t="s">
        <v>1232</v>
      </c>
      <c r="L225" s="796">
        <v>1</v>
      </c>
      <c r="M225" s="792">
        <v>12</v>
      </c>
      <c r="N225" s="794">
        <v>26852.639999999999</v>
      </c>
      <c r="O225" s="796">
        <v>1</v>
      </c>
      <c r="P225" s="796">
        <v>6</v>
      </c>
      <c r="Q225" s="794">
        <v>12850.82</v>
      </c>
    </row>
    <row r="226" spans="2:17" s="49" customFormat="1" ht="11.25">
      <c r="B226" s="791" t="s">
        <v>1225</v>
      </c>
      <c r="C226" s="792" t="s">
        <v>1233</v>
      </c>
      <c r="D226" s="792" t="s">
        <v>86</v>
      </c>
      <c r="E226" s="793" t="s">
        <v>1919</v>
      </c>
      <c r="F226" s="794">
        <v>3000</v>
      </c>
      <c r="G226" s="792" t="s">
        <v>1920</v>
      </c>
      <c r="H226" s="795" t="s">
        <v>1921</v>
      </c>
      <c r="I226" s="795" t="s">
        <v>1922</v>
      </c>
      <c r="J226" s="795" t="s">
        <v>1256</v>
      </c>
      <c r="K226" s="793" t="s">
        <v>1232</v>
      </c>
      <c r="L226" s="796">
        <v>1</v>
      </c>
      <c r="M226" s="792">
        <v>12</v>
      </c>
      <c r="N226" s="794">
        <v>38457.550000000003</v>
      </c>
      <c r="O226" s="796">
        <v>1</v>
      </c>
      <c r="P226" s="796">
        <v>6</v>
      </c>
      <c r="Q226" s="794">
        <v>19044</v>
      </c>
    </row>
    <row r="227" spans="2:17" s="49" customFormat="1" ht="11.25">
      <c r="B227" s="791" t="s">
        <v>1225</v>
      </c>
      <c r="C227" s="792" t="s">
        <v>1233</v>
      </c>
      <c r="D227" s="792" t="s">
        <v>86</v>
      </c>
      <c r="E227" s="793" t="s">
        <v>1923</v>
      </c>
      <c r="F227" s="794">
        <v>2600</v>
      </c>
      <c r="G227" s="792" t="s">
        <v>1924</v>
      </c>
      <c r="H227" s="795" t="s">
        <v>1925</v>
      </c>
      <c r="I227" s="795" t="s">
        <v>1926</v>
      </c>
      <c r="J227" s="795" t="s">
        <v>1238</v>
      </c>
      <c r="K227" s="793" t="s">
        <v>1232</v>
      </c>
      <c r="L227" s="796">
        <v>1</v>
      </c>
      <c r="M227" s="792">
        <v>12</v>
      </c>
      <c r="N227" s="794">
        <v>34200</v>
      </c>
      <c r="O227" s="796">
        <v>1</v>
      </c>
      <c r="P227" s="796">
        <v>6</v>
      </c>
      <c r="Q227" s="794">
        <v>16530</v>
      </c>
    </row>
    <row r="228" spans="2:17" s="49" customFormat="1" ht="11.25">
      <c r="B228" s="791" t="s">
        <v>1225</v>
      </c>
      <c r="C228" s="792" t="s">
        <v>1233</v>
      </c>
      <c r="D228" s="792" t="s">
        <v>86</v>
      </c>
      <c r="E228" s="793" t="s">
        <v>1312</v>
      </c>
      <c r="F228" s="794">
        <v>2000</v>
      </c>
      <c r="G228" s="792" t="s">
        <v>1927</v>
      </c>
      <c r="H228" s="795" t="s">
        <v>1928</v>
      </c>
      <c r="I228" s="795" t="s">
        <v>1929</v>
      </c>
      <c r="J228" s="795" t="s">
        <v>1238</v>
      </c>
      <c r="K228" s="793" t="s">
        <v>1251</v>
      </c>
      <c r="L228" s="796">
        <v>1</v>
      </c>
      <c r="M228" s="792">
        <v>12</v>
      </c>
      <c r="N228" s="794">
        <v>27000</v>
      </c>
      <c r="O228" s="796">
        <v>1</v>
      </c>
      <c r="P228" s="796">
        <v>6</v>
      </c>
      <c r="Q228" s="794">
        <v>12930</v>
      </c>
    </row>
    <row r="229" spans="2:17" s="49" customFormat="1" ht="11.25">
      <c r="B229" s="791" t="s">
        <v>1225</v>
      </c>
      <c r="C229" s="792" t="s">
        <v>1233</v>
      </c>
      <c r="D229" s="792" t="s">
        <v>86</v>
      </c>
      <c r="E229" s="793" t="s">
        <v>1300</v>
      </c>
      <c r="F229" s="794">
        <v>2800</v>
      </c>
      <c r="G229" s="792" t="s">
        <v>1930</v>
      </c>
      <c r="H229" s="795" t="s">
        <v>1931</v>
      </c>
      <c r="I229" s="795" t="s">
        <v>1932</v>
      </c>
      <c r="J229" s="795" t="s">
        <v>1256</v>
      </c>
      <c r="K229" s="793" t="s">
        <v>1327</v>
      </c>
      <c r="L229" s="796">
        <v>1</v>
      </c>
      <c r="M229" s="792">
        <v>12</v>
      </c>
      <c r="N229" s="794">
        <v>36594.93</v>
      </c>
      <c r="O229" s="796">
        <v>1</v>
      </c>
      <c r="P229" s="796">
        <v>6</v>
      </c>
      <c r="Q229" s="794">
        <v>17729.420000000002</v>
      </c>
    </row>
    <row r="230" spans="2:17" s="49" customFormat="1" ht="11.25">
      <c r="B230" s="791" t="s">
        <v>1225</v>
      </c>
      <c r="C230" s="792" t="s">
        <v>1233</v>
      </c>
      <c r="D230" s="792" t="s">
        <v>86</v>
      </c>
      <c r="E230" s="793" t="s">
        <v>1933</v>
      </c>
      <c r="F230" s="794">
        <v>3500</v>
      </c>
      <c r="G230" s="792" t="s">
        <v>1934</v>
      </c>
      <c r="H230" s="795" t="s">
        <v>1935</v>
      </c>
      <c r="I230" s="795" t="s">
        <v>1936</v>
      </c>
      <c r="J230" s="795" t="s">
        <v>1256</v>
      </c>
      <c r="K230" s="793" t="s">
        <v>1327</v>
      </c>
      <c r="L230" s="796">
        <v>1</v>
      </c>
      <c r="M230" s="792">
        <v>12</v>
      </c>
      <c r="N230" s="794">
        <v>44960.86</v>
      </c>
      <c r="O230" s="796">
        <v>1</v>
      </c>
      <c r="P230" s="796">
        <v>6</v>
      </c>
      <c r="Q230" s="794">
        <v>21921.010000000002</v>
      </c>
    </row>
    <row r="231" spans="2:17" s="49" customFormat="1" ht="11.25">
      <c r="B231" s="791" t="s">
        <v>1225</v>
      </c>
      <c r="C231" s="792" t="s">
        <v>1233</v>
      </c>
      <c r="D231" s="792" t="s">
        <v>86</v>
      </c>
      <c r="E231" s="793" t="s">
        <v>1264</v>
      </c>
      <c r="F231" s="794">
        <v>2000</v>
      </c>
      <c r="G231" s="792" t="s">
        <v>1937</v>
      </c>
      <c r="H231" s="795" t="s">
        <v>1938</v>
      </c>
      <c r="I231" s="795" t="s">
        <v>1939</v>
      </c>
      <c r="J231" s="795" t="s">
        <v>1238</v>
      </c>
      <c r="K231" s="793" t="s">
        <v>1232</v>
      </c>
      <c r="L231" s="796">
        <v>1</v>
      </c>
      <c r="M231" s="792">
        <v>12</v>
      </c>
      <c r="N231" s="794">
        <v>26933.34</v>
      </c>
      <c r="O231" s="796">
        <v>1</v>
      </c>
      <c r="P231" s="796">
        <v>6</v>
      </c>
      <c r="Q231" s="794">
        <v>12930</v>
      </c>
    </row>
    <row r="232" spans="2:17" s="49" customFormat="1" ht="11.25">
      <c r="B232" s="791" t="s">
        <v>1225</v>
      </c>
      <c r="C232" s="792" t="s">
        <v>1233</v>
      </c>
      <c r="D232" s="792" t="s">
        <v>86</v>
      </c>
      <c r="E232" s="793" t="s">
        <v>1659</v>
      </c>
      <c r="F232" s="794">
        <v>1800</v>
      </c>
      <c r="G232" s="792" t="s">
        <v>1940</v>
      </c>
      <c r="H232" s="795" t="s">
        <v>1941</v>
      </c>
      <c r="I232" s="795" t="s">
        <v>1471</v>
      </c>
      <c r="J232" s="795" t="s">
        <v>1256</v>
      </c>
      <c r="K232" s="793" t="s">
        <v>1251</v>
      </c>
      <c r="L232" s="796">
        <v>7</v>
      </c>
      <c r="M232" s="792">
        <v>12</v>
      </c>
      <c r="N232" s="794">
        <v>24587.239999999998</v>
      </c>
      <c r="O232" s="796">
        <v>1</v>
      </c>
      <c r="P232" s="796">
        <v>6</v>
      </c>
      <c r="Q232" s="794">
        <v>11727.869999999999</v>
      </c>
    </row>
    <row r="233" spans="2:17" s="49" customFormat="1" ht="11.25">
      <c r="B233" s="791" t="s">
        <v>1225</v>
      </c>
      <c r="C233" s="792" t="s">
        <v>1233</v>
      </c>
      <c r="D233" s="792" t="s">
        <v>86</v>
      </c>
      <c r="E233" s="793" t="s">
        <v>1942</v>
      </c>
      <c r="F233" s="794">
        <v>6000</v>
      </c>
      <c r="G233" s="792" t="s">
        <v>1943</v>
      </c>
      <c r="H233" s="795" t="s">
        <v>1944</v>
      </c>
      <c r="I233" s="795" t="s">
        <v>1945</v>
      </c>
      <c r="J233" s="795" t="s">
        <v>1256</v>
      </c>
      <c r="K233" s="793" t="s">
        <v>1251</v>
      </c>
      <c r="L233" s="796">
        <v>1</v>
      </c>
      <c r="M233" s="792">
        <v>12</v>
      </c>
      <c r="N233" s="794">
        <v>74905.84</v>
      </c>
      <c r="O233" s="796">
        <v>1</v>
      </c>
      <c r="P233" s="796">
        <v>6</v>
      </c>
      <c r="Q233" s="794">
        <v>36925.42</v>
      </c>
    </row>
    <row r="234" spans="2:17" s="49" customFormat="1" ht="11.25">
      <c r="B234" s="791" t="s">
        <v>1225</v>
      </c>
      <c r="C234" s="792" t="s">
        <v>1233</v>
      </c>
      <c r="D234" s="792" t="s">
        <v>86</v>
      </c>
      <c r="E234" s="793" t="s">
        <v>1946</v>
      </c>
      <c r="F234" s="794">
        <v>6000</v>
      </c>
      <c r="G234" s="792" t="s">
        <v>1947</v>
      </c>
      <c r="H234" s="795" t="s">
        <v>1948</v>
      </c>
      <c r="I234" s="795" t="s">
        <v>1949</v>
      </c>
      <c r="J234" s="795" t="s">
        <v>1256</v>
      </c>
      <c r="K234" s="793" t="s">
        <v>1251</v>
      </c>
      <c r="L234" s="796">
        <v>1</v>
      </c>
      <c r="M234" s="792">
        <v>12</v>
      </c>
      <c r="N234" s="794">
        <v>74935.42</v>
      </c>
      <c r="O234" s="796">
        <v>1</v>
      </c>
      <c r="P234" s="796">
        <v>6</v>
      </c>
      <c r="Q234" s="794">
        <v>36930</v>
      </c>
    </row>
    <row r="235" spans="2:17" s="49" customFormat="1" ht="11.25">
      <c r="B235" s="791" t="s">
        <v>1225</v>
      </c>
      <c r="C235" s="792" t="s">
        <v>1233</v>
      </c>
      <c r="D235" s="792" t="s">
        <v>86</v>
      </c>
      <c r="E235" s="793" t="s">
        <v>1769</v>
      </c>
      <c r="F235" s="794">
        <v>2600</v>
      </c>
      <c r="G235" s="792" t="s">
        <v>1950</v>
      </c>
      <c r="H235" s="795" t="s">
        <v>1951</v>
      </c>
      <c r="I235" s="795" t="s">
        <v>1513</v>
      </c>
      <c r="J235" s="795" t="s">
        <v>1238</v>
      </c>
      <c r="K235" s="793" t="s">
        <v>1251</v>
      </c>
      <c r="L235" s="796">
        <v>1</v>
      </c>
      <c r="M235" s="792">
        <v>12</v>
      </c>
      <c r="N235" s="794">
        <v>34189.520000000004</v>
      </c>
      <c r="O235" s="796">
        <v>1</v>
      </c>
      <c r="P235" s="796">
        <v>6</v>
      </c>
      <c r="Q235" s="794">
        <v>16462.46</v>
      </c>
    </row>
    <row r="236" spans="2:17" s="49" customFormat="1" ht="11.25">
      <c r="B236" s="791" t="s">
        <v>1225</v>
      </c>
      <c r="C236" s="792" t="s">
        <v>1233</v>
      </c>
      <c r="D236" s="792" t="s">
        <v>86</v>
      </c>
      <c r="E236" s="793" t="s">
        <v>1252</v>
      </c>
      <c r="F236" s="794">
        <v>2300</v>
      </c>
      <c r="G236" s="792" t="s">
        <v>1952</v>
      </c>
      <c r="H236" s="795" t="s">
        <v>1953</v>
      </c>
      <c r="I236" s="795" t="s">
        <v>1954</v>
      </c>
      <c r="J236" s="795" t="s">
        <v>1238</v>
      </c>
      <c r="K236" s="793" t="s">
        <v>1232</v>
      </c>
      <c r="L236" s="796">
        <v>1</v>
      </c>
      <c r="M236" s="792">
        <v>12</v>
      </c>
      <c r="N236" s="794">
        <v>30309.200000000001</v>
      </c>
      <c r="O236" s="796">
        <v>1</v>
      </c>
      <c r="P236" s="796">
        <v>6</v>
      </c>
      <c r="Q236" s="794">
        <v>14727.12</v>
      </c>
    </row>
    <row r="237" spans="2:17" s="49" customFormat="1" ht="11.25">
      <c r="B237" s="791" t="s">
        <v>1225</v>
      </c>
      <c r="C237" s="792" t="s">
        <v>1233</v>
      </c>
      <c r="D237" s="792" t="s">
        <v>86</v>
      </c>
      <c r="E237" s="793" t="s">
        <v>1280</v>
      </c>
      <c r="F237" s="794">
        <v>4500</v>
      </c>
      <c r="G237" s="792" t="s">
        <v>1955</v>
      </c>
      <c r="H237" s="795" t="s">
        <v>1956</v>
      </c>
      <c r="I237" s="795" t="s">
        <v>1283</v>
      </c>
      <c r="J237" s="795" t="s">
        <v>1256</v>
      </c>
      <c r="K237" s="793" t="s">
        <v>1251</v>
      </c>
      <c r="L237" s="796">
        <v>1</v>
      </c>
      <c r="M237" s="792">
        <v>12</v>
      </c>
      <c r="N237" s="794">
        <v>56967.8</v>
      </c>
      <c r="O237" s="796">
        <v>1</v>
      </c>
      <c r="P237" s="796">
        <v>6</v>
      </c>
      <c r="Q237" s="794">
        <v>27900.629999999997</v>
      </c>
    </row>
    <row r="238" spans="2:17" s="49" customFormat="1" ht="11.25">
      <c r="B238" s="791" t="s">
        <v>1225</v>
      </c>
      <c r="C238" s="792" t="s">
        <v>1233</v>
      </c>
      <c r="D238" s="792" t="s">
        <v>86</v>
      </c>
      <c r="E238" s="793" t="s">
        <v>1244</v>
      </c>
      <c r="F238" s="794">
        <v>2000</v>
      </c>
      <c r="G238" s="792" t="s">
        <v>1957</v>
      </c>
      <c r="H238" s="795" t="s">
        <v>1958</v>
      </c>
      <c r="I238" s="795" t="s">
        <v>1331</v>
      </c>
      <c r="J238" s="795" t="s">
        <v>1238</v>
      </c>
      <c r="K238" s="793" t="s">
        <v>1251</v>
      </c>
      <c r="L238" s="796">
        <v>1</v>
      </c>
      <c r="M238" s="792">
        <v>12</v>
      </c>
      <c r="N238" s="794">
        <v>27866.66</v>
      </c>
      <c r="O238" s="796">
        <v>1</v>
      </c>
      <c r="P238" s="796">
        <v>6</v>
      </c>
      <c r="Q238" s="794">
        <v>12730</v>
      </c>
    </row>
    <row r="239" spans="2:17" s="49" customFormat="1" ht="11.25">
      <c r="B239" s="791" t="s">
        <v>1225</v>
      </c>
      <c r="C239" s="792" t="s">
        <v>1243</v>
      </c>
      <c r="D239" s="792" t="s">
        <v>86</v>
      </c>
      <c r="E239" s="793" t="s">
        <v>1703</v>
      </c>
      <c r="F239" s="794">
        <v>3000</v>
      </c>
      <c r="G239" s="792" t="s">
        <v>1959</v>
      </c>
      <c r="H239" s="795" t="s">
        <v>1960</v>
      </c>
      <c r="I239" s="795" t="s">
        <v>1296</v>
      </c>
      <c r="J239" s="795" t="s">
        <v>1238</v>
      </c>
      <c r="K239" s="793" t="s">
        <v>1232</v>
      </c>
      <c r="L239" s="796">
        <v>1</v>
      </c>
      <c r="M239" s="792">
        <v>12</v>
      </c>
      <c r="N239" s="794">
        <v>39000</v>
      </c>
      <c r="O239" s="796">
        <v>1</v>
      </c>
      <c r="P239" s="796">
        <v>6</v>
      </c>
      <c r="Q239" s="794">
        <v>18917.29</v>
      </c>
    </row>
    <row r="240" spans="2:17" s="49" customFormat="1" ht="11.25">
      <c r="B240" s="791" t="s">
        <v>1225</v>
      </c>
      <c r="C240" s="792" t="s">
        <v>1243</v>
      </c>
      <c r="D240" s="792" t="s">
        <v>86</v>
      </c>
      <c r="E240" s="793" t="s">
        <v>1961</v>
      </c>
      <c r="F240" s="794">
        <v>8100</v>
      </c>
      <c r="G240" s="792" t="s">
        <v>1962</v>
      </c>
      <c r="H240" s="795" t="s">
        <v>1963</v>
      </c>
      <c r="I240" s="795" t="s">
        <v>1274</v>
      </c>
      <c r="J240" s="795" t="s">
        <v>1256</v>
      </c>
      <c r="K240" s="793" t="s">
        <v>1251</v>
      </c>
      <c r="L240" s="796">
        <v>0</v>
      </c>
      <c r="M240" s="792">
        <v>1</v>
      </c>
      <c r="N240" s="794">
        <v>6255</v>
      </c>
      <c r="O240" s="796"/>
      <c r="P240" s="796"/>
      <c r="Q240" s="794"/>
    </row>
    <row r="241" spans="2:17" s="49" customFormat="1" ht="11.25">
      <c r="B241" s="791" t="s">
        <v>1225</v>
      </c>
      <c r="C241" s="792" t="s">
        <v>1233</v>
      </c>
      <c r="D241" s="792" t="s">
        <v>86</v>
      </c>
      <c r="E241" s="793" t="s">
        <v>1964</v>
      </c>
      <c r="F241" s="794">
        <v>3500</v>
      </c>
      <c r="G241" s="792" t="s">
        <v>1965</v>
      </c>
      <c r="H241" s="795" t="s">
        <v>1966</v>
      </c>
      <c r="I241" s="795" t="s">
        <v>1247</v>
      </c>
      <c r="J241" s="795" t="s">
        <v>1256</v>
      </c>
      <c r="K241" s="793" t="s">
        <v>1327</v>
      </c>
      <c r="L241" s="796">
        <v>7</v>
      </c>
      <c r="M241" s="792">
        <v>12</v>
      </c>
      <c r="N241" s="794">
        <v>44300</v>
      </c>
      <c r="O241" s="796">
        <v>1</v>
      </c>
      <c r="P241" s="796">
        <v>6</v>
      </c>
      <c r="Q241" s="794">
        <v>21930</v>
      </c>
    </row>
    <row r="242" spans="2:17" s="49" customFormat="1" ht="11.25">
      <c r="B242" s="791" t="s">
        <v>1225</v>
      </c>
      <c r="C242" s="792" t="s">
        <v>1226</v>
      </c>
      <c r="D242" s="792" t="s">
        <v>86</v>
      </c>
      <c r="E242" s="793" t="s">
        <v>1280</v>
      </c>
      <c r="F242" s="794">
        <v>5500</v>
      </c>
      <c r="G242" s="792" t="s">
        <v>1967</v>
      </c>
      <c r="H242" s="795" t="s">
        <v>1968</v>
      </c>
      <c r="I242" s="795" t="s">
        <v>1283</v>
      </c>
      <c r="J242" s="795" t="s">
        <v>1256</v>
      </c>
      <c r="K242" s="793" t="s">
        <v>1251</v>
      </c>
      <c r="L242" s="796">
        <v>0</v>
      </c>
      <c r="M242" s="792">
        <v>1</v>
      </c>
      <c r="N242" s="794">
        <v>5500</v>
      </c>
      <c r="O242" s="796"/>
      <c r="P242" s="796"/>
      <c r="Q242" s="794"/>
    </row>
    <row r="243" spans="2:17" s="49" customFormat="1" ht="11.25">
      <c r="B243" s="791" t="s">
        <v>1225</v>
      </c>
      <c r="C243" s="792" t="s">
        <v>1233</v>
      </c>
      <c r="D243" s="792" t="s">
        <v>86</v>
      </c>
      <c r="E243" s="793" t="s">
        <v>1782</v>
      </c>
      <c r="F243" s="794">
        <v>2600</v>
      </c>
      <c r="G243" s="792" t="s">
        <v>1969</v>
      </c>
      <c r="H243" s="795" t="s">
        <v>1970</v>
      </c>
      <c r="I243" s="795" t="s">
        <v>1331</v>
      </c>
      <c r="J243" s="795" t="s">
        <v>1238</v>
      </c>
      <c r="K243" s="793" t="s">
        <v>1232</v>
      </c>
      <c r="L243" s="796">
        <v>1</v>
      </c>
      <c r="M243" s="792">
        <v>12</v>
      </c>
      <c r="N243" s="794">
        <v>34193.32</v>
      </c>
      <c r="O243" s="796">
        <v>1</v>
      </c>
      <c r="P243" s="796">
        <v>6</v>
      </c>
      <c r="Q243" s="794">
        <v>16484.14</v>
      </c>
    </row>
    <row r="244" spans="2:17" s="49" customFormat="1" ht="11.25">
      <c r="B244" s="791" t="s">
        <v>1225</v>
      </c>
      <c r="C244" s="792" t="s">
        <v>1233</v>
      </c>
      <c r="D244" s="792" t="s">
        <v>86</v>
      </c>
      <c r="E244" s="793" t="s">
        <v>1264</v>
      </c>
      <c r="F244" s="794">
        <v>2000</v>
      </c>
      <c r="G244" s="792" t="s">
        <v>1971</v>
      </c>
      <c r="H244" s="795" t="s">
        <v>1972</v>
      </c>
      <c r="I244" s="795" t="s">
        <v>1973</v>
      </c>
      <c r="J244" s="795" t="s">
        <v>1256</v>
      </c>
      <c r="K244" s="793" t="s">
        <v>1327</v>
      </c>
      <c r="L244" s="796">
        <v>1</v>
      </c>
      <c r="M244" s="792">
        <v>12</v>
      </c>
      <c r="N244" s="794">
        <v>27172.69</v>
      </c>
      <c r="O244" s="796">
        <v>1</v>
      </c>
      <c r="P244" s="796">
        <v>6</v>
      </c>
      <c r="Q244" s="794">
        <v>12930</v>
      </c>
    </row>
    <row r="245" spans="2:17" s="49" customFormat="1" ht="11.25">
      <c r="B245" s="791" t="s">
        <v>1225</v>
      </c>
      <c r="C245" s="792" t="s">
        <v>1233</v>
      </c>
      <c r="D245" s="792" t="s">
        <v>86</v>
      </c>
      <c r="E245" s="793" t="s">
        <v>1287</v>
      </c>
      <c r="F245" s="794">
        <v>2100</v>
      </c>
      <c r="G245" s="792" t="s">
        <v>1974</v>
      </c>
      <c r="H245" s="795" t="s">
        <v>1975</v>
      </c>
      <c r="I245" s="795" t="s">
        <v>1976</v>
      </c>
      <c r="J245" s="795" t="s">
        <v>1256</v>
      </c>
      <c r="K245" s="793" t="s">
        <v>1327</v>
      </c>
      <c r="L245" s="796">
        <v>7</v>
      </c>
      <c r="M245" s="792">
        <v>12</v>
      </c>
      <c r="N245" s="794">
        <v>28125.91</v>
      </c>
      <c r="O245" s="796">
        <v>1</v>
      </c>
      <c r="P245" s="796">
        <v>6</v>
      </c>
      <c r="Q245" s="794">
        <v>13530</v>
      </c>
    </row>
    <row r="246" spans="2:17" s="49" customFormat="1" ht="11.25">
      <c r="B246" s="791" t="s">
        <v>1225</v>
      </c>
      <c r="C246" s="792" t="s">
        <v>1233</v>
      </c>
      <c r="D246" s="792" t="s">
        <v>86</v>
      </c>
      <c r="E246" s="793" t="s">
        <v>1772</v>
      </c>
      <c r="F246" s="794">
        <v>2600</v>
      </c>
      <c r="G246" s="792" t="s">
        <v>1977</v>
      </c>
      <c r="H246" s="795" t="s">
        <v>1978</v>
      </c>
      <c r="I246" s="795" t="s">
        <v>1979</v>
      </c>
      <c r="J246" s="795" t="s">
        <v>1256</v>
      </c>
      <c r="K246" s="793" t="s">
        <v>1260</v>
      </c>
      <c r="L246" s="796">
        <v>1</v>
      </c>
      <c r="M246" s="792">
        <v>12</v>
      </c>
      <c r="N246" s="794">
        <v>34071.979999999996</v>
      </c>
      <c r="O246" s="796">
        <v>1</v>
      </c>
      <c r="P246" s="796">
        <v>6</v>
      </c>
      <c r="Q246" s="794">
        <v>16505.25</v>
      </c>
    </row>
    <row r="247" spans="2:17" s="49" customFormat="1" ht="11.25">
      <c r="B247" s="791" t="s">
        <v>1225</v>
      </c>
      <c r="C247" s="792" t="s">
        <v>1233</v>
      </c>
      <c r="D247" s="792" t="s">
        <v>86</v>
      </c>
      <c r="E247" s="793" t="s">
        <v>1387</v>
      </c>
      <c r="F247" s="794">
        <v>2300</v>
      </c>
      <c r="G247" s="792" t="s">
        <v>1980</v>
      </c>
      <c r="H247" s="795" t="s">
        <v>1981</v>
      </c>
      <c r="I247" s="795" t="s">
        <v>1982</v>
      </c>
      <c r="J247" s="795" t="s">
        <v>1238</v>
      </c>
      <c r="K247" s="793" t="s">
        <v>1232</v>
      </c>
      <c r="L247" s="796">
        <v>1</v>
      </c>
      <c r="M247" s="792">
        <v>12</v>
      </c>
      <c r="N247" s="794">
        <v>30418.22</v>
      </c>
      <c r="O247" s="796">
        <v>1</v>
      </c>
      <c r="P247" s="796">
        <v>6</v>
      </c>
      <c r="Q247" s="794">
        <v>14711.619999999999</v>
      </c>
    </row>
    <row r="248" spans="2:17" s="49" customFormat="1" ht="11.25">
      <c r="B248" s="791" t="s">
        <v>1225</v>
      </c>
      <c r="C248" s="792" t="s">
        <v>1233</v>
      </c>
      <c r="D248" s="792" t="s">
        <v>86</v>
      </c>
      <c r="E248" s="793" t="s">
        <v>1280</v>
      </c>
      <c r="F248" s="794">
        <v>4500</v>
      </c>
      <c r="G248" s="792" t="s">
        <v>1983</v>
      </c>
      <c r="H248" s="795" t="s">
        <v>1984</v>
      </c>
      <c r="I248" s="795" t="s">
        <v>1283</v>
      </c>
      <c r="J248" s="795" t="s">
        <v>1256</v>
      </c>
      <c r="K248" s="793" t="s">
        <v>1251</v>
      </c>
      <c r="L248" s="796">
        <v>1</v>
      </c>
      <c r="M248" s="792">
        <v>12</v>
      </c>
      <c r="N248" s="794">
        <v>56748.959999999999</v>
      </c>
      <c r="O248" s="796">
        <v>1</v>
      </c>
      <c r="P248" s="796">
        <v>6</v>
      </c>
      <c r="Q248" s="794">
        <v>27923.14</v>
      </c>
    </row>
    <row r="249" spans="2:17" s="49" customFormat="1" ht="11.25">
      <c r="B249" s="791" t="s">
        <v>1225</v>
      </c>
      <c r="C249" s="792" t="s">
        <v>1233</v>
      </c>
      <c r="D249" s="792" t="s">
        <v>86</v>
      </c>
      <c r="E249" s="793" t="s">
        <v>1985</v>
      </c>
      <c r="F249" s="794">
        <v>3200</v>
      </c>
      <c r="G249" s="792" t="s">
        <v>1986</v>
      </c>
      <c r="H249" s="795" t="s">
        <v>1987</v>
      </c>
      <c r="I249" s="795" t="s">
        <v>1351</v>
      </c>
      <c r="J249" s="795" t="s">
        <v>1238</v>
      </c>
      <c r="K249" s="793" t="s">
        <v>1232</v>
      </c>
      <c r="L249" s="796">
        <v>1</v>
      </c>
      <c r="M249" s="792">
        <v>12</v>
      </c>
      <c r="N249" s="794">
        <v>41227.990000000005</v>
      </c>
      <c r="O249" s="796">
        <v>1</v>
      </c>
      <c r="P249" s="796">
        <v>6</v>
      </c>
      <c r="Q249" s="794">
        <v>20019.100000000002</v>
      </c>
    </row>
    <row r="250" spans="2:17" s="49" customFormat="1" ht="11.25">
      <c r="B250" s="791" t="s">
        <v>1225</v>
      </c>
      <c r="C250" s="792" t="s">
        <v>1233</v>
      </c>
      <c r="D250" s="792" t="s">
        <v>86</v>
      </c>
      <c r="E250" s="793" t="s">
        <v>1988</v>
      </c>
      <c r="F250" s="794">
        <v>2000</v>
      </c>
      <c r="G250" s="792" t="s">
        <v>1989</v>
      </c>
      <c r="H250" s="795" t="s">
        <v>1990</v>
      </c>
      <c r="I250" s="795" t="s">
        <v>1991</v>
      </c>
      <c r="J250" s="795" t="s">
        <v>1238</v>
      </c>
      <c r="K250" s="793" t="s">
        <v>1232</v>
      </c>
      <c r="L250" s="796">
        <v>1</v>
      </c>
      <c r="M250" s="792">
        <v>12</v>
      </c>
      <c r="N250" s="794">
        <v>26956.38</v>
      </c>
      <c r="O250" s="796">
        <v>1</v>
      </c>
      <c r="P250" s="796">
        <v>6</v>
      </c>
      <c r="Q250" s="794">
        <v>12913.9</v>
      </c>
    </row>
    <row r="251" spans="2:17" s="49" customFormat="1" ht="11.25">
      <c r="B251" s="791" t="s">
        <v>1225</v>
      </c>
      <c r="C251" s="792" t="s">
        <v>1233</v>
      </c>
      <c r="D251" s="792" t="s">
        <v>86</v>
      </c>
      <c r="E251" s="793" t="s">
        <v>1244</v>
      </c>
      <c r="F251" s="794">
        <v>2000</v>
      </c>
      <c r="G251" s="792" t="s">
        <v>1992</v>
      </c>
      <c r="H251" s="795" t="s">
        <v>1993</v>
      </c>
      <c r="I251" s="795" t="s">
        <v>1994</v>
      </c>
      <c r="J251" s="795" t="s">
        <v>1238</v>
      </c>
      <c r="K251" s="793" t="s">
        <v>1251</v>
      </c>
      <c r="L251" s="796">
        <v>1</v>
      </c>
      <c r="M251" s="792">
        <v>12</v>
      </c>
      <c r="N251" s="794">
        <v>26933.33</v>
      </c>
      <c r="O251" s="796">
        <v>1</v>
      </c>
      <c r="P251" s="796">
        <v>6</v>
      </c>
      <c r="Q251" s="794">
        <v>12929.869999999999</v>
      </c>
    </row>
    <row r="252" spans="2:17" s="49" customFormat="1" ht="11.25">
      <c r="B252" s="791" t="s">
        <v>1225</v>
      </c>
      <c r="C252" s="792" t="s">
        <v>1233</v>
      </c>
      <c r="D252" s="792" t="s">
        <v>86</v>
      </c>
      <c r="E252" s="793" t="s">
        <v>1995</v>
      </c>
      <c r="F252" s="794">
        <v>3500</v>
      </c>
      <c r="G252" s="792" t="s">
        <v>1996</v>
      </c>
      <c r="H252" s="795" t="s">
        <v>1997</v>
      </c>
      <c r="I252" s="795" t="s">
        <v>1242</v>
      </c>
      <c r="J252" s="795" t="s">
        <v>1242</v>
      </c>
      <c r="K252" s="793" t="s">
        <v>1242</v>
      </c>
      <c r="L252" s="796">
        <v>7</v>
      </c>
      <c r="M252" s="792">
        <v>12</v>
      </c>
      <c r="N252" s="794">
        <v>45612.58</v>
      </c>
      <c r="O252" s="796">
        <v>1</v>
      </c>
      <c r="P252" s="796">
        <v>6</v>
      </c>
      <c r="Q252" s="794">
        <v>19687.079999999998</v>
      </c>
    </row>
    <row r="253" spans="2:17" s="49" customFormat="1" ht="11.25">
      <c r="B253" s="791" t="s">
        <v>1225</v>
      </c>
      <c r="C253" s="792" t="s">
        <v>1233</v>
      </c>
      <c r="D253" s="792" t="s">
        <v>86</v>
      </c>
      <c r="E253" s="793" t="s">
        <v>1998</v>
      </c>
      <c r="F253" s="794">
        <v>2600</v>
      </c>
      <c r="G253" s="792" t="s">
        <v>1999</v>
      </c>
      <c r="H253" s="795" t="s">
        <v>2000</v>
      </c>
      <c r="I253" s="795" t="s">
        <v>2001</v>
      </c>
      <c r="J253" s="795" t="s">
        <v>1238</v>
      </c>
      <c r="K253" s="793" t="s">
        <v>1232</v>
      </c>
      <c r="L253" s="796">
        <v>1</v>
      </c>
      <c r="M253" s="792">
        <v>12</v>
      </c>
      <c r="N253" s="794">
        <v>33933.129999999997</v>
      </c>
      <c r="O253" s="796">
        <v>0</v>
      </c>
      <c r="P253" s="796">
        <v>1</v>
      </c>
      <c r="Q253" s="794">
        <v>3596.66</v>
      </c>
    </row>
    <row r="254" spans="2:17" s="49" customFormat="1" ht="11.25">
      <c r="B254" s="791" t="s">
        <v>1225</v>
      </c>
      <c r="C254" s="792" t="s">
        <v>1233</v>
      </c>
      <c r="D254" s="792" t="s">
        <v>86</v>
      </c>
      <c r="E254" s="793" t="s">
        <v>1244</v>
      </c>
      <c r="F254" s="794">
        <v>2000</v>
      </c>
      <c r="G254" s="792" t="s">
        <v>2002</v>
      </c>
      <c r="H254" s="795" t="s">
        <v>2003</v>
      </c>
      <c r="I254" s="795" t="s">
        <v>2004</v>
      </c>
      <c r="J254" s="795" t="s">
        <v>1256</v>
      </c>
      <c r="K254" s="793" t="s">
        <v>1327</v>
      </c>
      <c r="L254" s="796">
        <v>1</v>
      </c>
      <c r="M254" s="792">
        <v>12</v>
      </c>
      <c r="N254" s="794">
        <v>26847.760000000002</v>
      </c>
      <c r="O254" s="796">
        <v>1</v>
      </c>
      <c r="P254" s="796">
        <v>6</v>
      </c>
      <c r="Q254" s="794">
        <v>12929.310000000001</v>
      </c>
    </row>
    <row r="255" spans="2:17" s="49" customFormat="1" ht="11.25">
      <c r="B255" s="791" t="s">
        <v>1225</v>
      </c>
      <c r="C255" s="792" t="s">
        <v>1233</v>
      </c>
      <c r="D255" s="792" t="s">
        <v>86</v>
      </c>
      <c r="E255" s="793" t="s">
        <v>1312</v>
      </c>
      <c r="F255" s="794">
        <v>2000</v>
      </c>
      <c r="G255" s="792" t="s">
        <v>2005</v>
      </c>
      <c r="H255" s="795" t="s">
        <v>2006</v>
      </c>
      <c r="I255" s="795" t="s">
        <v>1296</v>
      </c>
      <c r="J255" s="795" t="s">
        <v>1231</v>
      </c>
      <c r="K255" s="793" t="s">
        <v>1232</v>
      </c>
      <c r="L255" s="796">
        <v>1</v>
      </c>
      <c r="M255" s="792">
        <v>12</v>
      </c>
      <c r="N255" s="794">
        <v>26933.33</v>
      </c>
      <c r="O255" s="796">
        <v>1</v>
      </c>
      <c r="P255" s="796">
        <v>6</v>
      </c>
      <c r="Q255" s="794">
        <v>12930</v>
      </c>
    </row>
    <row r="256" spans="2:17" s="49" customFormat="1" ht="11.25">
      <c r="B256" s="791" t="s">
        <v>1225</v>
      </c>
      <c r="C256" s="792" t="s">
        <v>1233</v>
      </c>
      <c r="D256" s="792" t="s">
        <v>86</v>
      </c>
      <c r="E256" s="793" t="s">
        <v>1734</v>
      </c>
      <c r="F256" s="794">
        <v>2500</v>
      </c>
      <c r="G256" s="792" t="s">
        <v>2007</v>
      </c>
      <c r="H256" s="795" t="s">
        <v>2008</v>
      </c>
      <c r="I256" s="795" t="s">
        <v>2009</v>
      </c>
      <c r="J256" s="795" t="s">
        <v>1256</v>
      </c>
      <c r="K256" s="793" t="s">
        <v>1251</v>
      </c>
      <c r="L256" s="796">
        <v>8</v>
      </c>
      <c r="M256" s="792">
        <v>12</v>
      </c>
      <c r="N256" s="794">
        <v>32313.89</v>
      </c>
      <c r="O256" s="796">
        <v>1</v>
      </c>
      <c r="P256" s="796">
        <v>6</v>
      </c>
      <c r="Q256" s="794">
        <v>16930</v>
      </c>
    </row>
    <row r="257" spans="2:17" s="49" customFormat="1" ht="11.25">
      <c r="B257" s="791" t="s">
        <v>1225</v>
      </c>
      <c r="C257" s="792" t="s">
        <v>1233</v>
      </c>
      <c r="D257" s="792" t="s">
        <v>86</v>
      </c>
      <c r="E257" s="793" t="s">
        <v>1647</v>
      </c>
      <c r="F257" s="794">
        <v>4500</v>
      </c>
      <c r="G257" s="792" t="s">
        <v>2010</v>
      </c>
      <c r="H257" s="795" t="s">
        <v>2011</v>
      </c>
      <c r="I257" s="795" t="s">
        <v>1242</v>
      </c>
      <c r="J257" s="795" t="s">
        <v>1242</v>
      </c>
      <c r="K257" s="793" t="s">
        <v>1242</v>
      </c>
      <c r="L257" s="796">
        <v>6</v>
      </c>
      <c r="M257" s="792">
        <v>12</v>
      </c>
      <c r="N257" s="794">
        <v>56827.81</v>
      </c>
      <c r="O257" s="796">
        <v>1</v>
      </c>
      <c r="P257" s="796">
        <v>6</v>
      </c>
      <c r="Q257" s="794">
        <v>27930</v>
      </c>
    </row>
    <row r="258" spans="2:17" s="49" customFormat="1" ht="11.25">
      <c r="B258" s="791" t="s">
        <v>1225</v>
      </c>
      <c r="C258" s="792" t="s">
        <v>1233</v>
      </c>
      <c r="D258" s="792" t="s">
        <v>86</v>
      </c>
      <c r="E258" s="793" t="s">
        <v>1647</v>
      </c>
      <c r="F258" s="794">
        <v>5000</v>
      </c>
      <c r="G258" s="792" t="s">
        <v>2012</v>
      </c>
      <c r="H258" s="795" t="s">
        <v>2013</v>
      </c>
      <c r="I258" s="795" t="s">
        <v>1242</v>
      </c>
      <c r="J258" s="795" t="s">
        <v>1242</v>
      </c>
      <c r="K258" s="793" t="s">
        <v>1242</v>
      </c>
      <c r="L258" s="796">
        <v>8</v>
      </c>
      <c r="M258" s="792">
        <v>12</v>
      </c>
      <c r="N258" s="794">
        <v>62997.2</v>
      </c>
      <c r="O258" s="796">
        <v>1</v>
      </c>
      <c r="P258" s="796">
        <v>6</v>
      </c>
      <c r="Q258" s="794">
        <v>30930</v>
      </c>
    </row>
    <row r="259" spans="2:17" s="49" customFormat="1" ht="11.25">
      <c r="B259" s="791" t="s">
        <v>1225</v>
      </c>
      <c r="C259" s="792" t="s">
        <v>1233</v>
      </c>
      <c r="D259" s="792" t="s">
        <v>86</v>
      </c>
      <c r="E259" s="793" t="s">
        <v>2014</v>
      </c>
      <c r="F259" s="794">
        <v>2000</v>
      </c>
      <c r="G259" s="792" t="s">
        <v>2015</v>
      </c>
      <c r="H259" s="795" t="s">
        <v>2016</v>
      </c>
      <c r="I259" s="795" t="s">
        <v>2017</v>
      </c>
      <c r="J259" s="795" t="s">
        <v>1238</v>
      </c>
      <c r="K259" s="793" t="s">
        <v>1232</v>
      </c>
      <c r="L259" s="796">
        <v>1</v>
      </c>
      <c r="M259" s="792">
        <v>12</v>
      </c>
      <c r="N259" s="794">
        <v>26841.46</v>
      </c>
      <c r="O259" s="796">
        <v>1</v>
      </c>
      <c r="P259" s="796">
        <v>6</v>
      </c>
      <c r="Q259" s="794">
        <v>12929.720000000001</v>
      </c>
    </row>
    <row r="260" spans="2:17" s="49" customFormat="1" ht="11.25">
      <c r="B260" s="791" t="s">
        <v>1225</v>
      </c>
      <c r="C260" s="792" t="s">
        <v>1233</v>
      </c>
      <c r="D260" s="792" t="s">
        <v>86</v>
      </c>
      <c r="E260" s="793" t="s">
        <v>2018</v>
      </c>
      <c r="F260" s="794">
        <v>3000</v>
      </c>
      <c r="G260" s="792" t="s">
        <v>2019</v>
      </c>
      <c r="H260" s="795" t="s">
        <v>2020</v>
      </c>
      <c r="I260" s="795" t="s">
        <v>1449</v>
      </c>
      <c r="J260" s="795" t="s">
        <v>1256</v>
      </c>
      <c r="K260" s="793" t="s">
        <v>1251</v>
      </c>
      <c r="L260" s="796">
        <v>1</v>
      </c>
      <c r="M260" s="792">
        <v>12</v>
      </c>
      <c r="N260" s="794">
        <v>35785.83</v>
      </c>
      <c r="O260" s="796">
        <v>1</v>
      </c>
      <c r="P260" s="796">
        <v>6</v>
      </c>
      <c r="Q260" s="794">
        <v>18928.330000000002</v>
      </c>
    </row>
    <row r="261" spans="2:17" s="49" customFormat="1" ht="11.25">
      <c r="B261" s="791" t="s">
        <v>1225</v>
      </c>
      <c r="C261" s="792" t="s">
        <v>1233</v>
      </c>
      <c r="D261" s="792" t="s">
        <v>86</v>
      </c>
      <c r="E261" s="793" t="s">
        <v>1659</v>
      </c>
      <c r="F261" s="794">
        <v>2000</v>
      </c>
      <c r="G261" s="792" t="s">
        <v>2021</v>
      </c>
      <c r="H261" s="795" t="s">
        <v>2022</v>
      </c>
      <c r="I261" s="795" t="s">
        <v>2023</v>
      </c>
      <c r="J261" s="795" t="s">
        <v>1231</v>
      </c>
      <c r="K261" s="793" t="s">
        <v>1232</v>
      </c>
      <c r="L261" s="796">
        <v>1</v>
      </c>
      <c r="M261" s="792">
        <v>12</v>
      </c>
      <c r="N261" s="794">
        <v>26998.19</v>
      </c>
      <c r="O261" s="796">
        <v>1</v>
      </c>
      <c r="P261" s="796">
        <v>6</v>
      </c>
      <c r="Q261" s="794">
        <v>12928.470000000001</v>
      </c>
    </row>
    <row r="262" spans="2:17" s="49" customFormat="1" ht="11.25">
      <c r="B262" s="791" t="s">
        <v>1225</v>
      </c>
      <c r="C262" s="792" t="s">
        <v>1233</v>
      </c>
      <c r="D262" s="792" t="s">
        <v>86</v>
      </c>
      <c r="E262" s="793" t="s">
        <v>2024</v>
      </c>
      <c r="F262" s="794">
        <v>3500</v>
      </c>
      <c r="G262" s="792" t="s">
        <v>2025</v>
      </c>
      <c r="H262" s="795" t="s">
        <v>2026</v>
      </c>
      <c r="I262" s="795" t="s">
        <v>1242</v>
      </c>
      <c r="J262" s="795" t="s">
        <v>1242</v>
      </c>
      <c r="K262" s="793" t="s">
        <v>1242</v>
      </c>
      <c r="L262" s="796">
        <v>7</v>
      </c>
      <c r="M262" s="792">
        <v>12</v>
      </c>
      <c r="N262" s="794">
        <v>44995.87</v>
      </c>
      <c r="O262" s="796">
        <v>1</v>
      </c>
      <c r="P262" s="796">
        <v>6</v>
      </c>
      <c r="Q262" s="794">
        <v>21930</v>
      </c>
    </row>
    <row r="263" spans="2:17" s="49" customFormat="1" ht="11.25">
      <c r="B263" s="791" t="s">
        <v>1225</v>
      </c>
      <c r="C263" s="792" t="s">
        <v>1233</v>
      </c>
      <c r="D263" s="792" t="s">
        <v>86</v>
      </c>
      <c r="E263" s="793" t="s">
        <v>2027</v>
      </c>
      <c r="F263" s="794">
        <v>2500</v>
      </c>
      <c r="G263" s="792" t="s">
        <v>2028</v>
      </c>
      <c r="H263" s="795" t="s">
        <v>2029</v>
      </c>
      <c r="I263" s="795" t="s">
        <v>2030</v>
      </c>
      <c r="J263" s="795" t="s">
        <v>1256</v>
      </c>
      <c r="K263" s="793" t="s">
        <v>1327</v>
      </c>
      <c r="L263" s="796">
        <v>1</v>
      </c>
      <c r="M263" s="792">
        <v>12</v>
      </c>
      <c r="N263" s="794">
        <v>32828.81</v>
      </c>
      <c r="O263" s="796">
        <v>1</v>
      </c>
      <c r="P263" s="796">
        <v>6</v>
      </c>
      <c r="Q263" s="794">
        <v>15830.689999999999</v>
      </c>
    </row>
    <row r="264" spans="2:17" s="49" customFormat="1" ht="11.25">
      <c r="B264" s="791" t="s">
        <v>1225</v>
      </c>
      <c r="C264" s="792" t="s">
        <v>1233</v>
      </c>
      <c r="D264" s="792" t="s">
        <v>86</v>
      </c>
      <c r="E264" s="793" t="s">
        <v>2031</v>
      </c>
      <c r="F264" s="794">
        <v>1800</v>
      </c>
      <c r="G264" s="792" t="s">
        <v>2032</v>
      </c>
      <c r="H264" s="795" t="s">
        <v>2033</v>
      </c>
      <c r="I264" s="795" t="s">
        <v>1242</v>
      </c>
      <c r="J264" s="795" t="s">
        <v>1242</v>
      </c>
      <c r="K264" s="793" t="s">
        <v>1242</v>
      </c>
      <c r="L264" s="796">
        <v>7</v>
      </c>
      <c r="M264" s="792">
        <v>12</v>
      </c>
      <c r="N264" s="794">
        <v>24521.62</v>
      </c>
      <c r="O264" s="796">
        <v>1</v>
      </c>
      <c r="P264" s="796">
        <v>6</v>
      </c>
      <c r="Q264" s="794">
        <v>11662.239999999998</v>
      </c>
    </row>
    <row r="265" spans="2:17" s="49" customFormat="1" ht="11.25">
      <c r="B265" s="791" t="s">
        <v>1225</v>
      </c>
      <c r="C265" s="792" t="s">
        <v>1243</v>
      </c>
      <c r="D265" s="792" t="s">
        <v>86</v>
      </c>
      <c r="E265" s="793" t="s">
        <v>1339</v>
      </c>
      <c r="F265" s="794">
        <v>2300</v>
      </c>
      <c r="G265" s="792" t="s">
        <v>2034</v>
      </c>
      <c r="H265" s="795" t="s">
        <v>2035</v>
      </c>
      <c r="I265" s="795" t="s">
        <v>2036</v>
      </c>
      <c r="J265" s="795" t="s">
        <v>1256</v>
      </c>
      <c r="K265" s="793" t="s">
        <v>1251</v>
      </c>
      <c r="L265" s="796">
        <v>7</v>
      </c>
      <c r="M265" s="792">
        <v>12</v>
      </c>
      <c r="N265" s="794">
        <v>30523.010000000002</v>
      </c>
      <c r="O265" s="796">
        <v>1</v>
      </c>
      <c r="P265" s="796">
        <v>6</v>
      </c>
      <c r="Q265" s="794">
        <v>14727.76</v>
      </c>
    </row>
    <row r="266" spans="2:17" s="49" customFormat="1" ht="11.25">
      <c r="B266" s="791" t="s">
        <v>1225</v>
      </c>
      <c r="C266" s="792" t="s">
        <v>1233</v>
      </c>
      <c r="D266" s="792" t="s">
        <v>86</v>
      </c>
      <c r="E266" s="793" t="s">
        <v>1387</v>
      </c>
      <c r="F266" s="794">
        <v>2000</v>
      </c>
      <c r="G266" s="792" t="s">
        <v>2037</v>
      </c>
      <c r="H266" s="795" t="s">
        <v>2038</v>
      </c>
      <c r="I266" s="795" t="s">
        <v>2039</v>
      </c>
      <c r="J266" s="795" t="s">
        <v>1238</v>
      </c>
      <c r="K266" s="793" t="s">
        <v>1251</v>
      </c>
      <c r="L266" s="796">
        <v>1</v>
      </c>
      <c r="M266" s="792">
        <v>12</v>
      </c>
      <c r="N266" s="794">
        <v>26994.85</v>
      </c>
      <c r="O266" s="796">
        <v>1</v>
      </c>
      <c r="P266" s="796">
        <v>6</v>
      </c>
      <c r="Q266" s="794">
        <v>12930</v>
      </c>
    </row>
    <row r="267" spans="2:17" s="49" customFormat="1" ht="11.25">
      <c r="B267" s="791" t="s">
        <v>1225</v>
      </c>
      <c r="C267" s="792" t="s">
        <v>1233</v>
      </c>
      <c r="D267" s="792" t="s">
        <v>86</v>
      </c>
      <c r="E267" s="793" t="s">
        <v>1234</v>
      </c>
      <c r="F267" s="794">
        <v>2000</v>
      </c>
      <c r="G267" s="792" t="s">
        <v>2040</v>
      </c>
      <c r="H267" s="795" t="s">
        <v>2041</v>
      </c>
      <c r="I267" s="795" t="s">
        <v>2042</v>
      </c>
      <c r="J267" s="795" t="s">
        <v>1238</v>
      </c>
      <c r="K267" s="793" t="s">
        <v>1275</v>
      </c>
      <c r="L267" s="796">
        <v>1</v>
      </c>
      <c r="M267" s="792">
        <v>9</v>
      </c>
      <c r="N267" s="794">
        <v>19584.03</v>
      </c>
      <c r="O267" s="796"/>
      <c r="P267" s="796"/>
      <c r="Q267" s="794"/>
    </row>
    <row r="268" spans="2:17" s="49" customFormat="1" ht="11.25">
      <c r="B268" s="791" t="s">
        <v>1225</v>
      </c>
      <c r="C268" s="792" t="s">
        <v>1233</v>
      </c>
      <c r="D268" s="792" t="s">
        <v>86</v>
      </c>
      <c r="E268" s="793" t="s">
        <v>1312</v>
      </c>
      <c r="F268" s="794">
        <v>2000</v>
      </c>
      <c r="G268" s="792" t="s">
        <v>2043</v>
      </c>
      <c r="H268" s="795" t="s">
        <v>2044</v>
      </c>
      <c r="I268" s="795" t="s">
        <v>1571</v>
      </c>
      <c r="J268" s="795" t="s">
        <v>1256</v>
      </c>
      <c r="K268" s="793" t="s">
        <v>1251</v>
      </c>
      <c r="L268" s="796">
        <v>1</v>
      </c>
      <c r="M268" s="792">
        <v>12</v>
      </c>
      <c r="N268" s="794">
        <v>26983.48</v>
      </c>
      <c r="O268" s="796">
        <v>1</v>
      </c>
      <c r="P268" s="796">
        <v>6</v>
      </c>
      <c r="Q268" s="794">
        <v>12923.599999999999</v>
      </c>
    </row>
    <row r="269" spans="2:17" s="49" customFormat="1" ht="11.25">
      <c r="B269" s="791" t="s">
        <v>1225</v>
      </c>
      <c r="C269" s="792" t="s">
        <v>1233</v>
      </c>
      <c r="D269" s="792" t="s">
        <v>86</v>
      </c>
      <c r="E269" s="793" t="s">
        <v>1450</v>
      </c>
      <c r="F269" s="794">
        <v>1500</v>
      </c>
      <c r="G269" s="792" t="s">
        <v>2045</v>
      </c>
      <c r="H269" s="795" t="s">
        <v>2046</v>
      </c>
      <c r="I269" s="795" t="s">
        <v>2047</v>
      </c>
      <c r="J269" s="795" t="s">
        <v>1238</v>
      </c>
      <c r="K269" s="793" t="s">
        <v>1251</v>
      </c>
      <c r="L269" s="796">
        <v>7</v>
      </c>
      <c r="M269" s="792">
        <v>12</v>
      </c>
      <c r="N269" s="794">
        <v>21200</v>
      </c>
      <c r="O269" s="796">
        <v>1</v>
      </c>
      <c r="P269" s="796">
        <v>6</v>
      </c>
      <c r="Q269" s="794">
        <v>9927.19</v>
      </c>
    </row>
    <row r="270" spans="2:17" s="49" customFormat="1" ht="11.25">
      <c r="B270" s="791" t="s">
        <v>1225</v>
      </c>
      <c r="C270" s="792" t="s">
        <v>1233</v>
      </c>
      <c r="D270" s="792" t="s">
        <v>86</v>
      </c>
      <c r="E270" s="793" t="s">
        <v>1659</v>
      </c>
      <c r="F270" s="794">
        <v>2300</v>
      </c>
      <c r="G270" s="792" t="s">
        <v>2048</v>
      </c>
      <c r="H270" s="795" t="s">
        <v>2049</v>
      </c>
      <c r="I270" s="795" t="s">
        <v>2050</v>
      </c>
      <c r="J270" s="795" t="s">
        <v>1256</v>
      </c>
      <c r="K270" s="793" t="s">
        <v>1251</v>
      </c>
      <c r="L270" s="796">
        <v>7</v>
      </c>
      <c r="M270" s="792">
        <v>12</v>
      </c>
      <c r="N270" s="794">
        <v>30600</v>
      </c>
      <c r="O270" s="796">
        <v>1</v>
      </c>
      <c r="P270" s="796">
        <v>6</v>
      </c>
      <c r="Q270" s="794">
        <v>14730</v>
      </c>
    </row>
    <row r="271" spans="2:17" s="49" customFormat="1" ht="11.25">
      <c r="B271" s="791" t="s">
        <v>1225</v>
      </c>
      <c r="C271" s="792" t="s">
        <v>1233</v>
      </c>
      <c r="D271" s="792" t="s">
        <v>86</v>
      </c>
      <c r="E271" s="793" t="s">
        <v>1339</v>
      </c>
      <c r="F271" s="794">
        <v>2000</v>
      </c>
      <c r="G271" s="792" t="s">
        <v>2051</v>
      </c>
      <c r="H271" s="795" t="s">
        <v>2052</v>
      </c>
      <c r="I271" s="795" t="s">
        <v>2053</v>
      </c>
      <c r="J271" s="795" t="s">
        <v>1256</v>
      </c>
      <c r="K271" s="793" t="s">
        <v>1275</v>
      </c>
      <c r="L271" s="796">
        <v>1</v>
      </c>
      <c r="M271" s="792">
        <v>12</v>
      </c>
      <c r="N271" s="794">
        <v>26820.13</v>
      </c>
      <c r="O271" s="796">
        <v>1</v>
      </c>
      <c r="P271" s="796">
        <v>6</v>
      </c>
      <c r="Q271" s="794">
        <v>12920.69</v>
      </c>
    </row>
    <row r="272" spans="2:17" s="49" customFormat="1" ht="11.25">
      <c r="B272" s="791" t="s">
        <v>1225</v>
      </c>
      <c r="C272" s="792" t="s">
        <v>1233</v>
      </c>
      <c r="D272" s="792" t="s">
        <v>86</v>
      </c>
      <c r="E272" s="793" t="s">
        <v>1250</v>
      </c>
      <c r="F272" s="794">
        <v>3000</v>
      </c>
      <c r="G272" s="792" t="s">
        <v>2054</v>
      </c>
      <c r="H272" s="795" t="s">
        <v>2055</v>
      </c>
      <c r="I272" s="795" t="s">
        <v>1263</v>
      </c>
      <c r="J272" s="795" t="s">
        <v>1238</v>
      </c>
      <c r="K272" s="793" t="s">
        <v>1251</v>
      </c>
      <c r="L272" s="796">
        <v>1</v>
      </c>
      <c r="M272" s="792">
        <v>12</v>
      </c>
      <c r="N272" s="794">
        <v>38764.99</v>
      </c>
      <c r="O272" s="796">
        <v>1</v>
      </c>
      <c r="P272" s="796">
        <v>6</v>
      </c>
      <c r="Q272" s="794">
        <v>18927.079999999998</v>
      </c>
    </row>
    <row r="273" spans="2:17" s="49" customFormat="1" ht="11.25">
      <c r="B273" s="791" t="s">
        <v>1225</v>
      </c>
      <c r="C273" s="792" t="s">
        <v>1233</v>
      </c>
      <c r="D273" s="792" t="s">
        <v>86</v>
      </c>
      <c r="E273" s="793" t="s">
        <v>2014</v>
      </c>
      <c r="F273" s="794">
        <v>2000</v>
      </c>
      <c r="G273" s="792" t="s">
        <v>2056</v>
      </c>
      <c r="H273" s="795" t="s">
        <v>2057</v>
      </c>
      <c r="I273" s="795" t="s">
        <v>2058</v>
      </c>
      <c r="J273" s="795" t="s">
        <v>1238</v>
      </c>
      <c r="K273" s="793" t="s">
        <v>1232</v>
      </c>
      <c r="L273" s="796">
        <v>1</v>
      </c>
      <c r="M273" s="792">
        <v>12</v>
      </c>
      <c r="N273" s="794">
        <v>26995.14</v>
      </c>
      <c r="O273" s="796">
        <v>1</v>
      </c>
      <c r="P273" s="796">
        <v>6</v>
      </c>
      <c r="Q273" s="794">
        <v>12929.31</v>
      </c>
    </row>
    <row r="274" spans="2:17" s="49" customFormat="1" ht="11.25">
      <c r="B274" s="791" t="s">
        <v>1225</v>
      </c>
      <c r="C274" s="792" t="s">
        <v>1233</v>
      </c>
      <c r="D274" s="792" t="s">
        <v>86</v>
      </c>
      <c r="E274" s="793" t="s">
        <v>1839</v>
      </c>
      <c r="F274" s="794">
        <v>2600</v>
      </c>
      <c r="G274" s="792" t="s">
        <v>2059</v>
      </c>
      <c r="H274" s="795" t="s">
        <v>2060</v>
      </c>
      <c r="I274" s="795" t="s">
        <v>2061</v>
      </c>
      <c r="J274" s="795" t="s">
        <v>1256</v>
      </c>
      <c r="K274" s="793" t="s">
        <v>1251</v>
      </c>
      <c r="L274" s="796">
        <v>1</v>
      </c>
      <c r="M274" s="792">
        <v>12</v>
      </c>
      <c r="N274" s="794">
        <v>34198.559999999998</v>
      </c>
      <c r="O274" s="796">
        <v>1</v>
      </c>
      <c r="P274" s="796">
        <v>6</v>
      </c>
      <c r="Q274" s="794">
        <v>16529.099999999999</v>
      </c>
    </row>
    <row r="275" spans="2:17" s="49" customFormat="1" ht="11.25">
      <c r="B275" s="791" t="s">
        <v>1225</v>
      </c>
      <c r="C275" s="792" t="s">
        <v>1233</v>
      </c>
      <c r="D275" s="792" t="s">
        <v>86</v>
      </c>
      <c r="E275" s="793" t="s">
        <v>2062</v>
      </c>
      <c r="F275" s="794">
        <v>2300</v>
      </c>
      <c r="G275" s="792" t="s">
        <v>2063</v>
      </c>
      <c r="H275" s="795" t="s">
        <v>2064</v>
      </c>
      <c r="I275" s="795" t="s">
        <v>2065</v>
      </c>
      <c r="J275" s="795" t="s">
        <v>1256</v>
      </c>
      <c r="K275" s="793" t="s">
        <v>1275</v>
      </c>
      <c r="L275" s="796">
        <v>1</v>
      </c>
      <c r="M275" s="792">
        <v>12</v>
      </c>
      <c r="N275" s="794">
        <v>31164.91</v>
      </c>
      <c r="O275" s="796">
        <v>1</v>
      </c>
      <c r="P275" s="796">
        <v>6</v>
      </c>
      <c r="Q275" s="794">
        <v>14724.72</v>
      </c>
    </row>
    <row r="276" spans="2:17" s="49" customFormat="1" ht="11.25">
      <c r="B276" s="791" t="s">
        <v>1225</v>
      </c>
      <c r="C276" s="792" t="s">
        <v>1233</v>
      </c>
      <c r="D276" s="792" t="s">
        <v>86</v>
      </c>
      <c r="E276" s="793" t="s">
        <v>1450</v>
      </c>
      <c r="F276" s="794">
        <v>2000</v>
      </c>
      <c r="G276" s="792" t="s">
        <v>2066</v>
      </c>
      <c r="H276" s="795" t="s">
        <v>2067</v>
      </c>
      <c r="I276" s="795" t="s">
        <v>2068</v>
      </c>
      <c r="J276" s="795" t="s">
        <v>1256</v>
      </c>
      <c r="K276" s="793" t="s">
        <v>1260</v>
      </c>
      <c r="L276" s="796">
        <v>7</v>
      </c>
      <c r="M276" s="792">
        <v>12</v>
      </c>
      <c r="N276" s="794">
        <v>27066.67</v>
      </c>
      <c r="O276" s="796">
        <v>1</v>
      </c>
      <c r="P276" s="796">
        <v>6</v>
      </c>
      <c r="Q276" s="794">
        <v>12925.69</v>
      </c>
    </row>
    <row r="277" spans="2:17" s="49" customFormat="1" ht="11.25">
      <c r="B277" s="791" t="s">
        <v>1225</v>
      </c>
      <c r="C277" s="792" t="s">
        <v>1226</v>
      </c>
      <c r="D277" s="792" t="s">
        <v>86</v>
      </c>
      <c r="E277" s="793" t="s">
        <v>1703</v>
      </c>
      <c r="F277" s="794">
        <v>2000</v>
      </c>
      <c r="G277" s="792" t="s">
        <v>2069</v>
      </c>
      <c r="H277" s="795" t="s">
        <v>2070</v>
      </c>
      <c r="I277" s="795" t="s">
        <v>2071</v>
      </c>
      <c r="J277" s="795" t="s">
        <v>1238</v>
      </c>
      <c r="K277" s="793" t="s">
        <v>1232</v>
      </c>
      <c r="L277" s="796">
        <v>0</v>
      </c>
      <c r="M277" s="792">
        <v>1</v>
      </c>
      <c r="N277" s="794">
        <v>3000</v>
      </c>
      <c r="O277" s="796"/>
      <c r="P277" s="796"/>
      <c r="Q277" s="794"/>
    </row>
    <row r="278" spans="2:17" s="49" customFormat="1" ht="11.25">
      <c r="B278" s="791" t="s">
        <v>1225</v>
      </c>
      <c r="C278" s="792" t="s">
        <v>1233</v>
      </c>
      <c r="D278" s="792" t="s">
        <v>86</v>
      </c>
      <c r="E278" s="793" t="s">
        <v>1312</v>
      </c>
      <c r="F278" s="794">
        <v>2000</v>
      </c>
      <c r="G278" s="792" t="s">
        <v>2072</v>
      </c>
      <c r="H278" s="795" t="s">
        <v>2073</v>
      </c>
      <c r="I278" s="795" t="s">
        <v>2074</v>
      </c>
      <c r="J278" s="795" t="s">
        <v>1256</v>
      </c>
      <c r="K278" s="793" t="s">
        <v>1327</v>
      </c>
      <c r="L278" s="796">
        <v>1</v>
      </c>
      <c r="M278" s="792">
        <v>12</v>
      </c>
      <c r="N278" s="794">
        <v>27000</v>
      </c>
      <c r="O278" s="796">
        <v>1</v>
      </c>
      <c r="P278" s="796">
        <v>6</v>
      </c>
      <c r="Q278" s="794">
        <v>12263.33</v>
      </c>
    </row>
    <row r="279" spans="2:17" s="49" customFormat="1" ht="11.25">
      <c r="B279" s="791" t="s">
        <v>1225</v>
      </c>
      <c r="C279" s="792" t="s">
        <v>1233</v>
      </c>
      <c r="D279" s="792" t="s">
        <v>86</v>
      </c>
      <c r="E279" s="793" t="s">
        <v>1300</v>
      </c>
      <c r="F279" s="794">
        <v>2800</v>
      </c>
      <c r="G279" s="792" t="s">
        <v>2075</v>
      </c>
      <c r="H279" s="795" t="s">
        <v>2076</v>
      </c>
      <c r="I279" s="795" t="s">
        <v>2077</v>
      </c>
      <c r="J279" s="795" t="s">
        <v>1256</v>
      </c>
      <c r="K279" s="793" t="s">
        <v>1260</v>
      </c>
      <c r="L279" s="796">
        <v>1</v>
      </c>
      <c r="M279" s="792">
        <v>12</v>
      </c>
      <c r="N279" s="794">
        <v>36588.730000000003</v>
      </c>
      <c r="O279" s="796">
        <v>1</v>
      </c>
      <c r="P279" s="796">
        <v>6</v>
      </c>
      <c r="Q279" s="794">
        <v>17632.189999999999</v>
      </c>
    </row>
    <row r="280" spans="2:17" s="49" customFormat="1" ht="11.25">
      <c r="B280" s="791" t="s">
        <v>1225</v>
      </c>
      <c r="C280" s="792" t="s">
        <v>1233</v>
      </c>
      <c r="D280" s="792" t="s">
        <v>86</v>
      </c>
      <c r="E280" s="793" t="s">
        <v>1847</v>
      </c>
      <c r="F280" s="794">
        <v>4000</v>
      </c>
      <c r="G280" s="792" t="s">
        <v>2078</v>
      </c>
      <c r="H280" s="795" t="s">
        <v>2079</v>
      </c>
      <c r="I280" s="795" t="s">
        <v>1857</v>
      </c>
      <c r="J280" s="795" t="s">
        <v>1256</v>
      </c>
      <c r="K280" s="793" t="s">
        <v>1251</v>
      </c>
      <c r="L280" s="796">
        <v>1</v>
      </c>
      <c r="M280" s="792">
        <v>12</v>
      </c>
      <c r="N280" s="794">
        <v>50987.22</v>
      </c>
      <c r="O280" s="796">
        <v>1</v>
      </c>
      <c r="P280" s="796">
        <v>6</v>
      </c>
      <c r="Q280" s="794">
        <v>24922.499999999996</v>
      </c>
    </row>
    <row r="281" spans="2:17" s="49" customFormat="1" ht="11.25">
      <c r="B281" s="791" t="s">
        <v>1225</v>
      </c>
      <c r="C281" s="792" t="s">
        <v>1233</v>
      </c>
      <c r="D281" s="792" t="s">
        <v>86</v>
      </c>
      <c r="E281" s="793" t="s">
        <v>2080</v>
      </c>
      <c r="F281" s="794">
        <v>5000</v>
      </c>
      <c r="G281" s="792" t="s">
        <v>2081</v>
      </c>
      <c r="H281" s="795" t="s">
        <v>2082</v>
      </c>
      <c r="I281" s="795" t="s">
        <v>2083</v>
      </c>
      <c r="J281" s="795" t="s">
        <v>1256</v>
      </c>
      <c r="K281" s="793" t="s">
        <v>1327</v>
      </c>
      <c r="L281" s="796">
        <v>4</v>
      </c>
      <c r="M281" s="792">
        <v>12</v>
      </c>
      <c r="N281" s="794">
        <v>63000</v>
      </c>
      <c r="O281" s="796">
        <v>1</v>
      </c>
      <c r="P281" s="796">
        <v>6</v>
      </c>
      <c r="Q281" s="794">
        <v>30928.27</v>
      </c>
    </row>
    <row r="282" spans="2:17" s="49" customFormat="1" ht="11.25">
      <c r="B282" s="791" t="s">
        <v>1225</v>
      </c>
      <c r="C282" s="792" t="s">
        <v>1233</v>
      </c>
      <c r="D282" s="792" t="s">
        <v>86</v>
      </c>
      <c r="E282" s="793" t="s">
        <v>2084</v>
      </c>
      <c r="F282" s="794">
        <v>5000</v>
      </c>
      <c r="G282" s="792" t="s">
        <v>2085</v>
      </c>
      <c r="H282" s="795" t="s">
        <v>2086</v>
      </c>
      <c r="I282" s="795" t="s">
        <v>2087</v>
      </c>
      <c r="J282" s="795" t="s">
        <v>1238</v>
      </c>
      <c r="K282" s="793" t="s">
        <v>1251</v>
      </c>
      <c r="L282" s="796">
        <v>1</v>
      </c>
      <c r="M282" s="792">
        <v>12</v>
      </c>
      <c r="N282" s="794">
        <v>60680.56</v>
      </c>
      <c r="O282" s="796">
        <v>1</v>
      </c>
      <c r="P282" s="796">
        <v>6</v>
      </c>
      <c r="Q282" s="794">
        <v>30929.66</v>
      </c>
    </row>
    <row r="283" spans="2:17" s="49" customFormat="1" ht="11.25">
      <c r="B283" s="791" t="s">
        <v>1225</v>
      </c>
      <c r="C283" s="792" t="s">
        <v>1233</v>
      </c>
      <c r="D283" s="792" t="s">
        <v>86</v>
      </c>
      <c r="E283" s="793" t="s">
        <v>2088</v>
      </c>
      <c r="F283" s="794">
        <v>5500</v>
      </c>
      <c r="G283" s="792" t="s">
        <v>2089</v>
      </c>
      <c r="H283" s="795" t="s">
        <v>2090</v>
      </c>
      <c r="I283" s="795" t="s">
        <v>2091</v>
      </c>
      <c r="J283" s="795" t="s">
        <v>1256</v>
      </c>
      <c r="K283" s="793" t="s">
        <v>1251</v>
      </c>
      <c r="L283" s="796">
        <v>1</v>
      </c>
      <c r="M283" s="792">
        <v>12</v>
      </c>
      <c r="N283" s="794">
        <v>68798.33</v>
      </c>
      <c r="O283" s="796">
        <v>1</v>
      </c>
      <c r="P283" s="796">
        <v>6</v>
      </c>
      <c r="Q283" s="794">
        <v>33929.620000000003</v>
      </c>
    </row>
    <row r="284" spans="2:17" s="49" customFormat="1" ht="11.25">
      <c r="B284" s="791" t="s">
        <v>1225</v>
      </c>
      <c r="C284" s="792" t="s">
        <v>1233</v>
      </c>
      <c r="D284" s="792" t="s">
        <v>86</v>
      </c>
      <c r="E284" s="793" t="s">
        <v>1264</v>
      </c>
      <c r="F284" s="794">
        <v>2000</v>
      </c>
      <c r="G284" s="792" t="s">
        <v>2092</v>
      </c>
      <c r="H284" s="795" t="s">
        <v>2093</v>
      </c>
      <c r="I284" s="795" t="s">
        <v>1247</v>
      </c>
      <c r="J284" s="795" t="s">
        <v>1238</v>
      </c>
      <c r="K284" s="793" t="s">
        <v>1232</v>
      </c>
      <c r="L284" s="796">
        <v>1</v>
      </c>
      <c r="M284" s="792">
        <v>12</v>
      </c>
      <c r="N284" s="794">
        <v>27049.59</v>
      </c>
      <c r="O284" s="796">
        <v>1</v>
      </c>
      <c r="P284" s="796">
        <v>6</v>
      </c>
      <c r="Q284" s="794">
        <v>12921.539999999999</v>
      </c>
    </row>
    <row r="285" spans="2:17" s="49" customFormat="1" ht="11.25">
      <c r="B285" s="791" t="s">
        <v>1225</v>
      </c>
      <c r="C285" s="792" t="s">
        <v>1233</v>
      </c>
      <c r="D285" s="792" t="s">
        <v>86</v>
      </c>
      <c r="E285" s="793" t="s">
        <v>1280</v>
      </c>
      <c r="F285" s="794">
        <v>5000</v>
      </c>
      <c r="G285" s="792" t="s">
        <v>2094</v>
      </c>
      <c r="H285" s="795" t="s">
        <v>2095</v>
      </c>
      <c r="I285" s="795" t="s">
        <v>1857</v>
      </c>
      <c r="J285" s="795" t="s">
        <v>1256</v>
      </c>
      <c r="K285" s="793" t="s">
        <v>1251</v>
      </c>
      <c r="L285" s="796">
        <v>4</v>
      </c>
      <c r="M285" s="792">
        <v>12</v>
      </c>
      <c r="N285" s="794">
        <v>62762.14</v>
      </c>
      <c r="O285" s="796">
        <v>1</v>
      </c>
      <c r="P285" s="796">
        <v>6</v>
      </c>
      <c r="Q285" s="794">
        <v>30930</v>
      </c>
    </row>
    <row r="286" spans="2:17" s="49" customFormat="1" ht="11.25">
      <c r="B286" s="791" t="s">
        <v>1225</v>
      </c>
      <c r="C286" s="792" t="s">
        <v>1226</v>
      </c>
      <c r="D286" s="792" t="s">
        <v>86</v>
      </c>
      <c r="E286" s="793" t="s">
        <v>1703</v>
      </c>
      <c r="F286" s="794">
        <v>3400</v>
      </c>
      <c r="G286" s="792" t="s">
        <v>2096</v>
      </c>
      <c r="H286" s="795" t="s">
        <v>2097</v>
      </c>
      <c r="I286" s="795" t="s">
        <v>2098</v>
      </c>
      <c r="J286" s="795" t="s">
        <v>1238</v>
      </c>
      <c r="K286" s="793" t="s">
        <v>1251</v>
      </c>
      <c r="L286" s="796">
        <v>0</v>
      </c>
      <c r="M286" s="792">
        <v>1</v>
      </c>
      <c r="N286" s="794">
        <v>1700</v>
      </c>
      <c r="O286" s="796"/>
      <c r="P286" s="796"/>
      <c r="Q286" s="794"/>
    </row>
    <row r="287" spans="2:17" s="49" customFormat="1" ht="11.25">
      <c r="B287" s="791" t="s">
        <v>1225</v>
      </c>
      <c r="C287" s="792" t="s">
        <v>1233</v>
      </c>
      <c r="D287" s="792" t="s">
        <v>86</v>
      </c>
      <c r="E287" s="793" t="s">
        <v>1719</v>
      </c>
      <c r="F287" s="794">
        <v>1800</v>
      </c>
      <c r="G287" s="792" t="s">
        <v>2099</v>
      </c>
      <c r="H287" s="795" t="s">
        <v>2100</v>
      </c>
      <c r="I287" s="795" t="s">
        <v>2101</v>
      </c>
      <c r="J287" s="795" t="s">
        <v>1238</v>
      </c>
      <c r="K287" s="793" t="s">
        <v>1251</v>
      </c>
      <c r="L287" s="796">
        <v>7</v>
      </c>
      <c r="M287" s="792">
        <v>12</v>
      </c>
      <c r="N287" s="794">
        <v>24600</v>
      </c>
      <c r="O287" s="796">
        <v>1</v>
      </c>
      <c r="P287" s="796">
        <v>6</v>
      </c>
      <c r="Q287" s="794">
        <v>11730</v>
      </c>
    </row>
    <row r="288" spans="2:17" s="49" customFormat="1" ht="11.25">
      <c r="B288" s="791" t="s">
        <v>1225</v>
      </c>
      <c r="C288" s="792" t="s">
        <v>1233</v>
      </c>
      <c r="D288" s="792" t="s">
        <v>86</v>
      </c>
      <c r="E288" s="793" t="s">
        <v>1339</v>
      </c>
      <c r="F288" s="794">
        <v>2000</v>
      </c>
      <c r="G288" s="792" t="s">
        <v>2102</v>
      </c>
      <c r="H288" s="795" t="s">
        <v>2103</v>
      </c>
      <c r="I288" s="795" t="s">
        <v>2104</v>
      </c>
      <c r="J288" s="795" t="s">
        <v>1256</v>
      </c>
      <c r="K288" s="793" t="s">
        <v>1260</v>
      </c>
      <c r="L288" s="796">
        <v>1</v>
      </c>
      <c r="M288" s="792">
        <v>12</v>
      </c>
      <c r="N288" s="794">
        <v>26864.989999999998</v>
      </c>
      <c r="O288" s="796">
        <v>1</v>
      </c>
      <c r="P288" s="796">
        <v>6</v>
      </c>
      <c r="Q288" s="794">
        <v>12719.999999999998</v>
      </c>
    </row>
    <row r="289" spans="2:17" s="49" customFormat="1" ht="11.25">
      <c r="B289" s="791" t="s">
        <v>1225</v>
      </c>
      <c r="C289" s="792" t="s">
        <v>1233</v>
      </c>
      <c r="D289" s="792" t="s">
        <v>86</v>
      </c>
      <c r="E289" s="793" t="s">
        <v>1450</v>
      </c>
      <c r="F289" s="794">
        <v>2000</v>
      </c>
      <c r="G289" s="792" t="s">
        <v>2105</v>
      </c>
      <c r="H289" s="795" t="s">
        <v>2106</v>
      </c>
      <c r="I289" s="795" t="s">
        <v>1513</v>
      </c>
      <c r="J289" s="795" t="s">
        <v>1238</v>
      </c>
      <c r="K289" s="793" t="s">
        <v>1251</v>
      </c>
      <c r="L289" s="796">
        <v>7</v>
      </c>
      <c r="M289" s="792">
        <v>12</v>
      </c>
      <c r="N289" s="794">
        <v>26990.41</v>
      </c>
      <c r="O289" s="796">
        <v>1</v>
      </c>
      <c r="P289" s="796">
        <v>6</v>
      </c>
      <c r="Q289" s="794">
        <v>12844.99</v>
      </c>
    </row>
    <row r="290" spans="2:17" s="49" customFormat="1" ht="11.25">
      <c r="B290" s="791" t="s">
        <v>1225</v>
      </c>
      <c r="C290" s="792" t="s">
        <v>1233</v>
      </c>
      <c r="D290" s="792" t="s">
        <v>86</v>
      </c>
      <c r="E290" s="793" t="s">
        <v>2107</v>
      </c>
      <c r="F290" s="794">
        <v>4500</v>
      </c>
      <c r="G290" s="792" t="s">
        <v>2108</v>
      </c>
      <c r="H290" s="795" t="s">
        <v>2109</v>
      </c>
      <c r="I290" s="795" t="s">
        <v>1263</v>
      </c>
      <c r="J290" s="795" t="s">
        <v>1238</v>
      </c>
      <c r="K290" s="793" t="s">
        <v>1251</v>
      </c>
      <c r="L290" s="796">
        <v>1</v>
      </c>
      <c r="M290" s="792">
        <v>12</v>
      </c>
      <c r="N290" s="794">
        <v>56557.59</v>
      </c>
      <c r="O290" s="796">
        <v>1</v>
      </c>
      <c r="P290" s="796">
        <v>6</v>
      </c>
      <c r="Q290" s="794">
        <v>27928.44</v>
      </c>
    </row>
    <row r="291" spans="2:17" s="49" customFormat="1" ht="11.25">
      <c r="B291" s="791" t="s">
        <v>1225</v>
      </c>
      <c r="C291" s="792" t="s">
        <v>1233</v>
      </c>
      <c r="D291" s="792" t="s">
        <v>86</v>
      </c>
      <c r="E291" s="793" t="s">
        <v>1264</v>
      </c>
      <c r="F291" s="794">
        <v>2000</v>
      </c>
      <c r="G291" s="792" t="s">
        <v>2110</v>
      </c>
      <c r="H291" s="795" t="s">
        <v>2111</v>
      </c>
      <c r="I291" s="795" t="s">
        <v>1242</v>
      </c>
      <c r="J291" s="795" t="s">
        <v>1382</v>
      </c>
      <c r="K291" s="793" t="s">
        <v>1383</v>
      </c>
      <c r="L291" s="796">
        <v>1</v>
      </c>
      <c r="M291" s="792">
        <v>12</v>
      </c>
      <c r="N291" s="794">
        <v>26998.62</v>
      </c>
      <c r="O291" s="796">
        <v>1</v>
      </c>
      <c r="P291" s="796">
        <v>6</v>
      </c>
      <c r="Q291" s="794">
        <v>12930</v>
      </c>
    </row>
    <row r="292" spans="2:17" s="49" customFormat="1" ht="11.25">
      <c r="B292" s="791" t="s">
        <v>1225</v>
      </c>
      <c r="C292" s="792" t="s">
        <v>1233</v>
      </c>
      <c r="D292" s="792" t="s">
        <v>86</v>
      </c>
      <c r="E292" s="793" t="s">
        <v>1234</v>
      </c>
      <c r="F292" s="794">
        <v>2000</v>
      </c>
      <c r="G292" s="792" t="s">
        <v>2112</v>
      </c>
      <c r="H292" s="795" t="s">
        <v>2113</v>
      </c>
      <c r="I292" s="795" t="s">
        <v>2114</v>
      </c>
      <c r="J292" s="795" t="s">
        <v>1256</v>
      </c>
      <c r="K292" s="793" t="s">
        <v>1327</v>
      </c>
      <c r="L292" s="796">
        <v>1</v>
      </c>
      <c r="M292" s="792">
        <v>12</v>
      </c>
      <c r="N292" s="794">
        <v>27041.67</v>
      </c>
      <c r="O292" s="796">
        <v>1</v>
      </c>
      <c r="P292" s="796">
        <v>6</v>
      </c>
      <c r="Q292" s="794">
        <v>12859.869999999999</v>
      </c>
    </row>
    <row r="293" spans="2:17" s="49" customFormat="1" ht="11.25">
      <c r="B293" s="791" t="s">
        <v>1225</v>
      </c>
      <c r="C293" s="792" t="s">
        <v>1243</v>
      </c>
      <c r="D293" s="792" t="s">
        <v>86</v>
      </c>
      <c r="E293" s="793" t="s">
        <v>1387</v>
      </c>
      <c r="F293" s="794">
        <v>2300</v>
      </c>
      <c r="G293" s="792" t="s">
        <v>2115</v>
      </c>
      <c r="H293" s="795" t="s">
        <v>2116</v>
      </c>
      <c r="I293" s="795" t="s">
        <v>1775</v>
      </c>
      <c r="J293" s="795" t="s">
        <v>1238</v>
      </c>
      <c r="K293" s="793" t="s">
        <v>1251</v>
      </c>
      <c r="L293" s="796">
        <v>1</v>
      </c>
      <c r="M293" s="792">
        <v>12</v>
      </c>
      <c r="N293" s="794">
        <v>30490.16</v>
      </c>
      <c r="O293" s="796">
        <v>1</v>
      </c>
      <c r="P293" s="796">
        <v>6</v>
      </c>
      <c r="Q293" s="794">
        <v>14719.14</v>
      </c>
    </row>
    <row r="294" spans="2:17" s="49" customFormat="1" ht="11.25">
      <c r="B294" s="791" t="s">
        <v>1225</v>
      </c>
      <c r="C294" s="792" t="s">
        <v>1243</v>
      </c>
      <c r="D294" s="792" t="s">
        <v>86</v>
      </c>
      <c r="E294" s="793" t="s">
        <v>2117</v>
      </c>
      <c r="F294" s="794">
        <v>3500</v>
      </c>
      <c r="G294" s="792" t="s">
        <v>2118</v>
      </c>
      <c r="H294" s="795" t="s">
        <v>2119</v>
      </c>
      <c r="I294" s="795" t="s">
        <v>1759</v>
      </c>
      <c r="J294" s="795" t="s">
        <v>1256</v>
      </c>
      <c r="K294" s="793" t="s">
        <v>1251</v>
      </c>
      <c r="L294" s="796">
        <v>1</v>
      </c>
      <c r="M294" s="792">
        <v>12</v>
      </c>
      <c r="N294" s="794">
        <v>44954.549999999996</v>
      </c>
      <c r="O294" s="796">
        <v>1</v>
      </c>
      <c r="P294" s="796">
        <v>6</v>
      </c>
      <c r="Q294" s="794">
        <v>21930</v>
      </c>
    </row>
    <row r="295" spans="2:17" s="49" customFormat="1" ht="11.25">
      <c r="B295" s="791" t="s">
        <v>1225</v>
      </c>
      <c r="C295" s="792" t="s">
        <v>1243</v>
      </c>
      <c r="D295" s="792" t="s">
        <v>86</v>
      </c>
      <c r="E295" s="793" t="s">
        <v>1708</v>
      </c>
      <c r="F295" s="794">
        <v>2600</v>
      </c>
      <c r="G295" s="792" t="s">
        <v>2120</v>
      </c>
      <c r="H295" s="795" t="s">
        <v>2121</v>
      </c>
      <c r="I295" s="795" t="s">
        <v>2122</v>
      </c>
      <c r="J295" s="795" t="s">
        <v>1256</v>
      </c>
      <c r="K295" s="793" t="s">
        <v>1251</v>
      </c>
      <c r="L295" s="796">
        <v>1</v>
      </c>
      <c r="M295" s="792">
        <v>12</v>
      </c>
      <c r="N295" s="794">
        <v>34113.339999999997</v>
      </c>
      <c r="O295" s="796">
        <v>1</v>
      </c>
      <c r="P295" s="796">
        <v>6</v>
      </c>
      <c r="Q295" s="794">
        <v>15325.009999999998</v>
      </c>
    </row>
    <row r="296" spans="2:17" s="49" customFormat="1" ht="11.25">
      <c r="B296" s="791" t="s">
        <v>1225</v>
      </c>
      <c r="C296" s="792" t="s">
        <v>1233</v>
      </c>
      <c r="D296" s="792" t="s">
        <v>86</v>
      </c>
      <c r="E296" s="793" t="s">
        <v>1244</v>
      </c>
      <c r="F296" s="794">
        <v>2000</v>
      </c>
      <c r="G296" s="792" t="s">
        <v>2123</v>
      </c>
      <c r="H296" s="795" t="s">
        <v>2124</v>
      </c>
      <c r="I296" s="795" t="s">
        <v>1513</v>
      </c>
      <c r="J296" s="795" t="s">
        <v>1256</v>
      </c>
      <c r="K296" s="793" t="s">
        <v>1327</v>
      </c>
      <c r="L296" s="796">
        <v>1</v>
      </c>
      <c r="M296" s="792">
        <v>12</v>
      </c>
      <c r="N296" s="794">
        <v>26988.89</v>
      </c>
      <c r="O296" s="796">
        <v>1</v>
      </c>
      <c r="P296" s="796">
        <v>6</v>
      </c>
      <c r="Q296" s="794">
        <v>12926.11</v>
      </c>
    </row>
    <row r="297" spans="2:17" s="49" customFormat="1" ht="11.25">
      <c r="B297" s="791" t="s">
        <v>1225</v>
      </c>
      <c r="C297" s="792" t="s">
        <v>1233</v>
      </c>
      <c r="D297" s="792" t="s">
        <v>86</v>
      </c>
      <c r="E297" s="793" t="s">
        <v>2062</v>
      </c>
      <c r="F297" s="794">
        <v>2300</v>
      </c>
      <c r="G297" s="792" t="s">
        <v>2125</v>
      </c>
      <c r="H297" s="795" t="s">
        <v>2126</v>
      </c>
      <c r="I297" s="795" t="s">
        <v>2127</v>
      </c>
      <c r="J297" s="795" t="s">
        <v>1256</v>
      </c>
      <c r="K297" s="793" t="s">
        <v>1251</v>
      </c>
      <c r="L297" s="796">
        <v>7</v>
      </c>
      <c r="M297" s="792">
        <v>12</v>
      </c>
      <c r="N297" s="794">
        <v>30600</v>
      </c>
      <c r="O297" s="796">
        <v>1</v>
      </c>
      <c r="P297" s="796">
        <v>6</v>
      </c>
      <c r="Q297" s="794">
        <v>14730</v>
      </c>
    </row>
    <row r="298" spans="2:17" s="49" customFormat="1" ht="11.25">
      <c r="B298" s="791" t="s">
        <v>1225</v>
      </c>
      <c r="C298" s="792" t="s">
        <v>1233</v>
      </c>
      <c r="D298" s="792" t="s">
        <v>86</v>
      </c>
      <c r="E298" s="793" t="s">
        <v>1586</v>
      </c>
      <c r="F298" s="794">
        <v>2500</v>
      </c>
      <c r="G298" s="792" t="s">
        <v>2128</v>
      </c>
      <c r="H298" s="795" t="s">
        <v>2129</v>
      </c>
      <c r="I298" s="795" t="s">
        <v>2130</v>
      </c>
      <c r="J298" s="795" t="s">
        <v>1238</v>
      </c>
      <c r="K298" s="793" t="s">
        <v>1232</v>
      </c>
      <c r="L298" s="796">
        <v>7</v>
      </c>
      <c r="M298" s="792">
        <v>12</v>
      </c>
      <c r="N298" s="794">
        <v>32996.53</v>
      </c>
      <c r="O298" s="796">
        <v>1</v>
      </c>
      <c r="P298" s="796">
        <v>6</v>
      </c>
      <c r="Q298" s="794">
        <v>15928.44</v>
      </c>
    </row>
    <row r="299" spans="2:17" s="49" customFormat="1" ht="11.25">
      <c r="B299" s="791" t="s">
        <v>1225</v>
      </c>
      <c r="C299" s="792" t="s">
        <v>1233</v>
      </c>
      <c r="D299" s="792" t="s">
        <v>86</v>
      </c>
      <c r="E299" s="793" t="s">
        <v>1312</v>
      </c>
      <c r="F299" s="794">
        <v>2000</v>
      </c>
      <c r="G299" s="792" t="s">
        <v>2131</v>
      </c>
      <c r="H299" s="795" t="s">
        <v>2132</v>
      </c>
      <c r="I299" s="795" t="s">
        <v>1290</v>
      </c>
      <c r="J299" s="795" t="s">
        <v>1238</v>
      </c>
      <c r="K299" s="793" t="s">
        <v>1232</v>
      </c>
      <c r="L299" s="796">
        <v>1</v>
      </c>
      <c r="M299" s="792">
        <v>12</v>
      </c>
      <c r="N299" s="794">
        <v>27000</v>
      </c>
      <c r="O299" s="796">
        <v>1</v>
      </c>
      <c r="P299" s="796">
        <v>6</v>
      </c>
      <c r="Q299" s="794">
        <v>12930</v>
      </c>
    </row>
    <row r="300" spans="2:17" s="49" customFormat="1" ht="11.25">
      <c r="B300" s="791" t="s">
        <v>1225</v>
      </c>
      <c r="C300" s="792" t="s">
        <v>1233</v>
      </c>
      <c r="D300" s="792" t="s">
        <v>86</v>
      </c>
      <c r="E300" s="793" t="s">
        <v>1234</v>
      </c>
      <c r="F300" s="794">
        <v>2000</v>
      </c>
      <c r="G300" s="792" t="s">
        <v>2133</v>
      </c>
      <c r="H300" s="795" t="s">
        <v>2134</v>
      </c>
      <c r="I300" s="795" t="s">
        <v>2135</v>
      </c>
      <c r="J300" s="795" t="s">
        <v>1238</v>
      </c>
      <c r="K300" s="793" t="s">
        <v>1275</v>
      </c>
      <c r="L300" s="796">
        <v>1</v>
      </c>
      <c r="M300" s="792">
        <v>12</v>
      </c>
      <c r="N300" s="794">
        <v>26999.87</v>
      </c>
      <c r="O300" s="796">
        <v>1</v>
      </c>
      <c r="P300" s="796">
        <v>6</v>
      </c>
      <c r="Q300" s="794">
        <v>12863.33</v>
      </c>
    </row>
    <row r="301" spans="2:17" s="49" customFormat="1" ht="11.25">
      <c r="B301" s="791" t="s">
        <v>1225</v>
      </c>
      <c r="C301" s="792" t="s">
        <v>1233</v>
      </c>
      <c r="D301" s="792" t="s">
        <v>86</v>
      </c>
      <c r="E301" s="793" t="s">
        <v>1276</v>
      </c>
      <c r="F301" s="794">
        <v>3500</v>
      </c>
      <c r="G301" s="792" t="s">
        <v>2136</v>
      </c>
      <c r="H301" s="795" t="s">
        <v>2137</v>
      </c>
      <c r="I301" s="795" t="s">
        <v>1513</v>
      </c>
      <c r="J301" s="795" t="s">
        <v>1256</v>
      </c>
      <c r="K301" s="793" t="s">
        <v>1260</v>
      </c>
      <c r="L301" s="796">
        <v>1</v>
      </c>
      <c r="M301" s="792">
        <v>12</v>
      </c>
      <c r="N301" s="794">
        <v>44879.69</v>
      </c>
      <c r="O301" s="796">
        <v>1</v>
      </c>
      <c r="P301" s="796">
        <v>6</v>
      </c>
      <c r="Q301" s="794">
        <v>21928.79</v>
      </c>
    </row>
    <row r="302" spans="2:17" s="49" customFormat="1" ht="11.25">
      <c r="B302" s="791" t="s">
        <v>1225</v>
      </c>
      <c r="C302" s="792" t="s">
        <v>1233</v>
      </c>
      <c r="D302" s="792" t="s">
        <v>86</v>
      </c>
      <c r="E302" s="793" t="s">
        <v>2138</v>
      </c>
      <c r="F302" s="794">
        <v>2000</v>
      </c>
      <c r="G302" s="792" t="s">
        <v>2139</v>
      </c>
      <c r="H302" s="795" t="s">
        <v>2140</v>
      </c>
      <c r="I302" s="795" t="s">
        <v>2141</v>
      </c>
      <c r="J302" s="795" t="s">
        <v>1231</v>
      </c>
      <c r="K302" s="793" t="s">
        <v>1232</v>
      </c>
      <c r="L302" s="796">
        <v>1</v>
      </c>
      <c r="M302" s="792">
        <v>12</v>
      </c>
      <c r="N302" s="794">
        <v>26997.079999999998</v>
      </c>
      <c r="O302" s="796">
        <v>1</v>
      </c>
      <c r="P302" s="796">
        <v>6</v>
      </c>
      <c r="Q302" s="794">
        <v>12926.11</v>
      </c>
    </row>
    <row r="303" spans="2:17" s="49" customFormat="1" ht="11.25">
      <c r="B303" s="791" t="s">
        <v>1225</v>
      </c>
      <c r="C303" s="792" t="s">
        <v>1233</v>
      </c>
      <c r="D303" s="792" t="s">
        <v>86</v>
      </c>
      <c r="E303" s="793" t="s">
        <v>2142</v>
      </c>
      <c r="F303" s="794">
        <v>2000</v>
      </c>
      <c r="G303" s="792" t="s">
        <v>2143</v>
      </c>
      <c r="H303" s="795" t="s">
        <v>2144</v>
      </c>
      <c r="I303" s="795" t="s">
        <v>1331</v>
      </c>
      <c r="J303" s="795" t="s">
        <v>1238</v>
      </c>
      <c r="K303" s="793" t="s">
        <v>1232</v>
      </c>
      <c r="L303" s="796">
        <v>1</v>
      </c>
      <c r="M303" s="792">
        <v>12</v>
      </c>
      <c r="N303" s="794">
        <v>26653.46</v>
      </c>
      <c r="O303" s="796">
        <v>1</v>
      </c>
      <c r="P303" s="796">
        <v>6</v>
      </c>
      <c r="Q303" s="794">
        <v>12617.490000000002</v>
      </c>
    </row>
    <row r="304" spans="2:17" s="49" customFormat="1" ht="11.25">
      <c r="B304" s="791" t="s">
        <v>1225</v>
      </c>
      <c r="C304" s="792" t="s">
        <v>1233</v>
      </c>
      <c r="D304" s="792" t="s">
        <v>86</v>
      </c>
      <c r="E304" s="793" t="s">
        <v>1339</v>
      </c>
      <c r="F304" s="794">
        <v>2300</v>
      </c>
      <c r="G304" s="792" t="s">
        <v>2145</v>
      </c>
      <c r="H304" s="795" t="s">
        <v>2146</v>
      </c>
      <c r="I304" s="795" t="s">
        <v>2127</v>
      </c>
      <c r="J304" s="795" t="s">
        <v>1256</v>
      </c>
      <c r="K304" s="793" t="s">
        <v>1251</v>
      </c>
      <c r="L304" s="796">
        <v>1</v>
      </c>
      <c r="M304" s="792">
        <v>12</v>
      </c>
      <c r="N304" s="794">
        <v>30591.21</v>
      </c>
      <c r="O304" s="796">
        <v>1</v>
      </c>
      <c r="P304" s="796">
        <v>6</v>
      </c>
      <c r="Q304" s="794">
        <v>14407.67</v>
      </c>
    </row>
    <row r="305" spans="2:17" s="49" customFormat="1" ht="11.25">
      <c r="B305" s="791" t="s">
        <v>1225</v>
      </c>
      <c r="C305" s="792" t="s">
        <v>1233</v>
      </c>
      <c r="D305" s="792" t="s">
        <v>86</v>
      </c>
      <c r="E305" s="793" t="s">
        <v>1708</v>
      </c>
      <c r="F305" s="794">
        <v>2600</v>
      </c>
      <c r="G305" s="792" t="s">
        <v>2147</v>
      </c>
      <c r="H305" s="795" t="s">
        <v>2148</v>
      </c>
      <c r="I305" s="795" t="s">
        <v>2149</v>
      </c>
      <c r="J305" s="795" t="s">
        <v>1238</v>
      </c>
      <c r="K305" s="793" t="s">
        <v>1275</v>
      </c>
      <c r="L305" s="796">
        <v>1</v>
      </c>
      <c r="M305" s="792">
        <v>12</v>
      </c>
      <c r="N305" s="794">
        <v>34111.339999999997</v>
      </c>
      <c r="O305" s="796">
        <v>1</v>
      </c>
      <c r="P305" s="796">
        <v>6</v>
      </c>
      <c r="Q305" s="794">
        <v>16512.659999999996</v>
      </c>
    </row>
    <row r="306" spans="2:17" s="49" customFormat="1" ht="11.25">
      <c r="B306" s="791" t="s">
        <v>1225</v>
      </c>
      <c r="C306" s="792" t="s">
        <v>1233</v>
      </c>
      <c r="D306" s="792" t="s">
        <v>86</v>
      </c>
      <c r="E306" s="793" t="s">
        <v>1234</v>
      </c>
      <c r="F306" s="794">
        <v>2000</v>
      </c>
      <c r="G306" s="792" t="s">
        <v>2150</v>
      </c>
      <c r="H306" s="795" t="s">
        <v>2151</v>
      </c>
      <c r="I306" s="795" t="s">
        <v>1263</v>
      </c>
      <c r="J306" s="795" t="s">
        <v>1238</v>
      </c>
      <c r="K306" s="793" t="s">
        <v>1251</v>
      </c>
      <c r="L306" s="796">
        <v>1</v>
      </c>
      <c r="M306" s="792">
        <v>12</v>
      </c>
      <c r="N306" s="794">
        <v>26932.09</v>
      </c>
      <c r="O306" s="796">
        <v>1</v>
      </c>
      <c r="P306" s="796">
        <v>6</v>
      </c>
      <c r="Q306" s="794">
        <v>12921.240000000002</v>
      </c>
    </row>
    <row r="307" spans="2:17" s="49" customFormat="1" ht="11.25">
      <c r="B307" s="791" t="s">
        <v>1225</v>
      </c>
      <c r="C307" s="792" t="s">
        <v>1233</v>
      </c>
      <c r="D307" s="792" t="s">
        <v>86</v>
      </c>
      <c r="E307" s="793" t="s">
        <v>1280</v>
      </c>
      <c r="F307" s="794">
        <v>5500</v>
      </c>
      <c r="G307" s="792" t="s">
        <v>2152</v>
      </c>
      <c r="H307" s="795" t="s">
        <v>2153</v>
      </c>
      <c r="I307" s="795" t="s">
        <v>1280</v>
      </c>
      <c r="J307" s="795" t="s">
        <v>1256</v>
      </c>
      <c r="K307" s="793" t="s">
        <v>1251</v>
      </c>
      <c r="L307" s="796">
        <v>1</v>
      </c>
      <c r="M307" s="792">
        <v>12</v>
      </c>
      <c r="N307" s="794">
        <v>68919.8</v>
      </c>
      <c r="O307" s="796">
        <v>0</v>
      </c>
      <c r="P307" s="796">
        <v>1</v>
      </c>
      <c r="Q307" s="794">
        <v>5500</v>
      </c>
    </row>
    <row r="308" spans="2:17" s="49" customFormat="1" ht="11.25">
      <c r="B308" s="791" t="s">
        <v>1225</v>
      </c>
      <c r="C308" s="792" t="s">
        <v>1226</v>
      </c>
      <c r="D308" s="792" t="s">
        <v>86</v>
      </c>
      <c r="E308" s="793" t="s">
        <v>2154</v>
      </c>
      <c r="F308" s="794">
        <v>4000</v>
      </c>
      <c r="G308" s="792" t="s">
        <v>2155</v>
      </c>
      <c r="H308" s="795" t="s">
        <v>2156</v>
      </c>
      <c r="I308" s="795" t="s">
        <v>1449</v>
      </c>
      <c r="J308" s="795" t="s">
        <v>1256</v>
      </c>
      <c r="K308" s="793" t="s">
        <v>1327</v>
      </c>
      <c r="L308" s="796">
        <v>7</v>
      </c>
      <c r="M308" s="792">
        <v>12</v>
      </c>
      <c r="N308" s="794">
        <v>45400</v>
      </c>
      <c r="O308" s="796"/>
      <c r="P308" s="796"/>
      <c r="Q308" s="794"/>
    </row>
    <row r="309" spans="2:17" s="49" customFormat="1" ht="11.25">
      <c r="B309" s="791" t="s">
        <v>1225</v>
      </c>
      <c r="C309" s="792" t="s">
        <v>1233</v>
      </c>
      <c r="D309" s="792" t="s">
        <v>86</v>
      </c>
      <c r="E309" s="793" t="s">
        <v>2157</v>
      </c>
      <c r="F309" s="794">
        <v>3000</v>
      </c>
      <c r="G309" s="792" t="s">
        <v>2158</v>
      </c>
      <c r="H309" s="795" t="s">
        <v>2159</v>
      </c>
      <c r="I309" s="795" t="s">
        <v>1283</v>
      </c>
      <c r="J309" s="795" t="s">
        <v>1256</v>
      </c>
      <c r="K309" s="793" t="s">
        <v>1251</v>
      </c>
      <c r="L309" s="796">
        <v>1</v>
      </c>
      <c r="M309" s="792">
        <v>12</v>
      </c>
      <c r="N309" s="794">
        <v>38893.56</v>
      </c>
      <c r="O309" s="796">
        <v>1</v>
      </c>
      <c r="P309" s="796">
        <v>6</v>
      </c>
      <c r="Q309" s="794">
        <v>18908.539999999997</v>
      </c>
    </row>
    <row r="310" spans="2:17" s="49" customFormat="1" ht="11.25">
      <c r="B310" s="791" t="s">
        <v>1225</v>
      </c>
      <c r="C310" s="792" t="s">
        <v>1233</v>
      </c>
      <c r="D310" s="792" t="s">
        <v>86</v>
      </c>
      <c r="E310" s="793" t="s">
        <v>2160</v>
      </c>
      <c r="F310" s="794">
        <v>4000</v>
      </c>
      <c r="G310" s="792" t="s">
        <v>2161</v>
      </c>
      <c r="H310" s="795" t="s">
        <v>2162</v>
      </c>
      <c r="I310" s="795" t="s">
        <v>2163</v>
      </c>
      <c r="J310" s="795" t="s">
        <v>1256</v>
      </c>
      <c r="K310" s="793" t="s">
        <v>1251</v>
      </c>
      <c r="L310" s="796">
        <v>1</v>
      </c>
      <c r="M310" s="792">
        <v>12</v>
      </c>
      <c r="N310" s="794">
        <v>50922.229999999996</v>
      </c>
      <c r="O310" s="796">
        <v>1</v>
      </c>
      <c r="P310" s="796">
        <v>6</v>
      </c>
      <c r="Q310" s="794">
        <v>24927.5</v>
      </c>
    </row>
    <row r="311" spans="2:17" s="49" customFormat="1" ht="11.25">
      <c r="B311" s="791" t="s">
        <v>1225</v>
      </c>
      <c r="C311" s="792" t="s">
        <v>1233</v>
      </c>
      <c r="D311" s="792" t="s">
        <v>86</v>
      </c>
      <c r="E311" s="793" t="s">
        <v>1946</v>
      </c>
      <c r="F311" s="794">
        <v>6000</v>
      </c>
      <c r="G311" s="792" t="s">
        <v>2164</v>
      </c>
      <c r="H311" s="795" t="s">
        <v>2165</v>
      </c>
      <c r="I311" s="795" t="s">
        <v>1242</v>
      </c>
      <c r="J311" s="795" t="s">
        <v>1242</v>
      </c>
      <c r="K311" s="793" t="s">
        <v>1242</v>
      </c>
      <c r="L311" s="796">
        <v>7</v>
      </c>
      <c r="M311" s="792">
        <v>12</v>
      </c>
      <c r="N311" s="794">
        <v>74301.67</v>
      </c>
      <c r="O311" s="796">
        <v>1</v>
      </c>
      <c r="P311" s="796">
        <v>6</v>
      </c>
      <c r="Q311" s="794">
        <v>36924.58</v>
      </c>
    </row>
    <row r="312" spans="2:17" s="49" customFormat="1" ht="11.25">
      <c r="B312" s="791" t="s">
        <v>1225</v>
      </c>
      <c r="C312" s="792" t="s">
        <v>1233</v>
      </c>
      <c r="D312" s="792" t="s">
        <v>86</v>
      </c>
      <c r="E312" s="793" t="s">
        <v>1769</v>
      </c>
      <c r="F312" s="794">
        <v>2600</v>
      </c>
      <c r="G312" s="792" t="s">
        <v>2166</v>
      </c>
      <c r="H312" s="795" t="s">
        <v>2167</v>
      </c>
      <c r="I312" s="795" t="s">
        <v>2127</v>
      </c>
      <c r="J312" s="795" t="s">
        <v>1256</v>
      </c>
      <c r="K312" s="793" t="s">
        <v>1327</v>
      </c>
      <c r="L312" s="796">
        <v>1</v>
      </c>
      <c r="M312" s="792">
        <v>12</v>
      </c>
      <c r="N312" s="794">
        <v>34159.18</v>
      </c>
      <c r="O312" s="796">
        <v>1</v>
      </c>
      <c r="P312" s="796">
        <v>6</v>
      </c>
      <c r="Q312" s="794">
        <v>16436.099999999999</v>
      </c>
    </row>
    <row r="313" spans="2:17" s="49" customFormat="1" ht="11.25">
      <c r="B313" s="791" t="s">
        <v>1225</v>
      </c>
      <c r="C313" s="792" t="s">
        <v>1233</v>
      </c>
      <c r="D313" s="792" t="s">
        <v>86</v>
      </c>
      <c r="E313" s="793" t="s">
        <v>1586</v>
      </c>
      <c r="F313" s="794">
        <v>2500</v>
      </c>
      <c r="G313" s="792" t="s">
        <v>2168</v>
      </c>
      <c r="H313" s="795" t="s">
        <v>2169</v>
      </c>
      <c r="I313" s="795" t="s">
        <v>1586</v>
      </c>
      <c r="J313" s="795" t="s">
        <v>1238</v>
      </c>
      <c r="K313" s="793" t="s">
        <v>1251</v>
      </c>
      <c r="L313" s="796">
        <v>7</v>
      </c>
      <c r="M313" s="792">
        <v>12</v>
      </c>
      <c r="N313" s="794">
        <v>32878.81</v>
      </c>
      <c r="O313" s="796">
        <v>1</v>
      </c>
      <c r="P313" s="796">
        <v>6</v>
      </c>
      <c r="Q313" s="794">
        <v>15926.87</v>
      </c>
    </row>
    <row r="314" spans="2:17" s="49" customFormat="1" ht="11.25">
      <c r="B314" s="791" t="s">
        <v>1225</v>
      </c>
      <c r="C314" s="792" t="s">
        <v>1233</v>
      </c>
      <c r="D314" s="792" t="s">
        <v>86</v>
      </c>
      <c r="E314" s="793" t="s">
        <v>1312</v>
      </c>
      <c r="F314" s="794">
        <v>2000</v>
      </c>
      <c r="G314" s="792" t="s">
        <v>2170</v>
      </c>
      <c r="H314" s="795" t="s">
        <v>2171</v>
      </c>
      <c r="I314" s="795" t="s">
        <v>1973</v>
      </c>
      <c r="J314" s="795" t="s">
        <v>1256</v>
      </c>
      <c r="K314" s="793" t="s">
        <v>1251</v>
      </c>
      <c r="L314" s="796">
        <v>1</v>
      </c>
      <c r="M314" s="792">
        <v>12</v>
      </c>
      <c r="N314" s="794">
        <v>27000</v>
      </c>
      <c r="O314" s="796">
        <v>1</v>
      </c>
      <c r="P314" s="796">
        <v>6</v>
      </c>
      <c r="Q314" s="794">
        <v>12930</v>
      </c>
    </row>
    <row r="315" spans="2:17" s="49" customFormat="1" ht="11.25">
      <c r="B315" s="791" t="s">
        <v>1225</v>
      </c>
      <c r="C315" s="792" t="s">
        <v>1233</v>
      </c>
      <c r="D315" s="792" t="s">
        <v>86</v>
      </c>
      <c r="E315" s="793" t="s">
        <v>1244</v>
      </c>
      <c r="F315" s="794">
        <v>2000</v>
      </c>
      <c r="G315" s="792" t="s">
        <v>2172</v>
      </c>
      <c r="H315" s="795" t="s">
        <v>2173</v>
      </c>
      <c r="I315" s="795" t="s">
        <v>2174</v>
      </c>
      <c r="J315" s="795" t="s">
        <v>1231</v>
      </c>
      <c r="K315" s="793" t="s">
        <v>1232</v>
      </c>
      <c r="L315" s="796">
        <v>1</v>
      </c>
      <c r="M315" s="792">
        <v>12</v>
      </c>
      <c r="N315" s="794">
        <v>26857.07</v>
      </c>
      <c r="O315" s="796">
        <v>1</v>
      </c>
      <c r="P315" s="796">
        <v>6</v>
      </c>
      <c r="Q315" s="794">
        <v>12930</v>
      </c>
    </row>
    <row r="316" spans="2:17" s="49" customFormat="1" ht="11.25">
      <c r="B316" s="791" t="s">
        <v>1225</v>
      </c>
      <c r="C316" s="792" t="s">
        <v>1233</v>
      </c>
      <c r="D316" s="792" t="s">
        <v>86</v>
      </c>
      <c r="E316" s="793" t="s">
        <v>2175</v>
      </c>
      <c r="F316" s="794">
        <v>4000</v>
      </c>
      <c r="G316" s="792" t="s">
        <v>2176</v>
      </c>
      <c r="H316" s="795" t="s">
        <v>2177</v>
      </c>
      <c r="I316" s="795" t="s">
        <v>2178</v>
      </c>
      <c r="J316" s="795" t="s">
        <v>1238</v>
      </c>
      <c r="K316" s="793" t="s">
        <v>1251</v>
      </c>
      <c r="L316" s="796">
        <v>1</v>
      </c>
      <c r="M316" s="792">
        <v>12</v>
      </c>
      <c r="N316" s="794">
        <v>50479.44</v>
      </c>
      <c r="O316" s="796">
        <v>1</v>
      </c>
      <c r="P316" s="796">
        <v>6</v>
      </c>
      <c r="Q316" s="794">
        <v>24913.890000000003</v>
      </c>
    </row>
    <row r="317" spans="2:17" s="49" customFormat="1" ht="11.25">
      <c r="B317" s="791" t="s">
        <v>1225</v>
      </c>
      <c r="C317" s="792" t="s">
        <v>1226</v>
      </c>
      <c r="D317" s="792" t="s">
        <v>86</v>
      </c>
      <c r="E317" s="793" t="s">
        <v>1494</v>
      </c>
      <c r="F317" s="794">
        <v>2000</v>
      </c>
      <c r="G317" s="792" t="s">
        <v>2179</v>
      </c>
      <c r="H317" s="795" t="s">
        <v>2180</v>
      </c>
      <c r="I317" s="795" t="s">
        <v>1274</v>
      </c>
      <c r="J317" s="795" t="s">
        <v>1256</v>
      </c>
      <c r="K317" s="793" t="s">
        <v>1260</v>
      </c>
      <c r="L317" s="796">
        <v>0</v>
      </c>
      <c r="M317" s="792">
        <v>1</v>
      </c>
      <c r="N317" s="794">
        <v>2000</v>
      </c>
      <c r="O317" s="796"/>
      <c r="P317" s="796"/>
      <c r="Q317" s="794"/>
    </row>
    <row r="318" spans="2:17" s="49" customFormat="1" ht="11.25">
      <c r="B318" s="791" t="s">
        <v>1225</v>
      </c>
      <c r="C318" s="792" t="s">
        <v>1233</v>
      </c>
      <c r="D318" s="792" t="s">
        <v>86</v>
      </c>
      <c r="E318" s="793" t="s">
        <v>2175</v>
      </c>
      <c r="F318" s="794">
        <v>4000</v>
      </c>
      <c r="G318" s="792" t="s">
        <v>2181</v>
      </c>
      <c r="H318" s="795" t="s">
        <v>2182</v>
      </c>
      <c r="I318" s="795" t="s">
        <v>1290</v>
      </c>
      <c r="J318" s="795" t="s">
        <v>1238</v>
      </c>
      <c r="K318" s="793" t="s">
        <v>1251</v>
      </c>
      <c r="L318" s="796">
        <v>1</v>
      </c>
      <c r="M318" s="792">
        <v>12</v>
      </c>
      <c r="N318" s="794">
        <v>50799.99</v>
      </c>
      <c r="O318" s="796">
        <v>1</v>
      </c>
      <c r="P318" s="796">
        <v>6</v>
      </c>
      <c r="Q318" s="794">
        <v>24763.88</v>
      </c>
    </row>
    <row r="319" spans="2:17" s="49" customFormat="1" ht="11.25">
      <c r="B319" s="791" t="s">
        <v>1225</v>
      </c>
      <c r="C319" s="792" t="s">
        <v>1233</v>
      </c>
      <c r="D319" s="792" t="s">
        <v>86</v>
      </c>
      <c r="E319" s="793" t="s">
        <v>2183</v>
      </c>
      <c r="F319" s="794">
        <v>2600</v>
      </c>
      <c r="G319" s="792" t="s">
        <v>2184</v>
      </c>
      <c r="H319" s="795" t="s">
        <v>2185</v>
      </c>
      <c r="I319" s="795" t="s">
        <v>2186</v>
      </c>
      <c r="J319" s="795" t="s">
        <v>1256</v>
      </c>
      <c r="K319" s="793" t="s">
        <v>1260</v>
      </c>
      <c r="L319" s="796">
        <v>1</v>
      </c>
      <c r="M319" s="792">
        <v>12</v>
      </c>
      <c r="N319" s="794">
        <v>34173.089999999997</v>
      </c>
      <c r="O319" s="796">
        <v>0</v>
      </c>
      <c r="P319" s="796">
        <v>1</v>
      </c>
      <c r="Q319" s="794">
        <v>1733.33</v>
      </c>
    </row>
    <row r="320" spans="2:17" s="49" customFormat="1" ht="11.25">
      <c r="B320" s="791" t="s">
        <v>1225</v>
      </c>
      <c r="C320" s="792" t="s">
        <v>1233</v>
      </c>
      <c r="D320" s="792" t="s">
        <v>86</v>
      </c>
      <c r="E320" s="793" t="s">
        <v>2187</v>
      </c>
      <c r="F320" s="794">
        <v>5500</v>
      </c>
      <c r="G320" s="792" t="s">
        <v>2188</v>
      </c>
      <c r="H320" s="795" t="s">
        <v>2189</v>
      </c>
      <c r="I320" s="795" t="s">
        <v>2190</v>
      </c>
      <c r="J320" s="795" t="s">
        <v>1256</v>
      </c>
      <c r="K320" s="793" t="s">
        <v>1372</v>
      </c>
      <c r="L320" s="796">
        <v>1</v>
      </c>
      <c r="M320" s="792">
        <v>10</v>
      </c>
      <c r="N320" s="794">
        <v>58922.909999999996</v>
      </c>
      <c r="O320" s="796"/>
      <c r="P320" s="796"/>
      <c r="Q320" s="794"/>
    </row>
    <row r="321" spans="2:17" s="49" customFormat="1" ht="11.25">
      <c r="B321" s="791" t="s">
        <v>1225</v>
      </c>
      <c r="C321" s="792" t="s">
        <v>1243</v>
      </c>
      <c r="D321" s="792" t="s">
        <v>86</v>
      </c>
      <c r="E321" s="793" t="s">
        <v>1501</v>
      </c>
      <c r="F321" s="794">
        <v>5000</v>
      </c>
      <c r="G321" s="792" t="s">
        <v>2191</v>
      </c>
      <c r="H321" s="795" t="s">
        <v>2192</v>
      </c>
      <c r="I321" s="795" t="s">
        <v>2193</v>
      </c>
      <c r="J321" s="795" t="s">
        <v>1256</v>
      </c>
      <c r="K321" s="793" t="s">
        <v>1251</v>
      </c>
      <c r="L321" s="796">
        <v>1</v>
      </c>
      <c r="M321" s="792">
        <v>12</v>
      </c>
      <c r="N321" s="794">
        <v>62873.59</v>
      </c>
      <c r="O321" s="796">
        <v>0</v>
      </c>
      <c r="P321" s="796">
        <v>1</v>
      </c>
      <c r="Q321" s="794">
        <v>7500</v>
      </c>
    </row>
    <row r="322" spans="2:17" s="49" customFormat="1" ht="11.25">
      <c r="B322" s="791" t="s">
        <v>1225</v>
      </c>
      <c r="C322" s="792" t="s">
        <v>1233</v>
      </c>
      <c r="D322" s="792" t="s">
        <v>86</v>
      </c>
      <c r="E322" s="793" t="s">
        <v>2194</v>
      </c>
      <c r="F322" s="794">
        <v>2500</v>
      </c>
      <c r="G322" s="792" t="s">
        <v>2195</v>
      </c>
      <c r="H322" s="795" t="s">
        <v>2196</v>
      </c>
      <c r="I322" s="795" t="s">
        <v>2197</v>
      </c>
      <c r="J322" s="795" t="s">
        <v>1238</v>
      </c>
      <c r="K322" s="793" t="s">
        <v>1232</v>
      </c>
      <c r="L322" s="796">
        <v>1</v>
      </c>
      <c r="M322" s="792">
        <v>12</v>
      </c>
      <c r="N322" s="794">
        <v>32913.71</v>
      </c>
      <c r="O322" s="796">
        <v>0</v>
      </c>
      <c r="P322" s="796">
        <v>1</v>
      </c>
      <c r="Q322" s="794">
        <v>1548.61</v>
      </c>
    </row>
    <row r="323" spans="2:17" s="49" customFormat="1" ht="11.25">
      <c r="B323" s="791" t="s">
        <v>1225</v>
      </c>
      <c r="C323" s="792" t="s">
        <v>1233</v>
      </c>
      <c r="D323" s="792" t="s">
        <v>86</v>
      </c>
      <c r="E323" s="793" t="s">
        <v>1647</v>
      </c>
      <c r="F323" s="794">
        <v>5000</v>
      </c>
      <c r="G323" s="792" t="s">
        <v>2198</v>
      </c>
      <c r="H323" s="795" t="s">
        <v>2199</v>
      </c>
      <c r="I323" s="795" t="s">
        <v>1242</v>
      </c>
      <c r="J323" s="795" t="s">
        <v>1242</v>
      </c>
      <c r="K323" s="793" t="s">
        <v>1242</v>
      </c>
      <c r="L323" s="796">
        <v>7</v>
      </c>
      <c r="M323" s="792">
        <v>12</v>
      </c>
      <c r="N323" s="794">
        <v>62993.05</v>
      </c>
      <c r="O323" s="796">
        <v>1</v>
      </c>
      <c r="P323" s="796">
        <v>6</v>
      </c>
      <c r="Q323" s="794">
        <v>30763.33</v>
      </c>
    </row>
    <row r="324" spans="2:17" s="49" customFormat="1" ht="11.25">
      <c r="B324" s="791" t="s">
        <v>1225</v>
      </c>
      <c r="C324" s="792" t="s">
        <v>1233</v>
      </c>
      <c r="D324" s="792" t="s">
        <v>86</v>
      </c>
      <c r="E324" s="793" t="s">
        <v>2200</v>
      </c>
      <c r="F324" s="794">
        <v>5000</v>
      </c>
      <c r="G324" s="792" t="s">
        <v>2201</v>
      </c>
      <c r="H324" s="795" t="s">
        <v>2202</v>
      </c>
      <c r="I324" s="795" t="s">
        <v>2122</v>
      </c>
      <c r="J324" s="795" t="s">
        <v>1256</v>
      </c>
      <c r="K324" s="793" t="s">
        <v>1251</v>
      </c>
      <c r="L324" s="796">
        <v>1</v>
      </c>
      <c r="M324" s="792">
        <v>12</v>
      </c>
      <c r="N324" s="794">
        <v>62742.710000000006</v>
      </c>
      <c r="O324" s="796">
        <v>1</v>
      </c>
      <c r="P324" s="796">
        <v>6</v>
      </c>
      <c r="Q324" s="794">
        <v>30928.959999999999</v>
      </c>
    </row>
    <row r="325" spans="2:17" s="49" customFormat="1" ht="11.25">
      <c r="B325" s="791" t="s">
        <v>1225</v>
      </c>
      <c r="C325" s="792" t="s">
        <v>1233</v>
      </c>
      <c r="D325" s="792" t="s">
        <v>86</v>
      </c>
      <c r="E325" s="793" t="s">
        <v>1898</v>
      </c>
      <c r="F325" s="794">
        <v>4350</v>
      </c>
      <c r="G325" s="792" t="s">
        <v>2203</v>
      </c>
      <c r="H325" s="795" t="s">
        <v>2204</v>
      </c>
      <c r="I325" s="795" t="s">
        <v>2205</v>
      </c>
      <c r="J325" s="795" t="s">
        <v>1256</v>
      </c>
      <c r="K325" s="793" t="s">
        <v>1327</v>
      </c>
      <c r="L325" s="796">
        <v>1</v>
      </c>
      <c r="M325" s="792">
        <v>12</v>
      </c>
      <c r="N325" s="794">
        <v>55595.48</v>
      </c>
      <c r="O325" s="796">
        <v>0</v>
      </c>
      <c r="P325" s="796">
        <v>1</v>
      </c>
      <c r="Q325" s="794">
        <v>6525</v>
      </c>
    </row>
    <row r="326" spans="2:17" s="49" customFormat="1" ht="11.25">
      <c r="B326" s="791" t="s">
        <v>1225</v>
      </c>
      <c r="C326" s="792" t="s">
        <v>1233</v>
      </c>
      <c r="D326" s="792" t="s">
        <v>86</v>
      </c>
      <c r="E326" s="793" t="s">
        <v>1628</v>
      </c>
      <c r="F326" s="794">
        <v>5000</v>
      </c>
      <c r="G326" s="792" t="s">
        <v>2206</v>
      </c>
      <c r="H326" s="795" t="s">
        <v>2207</v>
      </c>
      <c r="I326" s="795" t="s">
        <v>1242</v>
      </c>
      <c r="J326" s="795" t="s">
        <v>1242</v>
      </c>
      <c r="K326" s="793" t="s">
        <v>1242</v>
      </c>
      <c r="L326" s="796">
        <v>6</v>
      </c>
      <c r="M326" s="792">
        <v>12</v>
      </c>
      <c r="N326" s="794">
        <v>62821.53</v>
      </c>
      <c r="O326" s="796">
        <v>1</v>
      </c>
      <c r="P326" s="796">
        <v>6</v>
      </c>
      <c r="Q326" s="794">
        <v>30924.79</v>
      </c>
    </row>
    <row r="327" spans="2:17" s="49" customFormat="1" ht="11.25">
      <c r="B327" s="791" t="s">
        <v>1225</v>
      </c>
      <c r="C327" s="792" t="s">
        <v>1233</v>
      </c>
      <c r="D327" s="792" t="s">
        <v>86</v>
      </c>
      <c r="E327" s="793" t="s">
        <v>1501</v>
      </c>
      <c r="F327" s="794">
        <v>5500</v>
      </c>
      <c r="G327" s="792" t="s">
        <v>2208</v>
      </c>
      <c r="H327" s="795" t="s">
        <v>2209</v>
      </c>
      <c r="I327" s="795" t="s">
        <v>2210</v>
      </c>
      <c r="J327" s="795" t="s">
        <v>1256</v>
      </c>
      <c r="K327" s="793" t="s">
        <v>1251</v>
      </c>
      <c r="L327" s="796">
        <v>1</v>
      </c>
      <c r="M327" s="792">
        <v>12</v>
      </c>
      <c r="N327" s="794">
        <v>69000</v>
      </c>
      <c r="O327" s="796">
        <v>0</v>
      </c>
      <c r="P327" s="796">
        <v>1</v>
      </c>
      <c r="Q327" s="794">
        <v>7684.72</v>
      </c>
    </row>
    <row r="328" spans="2:17" s="49" customFormat="1" ht="11.25">
      <c r="B328" s="791" t="s">
        <v>1225</v>
      </c>
      <c r="C328" s="792" t="s">
        <v>1233</v>
      </c>
      <c r="D328" s="792" t="s">
        <v>86</v>
      </c>
      <c r="E328" s="793" t="s">
        <v>1663</v>
      </c>
      <c r="F328" s="794">
        <v>2000</v>
      </c>
      <c r="G328" s="792" t="s">
        <v>2211</v>
      </c>
      <c r="H328" s="795" t="s">
        <v>2212</v>
      </c>
      <c r="I328" s="795" t="s">
        <v>2213</v>
      </c>
      <c r="J328" s="795" t="s">
        <v>1256</v>
      </c>
      <c r="K328" s="793" t="s">
        <v>1327</v>
      </c>
      <c r="L328" s="796">
        <v>1</v>
      </c>
      <c r="M328" s="792">
        <v>12</v>
      </c>
      <c r="N328" s="794">
        <v>27000</v>
      </c>
      <c r="O328" s="796">
        <v>1</v>
      </c>
      <c r="P328" s="796">
        <v>6</v>
      </c>
      <c r="Q328" s="794">
        <v>12930</v>
      </c>
    </row>
    <row r="329" spans="2:17" s="49" customFormat="1" ht="11.25">
      <c r="B329" s="791" t="s">
        <v>1225</v>
      </c>
      <c r="C329" s="792" t="s">
        <v>1233</v>
      </c>
      <c r="D329" s="792" t="s">
        <v>86</v>
      </c>
      <c r="E329" s="793" t="s">
        <v>1923</v>
      </c>
      <c r="F329" s="794">
        <v>2600</v>
      </c>
      <c r="G329" s="792" t="s">
        <v>2214</v>
      </c>
      <c r="H329" s="795" t="s">
        <v>2215</v>
      </c>
      <c r="I329" s="795" t="s">
        <v>2216</v>
      </c>
      <c r="J329" s="795" t="s">
        <v>1238</v>
      </c>
      <c r="K329" s="793" t="s">
        <v>1232</v>
      </c>
      <c r="L329" s="796">
        <v>1</v>
      </c>
      <c r="M329" s="792">
        <v>12</v>
      </c>
      <c r="N329" s="794">
        <v>34101.769999999997</v>
      </c>
      <c r="O329" s="796">
        <v>1</v>
      </c>
      <c r="P329" s="796">
        <v>6</v>
      </c>
      <c r="Q329" s="794">
        <v>14217.43</v>
      </c>
    </row>
    <row r="330" spans="2:17" s="49" customFormat="1" ht="11.25">
      <c r="B330" s="791" t="s">
        <v>1225</v>
      </c>
      <c r="C330" s="792" t="s">
        <v>1233</v>
      </c>
      <c r="D330" s="792" t="s">
        <v>86</v>
      </c>
      <c r="E330" s="793" t="s">
        <v>1819</v>
      </c>
      <c r="F330" s="794">
        <v>2600</v>
      </c>
      <c r="G330" s="792" t="s">
        <v>2217</v>
      </c>
      <c r="H330" s="795" t="s">
        <v>2218</v>
      </c>
      <c r="I330" s="795" t="s">
        <v>2219</v>
      </c>
      <c r="J330" s="795" t="s">
        <v>1238</v>
      </c>
      <c r="K330" s="793" t="s">
        <v>1232</v>
      </c>
      <c r="L330" s="796">
        <v>1</v>
      </c>
      <c r="M330" s="792">
        <v>12</v>
      </c>
      <c r="N330" s="794">
        <v>34133.19</v>
      </c>
      <c r="O330" s="796">
        <v>1</v>
      </c>
      <c r="P330" s="796">
        <v>6</v>
      </c>
      <c r="Q330" s="794">
        <v>16519.349999999999</v>
      </c>
    </row>
    <row r="331" spans="2:17" s="49" customFormat="1" ht="11.25">
      <c r="B331" s="791" t="s">
        <v>1225</v>
      </c>
      <c r="C331" s="792" t="s">
        <v>1233</v>
      </c>
      <c r="D331" s="792" t="s">
        <v>86</v>
      </c>
      <c r="E331" s="793" t="s">
        <v>1234</v>
      </c>
      <c r="F331" s="794">
        <v>2000</v>
      </c>
      <c r="G331" s="792" t="s">
        <v>2220</v>
      </c>
      <c r="H331" s="795" t="s">
        <v>2221</v>
      </c>
      <c r="I331" s="795" t="s">
        <v>2222</v>
      </c>
      <c r="J331" s="795" t="s">
        <v>1238</v>
      </c>
      <c r="K331" s="793" t="s">
        <v>1232</v>
      </c>
      <c r="L331" s="796">
        <v>1</v>
      </c>
      <c r="M331" s="792">
        <v>12</v>
      </c>
      <c r="N331" s="794">
        <v>26799.989999999998</v>
      </c>
      <c r="O331" s="796">
        <v>1</v>
      </c>
      <c r="P331" s="796">
        <v>6</v>
      </c>
      <c r="Q331" s="794">
        <v>12930</v>
      </c>
    </row>
    <row r="332" spans="2:17" s="49" customFormat="1" ht="11.25">
      <c r="B332" s="791" t="s">
        <v>1225</v>
      </c>
      <c r="C332" s="792" t="s">
        <v>1233</v>
      </c>
      <c r="D332" s="792" t="s">
        <v>86</v>
      </c>
      <c r="E332" s="793" t="s">
        <v>1287</v>
      </c>
      <c r="F332" s="794">
        <v>2100</v>
      </c>
      <c r="G332" s="792" t="s">
        <v>2223</v>
      </c>
      <c r="H332" s="795" t="s">
        <v>2224</v>
      </c>
      <c r="I332" s="795" t="s">
        <v>1242</v>
      </c>
      <c r="J332" s="795" t="s">
        <v>1242</v>
      </c>
      <c r="K332" s="793" t="s">
        <v>1242</v>
      </c>
      <c r="L332" s="796">
        <v>7</v>
      </c>
      <c r="M332" s="792">
        <v>12</v>
      </c>
      <c r="N332" s="794">
        <v>28199.85</v>
      </c>
      <c r="O332" s="796">
        <v>1</v>
      </c>
      <c r="P332" s="796">
        <v>6</v>
      </c>
      <c r="Q332" s="794">
        <v>13530</v>
      </c>
    </row>
    <row r="333" spans="2:17" s="49" customFormat="1" ht="11.25">
      <c r="B333" s="791" t="s">
        <v>1225</v>
      </c>
      <c r="C333" s="792" t="s">
        <v>1233</v>
      </c>
      <c r="D333" s="792" t="s">
        <v>86</v>
      </c>
      <c r="E333" s="793" t="s">
        <v>2225</v>
      </c>
      <c r="F333" s="794">
        <v>5500</v>
      </c>
      <c r="G333" s="792" t="s">
        <v>2226</v>
      </c>
      <c r="H333" s="795" t="s">
        <v>2227</v>
      </c>
      <c r="I333" s="795" t="s">
        <v>2228</v>
      </c>
      <c r="J333" s="795" t="s">
        <v>1256</v>
      </c>
      <c r="K333" s="793" t="s">
        <v>1251</v>
      </c>
      <c r="L333" s="796">
        <v>7</v>
      </c>
      <c r="M333" s="792">
        <v>12</v>
      </c>
      <c r="N333" s="794">
        <v>68997.33</v>
      </c>
      <c r="O333" s="796">
        <v>1</v>
      </c>
      <c r="P333" s="796">
        <v>6</v>
      </c>
      <c r="Q333" s="794">
        <v>33930</v>
      </c>
    </row>
    <row r="334" spans="2:17" s="49" customFormat="1" ht="11.25">
      <c r="B334" s="791" t="s">
        <v>1225</v>
      </c>
      <c r="C334" s="792" t="s">
        <v>1233</v>
      </c>
      <c r="D334" s="792" t="s">
        <v>86</v>
      </c>
      <c r="E334" s="793" t="s">
        <v>2229</v>
      </c>
      <c r="F334" s="794">
        <v>2600</v>
      </c>
      <c r="G334" s="792" t="s">
        <v>2230</v>
      </c>
      <c r="H334" s="795" t="s">
        <v>2231</v>
      </c>
      <c r="I334" s="795" t="s">
        <v>1857</v>
      </c>
      <c r="J334" s="795" t="s">
        <v>1256</v>
      </c>
      <c r="K334" s="793" t="s">
        <v>1327</v>
      </c>
      <c r="L334" s="796">
        <v>1</v>
      </c>
      <c r="M334" s="792">
        <v>12</v>
      </c>
      <c r="N334" s="794">
        <v>34124.880000000005</v>
      </c>
      <c r="O334" s="796">
        <v>1</v>
      </c>
      <c r="P334" s="796">
        <v>6</v>
      </c>
      <c r="Q334" s="794">
        <v>16495.88</v>
      </c>
    </row>
    <row r="335" spans="2:17" s="49" customFormat="1" ht="11.25">
      <c r="B335" s="791" t="s">
        <v>1225</v>
      </c>
      <c r="C335" s="792" t="s">
        <v>1226</v>
      </c>
      <c r="D335" s="792" t="s">
        <v>86</v>
      </c>
      <c r="E335" s="793" t="s">
        <v>1264</v>
      </c>
      <c r="F335" s="794">
        <v>1500</v>
      </c>
      <c r="G335" s="792" t="s">
        <v>2232</v>
      </c>
      <c r="H335" s="795" t="s">
        <v>2233</v>
      </c>
      <c r="I335" s="795" t="s">
        <v>2234</v>
      </c>
      <c r="J335" s="795" t="s">
        <v>1231</v>
      </c>
      <c r="K335" s="793" t="s">
        <v>1232</v>
      </c>
      <c r="L335" s="796">
        <v>0</v>
      </c>
      <c r="M335" s="792">
        <v>1</v>
      </c>
      <c r="N335" s="794">
        <v>875</v>
      </c>
      <c r="O335" s="796"/>
      <c r="P335" s="796"/>
      <c r="Q335" s="794"/>
    </row>
    <row r="336" spans="2:17" s="49" customFormat="1" ht="11.25">
      <c r="B336" s="791" t="s">
        <v>1225</v>
      </c>
      <c r="C336" s="792" t="s">
        <v>1233</v>
      </c>
      <c r="D336" s="792" t="s">
        <v>86</v>
      </c>
      <c r="E336" s="793" t="s">
        <v>1252</v>
      </c>
      <c r="F336" s="794">
        <v>2300</v>
      </c>
      <c r="G336" s="792" t="s">
        <v>2235</v>
      </c>
      <c r="H336" s="795" t="s">
        <v>2236</v>
      </c>
      <c r="I336" s="795" t="s">
        <v>2237</v>
      </c>
      <c r="J336" s="795" t="s">
        <v>1256</v>
      </c>
      <c r="K336" s="793" t="s">
        <v>1327</v>
      </c>
      <c r="L336" s="796">
        <v>1</v>
      </c>
      <c r="M336" s="792">
        <v>12</v>
      </c>
      <c r="N336" s="794">
        <v>30434.25</v>
      </c>
      <c r="O336" s="796">
        <v>1</v>
      </c>
      <c r="P336" s="796">
        <v>6</v>
      </c>
      <c r="Q336" s="794">
        <v>14730</v>
      </c>
    </row>
    <row r="337" spans="2:17" s="49" customFormat="1" ht="11.25">
      <c r="B337" s="791" t="s">
        <v>1225</v>
      </c>
      <c r="C337" s="792" t="s">
        <v>1233</v>
      </c>
      <c r="D337" s="792" t="s">
        <v>86</v>
      </c>
      <c r="E337" s="793" t="s">
        <v>2238</v>
      </c>
      <c r="F337" s="794">
        <v>6000</v>
      </c>
      <c r="G337" s="792" t="s">
        <v>2239</v>
      </c>
      <c r="H337" s="795" t="s">
        <v>2240</v>
      </c>
      <c r="I337" s="795" t="s">
        <v>1471</v>
      </c>
      <c r="J337" s="795" t="s">
        <v>1256</v>
      </c>
      <c r="K337" s="793" t="s">
        <v>1251</v>
      </c>
      <c r="L337" s="796">
        <v>7</v>
      </c>
      <c r="M337" s="792">
        <v>12</v>
      </c>
      <c r="N337" s="794">
        <v>74996.67</v>
      </c>
      <c r="O337" s="796">
        <v>1</v>
      </c>
      <c r="P337" s="796">
        <v>6</v>
      </c>
      <c r="Q337" s="794">
        <v>36930</v>
      </c>
    </row>
    <row r="338" spans="2:17" s="49" customFormat="1" ht="11.25">
      <c r="B338" s="791" t="s">
        <v>1225</v>
      </c>
      <c r="C338" s="792" t="s">
        <v>1233</v>
      </c>
      <c r="D338" s="792" t="s">
        <v>86</v>
      </c>
      <c r="E338" s="793" t="s">
        <v>1280</v>
      </c>
      <c r="F338" s="794">
        <v>5500</v>
      </c>
      <c r="G338" s="792" t="s">
        <v>2241</v>
      </c>
      <c r="H338" s="795" t="s">
        <v>2242</v>
      </c>
      <c r="I338" s="795" t="s">
        <v>2243</v>
      </c>
      <c r="J338" s="795" t="s">
        <v>1256</v>
      </c>
      <c r="K338" s="793" t="s">
        <v>1251</v>
      </c>
      <c r="L338" s="796">
        <v>1</v>
      </c>
      <c r="M338" s="792">
        <v>12</v>
      </c>
      <c r="N338" s="794">
        <v>69000.33</v>
      </c>
      <c r="O338" s="796">
        <v>1</v>
      </c>
      <c r="P338" s="796">
        <v>6</v>
      </c>
      <c r="Q338" s="794">
        <v>33930</v>
      </c>
    </row>
    <row r="339" spans="2:17" s="49" customFormat="1" ht="11.25">
      <c r="B339" s="791" t="s">
        <v>1225</v>
      </c>
      <c r="C339" s="792" t="s">
        <v>1233</v>
      </c>
      <c r="D339" s="792" t="s">
        <v>86</v>
      </c>
      <c r="E339" s="793" t="s">
        <v>2244</v>
      </c>
      <c r="F339" s="794">
        <v>5500</v>
      </c>
      <c r="G339" s="792" t="s">
        <v>2245</v>
      </c>
      <c r="H339" s="795" t="s">
        <v>2246</v>
      </c>
      <c r="I339" s="795" t="s">
        <v>1255</v>
      </c>
      <c r="J339" s="795" t="s">
        <v>1256</v>
      </c>
      <c r="K339" s="793" t="s">
        <v>1251</v>
      </c>
      <c r="L339" s="796">
        <v>1</v>
      </c>
      <c r="M339" s="792">
        <v>12</v>
      </c>
      <c r="N339" s="794">
        <v>69000</v>
      </c>
      <c r="O339" s="796">
        <v>0</v>
      </c>
      <c r="P339" s="796">
        <v>1</v>
      </c>
      <c r="Q339" s="794">
        <v>9151.39</v>
      </c>
    </row>
    <row r="340" spans="2:17" s="49" customFormat="1" ht="11.25">
      <c r="B340" s="791" t="s">
        <v>1225</v>
      </c>
      <c r="C340" s="792" t="s">
        <v>1233</v>
      </c>
      <c r="D340" s="792" t="s">
        <v>86</v>
      </c>
      <c r="E340" s="793" t="s">
        <v>1851</v>
      </c>
      <c r="F340" s="794">
        <v>2300</v>
      </c>
      <c r="G340" s="792" t="s">
        <v>2247</v>
      </c>
      <c r="H340" s="795" t="s">
        <v>2248</v>
      </c>
      <c r="I340" s="795" t="s">
        <v>1527</v>
      </c>
      <c r="J340" s="795" t="s">
        <v>1256</v>
      </c>
      <c r="K340" s="793" t="s">
        <v>1232</v>
      </c>
      <c r="L340" s="796">
        <v>1</v>
      </c>
      <c r="M340" s="792">
        <v>12</v>
      </c>
      <c r="N340" s="794">
        <v>30598.560000000001</v>
      </c>
      <c r="O340" s="796">
        <v>1</v>
      </c>
      <c r="P340" s="796">
        <v>6</v>
      </c>
      <c r="Q340" s="794">
        <v>14561.49</v>
      </c>
    </row>
    <row r="341" spans="2:17" s="49" customFormat="1" ht="11.25">
      <c r="B341" s="791" t="s">
        <v>1225</v>
      </c>
      <c r="C341" s="792" t="s">
        <v>1226</v>
      </c>
      <c r="D341" s="792" t="s">
        <v>86</v>
      </c>
      <c r="E341" s="793" t="s">
        <v>2249</v>
      </c>
      <c r="F341" s="794">
        <v>8000</v>
      </c>
      <c r="G341" s="792" t="s">
        <v>2250</v>
      </c>
      <c r="H341" s="795" t="s">
        <v>2251</v>
      </c>
      <c r="I341" s="795" t="s">
        <v>2252</v>
      </c>
      <c r="J341" s="795" t="s">
        <v>1238</v>
      </c>
      <c r="K341" s="793" t="s">
        <v>1251</v>
      </c>
      <c r="L341" s="796">
        <v>1</v>
      </c>
      <c r="M341" s="792">
        <v>10</v>
      </c>
      <c r="N341" s="794">
        <v>87466.67</v>
      </c>
      <c r="O341" s="796"/>
      <c r="P341" s="796"/>
      <c r="Q341" s="794"/>
    </row>
    <row r="342" spans="2:17" s="49" customFormat="1" ht="11.25">
      <c r="B342" s="791" t="s">
        <v>1225</v>
      </c>
      <c r="C342" s="792" t="s">
        <v>1233</v>
      </c>
      <c r="D342" s="792" t="s">
        <v>86</v>
      </c>
      <c r="E342" s="793" t="s">
        <v>1435</v>
      </c>
      <c r="F342" s="794">
        <v>2000</v>
      </c>
      <c r="G342" s="792" t="s">
        <v>2253</v>
      </c>
      <c r="H342" s="795" t="s">
        <v>2254</v>
      </c>
      <c r="I342" s="795" t="s">
        <v>2255</v>
      </c>
      <c r="J342" s="795" t="s">
        <v>1238</v>
      </c>
      <c r="K342" s="793" t="s">
        <v>1251</v>
      </c>
      <c r="L342" s="796">
        <v>1</v>
      </c>
      <c r="M342" s="792">
        <v>12</v>
      </c>
      <c r="N342" s="794">
        <v>26991.94</v>
      </c>
      <c r="O342" s="796">
        <v>0</v>
      </c>
      <c r="P342" s="796">
        <v>1</v>
      </c>
      <c r="Q342" s="794">
        <v>1000</v>
      </c>
    </row>
    <row r="343" spans="2:17" s="49" customFormat="1" ht="11.25">
      <c r="B343" s="791" t="s">
        <v>1225</v>
      </c>
      <c r="C343" s="792" t="s">
        <v>1243</v>
      </c>
      <c r="D343" s="792" t="s">
        <v>86</v>
      </c>
      <c r="E343" s="793" t="s">
        <v>1708</v>
      </c>
      <c r="F343" s="794">
        <v>2600</v>
      </c>
      <c r="G343" s="792" t="s">
        <v>2256</v>
      </c>
      <c r="H343" s="795" t="s">
        <v>2257</v>
      </c>
      <c r="I343" s="795" t="s">
        <v>2258</v>
      </c>
      <c r="J343" s="795" t="s">
        <v>1256</v>
      </c>
      <c r="K343" s="793" t="s">
        <v>1327</v>
      </c>
      <c r="L343" s="796">
        <v>7</v>
      </c>
      <c r="M343" s="792">
        <v>12</v>
      </c>
      <c r="N343" s="794">
        <v>34198.19</v>
      </c>
      <c r="O343" s="796">
        <v>1</v>
      </c>
      <c r="P343" s="796">
        <v>6</v>
      </c>
      <c r="Q343" s="794">
        <v>16530</v>
      </c>
    </row>
    <row r="344" spans="2:17" s="49" customFormat="1" ht="11.25">
      <c r="B344" s="791" t="s">
        <v>1225</v>
      </c>
      <c r="C344" s="792" t="s">
        <v>1233</v>
      </c>
      <c r="D344" s="792" t="s">
        <v>86</v>
      </c>
      <c r="E344" s="793" t="s">
        <v>1703</v>
      </c>
      <c r="F344" s="794">
        <v>2000</v>
      </c>
      <c r="G344" s="792" t="s">
        <v>2259</v>
      </c>
      <c r="H344" s="795" t="s">
        <v>2260</v>
      </c>
      <c r="I344" s="795" t="s">
        <v>2261</v>
      </c>
      <c r="J344" s="795" t="s">
        <v>1238</v>
      </c>
      <c r="K344" s="793" t="s">
        <v>1232</v>
      </c>
      <c r="L344" s="796">
        <v>1</v>
      </c>
      <c r="M344" s="792">
        <v>12</v>
      </c>
      <c r="N344" s="794">
        <v>26472.92</v>
      </c>
      <c r="O344" s="796">
        <v>1</v>
      </c>
      <c r="P344" s="796">
        <v>6</v>
      </c>
      <c r="Q344" s="794">
        <v>12973.5</v>
      </c>
    </row>
    <row r="345" spans="2:17" s="49" customFormat="1" ht="11.25">
      <c r="B345" s="791" t="s">
        <v>1225</v>
      </c>
      <c r="C345" s="792" t="s">
        <v>1233</v>
      </c>
      <c r="D345" s="792" t="s">
        <v>86</v>
      </c>
      <c r="E345" s="793" t="s">
        <v>2262</v>
      </c>
      <c r="F345" s="794">
        <v>4500</v>
      </c>
      <c r="G345" s="792" t="s">
        <v>2263</v>
      </c>
      <c r="H345" s="795" t="s">
        <v>2264</v>
      </c>
      <c r="I345" s="795" t="s">
        <v>1449</v>
      </c>
      <c r="J345" s="795" t="s">
        <v>1256</v>
      </c>
      <c r="K345" s="793" t="s">
        <v>1251</v>
      </c>
      <c r="L345" s="796">
        <v>1</v>
      </c>
      <c r="M345" s="792">
        <v>12</v>
      </c>
      <c r="N345" s="794">
        <v>56998.75</v>
      </c>
      <c r="O345" s="796">
        <v>0</v>
      </c>
      <c r="P345" s="796">
        <v>1</v>
      </c>
      <c r="Q345" s="794">
        <v>5600</v>
      </c>
    </row>
    <row r="346" spans="2:17" s="49" customFormat="1" ht="11.25">
      <c r="B346" s="791" t="s">
        <v>1225</v>
      </c>
      <c r="C346" s="792" t="s">
        <v>1233</v>
      </c>
      <c r="D346" s="792" t="s">
        <v>86</v>
      </c>
      <c r="E346" s="793" t="s">
        <v>1264</v>
      </c>
      <c r="F346" s="794">
        <v>2000</v>
      </c>
      <c r="G346" s="792" t="s">
        <v>2265</v>
      </c>
      <c r="H346" s="795" t="s">
        <v>2266</v>
      </c>
      <c r="I346" s="795" t="s">
        <v>2267</v>
      </c>
      <c r="J346" s="795" t="s">
        <v>1231</v>
      </c>
      <c r="K346" s="793" t="s">
        <v>1232</v>
      </c>
      <c r="L346" s="796">
        <v>1</v>
      </c>
      <c r="M346" s="792">
        <v>12</v>
      </c>
      <c r="N346" s="794">
        <v>27999.03</v>
      </c>
      <c r="O346" s="796">
        <v>1</v>
      </c>
      <c r="P346" s="796">
        <v>6</v>
      </c>
      <c r="Q346" s="794">
        <v>12925.69</v>
      </c>
    </row>
    <row r="347" spans="2:17" s="49" customFormat="1" ht="11.25">
      <c r="B347" s="791" t="s">
        <v>1225</v>
      </c>
      <c r="C347" s="792" t="s">
        <v>1233</v>
      </c>
      <c r="D347" s="792" t="s">
        <v>86</v>
      </c>
      <c r="E347" s="793" t="s">
        <v>2268</v>
      </c>
      <c r="F347" s="794">
        <v>2000</v>
      </c>
      <c r="G347" s="792" t="s">
        <v>2269</v>
      </c>
      <c r="H347" s="795" t="s">
        <v>2270</v>
      </c>
      <c r="I347" s="795" t="s">
        <v>1263</v>
      </c>
      <c r="J347" s="795" t="s">
        <v>1238</v>
      </c>
      <c r="K347" s="793" t="s">
        <v>1232</v>
      </c>
      <c r="L347" s="796">
        <v>1</v>
      </c>
      <c r="M347" s="792">
        <v>12</v>
      </c>
      <c r="N347" s="794">
        <v>26980.27</v>
      </c>
      <c r="O347" s="796">
        <v>1</v>
      </c>
      <c r="P347" s="796">
        <v>6</v>
      </c>
      <c r="Q347" s="794">
        <v>12929.869999999999</v>
      </c>
    </row>
    <row r="348" spans="2:17" s="49" customFormat="1" ht="11.25">
      <c r="B348" s="791" t="s">
        <v>1225</v>
      </c>
      <c r="C348" s="792" t="s">
        <v>1233</v>
      </c>
      <c r="D348" s="792" t="s">
        <v>86</v>
      </c>
      <c r="E348" s="793" t="s">
        <v>1703</v>
      </c>
      <c r="F348" s="794">
        <v>2000</v>
      </c>
      <c r="G348" s="792" t="s">
        <v>2271</v>
      </c>
      <c r="H348" s="795" t="s">
        <v>2272</v>
      </c>
      <c r="I348" s="795" t="s">
        <v>1381</v>
      </c>
      <c r="J348" s="795" t="s">
        <v>1382</v>
      </c>
      <c r="K348" s="793" t="s">
        <v>1383</v>
      </c>
      <c r="L348" s="796">
        <v>1</v>
      </c>
      <c r="M348" s="792">
        <v>12</v>
      </c>
      <c r="N348" s="794">
        <v>26956.25</v>
      </c>
      <c r="O348" s="796">
        <v>1</v>
      </c>
      <c r="P348" s="796">
        <v>6</v>
      </c>
      <c r="Q348" s="794">
        <v>12930</v>
      </c>
    </row>
    <row r="349" spans="2:17" s="49" customFormat="1" ht="11.25">
      <c r="B349" s="791" t="s">
        <v>1225</v>
      </c>
      <c r="C349" s="792" t="s">
        <v>1233</v>
      </c>
      <c r="D349" s="792" t="s">
        <v>86</v>
      </c>
      <c r="E349" s="793" t="s">
        <v>1280</v>
      </c>
      <c r="F349" s="794">
        <v>6000</v>
      </c>
      <c r="G349" s="792" t="s">
        <v>2273</v>
      </c>
      <c r="H349" s="795" t="s">
        <v>2274</v>
      </c>
      <c r="I349" s="795" t="s">
        <v>1283</v>
      </c>
      <c r="J349" s="795" t="s">
        <v>1256</v>
      </c>
      <c r="K349" s="793" t="s">
        <v>1251</v>
      </c>
      <c r="L349" s="796">
        <v>1</v>
      </c>
      <c r="M349" s="792">
        <v>12</v>
      </c>
      <c r="N349" s="794">
        <v>74770.42</v>
      </c>
      <c r="O349" s="796">
        <v>1</v>
      </c>
      <c r="P349" s="796">
        <v>6</v>
      </c>
      <c r="Q349" s="794">
        <v>36711.67</v>
      </c>
    </row>
    <row r="350" spans="2:17" s="49" customFormat="1" ht="11.25">
      <c r="B350" s="791" t="s">
        <v>1225</v>
      </c>
      <c r="C350" s="792" t="s">
        <v>1243</v>
      </c>
      <c r="D350" s="792" t="s">
        <v>86</v>
      </c>
      <c r="E350" s="793" t="s">
        <v>1244</v>
      </c>
      <c r="F350" s="794">
        <v>2000</v>
      </c>
      <c r="G350" s="792" t="s">
        <v>2275</v>
      </c>
      <c r="H350" s="795" t="s">
        <v>2276</v>
      </c>
      <c r="I350" s="795" t="s">
        <v>2277</v>
      </c>
      <c r="J350" s="795" t="s">
        <v>1256</v>
      </c>
      <c r="K350" s="793" t="s">
        <v>1260</v>
      </c>
      <c r="L350" s="796">
        <v>1</v>
      </c>
      <c r="M350" s="792">
        <v>12</v>
      </c>
      <c r="N350" s="794">
        <v>26984.03</v>
      </c>
      <c r="O350" s="796">
        <v>1</v>
      </c>
      <c r="P350" s="796">
        <v>6</v>
      </c>
      <c r="Q350" s="794">
        <v>12925.839999999998</v>
      </c>
    </row>
    <row r="351" spans="2:17" s="49" customFormat="1" ht="11.25">
      <c r="B351" s="791" t="s">
        <v>1225</v>
      </c>
      <c r="C351" s="792" t="s">
        <v>1233</v>
      </c>
      <c r="D351" s="792" t="s">
        <v>86</v>
      </c>
      <c r="E351" s="793" t="s">
        <v>2278</v>
      </c>
      <c r="F351" s="794">
        <v>3500</v>
      </c>
      <c r="G351" s="792" t="s">
        <v>2279</v>
      </c>
      <c r="H351" s="795" t="s">
        <v>2280</v>
      </c>
      <c r="I351" s="795" t="s">
        <v>2281</v>
      </c>
      <c r="J351" s="795" t="s">
        <v>1256</v>
      </c>
      <c r="K351" s="793" t="s">
        <v>1232</v>
      </c>
      <c r="L351" s="796">
        <v>1</v>
      </c>
      <c r="M351" s="792">
        <v>12</v>
      </c>
      <c r="N351" s="794">
        <v>44816.67</v>
      </c>
      <c r="O351" s="796">
        <v>0</v>
      </c>
      <c r="P351" s="796">
        <v>1</v>
      </c>
      <c r="Q351" s="794">
        <v>3898.61</v>
      </c>
    </row>
    <row r="352" spans="2:17" s="49" customFormat="1" ht="11.25">
      <c r="B352" s="791" t="s">
        <v>1225</v>
      </c>
      <c r="C352" s="792" t="s">
        <v>1233</v>
      </c>
      <c r="D352" s="792" t="s">
        <v>86</v>
      </c>
      <c r="E352" s="793" t="s">
        <v>1252</v>
      </c>
      <c r="F352" s="794">
        <v>2000</v>
      </c>
      <c r="G352" s="792" t="s">
        <v>2282</v>
      </c>
      <c r="H352" s="795" t="s">
        <v>2283</v>
      </c>
      <c r="I352" s="795" t="s">
        <v>1290</v>
      </c>
      <c r="J352" s="795" t="s">
        <v>1238</v>
      </c>
      <c r="K352" s="793" t="s">
        <v>1232</v>
      </c>
      <c r="L352" s="796">
        <v>1</v>
      </c>
      <c r="M352" s="792">
        <v>12</v>
      </c>
      <c r="N352" s="794">
        <v>27100.27</v>
      </c>
      <c r="O352" s="796">
        <v>1</v>
      </c>
      <c r="P352" s="796">
        <v>6</v>
      </c>
      <c r="Q352" s="794">
        <v>12842.369999999999</v>
      </c>
    </row>
    <row r="353" spans="2:17" s="49" customFormat="1" ht="11.25">
      <c r="B353" s="791" t="s">
        <v>1225</v>
      </c>
      <c r="C353" s="792" t="s">
        <v>1233</v>
      </c>
      <c r="D353" s="792" t="s">
        <v>86</v>
      </c>
      <c r="E353" s="793" t="s">
        <v>1234</v>
      </c>
      <c r="F353" s="794">
        <v>2000</v>
      </c>
      <c r="G353" s="792" t="s">
        <v>2284</v>
      </c>
      <c r="H353" s="795" t="s">
        <v>2285</v>
      </c>
      <c r="I353" s="795" t="s">
        <v>2286</v>
      </c>
      <c r="J353" s="795" t="s">
        <v>1231</v>
      </c>
      <c r="K353" s="793" t="s">
        <v>1232</v>
      </c>
      <c r="L353" s="796">
        <v>1</v>
      </c>
      <c r="M353" s="792">
        <v>12</v>
      </c>
      <c r="N353" s="794">
        <v>27000</v>
      </c>
      <c r="O353" s="796">
        <v>1</v>
      </c>
      <c r="P353" s="796">
        <v>6</v>
      </c>
      <c r="Q353" s="794">
        <v>12921.800000000001</v>
      </c>
    </row>
    <row r="354" spans="2:17" s="49" customFormat="1" ht="11.25">
      <c r="B354" s="791" t="s">
        <v>1225</v>
      </c>
      <c r="C354" s="792" t="s">
        <v>1233</v>
      </c>
      <c r="D354" s="792" t="s">
        <v>86</v>
      </c>
      <c r="E354" s="793" t="s">
        <v>2014</v>
      </c>
      <c r="F354" s="794">
        <v>2300</v>
      </c>
      <c r="G354" s="792" t="s">
        <v>2287</v>
      </c>
      <c r="H354" s="795" t="s">
        <v>2288</v>
      </c>
      <c r="I354" s="795" t="s">
        <v>1653</v>
      </c>
      <c r="J354" s="795" t="s">
        <v>1256</v>
      </c>
      <c r="K354" s="793" t="s">
        <v>1327</v>
      </c>
      <c r="L354" s="796">
        <v>1</v>
      </c>
      <c r="M354" s="792">
        <v>12</v>
      </c>
      <c r="N354" s="794">
        <v>30584.19</v>
      </c>
      <c r="O354" s="796">
        <v>1</v>
      </c>
      <c r="P354" s="796">
        <v>6</v>
      </c>
      <c r="Q354" s="794">
        <v>14727.28</v>
      </c>
    </row>
    <row r="355" spans="2:17" s="49" customFormat="1" ht="11.25">
      <c r="B355" s="791" t="s">
        <v>1225</v>
      </c>
      <c r="C355" s="792" t="s">
        <v>1233</v>
      </c>
      <c r="D355" s="792" t="s">
        <v>86</v>
      </c>
      <c r="E355" s="793" t="s">
        <v>1252</v>
      </c>
      <c r="F355" s="794">
        <v>2300</v>
      </c>
      <c r="G355" s="792" t="s">
        <v>2289</v>
      </c>
      <c r="H355" s="795" t="s">
        <v>2290</v>
      </c>
      <c r="I355" s="795" t="s">
        <v>2122</v>
      </c>
      <c r="J355" s="795" t="s">
        <v>1256</v>
      </c>
      <c r="K355" s="793" t="s">
        <v>1251</v>
      </c>
      <c r="L355" s="796">
        <v>1</v>
      </c>
      <c r="M355" s="792">
        <v>12</v>
      </c>
      <c r="N355" s="794">
        <v>30574.9</v>
      </c>
      <c r="O355" s="796">
        <v>1</v>
      </c>
      <c r="P355" s="796">
        <v>6</v>
      </c>
      <c r="Q355" s="794">
        <v>14675.2</v>
      </c>
    </row>
    <row r="356" spans="2:17" s="49" customFormat="1" ht="11.25">
      <c r="B356" s="791" t="s">
        <v>1225</v>
      </c>
      <c r="C356" s="792" t="s">
        <v>1233</v>
      </c>
      <c r="D356" s="792" t="s">
        <v>86</v>
      </c>
      <c r="E356" s="793" t="s">
        <v>1923</v>
      </c>
      <c r="F356" s="794">
        <v>2600</v>
      </c>
      <c r="G356" s="792" t="s">
        <v>2291</v>
      </c>
      <c r="H356" s="795" t="s">
        <v>2292</v>
      </c>
      <c r="I356" s="795" t="s">
        <v>2293</v>
      </c>
      <c r="J356" s="795" t="s">
        <v>1256</v>
      </c>
      <c r="K356" s="793" t="s">
        <v>1260</v>
      </c>
      <c r="L356" s="796">
        <v>1</v>
      </c>
      <c r="M356" s="792">
        <v>12</v>
      </c>
      <c r="N356" s="794">
        <v>34519.49</v>
      </c>
      <c r="O356" s="796">
        <v>1</v>
      </c>
      <c r="P356" s="796">
        <v>6</v>
      </c>
      <c r="Q356" s="794">
        <v>16530</v>
      </c>
    </row>
    <row r="357" spans="2:17" s="49" customFormat="1" ht="11.25">
      <c r="B357" s="791" t="s">
        <v>1225</v>
      </c>
      <c r="C357" s="792" t="s">
        <v>1233</v>
      </c>
      <c r="D357" s="792" t="s">
        <v>86</v>
      </c>
      <c r="E357" s="793" t="s">
        <v>1339</v>
      </c>
      <c r="F357" s="794">
        <v>2000</v>
      </c>
      <c r="G357" s="792" t="s">
        <v>2294</v>
      </c>
      <c r="H357" s="795" t="s">
        <v>2295</v>
      </c>
      <c r="I357" s="795" t="s">
        <v>2296</v>
      </c>
      <c r="J357" s="795" t="s">
        <v>1256</v>
      </c>
      <c r="K357" s="793" t="s">
        <v>1260</v>
      </c>
      <c r="L357" s="796">
        <v>1</v>
      </c>
      <c r="M357" s="792">
        <v>12</v>
      </c>
      <c r="N357" s="794">
        <v>26717.360000000001</v>
      </c>
      <c r="O357" s="796">
        <v>1</v>
      </c>
      <c r="P357" s="796">
        <v>6</v>
      </c>
      <c r="Q357" s="794">
        <v>12715</v>
      </c>
    </row>
    <row r="358" spans="2:17" s="49" customFormat="1" ht="11.25">
      <c r="B358" s="791" t="s">
        <v>1225</v>
      </c>
      <c r="C358" s="792" t="s">
        <v>1233</v>
      </c>
      <c r="D358" s="792" t="s">
        <v>86</v>
      </c>
      <c r="E358" s="793" t="s">
        <v>2297</v>
      </c>
      <c r="F358" s="794">
        <v>1500</v>
      </c>
      <c r="G358" s="792" t="s">
        <v>2298</v>
      </c>
      <c r="H358" s="795" t="s">
        <v>2299</v>
      </c>
      <c r="I358" s="795" t="s">
        <v>2300</v>
      </c>
      <c r="J358" s="795" t="s">
        <v>1238</v>
      </c>
      <c r="K358" s="793" t="s">
        <v>1260</v>
      </c>
      <c r="L358" s="796">
        <v>7</v>
      </c>
      <c r="M358" s="792">
        <v>12</v>
      </c>
      <c r="N358" s="794">
        <v>21152.080000000002</v>
      </c>
      <c r="O358" s="796">
        <v>1</v>
      </c>
      <c r="P358" s="796">
        <v>6</v>
      </c>
      <c r="Q358" s="794">
        <v>9929.48</v>
      </c>
    </row>
    <row r="359" spans="2:17" s="49" customFormat="1" ht="11.25">
      <c r="B359" s="791" t="s">
        <v>1225</v>
      </c>
      <c r="C359" s="792" t="s">
        <v>1233</v>
      </c>
      <c r="D359" s="792" t="s">
        <v>86</v>
      </c>
      <c r="E359" s="793" t="s">
        <v>2301</v>
      </c>
      <c r="F359" s="794">
        <v>4000</v>
      </c>
      <c r="G359" s="792" t="s">
        <v>2302</v>
      </c>
      <c r="H359" s="795" t="s">
        <v>2303</v>
      </c>
      <c r="I359" s="795" t="s">
        <v>2304</v>
      </c>
      <c r="J359" s="795" t="s">
        <v>1256</v>
      </c>
      <c r="K359" s="793" t="s">
        <v>1251</v>
      </c>
      <c r="L359" s="796">
        <v>1</v>
      </c>
      <c r="M359" s="792">
        <v>12</v>
      </c>
      <c r="N359" s="794">
        <v>50715.29</v>
      </c>
      <c r="O359" s="796">
        <v>1</v>
      </c>
      <c r="P359" s="796">
        <v>6</v>
      </c>
      <c r="Q359" s="794">
        <v>24873.05</v>
      </c>
    </row>
    <row r="360" spans="2:17" s="49" customFormat="1" ht="11.25">
      <c r="B360" s="791" t="s">
        <v>1225</v>
      </c>
      <c r="C360" s="792" t="s">
        <v>1233</v>
      </c>
      <c r="D360" s="792" t="s">
        <v>86</v>
      </c>
      <c r="E360" s="793" t="s">
        <v>1795</v>
      </c>
      <c r="F360" s="794">
        <v>3000</v>
      </c>
      <c r="G360" s="792" t="s">
        <v>2305</v>
      </c>
      <c r="H360" s="795" t="s">
        <v>2306</v>
      </c>
      <c r="I360" s="795" t="s">
        <v>1513</v>
      </c>
      <c r="J360" s="795" t="s">
        <v>1256</v>
      </c>
      <c r="K360" s="793" t="s">
        <v>1251</v>
      </c>
      <c r="L360" s="796">
        <v>1</v>
      </c>
      <c r="M360" s="792">
        <v>12</v>
      </c>
      <c r="N360" s="794">
        <v>38884.58</v>
      </c>
      <c r="O360" s="796">
        <v>1</v>
      </c>
      <c r="P360" s="796">
        <v>6</v>
      </c>
      <c r="Q360" s="794">
        <v>18930</v>
      </c>
    </row>
    <row r="361" spans="2:17" s="49" customFormat="1" ht="11.25">
      <c r="B361" s="791" t="s">
        <v>1225</v>
      </c>
      <c r="C361" s="792" t="s">
        <v>1233</v>
      </c>
      <c r="D361" s="792" t="s">
        <v>86</v>
      </c>
      <c r="E361" s="793" t="s">
        <v>2307</v>
      </c>
      <c r="F361" s="794">
        <v>2100</v>
      </c>
      <c r="G361" s="792" t="s">
        <v>2308</v>
      </c>
      <c r="H361" s="795" t="s">
        <v>2309</v>
      </c>
      <c r="I361" s="795" t="s">
        <v>1242</v>
      </c>
      <c r="J361" s="795" t="s">
        <v>1242</v>
      </c>
      <c r="K361" s="793" t="s">
        <v>1242</v>
      </c>
      <c r="L361" s="796">
        <v>1</v>
      </c>
      <c r="M361" s="792">
        <v>12</v>
      </c>
      <c r="N361" s="794">
        <v>28200</v>
      </c>
      <c r="O361" s="796">
        <v>0</v>
      </c>
      <c r="P361" s="796">
        <v>1</v>
      </c>
      <c r="Q361" s="794">
        <v>1750</v>
      </c>
    </row>
    <row r="362" spans="2:17" s="49" customFormat="1" ht="11.25">
      <c r="B362" s="791" t="s">
        <v>1225</v>
      </c>
      <c r="C362" s="792" t="s">
        <v>1233</v>
      </c>
      <c r="D362" s="792" t="s">
        <v>86</v>
      </c>
      <c r="E362" s="793" t="s">
        <v>1252</v>
      </c>
      <c r="F362" s="794">
        <v>2300</v>
      </c>
      <c r="G362" s="792" t="s">
        <v>2310</v>
      </c>
      <c r="H362" s="795" t="s">
        <v>2311</v>
      </c>
      <c r="I362" s="795" t="s">
        <v>1247</v>
      </c>
      <c r="J362" s="795" t="s">
        <v>1256</v>
      </c>
      <c r="K362" s="793" t="s">
        <v>1251</v>
      </c>
      <c r="L362" s="796">
        <v>1</v>
      </c>
      <c r="M362" s="792">
        <v>12</v>
      </c>
      <c r="N362" s="794">
        <v>30207.41</v>
      </c>
      <c r="O362" s="796">
        <v>1</v>
      </c>
      <c r="P362" s="796">
        <v>6</v>
      </c>
      <c r="Q362" s="794">
        <v>14730</v>
      </c>
    </row>
    <row r="363" spans="2:17" s="49" customFormat="1" ht="11.25">
      <c r="B363" s="791" t="s">
        <v>1225</v>
      </c>
      <c r="C363" s="792" t="s">
        <v>1233</v>
      </c>
      <c r="D363" s="792" t="s">
        <v>86</v>
      </c>
      <c r="E363" s="793" t="s">
        <v>1244</v>
      </c>
      <c r="F363" s="794">
        <v>2000</v>
      </c>
      <c r="G363" s="792" t="s">
        <v>2312</v>
      </c>
      <c r="H363" s="795" t="s">
        <v>2313</v>
      </c>
      <c r="I363" s="795" t="s">
        <v>1513</v>
      </c>
      <c r="J363" s="795" t="s">
        <v>1256</v>
      </c>
      <c r="K363" s="793" t="s">
        <v>1327</v>
      </c>
      <c r="L363" s="796">
        <v>1</v>
      </c>
      <c r="M363" s="792">
        <v>12</v>
      </c>
      <c r="N363" s="794">
        <v>27000</v>
      </c>
      <c r="O363" s="796">
        <v>1</v>
      </c>
      <c r="P363" s="796">
        <v>6</v>
      </c>
      <c r="Q363" s="794">
        <v>12930</v>
      </c>
    </row>
    <row r="364" spans="2:17" s="49" customFormat="1" ht="11.25">
      <c r="B364" s="791" t="s">
        <v>1225</v>
      </c>
      <c r="C364" s="792" t="s">
        <v>1233</v>
      </c>
      <c r="D364" s="792" t="s">
        <v>86</v>
      </c>
      <c r="E364" s="793" t="s">
        <v>2018</v>
      </c>
      <c r="F364" s="794">
        <v>3000</v>
      </c>
      <c r="G364" s="792" t="s">
        <v>2314</v>
      </c>
      <c r="H364" s="795" t="s">
        <v>2315</v>
      </c>
      <c r="I364" s="795" t="s">
        <v>1331</v>
      </c>
      <c r="J364" s="795" t="s">
        <v>1238</v>
      </c>
      <c r="K364" s="793" t="s">
        <v>1232</v>
      </c>
      <c r="L364" s="796">
        <v>1</v>
      </c>
      <c r="M364" s="792">
        <v>12</v>
      </c>
      <c r="N364" s="794">
        <v>38986.46</v>
      </c>
      <c r="O364" s="796">
        <v>1</v>
      </c>
      <c r="P364" s="796">
        <v>6</v>
      </c>
      <c r="Q364" s="794">
        <v>18920.41</v>
      </c>
    </row>
    <row r="365" spans="2:17" s="49" customFormat="1" ht="11.25">
      <c r="B365" s="791" t="s">
        <v>1225</v>
      </c>
      <c r="C365" s="792" t="s">
        <v>1233</v>
      </c>
      <c r="D365" s="792" t="s">
        <v>86</v>
      </c>
      <c r="E365" s="793" t="s">
        <v>2316</v>
      </c>
      <c r="F365" s="794">
        <v>6000</v>
      </c>
      <c r="G365" s="792" t="s">
        <v>2317</v>
      </c>
      <c r="H365" s="795" t="s">
        <v>2318</v>
      </c>
      <c r="I365" s="795" t="s">
        <v>2319</v>
      </c>
      <c r="J365" s="795" t="s">
        <v>1256</v>
      </c>
      <c r="K365" s="793" t="s">
        <v>1251</v>
      </c>
      <c r="L365" s="796">
        <v>4</v>
      </c>
      <c r="M365" s="792">
        <v>12</v>
      </c>
      <c r="N365" s="794">
        <v>74987.489999999991</v>
      </c>
      <c r="O365" s="796">
        <v>0</v>
      </c>
      <c r="P365" s="796">
        <v>2</v>
      </c>
      <c r="Q365" s="794">
        <v>10700</v>
      </c>
    </row>
    <row r="366" spans="2:17" s="49" customFormat="1" ht="11.25">
      <c r="B366" s="791" t="s">
        <v>1225</v>
      </c>
      <c r="C366" s="792" t="s">
        <v>1233</v>
      </c>
      <c r="D366" s="792" t="s">
        <v>86</v>
      </c>
      <c r="E366" s="793" t="s">
        <v>1339</v>
      </c>
      <c r="F366" s="794">
        <v>2300</v>
      </c>
      <c r="G366" s="792" t="s">
        <v>2320</v>
      </c>
      <c r="H366" s="795" t="s">
        <v>2321</v>
      </c>
      <c r="I366" s="795" t="s">
        <v>2322</v>
      </c>
      <c r="J366" s="795" t="s">
        <v>1256</v>
      </c>
      <c r="K366" s="793" t="s">
        <v>1327</v>
      </c>
      <c r="L366" s="796">
        <v>1</v>
      </c>
      <c r="M366" s="792">
        <v>12</v>
      </c>
      <c r="N366" s="794">
        <v>29985.06</v>
      </c>
      <c r="O366" s="796">
        <v>1</v>
      </c>
      <c r="P366" s="796">
        <v>6</v>
      </c>
      <c r="Q366" s="794">
        <v>14553.66</v>
      </c>
    </row>
    <row r="367" spans="2:17" s="49" customFormat="1" ht="11.25">
      <c r="B367" s="791" t="s">
        <v>1225</v>
      </c>
      <c r="C367" s="792" t="s">
        <v>1233</v>
      </c>
      <c r="D367" s="792" t="s">
        <v>86</v>
      </c>
      <c r="E367" s="793" t="s">
        <v>1919</v>
      </c>
      <c r="F367" s="794">
        <v>2500</v>
      </c>
      <c r="G367" s="792" t="s">
        <v>2323</v>
      </c>
      <c r="H367" s="795" t="s">
        <v>2324</v>
      </c>
      <c r="I367" s="795" t="s">
        <v>2325</v>
      </c>
      <c r="J367" s="795" t="s">
        <v>1256</v>
      </c>
      <c r="K367" s="793" t="s">
        <v>1327</v>
      </c>
      <c r="L367" s="796">
        <v>7</v>
      </c>
      <c r="M367" s="792">
        <v>12</v>
      </c>
      <c r="N367" s="794">
        <v>32980.03</v>
      </c>
      <c r="O367" s="796">
        <v>1</v>
      </c>
      <c r="P367" s="796">
        <v>6</v>
      </c>
      <c r="Q367" s="794">
        <v>15928.26</v>
      </c>
    </row>
    <row r="368" spans="2:17" s="49" customFormat="1" ht="11.25">
      <c r="B368" s="791" t="s">
        <v>1225</v>
      </c>
      <c r="C368" s="792" t="s">
        <v>1233</v>
      </c>
      <c r="D368" s="792" t="s">
        <v>86</v>
      </c>
      <c r="E368" s="793" t="s">
        <v>1670</v>
      </c>
      <c r="F368" s="794">
        <v>2600</v>
      </c>
      <c r="G368" s="792" t="s">
        <v>2326</v>
      </c>
      <c r="H368" s="795" t="s">
        <v>2327</v>
      </c>
      <c r="I368" s="795" t="s">
        <v>2328</v>
      </c>
      <c r="J368" s="795" t="s">
        <v>1238</v>
      </c>
      <c r="K368" s="793" t="s">
        <v>1232</v>
      </c>
      <c r="L368" s="796">
        <v>1</v>
      </c>
      <c r="M368" s="792">
        <v>12</v>
      </c>
      <c r="N368" s="794">
        <v>34109.9</v>
      </c>
      <c r="O368" s="796">
        <v>1</v>
      </c>
      <c r="P368" s="796">
        <v>6</v>
      </c>
      <c r="Q368" s="794">
        <v>16523.14</v>
      </c>
    </row>
    <row r="369" spans="2:17" s="49" customFormat="1" ht="11.25">
      <c r="B369" s="791" t="s">
        <v>1225</v>
      </c>
      <c r="C369" s="792" t="s">
        <v>1233</v>
      </c>
      <c r="D369" s="792" t="s">
        <v>86</v>
      </c>
      <c r="E369" s="793" t="s">
        <v>1563</v>
      </c>
      <c r="F369" s="794">
        <v>2000</v>
      </c>
      <c r="G369" s="792" t="s">
        <v>2329</v>
      </c>
      <c r="H369" s="795" t="s">
        <v>2330</v>
      </c>
      <c r="I369" s="795" t="s">
        <v>2331</v>
      </c>
      <c r="J369" s="795" t="s">
        <v>1231</v>
      </c>
      <c r="K369" s="793" t="s">
        <v>1232</v>
      </c>
      <c r="L369" s="796">
        <v>1</v>
      </c>
      <c r="M369" s="792">
        <v>12</v>
      </c>
      <c r="N369" s="794">
        <v>27000</v>
      </c>
      <c r="O369" s="796">
        <v>1</v>
      </c>
      <c r="P369" s="796">
        <v>6</v>
      </c>
      <c r="Q369" s="794">
        <v>12930</v>
      </c>
    </row>
    <row r="370" spans="2:17" s="49" customFormat="1" ht="11.25">
      <c r="B370" s="791" t="s">
        <v>1225</v>
      </c>
      <c r="C370" s="792" t="s">
        <v>1233</v>
      </c>
      <c r="D370" s="792" t="s">
        <v>86</v>
      </c>
      <c r="E370" s="793" t="s">
        <v>2332</v>
      </c>
      <c r="F370" s="794">
        <v>2000</v>
      </c>
      <c r="G370" s="792" t="s">
        <v>2333</v>
      </c>
      <c r="H370" s="795" t="s">
        <v>2334</v>
      </c>
      <c r="I370" s="795" t="s">
        <v>1242</v>
      </c>
      <c r="J370" s="795" t="s">
        <v>1382</v>
      </c>
      <c r="K370" s="793" t="s">
        <v>1383</v>
      </c>
      <c r="L370" s="796">
        <v>1</v>
      </c>
      <c r="M370" s="792">
        <v>12</v>
      </c>
      <c r="N370" s="794">
        <v>26851.38</v>
      </c>
      <c r="O370" s="796">
        <v>1</v>
      </c>
      <c r="P370" s="796">
        <v>6</v>
      </c>
      <c r="Q370" s="794">
        <v>12930</v>
      </c>
    </row>
    <row r="371" spans="2:17" s="49" customFormat="1" ht="11.25">
      <c r="B371" s="791" t="s">
        <v>1225</v>
      </c>
      <c r="C371" s="792" t="s">
        <v>1233</v>
      </c>
      <c r="D371" s="792" t="s">
        <v>86</v>
      </c>
      <c r="E371" s="793" t="s">
        <v>2335</v>
      </c>
      <c r="F371" s="794">
        <v>2100</v>
      </c>
      <c r="G371" s="792" t="s">
        <v>2336</v>
      </c>
      <c r="H371" s="795" t="s">
        <v>2337</v>
      </c>
      <c r="I371" s="795" t="s">
        <v>1242</v>
      </c>
      <c r="J371" s="795" t="s">
        <v>1242</v>
      </c>
      <c r="K371" s="793" t="s">
        <v>1242</v>
      </c>
      <c r="L371" s="796">
        <v>8</v>
      </c>
      <c r="M371" s="792">
        <v>12</v>
      </c>
      <c r="N371" s="794">
        <v>28113.07</v>
      </c>
      <c r="O371" s="796">
        <v>1</v>
      </c>
      <c r="P371" s="796">
        <v>6</v>
      </c>
      <c r="Q371" s="794">
        <v>13100</v>
      </c>
    </row>
    <row r="372" spans="2:17" s="49" customFormat="1" ht="11.25">
      <c r="B372" s="791" t="s">
        <v>1225</v>
      </c>
      <c r="C372" s="792" t="s">
        <v>1243</v>
      </c>
      <c r="D372" s="792" t="s">
        <v>86</v>
      </c>
      <c r="E372" s="793" t="s">
        <v>1244</v>
      </c>
      <c r="F372" s="794">
        <v>2000</v>
      </c>
      <c r="G372" s="792" t="s">
        <v>2338</v>
      </c>
      <c r="H372" s="795" t="s">
        <v>2339</v>
      </c>
      <c r="I372" s="795" t="s">
        <v>2340</v>
      </c>
      <c r="J372" s="795" t="s">
        <v>1238</v>
      </c>
      <c r="K372" s="793" t="s">
        <v>1232</v>
      </c>
      <c r="L372" s="796">
        <v>1</v>
      </c>
      <c r="M372" s="792">
        <v>12</v>
      </c>
      <c r="N372" s="794">
        <v>26928.33</v>
      </c>
      <c r="O372" s="796">
        <v>0</v>
      </c>
      <c r="P372" s="796">
        <v>1</v>
      </c>
      <c r="Q372" s="794">
        <v>2000</v>
      </c>
    </row>
    <row r="373" spans="2:17" s="49" customFormat="1" ht="11.25">
      <c r="B373" s="791" t="s">
        <v>1225</v>
      </c>
      <c r="C373" s="792" t="s">
        <v>1233</v>
      </c>
      <c r="D373" s="792" t="s">
        <v>86</v>
      </c>
      <c r="E373" s="793" t="s">
        <v>1517</v>
      </c>
      <c r="F373" s="794">
        <v>2600</v>
      </c>
      <c r="G373" s="792" t="s">
        <v>2341</v>
      </c>
      <c r="H373" s="795" t="s">
        <v>2342</v>
      </c>
      <c r="I373" s="795" t="s">
        <v>2343</v>
      </c>
      <c r="J373" s="795" t="s">
        <v>1256</v>
      </c>
      <c r="K373" s="793" t="s">
        <v>1327</v>
      </c>
      <c r="L373" s="796">
        <v>1</v>
      </c>
      <c r="M373" s="792">
        <v>12</v>
      </c>
      <c r="N373" s="794">
        <v>34252.980000000003</v>
      </c>
      <c r="O373" s="796">
        <v>1</v>
      </c>
      <c r="P373" s="796">
        <v>6</v>
      </c>
      <c r="Q373" s="794">
        <v>16527.830000000002</v>
      </c>
    </row>
    <row r="374" spans="2:17" s="49" customFormat="1" ht="11.25">
      <c r="B374" s="791" t="s">
        <v>1225</v>
      </c>
      <c r="C374" s="792" t="s">
        <v>1233</v>
      </c>
      <c r="D374" s="792" t="s">
        <v>86</v>
      </c>
      <c r="E374" s="793" t="s">
        <v>1312</v>
      </c>
      <c r="F374" s="794">
        <v>2000</v>
      </c>
      <c r="G374" s="792" t="s">
        <v>2344</v>
      </c>
      <c r="H374" s="795" t="s">
        <v>2345</v>
      </c>
      <c r="I374" s="795" t="s">
        <v>1247</v>
      </c>
      <c r="J374" s="795" t="s">
        <v>1238</v>
      </c>
      <c r="K374" s="793" t="s">
        <v>1232</v>
      </c>
      <c r="L374" s="796">
        <v>1</v>
      </c>
      <c r="M374" s="792">
        <v>12</v>
      </c>
      <c r="N374" s="794">
        <v>27195.61</v>
      </c>
      <c r="O374" s="796">
        <v>1</v>
      </c>
      <c r="P374" s="796">
        <v>6</v>
      </c>
      <c r="Q374" s="794">
        <v>12925.97</v>
      </c>
    </row>
    <row r="375" spans="2:17" s="49" customFormat="1" ht="11.25">
      <c r="B375" s="791" t="s">
        <v>1225</v>
      </c>
      <c r="C375" s="792" t="s">
        <v>1233</v>
      </c>
      <c r="D375" s="792" t="s">
        <v>86</v>
      </c>
      <c r="E375" s="793" t="s">
        <v>1284</v>
      </c>
      <c r="F375" s="794">
        <v>2000</v>
      </c>
      <c r="G375" s="792" t="s">
        <v>2346</v>
      </c>
      <c r="H375" s="795" t="s">
        <v>2347</v>
      </c>
      <c r="I375" s="795" t="s">
        <v>2348</v>
      </c>
      <c r="J375" s="795" t="s">
        <v>1238</v>
      </c>
      <c r="K375" s="793" t="s">
        <v>1251</v>
      </c>
      <c r="L375" s="796">
        <v>1</v>
      </c>
      <c r="M375" s="792">
        <v>12</v>
      </c>
      <c r="N375" s="794">
        <v>26930.82</v>
      </c>
      <c r="O375" s="796">
        <v>1</v>
      </c>
      <c r="P375" s="796">
        <v>6</v>
      </c>
      <c r="Q375" s="794">
        <v>12927.08</v>
      </c>
    </row>
    <row r="376" spans="2:17" s="49" customFormat="1" ht="11.25">
      <c r="B376" s="791" t="s">
        <v>1225</v>
      </c>
      <c r="C376" s="792" t="s">
        <v>1233</v>
      </c>
      <c r="D376" s="792" t="s">
        <v>86</v>
      </c>
      <c r="E376" s="793" t="s">
        <v>1659</v>
      </c>
      <c r="F376" s="794">
        <v>2000</v>
      </c>
      <c r="G376" s="792" t="s">
        <v>2349</v>
      </c>
      <c r="H376" s="795" t="s">
        <v>2350</v>
      </c>
      <c r="I376" s="795" t="s">
        <v>1718</v>
      </c>
      <c r="J376" s="795" t="s">
        <v>1256</v>
      </c>
      <c r="K376" s="793" t="s">
        <v>1260</v>
      </c>
      <c r="L376" s="796">
        <v>1</v>
      </c>
      <c r="M376" s="792">
        <v>12</v>
      </c>
      <c r="N376" s="794">
        <v>26998.47</v>
      </c>
      <c r="O376" s="796">
        <v>1</v>
      </c>
      <c r="P376" s="796">
        <v>6</v>
      </c>
      <c r="Q376" s="794">
        <v>12921.38</v>
      </c>
    </row>
    <row r="377" spans="2:17" s="49" customFormat="1" ht="11.25">
      <c r="B377" s="791" t="s">
        <v>1225</v>
      </c>
      <c r="C377" s="792" t="s">
        <v>1233</v>
      </c>
      <c r="D377" s="792" t="s">
        <v>86</v>
      </c>
      <c r="E377" s="793" t="s">
        <v>1637</v>
      </c>
      <c r="F377" s="794">
        <v>5500</v>
      </c>
      <c r="G377" s="792" t="s">
        <v>2351</v>
      </c>
      <c r="H377" s="795" t="s">
        <v>2352</v>
      </c>
      <c r="I377" s="795" t="s">
        <v>2353</v>
      </c>
      <c r="J377" s="795" t="s">
        <v>1256</v>
      </c>
      <c r="K377" s="793" t="s">
        <v>1251</v>
      </c>
      <c r="L377" s="796">
        <v>1</v>
      </c>
      <c r="M377" s="792">
        <v>12</v>
      </c>
      <c r="N377" s="794">
        <v>68293.78</v>
      </c>
      <c r="O377" s="796">
        <v>1</v>
      </c>
      <c r="P377" s="796">
        <v>6</v>
      </c>
      <c r="Q377" s="794">
        <v>33927.71</v>
      </c>
    </row>
    <row r="378" spans="2:17" s="49" customFormat="1" ht="11.25">
      <c r="B378" s="791" t="s">
        <v>1225</v>
      </c>
      <c r="C378" s="792" t="s">
        <v>1233</v>
      </c>
      <c r="D378" s="792" t="s">
        <v>86</v>
      </c>
      <c r="E378" s="793" t="s">
        <v>1888</v>
      </c>
      <c r="F378" s="794">
        <v>3600</v>
      </c>
      <c r="G378" s="792" t="s">
        <v>2354</v>
      </c>
      <c r="H378" s="795" t="s">
        <v>2355</v>
      </c>
      <c r="I378" s="795" t="s">
        <v>2039</v>
      </c>
      <c r="J378" s="795" t="s">
        <v>1238</v>
      </c>
      <c r="K378" s="793" t="s">
        <v>1251</v>
      </c>
      <c r="L378" s="796">
        <v>1</v>
      </c>
      <c r="M378" s="792">
        <v>12</v>
      </c>
      <c r="N378" s="794">
        <v>46164.5</v>
      </c>
      <c r="O378" s="796">
        <v>1</v>
      </c>
      <c r="P378" s="796">
        <v>6</v>
      </c>
      <c r="Q378" s="794">
        <v>22528.5</v>
      </c>
    </row>
    <row r="379" spans="2:17" s="49" customFormat="1" ht="11.25">
      <c r="B379" s="791" t="s">
        <v>1225</v>
      </c>
      <c r="C379" s="792" t="s">
        <v>1233</v>
      </c>
      <c r="D379" s="792" t="s">
        <v>86</v>
      </c>
      <c r="E379" s="793" t="s">
        <v>2268</v>
      </c>
      <c r="F379" s="794">
        <v>2000</v>
      </c>
      <c r="G379" s="792" t="s">
        <v>2356</v>
      </c>
      <c r="H379" s="795" t="s">
        <v>2357</v>
      </c>
      <c r="I379" s="795" t="s">
        <v>2358</v>
      </c>
      <c r="J379" s="795" t="s">
        <v>1256</v>
      </c>
      <c r="K379" s="793" t="s">
        <v>1327</v>
      </c>
      <c r="L379" s="796">
        <v>1</v>
      </c>
      <c r="M379" s="792">
        <v>12</v>
      </c>
      <c r="N379" s="794">
        <v>27000</v>
      </c>
      <c r="O379" s="796">
        <v>1</v>
      </c>
      <c r="P379" s="796">
        <v>6</v>
      </c>
      <c r="Q379" s="794">
        <v>12929.59</v>
      </c>
    </row>
    <row r="380" spans="2:17" s="49" customFormat="1" ht="11.25">
      <c r="B380" s="791" t="s">
        <v>1225</v>
      </c>
      <c r="C380" s="792" t="s">
        <v>1233</v>
      </c>
      <c r="D380" s="792" t="s">
        <v>86</v>
      </c>
      <c r="E380" s="793" t="s">
        <v>2359</v>
      </c>
      <c r="F380" s="794">
        <v>6500</v>
      </c>
      <c r="G380" s="792" t="s">
        <v>2360</v>
      </c>
      <c r="H380" s="795" t="s">
        <v>2361</v>
      </c>
      <c r="I380" s="795" t="s">
        <v>2362</v>
      </c>
      <c r="J380" s="795" t="s">
        <v>1256</v>
      </c>
      <c r="K380" s="793" t="s">
        <v>1251</v>
      </c>
      <c r="L380" s="796">
        <v>1</v>
      </c>
      <c r="M380" s="792">
        <v>12</v>
      </c>
      <c r="N380" s="794">
        <v>80918.75</v>
      </c>
      <c r="O380" s="796">
        <v>0</v>
      </c>
      <c r="P380" s="796">
        <v>1</v>
      </c>
      <c r="Q380" s="794">
        <v>7041.67</v>
      </c>
    </row>
    <row r="381" spans="2:17" s="49" customFormat="1" ht="11.25">
      <c r="B381" s="791" t="s">
        <v>1225</v>
      </c>
      <c r="C381" s="792" t="s">
        <v>1243</v>
      </c>
      <c r="D381" s="792" t="s">
        <v>86</v>
      </c>
      <c r="E381" s="793" t="s">
        <v>2194</v>
      </c>
      <c r="F381" s="794">
        <v>7000</v>
      </c>
      <c r="G381" s="792" t="s">
        <v>2363</v>
      </c>
      <c r="H381" s="795" t="s">
        <v>2364</v>
      </c>
      <c r="I381" s="795" t="s">
        <v>2365</v>
      </c>
      <c r="J381" s="795" t="s">
        <v>1256</v>
      </c>
      <c r="K381" s="793" t="s">
        <v>1260</v>
      </c>
      <c r="L381" s="796">
        <v>1</v>
      </c>
      <c r="M381" s="792">
        <v>12</v>
      </c>
      <c r="N381" s="794">
        <v>86667.17</v>
      </c>
      <c r="O381" s="796">
        <v>1</v>
      </c>
      <c r="P381" s="796">
        <v>6</v>
      </c>
      <c r="Q381" s="794">
        <v>43920.76</v>
      </c>
    </row>
    <row r="382" spans="2:17" s="49" customFormat="1" ht="11.25">
      <c r="B382" s="791" t="s">
        <v>1225</v>
      </c>
      <c r="C382" s="792" t="s">
        <v>1233</v>
      </c>
      <c r="D382" s="792" t="s">
        <v>86</v>
      </c>
      <c r="E382" s="793" t="s">
        <v>1280</v>
      </c>
      <c r="F382" s="794">
        <v>5500</v>
      </c>
      <c r="G382" s="792" t="s">
        <v>2366</v>
      </c>
      <c r="H382" s="795" t="s">
        <v>2367</v>
      </c>
      <c r="I382" s="795" t="s">
        <v>2353</v>
      </c>
      <c r="J382" s="795" t="s">
        <v>1256</v>
      </c>
      <c r="K382" s="793" t="s">
        <v>1251</v>
      </c>
      <c r="L382" s="796">
        <v>1</v>
      </c>
      <c r="M382" s="792">
        <v>12</v>
      </c>
      <c r="N382" s="794">
        <v>67023.820000000007</v>
      </c>
      <c r="O382" s="796">
        <v>1</v>
      </c>
      <c r="P382" s="796">
        <v>6</v>
      </c>
      <c r="Q382" s="794">
        <v>33904.800000000003</v>
      </c>
    </row>
    <row r="383" spans="2:17" s="49" customFormat="1" ht="11.25">
      <c r="B383" s="791" t="s">
        <v>1225</v>
      </c>
      <c r="C383" s="792" t="s">
        <v>1233</v>
      </c>
      <c r="D383" s="792" t="s">
        <v>86</v>
      </c>
      <c r="E383" s="793" t="s">
        <v>2368</v>
      </c>
      <c r="F383" s="794">
        <v>2300</v>
      </c>
      <c r="G383" s="792" t="s">
        <v>2369</v>
      </c>
      <c r="H383" s="795" t="s">
        <v>2370</v>
      </c>
      <c r="I383" s="795" t="s">
        <v>1274</v>
      </c>
      <c r="J383" s="795" t="s">
        <v>1256</v>
      </c>
      <c r="K383" s="793" t="s">
        <v>1260</v>
      </c>
      <c r="L383" s="796">
        <v>1</v>
      </c>
      <c r="M383" s="792">
        <v>12</v>
      </c>
      <c r="N383" s="794">
        <v>30584.82</v>
      </c>
      <c r="O383" s="796">
        <v>1</v>
      </c>
      <c r="P383" s="796">
        <v>6</v>
      </c>
      <c r="Q383" s="794">
        <v>14725.039999999999</v>
      </c>
    </row>
    <row r="384" spans="2:17" s="49" customFormat="1" ht="11.25">
      <c r="B384" s="791" t="s">
        <v>1225</v>
      </c>
      <c r="C384" s="792" t="s">
        <v>1226</v>
      </c>
      <c r="D384" s="792" t="s">
        <v>86</v>
      </c>
      <c r="E384" s="793" t="s">
        <v>2371</v>
      </c>
      <c r="F384" s="794">
        <v>3200</v>
      </c>
      <c r="G384" s="792" t="s">
        <v>2372</v>
      </c>
      <c r="H384" s="795" t="s">
        <v>2373</v>
      </c>
      <c r="I384" s="795" t="s">
        <v>1513</v>
      </c>
      <c r="J384" s="795" t="s">
        <v>1256</v>
      </c>
      <c r="K384" s="793" t="s">
        <v>1327</v>
      </c>
      <c r="L384" s="796">
        <v>1</v>
      </c>
      <c r="M384" s="792">
        <v>4</v>
      </c>
      <c r="N384" s="794">
        <v>14050</v>
      </c>
      <c r="O384" s="796"/>
      <c r="P384" s="796"/>
      <c r="Q384" s="794"/>
    </row>
    <row r="385" spans="2:17" s="49" customFormat="1" ht="11.25">
      <c r="B385" s="791" t="s">
        <v>1225</v>
      </c>
      <c r="C385" s="792" t="s">
        <v>1233</v>
      </c>
      <c r="D385" s="792" t="s">
        <v>86</v>
      </c>
      <c r="E385" s="793" t="s">
        <v>1264</v>
      </c>
      <c r="F385" s="794">
        <v>1500</v>
      </c>
      <c r="G385" s="792" t="s">
        <v>2374</v>
      </c>
      <c r="H385" s="795" t="s">
        <v>2375</v>
      </c>
      <c r="I385" s="795" t="s">
        <v>2376</v>
      </c>
      <c r="J385" s="795" t="s">
        <v>1231</v>
      </c>
      <c r="K385" s="793" t="s">
        <v>1232</v>
      </c>
      <c r="L385" s="796">
        <v>7</v>
      </c>
      <c r="M385" s="792">
        <v>12</v>
      </c>
      <c r="N385" s="794">
        <v>21183.33</v>
      </c>
      <c r="O385" s="796">
        <v>1</v>
      </c>
      <c r="P385" s="796">
        <v>6</v>
      </c>
      <c r="Q385" s="794">
        <v>9930</v>
      </c>
    </row>
    <row r="386" spans="2:17" s="49" customFormat="1" ht="11.25">
      <c r="B386" s="791" t="s">
        <v>1225</v>
      </c>
      <c r="C386" s="792" t="s">
        <v>1233</v>
      </c>
      <c r="D386" s="792" t="s">
        <v>86</v>
      </c>
      <c r="E386" s="793" t="s">
        <v>2297</v>
      </c>
      <c r="F386" s="794">
        <v>1500</v>
      </c>
      <c r="G386" s="792" t="s">
        <v>2377</v>
      </c>
      <c r="H386" s="795" t="s">
        <v>2378</v>
      </c>
      <c r="I386" s="795" t="s">
        <v>1242</v>
      </c>
      <c r="J386" s="795" t="s">
        <v>1242</v>
      </c>
      <c r="K386" s="793" t="s">
        <v>1242</v>
      </c>
      <c r="L386" s="796">
        <v>7</v>
      </c>
      <c r="M386" s="792">
        <v>12</v>
      </c>
      <c r="N386" s="794">
        <v>21199.9</v>
      </c>
      <c r="O386" s="796">
        <v>1</v>
      </c>
      <c r="P386" s="796">
        <v>6</v>
      </c>
      <c r="Q386" s="794">
        <v>9842.5</v>
      </c>
    </row>
    <row r="387" spans="2:17" s="49" customFormat="1" ht="11.25">
      <c r="B387" s="791" t="s">
        <v>1225</v>
      </c>
      <c r="C387" s="792" t="s">
        <v>1233</v>
      </c>
      <c r="D387" s="792" t="s">
        <v>86</v>
      </c>
      <c r="E387" s="793" t="s">
        <v>2379</v>
      </c>
      <c r="F387" s="794">
        <v>6000</v>
      </c>
      <c r="G387" s="792" t="s">
        <v>2380</v>
      </c>
      <c r="H387" s="795" t="s">
        <v>2381</v>
      </c>
      <c r="I387" s="795" t="s">
        <v>2382</v>
      </c>
      <c r="J387" s="795" t="s">
        <v>1238</v>
      </c>
      <c r="K387" s="793" t="s">
        <v>1275</v>
      </c>
      <c r="L387" s="796">
        <v>1</v>
      </c>
      <c r="M387" s="792">
        <v>12</v>
      </c>
      <c r="N387" s="794">
        <v>74800</v>
      </c>
      <c r="O387" s="796">
        <v>1</v>
      </c>
      <c r="P387" s="796">
        <v>6</v>
      </c>
      <c r="Q387" s="794">
        <v>36730</v>
      </c>
    </row>
    <row r="388" spans="2:17" s="49" customFormat="1" ht="11.25">
      <c r="B388" s="791" t="s">
        <v>1225</v>
      </c>
      <c r="C388" s="792" t="s">
        <v>1226</v>
      </c>
      <c r="D388" s="792" t="s">
        <v>86</v>
      </c>
      <c r="E388" s="793" t="s">
        <v>1312</v>
      </c>
      <c r="F388" s="794">
        <v>2000</v>
      </c>
      <c r="G388" s="792" t="s">
        <v>2383</v>
      </c>
      <c r="H388" s="795" t="s">
        <v>2384</v>
      </c>
      <c r="I388" s="795" t="s">
        <v>1303</v>
      </c>
      <c r="J388" s="795" t="s">
        <v>1238</v>
      </c>
      <c r="K388" s="793" t="s">
        <v>1251</v>
      </c>
      <c r="L388" s="796">
        <v>1</v>
      </c>
      <c r="M388" s="792">
        <v>2</v>
      </c>
      <c r="N388" s="794">
        <v>3216.67</v>
      </c>
      <c r="O388" s="796"/>
      <c r="P388" s="796"/>
      <c r="Q388" s="794"/>
    </row>
    <row r="389" spans="2:17" s="49" customFormat="1" ht="11.25">
      <c r="B389" s="791" t="s">
        <v>1225</v>
      </c>
      <c r="C389" s="792" t="s">
        <v>1233</v>
      </c>
      <c r="D389" s="792" t="s">
        <v>86</v>
      </c>
      <c r="E389" s="793" t="s">
        <v>2385</v>
      </c>
      <c r="F389" s="794">
        <v>4500</v>
      </c>
      <c r="G389" s="792" t="s">
        <v>2386</v>
      </c>
      <c r="H389" s="795" t="s">
        <v>2387</v>
      </c>
      <c r="I389" s="795" t="s">
        <v>2388</v>
      </c>
      <c r="J389" s="795" t="s">
        <v>1256</v>
      </c>
      <c r="K389" s="793" t="s">
        <v>1232</v>
      </c>
      <c r="L389" s="796">
        <v>1</v>
      </c>
      <c r="M389" s="792">
        <v>12</v>
      </c>
      <c r="N389" s="794">
        <v>56791.88</v>
      </c>
      <c r="O389" s="796">
        <v>1</v>
      </c>
      <c r="P389" s="796">
        <v>6</v>
      </c>
      <c r="Q389" s="794">
        <v>27930</v>
      </c>
    </row>
    <row r="390" spans="2:17" s="49" customFormat="1" ht="11.25">
      <c r="B390" s="791" t="s">
        <v>1225</v>
      </c>
      <c r="C390" s="792" t="s">
        <v>1233</v>
      </c>
      <c r="D390" s="792" t="s">
        <v>86</v>
      </c>
      <c r="E390" s="793" t="s">
        <v>1280</v>
      </c>
      <c r="F390" s="794">
        <v>6000</v>
      </c>
      <c r="G390" s="792" t="s">
        <v>2389</v>
      </c>
      <c r="H390" s="795" t="s">
        <v>2390</v>
      </c>
      <c r="I390" s="795" t="s">
        <v>2391</v>
      </c>
      <c r="J390" s="795" t="s">
        <v>1256</v>
      </c>
      <c r="K390" s="793" t="s">
        <v>1251</v>
      </c>
      <c r="L390" s="796">
        <v>1</v>
      </c>
      <c r="M390" s="792">
        <v>12</v>
      </c>
      <c r="N390" s="794">
        <v>75000</v>
      </c>
      <c r="O390" s="796">
        <v>1</v>
      </c>
      <c r="P390" s="796">
        <v>6</v>
      </c>
      <c r="Q390" s="794">
        <v>36730</v>
      </c>
    </row>
    <row r="391" spans="2:17" s="49" customFormat="1" ht="11.25">
      <c r="B391" s="791" t="s">
        <v>1225</v>
      </c>
      <c r="C391" s="792" t="s">
        <v>1233</v>
      </c>
      <c r="D391" s="792" t="s">
        <v>86</v>
      </c>
      <c r="E391" s="793" t="s">
        <v>1789</v>
      </c>
      <c r="F391" s="794">
        <v>3000</v>
      </c>
      <c r="G391" s="792" t="s">
        <v>2392</v>
      </c>
      <c r="H391" s="795" t="s">
        <v>2393</v>
      </c>
      <c r="I391" s="795" t="s">
        <v>1274</v>
      </c>
      <c r="J391" s="795" t="s">
        <v>1256</v>
      </c>
      <c r="K391" s="793" t="s">
        <v>1327</v>
      </c>
      <c r="L391" s="796">
        <v>1</v>
      </c>
      <c r="M391" s="792">
        <v>12</v>
      </c>
      <c r="N391" s="794">
        <v>38999.799999999996</v>
      </c>
      <c r="O391" s="796">
        <v>1</v>
      </c>
      <c r="P391" s="796">
        <v>6</v>
      </c>
      <c r="Q391" s="794">
        <v>18930</v>
      </c>
    </row>
    <row r="392" spans="2:17" s="49" customFormat="1" ht="11.25">
      <c r="B392" s="791" t="s">
        <v>1225</v>
      </c>
      <c r="C392" s="792" t="s">
        <v>1243</v>
      </c>
      <c r="D392" s="792" t="s">
        <v>86</v>
      </c>
      <c r="E392" s="793" t="s">
        <v>2394</v>
      </c>
      <c r="F392" s="794">
        <v>4000</v>
      </c>
      <c r="G392" s="792" t="s">
        <v>2395</v>
      </c>
      <c r="H392" s="795" t="s">
        <v>2396</v>
      </c>
      <c r="I392" s="795" t="s">
        <v>2397</v>
      </c>
      <c r="J392" s="795" t="s">
        <v>1256</v>
      </c>
      <c r="K392" s="793" t="s">
        <v>1251</v>
      </c>
      <c r="L392" s="796">
        <v>1</v>
      </c>
      <c r="M392" s="792">
        <v>12</v>
      </c>
      <c r="N392" s="794">
        <v>50623.33</v>
      </c>
      <c r="O392" s="796">
        <v>1</v>
      </c>
      <c r="P392" s="796">
        <v>6</v>
      </c>
      <c r="Q392" s="794">
        <v>24928.61</v>
      </c>
    </row>
    <row r="393" spans="2:17" s="49" customFormat="1" ht="11.25">
      <c r="B393" s="791" t="s">
        <v>1225</v>
      </c>
      <c r="C393" s="792" t="s">
        <v>1233</v>
      </c>
      <c r="D393" s="792" t="s">
        <v>86</v>
      </c>
      <c r="E393" s="793" t="s">
        <v>1446</v>
      </c>
      <c r="F393" s="794">
        <v>6000</v>
      </c>
      <c r="G393" s="792" t="s">
        <v>2398</v>
      </c>
      <c r="H393" s="795" t="s">
        <v>2399</v>
      </c>
      <c r="I393" s="795" t="s">
        <v>1449</v>
      </c>
      <c r="J393" s="795" t="s">
        <v>1256</v>
      </c>
      <c r="K393" s="793" t="s">
        <v>1251</v>
      </c>
      <c r="L393" s="796">
        <v>7</v>
      </c>
      <c r="M393" s="792">
        <v>12</v>
      </c>
      <c r="N393" s="794">
        <v>74837.919999999998</v>
      </c>
      <c r="O393" s="796">
        <v>0</v>
      </c>
      <c r="P393" s="796">
        <v>1</v>
      </c>
      <c r="Q393" s="794">
        <v>7466.67</v>
      </c>
    </row>
    <row r="394" spans="2:17" s="49" customFormat="1" ht="11.25">
      <c r="B394" s="791" t="s">
        <v>1225</v>
      </c>
      <c r="C394" s="792" t="s">
        <v>1233</v>
      </c>
      <c r="D394" s="792" t="s">
        <v>86</v>
      </c>
      <c r="E394" s="793" t="s">
        <v>1769</v>
      </c>
      <c r="F394" s="794">
        <v>2600</v>
      </c>
      <c r="G394" s="792" t="s">
        <v>2400</v>
      </c>
      <c r="H394" s="795" t="s">
        <v>2401</v>
      </c>
      <c r="I394" s="795" t="s">
        <v>2402</v>
      </c>
      <c r="J394" s="795" t="s">
        <v>1238</v>
      </c>
      <c r="K394" s="793" t="s">
        <v>1232</v>
      </c>
      <c r="L394" s="796">
        <v>1</v>
      </c>
      <c r="M394" s="792">
        <v>12</v>
      </c>
      <c r="N394" s="794">
        <v>34136.58</v>
      </c>
      <c r="O394" s="796">
        <v>1</v>
      </c>
      <c r="P394" s="796">
        <v>6</v>
      </c>
      <c r="Q394" s="794">
        <v>16500.57</v>
      </c>
    </row>
    <row r="395" spans="2:17" s="49" customFormat="1" ht="11.25">
      <c r="B395" s="791" t="s">
        <v>1225</v>
      </c>
      <c r="C395" s="792" t="s">
        <v>1233</v>
      </c>
      <c r="D395" s="792" t="s">
        <v>86</v>
      </c>
      <c r="E395" s="793" t="s">
        <v>1264</v>
      </c>
      <c r="F395" s="794">
        <v>2000</v>
      </c>
      <c r="G395" s="792" t="s">
        <v>2403</v>
      </c>
      <c r="H395" s="795" t="s">
        <v>2404</v>
      </c>
      <c r="I395" s="795" t="s">
        <v>2405</v>
      </c>
      <c r="J395" s="795" t="s">
        <v>1231</v>
      </c>
      <c r="K395" s="793" t="s">
        <v>1232</v>
      </c>
      <c r="L395" s="796">
        <v>1</v>
      </c>
      <c r="M395" s="792">
        <v>12</v>
      </c>
      <c r="N395" s="794">
        <v>27266.67</v>
      </c>
      <c r="O395" s="796">
        <v>1</v>
      </c>
      <c r="P395" s="796">
        <v>6</v>
      </c>
      <c r="Q395" s="794">
        <v>12924.03</v>
      </c>
    </row>
    <row r="396" spans="2:17" s="49" customFormat="1" ht="11.25">
      <c r="B396" s="791" t="s">
        <v>1225</v>
      </c>
      <c r="C396" s="792" t="s">
        <v>1233</v>
      </c>
      <c r="D396" s="792" t="s">
        <v>86</v>
      </c>
      <c r="E396" s="793" t="s">
        <v>2406</v>
      </c>
      <c r="F396" s="794">
        <v>3500</v>
      </c>
      <c r="G396" s="792" t="s">
        <v>2407</v>
      </c>
      <c r="H396" s="795" t="s">
        <v>2408</v>
      </c>
      <c r="I396" s="795" t="s">
        <v>2409</v>
      </c>
      <c r="J396" s="795" t="s">
        <v>1238</v>
      </c>
      <c r="K396" s="793" t="s">
        <v>1232</v>
      </c>
      <c r="L396" s="796">
        <v>1</v>
      </c>
      <c r="M396" s="792">
        <v>12</v>
      </c>
      <c r="N396" s="794">
        <v>46000</v>
      </c>
      <c r="O396" s="796">
        <v>1</v>
      </c>
      <c r="P396" s="796">
        <v>6</v>
      </c>
      <c r="Q396" s="794">
        <v>21930</v>
      </c>
    </row>
    <row r="397" spans="2:17" s="49" customFormat="1" ht="11.25">
      <c r="B397" s="791" t="s">
        <v>1225</v>
      </c>
      <c r="C397" s="792" t="s">
        <v>1233</v>
      </c>
      <c r="D397" s="792" t="s">
        <v>86</v>
      </c>
      <c r="E397" s="793" t="s">
        <v>1339</v>
      </c>
      <c r="F397" s="794">
        <v>2000</v>
      </c>
      <c r="G397" s="792" t="s">
        <v>2410</v>
      </c>
      <c r="H397" s="795" t="s">
        <v>2411</v>
      </c>
      <c r="I397" s="795" t="s">
        <v>1274</v>
      </c>
      <c r="J397" s="795" t="s">
        <v>1256</v>
      </c>
      <c r="K397" s="793" t="s">
        <v>1327</v>
      </c>
      <c r="L397" s="796">
        <v>1</v>
      </c>
      <c r="M397" s="792">
        <v>12</v>
      </c>
      <c r="N397" s="794">
        <v>27050.41</v>
      </c>
      <c r="O397" s="796">
        <v>1</v>
      </c>
      <c r="P397" s="796">
        <v>6</v>
      </c>
      <c r="Q397" s="794">
        <v>12930</v>
      </c>
    </row>
    <row r="398" spans="2:17" s="49" customFormat="1" ht="11.25">
      <c r="B398" s="791" t="s">
        <v>1225</v>
      </c>
      <c r="C398" s="792" t="s">
        <v>1233</v>
      </c>
      <c r="D398" s="792" t="s">
        <v>86</v>
      </c>
      <c r="E398" s="793" t="s">
        <v>2385</v>
      </c>
      <c r="F398" s="794">
        <v>2600</v>
      </c>
      <c r="G398" s="792" t="s">
        <v>2412</v>
      </c>
      <c r="H398" s="795" t="s">
        <v>2413</v>
      </c>
      <c r="I398" s="795" t="s">
        <v>1546</v>
      </c>
      <c r="J398" s="795" t="s">
        <v>1238</v>
      </c>
      <c r="K398" s="793" t="s">
        <v>1251</v>
      </c>
      <c r="L398" s="796">
        <v>1</v>
      </c>
      <c r="M398" s="792">
        <v>12</v>
      </c>
      <c r="N398" s="794">
        <v>34200</v>
      </c>
      <c r="O398" s="796">
        <v>1</v>
      </c>
      <c r="P398" s="796">
        <v>6</v>
      </c>
      <c r="Q398" s="794">
        <v>16528.91</v>
      </c>
    </row>
    <row r="399" spans="2:17" s="49" customFormat="1" ht="11.25">
      <c r="B399" s="791" t="s">
        <v>1225</v>
      </c>
      <c r="C399" s="792" t="s">
        <v>1233</v>
      </c>
      <c r="D399" s="792" t="s">
        <v>86</v>
      </c>
      <c r="E399" s="793" t="s">
        <v>1312</v>
      </c>
      <c r="F399" s="794">
        <v>2000</v>
      </c>
      <c r="G399" s="792" t="s">
        <v>2414</v>
      </c>
      <c r="H399" s="795" t="s">
        <v>2415</v>
      </c>
      <c r="I399" s="795" t="s">
        <v>2416</v>
      </c>
      <c r="J399" s="795" t="s">
        <v>1256</v>
      </c>
      <c r="K399" s="793" t="s">
        <v>1327</v>
      </c>
      <c r="L399" s="796">
        <v>1</v>
      </c>
      <c r="M399" s="792">
        <v>12</v>
      </c>
      <c r="N399" s="794">
        <v>27000</v>
      </c>
      <c r="O399" s="796">
        <v>1</v>
      </c>
      <c r="P399" s="796">
        <v>6</v>
      </c>
      <c r="Q399" s="794">
        <v>12930</v>
      </c>
    </row>
    <row r="400" spans="2:17" s="49" customFormat="1" ht="11.25">
      <c r="B400" s="791" t="s">
        <v>1225</v>
      </c>
      <c r="C400" s="792" t="s">
        <v>1233</v>
      </c>
      <c r="D400" s="792" t="s">
        <v>86</v>
      </c>
      <c r="E400" s="793" t="s">
        <v>1708</v>
      </c>
      <c r="F400" s="794">
        <v>2000</v>
      </c>
      <c r="G400" s="792" t="s">
        <v>2417</v>
      </c>
      <c r="H400" s="795" t="s">
        <v>2418</v>
      </c>
      <c r="I400" s="795" t="s">
        <v>2419</v>
      </c>
      <c r="J400" s="795" t="s">
        <v>1256</v>
      </c>
      <c r="K400" s="793" t="s">
        <v>1275</v>
      </c>
      <c r="L400" s="796">
        <v>1</v>
      </c>
      <c r="M400" s="792">
        <v>12</v>
      </c>
      <c r="N400" s="794">
        <v>26983.48</v>
      </c>
      <c r="O400" s="796">
        <v>1</v>
      </c>
      <c r="P400" s="796">
        <v>6</v>
      </c>
      <c r="Q400" s="794">
        <v>12925.56</v>
      </c>
    </row>
    <row r="401" spans="2:17" s="49" customFormat="1" ht="11.25">
      <c r="B401" s="791" t="s">
        <v>1225</v>
      </c>
      <c r="C401" s="792" t="s">
        <v>1233</v>
      </c>
      <c r="D401" s="792" t="s">
        <v>86</v>
      </c>
      <c r="E401" s="793" t="s">
        <v>1244</v>
      </c>
      <c r="F401" s="794">
        <v>2000</v>
      </c>
      <c r="G401" s="792" t="s">
        <v>2420</v>
      </c>
      <c r="H401" s="795" t="s">
        <v>2421</v>
      </c>
      <c r="I401" s="795" t="s">
        <v>1247</v>
      </c>
      <c r="J401" s="795" t="s">
        <v>1238</v>
      </c>
      <c r="K401" s="793" t="s">
        <v>1251</v>
      </c>
      <c r="L401" s="796">
        <v>1</v>
      </c>
      <c r="M401" s="792">
        <v>12</v>
      </c>
      <c r="N401" s="794">
        <v>27000</v>
      </c>
      <c r="O401" s="796">
        <v>1</v>
      </c>
      <c r="P401" s="796">
        <v>6</v>
      </c>
      <c r="Q401" s="794">
        <v>12863.33</v>
      </c>
    </row>
    <row r="402" spans="2:17" s="49" customFormat="1" ht="11.25">
      <c r="B402" s="791" t="s">
        <v>1225</v>
      </c>
      <c r="C402" s="792" t="s">
        <v>1233</v>
      </c>
      <c r="D402" s="792" t="s">
        <v>86</v>
      </c>
      <c r="E402" s="793" t="s">
        <v>2157</v>
      </c>
      <c r="F402" s="794">
        <v>5000</v>
      </c>
      <c r="G402" s="792" t="s">
        <v>2422</v>
      </c>
      <c r="H402" s="795" t="s">
        <v>2423</v>
      </c>
      <c r="I402" s="795" t="s">
        <v>1274</v>
      </c>
      <c r="J402" s="795" t="s">
        <v>1256</v>
      </c>
      <c r="K402" s="793" t="s">
        <v>1327</v>
      </c>
      <c r="L402" s="796">
        <v>1</v>
      </c>
      <c r="M402" s="792">
        <v>12</v>
      </c>
      <c r="N402" s="794">
        <v>62969.79</v>
      </c>
      <c r="O402" s="796">
        <v>0</v>
      </c>
      <c r="P402" s="796">
        <v>1</v>
      </c>
      <c r="Q402" s="794">
        <v>5000</v>
      </c>
    </row>
    <row r="403" spans="2:17" s="49" customFormat="1" ht="11.25">
      <c r="B403" s="791" t="s">
        <v>1225</v>
      </c>
      <c r="C403" s="792" t="s">
        <v>1226</v>
      </c>
      <c r="D403" s="792" t="s">
        <v>86</v>
      </c>
      <c r="E403" s="793" t="s">
        <v>1234</v>
      </c>
      <c r="F403" s="794">
        <v>2000</v>
      </c>
      <c r="G403" s="792" t="s">
        <v>2424</v>
      </c>
      <c r="H403" s="795" t="s">
        <v>2425</v>
      </c>
      <c r="I403" s="795" t="s">
        <v>1331</v>
      </c>
      <c r="J403" s="795" t="s">
        <v>1238</v>
      </c>
      <c r="K403" s="793" t="s">
        <v>1251</v>
      </c>
      <c r="L403" s="796">
        <v>0</v>
      </c>
      <c r="M403" s="792">
        <v>1</v>
      </c>
      <c r="N403" s="794">
        <v>1811.11</v>
      </c>
      <c r="O403" s="796"/>
      <c r="P403" s="796"/>
      <c r="Q403" s="794"/>
    </row>
    <row r="404" spans="2:17" s="49" customFormat="1" ht="11.25">
      <c r="B404" s="791" t="s">
        <v>1225</v>
      </c>
      <c r="C404" s="792" t="s">
        <v>1233</v>
      </c>
      <c r="D404" s="792" t="s">
        <v>86</v>
      </c>
      <c r="E404" s="793" t="s">
        <v>2426</v>
      </c>
      <c r="F404" s="794">
        <v>2100</v>
      </c>
      <c r="G404" s="792" t="s">
        <v>2427</v>
      </c>
      <c r="H404" s="795" t="s">
        <v>2428</v>
      </c>
      <c r="I404" s="795" t="s">
        <v>1486</v>
      </c>
      <c r="J404" s="795" t="s">
        <v>1238</v>
      </c>
      <c r="K404" s="793" t="s">
        <v>1251</v>
      </c>
      <c r="L404" s="796">
        <v>7</v>
      </c>
      <c r="M404" s="792">
        <v>12</v>
      </c>
      <c r="N404" s="794">
        <v>28200</v>
      </c>
      <c r="O404" s="796">
        <v>1</v>
      </c>
      <c r="P404" s="796">
        <v>6</v>
      </c>
      <c r="Q404" s="794">
        <v>13529.85</v>
      </c>
    </row>
    <row r="405" spans="2:17" s="49" customFormat="1" ht="11.25">
      <c r="B405" s="791" t="s">
        <v>1225</v>
      </c>
      <c r="C405" s="792" t="s">
        <v>1233</v>
      </c>
      <c r="D405" s="792" t="s">
        <v>86</v>
      </c>
      <c r="E405" s="793" t="s">
        <v>1769</v>
      </c>
      <c r="F405" s="794">
        <v>2600</v>
      </c>
      <c r="G405" s="792" t="s">
        <v>2429</v>
      </c>
      <c r="H405" s="795" t="s">
        <v>2430</v>
      </c>
      <c r="I405" s="795" t="s">
        <v>2431</v>
      </c>
      <c r="J405" s="795" t="s">
        <v>1238</v>
      </c>
      <c r="K405" s="793" t="s">
        <v>1232</v>
      </c>
      <c r="L405" s="796">
        <v>1</v>
      </c>
      <c r="M405" s="792">
        <v>12</v>
      </c>
      <c r="N405" s="794">
        <v>34200</v>
      </c>
      <c r="O405" s="796">
        <v>1</v>
      </c>
      <c r="P405" s="796">
        <v>6</v>
      </c>
      <c r="Q405" s="794">
        <v>16529.28</v>
      </c>
    </row>
    <row r="406" spans="2:17" s="49" customFormat="1" ht="11.25">
      <c r="B406" s="791" t="s">
        <v>1225</v>
      </c>
      <c r="C406" s="792" t="s">
        <v>1233</v>
      </c>
      <c r="D406" s="792" t="s">
        <v>86</v>
      </c>
      <c r="E406" s="793" t="s">
        <v>2432</v>
      </c>
      <c r="F406" s="794">
        <v>6000</v>
      </c>
      <c r="G406" s="792" t="s">
        <v>2433</v>
      </c>
      <c r="H406" s="795" t="s">
        <v>2434</v>
      </c>
      <c r="I406" s="795" t="s">
        <v>1449</v>
      </c>
      <c r="J406" s="795" t="s">
        <v>1256</v>
      </c>
      <c r="K406" s="793" t="s">
        <v>1327</v>
      </c>
      <c r="L406" s="796">
        <v>7</v>
      </c>
      <c r="M406" s="792">
        <v>12</v>
      </c>
      <c r="N406" s="794">
        <v>74999.58</v>
      </c>
      <c r="O406" s="796">
        <v>1</v>
      </c>
      <c r="P406" s="796">
        <v>6</v>
      </c>
      <c r="Q406" s="794">
        <v>36930</v>
      </c>
    </row>
    <row r="407" spans="2:17" s="49" customFormat="1" ht="11.25">
      <c r="B407" s="791" t="s">
        <v>1225</v>
      </c>
      <c r="C407" s="792" t="s">
        <v>1233</v>
      </c>
      <c r="D407" s="792" t="s">
        <v>86</v>
      </c>
      <c r="E407" s="793" t="s">
        <v>1450</v>
      </c>
      <c r="F407" s="794">
        <v>1500</v>
      </c>
      <c r="G407" s="792" t="s">
        <v>2435</v>
      </c>
      <c r="H407" s="795" t="s">
        <v>2436</v>
      </c>
      <c r="I407" s="795" t="s">
        <v>2437</v>
      </c>
      <c r="J407" s="795" t="s">
        <v>1256</v>
      </c>
      <c r="K407" s="793" t="s">
        <v>1232</v>
      </c>
      <c r="L407" s="796">
        <v>7</v>
      </c>
      <c r="M407" s="792">
        <v>12</v>
      </c>
      <c r="N407" s="794">
        <v>21200</v>
      </c>
      <c r="O407" s="796">
        <v>1</v>
      </c>
      <c r="P407" s="796">
        <v>6</v>
      </c>
      <c r="Q407" s="794">
        <v>10930</v>
      </c>
    </row>
    <row r="408" spans="2:17" s="49" customFormat="1" ht="11.25">
      <c r="B408" s="791" t="s">
        <v>1225</v>
      </c>
      <c r="C408" s="792" t="s">
        <v>1233</v>
      </c>
      <c r="D408" s="792" t="s">
        <v>86</v>
      </c>
      <c r="E408" s="793" t="s">
        <v>1234</v>
      </c>
      <c r="F408" s="794">
        <v>2000</v>
      </c>
      <c r="G408" s="792" t="s">
        <v>2438</v>
      </c>
      <c r="H408" s="795" t="s">
        <v>2439</v>
      </c>
      <c r="I408" s="795" t="s">
        <v>2440</v>
      </c>
      <c r="J408" s="795" t="s">
        <v>1238</v>
      </c>
      <c r="K408" s="793" t="s">
        <v>1251</v>
      </c>
      <c r="L408" s="796">
        <v>1</v>
      </c>
      <c r="M408" s="792">
        <v>12</v>
      </c>
      <c r="N408" s="794">
        <v>26988.05</v>
      </c>
      <c r="O408" s="796">
        <v>1</v>
      </c>
      <c r="P408" s="796">
        <v>6</v>
      </c>
      <c r="Q408" s="794">
        <v>12930</v>
      </c>
    </row>
    <row r="409" spans="2:17" s="49" customFormat="1" ht="11.25">
      <c r="B409" s="791" t="s">
        <v>1225</v>
      </c>
      <c r="C409" s="792" t="s">
        <v>1233</v>
      </c>
      <c r="D409" s="792" t="s">
        <v>86</v>
      </c>
      <c r="E409" s="793" t="s">
        <v>1244</v>
      </c>
      <c r="F409" s="794">
        <v>2000</v>
      </c>
      <c r="G409" s="792" t="s">
        <v>2441</v>
      </c>
      <c r="H409" s="795" t="s">
        <v>2442</v>
      </c>
      <c r="I409" s="795" t="s">
        <v>2443</v>
      </c>
      <c r="J409" s="795" t="s">
        <v>1238</v>
      </c>
      <c r="K409" s="793" t="s">
        <v>1232</v>
      </c>
      <c r="L409" s="796">
        <v>1</v>
      </c>
      <c r="M409" s="792">
        <v>12</v>
      </c>
      <c r="N409" s="794">
        <v>26933.33</v>
      </c>
      <c r="O409" s="796">
        <v>1</v>
      </c>
      <c r="P409" s="796">
        <v>6</v>
      </c>
      <c r="Q409" s="794">
        <v>12930</v>
      </c>
    </row>
    <row r="410" spans="2:17" s="49" customFormat="1" ht="11.25">
      <c r="B410" s="791" t="s">
        <v>1225</v>
      </c>
      <c r="C410" s="792" t="s">
        <v>1243</v>
      </c>
      <c r="D410" s="792" t="s">
        <v>86</v>
      </c>
      <c r="E410" s="793" t="s">
        <v>1276</v>
      </c>
      <c r="F410" s="794">
        <v>2600</v>
      </c>
      <c r="G410" s="792" t="s">
        <v>2444</v>
      </c>
      <c r="H410" s="795" t="s">
        <v>2445</v>
      </c>
      <c r="I410" s="795" t="s">
        <v>2446</v>
      </c>
      <c r="J410" s="795" t="s">
        <v>1256</v>
      </c>
      <c r="K410" s="793" t="s">
        <v>1251</v>
      </c>
      <c r="L410" s="796">
        <v>1</v>
      </c>
      <c r="M410" s="792">
        <v>12</v>
      </c>
      <c r="N410" s="794">
        <v>33938.910000000003</v>
      </c>
      <c r="O410" s="796">
        <v>1</v>
      </c>
      <c r="P410" s="796">
        <v>6</v>
      </c>
      <c r="Q410" s="794">
        <v>16530</v>
      </c>
    </row>
    <row r="411" spans="2:17" s="49" customFormat="1" ht="11.25">
      <c r="B411" s="791" t="s">
        <v>1225</v>
      </c>
      <c r="C411" s="792" t="s">
        <v>1233</v>
      </c>
      <c r="D411" s="792" t="s">
        <v>86</v>
      </c>
      <c r="E411" s="793" t="s">
        <v>2447</v>
      </c>
      <c r="F411" s="794">
        <v>4500</v>
      </c>
      <c r="G411" s="792" t="s">
        <v>2448</v>
      </c>
      <c r="H411" s="795" t="s">
        <v>2449</v>
      </c>
      <c r="I411" s="795" t="s">
        <v>2450</v>
      </c>
      <c r="J411" s="795" t="s">
        <v>1256</v>
      </c>
      <c r="K411" s="793" t="s">
        <v>1251</v>
      </c>
      <c r="L411" s="796">
        <v>1</v>
      </c>
      <c r="M411" s="792">
        <v>12</v>
      </c>
      <c r="N411" s="794">
        <v>56721.24</v>
      </c>
      <c r="O411" s="796">
        <v>1</v>
      </c>
      <c r="P411" s="796">
        <v>6</v>
      </c>
      <c r="Q411" s="794">
        <v>27926.25</v>
      </c>
    </row>
    <row r="412" spans="2:17" s="49" customFormat="1" ht="11.25">
      <c r="B412" s="791" t="s">
        <v>1225</v>
      </c>
      <c r="C412" s="792" t="s">
        <v>1233</v>
      </c>
      <c r="D412" s="792" t="s">
        <v>86</v>
      </c>
      <c r="E412" s="793" t="s">
        <v>2451</v>
      </c>
      <c r="F412" s="794">
        <v>3000</v>
      </c>
      <c r="G412" s="792" t="s">
        <v>2452</v>
      </c>
      <c r="H412" s="795" t="s">
        <v>2453</v>
      </c>
      <c r="I412" s="795" t="s">
        <v>2454</v>
      </c>
      <c r="J412" s="795" t="s">
        <v>1238</v>
      </c>
      <c r="K412" s="793" t="s">
        <v>1251</v>
      </c>
      <c r="L412" s="796">
        <v>1</v>
      </c>
      <c r="M412" s="792">
        <v>10</v>
      </c>
      <c r="N412" s="794">
        <v>33390.410000000003</v>
      </c>
      <c r="O412" s="796"/>
      <c r="P412" s="796"/>
      <c r="Q412" s="794"/>
    </row>
    <row r="413" spans="2:17" s="49" customFormat="1" ht="11.25">
      <c r="B413" s="791" t="s">
        <v>1225</v>
      </c>
      <c r="C413" s="792" t="s">
        <v>1233</v>
      </c>
      <c r="D413" s="792" t="s">
        <v>86</v>
      </c>
      <c r="E413" s="793" t="s">
        <v>1670</v>
      </c>
      <c r="F413" s="794">
        <v>2600</v>
      </c>
      <c r="G413" s="792" t="s">
        <v>2455</v>
      </c>
      <c r="H413" s="795" t="s">
        <v>2456</v>
      </c>
      <c r="I413" s="795" t="s">
        <v>1932</v>
      </c>
      <c r="J413" s="795" t="s">
        <v>1256</v>
      </c>
      <c r="K413" s="793" t="s">
        <v>1232</v>
      </c>
      <c r="L413" s="796">
        <v>1</v>
      </c>
      <c r="M413" s="792">
        <v>12</v>
      </c>
      <c r="N413" s="794">
        <v>34193.5</v>
      </c>
      <c r="O413" s="796">
        <v>1</v>
      </c>
      <c r="P413" s="796">
        <v>6</v>
      </c>
      <c r="Q413" s="794">
        <v>17408.120000000003</v>
      </c>
    </row>
    <row r="414" spans="2:17" s="49" customFormat="1" ht="11.25">
      <c r="B414" s="791" t="s">
        <v>1225</v>
      </c>
      <c r="C414" s="792" t="s">
        <v>1233</v>
      </c>
      <c r="D414" s="792" t="s">
        <v>86</v>
      </c>
      <c r="E414" s="793" t="s">
        <v>1769</v>
      </c>
      <c r="F414" s="794">
        <v>2600</v>
      </c>
      <c r="G414" s="792" t="s">
        <v>2457</v>
      </c>
      <c r="H414" s="795" t="s">
        <v>2458</v>
      </c>
      <c r="I414" s="795" t="s">
        <v>1331</v>
      </c>
      <c r="J414" s="795" t="s">
        <v>1238</v>
      </c>
      <c r="K414" s="793" t="s">
        <v>1232</v>
      </c>
      <c r="L414" s="796">
        <v>1</v>
      </c>
      <c r="M414" s="792">
        <v>12</v>
      </c>
      <c r="N414" s="794">
        <v>34157.379999999997</v>
      </c>
      <c r="O414" s="796">
        <v>1</v>
      </c>
      <c r="P414" s="796">
        <v>6</v>
      </c>
      <c r="Q414" s="794">
        <v>16529.64</v>
      </c>
    </row>
    <row r="415" spans="2:17" s="49" customFormat="1" ht="11.25">
      <c r="B415" s="791" t="s">
        <v>1225</v>
      </c>
      <c r="C415" s="792" t="s">
        <v>1233</v>
      </c>
      <c r="D415" s="792" t="s">
        <v>86</v>
      </c>
      <c r="E415" s="793" t="s">
        <v>1252</v>
      </c>
      <c r="F415" s="794">
        <v>2300</v>
      </c>
      <c r="G415" s="792" t="s">
        <v>2459</v>
      </c>
      <c r="H415" s="795" t="s">
        <v>2460</v>
      </c>
      <c r="I415" s="795" t="s">
        <v>2122</v>
      </c>
      <c r="J415" s="795" t="s">
        <v>1256</v>
      </c>
      <c r="K415" s="793" t="s">
        <v>1251</v>
      </c>
      <c r="L415" s="796">
        <v>1</v>
      </c>
      <c r="M415" s="792">
        <v>12</v>
      </c>
      <c r="N415" s="794">
        <v>30547.5</v>
      </c>
      <c r="O415" s="796">
        <v>1</v>
      </c>
      <c r="P415" s="796">
        <v>6</v>
      </c>
      <c r="Q415" s="794">
        <v>14727.279999999999</v>
      </c>
    </row>
    <row r="416" spans="2:17" s="49" customFormat="1" ht="11.25">
      <c r="B416" s="791" t="s">
        <v>1225</v>
      </c>
      <c r="C416" s="792" t="s">
        <v>1233</v>
      </c>
      <c r="D416" s="792" t="s">
        <v>86</v>
      </c>
      <c r="E416" s="793" t="s">
        <v>2461</v>
      </c>
      <c r="F416" s="794">
        <v>8000</v>
      </c>
      <c r="G416" s="792" t="s">
        <v>2462</v>
      </c>
      <c r="H416" s="795" t="s">
        <v>2463</v>
      </c>
      <c r="I416" s="795" t="s">
        <v>2009</v>
      </c>
      <c r="J416" s="795" t="s">
        <v>1256</v>
      </c>
      <c r="K416" s="793" t="s">
        <v>1251</v>
      </c>
      <c r="L416" s="796">
        <v>1</v>
      </c>
      <c r="M416" s="792">
        <v>12</v>
      </c>
      <c r="N416" s="794">
        <v>99000</v>
      </c>
      <c r="O416" s="796">
        <v>1</v>
      </c>
      <c r="P416" s="796">
        <v>6</v>
      </c>
      <c r="Q416" s="794">
        <v>48930</v>
      </c>
    </row>
    <row r="417" spans="2:17" s="49" customFormat="1" ht="11.25">
      <c r="B417" s="791" t="s">
        <v>1225</v>
      </c>
      <c r="C417" s="792" t="s">
        <v>1233</v>
      </c>
      <c r="D417" s="792" t="s">
        <v>86</v>
      </c>
      <c r="E417" s="793" t="s">
        <v>1643</v>
      </c>
      <c r="F417" s="794">
        <v>2600</v>
      </c>
      <c r="G417" s="792" t="s">
        <v>2464</v>
      </c>
      <c r="H417" s="795" t="s">
        <v>2465</v>
      </c>
      <c r="I417" s="795" t="s">
        <v>2466</v>
      </c>
      <c r="J417" s="795" t="s">
        <v>1238</v>
      </c>
      <c r="K417" s="793" t="s">
        <v>1232</v>
      </c>
      <c r="L417" s="796">
        <v>1</v>
      </c>
      <c r="M417" s="792">
        <v>12</v>
      </c>
      <c r="N417" s="794">
        <v>35101.589999999997</v>
      </c>
      <c r="O417" s="796">
        <v>1</v>
      </c>
      <c r="P417" s="796">
        <v>6</v>
      </c>
      <c r="Q417" s="794">
        <v>16530</v>
      </c>
    </row>
    <row r="418" spans="2:17" s="49" customFormat="1" ht="11.25">
      <c r="B418" s="791" t="s">
        <v>1225</v>
      </c>
      <c r="C418" s="792" t="s">
        <v>1233</v>
      </c>
      <c r="D418" s="792" t="s">
        <v>86</v>
      </c>
      <c r="E418" s="793" t="s">
        <v>2467</v>
      </c>
      <c r="F418" s="794">
        <v>4000</v>
      </c>
      <c r="G418" s="792" t="s">
        <v>2468</v>
      </c>
      <c r="H418" s="795" t="s">
        <v>2469</v>
      </c>
      <c r="I418" s="795" t="s">
        <v>1242</v>
      </c>
      <c r="J418" s="795" t="s">
        <v>1242</v>
      </c>
      <c r="K418" s="793" t="s">
        <v>1242</v>
      </c>
      <c r="L418" s="796">
        <v>7</v>
      </c>
      <c r="M418" s="792">
        <v>12</v>
      </c>
      <c r="N418" s="794">
        <v>52085.55</v>
      </c>
      <c r="O418" s="796">
        <v>1</v>
      </c>
      <c r="P418" s="796">
        <v>6</v>
      </c>
      <c r="Q418" s="794">
        <v>24930</v>
      </c>
    </row>
    <row r="419" spans="2:17" s="49" customFormat="1" ht="11.25">
      <c r="B419" s="791" t="s">
        <v>1225</v>
      </c>
      <c r="C419" s="792" t="s">
        <v>1233</v>
      </c>
      <c r="D419" s="792" t="s">
        <v>86</v>
      </c>
      <c r="E419" s="793" t="s">
        <v>2470</v>
      </c>
      <c r="F419" s="794">
        <v>2600</v>
      </c>
      <c r="G419" s="792" t="s">
        <v>2471</v>
      </c>
      <c r="H419" s="795" t="s">
        <v>2472</v>
      </c>
      <c r="I419" s="795" t="s">
        <v>2473</v>
      </c>
      <c r="J419" s="795" t="s">
        <v>1256</v>
      </c>
      <c r="K419" s="793" t="s">
        <v>1327</v>
      </c>
      <c r="L419" s="796">
        <v>1</v>
      </c>
      <c r="M419" s="792">
        <v>12</v>
      </c>
      <c r="N419" s="794">
        <v>33870.839999999997</v>
      </c>
      <c r="O419" s="796">
        <v>1</v>
      </c>
      <c r="P419" s="796">
        <v>6</v>
      </c>
      <c r="Q419" s="794">
        <v>16428.53</v>
      </c>
    </row>
    <row r="420" spans="2:17" s="49" customFormat="1" ht="11.25">
      <c r="B420" s="791" t="s">
        <v>1225</v>
      </c>
      <c r="C420" s="792" t="s">
        <v>1233</v>
      </c>
      <c r="D420" s="792" t="s">
        <v>86</v>
      </c>
      <c r="E420" s="793" t="s">
        <v>1234</v>
      </c>
      <c r="F420" s="794">
        <v>2000</v>
      </c>
      <c r="G420" s="792" t="s">
        <v>2474</v>
      </c>
      <c r="H420" s="795" t="s">
        <v>2475</v>
      </c>
      <c r="I420" s="795" t="s">
        <v>1842</v>
      </c>
      <c r="J420" s="795" t="s">
        <v>1238</v>
      </c>
      <c r="K420" s="793" t="s">
        <v>1251</v>
      </c>
      <c r="L420" s="796">
        <v>1</v>
      </c>
      <c r="M420" s="792">
        <v>12</v>
      </c>
      <c r="N420" s="794">
        <v>26001.4</v>
      </c>
      <c r="O420" s="796">
        <v>1</v>
      </c>
      <c r="P420" s="796">
        <v>6</v>
      </c>
      <c r="Q420" s="794">
        <v>12276.11</v>
      </c>
    </row>
    <row r="421" spans="2:17" s="49" customFormat="1" ht="11.25">
      <c r="B421" s="791" t="s">
        <v>1225</v>
      </c>
      <c r="C421" s="792" t="s">
        <v>1233</v>
      </c>
      <c r="D421" s="792" t="s">
        <v>86</v>
      </c>
      <c r="E421" s="793" t="s">
        <v>2014</v>
      </c>
      <c r="F421" s="794">
        <v>2000</v>
      </c>
      <c r="G421" s="792" t="s">
        <v>2476</v>
      </c>
      <c r="H421" s="795" t="s">
        <v>2477</v>
      </c>
      <c r="I421" s="795" t="s">
        <v>1973</v>
      </c>
      <c r="J421" s="795" t="s">
        <v>1256</v>
      </c>
      <c r="K421" s="793" t="s">
        <v>1275</v>
      </c>
      <c r="L421" s="796">
        <v>1</v>
      </c>
      <c r="M421" s="792">
        <v>12</v>
      </c>
      <c r="N421" s="794">
        <v>26932.080000000002</v>
      </c>
      <c r="O421" s="796">
        <v>1</v>
      </c>
      <c r="P421" s="796">
        <v>6</v>
      </c>
      <c r="Q421" s="794">
        <v>12884.58</v>
      </c>
    </row>
    <row r="422" spans="2:17" s="49" customFormat="1" ht="11.25">
      <c r="B422" s="791" t="s">
        <v>1225</v>
      </c>
      <c r="C422" s="792" t="s">
        <v>1233</v>
      </c>
      <c r="D422" s="792" t="s">
        <v>86</v>
      </c>
      <c r="E422" s="793" t="s">
        <v>1312</v>
      </c>
      <c r="F422" s="794">
        <v>2000</v>
      </c>
      <c r="G422" s="792" t="s">
        <v>2478</v>
      </c>
      <c r="H422" s="795" t="s">
        <v>2479</v>
      </c>
      <c r="I422" s="795" t="s">
        <v>2480</v>
      </c>
      <c r="J422" s="795" t="s">
        <v>1238</v>
      </c>
      <c r="K422" s="793" t="s">
        <v>1251</v>
      </c>
      <c r="L422" s="796">
        <v>1</v>
      </c>
      <c r="M422" s="792">
        <v>12</v>
      </c>
      <c r="N422" s="794">
        <v>26999.87</v>
      </c>
      <c r="O422" s="796">
        <v>1</v>
      </c>
      <c r="P422" s="796">
        <v>6</v>
      </c>
      <c r="Q422" s="794">
        <v>12929.16</v>
      </c>
    </row>
    <row r="423" spans="2:17" s="49" customFormat="1" ht="11.25">
      <c r="B423" s="791" t="s">
        <v>1225</v>
      </c>
      <c r="C423" s="792" t="s">
        <v>1233</v>
      </c>
      <c r="D423" s="792" t="s">
        <v>86</v>
      </c>
      <c r="E423" s="793" t="s">
        <v>1264</v>
      </c>
      <c r="F423" s="794">
        <v>2000</v>
      </c>
      <c r="G423" s="792" t="s">
        <v>2481</v>
      </c>
      <c r="H423" s="795" t="s">
        <v>2482</v>
      </c>
      <c r="I423" s="795" t="s">
        <v>2483</v>
      </c>
      <c r="J423" s="795" t="s">
        <v>1256</v>
      </c>
      <c r="K423" s="793" t="s">
        <v>1327</v>
      </c>
      <c r="L423" s="796">
        <v>1</v>
      </c>
      <c r="M423" s="792">
        <v>12</v>
      </c>
      <c r="N423" s="794">
        <v>27000</v>
      </c>
      <c r="O423" s="796">
        <v>1</v>
      </c>
      <c r="P423" s="796">
        <v>6</v>
      </c>
      <c r="Q423" s="794">
        <v>12862.49</v>
      </c>
    </row>
    <row r="424" spans="2:17" s="49" customFormat="1" ht="11.25">
      <c r="B424" s="791" t="s">
        <v>1225</v>
      </c>
      <c r="C424" s="792" t="s">
        <v>1233</v>
      </c>
      <c r="D424" s="792" t="s">
        <v>86</v>
      </c>
      <c r="E424" s="793" t="s">
        <v>2484</v>
      </c>
      <c r="F424" s="794">
        <v>2950</v>
      </c>
      <c r="G424" s="792" t="s">
        <v>2485</v>
      </c>
      <c r="H424" s="795" t="s">
        <v>2486</v>
      </c>
      <c r="I424" s="795" t="s">
        <v>1522</v>
      </c>
      <c r="J424" s="795" t="s">
        <v>1238</v>
      </c>
      <c r="K424" s="793" t="s">
        <v>1251</v>
      </c>
      <c r="L424" s="796">
        <v>1</v>
      </c>
      <c r="M424" s="792">
        <v>12</v>
      </c>
      <c r="N424" s="794">
        <v>37922.659999999996</v>
      </c>
      <c r="O424" s="796">
        <v>0</v>
      </c>
      <c r="P424" s="796">
        <v>1</v>
      </c>
      <c r="Q424" s="794">
        <v>3736.67</v>
      </c>
    </row>
    <row r="425" spans="2:17" s="49" customFormat="1" ht="11.25">
      <c r="B425" s="791" t="s">
        <v>1225</v>
      </c>
      <c r="C425" s="792" t="s">
        <v>1233</v>
      </c>
      <c r="D425" s="792" t="s">
        <v>86</v>
      </c>
      <c r="E425" s="793" t="s">
        <v>1234</v>
      </c>
      <c r="F425" s="794">
        <v>2000</v>
      </c>
      <c r="G425" s="792" t="s">
        <v>2487</v>
      </c>
      <c r="H425" s="795" t="s">
        <v>2488</v>
      </c>
      <c r="I425" s="795" t="s">
        <v>2489</v>
      </c>
      <c r="J425" s="795" t="s">
        <v>1238</v>
      </c>
      <c r="K425" s="793" t="s">
        <v>1232</v>
      </c>
      <c r="L425" s="796">
        <v>1</v>
      </c>
      <c r="M425" s="792">
        <v>12</v>
      </c>
      <c r="N425" s="794">
        <v>27000</v>
      </c>
      <c r="O425" s="796">
        <v>1</v>
      </c>
      <c r="P425" s="796">
        <v>6</v>
      </c>
      <c r="Q425" s="794">
        <v>12930</v>
      </c>
    </row>
    <row r="426" spans="2:17" s="49" customFormat="1" ht="11.25">
      <c r="B426" s="791" t="s">
        <v>1225</v>
      </c>
      <c r="C426" s="792" t="s">
        <v>1233</v>
      </c>
      <c r="D426" s="792" t="s">
        <v>86</v>
      </c>
      <c r="E426" s="793" t="s">
        <v>1312</v>
      </c>
      <c r="F426" s="794">
        <v>2000</v>
      </c>
      <c r="G426" s="792" t="s">
        <v>2490</v>
      </c>
      <c r="H426" s="795" t="s">
        <v>2491</v>
      </c>
      <c r="I426" s="795" t="s">
        <v>1274</v>
      </c>
      <c r="J426" s="795" t="s">
        <v>1256</v>
      </c>
      <c r="K426" s="793" t="s">
        <v>1251</v>
      </c>
      <c r="L426" s="796">
        <v>1</v>
      </c>
      <c r="M426" s="792">
        <v>12</v>
      </c>
      <c r="N426" s="794">
        <v>26932.22</v>
      </c>
      <c r="O426" s="796">
        <v>1</v>
      </c>
      <c r="P426" s="796">
        <v>6</v>
      </c>
      <c r="Q426" s="794">
        <v>12930</v>
      </c>
    </row>
    <row r="427" spans="2:17" s="49" customFormat="1" ht="11.25">
      <c r="B427" s="791" t="s">
        <v>1225</v>
      </c>
      <c r="C427" s="792" t="s">
        <v>1233</v>
      </c>
      <c r="D427" s="792" t="s">
        <v>86</v>
      </c>
      <c r="E427" s="793" t="s">
        <v>2157</v>
      </c>
      <c r="F427" s="794">
        <v>2500</v>
      </c>
      <c r="G427" s="792" t="s">
        <v>2492</v>
      </c>
      <c r="H427" s="795" t="s">
        <v>2493</v>
      </c>
      <c r="I427" s="795" t="s">
        <v>1274</v>
      </c>
      <c r="J427" s="795" t="s">
        <v>1256</v>
      </c>
      <c r="K427" s="793" t="s">
        <v>1327</v>
      </c>
      <c r="L427" s="796">
        <v>1</v>
      </c>
      <c r="M427" s="792">
        <v>12</v>
      </c>
      <c r="N427" s="794">
        <v>32935.42</v>
      </c>
      <c r="O427" s="796">
        <v>1</v>
      </c>
      <c r="P427" s="796">
        <v>6</v>
      </c>
      <c r="Q427" s="794">
        <v>15927.05</v>
      </c>
    </row>
    <row r="428" spans="2:17" s="49" customFormat="1" ht="11.25">
      <c r="B428" s="791" t="s">
        <v>1225</v>
      </c>
      <c r="C428" s="792" t="s">
        <v>1233</v>
      </c>
      <c r="D428" s="792" t="s">
        <v>86</v>
      </c>
      <c r="E428" s="793" t="s">
        <v>1769</v>
      </c>
      <c r="F428" s="794">
        <v>2600</v>
      </c>
      <c r="G428" s="792" t="s">
        <v>2494</v>
      </c>
      <c r="H428" s="795" t="s">
        <v>2495</v>
      </c>
      <c r="I428" s="795" t="s">
        <v>1290</v>
      </c>
      <c r="J428" s="795" t="s">
        <v>1238</v>
      </c>
      <c r="K428" s="793" t="s">
        <v>1232</v>
      </c>
      <c r="L428" s="796">
        <v>1</v>
      </c>
      <c r="M428" s="792">
        <v>12</v>
      </c>
      <c r="N428" s="794">
        <v>33766.660000000003</v>
      </c>
      <c r="O428" s="796">
        <v>1</v>
      </c>
      <c r="P428" s="796">
        <v>4</v>
      </c>
      <c r="Q428" s="794">
        <v>11311.579999999998</v>
      </c>
    </row>
    <row r="429" spans="2:17" s="49" customFormat="1" ht="11.25">
      <c r="B429" s="791" t="s">
        <v>1225</v>
      </c>
      <c r="C429" s="792" t="s">
        <v>1233</v>
      </c>
      <c r="D429" s="792" t="s">
        <v>86</v>
      </c>
      <c r="E429" s="793" t="s">
        <v>2496</v>
      </c>
      <c r="F429" s="794">
        <v>3000</v>
      </c>
      <c r="G429" s="792" t="s">
        <v>2497</v>
      </c>
      <c r="H429" s="795" t="s">
        <v>2498</v>
      </c>
      <c r="I429" s="795" t="s">
        <v>2499</v>
      </c>
      <c r="J429" s="795" t="s">
        <v>1238</v>
      </c>
      <c r="K429" s="793" t="s">
        <v>1251</v>
      </c>
      <c r="L429" s="796">
        <v>1</v>
      </c>
      <c r="M429" s="792">
        <v>12</v>
      </c>
      <c r="N429" s="794">
        <v>38875</v>
      </c>
      <c r="O429" s="796">
        <v>0</v>
      </c>
      <c r="P429" s="796">
        <v>1</v>
      </c>
      <c r="Q429" s="794">
        <v>2750</v>
      </c>
    </row>
    <row r="430" spans="2:17" s="49" customFormat="1" ht="11.25">
      <c r="B430" s="791" t="s">
        <v>1225</v>
      </c>
      <c r="C430" s="792" t="s">
        <v>1233</v>
      </c>
      <c r="D430" s="792" t="s">
        <v>86</v>
      </c>
      <c r="E430" s="793" t="s">
        <v>2500</v>
      </c>
      <c r="F430" s="794">
        <v>5000</v>
      </c>
      <c r="G430" s="792" t="s">
        <v>2501</v>
      </c>
      <c r="H430" s="795" t="s">
        <v>2502</v>
      </c>
      <c r="I430" s="795" t="s">
        <v>2503</v>
      </c>
      <c r="J430" s="795" t="s">
        <v>1256</v>
      </c>
      <c r="K430" s="793" t="s">
        <v>1251</v>
      </c>
      <c r="L430" s="796">
        <v>1</v>
      </c>
      <c r="M430" s="792">
        <v>12</v>
      </c>
      <c r="N430" s="794">
        <v>63000</v>
      </c>
      <c r="O430" s="796">
        <v>1</v>
      </c>
      <c r="P430" s="796">
        <v>6</v>
      </c>
      <c r="Q430" s="794">
        <v>30930</v>
      </c>
    </row>
    <row r="431" spans="2:17" s="49" customFormat="1" ht="11.25">
      <c r="B431" s="791" t="s">
        <v>1225</v>
      </c>
      <c r="C431" s="792" t="s">
        <v>1233</v>
      </c>
      <c r="D431" s="792" t="s">
        <v>86</v>
      </c>
      <c r="E431" s="793" t="s">
        <v>1252</v>
      </c>
      <c r="F431" s="794">
        <v>2300</v>
      </c>
      <c r="G431" s="792" t="s">
        <v>2504</v>
      </c>
      <c r="H431" s="795" t="s">
        <v>2505</v>
      </c>
      <c r="I431" s="795" t="s">
        <v>1973</v>
      </c>
      <c r="J431" s="795" t="s">
        <v>1256</v>
      </c>
      <c r="K431" s="793" t="s">
        <v>1327</v>
      </c>
      <c r="L431" s="796">
        <v>1</v>
      </c>
      <c r="M431" s="792">
        <v>12</v>
      </c>
      <c r="N431" s="794">
        <v>30290.77</v>
      </c>
      <c r="O431" s="796">
        <v>1</v>
      </c>
      <c r="P431" s="796">
        <v>6</v>
      </c>
      <c r="Q431" s="794">
        <v>14725.21</v>
      </c>
    </row>
    <row r="432" spans="2:17" s="49" customFormat="1" ht="11.25">
      <c r="B432" s="791" t="s">
        <v>1225</v>
      </c>
      <c r="C432" s="792" t="s">
        <v>1233</v>
      </c>
      <c r="D432" s="792" t="s">
        <v>86</v>
      </c>
      <c r="E432" s="793" t="s">
        <v>2506</v>
      </c>
      <c r="F432" s="794">
        <v>4500</v>
      </c>
      <c r="G432" s="792" t="s">
        <v>2507</v>
      </c>
      <c r="H432" s="795" t="s">
        <v>2508</v>
      </c>
      <c r="I432" s="795" t="s">
        <v>2509</v>
      </c>
      <c r="J432" s="795" t="s">
        <v>1256</v>
      </c>
      <c r="K432" s="793" t="s">
        <v>1251</v>
      </c>
      <c r="L432" s="796">
        <v>1</v>
      </c>
      <c r="M432" s="792">
        <v>12</v>
      </c>
      <c r="N432" s="794">
        <v>56950.31</v>
      </c>
      <c r="O432" s="796">
        <v>0</v>
      </c>
      <c r="P432" s="796">
        <v>1</v>
      </c>
      <c r="Q432" s="794">
        <v>6962.5</v>
      </c>
    </row>
    <row r="433" spans="2:17" s="49" customFormat="1" ht="11.25">
      <c r="B433" s="791" t="s">
        <v>1225</v>
      </c>
      <c r="C433" s="792" t="s">
        <v>1233</v>
      </c>
      <c r="D433" s="792" t="s">
        <v>86</v>
      </c>
      <c r="E433" s="793" t="s">
        <v>1264</v>
      </c>
      <c r="F433" s="794">
        <v>2000</v>
      </c>
      <c r="G433" s="792" t="s">
        <v>2510</v>
      </c>
      <c r="H433" s="795" t="s">
        <v>2511</v>
      </c>
      <c r="I433" s="795" t="s">
        <v>2512</v>
      </c>
      <c r="J433" s="795" t="s">
        <v>1231</v>
      </c>
      <c r="K433" s="793" t="s">
        <v>1232</v>
      </c>
      <c r="L433" s="796">
        <v>1</v>
      </c>
      <c r="M433" s="792">
        <v>12</v>
      </c>
      <c r="N433" s="794">
        <v>26843.599999999999</v>
      </c>
      <c r="O433" s="796">
        <v>0</v>
      </c>
      <c r="P433" s="796">
        <v>1</v>
      </c>
      <c r="Q433" s="794">
        <v>1327.78</v>
      </c>
    </row>
    <row r="434" spans="2:17" s="49" customFormat="1" ht="11.25">
      <c r="B434" s="791" t="s">
        <v>1225</v>
      </c>
      <c r="C434" s="792" t="s">
        <v>1233</v>
      </c>
      <c r="D434" s="792" t="s">
        <v>86</v>
      </c>
      <c r="E434" s="793" t="s">
        <v>1769</v>
      </c>
      <c r="F434" s="794">
        <v>2600</v>
      </c>
      <c r="G434" s="792" t="s">
        <v>2513</v>
      </c>
      <c r="H434" s="795" t="s">
        <v>2514</v>
      </c>
      <c r="I434" s="795" t="s">
        <v>2515</v>
      </c>
      <c r="J434" s="795" t="s">
        <v>1238</v>
      </c>
      <c r="K434" s="793" t="s">
        <v>1232</v>
      </c>
      <c r="L434" s="796">
        <v>1</v>
      </c>
      <c r="M434" s="792">
        <v>12</v>
      </c>
      <c r="N434" s="794">
        <v>34161.9</v>
      </c>
      <c r="O434" s="796">
        <v>1</v>
      </c>
      <c r="P434" s="796">
        <v>6</v>
      </c>
      <c r="Q434" s="794">
        <v>16530</v>
      </c>
    </row>
    <row r="435" spans="2:17" s="49" customFormat="1" ht="11.25">
      <c r="B435" s="791" t="s">
        <v>1225</v>
      </c>
      <c r="C435" s="792" t="s">
        <v>1233</v>
      </c>
      <c r="D435" s="792" t="s">
        <v>86</v>
      </c>
      <c r="E435" s="793" t="s">
        <v>2516</v>
      </c>
      <c r="F435" s="794">
        <v>5500</v>
      </c>
      <c r="G435" s="792" t="s">
        <v>2517</v>
      </c>
      <c r="H435" s="795" t="s">
        <v>2518</v>
      </c>
      <c r="I435" s="795" t="s">
        <v>2519</v>
      </c>
      <c r="J435" s="795" t="s">
        <v>1256</v>
      </c>
      <c r="K435" s="793" t="s">
        <v>1251</v>
      </c>
      <c r="L435" s="796">
        <v>1</v>
      </c>
      <c r="M435" s="792">
        <v>12</v>
      </c>
      <c r="N435" s="794">
        <v>68934.69</v>
      </c>
      <c r="O435" s="796">
        <v>1</v>
      </c>
      <c r="P435" s="796">
        <v>6</v>
      </c>
      <c r="Q435" s="794">
        <v>33930</v>
      </c>
    </row>
    <row r="436" spans="2:17" s="49" customFormat="1" ht="11.25">
      <c r="B436" s="791" t="s">
        <v>1225</v>
      </c>
      <c r="C436" s="792" t="s">
        <v>1233</v>
      </c>
      <c r="D436" s="792" t="s">
        <v>86</v>
      </c>
      <c r="E436" s="793" t="s">
        <v>1703</v>
      </c>
      <c r="F436" s="794">
        <v>2500</v>
      </c>
      <c r="G436" s="792" t="s">
        <v>2520</v>
      </c>
      <c r="H436" s="795" t="s">
        <v>2521</v>
      </c>
      <c r="I436" s="795" t="s">
        <v>2522</v>
      </c>
      <c r="J436" s="795" t="s">
        <v>1256</v>
      </c>
      <c r="K436" s="793" t="s">
        <v>1260</v>
      </c>
      <c r="L436" s="796">
        <v>1</v>
      </c>
      <c r="M436" s="792">
        <v>12</v>
      </c>
      <c r="N436" s="794">
        <v>33052.25</v>
      </c>
      <c r="O436" s="796">
        <v>1</v>
      </c>
      <c r="P436" s="796">
        <v>6</v>
      </c>
      <c r="Q436" s="794">
        <v>15830.16</v>
      </c>
    </row>
    <row r="437" spans="2:17" s="49" customFormat="1" ht="11.25">
      <c r="B437" s="791" t="s">
        <v>1225</v>
      </c>
      <c r="C437" s="792" t="s">
        <v>1233</v>
      </c>
      <c r="D437" s="792" t="s">
        <v>86</v>
      </c>
      <c r="E437" s="793" t="s">
        <v>1312</v>
      </c>
      <c r="F437" s="794">
        <v>2000</v>
      </c>
      <c r="G437" s="792" t="s">
        <v>2523</v>
      </c>
      <c r="H437" s="795" t="s">
        <v>2524</v>
      </c>
      <c r="I437" s="795" t="s">
        <v>1290</v>
      </c>
      <c r="J437" s="795" t="s">
        <v>1238</v>
      </c>
      <c r="K437" s="793" t="s">
        <v>1275</v>
      </c>
      <c r="L437" s="796">
        <v>1</v>
      </c>
      <c r="M437" s="792">
        <v>12</v>
      </c>
      <c r="N437" s="794">
        <v>26954.95</v>
      </c>
      <c r="O437" s="796">
        <v>1</v>
      </c>
      <c r="P437" s="796">
        <v>6</v>
      </c>
      <c r="Q437" s="794">
        <v>12928.89</v>
      </c>
    </row>
    <row r="438" spans="2:17" s="49" customFormat="1" ht="11.25">
      <c r="B438" s="791" t="s">
        <v>1225</v>
      </c>
      <c r="C438" s="792" t="s">
        <v>1233</v>
      </c>
      <c r="D438" s="792" t="s">
        <v>86</v>
      </c>
      <c r="E438" s="793" t="s">
        <v>1234</v>
      </c>
      <c r="F438" s="794">
        <v>2000</v>
      </c>
      <c r="G438" s="792" t="s">
        <v>2525</v>
      </c>
      <c r="H438" s="795" t="s">
        <v>2526</v>
      </c>
      <c r="I438" s="795" t="s">
        <v>1296</v>
      </c>
      <c r="J438" s="795" t="s">
        <v>1231</v>
      </c>
      <c r="K438" s="793" t="s">
        <v>1232</v>
      </c>
      <c r="L438" s="796">
        <v>1</v>
      </c>
      <c r="M438" s="792">
        <v>12</v>
      </c>
      <c r="N438" s="794">
        <v>26863.620000000003</v>
      </c>
      <c r="O438" s="796">
        <v>1</v>
      </c>
      <c r="P438" s="796">
        <v>6</v>
      </c>
      <c r="Q438" s="794">
        <v>12926.800000000001</v>
      </c>
    </row>
    <row r="439" spans="2:17" s="49" customFormat="1" ht="11.25">
      <c r="B439" s="791" t="s">
        <v>1225</v>
      </c>
      <c r="C439" s="792" t="s">
        <v>1233</v>
      </c>
      <c r="D439" s="792" t="s">
        <v>86</v>
      </c>
      <c r="E439" s="793" t="s">
        <v>1387</v>
      </c>
      <c r="F439" s="794">
        <v>2000</v>
      </c>
      <c r="G439" s="792" t="s">
        <v>2527</v>
      </c>
      <c r="H439" s="795" t="s">
        <v>2528</v>
      </c>
      <c r="I439" s="795" t="s">
        <v>2529</v>
      </c>
      <c r="J439" s="795" t="s">
        <v>1231</v>
      </c>
      <c r="K439" s="793" t="s">
        <v>1232</v>
      </c>
      <c r="L439" s="796">
        <v>1</v>
      </c>
      <c r="M439" s="792">
        <v>12</v>
      </c>
      <c r="N439" s="794">
        <v>25809.72</v>
      </c>
      <c r="O439" s="796">
        <v>1</v>
      </c>
      <c r="P439" s="796">
        <v>6</v>
      </c>
      <c r="Q439" s="794">
        <v>12930</v>
      </c>
    </row>
    <row r="440" spans="2:17" s="49" customFormat="1" ht="11.25">
      <c r="B440" s="791" t="s">
        <v>1225</v>
      </c>
      <c r="C440" s="792" t="s">
        <v>1233</v>
      </c>
      <c r="D440" s="792" t="s">
        <v>86</v>
      </c>
      <c r="E440" s="793" t="s">
        <v>2157</v>
      </c>
      <c r="F440" s="794">
        <v>4500</v>
      </c>
      <c r="G440" s="792" t="s">
        <v>2530</v>
      </c>
      <c r="H440" s="795" t="s">
        <v>2531</v>
      </c>
      <c r="I440" s="795" t="s">
        <v>1280</v>
      </c>
      <c r="J440" s="795" t="s">
        <v>1256</v>
      </c>
      <c r="K440" s="793" t="s">
        <v>1327</v>
      </c>
      <c r="L440" s="796">
        <v>1</v>
      </c>
      <c r="M440" s="792">
        <v>12</v>
      </c>
      <c r="N440" s="794">
        <v>56933.120000000003</v>
      </c>
      <c r="O440" s="796">
        <v>1</v>
      </c>
      <c r="P440" s="796">
        <v>6</v>
      </c>
      <c r="Q440" s="794">
        <v>27926.260000000002</v>
      </c>
    </row>
    <row r="441" spans="2:17" s="49" customFormat="1" ht="11.25">
      <c r="B441" s="791" t="s">
        <v>1225</v>
      </c>
      <c r="C441" s="792" t="s">
        <v>1233</v>
      </c>
      <c r="D441" s="792" t="s">
        <v>86</v>
      </c>
      <c r="E441" s="793" t="s">
        <v>1769</v>
      </c>
      <c r="F441" s="794">
        <v>2600</v>
      </c>
      <c r="G441" s="792" t="s">
        <v>2532</v>
      </c>
      <c r="H441" s="795" t="s">
        <v>2533</v>
      </c>
      <c r="I441" s="795" t="s">
        <v>1513</v>
      </c>
      <c r="J441" s="795" t="s">
        <v>1256</v>
      </c>
      <c r="K441" s="793" t="s">
        <v>1251</v>
      </c>
      <c r="L441" s="796">
        <v>1</v>
      </c>
      <c r="M441" s="792">
        <v>12</v>
      </c>
      <c r="N441" s="794">
        <v>34076.85</v>
      </c>
      <c r="O441" s="796">
        <v>1</v>
      </c>
      <c r="P441" s="796">
        <v>6</v>
      </c>
      <c r="Q441" s="794">
        <v>16470.41</v>
      </c>
    </row>
    <row r="442" spans="2:17" s="49" customFormat="1" ht="11.25">
      <c r="B442" s="791" t="s">
        <v>1225</v>
      </c>
      <c r="C442" s="792" t="s">
        <v>1243</v>
      </c>
      <c r="D442" s="792" t="s">
        <v>86</v>
      </c>
      <c r="E442" s="793" t="s">
        <v>1276</v>
      </c>
      <c r="F442" s="794">
        <v>2600</v>
      </c>
      <c r="G442" s="792" t="s">
        <v>2534</v>
      </c>
      <c r="H442" s="795" t="s">
        <v>2535</v>
      </c>
      <c r="I442" s="795" t="s">
        <v>1255</v>
      </c>
      <c r="J442" s="795" t="s">
        <v>1256</v>
      </c>
      <c r="K442" s="793" t="s">
        <v>1251</v>
      </c>
      <c r="L442" s="796">
        <v>1</v>
      </c>
      <c r="M442" s="792">
        <v>12</v>
      </c>
      <c r="N442" s="794">
        <v>33880.93</v>
      </c>
      <c r="O442" s="796">
        <v>1</v>
      </c>
      <c r="P442" s="796">
        <v>6</v>
      </c>
      <c r="Q442" s="794">
        <v>16528.55</v>
      </c>
    </row>
    <row r="443" spans="2:17" s="49" customFormat="1" ht="11.25">
      <c r="B443" s="791" t="s">
        <v>1225</v>
      </c>
      <c r="C443" s="792" t="s">
        <v>1233</v>
      </c>
      <c r="D443" s="792" t="s">
        <v>86</v>
      </c>
      <c r="E443" s="793" t="s">
        <v>1312</v>
      </c>
      <c r="F443" s="794">
        <v>2000</v>
      </c>
      <c r="G443" s="792" t="s">
        <v>2536</v>
      </c>
      <c r="H443" s="795" t="s">
        <v>2537</v>
      </c>
      <c r="I443" s="795" t="s">
        <v>2127</v>
      </c>
      <c r="J443" s="795" t="s">
        <v>1256</v>
      </c>
      <c r="K443" s="793" t="s">
        <v>1260</v>
      </c>
      <c r="L443" s="796">
        <v>1</v>
      </c>
      <c r="M443" s="792">
        <v>12</v>
      </c>
      <c r="N443" s="794">
        <v>26294.689999999995</v>
      </c>
      <c r="O443" s="796">
        <v>1</v>
      </c>
      <c r="P443" s="796">
        <v>6</v>
      </c>
      <c r="Q443" s="794">
        <v>12930</v>
      </c>
    </row>
    <row r="444" spans="2:17" s="49" customFormat="1" ht="11.25">
      <c r="B444" s="791" t="s">
        <v>1225</v>
      </c>
      <c r="C444" s="792" t="s">
        <v>1233</v>
      </c>
      <c r="D444" s="792" t="s">
        <v>86</v>
      </c>
      <c r="E444" s="793" t="s">
        <v>2538</v>
      </c>
      <c r="F444" s="794">
        <v>2000</v>
      </c>
      <c r="G444" s="792" t="s">
        <v>2539</v>
      </c>
      <c r="H444" s="795" t="s">
        <v>2540</v>
      </c>
      <c r="I444" s="795" t="s">
        <v>1290</v>
      </c>
      <c r="J444" s="795" t="s">
        <v>1238</v>
      </c>
      <c r="K444" s="793" t="s">
        <v>1232</v>
      </c>
      <c r="L444" s="796">
        <v>1</v>
      </c>
      <c r="M444" s="792">
        <v>12</v>
      </c>
      <c r="N444" s="794">
        <v>26998.059999999998</v>
      </c>
      <c r="O444" s="796">
        <v>1</v>
      </c>
      <c r="P444" s="796">
        <v>6</v>
      </c>
      <c r="Q444" s="794">
        <v>12928.050000000001</v>
      </c>
    </row>
    <row r="445" spans="2:17" s="49" customFormat="1" ht="11.25">
      <c r="B445" s="791" t="s">
        <v>1225</v>
      </c>
      <c r="C445" s="792" t="s">
        <v>1233</v>
      </c>
      <c r="D445" s="792" t="s">
        <v>86</v>
      </c>
      <c r="E445" s="793" t="s">
        <v>1985</v>
      </c>
      <c r="F445" s="794">
        <v>3200</v>
      </c>
      <c r="G445" s="792" t="s">
        <v>2541</v>
      </c>
      <c r="H445" s="795" t="s">
        <v>2542</v>
      </c>
      <c r="I445" s="795" t="s">
        <v>2114</v>
      </c>
      <c r="J445" s="795" t="s">
        <v>1256</v>
      </c>
      <c r="K445" s="793" t="s">
        <v>1232</v>
      </c>
      <c r="L445" s="796">
        <v>1</v>
      </c>
      <c r="M445" s="792">
        <v>12</v>
      </c>
      <c r="N445" s="794">
        <v>41394.21</v>
      </c>
      <c r="O445" s="796">
        <v>1</v>
      </c>
      <c r="P445" s="796">
        <v>6</v>
      </c>
      <c r="Q445" s="794">
        <v>20022.89</v>
      </c>
    </row>
    <row r="446" spans="2:17" s="49" customFormat="1" ht="11.25">
      <c r="B446" s="791" t="s">
        <v>1225</v>
      </c>
      <c r="C446" s="792" t="s">
        <v>1233</v>
      </c>
      <c r="D446" s="792" t="s">
        <v>86</v>
      </c>
      <c r="E446" s="793" t="s">
        <v>2543</v>
      </c>
      <c r="F446" s="794">
        <v>4000</v>
      </c>
      <c r="G446" s="792" t="s">
        <v>2544</v>
      </c>
      <c r="H446" s="795" t="s">
        <v>2545</v>
      </c>
      <c r="I446" s="795" t="s">
        <v>2546</v>
      </c>
      <c r="J446" s="795" t="s">
        <v>1256</v>
      </c>
      <c r="K446" s="793" t="s">
        <v>1251</v>
      </c>
      <c r="L446" s="796">
        <v>1</v>
      </c>
      <c r="M446" s="792">
        <v>12</v>
      </c>
      <c r="N446" s="794">
        <v>50996.4</v>
      </c>
      <c r="O446" s="796">
        <v>1</v>
      </c>
      <c r="P446" s="796">
        <v>6</v>
      </c>
      <c r="Q446" s="794">
        <v>24920.839999999997</v>
      </c>
    </row>
    <row r="447" spans="2:17" s="49" customFormat="1" ht="11.25">
      <c r="B447" s="791" t="s">
        <v>1225</v>
      </c>
      <c r="C447" s="792" t="s">
        <v>1233</v>
      </c>
      <c r="D447" s="792" t="s">
        <v>86</v>
      </c>
      <c r="E447" s="793" t="s">
        <v>1234</v>
      </c>
      <c r="F447" s="794">
        <v>2000</v>
      </c>
      <c r="G447" s="792" t="s">
        <v>2547</v>
      </c>
      <c r="H447" s="795" t="s">
        <v>2548</v>
      </c>
      <c r="I447" s="795" t="s">
        <v>2549</v>
      </c>
      <c r="J447" s="795" t="s">
        <v>1256</v>
      </c>
      <c r="K447" s="793" t="s">
        <v>1232</v>
      </c>
      <c r="L447" s="796">
        <v>1</v>
      </c>
      <c r="M447" s="792">
        <v>12</v>
      </c>
      <c r="N447" s="794">
        <v>26932.23</v>
      </c>
      <c r="O447" s="796">
        <v>1</v>
      </c>
      <c r="P447" s="796">
        <v>6</v>
      </c>
      <c r="Q447" s="794">
        <v>12924.999999999998</v>
      </c>
    </row>
    <row r="448" spans="2:17" s="49" customFormat="1" ht="11.25">
      <c r="B448" s="791" t="s">
        <v>1225</v>
      </c>
      <c r="C448" s="792" t="s">
        <v>1233</v>
      </c>
      <c r="D448" s="792" t="s">
        <v>86</v>
      </c>
      <c r="E448" s="793" t="s">
        <v>2138</v>
      </c>
      <c r="F448" s="794">
        <v>2000</v>
      </c>
      <c r="G448" s="792" t="s">
        <v>2550</v>
      </c>
      <c r="H448" s="795" t="s">
        <v>2551</v>
      </c>
      <c r="I448" s="795" t="s">
        <v>2552</v>
      </c>
      <c r="J448" s="795" t="s">
        <v>1231</v>
      </c>
      <c r="K448" s="793" t="s">
        <v>1232</v>
      </c>
      <c r="L448" s="796">
        <v>1</v>
      </c>
      <c r="M448" s="792">
        <v>12</v>
      </c>
      <c r="N448" s="794">
        <v>26953.89</v>
      </c>
      <c r="O448" s="796">
        <v>1</v>
      </c>
      <c r="P448" s="796">
        <v>6</v>
      </c>
      <c r="Q448" s="794">
        <v>11996.67</v>
      </c>
    </row>
    <row r="449" spans="2:17" s="49" customFormat="1" ht="11.25">
      <c r="B449" s="791" t="s">
        <v>1225</v>
      </c>
      <c r="C449" s="792" t="s">
        <v>1233</v>
      </c>
      <c r="D449" s="792" t="s">
        <v>86</v>
      </c>
      <c r="E449" s="793" t="s">
        <v>2080</v>
      </c>
      <c r="F449" s="794">
        <v>5000</v>
      </c>
      <c r="G449" s="792" t="s">
        <v>2553</v>
      </c>
      <c r="H449" s="795" t="s">
        <v>2554</v>
      </c>
      <c r="I449" s="795" t="s">
        <v>1759</v>
      </c>
      <c r="J449" s="795" t="s">
        <v>1256</v>
      </c>
      <c r="K449" s="793" t="s">
        <v>1251</v>
      </c>
      <c r="L449" s="796">
        <v>1</v>
      </c>
      <c r="M449" s="792">
        <v>12</v>
      </c>
      <c r="N449" s="794">
        <v>62862.15</v>
      </c>
      <c r="O449" s="796">
        <v>1</v>
      </c>
      <c r="P449" s="796">
        <v>6</v>
      </c>
      <c r="Q449" s="794">
        <v>30870.98</v>
      </c>
    </row>
    <row r="450" spans="2:17" s="49" customFormat="1" ht="11.25">
      <c r="B450" s="791" t="s">
        <v>1225</v>
      </c>
      <c r="C450" s="792" t="s">
        <v>1243</v>
      </c>
      <c r="D450" s="792" t="s">
        <v>86</v>
      </c>
      <c r="E450" s="793" t="s">
        <v>2157</v>
      </c>
      <c r="F450" s="794">
        <v>4000</v>
      </c>
      <c r="G450" s="792" t="s">
        <v>2555</v>
      </c>
      <c r="H450" s="795" t="s">
        <v>2556</v>
      </c>
      <c r="I450" s="795" t="s">
        <v>2557</v>
      </c>
      <c r="J450" s="795" t="s">
        <v>1256</v>
      </c>
      <c r="K450" s="793" t="s">
        <v>1327</v>
      </c>
      <c r="L450" s="796">
        <v>1</v>
      </c>
      <c r="M450" s="792">
        <v>12</v>
      </c>
      <c r="N450" s="794">
        <v>50718.89</v>
      </c>
      <c r="O450" s="796">
        <v>1</v>
      </c>
      <c r="P450" s="796">
        <v>6</v>
      </c>
      <c r="Q450" s="794">
        <v>24929.730000000003</v>
      </c>
    </row>
    <row r="451" spans="2:17" s="49" customFormat="1" ht="11.25">
      <c r="B451" s="791" t="s">
        <v>1225</v>
      </c>
      <c r="C451" s="792" t="s">
        <v>1233</v>
      </c>
      <c r="D451" s="792" t="s">
        <v>86</v>
      </c>
      <c r="E451" s="793" t="s">
        <v>2558</v>
      </c>
      <c r="F451" s="794">
        <v>2000</v>
      </c>
      <c r="G451" s="792" t="s">
        <v>2559</v>
      </c>
      <c r="H451" s="795" t="s">
        <v>2560</v>
      </c>
      <c r="I451" s="795" t="s">
        <v>2561</v>
      </c>
      <c r="J451" s="795" t="s">
        <v>1231</v>
      </c>
      <c r="K451" s="793" t="s">
        <v>1232</v>
      </c>
      <c r="L451" s="796">
        <v>1</v>
      </c>
      <c r="M451" s="792">
        <v>12</v>
      </c>
      <c r="N451" s="794">
        <v>26980.83</v>
      </c>
      <c r="O451" s="796">
        <v>1</v>
      </c>
      <c r="P451" s="796">
        <v>6</v>
      </c>
      <c r="Q451" s="794">
        <v>12920.699999999999</v>
      </c>
    </row>
    <row r="452" spans="2:17" s="49" customFormat="1" ht="11.25">
      <c r="B452" s="791" t="s">
        <v>1225</v>
      </c>
      <c r="C452" s="792" t="s">
        <v>1233</v>
      </c>
      <c r="D452" s="792" t="s">
        <v>86</v>
      </c>
      <c r="E452" s="793" t="s">
        <v>2562</v>
      </c>
      <c r="F452" s="794">
        <v>5500</v>
      </c>
      <c r="G452" s="792" t="s">
        <v>2563</v>
      </c>
      <c r="H452" s="795" t="s">
        <v>2564</v>
      </c>
      <c r="I452" s="795" t="s">
        <v>2565</v>
      </c>
      <c r="J452" s="795" t="s">
        <v>1256</v>
      </c>
      <c r="K452" s="793" t="s">
        <v>1251</v>
      </c>
      <c r="L452" s="796">
        <v>1</v>
      </c>
      <c r="M452" s="792">
        <v>12</v>
      </c>
      <c r="N452" s="794">
        <v>69000</v>
      </c>
      <c r="O452" s="796">
        <v>1</v>
      </c>
      <c r="P452" s="796">
        <v>6</v>
      </c>
      <c r="Q452" s="794">
        <v>33930</v>
      </c>
    </row>
    <row r="453" spans="2:17" s="49" customFormat="1" ht="11.25">
      <c r="B453" s="791" t="s">
        <v>1225</v>
      </c>
      <c r="C453" s="792" t="s">
        <v>1233</v>
      </c>
      <c r="D453" s="792" t="s">
        <v>86</v>
      </c>
      <c r="E453" s="793" t="s">
        <v>2566</v>
      </c>
      <c r="F453" s="794">
        <v>8000</v>
      </c>
      <c r="G453" s="792" t="s">
        <v>2567</v>
      </c>
      <c r="H453" s="795" t="s">
        <v>2568</v>
      </c>
      <c r="I453" s="795" t="s">
        <v>2569</v>
      </c>
      <c r="J453" s="795" t="s">
        <v>1256</v>
      </c>
      <c r="K453" s="793" t="s">
        <v>1251</v>
      </c>
      <c r="L453" s="796">
        <v>1</v>
      </c>
      <c r="M453" s="792">
        <v>12</v>
      </c>
      <c r="N453" s="794">
        <v>99000</v>
      </c>
      <c r="O453" s="796">
        <v>0</v>
      </c>
      <c r="P453" s="796">
        <v>1</v>
      </c>
      <c r="Q453" s="794">
        <v>8577.7800000000007</v>
      </c>
    </row>
    <row r="454" spans="2:17" s="49" customFormat="1" ht="11.25">
      <c r="B454" s="791" t="s">
        <v>1225</v>
      </c>
      <c r="C454" s="792" t="s">
        <v>1233</v>
      </c>
      <c r="D454" s="792" t="s">
        <v>86</v>
      </c>
      <c r="E454" s="793" t="s">
        <v>2570</v>
      </c>
      <c r="F454" s="794">
        <v>2000</v>
      </c>
      <c r="G454" s="792" t="s">
        <v>2571</v>
      </c>
      <c r="H454" s="795" t="s">
        <v>2572</v>
      </c>
      <c r="I454" s="795" t="s">
        <v>2573</v>
      </c>
      <c r="J454" s="795" t="s">
        <v>1231</v>
      </c>
      <c r="K454" s="793" t="s">
        <v>1232</v>
      </c>
      <c r="L454" s="796">
        <v>1</v>
      </c>
      <c r="M454" s="792">
        <v>12</v>
      </c>
      <c r="N454" s="794">
        <v>26999.87</v>
      </c>
      <c r="O454" s="796">
        <v>1</v>
      </c>
      <c r="P454" s="796">
        <v>6</v>
      </c>
      <c r="Q454" s="794">
        <v>12930</v>
      </c>
    </row>
    <row r="455" spans="2:17" s="49" customFormat="1" ht="11.25">
      <c r="B455" s="791" t="s">
        <v>1225</v>
      </c>
      <c r="C455" s="792" t="s">
        <v>1233</v>
      </c>
      <c r="D455" s="792" t="s">
        <v>86</v>
      </c>
      <c r="E455" s="793" t="s">
        <v>1919</v>
      </c>
      <c r="F455" s="794">
        <v>3000</v>
      </c>
      <c r="G455" s="792" t="s">
        <v>2574</v>
      </c>
      <c r="H455" s="795" t="s">
        <v>2575</v>
      </c>
      <c r="I455" s="795" t="s">
        <v>2576</v>
      </c>
      <c r="J455" s="795" t="s">
        <v>1256</v>
      </c>
      <c r="K455" s="793" t="s">
        <v>1275</v>
      </c>
      <c r="L455" s="796">
        <v>1</v>
      </c>
      <c r="M455" s="792">
        <v>12</v>
      </c>
      <c r="N455" s="794">
        <v>39000</v>
      </c>
      <c r="O455" s="796">
        <v>1</v>
      </c>
      <c r="P455" s="796">
        <v>6</v>
      </c>
      <c r="Q455" s="794">
        <v>18930</v>
      </c>
    </row>
    <row r="456" spans="2:17" s="49" customFormat="1" ht="11.25">
      <c r="B456" s="791" t="s">
        <v>1225</v>
      </c>
      <c r="C456" s="792" t="s">
        <v>1233</v>
      </c>
      <c r="D456" s="792" t="s">
        <v>86</v>
      </c>
      <c r="E456" s="793" t="s">
        <v>1264</v>
      </c>
      <c r="F456" s="794">
        <v>2000</v>
      </c>
      <c r="G456" s="792" t="s">
        <v>2577</v>
      </c>
      <c r="H456" s="795" t="s">
        <v>2578</v>
      </c>
      <c r="I456" s="795" t="s">
        <v>2579</v>
      </c>
      <c r="J456" s="795" t="s">
        <v>1231</v>
      </c>
      <c r="K456" s="793" t="s">
        <v>1232</v>
      </c>
      <c r="L456" s="796">
        <v>1</v>
      </c>
      <c r="M456" s="792">
        <v>12</v>
      </c>
      <c r="N456" s="794">
        <v>27000</v>
      </c>
      <c r="O456" s="796">
        <v>1</v>
      </c>
      <c r="P456" s="796">
        <v>6</v>
      </c>
      <c r="Q456" s="794">
        <v>12929.44</v>
      </c>
    </row>
    <row r="457" spans="2:17" s="49" customFormat="1" ht="11.25">
      <c r="B457" s="791" t="s">
        <v>1225</v>
      </c>
      <c r="C457" s="792" t="s">
        <v>1233</v>
      </c>
      <c r="D457" s="792" t="s">
        <v>86</v>
      </c>
      <c r="E457" s="793" t="s">
        <v>1647</v>
      </c>
      <c r="F457" s="794">
        <v>5000</v>
      </c>
      <c r="G457" s="792" t="s">
        <v>2580</v>
      </c>
      <c r="H457" s="795" t="s">
        <v>2581</v>
      </c>
      <c r="I457" s="795" t="s">
        <v>1242</v>
      </c>
      <c r="J457" s="795" t="s">
        <v>1242</v>
      </c>
      <c r="K457" s="793" t="s">
        <v>1242</v>
      </c>
      <c r="L457" s="796">
        <v>8</v>
      </c>
      <c r="M457" s="792">
        <v>12</v>
      </c>
      <c r="N457" s="794">
        <v>63000</v>
      </c>
      <c r="O457" s="796">
        <v>1</v>
      </c>
      <c r="P457" s="796">
        <v>6</v>
      </c>
      <c r="Q457" s="794">
        <v>30930</v>
      </c>
    </row>
    <row r="458" spans="2:17" s="49" customFormat="1" ht="11.25">
      <c r="B458" s="791" t="s">
        <v>1225</v>
      </c>
      <c r="C458" s="792" t="s">
        <v>1226</v>
      </c>
      <c r="D458" s="792" t="s">
        <v>86</v>
      </c>
      <c r="E458" s="793" t="s">
        <v>1923</v>
      </c>
      <c r="F458" s="794">
        <v>2600</v>
      </c>
      <c r="G458" s="792" t="s">
        <v>2582</v>
      </c>
      <c r="H458" s="795" t="s">
        <v>2583</v>
      </c>
      <c r="I458" s="795" t="s">
        <v>2584</v>
      </c>
      <c r="J458" s="795" t="s">
        <v>1238</v>
      </c>
      <c r="K458" s="793" t="s">
        <v>1275</v>
      </c>
      <c r="L458" s="796">
        <v>0</v>
      </c>
      <c r="M458" s="792">
        <v>1</v>
      </c>
      <c r="N458" s="794">
        <v>2340</v>
      </c>
      <c r="O458" s="796"/>
      <c r="P458" s="796"/>
      <c r="Q458" s="794"/>
    </row>
    <row r="459" spans="2:17" s="49" customFormat="1" ht="11.25">
      <c r="B459" s="791" t="s">
        <v>1225</v>
      </c>
      <c r="C459" s="792" t="s">
        <v>1233</v>
      </c>
      <c r="D459" s="792" t="s">
        <v>86</v>
      </c>
      <c r="E459" s="793" t="s">
        <v>2194</v>
      </c>
      <c r="F459" s="794">
        <v>5500</v>
      </c>
      <c r="G459" s="792" t="s">
        <v>2585</v>
      </c>
      <c r="H459" s="795" t="s">
        <v>2586</v>
      </c>
      <c r="I459" s="795" t="s">
        <v>1624</v>
      </c>
      <c r="J459" s="795" t="s">
        <v>1256</v>
      </c>
      <c r="K459" s="793" t="s">
        <v>1251</v>
      </c>
      <c r="L459" s="796">
        <v>1</v>
      </c>
      <c r="M459" s="792">
        <v>12</v>
      </c>
      <c r="N459" s="794">
        <v>69170.36</v>
      </c>
      <c r="O459" s="796">
        <v>1</v>
      </c>
      <c r="P459" s="796">
        <v>6</v>
      </c>
      <c r="Q459" s="794">
        <v>33928.090000000004</v>
      </c>
    </row>
    <row r="460" spans="2:17" s="49" customFormat="1" ht="11.25">
      <c r="B460" s="791" t="s">
        <v>1225</v>
      </c>
      <c r="C460" s="792" t="s">
        <v>1233</v>
      </c>
      <c r="D460" s="792" t="s">
        <v>86</v>
      </c>
      <c r="E460" s="793" t="s">
        <v>2229</v>
      </c>
      <c r="F460" s="794">
        <v>2600</v>
      </c>
      <c r="G460" s="792" t="s">
        <v>2587</v>
      </c>
      <c r="H460" s="795" t="s">
        <v>2588</v>
      </c>
      <c r="I460" s="795" t="s">
        <v>2589</v>
      </c>
      <c r="J460" s="795" t="s">
        <v>1238</v>
      </c>
      <c r="K460" s="793" t="s">
        <v>1251</v>
      </c>
      <c r="L460" s="796">
        <v>1</v>
      </c>
      <c r="M460" s="792">
        <v>12</v>
      </c>
      <c r="N460" s="794">
        <v>34109.9</v>
      </c>
      <c r="O460" s="796">
        <v>1</v>
      </c>
      <c r="P460" s="796">
        <v>6</v>
      </c>
      <c r="Q460" s="794">
        <v>16521.150000000001</v>
      </c>
    </row>
    <row r="461" spans="2:17" s="49" customFormat="1" ht="11.25">
      <c r="B461" s="791" t="s">
        <v>1225</v>
      </c>
      <c r="C461" s="792" t="s">
        <v>1233</v>
      </c>
      <c r="D461" s="792" t="s">
        <v>86</v>
      </c>
      <c r="E461" s="793" t="s">
        <v>1798</v>
      </c>
      <c r="F461" s="794">
        <v>5000</v>
      </c>
      <c r="G461" s="792" t="s">
        <v>2590</v>
      </c>
      <c r="H461" s="795" t="s">
        <v>2591</v>
      </c>
      <c r="I461" s="795" t="s">
        <v>2592</v>
      </c>
      <c r="J461" s="795" t="s">
        <v>1256</v>
      </c>
      <c r="K461" s="793" t="s">
        <v>1327</v>
      </c>
      <c r="L461" s="796">
        <v>1</v>
      </c>
      <c r="M461" s="792">
        <v>12</v>
      </c>
      <c r="N461" s="794">
        <v>62779.15</v>
      </c>
      <c r="O461" s="796">
        <v>1</v>
      </c>
      <c r="P461" s="796">
        <v>6</v>
      </c>
      <c r="Q461" s="794">
        <v>30919.93</v>
      </c>
    </row>
    <row r="462" spans="2:17" s="49" customFormat="1" ht="11.25">
      <c r="B462" s="791" t="s">
        <v>1225</v>
      </c>
      <c r="C462" s="792" t="s">
        <v>1233</v>
      </c>
      <c r="D462" s="792" t="s">
        <v>86</v>
      </c>
      <c r="E462" s="793" t="s">
        <v>2593</v>
      </c>
      <c r="F462" s="794">
        <v>5500</v>
      </c>
      <c r="G462" s="792" t="s">
        <v>2594</v>
      </c>
      <c r="H462" s="795" t="s">
        <v>2595</v>
      </c>
      <c r="I462" s="795" t="s">
        <v>2596</v>
      </c>
      <c r="J462" s="795" t="s">
        <v>1256</v>
      </c>
      <c r="K462" s="793" t="s">
        <v>1251</v>
      </c>
      <c r="L462" s="796">
        <v>7</v>
      </c>
      <c r="M462" s="792">
        <v>12</v>
      </c>
      <c r="N462" s="794">
        <v>68771.22</v>
      </c>
      <c r="O462" s="796">
        <v>1</v>
      </c>
      <c r="P462" s="796">
        <v>6</v>
      </c>
      <c r="Q462" s="794">
        <v>33842.53</v>
      </c>
    </row>
    <row r="463" spans="2:17" s="49" customFormat="1" ht="11.25">
      <c r="B463" s="791" t="s">
        <v>1225</v>
      </c>
      <c r="C463" s="792" t="s">
        <v>1233</v>
      </c>
      <c r="D463" s="792" t="s">
        <v>86</v>
      </c>
      <c r="E463" s="793" t="s">
        <v>1703</v>
      </c>
      <c r="F463" s="794">
        <v>5500</v>
      </c>
      <c r="G463" s="792" t="s">
        <v>2597</v>
      </c>
      <c r="H463" s="795" t="s">
        <v>2598</v>
      </c>
      <c r="I463" s="795" t="s">
        <v>1255</v>
      </c>
      <c r="J463" s="795" t="s">
        <v>1256</v>
      </c>
      <c r="K463" s="793" t="s">
        <v>1251</v>
      </c>
      <c r="L463" s="796">
        <v>1</v>
      </c>
      <c r="M463" s="792">
        <v>12</v>
      </c>
      <c r="N463" s="794">
        <v>68985.100000000006</v>
      </c>
      <c r="O463" s="796">
        <v>1</v>
      </c>
      <c r="P463" s="796">
        <v>6</v>
      </c>
      <c r="Q463" s="794">
        <v>33925.03</v>
      </c>
    </row>
    <row r="464" spans="2:17" s="49" customFormat="1" ht="11.25">
      <c r="B464" s="791" t="s">
        <v>1225</v>
      </c>
      <c r="C464" s="792" t="s">
        <v>1233</v>
      </c>
      <c r="D464" s="792" t="s">
        <v>86</v>
      </c>
      <c r="E464" s="793" t="s">
        <v>2599</v>
      </c>
      <c r="F464" s="794">
        <v>3600</v>
      </c>
      <c r="G464" s="792" t="s">
        <v>2600</v>
      </c>
      <c r="H464" s="795" t="s">
        <v>2601</v>
      </c>
      <c r="I464" s="795" t="s">
        <v>2602</v>
      </c>
      <c r="J464" s="795" t="s">
        <v>1238</v>
      </c>
      <c r="K464" s="793" t="s">
        <v>1232</v>
      </c>
      <c r="L464" s="796">
        <v>1</v>
      </c>
      <c r="M464" s="792">
        <v>12</v>
      </c>
      <c r="N464" s="794">
        <v>46200</v>
      </c>
      <c r="O464" s="796">
        <v>1</v>
      </c>
      <c r="P464" s="796">
        <v>3</v>
      </c>
      <c r="Q464" s="794">
        <v>7460</v>
      </c>
    </row>
    <row r="465" spans="2:17" s="49" customFormat="1" ht="11.25">
      <c r="B465" s="791" t="s">
        <v>1225</v>
      </c>
      <c r="C465" s="792" t="s">
        <v>1233</v>
      </c>
      <c r="D465" s="792" t="s">
        <v>86</v>
      </c>
      <c r="E465" s="793" t="s">
        <v>1919</v>
      </c>
      <c r="F465" s="794">
        <v>3000</v>
      </c>
      <c r="G465" s="792" t="s">
        <v>2603</v>
      </c>
      <c r="H465" s="795" t="s">
        <v>2604</v>
      </c>
      <c r="I465" s="795" t="s">
        <v>2605</v>
      </c>
      <c r="J465" s="795" t="s">
        <v>1256</v>
      </c>
      <c r="K465" s="793" t="s">
        <v>1260</v>
      </c>
      <c r="L465" s="796">
        <v>1</v>
      </c>
      <c r="M465" s="792">
        <v>12</v>
      </c>
      <c r="N465" s="794">
        <v>39940.410000000003</v>
      </c>
      <c r="O465" s="796">
        <v>0</v>
      </c>
      <c r="P465" s="796">
        <v>1</v>
      </c>
      <c r="Q465" s="794">
        <v>2216.67</v>
      </c>
    </row>
    <row r="466" spans="2:17" s="49" customFormat="1" ht="11.25">
      <c r="B466" s="791" t="s">
        <v>1225</v>
      </c>
      <c r="C466" s="792" t="s">
        <v>1233</v>
      </c>
      <c r="D466" s="792" t="s">
        <v>86</v>
      </c>
      <c r="E466" s="793" t="s">
        <v>1586</v>
      </c>
      <c r="F466" s="794">
        <v>3000</v>
      </c>
      <c r="G466" s="792" t="s">
        <v>2606</v>
      </c>
      <c r="H466" s="795" t="s">
        <v>2607</v>
      </c>
      <c r="I466" s="795" t="s">
        <v>2608</v>
      </c>
      <c r="J466" s="795" t="s">
        <v>1238</v>
      </c>
      <c r="K466" s="793" t="s">
        <v>1251</v>
      </c>
      <c r="L466" s="796">
        <v>1</v>
      </c>
      <c r="M466" s="792">
        <v>12</v>
      </c>
      <c r="N466" s="794">
        <v>39181.39</v>
      </c>
      <c r="O466" s="796">
        <v>1</v>
      </c>
      <c r="P466" s="796">
        <v>6</v>
      </c>
      <c r="Q466" s="794">
        <v>18927.71</v>
      </c>
    </row>
    <row r="467" spans="2:17" s="49" customFormat="1" ht="11.25">
      <c r="B467" s="791" t="s">
        <v>1225</v>
      </c>
      <c r="C467" s="792" t="s">
        <v>1233</v>
      </c>
      <c r="D467" s="792" t="s">
        <v>86</v>
      </c>
      <c r="E467" s="793" t="s">
        <v>1703</v>
      </c>
      <c r="F467" s="794">
        <v>4500</v>
      </c>
      <c r="G467" s="792" t="s">
        <v>2609</v>
      </c>
      <c r="H467" s="795" t="s">
        <v>2610</v>
      </c>
      <c r="I467" s="795" t="s">
        <v>1522</v>
      </c>
      <c r="J467" s="795" t="s">
        <v>1238</v>
      </c>
      <c r="K467" s="793" t="s">
        <v>1251</v>
      </c>
      <c r="L467" s="796">
        <v>1</v>
      </c>
      <c r="M467" s="792">
        <v>12</v>
      </c>
      <c r="N467" s="794">
        <v>57000</v>
      </c>
      <c r="O467" s="796">
        <v>1</v>
      </c>
      <c r="P467" s="796">
        <v>6</v>
      </c>
      <c r="Q467" s="794">
        <v>27930</v>
      </c>
    </row>
    <row r="468" spans="2:17" s="49" customFormat="1" ht="11.25">
      <c r="B468" s="791" t="s">
        <v>1225</v>
      </c>
      <c r="C468" s="792" t="s">
        <v>1226</v>
      </c>
      <c r="D468" s="792" t="s">
        <v>86</v>
      </c>
      <c r="E468" s="793" t="s">
        <v>1753</v>
      </c>
      <c r="F468" s="794">
        <v>2600</v>
      </c>
      <c r="G468" s="792" t="s">
        <v>2611</v>
      </c>
      <c r="H468" s="795" t="s">
        <v>2612</v>
      </c>
      <c r="I468" s="795" t="s">
        <v>2613</v>
      </c>
      <c r="J468" s="795" t="s">
        <v>1231</v>
      </c>
      <c r="K468" s="793" t="s">
        <v>1232</v>
      </c>
      <c r="L468" s="796">
        <v>0</v>
      </c>
      <c r="M468" s="792">
        <v>1</v>
      </c>
      <c r="N468" s="794">
        <v>2166.67</v>
      </c>
      <c r="O468" s="796"/>
      <c r="P468" s="796"/>
      <c r="Q468" s="794"/>
    </row>
    <row r="469" spans="2:17" s="49" customFormat="1" ht="11.25">
      <c r="B469" s="791" t="s">
        <v>1225</v>
      </c>
      <c r="C469" s="792" t="s">
        <v>1233</v>
      </c>
      <c r="D469" s="792" t="s">
        <v>86</v>
      </c>
      <c r="E469" s="793" t="s">
        <v>1312</v>
      </c>
      <c r="F469" s="794">
        <v>2000</v>
      </c>
      <c r="G469" s="792" t="s">
        <v>2614</v>
      </c>
      <c r="H469" s="795" t="s">
        <v>2615</v>
      </c>
      <c r="I469" s="795" t="s">
        <v>1290</v>
      </c>
      <c r="J469" s="795" t="s">
        <v>1238</v>
      </c>
      <c r="K469" s="793" t="s">
        <v>1232</v>
      </c>
      <c r="L469" s="796">
        <v>1</v>
      </c>
      <c r="M469" s="792">
        <v>12</v>
      </c>
      <c r="N469" s="794">
        <v>27000</v>
      </c>
      <c r="O469" s="796">
        <v>1</v>
      </c>
      <c r="P469" s="796">
        <v>6</v>
      </c>
      <c r="Q469" s="794">
        <v>12930</v>
      </c>
    </row>
    <row r="470" spans="2:17" s="49" customFormat="1" ht="11.25">
      <c r="B470" s="791" t="s">
        <v>1225</v>
      </c>
      <c r="C470" s="792" t="s">
        <v>1233</v>
      </c>
      <c r="D470" s="792" t="s">
        <v>86</v>
      </c>
      <c r="E470" s="793" t="s">
        <v>2616</v>
      </c>
      <c r="F470" s="794">
        <v>2000</v>
      </c>
      <c r="G470" s="792" t="s">
        <v>2617</v>
      </c>
      <c r="H470" s="795" t="s">
        <v>2618</v>
      </c>
      <c r="I470" s="795" t="s">
        <v>2001</v>
      </c>
      <c r="J470" s="795" t="s">
        <v>1238</v>
      </c>
      <c r="K470" s="793" t="s">
        <v>1232</v>
      </c>
      <c r="L470" s="796">
        <v>4</v>
      </c>
      <c r="M470" s="792">
        <v>12</v>
      </c>
      <c r="N470" s="794">
        <v>26181.780000000002</v>
      </c>
      <c r="O470" s="796">
        <v>1</v>
      </c>
      <c r="P470" s="796">
        <v>6</v>
      </c>
      <c r="Q470" s="794">
        <v>12924.159999999998</v>
      </c>
    </row>
    <row r="471" spans="2:17" s="49" customFormat="1" ht="11.25">
      <c r="B471" s="791" t="s">
        <v>1225</v>
      </c>
      <c r="C471" s="792" t="s">
        <v>1233</v>
      </c>
      <c r="D471" s="792" t="s">
        <v>86</v>
      </c>
      <c r="E471" s="793" t="s">
        <v>2619</v>
      </c>
      <c r="F471" s="794">
        <v>2000</v>
      </c>
      <c r="G471" s="792" t="s">
        <v>2620</v>
      </c>
      <c r="H471" s="795" t="s">
        <v>2621</v>
      </c>
      <c r="I471" s="795" t="s">
        <v>2622</v>
      </c>
      <c r="J471" s="795" t="s">
        <v>1231</v>
      </c>
      <c r="K471" s="793" t="s">
        <v>1232</v>
      </c>
      <c r="L471" s="796">
        <v>1</v>
      </c>
      <c r="M471" s="792">
        <v>12</v>
      </c>
      <c r="N471" s="794">
        <v>26866.66</v>
      </c>
      <c r="O471" s="796">
        <v>1</v>
      </c>
      <c r="P471" s="796">
        <v>6</v>
      </c>
      <c r="Q471" s="794">
        <v>12930</v>
      </c>
    </row>
    <row r="472" spans="2:17" s="49" customFormat="1" ht="11.25">
      <c r="B472" s="791" t="s">
        <v>1225</v>
      </c>
      <c r="C472" s="792" t="s">
        <v>1233</v>
      </c>
      <c r="D472" s="792" t="s">
        <v>86</v>
      </c>
      <c r="E472" s="793" t="s">
        <v>2616</v>
      </c>
      <c r="F472" s="794">
        <v>2000</v>
      </c>
      <c r="G472" s="792" t="s">
        <v>2623</v>
      </c>
      <c r="H472" s="795" t="s">
        <v>2624</v>
      </c>
      <c r="I472" s="795" t="s">
        <v>2625</v>
      </c>
      <c r="J472" s="795" t="s">
        <v>1256</v>
      </c>
      <c r="K472" s="793" t="s">
        <v>1260</v>
      </c>
      <c r="L472" s="796">
        <v>1</v>
      </c>
      <c r="M472" s="792">
        <v>12</v>
      </c>
      <c r="N472" s="794">
        <v>26968.47</v>
      </c>
      <c r="O472" s="796">
        <v>1</v>
      </c>
      <c r="P472" s="796">
        <v>6</v>
      </c>
      <c r="Q472" s="794">
        <v>12913.050000000001</v>
      </c>
    </row>
    <row r="473" spans="2:17" s="49" customFormat="1" ht="11.25">
      <c r="B473" s="791" t="s">
        <v>1225</v>
      </c>
      <c r="C473" s="792" t="s">
        <v>1233</v>
      </c>
      <c r="D473" s="792" t="s">
        <v>86</v>
      </c>
      <c r="E473" s="793" t="s">
        <v>2626</v>
      </c>
      <c r="F473" s="794">
        <v>2000</v>
      </c>
      <c r="G473" s="792" t="s">
        <v>2627</v>
      </c>
      <c r="H473" s="795" t="s">
        <v>2628</v>
      </c>
      <c r="I473" s="795" t="s">
        <v>2629</v>
      </c>
      <c r="J473" s="795" t="s">
        <v>1231</v>
      </c>
      <c r="K473" s="793" t="s">
        <v>1232</v>
      </c>
      <c r="L473" s="796">
        <v>1</v>
      </c>
      <c r="M473" s="792">
        <v>12</v>
      </c>
      <c r="N473" s="794">
        <v>26933.33</v>
      </c>
      <c r="O473" s="796">
        <v>1</v>
      </c>
      <c r="P473" s="796">
        <v>6</v>
      </c>
      <c r="Q473" s="794">
        <v>12930</v>
      </c>
    </row>
    <row r="474" spans="2:17" s="49" customFormat="1" ht="11.25">
      <c r="B474" s="791" t="s">
        <v>1225</v>
      </c>
      <c r="C474" s="792" t="s">
        <v>1233</v>
      </c>
      <c r="D474" s="792" t="s">
        <v>86</v>
      </c>
      <c r="E474" s="793" t="s">
        <v>2630</v>
      </c>
      <c r="F474" s="794">
        <v>3000</v>
      </c>
      <c r="G474" s="792" t="s">
        <v>2631</v>
      </c>
      <c r="H474" s="795" t="s">
        <v>2632</v>
      </c>
      <c r="I474" s="795" t="s">
        <v>2633</v>
      </c>
      <c r="J474" s="795" t="s">
        <v>1256</v>
      </c>
      <c r="K474" s="793" t="s">
        <v>1327</v>
      </c>
      <c r="L474" s="796">
        <v>1</v>
      </c>
      <c r="M474" s="792">
        <v>12</v>
      </c>
      <c r="N474" s="794">
        <v>38996.04</v>
      </c>
      <c r="O474" s="796">
        <v>0</v>
      </c>
      <c r="P474" s="796">
        <v>1</v>
      </c>
      <c r="Q474" s="794">
        <v>4533.33</v>
      </c>
    </row>
    <row r="475" spans="2:17" s="49" customFormat="1" ht="11.25">
      <c r="B475" s="791" t="s">
        <v>1225</v>
      </c>
      <c r="C475" s="792" t="s">
        <v>1233</v>
      </c>
      <c r="D475" s="792" t="s">
        <v>86</v>
      </c>
      <c r="E475" s="793" t="s">
        <v>2626</v>
      </c>
      <c r="F475" s="794">
        <v>2000</v>
      </c>
      <c r="G475" s="792" t="s">
        <v>2634</v>
      </c>
      <c r="H475" s="795" t="s">
        <v>2635</v>
      </c>
      <c r="I475" s="795" t="s">
        <v>2636</v>
      </c>
      <c r="J475" s="795" t="s">
        <v>1238</v>
      </c>
      <c r="K475" s="793" t="s">
        <v>1232</v>
      </c>
      <c r="L475" s="796">
        <v>1</v>
      </c>
      <c r="M475" s="792">
        <v>12</v>
      </c>
      <c r="N475" s="794">
        <v>27000</v>
      </c>
      <c r="O475" s="796">
        <v>1</v>
      </c>
      <c r="P475" s="796">
        <v>6</v>
      </c>
      <c r="Q475" s="794">
        <v>12924.869999999999</v>
      </c>
    </row>
    <row r="476" spans="2:17" s="49" customFormat="1" ht="11.25">
      <c r="B476" s="791" t="s">
        <v>1225</v>
      </c>
      <c r="C476" s="792" t="s">
        <v>1233</v>
      </c>
      <c r="D476" s="792" t="s">
        <v>86</v>
      </c>
      <c r="E476" s="793" t="s">
        <v>1276</v>
      </c>
      <c r="F476" s="794">
        <v>2600</v>
      </c>
      <c r="G476" s="792" t="s">
        <v>2637</v>
      </c>
      <c r="H476" s="795" t="s">
        <v>2638</v>
      </c>
      <c r="I476" s="795" t="s">
        <v>1247</v>
      </c>
      <c r="J476" s="795" t="s">
        <v>1256</v>
      </c>
      <c r="K476" s="793" t="s">
        <v>1232</v>
      </c>
      <c r="L476" s="796">
        <v>1</v>
      </c>
      <c r="M476" s="792">
        <v>12</v>
      </c>
      <c r="N476" s="794">
        <v>33904.800000000003</v>
      </c>
      <c r="O476" s="796">
        <v>1</v>
      </c>
      <c r="P476" s="796">
        <v>6</v>
      </c>
      <c r="Q476" s="794">
        <v>16493.899999999998</v>
      </c>
    </row>
    <row r="477" spans="2:17" s="49" customFormat="1" ht="11.25">
      <c r="B477" s="791" t="s">
        <v>1225</v>
      </c>
      <c r="C477" s="792" t="s">
        <v>1233</v>
      </c>
      <c r="D477" s="792" t="s">
        <v>86</v>
      </c>
      <c r="E477" s="793" t="s">
        <v>2639</v>
      </c>
      <c r="F477" s="794">
        <v>2000</v>
      </c>
      <c r="G477" s="792" t="s">
        <v>2640</v>
      </c>
      <c r="H477" s="795" t="s">
        <v>2641</v>
      </c>
      <c r="I477" s="795" t="s">
        <v>2642</v>
      </c>
      <c r="J477" s="795" t="s">
        <v>1231</v>
      </c>
      <c r="K477" s="793" t="s">
        <v>1232</v>
      </c>
      <c r="L477" s="796">
        <v>7</v>
      </c>
      <c r="M477" s="792">
        <v>12</v>
      </c>
      <c r="N477" s="794">
        <v>26933.33</v>
      </c>
      <c r="O477" s="796">
        <v>1</v>
      </c>
      <c r="P477" s="796">
        <v>6</v>
      </c>
      <c r="Q477" s="794">
        <v>12928.89</v>
      </c>
    </row>
    <row r="478" spans="2:17" s="49" customFormat="1" ht="11.25">
      <c r="B478" s="791" t="s">
        <v>1225</v>
      </c>
      <c r="C478" s="792" t="s">
        <v>1233</v>
      </c>
      <c r="D478" s="792" t="s">
        <v>86</v>
      </c>
      <c r="E478" s="793" t="s">
        <v>1234</v>
      </c>
      <c r="F478" s="794">
        <v>2000</v>
      </c>
      <c r="G478" s="792" t="s">
        <v>2643</v>
      </c>
      <c r="H478" s="795" t="s">
        <v>2644</v>
      </c>
      <c r="I478" s="795" t="s">
        <v>1857</v>
      </c>
      <c r="J478" s="795" t="s">
        <v>1256</v>
      </c>
      <c r="K478" s="793" t="s">
        <v>1232</v>
      </c>
      <c r="L478" s="796">
        <v>1</v>
      </c>
      <c r="M478" s="792">
        <v>12</v>
      </c>
      <c r="N478" s="794">
        <v>26932.79</v>
      </c>
      <c r="O478" s="796">
        <v>1</v>
      </c>
      <c r="P478" s="796">
        <v>6</v>
      </c>
      <c r="Q478" s="794">
        <v>12929.869999999999</v>
      </c>
    </row>
    <row r="479" spans="2:17" s="49" customFormat="1" ht="11.25">
      <c r="B479" s="791" t="s">
        <v>1225</v>
      </c>
      <c r="C479" s="792" t="s">
        <v>1233</v>
      </c>
      <c r="D479" s="792" t="s">
        <v>86</v>
      </c>
      <c r="E479" s="793" t="s">
        <v>1839</v>
      </c>
      <c r="F479" s="794">
        <v>2100</v>
      </c>
      <c r="G479" s="792" t="s">
        <v>2645</v>
      </c>
      <c r="H479" s="795" t="s">
        <v>2646</v>
      </c>
      <c r="I479" s="795" t="s">
        <v>1290</v>
      </c>
      <c r="J479" s="795" t="s">
        <v>1238</v>
      </c>
      <c r="K479" s="793" t="s">
        <v>1251</v>
      </c>
      <c r="L479" s="796">
        <v>7</v>
      </c>
      <c r="M479" s="792">
        <v>12</v>
      </c>
      <c r="N479" s="794">
        <v>28200</v>
      </c>
      <c r="O479" s="796">
        <v>1</v>
      </c>
      <c r="P479" s="796">
        <v>6</v>
      </c>
      <c r="Q479" s="794">
        <v>13529.119999999999</v>
      </c>
    </row>
    <row r="480" spans="2:17" s="49" customFormat="1" ht="11.25">
      <c r="B480" s="791" t="s">
        <v>1225</v>
      </c>
      <c r="C480" s="792" t="s">
        <v>1233</v>
      </c>
      <c r="D480" s="792" t="s">
        <v>86</v>
      </c>
      <c r="E480" s="793" t="s">
        <v>2307</v>
      </c>
      <c r="F480" s="794">
        <v>2000</v>
      </c>
      <c r="G480" s="792" t="s">
        <v>2647</v>
      </c>
      <c r="H480" s="795" t="s">
        <v>2648</v>
      </c>
      <c r="I480" s="795" t="s">
        <v>2649</v>
      </c>
      <c r="J480" s="795" t="s">
        <v>1256</v>
      </c>
      <c r="K480" s="793" t="s">
        <v>1327</v>
      </c>
      <c r="L480" s="796">
        <v>1</v>
      </c>
      <c r="M480" s="792">
        <v>12</v>
      </c>
      <c r="N480" s="794">
        <v>26933.33</v>
      </c>
      <c r="O480" s="796">
        <v>0</v>
      </c>
      <c r="P480" s="796">
        <v>1</v>
      </c>
      <c r="Q480" s="794">
        <v>1000</v>
      </c>
    </row>
    <row r="481" spans="2:17" s="49" customFormat="1" ht="11.25">
      <c r="B481" s="791" t="s">
        <v>1225</v>
      </c>
      <c r="C481" s="792" t="s">
        <v>1233</v>
      </c>
      <c r="D481" s="792" t="s">
        <v>86</v>
      </c>
      <c r="E481" s="793" t="s">
        <v>2650</v>
      </c>
      <c r="F481" s="794">
        <v>2600</v>
      </c>
      <c r="G481" s="792" t="s">
        <v>2651</v>
      </c>
      <c r="H481" s="795" t="s">
        <v>2652</v>
      </c>
      <c r="I481" s="795" t="s">
        <v>1513</v>
      </c>
      <c r="J481" s="795" t="s">
        <v>1256</v>
      </c>
      <c r="K481" s="793" t="s">
        <v>1260</v>
      </c>
      <c r="L481" s="796">
        <v>1</v>
      </c>
      <c r="M481" s="792">
        <v>12</v>
      </c>
      <c r="N481" s="794">
        <v>34182.85</v>
      </c>
      <c r="O481" s="796">
        <v>1</v>
      </c>
      <c r="P481" s="796">
        <v>6</v>
      </c>
      <c r="Q481" s="794">
        <v>16530</v>
      </c>
    </row>
    <row r="482" spans="2:17" s="49" customFormat="1" ht="11.25">
      <c r="B482" s="791" t="s">
        <v>1225</v>
      </c>
      <c r="C482" s="792" t="s">
        <v>1233</v>
      </c>
      <c r="D482" s="792" t="s">
        <v>86</v>
      </c>
      <c r="E482" s="793" t="s">
        <v>1264</v>
      </c>
      <c r="F482" s="794">
        <v>2000</v>
      </c>
      <c r="G482" s="792" t="s">
        <v>2653</v>
      </c>
      <c r="H482" s="795" t="s">
        <v>2654</v>
      </c>
      <c r="I482" s="795" t="s">
        <v>1242</v>
      </c>
      <c r="J482" s="795" t="s">
        <v>1382</v>
      </c>
      <c r="K482" s="793" t="s">
        <v>1383</v>
      </c>
      <c r="L482" s="796">
        <v>1</v>
      </c>
      <c r="M482" s="792">
        <v>12</v>
      </c>
      <c r="N482" s="794">
        <v>27000</v>
      </c>
      <c r="O482" s="796">
        <v>1</v>
      </c>
      <c r="P482" s="796">
        <v>6</v>
      </c>
      <c r="Q482" s="794">
        <v>12930</v>
      </c>
    </row>
    <row r="483" spans="2:17" s="49" customFormat="1" ht="11.25">
      <c r="B483" s="791" t="s">
        <v>1225</v>
      </c>
      <c r="C483" s="792" t="s">
        <v>1233</v>
      </c>
      <c r="D483" s="792" t="s">
        <v>86</v>
      </c>
      <c r="E483" s="793" t="s">
        <v>1586</v>
      </c>
      <c r="F483" s="794">
        <v>2500</v>
      </c>
      <c r="G483" s="792" t="s">
        <v>2655</v>
      </c>
      <c r="H483" s="795" t="s">
        <v>2656</v>
      </c>
      <c r="I483" s="795" t="s">
        <v>1486</v>
      </c>
      <c r="J483" s="795" t="s">
        <v>1238</v>
      </c>
      <c r="K483" s="793" t="s">
        <v>1232</v>
      </c>
      <c r="L483" s="796">
        <v>1</v>
      </c>
      <c r="M483" s="792">
        <v>12</v>
      </c>
      <c r="N483" s="794">
        <v>32989.759999999995</v>
      </c>
      <c r="O483" s="796">
        <v>1</v>
      </c>
      <c r="P483" s="796">
        <v>6</v>
      </c>
      <c r="Q483" s="794">
        <v>15924.789999999999</v>
      </c>
    </row>
    <row r="484" spans="2:17" s="49" customFormat="1" ht="11.25">
      <c r="B484" s="791" t="s">
        <v>1225</v>
      </c>
      <c r="C484" s="792" t="s">
        <v>1233</v>
      </c>
      <c r="D484" s="792" t="s">
        <v>86</v>
      </c>
      <c r="E484" s="793" t="s">
        <v>2080</v>
      </c>
      <c r="F484" s="794">
        <v>4500</v>
      </c>
      <c r="G484" s="792" t="s">
        <v>2657</v>
      </c>
      <c r="H484" s="795" t="s">
        <v>2658</v>
      </c>
      <c r="I484" s="795" t="s">
        <v>2659</v>
      </c>
      <c r="J484" s="795" t="s">
        <v>1256</v>
      </c>
      <c r="K484" s="793" t="s">
        <v>1251</v>
      </c>
      <c r="L484" s="796">
        <v>7</v>
      </c>
      <c r="M484" s="792">
        <v>12</v>
      </c>
      <c r="N484" s="794">
        <v>56948.43</v>
      </c>
      <c r="O484" s="796">
        <v>1</v>
      </c>
      <c r="P484" s="796">
        <v>6</v>
      </c>
      <c r="Q484" s="794">
        <v>27920.94</v>
      </c>
    </row>
    <row r="485" spans="2:17" s="49" customFormat="1" ht="11.25">
      <c r="B485" s="791" t="s">
        <v>1225</v>
      </c>
      <c r="C485" s="792" t="s">
        <v>1233</v>
      </c>
      <c r="D485" s="792" t="s">
        <v>86</v>
      </c>
      <c r="E485" s="793" t="s">
        <v>2660</v>
      </c>
      <c r="F485" s="794">
        <v>2500</v>
      </c>
      <c r="G485" s="792" t="s">
        <v>2661</v>
      </c>
      <c r="H485" s="795" t="s">
        <v>2662</v>
      </c>
      <c r="I485" s="795" t="s">
        <v>2122</v>
      </c>
      <c r="J485" s="795" t="s">
        <v>1256</v>
      </c>
      <c r="K485" s="793" t="s">
        <v>1327</v>
      </c>
      <c r="L485" s="796">
        <v>1</v>
      </c>
      <c r="M485" s="792">
        <v>12</v>
      </c>
      <c r="N485" s="794">
        <v>32971.71</v>
      </c>
      <c r="O485" s="796">
        <v>1</v>
      </c>
      <c r="P485" s="796">
        <v>6</v>
      </c>
      <c r="Q485" s="794">
        <v>15448.589999999998</v>
      </c>
    </row>
    <row r="486" spans="2:17" s="49" customFormat="1" ht="11.25">
      <c r="B486" s="791" t="s">
        <v>1225</v>
      </c>
      <c r="C486" s="792" t="s">
        <v>1233</v>
      </c>
      <c r="D486" s="792" t="s">
        <v>86</v>
      </c>
      <c r="E486" s="793" t="s">
        <v>1300</v>
      </c>
      <c r="F486" s="794">
        <v>2800</v>
      </c>
      <c r="G486" s="792" t="s">
        <v>2663</v>
      </c>
      <c r="H486" s="795" t="s">
        <v>2664</v>
      </c>
      <c r="I486" s="795" t="s">
        <v>2665</v>
      </c>
      <c r="J486" s="795" t="s">
        <v>1238</v>
      </c>
      <c r="K486" s="793" t="s">
        <v>1232</v>
      </c>
      <c r="L486" s="796">
        <v>1</v>
      </c>
      <c r="M486" s="792">
        <v>12</v>
      </c>
      <c r="N486" s="794">
        <v>36572.979999999996</v>
      </c>
      <c r="O486" s="796">
        <v>1</v>
      </c>
      <c r="P486" s="796">
        <v>6</v>
      </c>
      <c r="Q486" s="794">
        <v>17724.75</v>
      </c>
    </row>
    <row r="487" spans="2:17" s="49" customFormat="1" ht="11.25">
      <c r="B487" s="791" t="s">
        <v>1225</v>
      </c>
      <c r="C487" s="792" t="s">
        <v>1233</v>
      </c>
      <c r="D487" s="792" t="s">
        <v>86</v>
      </c>
      <c r="E487" s="793" t="s">
        <v>2406</v>
      </c>
      <c r="F487" s="794">
        <v>4000</v>
      </c>
      <c r="G487" s="792" t="s">
        <v>2666</v>
      </c>
      <c r="H487" s="795" t="s">
        <v>2667</v>
      </c>
      <c r="I487" s="795" t="s">
        <v>2668</v>
      </c>
      <c r="J487" s="795" t="s">
        <v>1256</v>
      </c>
      <c r="K487" s="793" t="s">
        <v>1251</v>
      </c>
      <c r="L487" s="796">
        <v>1</v>
      </c>
      <c r="M487" s="792">
        <v>12</v>
      </c>
      <c r="N487" s="794">
        <v>50990.28</v>
      </c>
      <c r="O487" s="796">
        <v>1</v>
      </c>
      <c r="P487" s="796">
        <v>6</v>
      </c>
      <c r="Q487" s="794">
        <v>24916.12</v>
      </c>
    </row>
    <row r="488" spans="2:17" s="49" customFormat="1" ht="11.25">
      <c r="B488" s="791" t="s">
        <v>1225</v>
      </c>
      <c r="C488" s="792" t="s">
        <v>1233</v>
      </c>
      <c r="D488" s="792" t="s">
        <v>86</v>
      </c>
      <c r="E488" s="793" t="s">
        <v>1276</v>
      </c>
      <c r="F488" s="794">
        <v>4000</v>
      </c>
      <c r="G488" s="792" t="s">
        <v>2669</v>
      </c>
      <c r="H488" s="795" t="s">
        <v>2670</v>
      </c>
      <c r="I488" s="795" t="s">
        <v>2671</v>
      </c>
      <c r="J488" s="795" t="s">
        <v>1256</v>
      </c>
      <c r="K488" s="793" t="s">
        <v>1232</v>
      </c>
      <c r="L488" s="796">
        <v>1</v>
      </c>
      <c r="M488" s="792">
        <v>12</v>
      </c>
      <c r="N488" s="794">
        <v>50893.06</v>
      </c>
      <c r="O488" s="796">
        <v>1</v>
      </c>
      <c r="P488" s="796">
        <v>6</v>
      </c>
      <c r="Q488" s="794">
        <v>24926.390000000007</v>
      </c>
    </row>
    <row r="489" spans="2:17" s="49" customFormat="1" ht="11.25">
      <c r="B489" s="791" t="s">
        <v>1225</v>
      </c>
      <c r="C489" s="792" t="s">
        <v>1233</v>
      </c>
      <c r="D489" s="792" t="s">
        <v>86</v>
      </c>
      <c r="E489" s="793" t="s">
        <v>2672</v>
      </c>
      <c r="F489" s="794">
        <v>2100</v>
      </c>
      <c r="G489" s="792" t="s">
        <v>2673</v>
      </c>
      <c r="H489" s="795" t="s">
        <v>2674</v>
      </c>
      <c r="I489" s="795" t="s">
        <v>2222</v>
      </c>
      <c r="J489" s="795" t="s">
        <v>1238</v>
      </c>
      <c r="K489" s="793" t="s">
        <v>1251</v>
      </c>
      <c r="L489" s="796">
        <v>1</v>
      </c>
      <c r="M489" s="792">
        <v>12</v>
      </c>
      <c r="N489" s="794">
        <v>28199.279999999999</v>
      </c>
      <c r="O489" s="796">
        <v>1</v>
      </c>
      <c r="P489" s="796">
        <v>6</v>
      </c>
      <c r="Q489" s="794">
        <v>13456.210000000001</v>
      </c>
    </row>
    <row r="490" spans="2:17" s="49" customFormat="1" ht="11.25">
      <c r="B490" s="791" t="s">
        <v>1225</v>
      </c>
      <c r="C490" s="792" t="s">
        <v>1233</v>
      </c>
      <c r="D490" s="792" t="s">
        <v>86</v>
      </c>
      <c r="E490" s="793" t="s">
        <v>2675</v>
      </c>
      <c r="F490" s="794">
        <v>3500</v>
      </c>
      <c r="G490" s="792" t="s">
        <v>2676</v>
      </c>
      <c r="H490" s="795" t="s">
        <v>2677</v>
      </c>
      <c r="I490" s="795" t="s">
        <v>2678</v>
      </c>
      <c r="J490" s="795" t="s">
        <v>1256</v>
      </c>
      <c r="K490" s="793" t="s">
        <v>1251</v>
      </c>
      <c r="L490" s="796">
        <v>7</v>
      </c>
      <c r="M490" s="792">
        <v>12</v>
      </c>
      <c r="N490" s="794">
        <v>45344.15</v>
      </c>
      <c r="O490" s="796">
        <v>1</v>
      </c>
      <c r="P490" s="796">
        <v>6</v>
      </c>
      <c r="Q490" s="794">
        <v>21914.93</v>
      </c>
    </row>
    <row r="491" spans="2:17" s="49" customFormat="1" ht="11.25">
      <c r="B491" s="791" t="s">
        <v>1225</v>
      </c>
      <c r="C491" s="792" t="s">
        <v>1233</v>
      </c>
      <c r="D491" s="792" t="s">
        <v>86</v>
      </c>
      <c r="E491" s="793" t="s">
        <v>2679</v>
      </c>
      <c r="F491" s="794">
        <v>6000</v>
      </c>
      <c r="G491" s="792" t="s">
        <v>2680</v>
      </c>
      <c r="H491" s="795" t="s">
        <v>2681</v>
      </c>
      <c r="I491" s="795" t="s">
        <v>1283</v>
      </c>
      <c r="J491" s="795" t="s">
        <v>1256</v>
      </c>
      <c r="K491" s="793" t="s">
        <v>1251</v>
      </c>
      <c r="L491" s="796">
        <v>1</v>
      </c>
      <c r="M491" s="792">
        <v>12</v>
      </c>
      <c r="N491" s="794">
        <v>74720.84</v>
      </c>
      <c r="O491" s="796">
        <v>0</v>
      </c>
      <c r="P491" s="796">
        <v>1</v>
      </c>
      <c r="Q491" s="794">
        <v>6250</v>
      </c>
    </row>
    <row r="492" spans="2:17" s="49" customFormat="1" ht="11.25">
      <c r="B492" s="791" t="s">
        <v>1225</v>
      </c>
      <c r="C492" s="792" t="s">
        <v>1233</v>
      </c>
      <c r="D492" s="792" t="s">
        <v>86</v>
      </c>
      <c r="E492" s="793" t="s">
        <v>2301</v>
      </c>
      <c r="F492" s="794">
        <v>3600</v>
      </c>
      <c r="G492" s="792" t="s">
        <v>2682</v>
      </c>
      <c r="H492" s="795" t="s">
        <v>2683</v>
      </c>
      <c r="I492" s="795" t="s">
        <v>2684</v>
      </c>
      <c r="J492" s="795" t="s">
        <v>1231</v>
      </c>
      <c r="K492" s="793" t="s">
        <v>1232</v>
      </c>
      <c r="L492" s="796">
        <v>1</v>
      </c>
      <c r="M492" s="792">
        <v>12</v>
      </c>
      <c r="N492" s="794">
        <v>46199.25</v>
      </c>
      <c r="O492" s="796">
        <v>1</v>
      </c>
      <c r="P492" s="796">
        <v>6</v>
      </c>
      <c r="Q492" s="794">
        <v>22530</v>
      </c>
    </row>
    <row r="493" spans="2:17" s="49" customFormat="1" ht="11.25">
      <c r="B493" s="791" t="s">
        <v>1225</v>
      </c>
      <c r="C493" s="792" t="s">
        <v>1233</v>
      </c>
      <c r="D493" s="792" t="s">
        <v>86</v>
      </c>
      <c r="E493" s="793" t="s">
        <v>1250</v>
      </c>
      <c r="F493" s="794">
        <v>3000</v>
      </c>
      <c r="G493" s="792" t="s">
        <v>2685</v>
      </c>
      <c r="H493" s="795" t="s">
        <v>2686</v>
      </c>
      <c r="I493" s="795" t="s">
        <v>2687</v>
      </c>
      <c r="J493" s="795" t="s">
        <v>1238</v>
      </c>
      <c r="K493" s="793" t="s">
        <v>1232</v>
      </c>
      <c r="L493" s="796">
        <v>1</v>
      </c>
      <c r="M493" s="792">
        <v>12</v>
      </c>
      <c r="N493" s="794">
        <v>39000</v>
      </c>
      <c r="O493" s="796">
        <v>1</v>
      </c>
      <c r="P493" s="796">
        <v>6</v>
      </c>
      <c r="Q493" s="794">
        <v>18930</v>
      </c>
    </row>
    <row r="494" spans="2:17" s="49" customFormat="1" ht="11.25">
      <c r="B494" s="791" t="s">
        <v>1225</v>
      </c>
      <c r="C494" s="792" t="s">
        <v>1233</v>
      </c>
      <c r="D494" s="792" t="s">
        <v>86</v>
      </c>
      <c r="E494" s="793" t="s">
        <v>2688</v>
      </c>
      <c r="F494" s="794">
        <v>5500</v>
      </c>
      <c r="G494" s="792" t="s">
        <v>2689</v>
      </c>
      <c r="H494" s="795" t="s">
        <v>2690</v>
      </c>
      <c r="I494" s="795" t="s">
        <v>2353</v>
      </c>
      <c r="J494" s="795" t="s">
        <v>1256</v>
      </c>
      <c r="K494" s="793" t="s">
        <v>1251</v>
      </c>
      <c r="L494" s="796">
        <v>1</v>
      </c>
      <c r="M494" s="792">
        <v>12</v>
      </c>
      <c r="N494" s="794">
        <v>69000</v>
      </c>
      <c r="O494" s="796">
        <v>1</v>
      </c>
      <c r="P494" s="796">
        <v>6</v>
      </c>
      <c r="Q494" s="794">
        <v>33926.94</v>
      </c>
    </row>
    <row r="495" spans="2:17" s="49" customFormat="1" ht="11.25">
      <c r="B495" s="791" t="s">
        <v>1225</v>
      </c>
      <c r="C495" s="792" t="s">
        <v>1233</v>
      </c>
      <c r="D495" s="792" t="s">
        <v>86</v>
      </c>
      <c r="E495" s="793" t="s">
        <v>2679</v>
      </c>
      <c r="F495" s="794">
        <v>4500</v>
      </c>
      <c r="G495" s="792" t="s">
        <v>2691</v>
      </c>
      <c r="H495" s="795" t="s">
        <v>2692</v>
      </c>
      <c r="I495" s="795" t="s">
        <v>1283</v>
      </c>
      <c r="J495" s="795" t="s">
        <v>1256</v>
      </c>
      <c r="K495" s="793" t="s">
        <v>1251</v>
      </c>
      <c r="L495" s="796">
        <v>1</v>
      </c>
      <c r="M495" s="792">
        <v>12</v>
      </c>
      <c r="N495" s="794">
        <v>56775.93</v>
      </c>
      <c r="O495" s="796">
        <v>1</v>
      </c>
      <c r="P495" s="796">
        <v>6</v>
      </c>
      <c r="Q495" s="794">
        <v>27895.32</v>
      </c>
    </row>
    <row r="496" spans="2:17" s="49" customFormat="1" ht="11.25">
      <c r="B496" s="791" t="s">
        <v>1225</v>
      </c>
      <c r="C496" s="792" t="s">
        <v>1233</v>
      </c>
      <c r="D496" s="792" t="s">
        <v>86</v>
      </c>
      <c r="E496" s="793" t="s">
        <v>2675</v>
      </c>
      <c r="F496" s="794">
        <v>3500</v>
      </c>
      <c r="G496" s="792" t="s">
        <v>2693</v>
      </c>
      <c r="H496" s="795" t="s">
        <v>2694</v>
      </c>
      <c r="I496" s="795" t="s">
        <v>2695</v>
      </c>
      <c r="J496" s="795" t="s">
        <v>1231</v>
      </c>
      <c r="K496" s="793" t="s">
        <v>1232</v>
      </c>
      <c r="L496" s="796">
        <v>7</v>
      </c>
      <c r="M496" s="792">
        <v>12</v>
      </c>
      <c r="N496" s="794">
        <v>45349.760000000002</v>
      </c>
      <c r="O496" s="796">
        <v>0</v>
      </c>
      <c r="P496" s="796">
        <v>2</v>
      </c>
      <c r="Q496" s="794">
        <v>7855.56</v>
      </c>
    </row>
    <row r="497" spans="2:17" s="49" customFormat="1" ht="11.25">
      <c r="B497" s="791" t="s">
        <v>1225</v>
      </c>
      <c r="C497" s="792" t="s">
        <v>1233</v>
      </c>
      <c r="D497" s="792" t="s">
        <v>86</v>
      </c>
      <c r="E497" s="793" t="s">
        <v>1563</v>
      </c>
      <c r="F497" s="794">
        <v>2000</v>
      </c>
      <c r="G497" s="792" t="s">
        <v>2696</v>
      </c>
      <c r="H497" s="795" t="s">
        <v>2697</v>
      </c>
      <c r="I497" s="795" t="s">
        <v>1381</v>
      </c>
      <c r="J497" s="795" t="s">
        <v>1382</v>
      </c>
      <c r="K497" s="793" t="s">
        <v>1383</v>
      </c>
      <c r="L497" s="796">
        <v>1</v>
      </c>
      <c r="M497" s="792">
        <v>12</v>
      </c>
      <c r="N497" s="794">
        <v>27080.16</v>
      </c>
      <c r="O497" s="796">
        <v>1</v>
      </c>
      <c r="P497" s="796">
        <v>6</v>
      </c>
      <c r="Q497" s="794">
        <v>12730</v>
      </c>
    </row>
    <row r="498" spans="2:17" s="49" customFormat="1" ht="11.25">
      <c r="B498" s="791" t="s">
        <v>1225</v>
      </c>
      <c r="C498" s="792" t="s">
        <v>1233</v>
      </c>
      <c r="D498" s="792" t="s">
        <v>86</v>
      </c>
      <c r="E498" s="793" t="s">
        <v>2496</v>
      </c>
      <c r="F498" s="794">
        <v>2800</v>
      </c>
      <c r="G498" s="792" t="s">
        <v>2698</v>
      </c>
      <c r="H498" s="795" t="s">
        <v>2699</v>
      </c>
      <c r="I498" s="795" t="s">
        <v>2700</v>
      </c>
      <c r="J498" s="795" t="s">
        <v>1238</v>
      </c>
      <c r="K498" s="793" t="s">
        <v>1232</v>
      </c>
      <c r="L498" s="796">
        <v>1</v>
      </c>
      <c r="M498" s="792">
        <v>12</v>
      </c>
      <c r="N498" s="794">
        <v>36388.42</v>
      </c>
      <c r="O498" s="796">
        <v>0</v>
      </c>
      <c r="P498" s="796">
        <v>1</v>
      </c>
      <c r="Q498" s="794">
        <v>1166.67</v>
      </c>
    </row>
    <row r="499" spans="2:17" s="49" customFormat="1" ht="11.25">
      <c r="B499" s="791" t="s">
        <v>1225</v>
      </c>
      <c r="C499" s="792" t="s">
        <v>1233</v>
      </c>
      <c r="D499" s="792" t="s">
        <v>86</v>
      </c>
      <c r="E499" s="793" t="s">
        <v>1234</v>
      </c>
      <c r="F499" s="794">
        <v>2000</v>
      </c>
      <c r="G499" s="792" t="s">
        <v>2701</v>
      </c>
      <c r="H499" s="795" t="s">
        <v>2702</v>
      </c>
      <c r="I499" s="795" t="s">
        <v>2703</v>
      </c>
      <c r="J499" s="795" t="s">
        <v>1256</v>
      </c>
      <c r="K499" s="793" t="s">
        <v>1275</v>
      </c>
      <c r="L499" s="796">
        <v>1</v>
      </c>
      <c r="M499" s="792">
        <v>12</v>
      </c>
      <c r="N499" s="794">
        <v>26742.91</v>
      </c>
      <c r="O499" s="796">
        <v>1</v>
      </c>
      <c r="P499" s="796">
        <v>6</v>
      </c>
      <c r="Q499" s="794">
        <v>13857.07</v>
      </c>
    </row>
    <row r="500" spans="2:17" s="49" customFormat="1" ht="11.25">
      <c r="B500" s="791" t="s">
        <v>1225</v>
      </c>
      <c r="C500" s="792" t="s">
        <v>1233</v>
      </c>
      <c r="D500" s="792" t="s">
        <v>86</v>
      </c>
      <c r="E500" s="793" t="s">
        <v>1239</v>
      </c>
      <c r="F500" s="794">
        <v>1500</v>
      </c>
      <c r="G500" s="792" t="s">
        <v>2704</v>
      </c>
      <c r="H500" s="795" t="s">
        <v>2705</v>
      </c>
      <c r="I500" s="795" t="s">
        <v>1247</v>
      </c>
      <c r="J500" s="795" t="s">
        <v>1256</v>
      </c>
      <c r="K500" s="793" t="s">
        <v>1232</v>
      </c>
      <c r="L500" s="796">
        <v>7</v>
      </c>
      <c r="M500" s="792">
        <v>12</v>
      </c>
      <c r="N500" s="794">
        <v>22013.119999999999</v>
      </c>
      <c r="O500" s="796">
        <v>1</v>
      </c>
      <c r="P500" s="796">
        <v>6</v>
      </c>
      <c r="Q500" s="794">
        <v>9898.75</v>
      </c>
    </row>
    <row r="501" spans="2:17" s="49" customFormat="1" ht="11.25">
      <c r="B501" s="791" t="s">
        <v>1225</v>
      </c>
      <c r="C501" s="792" t="s">
        <v>1233</v>
      </c>
      <c r="D501" s="792" t="s">
        <v>86</v>
      </c>
      <c r="E501" s="793" t="s">
        <v>2706</v>
      </c>
      <c r="F501" s="794">
        <v>2600</v>
      </c>
      <c r="G501" s="792" t="s">
        <v>2707</v>
      </c>
      <c r="H501" s="795" t="s">
        <v>2708</v>
      </c>
      <c r="I501" s="795" t="s">
        <v>2709</v>
      </c>
      <c r="J501" s="795" t="s">
        <v>1238</v>
      </c>
      <c r="K501" s="793" t="s">
        <v>1232</v>
      </c>
      <c r="L501" s="796">
        <v>1</v>
      </c>
      <c r="M501" s="792">
        <v>12</v>
      </c>
      <c r="N501" s="794">
        <v>34153.96</v>
      </c>
      <c r="O501" s="796">
        <v>0</v>
      </c>
      <c r="P501" s="796">
        <v>1</v>
      </c>
      <c r="Q501" s="794">
        <v>4333.33</v>
      </c>
    </row>
    <row r="502" spans="2:17" s="49" customFormat="1" ht="11.25">
      <c r="B502" s="791" t="s">
        <v>1225</v>
      </c>
      <c r="C502" s="792" t="s">
        <v>1233</v>
      </c>
      <c r="D502" s="792" t="s">
        <v>86</v>
      </c>
      <c r="E502" s="793" t="s">
        <v>2710</v>
      </c>
      <c r="F502" s="794">
        <v>2100</v>
      </c>
      <c r="G502" s="792" t="s">
        <v>2711</v>
      </c>
      <c r="H502" s="795" t="s">
        <v>2712</v>
      </c>
      <c r="I502" s="795" t="s">
        <v>1247</v>
      </c>
      <c r="J502" s="795" t="s">
        <v>1238</v>
      </c>
      <c r="K502" s="793" t="s">
        <v>1232</v>
      </c>
      <c r="L502" s="796">
        <v>7</v>
      </c>
      <c r="M502" s="792">
        <v>12</v>
      </c>
      <c r="N502" s="794">
        <v>28200</v>
      </c>
      <c r="O502" s="796">
        <v>1</v>
      </c>
      <c r="P502" s="796">
        <v>6</v>
      </c>
      <c r="Q502" s="794">
        <v>13403.71</v>
      </c>
    </row>
    <row r="503" spans="2:17" s="49" customFormat="1" ht="11.25">
      <c r="B503" s="791" t="s">
        <v>1225</v>
      </c>
      <c r="C503" s="792" t="s">
        <v>1233</v>
      </c>
      <c r="D503" s="792" t="s">
        <v>86</v>
      </c>
      <c r="E503" s="793" t="s">
        <v>1985</v>
      </c>
      <c r="F503" s="794">
        <v>3200</v>
      </c>
      <c r="G503" s="792" t="s">
        <v>2713</v>
      </c>
      <c r="H503" s="795" t="s">
        <v>2714</v>
      </c>
      <c r="I503" s="795" t="s">
        <v>2715</v>
      </c>
      <c r="J503" s="795" t="s">
        <v>1256</v>
      </c>
      <c r="K503" s="793" t="s">
        <v>1232</v>
      </c>
      <c r="L503" s="796">
        <v>1</v>
      </c>
      <c r="M503" s="792">
        <v>12</v>
      </c>
      <c r="N503" s="794">
        <v>41352.910000000003</v>
      </c>
      <c r="O503" s="796">
        <v>1</v>
      </c>
      <c r="P503" s="796">
        <v>6</v>
      </c>
      <c r="Q503" s="794">
        <v>20097.779999999995</v>
      </c>
    </row>
    <row r="504" spans="2:17" s="49" customFormat="1" ht="11.25">
      <c r="B504" s="791" t="s">
        <v>1225</v>
      </c>
      <c r="C504" s="792" t="s">
        <v>1233</v>
      </c>
      <c r="D504" s="792" t="s">
        <v>86</v>
      </c>
      <c r="E504" s="793" t="s">
        <v>2716</v>
      </c>
      <c r="F504" s="794">
        <v>2300</v>
      </c>
      <c r="G504" s="792" t="s">
        <v>2717</v>
      </c>
      <c r="H504" s="795" t="s">
        <v>2718</v>
      </c>
      <c r="I504" s="795" t="s">
        <v>1299</v>
      </c>
      <c r="J504" s="795" t="s">
        <v>1256</v>
      </c>
      <c r="K504" s="793" t="s">
        <v>1232</v>
      </c>
      <c r="L504" s="796">
        <v>1</v>
      </c>
      <c r="M504" s="792">
        <v>12</v>
      </c>
      <c r="N504" s="794">
        <v>31584.03</v>
      </c>
      <c r="O504" s="796">
        <v>1</v>
      </c>
      <c r="P504" s="796">
        <v>6</v>
      </c>
      <c r="Q504" s="794">
        <v>13732.85</v>
      </c>
    </row>
    <row r="505" spans="2:17" s="49" customFormat="1" ht="11.25">
      <c r="B505" s="791" t="s">
        <v>1225</v>
      </c>
      <c r="C505" s="792" t="s">
        <v>1233</v>
      </c>
      <c r="D505" s="792" t="s">
        <v>86</v>
      </c>
      <c r="E505" s="793" t="s">
        <v>1244</v>
      </c>
      <c r="F505" s="794">
        <v>1500</v>
      </c>
      <c r="G505" s="792" t="s">
        <v>2719</v>
      </c>
      <c r="H505" s="795" t="s">
        <v>2720</v>
      </c>
      <c r="I505" s="795" t="s">
        <v>1247</v>
      </c>
      <c r="J505" s="795" t="s">
        <v>1238</v>
      </c>
      <c r="K505" s="793" t="s">
        <v>1251</v>
      </c>
      <c r="L505" s="796">
        <v>7</v>
      </c>
      <c r="M505" s="792">
        <v>12</v>
      </c>
      <c r="N505" s="794">
        <v>21150</v>
      </c>
      <c r="O505" s="796">
        <v>1</v>
      </c>
      <c r="P505" s="796">
        <v>6</v>
      </c>
      <c r="Q505" s="794">
        <v>9930</v>
      </c>
    </row>
    <row r="506" spans="2:17" s="49" customFormat="1" ht="11.25">
      <c r="B506" s="791" t="s">
        <v>1225</v>
      </c>
      <c r="C506" s="792" t="s">
        <v>1233</v>
      </c>
      <c r="D506" s="792" t="s">
        <v>86</v>
      </c>
      <c r="E506" s="793" t="s">
        <v>1234</v>
      </c>
      <c r="F506" s="794">
        <v>2000</v>
      </c>
      <c r="G506" s="792" t="s">
        <v>2721</v>
      </c>
      <c r="H506" s="795" t="s">
        <v>2722</v>
      </c>
      <c r="I506" s="795" t="s">
        <v>1331</v>
      </c>
      <c r="J506" s="795" t="s">
        <v>1238</v>
      </c>
      <c r="K506" s="793" t="s">
        <v>1232</v>
      </c>
      <c r="L506" s="796">
        <v>1</v>
      </c>
      <c r="M506" s="792">
        <v>12</v>
      </c>
      <c r="N506" s="794">
        <v>26872.080000000002</v>
      </c>
      <c r="O506" s="796">
        <v>1</v>
      </c>
      <c r="P506" s="796">
        <v>6</v>
      </c>
      <c r="Q506" s="794">
        <v>12596.529999999999</v>
      </c>
    </row>
    <row r="507" spans="2:17" s="49" customFormat="1" ht="11.25">
      <c r="B507" s="791" t="s">
        <v>1225</v>
      </c>
      <c r="C507" s="792" t="s">
        <v>1233</v>
      </c>
      <c r="D507" s="792" t="s">
        <v>86</v>
      </c>
      <c r="E507" s="793" t="s">
        <v>2014</v>
      </c>
      <c r="F507" s="794">
        <v>2000</v>
      </c>
      <c r="G507" s="792" t="s">
        <v>2723</v>
      </c>
      <c r="H507" s="795" t="s">
        <v>2724</v>
      </c>
      <c r="I507" s="795" t="s">
        <v>1522</v>
      </c>
      <c r="J507" s="795" t="s">
        <v>1238</v>
      </c>
      <c r="K507" s="793" t="s">
        <v>1251</v>
      </c>
      <c r="L507" s="796">
        <v>1</v>
      </c>
      <c r="M507" s="792">
        <v>12</v>
      </c>
      <c r="N507" s="794">
        <v>26980.28</v>
      </c>
      <c r="O507" s="796">
        <v>1</v>
      </c>
      <c r="P507" s="796">
        <v>6</v>
      </c>
      <c r="Q507" s="794">
        <v>12930</v>
      </c>
    </row>
    <row r="508" spans="2:17" s="49" customFormat="1" ht="11.25">
      <c r="B508" s="791" t="s">
        <v>1225</v>
      </c>
      <c r="C508" s="792" t="s">
        <v>1233</v>
      </c>
      <c r="D508" s="792" t="s">
        <v>86</v>
      </c>
      <c r="E508" s="793" t="s">
        <v>1287</v>
      </c>
      <c r="F508" s="794">
        <v>2100</v>
      </c>
      <c r="G508" s="792" t="s">
        <v>2725</v>
      </c>
      <c r="H508" s="795" t="s">
        <v>2726</v>
      </c>
      <c r="I508" s="795" t="s">
        <v>2122</v>
      </c>
      <c r="J508" s="795" t="s">
        <v>1256</v>
      </c>
      <c r="K508" s="793" t="s">
        <v>1327</v>
      </c>
      <c r="L508" s="796">
        <v>7</v>
      </c>
      <c r="M508" s="792">
        <v>12</v>
      </c>
      <c r="N508" s="794">
        <v>28164.12</v>
      </c>
      <c r="O508" s="796">
        <v>1</v>
      </c>
      <c r="P508" s="796">
        <v>6</v>
      </c>
      <c r="Q508" s="794">
        <v>13530</v>
      </c>
    </row>
    <row r="509" spans="2:17" s="49" customFormat="1" ht="11.25">
      <c r="B509" s="791" t="s">
        <v>1225</v>
      </c>
      <c r="C509" s="792" t="s">
        <v>1233</v>
      </c>
      <c r="D509" s="792" t="s">
        <v>86</v>
      </c>
      <c r="E509" s="793" t="s">
        <v>1252</v>
      </c>
      <c r="F509" s="794">
        <v>2300</v>
      </c>
      <c r="G509" s="792" t="s">
        <v>2727</v>
      </c>
      <c r="H509" s="795" t="s">
        <v>2728</v>
      </c>
      <c r="I509" s="795" t="s">
        <v>1290</v>
      </c>
      <c r="J509" s="795" t="s">
        <v>1238</v>
      </c>
      <c r="K509" s="793" t="s">
        <v>1232</v>
      </c>
      <c r="L509" s="796">
        <v>1</v>
      </c>
      <c r="M509" s="792">
        <v>12</v>
      </c>
      <c r="N509" s="794">
        <v>30600</v>
      </c>
      <c r="O509" s="796">
        <v>1</v>
      </c>
      <c r="P509" s="796">
        <v>6</v>
      </c>
      <c r="Q509" s="794">
        <v>14730</v>
      </c>
    </row>
    <row r="510" spans="2:17" s="49" customFormat="1" ht="11.25">
      <c r="B510" s="791" t="s">
        <v>1225</v>
      </c>
      <c r="C510" s="792" t="s">
        <v>1233</v>
      </c>
      <c r="D510" s="792" t="s">
        <v>86</v>
      </c>
      <c r="E510" s="793" t="s">
        <v>1435</v>
      </c>
      <c r="F510" s="794">
        <v>2000</v>
      </c>
      <c r="G510" s="792" t="s">
        <v>2729</v>
      </c>
      <c r="H510" s="795" t="s">
        <v>2730</v>
      </c>
      <c r="I510" s="795" t="s">
        <v>2731</v>
      </c>
      <c r="J510" s="795" t="s">
        <v>1256</v>
      </c>
      <c r="K510" s="793" t="s">
        <v>1232</v>
      </c>
      <c r="L510" s="796">
        <v>1</v>
      </c>
      <c r="M510" s="792">
        <v>12</v>
      </c>
      <c r="N510" s="794">
        <v>27016.67</v>
      </c>
      <c r="O510" s="796">
        <v>0</v>
      </c>
      <c r="P510" s="796">
        <v>1</v>
      </c>
      <c r="Q510" s="794">
        <v>1894.44</v>
      </c>
    </row>
    <row r="511" spans="2:17" s="49" customFormat="1" ht="11.25">
      <c r="B511" s="791" t="s">
        <v>1225</v>
      </c>
      <c r="C511" s="792" t="s">
        <v>1233</v>
      </c>
      <c r="D511" s="792" t="s">
        <v>86</v>
      </c>
      <c r="E511" s="793" t="s">
        <v>2301</v>
      </c>
      <c r="F511" s="794">
        <v>4000</v>
      </c>
      <c r="G511" s="792" t="s">
        <v>2732</v>
      </c>
      <c r="H511" s="795" t="s">
        <v>2733</v>
      </c>
      <c r="I511" s="795" t="s">
        <v>2734</v>
      </c>
      <c r="J511" s="795" t="s">
        <v>1256</v>
      </c>
      <c r="K511" s="793" t="s">
        <v>1232</v>
      </c>
      <c r="L511" s="796">
        <v>1</v>
      </c>
      <c r="M511" s="792">
        <v>12</v>
      </c>
      <c r="N511" s="794">
        <v>51221.93</v>
      </c>
      <c r="O511" s="796">
        <v>1</v>
      </c>
      <c r="P511" s="796">
        <v>6</v>
      </c>
      <c r="Q511" s="794">
        <v>24926.95</v>
      </c>
    </row>
    <row r="512" spans="2:17" s="49" customFormat="1" ht="11.25">
      <c r="B512" s="791" t="s">
        <v>1225</v>
      </c>
      <c r="C512" s="792" t="s">
        <v>1233</v>
      </c>
      <c r="D512" s="792" t="s">
        <v>86</v>
      </c>
      <c r="E512" s="793" t="s">
        <v>1234</v>
      </c>
      <c r="F512" s="794">
        <v>2000</v>
      </c>
      <c r="G512" s="792" t="s">
        <v>2735</v>
      </c>
      <c r="H512" s="795" t="s">
        <v>2736</v>
      </c>
      <c r="I512" s="795" t="s">
        <v>1546</v>
      </c>
      <c r="J512" s="795" t="s">
        <v>1238</v>
      </c>
      <c r="K512" s="793" t="s">
        <v>1251</v>
      </c>
      <c r="L512" s="796">
        <v>1</v>
      </c>
      <c r="M512" s="792">
        <v>12</v>
      </c>
      <c r="N512" s="794">
        <v>26968.880000000001</v>
      </c>
      <c r="O512" s="796">
        <v>1</v>
      </c>
      <c r="P512" s="796">
        <v>6</v>
      </c>
      <c r="Q512" s="794">
        <v>12923.89</v>
      </c>
    </row>
    <row r="513" spans="2:17" s="49" customFormat="1" ht="11.25">
      <c r="B513" s="791" t="s">
        <v>1225</v>
      </c>
      <c r="C513" s="792" t="s">
        <v>1233</v>
      </c>
      <c r="D513" s="792" t="s">
        <v>86</v>
      </c>
      <c r="E513" s="793" t="s">
        <v>2737</v>
      </c>
      <c r="F513" s="794">
        <v>3600</v>
      </c>
      <c r="G513" s="792" t="s">
        <v>2738</v>
      </c>
      <c r="H513" s="795" t="s">
        <v>2739</v>
      </c>
      <c r="I513" s="795" t="s">
        <v>2237</v>
      </c>
      <c r="J513" s="795" t="s">
        <v>1256</v>
      </c>
      <c r="K513" s="793" t="s">
        <v>1327</v>
      </c>
      <c r="L513" s="796">
        <v>1</v>
      </c>
      <c r="M513" s="792">
        <v>12</v>
      </c>
      <c r="N513" s="794">
        <v>45952.83</v>
      </c>
      <c r="O513" s="796">
        <v>1</v>
      </c>
      <c r="P513" s="796">
        <v>6</v>
      </c>
      <c r="Q513" s="794">
        <v>22455</v>
      </c>
    </row>
    <row r="514" spans="2:17" s="49" customFormat="1" ht="11.25">
      <c r="B514" s="791" t="s">
        <v>1225</v>
      </c>
      <c r="C514" s="792" t="s">
        <v>1243</v>
      </c>
      <c r="D514" s="792" t="s">
        <v>86</v>
      </c>
      <c r="E514" s="793" t="s">
        <v>2630</v>
      </c>
      <c r="F514" s="794">
        <v>3000</v>
      </c>
      <c r="G514" s="792" t="s">
        <v>2740</v>
      </c>
      <c r="H514" s="795" t="s">
        <v>2741</v>
      </c>
      <c r="I514" s="795" t="s">
        <v>1546</v>
      </c>
      <c r="J514" s="795" t="s">
        <v>1238</v>
      </c>
      <c r="K514" s="793" t="s">
        <v>1251</v>
      </c>
      <c r="L514" s="796">
        <v>1</v>
      </c>
      <c r="M514" s="792">
        <v>12</v>
      </c>
      <c r="N514" s="794">
        <v>39000</v>
      </c>
      <c r="O514" s="796">
        <v>0</v>
      </c>
      <c r="P514" s="796">
        <v>1</v>
      </c>
      <c r="Q514" s="794">
        <v>2975</v>
      </c>
    </row>
    <row r="515" spans="2:17" s="49" customFormat="1" ht="11.25">
      <c r="B515" s="791" t="s">
        <v>1225</v>
      </c>
      <c r="C515" s="792" t="s">
        <v>1233</v>
      </c>
      <c r="D515" s="792" t="s">
        <v>86</v>
      </c>
      <c r="E515" s="793" t="s">
        <v>2368</v>
      </c>
      <c r="F515" s="794">
        <v>2300</v>
      </c>
      <c r="G515" s="792" t="s">
        <v>2742</v>
      </c>
      <c r="H515" s="795" t="s">
        <v>2743</v>
      </c>
      <c r="I515" s="795" t="s">
        <v>2744</v>
      </c>
      <c r="J515" s="795" t="s">
        <v>1238</v>
      </c>
      <c r="K515" s="793" t="s">
        <v>1260</v>
      </c>
      <c r="L515" s="796">
        <v>1</v>
      </c>
      <c r="M515" s="792">
        <v>12</v>
      </c>
      <c r="N515" s="794">
        <v>29582.63</v>
      </c>
      <c r="O515" s="796">
        <v>1</v>
      </c>
      <c r="P515" s="796">
        <v>6</v>
      </c>
      <c r="Q515" s="794">
        <v>14727.119999999999</v>
      </c>
    </row>
    <row r="516" spans="2:17" s="49" customFormat="1" ht="11.25">
      <c r="B516" s="791" t="s">
        <v>1225</v>
      </c>
      <c r="C516" s="792" t="s">
        <v>1233</v>
      </c>
      <c r="D516" s="792" t="s">
        <v>86</v>
      </c>
      <c r="E516" s="793" t="s">
        <v>2745</v>
      </c>
      <c r="F516" s="794">
        <v>2000</v>
      </c>
      <c r="G516" s="792" t="s">
        <v>2746</v>
      </c>
      <c r="H516" s="795" t="s">
        <v>2747</v>
      </c>
      <c r="I516" s="795" t="s">
        <v>2748</v>
      </c>
      <c r="J516" s="795" t="s">
        <v>1238</v>
      </c>
      <c r="K516" s="793" t="s">
        <v>1232</v>
      </c>
      <c r="L516" s="796">
        <v>1</v>
      </c>
      <c r="M516" s="792">
        <v>12</v>
      </c>
      <c r="N516" s="794">
        <v>26985.97</v>
      </c>
      <c r="O516" s="796">
        <v>1</v>
      </c>
      <c r="P516" s="796">
        <v>6</v>
      </c>
      <c r="Q516" s="794">
        <v>12918.33</v>
      </c>
    </row>
    <row r="517" spans="2:17" s="49" customFormat="1" ht="11.25">
      <c r="B517" s="791" t="s">
        <v>1225</v>
      </c>
      <c r="C517" s="792" t="s">
        <v>1233</v>
      </c>
      <c r="D517" s="792" t="s">
        <v>86</v>
      </c>
      <c r="E517" s="793" t="s">
        <v>2558</v>
      </c>
      <c r="F517" s="794">
        <v>2000</v>
      </c>
      <c r="G517" s="792" t="s">
        <v>2749</v>
      </c>
      <c r="H517" s="795" t="s">
        <v>2750</v>
      </c>
      <c r="I517" s="795" t="s">
        <v>2751</v>
      </c>
      <c r="J517" s="795" t="s">
        <v>1238</v>
      </c>
      <c r="K517" s="793" t="s">
        <v>1232</v>
      </c>
      <c r="L517" s="796">
        <v>1</v>
      </c>
      <c r="M517" s="792">
        <v>12</v>
      </c>
      <c r="N517" s="794">
        <v>26849.43</v>
      </c>
      <c r="O517" s="796">
        <v>1</v>
      </c>
      <c r="P517" s="796">
        <v>6</v>
      </c>
      <c r="Q517" s="794">
        <v>12843.33</v>
      </c>
    </row>
    <row r="518" spans="2:17" s="49" customFormat="1" ht="11.25">
      <c r="B518" s="791" t="s">
        <v>1225</v>
      </c>
      <c r="C518" s="792" t="s">
        <v>1233</v>
      </c>
      <c r="D518" s="792" t="s">
        <v>86</v>
      </c>
      <c r="E518" s="793" t="s">
        <v>1280</v>
      </c>
      <c r="F518" s="794">
        <v>5500</v>
      </c>
      <c r="G518" s="792" t="s">
        <v>2752</v>
      </c>
      <c r="H518" s="795" t="s">
        <v>2753</v>
      </c>
      <c r="I518" s="795" t="s">
        <v>1283</v>
      </c>
      <c r="J518" s="795" t="s">
        <v>1256</v>
      </c>
      <c r="K518" s="793" t="s">
        <v>1251</v>
      </c>
      <c r="L518" s="796">
        <v>1</v>
      </c>
      <c r="M518" s="792">
        <v>12</v>
      </c>
      <c r="N518" s="794">
        <v>68913.3</v>
      </c>
      <c r="O518" s="796">
        <v>1</v>
      </c>
      <c r="P518" s="796">
        <v>6</v>
      </c>
      <c r="Q518" s="794">
        <v>33893.339999999997</v>
      </c>
    </row>
    <row r="519" spans="2:17" s="49" customFormat="1" ht="11.25">
      <c r="B519" s="791" t="s">
        <v>1225</v>
      </c>
      <c r="C519" s="792" t="s">
        <v>1243</v>
      </c>
      <c r="D519" s="792" t="s">
        <v>86</v>
      </c>
      <c r="E519" s="793" t="s">
        <v>1423</v>
      </c>
      <c r="F519" s="794">
        <v>4000</v>
      </c>
      <c r="G519" s="792" t="s">
        <v>2754</v>
      </c>
      <c r="H519" s="795" t="s">
        <v>2755</v>
      </c>
      <c r="I519" s="795" t="s">
        <v>1775</v>
      </c>
      <c r="J519" s="795" t="s">
        <v>1256</v>
      </c>
      <c r="K519" s="793" t="s">
        <v>1251</v>
      </c>
      <c r="L519" s="796">
        <v>1</v>
      </c>
      <c r="M519" s="792">
        <v>12</v>
      </c>
      <c r="N519" s="794">
        <v>52132.51</v>
      </c>
      <c r="O519" s="796">
        <v>1</v>
      </c>
      <c r="P519" s="796">
        <v>6</v>
      </c>
      <c r="Q519" s="794">
        <v>24929.440000000002</v>
      </c>
    </row>
    <row r="520" spans="2:17" s="49" customFormat="1" ht="11.25">
      <c r="B520" s="791" t="s">
        <v>1225</v>
      </c>
      <c r="C520" s="792" t="s">
        <v>1233</v>
      </c>
      <c r="D520" s="792" t="s">
        <v>86</v>
      </c>
      <c r="E520" s="793" t="s">
        <v>1234</v>
      </c>
      <c r="F520" s="794">
        <v>2000</v>
      </c>
      <c r="G520" s="792" t="s">
        <v>2756</v>
      </c>
      <c r="H520" s="795" t="s">
        <v>2757</v>
      </c>
      <c r="I520" s="795" t="s">
        <v>2758</v>
      </c>
      <c r="J520" s="795" t="s">
        <v>1256</v>
      </c>
      <c r="K520" s="793" t="s">
        <v>1327</v>
      </c>
      <c r="L520" s="796">
        <v>1</v>
      </c>
      <c r="M520" s="792">
        <v>12</v>
      </c>
      <c r="N520" s="794">
        <v>26999.72</v>
      </c>
      <c r="O520" s="796">
        <v>1</v>
      </c>
      <c r="P520" s="796">
        <v>6</v>
      </c>
      <c r="Q520" s="794">
        <v>12869.16</v>
      </c>
    </row>
    <row r="521" spans="2:17" s="49" customFormat="1" ht="11.25">
      <c r="B521" s="791" t="s">
        <v>1225</v>
      </c>
      <c r="C521" s="792" t="s">
        <v>1226</v>
      </c>
      <c r="D521" s="792" t="s">
        <v>86</v>
      </c>
      <c r="E521" s="793" t="s">
        <v>2630</v>
      </c>
      <c r="F521" s="794">
        <v>3000</v>
      </c>
      <c r="G521" s="792" t="s">
        <v>2759</v>
      </c>
      <c r="H521" s="795" t="s">
        <v>2760</v>
      </c>
      <c r="I521" s="795" t="s">
        <v>1434</v>
      </c>
      <c r="J521" s="795" t="s">
        <v>1256</v>
      </c>
      <c r="K521" s="793" t="s">
        <v>1251</v>
      </c>
      <c r="L521" s="796">
        <v>0</v>
      </c>
      <c r="M521" s="792">
        <v>1</v>
      </c>
      <c r="N521" s="794">
        <v>37.15</v>
      </c>
      <c r="O521" s="796"/>
      <c r="P521" s="796"/>
      <c r="Q521" s="794"/>
    </row>
    <row r="522" spans="2:17" s="49" customFormat="1" ht="11.25">
      <c r="B522" s="791" t="s">
        <v>1225</v>
      </c>
      <c r="C522" s="792" t="s">
        <v>1233</v>
      </c>
      <c r="D522" s="792" t="s">
        <v>86</v>
      </c>
      <c r="E522" s="793" t="s">
        <v>2175</v>
      </c>
      <c r="F522" s="794">
        <v>4000</v>
      </c>
      <c r="G522" s="792" t="s">
        <v>2761</v>
      </c>
      <c r="H522" s="795" t="s">
        <v>2762</v>
      </c>
      <c r="I522" s="795" t="s">
        <v>2763</v>
      </c>
      <c r="J522" s="795" t="s">
        <v>1256</v>
      </c>
      <c r="K522" s="793" t="s">
        <v>1251</v>
      </c>
      <c r="L522" s="796">
        <v>1</v>
      </c>
      <c r="M522" s="792">
        <v>12</v>
      </c>
      <c r="N522" s="794">
        <v>50826.25</v>
      </c>
      <c r="O522" s="796">
        <v>1</v>
      </c>
      <c r="P522" s="796">
        <v>6</v>
      </c>
      <c r="Q522" s="794">
        <v>24898.61</v>
      </c>
    </row>
    <row r="523" spans="2:17" s="49" customFormat="1" ht="11.25">
      <c r="B523" s="791" t="s">
        <v>1225</v>
      </c>
      <c r="C523" s="792" t="s">
        <v>1233</v>
      </c>
      <c r="D523" s="792" t="s">
        <v>86</v>
      </c>
      <c r="E523" s="793" t="s">
        <v>2229</v>
      </c>
      <c r="F523" s="794">
        <v>2600</v>
      </c>
      <c r="G523" s="792" t="s">
        <v>2764</v>
      </c>
      <c r="H523" s="795" t="s">
        <v>2765</v>
      </c>
      <c r="I523" s="795" t="s">
        <v>1290</v>
      </c>
      <c r="J523" s="795" t="s">
        <v>1238</v>
      </c>
      <c r="K523" s="793" t="s">
        <v>1260</v>
      </c>
      <c r="L523" s="796">
        <v>1</v>
      </c>
      <c r="M523" s="792">
        <v>12</v>
      </c>
      <c r="N523" s="794">
        <v>33793.57</v>
      </c>
      <c r="O523" s="796">
        <v>1</v>
      </c>
      <c r="P523" s="796">
        <v>6</v>
      </c>
      <c r="Q523" s="794">
        <v>16530</v>
      </c>
    </row>
    <row r="524" spans="2:17" s="49" customFormat="1" ht="11.25">
      <c r="B524" s="791" t="s">
        <v>1225</v>
      </c>
      <c r="C524" s="792" t="s">
        <v>1233</v>
      </c>
      <c r="D524" s="792" t="s">
        <v>86</v>
      </c>
      <c r="E524" s="793" t="s">
        <v>1339</v>
      </c>
      <c r="F524" s="794">
        <v>2300</v>
      </c>
      <c r="G524" s="792" t="s">
        <v>2766</v>
      </c>
      <c r="H524" s="795" t="s">
        <v>2767</v>
      </c>
      <c r="I524" s="795" t="s">
        <v>1280</v>
      </c>
      <c r="J524" s="795" t="s">
        <v>1256</v>
      </c>
      <c r="K524" s="793" t="s">
        <v>1251</v>
      </c>
      <c r="L524" s="796">
        <v>1</v>
      </c>
      <c r="M524" s="792">
        <v>12</v>
      </c>
      <c r="N524" s="794">
        <v>30600</v>
      </c>
      <c r="O524" s="796">
        <v>1</v>
      </c>
      <c r="P524" s="796">
        <v>6</v>
      </c>
      <c r="Q524" s="794">
        <v>14730</v>
      </c>
    </row>
    <row r="525" spans="2:17" s="49" customFormat="1" ht="11.25">
      <c r="B525" s="791" t="s">
        <v>1225</v>
      </c>
      <c r="C525" s="792" t="s">
        <v>1233</v>
      </c>
      <c r="D525" s="792" t="s">
        <v>86</v>
      </c>
      <c r="E525" s="793" t="s">
        <v>1264</v>
      </c>
      <c r="F525" s="794">
        <v>2000</v>
      </c>
      <c r="G525" s="792" t="s">
        <v>2768</v>
      </c>
      <c r="H525" s="795" t="s">
        <v>2769</v>
      </c>
      <c r="I525" s="795" t="s">
        <v>2770</v>
      </c>
      <c r="J525" s="795" t="s">
        <v>1231</v>
      </c>
      <c r="K525" s="793" t="s">
        <v>1232</v>
      </c>
      <c r="L525" s="796">
        <v>1</v>
      </c>
      <c r="M525" s="792">
        <v>12</v>
      </c>
      <c r="N525" s="794">
        <v>26917.9</v>
      </c>
      <c r="O525" s="796">
        <v>1</v>
      </c>
      <c r="P525" s="796">
        <v>6</v>
      </c>
      <c r="Q525" s="794">
        <v>12929.720000000001</v>
      </c>
    </row>
    <row r="526" spans="2:17" s="49" customFormat="1" ht="11.25">
      <c r="B526" s="791" t="s">
        <v>1225</v>
      </c>
      <c r="C526" s="792" t="s">
        <v>1233</v>
      </c>
      <c r="D526" s="792" t="s">
        <v>86</v>
      </c>
      <c r="E526" s="793" t="s">
        <v>1244</v>
      </c>
      <c r="F526" s="794">
        <v>1500</v>
      </c>
      <c r="G526" s="792" t="s">
        <v>2771</v>
      </c>
      <c r="H526" s="795" t="s">
        <v>2772</v>
      </c>
      <c r="I526" s="795" t="s">
        <v>1527</v>
      </c>
      <c r="J526" s="795" t="s">
        <v>1256</v>
      </c>
      <c r="K526" s="793" t="s">
        <v>1327</v>
      </c>
      <c r="L526" s="796">
        <v>7</v>
      </c>
      <c r="M526" s="792">
        <v>12</v>
      </c>
      <c r="N526" s="794">
        <v>21198.54</v>
      </c>
      <c r="O526" s="796">
        <v>1</v>
      </c>
      <c r="P526" s="796">
        <v>6</v>
      </c>
      <c r="Q526" s="794">
        <v>9930</v>
      </c>
    </row>
    <row r="527" spans="2:17" s="49" customFormat="1" ht="11.25">
      <c r="B527" s="791" t="s">
        <v>1225</v>
      </c>
      <c r="C527" s="792" t="s">
        <v>1233</v>
      </c>
      <c r="D527" s="792" t="s">
        <v>86</v>
      </c>
      <c r="E527" s="793" t="s">
        <v>2538</v>
      </c>
      <c r="F527" s="794">
        <v>2600</v>
      </c>
      <c r="G527" s="792" t="s">
        <v>2773</v>
      </c>
      <c r="H527" s="795" t="s">
        <v>2774</v>
      </c>
      <c r="I527" s="795" t="s">
        <v>2775</v>
      </c>
      <c r="J527" s="795" t="s">
        <v>1238</v>
      </c>
      <c r="K527" s="793" t="s">
        <v>1232</v>
      </c>
      <c r="L527" s="796">
        <v>1</v>
      </c>
      <c r="M527" s="792">
        <v>12</v>
      </c>
      <c r="N527" s="794">
        <v>33667.9</v>
      </c>
      <c r="O527" s="796">
        <v>1</v>
      </c>
      <c r="P527" s="796">
        <v>6</v>
      </c>
      <c r="Q527" s="794">
        <v>16530</v>
      </c>
    </row>
    <row r="528" spans="2:17" s="49" customFormat="1" ht="11.25">
      <c r="B528" s="791" t="s">
        <v>1225</v>
      </c>
      <c r="C528" s="792" t="s">
        <v>1233</v>
      </c>
      <c r="D528" s="792" t="s">
        <v>86</v>
      </c>
      <c r="E528" s="793" t="s">
        <v>1919</v>
      </c>
      <c r="F528" s="794">
        <v>3000</v>
      </c>
      <c r="G528" s="792" t="s">
        <v>2776</v>
      </c>
      <c r="H528" s="795" t="s">
        <v>2777</v>
      </c>
      <c r="I528" s="795" t="s">
        <v>1513</v>
      </c>
      <c r="J528" s="795" t="s">
        <v>1256</v>
      </c>
      <c r="K528" s="793" t="s">
        <v>1260</v>
      </c>
      <c r="L528" s="796">
        <v>1</v>
      </c>
      <c r="M528" s="792">
        <v>12</v>
      </c>
      <c r="N528" s="794">
        <v>38938</v>
      </c>
      <c r="O528" s="796">
        <v>1</v>
      </c>
      <c r="P528" s="796">
        <v>6</v>
      </c>
      <c r="Q528" s="794">
        <v>18926.239999999998</v>
      </c>
    </row>
    <row r="529" spans="2:17" s="49" customFormat="1" ht="11.25">
      <c r="B529" s="791" t="s">
        <v>1225</v>
      </c>
      <c r="C529" s="792" t="s">
        <v>1233</v>
      </c>
      <c r="D529" s="792" t="s">
        <v>86</v>
      </c>
      <c r="E529" s="793" t="s">
        <v>2778</v>
      </c>
      <c r="F529" s="794">
        <v>3500</v>
      </c>
      <c r="G529" s="792" t="s">
        <v>2779</v>
      </c>
      <c r="H529" s="795" t="s">
        <v>2780</v>
      </c>
      <c r="I529" s="795" t="s">
        <v>2781</v>
      </c>
      <c r="J529" s="795" t="s">
        <v>1256</v>
      </c>
      <c r="K529" s="793" t="s">
        <v>1260</v>
      </c>
      <c r="L529" s="796">
        <v>1</v>
      </c>
      <c r="M529" s="792">
        <v>12</v>
      </c>
      <c r="N529" s="794">
        <v>44726.81</v>
      </c>
      <c r="O529" s="796">
        <v>1</v>
      </c>
      <c r="P529" s="796">
        <v>6</v>
      </c>
      <c r="Q529" s="794">
        <v>21913.219999999998</v>
      </c>
    </row>
    <row r="530" spans="2:17" s="49" customFormat="1" ht="11.25">
      <c r="B530" s="791" t="s">
        <v>1225</v>
      </c>
      <c r="C530" s="792" t="s">
        <v>1233</v>
      </c>
      <c r="D530" s="792" t="s">
        <v>86</v>
      </c>
      <c r="E530" s="793" t="s">
        <v>1387</v>
      </c>
      <c r="F530" s="794">
        <v>2000</v>
      </c>
      <c r="G530" s="792" t="s">
        <v>2782</v>
      </c>
      <c r="H530" s="795" t="s">
        <v>2783</v>
      </c>
      <c r="I530" s="795" t="s">
        <v>2784</v>
      </c>
      <c r="J530" s="795" t="s">
        <v>1256</v>
      </c>
      <c r="K530" s="793" t="s">
        <v>1275</v>
      </c>
      <c r="L530" s="796">
        <v>1</v>
      </c>
      <c r="M530" s="792">
        <v>12</v>
      </c>
      <c r="N530" s="794">
        <v>27121.98</v>
      </c>
      <c r="O530" s="796">
        <v>1</v>
      </c>
      <c r="P530" s="796">
        <v>6</v>
      </c>
      <c r="Q530" s="794">
        <v>13930</v>
      </c>
    </row>
    <row r="531" spans="2:17" s="49" customFormat="1" ht="11.25">
      <c r="B531" s="791" t="s">
        <v>1225</v>
      </c>
      <c r="C531" s="792" t="s">
        <v>1233</v>
      </c>
      <c r="D531" s="792" t="s">
        <v>86</v>
      </c>
      <c r="E531" s="793" t="s">
        <v>2785</v>
      </c>
      <c r="F531" s="794">
        <v>5000</v>
      </c>
      <c r="G531" s="792" t="s">
        <v>2786</v>
      </c>
      <c r="H531" s="795" t="s">
        <v>2787</v>
      </c>
      <c r="I531" s="795" t="s">
        <v>2788</v>
      </c>
      <c r="J531" s="795" t="s">
        <v>1256</v>
      </c>
      <c r="K531" s="793" t="s">
        <v>1251</v>
      </c>
      <c r="L531" s="796">
        <v>4</v>
      </c>
      <c r="M531" s="792">
        <v>12</v>
      </c>
      <c r="N531" s="794">
        <v>62661.09</v>
      </c>
      <c r="O531" s="796">
        <v>0</v>
      </c>
      <c r="P531" s="796">
        <v>1</v>
      </c>
      <c r="Q531" s="794">
        <v>3750</v>
      </c>
    </row>
    <row r="532" spans="2:17" s="49" customFormat="1" ht="11.25">
      <c r="B532" s="791" t="s">
        <v>1225</v>
      </c>
      <c r="C532" s="792" t="s">
        <v>1233</v>
      </c>
      <c r="D532" s="792" t="s">
        <v>86</v>
      </c>
      <c r="E532" s="793" t="s">
        <v>2789</v>
      </c>
      <c r="F532" s="794">
        <v>2000</v>
      </c>
      <c r="G532" s="792" t="s">
        <v>2790</v>
      </c>
      <c r="H532" s="795" t="s">
        <v>2791</v>
      </c>
      <c r="I532" s="795" t="s">
        <v>2792</v>
      </c>
      <c r="J532" s="795" t="s">
        <v>1231</v>
      </c>
      <c r="K532" s="793" t="s">
        <v>1232</v>
      </c>
      <c r="L532" s="796">
        <v>1</v>
      </c>
      <c r="M532" s="792">
        <v>12</v>
      </c>
      <c r="N532" s="794">
        <v>26998.760000000002</v>
      </c>
      <c r="O532" s="796">
        <v>0</v>
      </c>
      <c r="P532" s="796">
        <v>1</v>
      </c>
      <c r="Q532" s="794">
        <v>2438.89</v>
      </c>
    </row>
    <row r="533" spans="2:17" s="49" customFormat="1" ht="11.25">
      <c r="B533" s="791" t="s">
        <v>1225</v>
      </c>
      <c r="C533" s="792" t="s">
        <v>1233</v>
      </c>
      <c r="D533" s="792" t="s">
        <v>86</v>
      </c>
      <c r="E533" s="793" t="s">
        <v>1731</v>
      </c>
      <c r="F533" s="794">
        <v>2600</v>
      </c>
      <c r="G533" s="792" t="s">
        <v>2793</v>
      </c>
      <c r="H533" s="795" t="s">
        <v>2794</v>
      </c>
      <c r="I533" s="795" t="s">
        <v>2795</v>
      </c>
      <c r="J533" s="795" t="s">
        <v>1256</v>
      </c>
      <c r="K533" s="793" t="s">
        <v>1327</v>
      </c>
      <c r="L533" s="796">
        <v>1</v>
      </c>
      <c r="M533" s="792">
        <v>12</v>
      </c>
      <c r="N533" s="794">
        <v>34195.49</v>
      </c>
      <c r="O533" s="796">
        <v>0</v>
      </c>
      <c r="P533" s="796">
        <v>1</v>
      </c>
      <c r="Q533" s="794">
        <v>4326.1099999999997</v>
      </c>
    </row>
    <row r="534" spans="2:17" s="49" customFormat="1" ht="11.25">
      <c r="B534" s="791" t="s">
        <v>1225</v>
      </c>
      <c r="C534" s="792" t="s">
        <v>1233</v>
      </c>
      <c r="D534" s="792" t="s">
        <v>86</v>
      </c>
      <c r="E534" s="793" t="s">
        <v>1851</v>
      </c>
      <c r="F534" s="794">
        <v>2300</v>
      </c>
      <c r="G534" s="792" t="s">
        <v>2796</v>
      </c>
      <c r="H534" s="795" t="s">
        <v>2797</v>
      </c>
      <c r="I534" s="795" t="s">
        <v>2798</v>
      </c>
      <c r="J534" s="795" t="s">
        <v>1256</v>
      </c>
      <c r="K534" s="793" t="s">
        <v>1275</v>
      </c>
      <c r="L534" s="796">
        <v>1</v>
      </c>
      <c r="M534" s="792">
        <v>12</v>
      </c>
      <c r="N534" s="794">
        <v>30321.269999999997</v>
      </c>
      <c r="O534" s="796">
        <v>1</v>
      </c>
      <c r="P534" s="796">
        <v>6</v>
      </c>
      <c r="Q534" s="794">
        <v>14432.749999999998</v>
      </c>
    </row>
    <row r="535" spans="2:17" s="49" customFormat="1" ht="11.25">
      <c r="B535" s="791" t="s">
        <v>1225</v>
      </c>
      <c r="C535" s="792" t="s">
        <v>1233</v>
      </c>
      <c r="D535" s="792" t="s">
        <v>86</v>
      </c>
      <c r="E535" s="793" t="s">
        <v>1264</v>
      </c>
      <c r="F535" s="794">
        <v>2000</v>
      </c>
      <c r="G535" s="792" t="s">
        <v>2799</v>
      </c>
      <c r="H535" s="795" t="s">
        <v>2800</v>
      </c>
      <c r="I535" s="795" t="s">
        <v>1283</v>
      </c>
      <c r="J535" s="795" t="s">
        <v>1256</v>
      </c>
      <c r="K535" s="793" t="s">
        <v>1251</v>
      </c>
      <c r="L535" s="796">
        <v>1</v>
      </c>
      <c r="M535" s="792">
        <v>12</v>
      </c>
      <c r="N535" s="794">
        <v>26999.87</v>
      </c>
      <c r="O535" s="796">
        <v>1</v>
      </c>
      <c r="P535" s="796">
        <v>6</v>
      </c>
      <c r="Q535" s="794">
        <v>12929.59</v>
      </c>
    </row>
    <row r="536" spans="2:17" s="49" customFormat="1" ht="11.25">
      <c r="B536" s="791" t="s">
        <v>1225</v>
      </c>
      <c r="C536" s="792" t="s">
        <v>1233</v>
      </c>
      <c r="D536" s="792" t="s">
        <v>86</v>
      </c>
      <c r="E536" s="793" t="s">
        <v>2138</v>
      </c>
      <c r="F536" s="794">
        <v>2000</v>
      </c>
      <c r="G536" s="792" t="s">
        <v>2801</v>
      </c>
      <c r="H536" s="795" t="s">
        <v>2802</v>
      </c>
      <c r="I536" s="795" t="s">
        <v>2803</v>
      </c>
      <c r="J536" s="795" t="s">
        <v>1256</v>
      </c>
      <c r="K536" s="793" t="s">
        <v>1232</v>
      </c>
      <c r="L536" s="796">
        <v>1</v>
      </c>
      <c r="M536" s="792">
        <v>12</v>
      </c>
      <c r="N536" s="794">
        <v>26927.93</v>
      </c>
      <c r="O536" s="796">
        <v>1</v>
      </c>
      <c r="P536" s="796">
        <v>6</v>
      </c>
      <c r="Q536" s="794">
        <v>13929.16</v>
      </c>
    </row>
    <row r="537" spans="2:17" s="49" customFormat="1" ht="11.25">
      <c r="B537" s="791" t="s">
        <v>1225</v>
      </c>
      <c r="C537" s="792" t="s">
        <v>1233</v>
      </c>
      <c r="D537" s="792" t="s">
        <v>86</v>
      </c>
      <c r="E537" s="793" t="s">
        <v>1769</v>
      </c>
      <c r="F537" s="794">
        <v>2600</v>
      </c>
      <c r="G537" s="792" t="s">
        <v>2804</v>
      </c>
      <c r="H537" s="795" t="s">
        <v>2805</v>
      </c>
      <c r="I537" s="795" t="s">
        <v>1471</v>
      </c>
      <c r="J537" s="795" t="s">
        <v>1256</v>
      </c>
      <c r="K537" s="793" t="s">
        <v>1327</v>
      </c>
      <c r="L537" s="796">
        <v>1</v>
      </c>
      <c r="M537" s="792">
        <v>12</v>
      </c>
      <c r="N537" s="794">
        <v>34273.129999999997</v>
      </c>
      <c r="O537" s="796">
        <v>1</v>
      </c>
      <c r="P537" s="796">
        <v>6</v>
      </c>
      <c r="Q537" s="794">
        <v>16335.37</v>
      </c>
    </row>
    <row r="538" spans="2:17" s="49" customFormat="1" ht="11.25">
      <c r="B538" s="791" t="s">
        <v>1225</v>
      </c>
      <c r="C538" s="792" t="s">
        <v>1233</v>
      </c>
      <c r="D538" s="792" t="s">
        <v>86</v>
      </c>
      <c r="E538" s="793" t="s">
        <v>1699</v>
      </c>
      <c r="F538" s="794">
        <v>5000</v>
      </c>
      <c r="G538" s="792" t="s">
        <v>2806</v>
      </c>
      <c r="H538" s="795" t="s">
        <v>2807</v>
      </c>
      <c r="I538" s="795" t="s">
        <v>1426</v>
      </c>
      <c r="J538" s="795" t="s">
        <v>1256</v>
      </c>
      <c r="K538" s="793" t="s">
        <v>1251</v>
      </c>
      <c r="L538" s="796">
        <v>1</v>
      </c>
      <c r="M538" s="792">
        <v>12</v>
      </c>
      <c r="N538" s="794">
        <v>62811.8</v>
      </c>
      <c r="O538" s="796">
        <v>1</v>
      </c>
      <c r="P538" s="796">
        <v>6</v>
      </c>
      <c r="Q538" s="794">
        <v>30901.18</v>
      </c>
    </row>
    <row r="539" spans="2:17" s="49" customFormat="1" ht="11.25">
      <c r="B539" s="791" t="s">
        <v>1225</v>
      </c>
      <c r="C539" s="792" t="s">
        <v>1233</v>
      </c>
      <c r="D539" s="792" t="s">
        <v>86</v>
      </c>
      <c r="E539" s="793" t="s">
        <v>1244</v>
      </c>
      <c r="F539" s="794">
        <v>2000</v>
      </c>
      <c r="G539" s="792" t="s">
        <v>2808</v>
      </c>
      <c r="H539" s="795" t="s">
        <v>2809</v>
      </c>
      <c r="I539" s="795" t="s">
        <v>2042</v>
      </c>
      <c r="J539" s="795" t="s">
        <v>1238</v>
      </c>
      <c r="K539" s="793" t="s">
        <v>1232</v>
      </c>
      <c r="L539" s="796">
        <v>1</v>
      </c>
      <c r="M539" s="792">
        <v>12</v>
      </c>
      <c r="N539" s="794">
        <v>26930.010000000002</v>
      </c>
      <c r="O539" s="796">
        <v>1</v>
      </c>
      <c r="P539" s="796">
        <v>6</v>
      </c>
      <c r="Q539" s="794">
        <v>12924.57</v>
      </c>
    </row>
    <row r="540" spans="2:17" s="49" customFormat="1" ht="11.25">
      <c r="B540" s="791" t="s">
        <v>1225</v>
      </c>
      <c r="C540" s="792" t="s">
        <v>1233</v>
      </c>
      <c r="D540" s="792" t="s">
        <v>86</v>
      </c>
      <c r="E540" s="793" t="s">
        <v>2810</v>
      </c>
      <c r="F540" s="794">
        <v>4500</v>
      </c>
      <c r="G540" s="792" t="s">
        <v>2811</v>
      </c>
      <c r="H540" s="795" t="s">
        <v>2812</v>
      </c>
      <c r="I540" s="795" t="s">
        <v>2813</v>
      </c>
      <c r="J540" s="795" t="s">
        <v>1256</v>
      </c>
      <c r="K540" s="793" t="s">
        <v>1327</v>
      </c>
      <c r="L540" s="796">
        <v>8</v>
      </c>
      <c r="M540" s="792">
        <v>12</v>
      </c>
      <c r="N540" s="794">
        <v>57143.75</v>
      </c>
      <c r="O540" s="796">
        <v>1</v>
      </c>
      <c r="P540" s="796">
        <v>6</v>
      </c>
      <c r="Q540" s="794">
        <v>27930</v>
      </c>
    </row>
    <row r="541" spans="2:17" s="49" customFormat="1" ht="11.25">
      <c r="B541" s="791" t="s">
        <v>1225</v>
      </c>
      <c r="C541" s="792" t="s">
        <v>1233</v>
      </c>
      <c r="D541" s="792" t="s">
        <v>86</v>
      </c>
      <c r="E541" s="793" t="s">
        <v>2814</v>
      </c>
      <c r="F541" s="794">
        <v>2000</v>
      </c>
      <c r="G541" s="792" t="s">
        <v>2815</v>
      </c>
      <c r="H541" s="795" t="s">
        <v>2816</v>
      </c>
      <c r="I541" s="795" t="s">
        <v>2817</v>
      </c>
      <c r="J541" s="795" t="s">
        <v>1231</v>
      </c>
      <c r="K541" s="793" t="s">
        <v>1232</v>
      </c>
      <c r="L541" s="796">
        <v>1</v>
      </c>
      <c r="M541" s="792">
        <v>12</v>
      </c>
      <c r="N541" s="794">
        <v>26998.05</v>
      </c>
      <c r="O541" s="796">
        <v>1</v>
      </c>
      <c r="P541" s="796">
        <v>6</v>
      </c>
      <c r="Q541" s="794">
        <v>12925.56</v>
      </c>
    </row>
    <row r="542" spans="2:17" s="49" customFormat="1" ht="11.25">
      <c r="B542" s="791" t="s">
        <v>1225</v>
      </c>
      <c r="C542" s="792" t="s">
        <v>1233</v>
      </c>
      <c r="D542" s="792" t="s">
        <v>86</v>
      </c>
      <c r="E542" s="793" t="s">
        <v>2818</v>
      </c>
      <c r="F542" s="794">
        <v>3000</v>
      </c>
      <c r="G542" s="792" t="s">
        <v>2819</v>
      </c>
      <c r="H542" s="795" t="s">
        <v>2820</v>
      </c>
      <c r="I542" s="795" t="s">
        <v>2821</v>
      </c>
      <c r="J542" s="795" t="s">
        <v>1256</v>
      </c>
      <c r="K542" s="793" t="s">
        <v>1251</v>
      </c>
      <c r="L542" s="796">
        <v>1</v>
      </c>
      <c r="M542" s="792">
        <v>12</v>
      </c>
      <c r="N542" s="794">
        <v>38996.759999999995</v>
      </c>
      <c r="O542" s="796">
        <v>1</v>
      </c>
      <c r="P542" s="796">
        <v>6</v>
      </c>
      <c r="Q542" s="794">
        <v>18930</v>
      </c>
    </row>
    <row r="543" spans="2:17" s="49" customFormat="1" ht="11.25">
      <c r="B543" s="791" t="s">
        <v>1225</v>
      </c>
      <c r="C543" s="792" t="s">
        <v>1233</v>
      </c>
      <c r="D543" s="792" t="s">
        <v>86</v>
      </c>
      <c r="E543" s="793" t="s">
        <v>1988</v>
      </c>
      <c r="F543" s="794">
        <v>2000</v>
      </c>
      <c r="G543" s="792" t="s">
        <v>2822</v>
      </c>
      <c r="H543" s="795" t="s">
        <v>2823</v>
      </c>
      <c r="I543" s="795" t="s">
        <v>1290</v>
      </c>
      <c r="J543" s="795" t="s">
        <v>1231</v>
      </c>
      <c r="K543" s="793" t="s">
        <v>1232</v>
      </c>
      <c r="L543" s="796">
        <v>1</v>
      </c>
      <c r="M543" s="792">
        <v>12</v>
      </c>
      <c r="N543" s="794">
        <v>26977.360000000001</v>
      </c>
      <c r="O543" s="796">
        <v>1</v>
      </c>
      <c r="P543" s="796">
        <v>6</v>
      </c>
      <c r="Q543" s="794">
        <v>13930</v>
      </c>
    </row>
    <row r="544" spans="2:17" s="49" customFormat="1" ht="11.25">
      <c r="B544" s="791" t="s">
        <v>1225</v>
      </c>
      <c r="C544" s="792" t="s">
        <v>1233</v>
      </c>
      <c r="D544" s="792" t="s">
        <v>86</v>
      </c>
      <c r="E544" s="793" t="s">
        <v>2824</v>
      </c>
      <c r="F544" s="794">
        <v>6000</v>
      </c>
      <c r="G544" s="792" t="s">
        <v>2825</v>
      </c>
      <c r="H544" s="795" t="s">
        <v>2826</v>
      </c>
      <c r="I544" s="795" t="s">
        <v>1242</v>
      </c>
      <c r="J544" s="795" t="s">
        <v>1242</v>
      </c>
      <c r="K544" s="793" t="s">
        <v>1242</v>
      </c>
      <c r="L544" s="796">
        <v>7</v>
      </c>
      <c r="M544" s="792">
        <v>12</v>
      </c>
      <c r="N544" s="794">
        <v>74984.58</v>
      </c>
      <c r="O544" s="796">
        <v>1</v>
      </c>
      <c r="P544" s="796">
        <v>6</v>
      </c>
      <c r="Q544" s="794">
        <v>40056.589999999997</v>
      </c>
    </row>
    <row r="545" spans="2:17" s="49" customFormat="1" ht="11.25">
      <c r="B545" s="791" t="s">
        <v>1225</v>
      </c>
      <c r="C545" s="792" t="s">
        <v>1233</v>
      </c>
      <c r="D545" s="792" t="s">
        <v>86</v>
      </c>
      <c r="E545" s="793" t="s">
        <v>1244</v>
      </c>
      <c r="F545" s="794">
        <v>2000</v>
      </c>
      <c r="G545" s="792" t="s">
        <v>2827</v>
      </c>
      <c r="H545" s="795" t="s">
        <v>2828</v>
      </c>
      <c r="I545" s="795" t="s">
        <v>2829</v>
      </c>
      <c r="J545" s="795" t="s">
        <v>1256</v>
      </c>
      <c r="K545" s="793" t="s">
        <v>1260</v>
      </c>
      <c r="L545" s="796">
        <v>7</v>
      </c>
      <c r="M545" s="792">
        <v>12</v>
      </c>
      <c r="N545" s="794">
        <v>26996.52</v>
      </c>
      <c r="O545" s="796">
        <v>1</v>
      </c>
      <c r="P545" s="796">
        <v>6</v>
      </c>
      <c r="Q545" s="794">
        <v>12929.869999999999</v>
      </c>
    </row>
    <row r="546" spans="2:17" s="49" customFormat="1" ht="11.25">
      <c r="B546" s="791" t="s">
        <v>1225</v>
      </c>
      <c r="C546" s="792" t="s">
        <v>1233</v>
      </c>
      <c r="D546" s="792" t="s">
        <v>86</v>
      </c>
      <c r="E546" s="793" t="s">
        <v>2175</v>
      </c>
      <c r="F546" s="794">
        <v>4000</v>
      </c>
      <c r="G546" s="792" t="s">
        <v>2830</v>
      </c>
      <c r="H546" s="795" t="s">
        <v>2831</v>
      </c>
      <c r="I546" s="795" t="s">
        <v>1290</v>
      </c>
      <c r="J546" s="795" t="s">
        <v>1238</v>
      </c>
      <c r="K546" s="793" t="s">
        <v>1251</v>
      </c>
      <c r="L546" s="796">
        <v>1</v>
      </c>
      <c r="M546" s="792">
        <v>12</v>
      </c>
      <c r="N546" s="794">
        <v>50626.92</v>
      </c>
      <c r="O546" s="796">
        <v>1</v>
      </c>
      <c r="P546" s="796">
        <v>6</v>
      </c>
      <c r="Q546" s="794">
        <v>24930</v>
      </c>
    </row>
    <row r="547" spans="2:17" s="49" customFormat="1" ht="11.25">
      <c r="B547" s="791" t="s">
        <v>1225</v>
      </c>
      <c r="C547" s="792" t="s">
        <v>1243</v>
      </c>
      <c r="D547" s="792" t="s">
        <v>86</v>
      </c>
      <c r="E547" s="793" t="s">
        <v>1234</v>
      </c>
      <c r="F547" s="794">
        <v>2000</v>
      </c>
      <c r="G547" s="792" t="s">
        <v>2832</v>
      </c>
      <c r="H547" s="795" t="s">
        <v>2833</v>
      </c>
      <c r="I547" s="795" t="s">
        <v>1522</v>
      </c>
      <c r="J547" s="795" t="s">
        <v>1238</v>
      </c>
      <c r="K547" s="793" t="s">
        <v>1251</v>
      </c>
      <c r="L547" s="796">
        <v>1</v>
      </c>
      <c r="M547" s="792">
        <v>12</v>
      </c>
      <c r="N547" s="794">
        <v>26999.87</v>
      </c>
      <c r="O547" s="796">
        <v>1</v>
      </c>
      <c r="P547" s="796">
        <v>6</v>
      </c>
      <c r="Q547" s="794">
        <v>12863.33</v>
      </c>
    </row>
    <row r="548" spans="2:17" s="49" customFormat="1" ht="11.25">
      <c r="B548" s="791" t="s">
        <v>1225</v>
      </c>
      <c r="C548" s="792" t="s">
        <v>1233</v>
      </c>
      <c r="D548" s="792" t="s">
        <v>86</v>
      </c>
      <c r="E548" s="793" t="s">
        <v>2745</v>
      </c>
      <c r="F548" s="794">
        <v>2500</v>
      </c>
      <c r="G548" s="792" t="s">
        <v>2834</v>
      </c>
      <c r="H548" s="795" t="s">
        <v>2835</v>
      </c>
      <c r="I548" s="795" t="s">
        <v>2836</v>
      </c>
      <c r="J548" s="795" t="s">
        <v>1238</v>
      </c>
      <c r="K548" s="793" t="s">
        <v>1232</v>
      </c>
      <c r="L548" s="796">
        <v>1</v>
      </c>
      <c r="M548" s="792">
        <v>12</v>
      </c>
      <c r="N548" s="794">
        <v>32988.199999999997</v>
      </c>
      <c r="O548" s="796">
        <v>1</v>
      </c>
      <c r="P548" s="796">
        <v>6</v>
      </c>
      <c r="Q548" s="794">
        <v>15921.84</v>
      </c>
    </row>
    <row r="549" spans="2:17" s="49" customFormat="1" ht="11.25">
      <c r="B549" s="791" t="s">
        <v>1225</v>
      </c>
      <c r="C549" s="792" t="s">
        <v>1233</v>
      </c>
      <c r="D549" s="792" t="s">
        <v>86</v>
      </c>
      <c r="E549" s="793" t="s">
        <v>2538</v>
      </c>
      <c r="F549" s="794">
        <v>2000</v>
      </c>
      <c r="G549" s="792" t="s">
        <v>2837</v>
      </c>
      <c r="H549" s="795" t="s">
        <v>2838</v>
      </c>
      <c r="I549" s="795" t="s">
        <v>2839</v>
      </c>
      <c r="J549" s="795" t="s">
        <v>1256</v>
      </c>
      <c r="K549" s="793" t="s">
        <v>1275</v>
      </c>
      <c r="L549" s="796">
        <v>1</v>
      </c>
      <c r="M549" s="792">
        <v>12</v>
      </c>
      <c r="N549" s="794">
        <v>26773.35</v>
      </c>
      <c r="O549" s="796">
        <v>1</v>
      </c>
      <c r="P549" s="796">
        <v>6</v>
      </c>
      <c r="Q549" s="794">
        <v>12855.84</v>
      </c>
    </row>
    <row r="550" spans="2:17" s="49" customFormat="1" ht="11.25">
      <c r="B550" s="791" t="s">
        <v>1225</v>
      </c>
      <c r="C550" s="792" t="s">
        <v>1233</v>
      </c>
      <c r="D550" s="792" t="s">
        <v>86</v>
      </c>
      <c r="E550" s="793" t="s">
        <v>1312</v>
      </c>
      <c r="F550" s="794">
        <v>2000</v>
      </c>
      <c r="G550" s="792" t="s">
        <v>2840</v>
      </c>
      <c r="H550" s="795" t="s">
        <v>2841</v>
      </c>
      <c r="I550" s="795" t="s">
        <v>2842</v>
      </c>
      <c r="J550" s="795" t="s">
        <v>1231</v>
      </c>
      <c r="K550" s="793" t="s">
        <v>1232</v>
      </c>
      <c r="L550" s="796">
        <v>4</v>
      </c>
      <c r="M550" s="792">
        <v>12</v>
      </c>
      <c r="N550" s="794">
        <v>27000.77</v>
      </c>
      <c r="O550" s="796">
        <v>1</v>
      </c>
      <c r="P550" s="796">
        <v>6</v>
      </c>
      <c r="Q550" s="794">
        <v>12929.59</v>
      </c>
    </row>
    <row r="551" spans="2:17" s="49" customFormat="1" ht="11.25">
      <c r="B551" s="791" t="s">
        <v>1225</v>
      </c>
      <c r="C551" s="792" t="s">
        <v>1233</v>
      </c>
      <c r="D551" s="792" t="s">
        <v>86</v>
      </c>
      <c r="E551" s="793" t="s">
        <v>1264</v>
      </c>
      <c r="F551" s="794">
        <v>2000</v>
      </c>
      <c r="G551" s="792" t="s">
        <v>2843</v>
      </c>
      <c r="H551" s="795" t="s">
        <v>2844</v>
      </c>
      <c r="I551" s="795" t="s">
        <v>2845</v>
      </c>
      <c r="J551" s="795" t="s">
        <v>1238</v>
      </c>
      <c r="K551" s="793" t="s">
        <v>1232</v>
      </c>
      <c r="L551" s="796">
        <v>1</v>
      </c>
      <c r="M551" s="792">
        <v>12</v>
      </c>
      <c r="N551" s="794">
        <v>27000</v>
      </c>
      <c r="O551" s="796">
        <v>1</v>
      </c>
      <c r="P551" s="796">
        <v>6</v>
      </c>
      <c r="Q551" s="794">
        <v>12930</v>
      </c>
    </row>
    <row r="552" spans="2:17" s="49" customFormat="1" ht="11.25">
      <c r="B552" s="791" t="s">
        <v>1225</v>
      </c>
      <c r="C552" s="792" t="s">
        <v>1233</v>
      </c>
      <c r="D552" s="792" t="s">
        <v>86</v>
      </c>
      <c r="E552" s="793" t="s">
        <v>1276</v>
      </c>
      <c r="F552" s="794">
        <v>2300</v>
      </c>
      <c r="G552" s="792" t="s">
        <v>2846</v>
      </c>
      <c r="H552" s="795" t="s">
        <v>2847</v>
      </c>
      <c r="I552" s="795" t="s">
        <v>1471</v>
      </c>
      <c r="J552" s="795" t="s">
        <v>1256</v>
      </c>
      <c r="K552" s="793" t="s">
        <v>1251</v>
      </c>
      <c r="L552" s="796">
        <v>1</v>
      </c>
      <c r="M552" s="792">
        <v>12</v>
      </c>
      <c r="N552" s="794">
        <v>30805.71</v>
      </c>
      <c r="O552" s="796">
        <v>1</v>
      </c>
      <c r="P552" s="796">
        <v>6</v>
      </c>
      <c r="Q552" s="794">
        <v>14694.539999999999</v>
      </c>
    </row>
    <row r="553" spans="2:17" s="49" customFormat="1" ht="11.25">
      <c r="B553" s="791" t="s">
        <v>1225</v>
      </c>
      <c r="C553" s="792" t="s">
        <v>1233</v>
      </c>
      <c r="D553" s="792" t="s">
        <v>86</v>
      </c>
      <c r="E553" s="793" t="s">
        <v>1252</v>
      </c>
      <c r="F553" s="794">
        <v>2000</v>
      </c>
      <c r="G553" s="792" t="s">
        <v>2848</v>
      </c>
      <c r="H553" s="795" t="s">
        <v>2849</v>
      </c>
      <c r="I553" s="795" t="s">
        <v>1636</v>
      </c>
      <c r="J553" s="795" t="s">
        <v>1238</v>
      </c>
      <c r="K553" s="793" t="s">
        <v>1232</v>
      </c>
      <c r="L553" s="796">
        <v>1</v>
      </c>
      <c r="M553" s="792">
        <v>12</v>
      </c>
      <c r="N553" s="794">
        <v>26533.05</v>
      </c>
      <c r="O553" s="796">
        <v>1</v>
      </c>
      <c r="P553" s="796">
        <v>6</v>
      </c>
      <c r="Q553" s="794">
        <v>12930</v>
      </c>
    </row>
    <row r="554" spans="2:17" s="49" customFormat="1" ht="11.25">
      <c r="B554" s="791" t="s">
        <v>1225</v>
      </c>
      <c r="C554" s="792" t="s">
        <v>1233</v>
      </c>
      <c r="D554" s="792" t="s">
        <v>86</v>
      </c>
      <c r="E554" s="793" t="s">
        <v>1680</v>
      </c>
      <c r="F554" s="794">
        <v>5000</v>
      </c>
      <c r="G554" s="792" t="s">
        <v>2850</v>
      </c>
      <c r="H554" s="795" t="s">
        <v>2851</v>
      </c>
      <c r="I554" s="795" t="s">
        <v>2852</v>
      </c>
      <c r="J554" s="795" t="s">
        <v>1256</v>
      </c>
      <c r="K554" s="793" t="s">
        <v>1251</v>
      </c>
      <c r="L554" s="796">
        <v>1</v>
      </c>
      <c r="M554" s="792">
        <v>12</v>
      </c>
      <c r="N554" s="794">
        <v>62658.340000000004</v>
      </c>
      <c r="O554" s="796">
        <v>1</v>
      </c>
      <c r="P554" s="796">
        <v>6</v>
      </c>
      <c r="Q554" s="794">
        <v>31930</v>
      </c>
    </row>
    <row r="555" spans="2:17" s="49" customFormat="1" ht="11.25">
      <c r="B555" s="791" t="s">
        <v>1225</v>
      </c>
      <c r="C555" s="792" t="s">
        <v>1233</v>
      </c>
      <c r="D555" s="792" t="s">
        <v>86</v>
      </c>
      <c r="E555" s="793" t="s">
        <v>1284</v>
      </c>
      <c r="F555" s="794">
        <v>2000</v>
      </c>
      <c r="G555" s="792" t="s">
        <v>2853</v>
      </c>
      <c r="H555" s="795" t="s">
        <v>2854</v>
      </c>
      <c r="I555" s="795" t="s">
        <v>2855</v>
      </c>
      <c r="J555" s="795" t="s">
        <v>1238</v>
      </c>
      <c r="K555" s="793" t="s">
        <v>1232</v>
      </c>
      <c r="L555" s="796">
        <v>1</v>
      </c>
      <c r="M555" s="792">
        <v>12</v>
      </c>
      <c r="N555" s="794">
        <v>26996.81</v>
      </c>
      <c r="O555" s="796">
        <v>1</v>
      </c>
      <c r="P555" s="796">
        <v>6</v>
      </c>
      <c r="Q555" s="794">
        <v>12858.880000000001</v>
      </c>
    </row>
    <row r="556" spans="2:17" s="49" customFormat="1" ht="11.25">
      <c r="B556" s="791" t="s">
        <v>1225</v>
      </c>
      <c r="C556" s="792" t="s">
        <v>1233</v>
      </c>
      <c r="D556" s="792" t="s">
        <v>86</v>
      </c>
      <c r="E556" s="793" t="s">
        <v>2558</v>
      </c>
      <c r="F556" s="794">
        <v>2000</v>
      </c>
      <c r="G556" s="792" t="s">
        <v>2856</v>
      </c>
      <c r="H556" s="795" t="s">
        <v>2857</v>
      </c>
      <c r="I556" s="795" t="s">
        <v>1242</v>
      </c>
      <c r="J556" s="795" t="s">
        <v>1382</v>
      </c>
      <c r="K556" s="793" t="s">
        <v>1383</v>
      </c>
      <c r="L556" s="796">
        <v>1</v>
      </c>
      <c r="M556" s="792">
        <v>12</v>
      </c>
      <c r="N556" s="794">
        <v>26719.879999999997</v>
      </c>
      <c r="O556" s="796">
        <v>1</v>
      </c>
      <c r="P556" s="796">
        <v>6</v>
      </c>
      <c r="Q556" s="794">
        <v>12861.949999999999</v>
      </c>
    </row>
    <row r="557" spans="2:17" s="49" customFormat="1" ht="11.25">
      <c r="B557" s="791" t="s">
        <v>1225</v>
      </c>
      <c r="C557" s="792" t="s">
        <v>1233</v>
      </c>
      <c r="D557" s="792" t="s">
        <v>86</v>
      </c>
      <c r="E557" s="793" t="s">
        <v>1727</v>
      </c>
      <c r="F557" s="794">
        <v>5000</v>
      </c>
      <c r="G557" s="792" t="s">
        <v>2858</v>
      </c>
      <c r="H557" s="795" t="s">
        <v>2859</v>
      </c>
      <c r="I557" s="795" t="s">
        <v>1255</v>
      </c>
      <c r="J557" s="795" t="s">
        <v>1256</v>
      </c>
      <c r="K557" s="793" t="s">
        <v>1251</v>
      </c>
      <c r="L557" s="796">
        <v>1</v>
      </c>
      <c r="M557" s="792">
        <v>12</v>
      </c>
      <c r="N557" s="794">
        <v>63992.36</v>
      </c>
      <c r="O557" s="796">
        <v>1</v>
      </c>
      <c r="P557" s="796">
        <v>6</v>
      </c>
      <c r="Q557" s="794">
        <v>30928.960000000003</v>
      </c>
    </row>
    <row r="558" spans="2:17" s="49" customFormat="1" ht="11.25">
      <c r="B558" s="791" t="s">
        <v>1225</v>
      </c>
      <c r="C558" s="792" t="s">
        <v>1233</v>
      </c>
      <c r="D558" s="792" t="s">
        <v>86</v>
      </c>
      <c r="E558" s="793" t="s">
        <v>1335</v>
      </c>
      <c r="F558" s="794">
        <v>3500</v>
      </c>
      <c r="G558" s="792" t="s">
        <v>2860</v>
      </c>
      <c r="H558" s="795" t="s">
        <v>2861</v>
      </c>
      <c r="I558" s="795" t="s">
        <v>1283</v>
      </c>
      <c r="J558" s="795" t="s">
        <v>1256</v>
      </c>
      <c r="K558" s="793" t="s">
        <v>1251</v>
      </c>
      <c r="L558" s="796">
        <v>1</v>
      </c>
      <c r="M558" s="792">
        <v>12</v>
      </c>
      <c r="N558" s="794">
        <v>44875.3</v>
      </c>
      <c r="O558" s="796">
        <v>0</v>
      </c>
      <c r="P558" s="796">
        <v>1</v>
      </c>
      <c r="Q558" s="794">
        <v>3052.78</v>
      </c>
    </row>
    <row r="559" spans="2:17" s="49" customFormat="1" ht="11.25">
      <c r="B559" s="791" t="s">
        <v>1225</v>
      </c>
      <c r="C559" s="792" t="s">
        <v>1233</v>
      </c>
      <c r="D559" s="792" t="s">
        <v>86</v>
      </c>
      <c r="E559" s="793" t="s">
        <v>1628</v>
      </c>
      <c r="F559" s="794">
        <v>5000</v>
      </c>
      <c r="G559" s="792" t="s">
        <v>2862</v>
      </c>
      <c r="H559" s="795" t="s">
        <v>2863</v>
      </c>
      <c r="I559" s="795" t="s">
        <v>1255</v>
      </c>
      <c r="J559" s="795" t="s">
        <v>1256</v>
      </c>
      <c r="K559" s="793" t="s">
        <v>1251</v>
      </c>
      <c r="L559" s="796">
        <v>7</v>
      </c>
      <c r="M559" s="792">
        <v>12</v>
      </c>
      <c r="N559" s="794">
        <v>62937.5</v>
      </c>
      <c r="O559" s="796">
        <v>1</v>
      </c>
      <c r="P559" s="796">
        <v>6</v>
      </c>
      <c r="Q559" s="794">
        <v>30916.81</v>
      </c>
    </row>
    <row r="560" spans="2:17" s="49" customFormat="1" ht="11.25">
      <c r="B560" s="791" t="s">
        <v>1225</v>
      </c>
      <c r="C560" s="792" t="s">
        <v>1233</v>
      </c>
      <c r="D560" s="792" t="s">
        <v>86</v>
      </c>
      <c r="E560" s="793" t="s">
        <v>2543</v>
      </c>
      <c r="F560" s="794">
        <v>4200</v>
      </c>
      <c r="G560" s="792" t="s">
        <v>2864</v>
      </c>
      <c r="H560" s="795" t="s">
        <v>2865</v>
      </c>
      <c r="I560" s="795" t="s">
        <v>1415</v>
      </c>
      <c r="J560" s="795" t="s">
        <v>1256</v>
      </c>
      <c r="K560" s="793" t="s">
        <v>1327</v>
      </c>
      <c r="L560" s="796">
        <v>1</v>
      </c>
      <c r="M560" s="792">
        <v>12</v>
      </c>
      <c r="N560" s="794">
        <v>53400</v>
      </c>
      <c r="O560" s="796">
        <v>1</v>
      </c>
      <c r="P560" s="796">
        <v>6</v>
      </c>
      <c r="Q560" s="794">
        <v>26129.42</v>
      </c>
    </row>
    <row r="561" spans="2:17" s="49" customFormat="1" ht="11.25">
      <c r="B561" s="791" t="s">
        <v>1225</v>
      </c>
      <c r="C561" s="792" t="s">
        <v>1233</v>
      </c>
      <c r="D561" s="792" t="s">
        <v>86</v>
      </c>
      <c r="E561" s="793" t="s">
        <v>1276</v>
      </c>
      <c r="F561" s="794">
        <v>3600</v>
      </c>
      <c r="G561" s="792" t="s">
        <v>2866</v>
      </c>
      <c r="H561" s="795" t="s">
        <v>2867</v>
      </c>
      <c r="I561" s="795" t="s">
        <v>2868</v>
      </c>
      <c r="J561" s="795" t="s">
        <v>1256</v>
      </c>
      <c r="K561" s="793" t="s">
        <v>1251</v>
      </c>
      <c r="L561" s="796">
        <v>1</v>
      </c>
      <c r="M561" s="792">
        <v>12</v>
      </c>
      <c r="N561" s="794">
        <v>46905.08</v>
      </c>
      <c r="O561" s="796">
        <v>1</v>
      </c>
      <c r="P561" s="796">
        <v>6</v>
      </c>
      <c r="Q561" s="794">
        <v>23525.489999999998</v>
      </c>
    </row>
    <row r="562" spans="2:17" s="49" customFormat="1" ht="11.25">
      <c r="B562" s="791" t="s">
        <v>1225</v>
      </c>
      <c r="C562" s="792" t="s">
        <v>1233</v>
      </c>
      <c r="D562" s="792" t="s">
        <v>86</v>
      </c>
      <c r="E562" s="793" t="s">
        <v>1923</v>
      </c>
      <c r="F562" s="794">
        <v>2600</v>
      </c>
      <c r="G562" s="792" t="s">
        <v>2869</v>
      </c>
      <c r="H562" s="795" t="s">
        <v>2870</v>
      </c>
      <c r="I562" s="795" t="s">
        <v>2871</v>
      </c>
      <c r="J562" s="795" t="s">
        <v>1256</v>
      </c>
      <c r="K562" s="793" t="s">
        <v>1327</v>
      </c>
      <c r="L562" s="796">
        <v>1</v>
      </c>
      <c r="M562" s="792">
        <v>12</v>
      </c>
      <c r="N562" s="794">
        <v>34187.9</v>
      </c>
      <c r="O562" s="796">
        <v>1</v>
      </c>
      <c r="P562" s="796">
        <v>6</v>
      </c>
      <c r="Q562" s="794">
        <v>17442.61</v>
      </c>
    </row>
    <row r="563" spans="2:17" s="49" customFormat="1" ht="11.25">
      <c r="B563" s="791" t="s">
        <v>1225</v>
      </c>
      <c r="C563" s="792" t="s">
        <v>1233</v>
      </c>
      <c r="D563" s="792" t="s">
        <v>86</v>
      </c>
      <c r="E563" s="793" t="s">
        <v>2558</v>
      </c>
      <c r="F563" s="794">
        <v>2000</v>
      </c>
      <c r="G563" s="792" t="s">
        <v>2872</v>
      </c>
      <c r="H563" s="795" t="s">
        <v>2873</v>
      </c>
      <c r="I563" s="795" t="s">
        <v>1381</v>
      </c>
      <c r="J563" s="795" t="s">
        <v>1382</v>
      </c>
      <c r="K563" s="793" t="s">
        <v>1383</v>
      </c>
      <c r="L563" s="796">
        <v>1</v>
      </c>
      <c r="M563" s="792">
        <v>12</v>
      </c>
      <c r="N563" s="794">
        <v>26994.720000000001</v>
      </c>
      <c r="O563" s="796">
        <v>1</v>
      </c>
      <c r="P563" s="796">
        <v>6</v>
      </c>
      <c r="Q563" s="794">
        <v>12918.460000000001</v>
      </c>
    </row>
    <row r="564" spans="2:17" s="49" customFormat="1" ht="11.25">
      <c r="B564" s="791" t="s">
        <v>1225</v>
      </c>
      <c r="C564" s="792" t="s">
        <v>1233</v>
      </c>
      <c r="D564" s="792" t="s">
        <v>86</v>
      </c>
      <c r="E564" s="793" t="s">
        <v>1252</v>
      </c>
      <c r="F564" s="794">
        <v>1800</v>
      </c>
      <c r="G564" s="792" t="s">
        <v>2874</v>
      </c>
      <c r="H564" s="795" t="s">
        <v>2875</v>
      </c>
      <c r="I564" s="795" t="s">
        <v>2127</v>
      </c>
      <c r="J564" s="795" t="s">
        <v>1256</v>
      </c>
      <c r="K564" s="793" t="s">
        <v>1260</v>
      </c>
      <c r="L564" s="796">
        <v>7</v>
      </c>
      <c r="M564" s="792">
        <v>12</v>
      </c>
      <c r="N564" s="794">
        <v>24330.11</v>
      </c>
      <c r="O564" s="796">
        <v>1</v>
      </c>
      <c r="P564" s="796">
        <v>6</v>
      </c>
      <c r="Q564" s="794">
        <v>11710.619999999999</v>
      </c>
    </row>
    <row r="565" spans="2:17" s="49" customFormat="1" ht="11.25">
      <c r="B565" s="791" t="s">
        <v>1225</v>
      </c>
      <c r="C565" s="792" t="s">
        <v>1233</v>
      </c>
      <c r="D565" s="792" t="s">
        <v>86</v>
      </c>
      <c r="E565" s="793" t="s">
        <v>1769</v>
      </c>
      <c r="F565" s="794">
        <v>2600</v>
      </c>
      <c r="G565" s="792" t="s">
        <v>2876</v>
      </c>
      <c r="H565" s="795" t="s">
        <v>2877</v>
      </c>
      <c r="I565" s="795" t="s">
        <v>2023</v>
      </c>
      <c r="J565" s="795" t="s">
        <v>1238</v>
      </c>
      <c r="K565" s="793" t="s">
        <v>1232</v>
      </c>
      <c r="L565" s="796">
        <v>1</v>
      </c>
      <c r="M565" s="792">
        <v>12</v>
      </c>
      <c r="N565" s="794">
        <v>34090.400000000001</v>
      </c>
      <c r="O565" s="796">
        <v>1</v>
      </c>
      <c r="P565" s="796">
        <v>6</v>
      </c>
      <c r="Q565" s="794">
        <v>16494.059999999998</v>
      </c>
    </row>
    <row r="566" spans="2:17" s="49" customFormat="1" ht="11.25">
      <c r="B566" s="791" t="s">
        <v>1225</v>
      </c>
      <c r="C566" s="792" t="s">
        <v>1233</v>
      </c>
      <c r="D566" s="792" t="s">
        <v>86</v>
      </c>
      <c r="E566" s="793" t="s">
        <v>1819</v>
      </c>
      <c r="F566" s="794">
        <v>2600</v>
      </c>
      <c r="G566" s="792" t="s">
        <v>2878</v>
      </c>
      <c r="H566" s="795" t="s">
        <v>2879</v>
      </c>
      <c r="I566" s="795" t="s">
        <v>2880</v>
      </c>
      <c r="J566" s="795" t="s">
        <v>1256</v>
      </c>
      <c r="K566" s="793" t="s">
        <v>1260</v>
      </c>
      <c r="L566" s="796">
        <v>1</v>
      </c>
      <c r="M566" s="792">
        <v>12</v>
      </c>
      <c r="N566" s="794">
        <v>34028.339999999997</v>
      </c>
      <c r="O566" s="796">
        <v>1</v>
      </c>
      <c r="P566" s="796">
        <v>6</v>
      </c>
      <c r="Q566" s="794">
        <v>16450.91</v>
      </c>
    </row>
    <row r="567" spans="2:17" s="49" customFormat="1" ht="11.25">
      <c r="B567" s="791" t="s">
        <v>1225</v>
      </c>
      <c r="C567" s="792" t="s">
        <v>1233</v>
      </c>
      <c r="D567" s="792" t="s">
        <v>86</v>
      </c>
      <c r="E567" s="793" t="s">
        <v>2881</v>
      </c>
      <c r="F567" s="794">
        <v>1500</v>
      </c>
      <c r="G567" s="792" t="s">
        <v>2882</v>
      </c>
      <c r="H567" s="795" t="s">
        <v>2883</v>
      </c>
      <c r="I567" s="795" t="s">
        <v>1242</v>
      </c>
      <c r="J567" s="795" t="s">
        <v>1242</v>
      </c>
      <c r="K567" s="793" t="s">
        <v>1242</v>
      </c>
      <c r="L567" s="796">
        <v>7</v>
      </c>
      <c r="M567" s="792">
        <v>12</v>
      </c>
      <c r="N567" s="794">
        <v>21199.07</v>
      </c>
      <c r="O567" s="796">
        <v>1</v>
      </c>
      <c r="P567" s="796">
        <v>6</v>
      </c>
      <c r="Q567" s="794">
        <v>9927.7099999999991</v>
      </c>
    </row>
    <row r="568" spans="2:17" s="49" customFormat="1" ht="11.25">
      <c r="B568" s="791" t="s">
        <v>1225</v>
      </c>
      <c r="C568" s="792" t="s">
        <v>1233</v>
      </c>
      <c r="D568" s="792" t="s">
        <v>86</v>
      </c>
      <c r="E568" s="793" t="s">
        <v>1234</v>
      </c>
      <c r="F568" s="794">
        <v>2000</v>
      </c>
      <c r="G568" s="792" t="s">
        <v>2884</v>
      </c>
      <c r="H568" s="795" t="s">
        <v>2885</v>
      </c>
      <c r="I568" s="795" t="s">
        <v>2886</v>
      </c>
      <c r="J568" s="795" t="s">
        <v>1256</v>
      </c>
      <c r="K568" s="793" t="s">
        <v>1260</v>
      </c>
      <c r="L568" s="796">
        <v>1</v>
      </c>
      <c r="M568" s="792">
        <v>12</v>
      </c>
      <c r="N568" s="794">
        <v>26987.77</v>
      </c>
      <c r="O568" s="796">
        <v>1</v>
      </c>
      <c r="P568" s="796">
        <v>6</v>
      </c>
      <c r="Q568" s="794">
        <v>12895.97</v>
      </c>
    </row>
    <row r="569" spans="2:17" s="49" customFormat="1" ht="11.25">
      <c r="B569" s="791" t="s">
        <v>1225</v>
      </c>
      <c r="C569" s="792" t="s">
        <v>1233</v>
      </c>
      <c r="D569" s="792" t="s">
        <v>86</v>
      </c>
      <c r="E569" s="793" t="s">
        <v>2160</v>
      </c>
      <c r="F569" s="794">
        <v>4000</v>
      </c>
      <c r="G569" s="792" t="s">
        <v>2887</v>
      </c>
      <c r="H569" s="795" t="s">
        <v>2888</v>
      </c>
      <c r="I569" s="795" t="s">
        <v>1513</v>
      </c>
      <c r="J569" s="795" t="s">
        <v>1256</v>
      </c>
      <c r="K569" s="793" t="s">
        <v>1251</v>
      </c>
      <c r="L569" s="796">
        <v>1</v>
      </c>
      <c r="M569" s="792">
        <v>12</v>
      </c>
      <c r="N569" s="794">
        <v>50867.509999999995</v>
      </c>
      <c r="O569" s="796">
        <v>1</v>
      </c>
      <c r="P569" s="796">
        <v>6</v>
      </c>
      <c r="Q569" s="794">
        <v>24930</v>
      </c>
    </row>
    <row r="570" spans="2:17" s="49" customFormat="1" ht="11.25">
      <c r="B570" s="791" t="s">
        <v>1225</v>
      </c>
      <c r="C570" s="792" t="s">
        <v>1233</v>
      </c>
      <c r="D570" s="792" t="s">
        <v>86</v>
      </c>
      <c r="E570" s="793" t="s">
        <v>2889</v>
      </c>
      <c r="F570" s="794">
        <v>2600</v>
      </c>
      <c r="G570" s="792" t="s">
        <v>2890</v>
      </c>
      <c r="H570" s="795" t="s">
        <v>2891</v>
      </c>
      <c r="I570" s="795" t="s">
        <v>1296</v>
      </c>
      <c r="J570" s="795" t="s">
        <v>1238</v>
      </c>
      <c r="K570" s="793" t="s">
        <v>1232</v>
      </c>
      <c r="L570" s="796">
        <v>1</v>
      </c>
      <c r="M570" s="792">
        <v>12</v>
      </c>
      <c r="N570" s="794">
        <v>34198.380000000005</v>
      </c>
      <c r="O570" s="796">
        <v>1</v>
      </c>
      <c r="P570" s="796">
        <v>6</v>
      </c>
      <c r="Q570" s="794">
        <v>17527.830000000002</v>
      </c>
    </row>
    <row r="571" spans="2:17" s="49" customFormat="1" ht="11.25">
      <c r="B571" s="791" t="s">
        <v>1225</v>
      </c>
      <c r="C571" s="792" t="s">
        <v>1233</v>
      </c>
      <c r="D571" s="792" t="s">
        <v>86</v>
      </c>
      <c r="E571" s="793" t="s">
        <v>1234</v>
      </c>
      <c r="F571" s="794">
        <v>2000</v>
      </c>
      <c r="G571" s="792" t="s">
        <v>2892</v>
      </c>
      <c r="H571" s="795" t="s">
        <v>2893</v>
      </c>
      <c r="I571" s="795" t="s">
        <v>2894</v>
      </c>
      <c r="J571" s="795" t="s">
        <v>1231</v>
      </c>
      <c r="K571" s="793" t="s">
        <v>1232</v>
      </c>
      <c r="L571" s="796">
        <v>1</v>
      </c>
      <c r="M571" s="792">
        <v>12</v>
      </c>
      <c r="N571" s="794">
        <v>26973.47</v>
      </c>
      <c r="O571" s="796">
        <v>1</v>
      </c>
      <c r="P571" s="796">
        <v>6</v>
      </c>
      <c r="Q571" s="794">
        <v>12853.75</v>
      </c>
    </row>
    <row r="572" spans="2:17" s="49" customFormat="1" ht="11.25">
      <c r="B572" s="791" t="s">
        <v>1225</v>
      </c>
      <c r="C572" s="792" t="s">
        <v>1233</v>
      </c>
      <c r="D572" s="792" t="s">
        <v>86</v>
      </c>
      <c r="E572" s="793" t="s">
        <v>2895</v>
      </c>
      <c r="F572" s="794">
        <v>2100</v>
      </c>
      <c r="G572" s="792" t="s">
        <v>2896</v>
      </c>
      <c r="H572" s="795" t="s">
        <v>2897</v>
      </c>
      <c r="I572" s="795" t="s">
        <v>1242</v>
      </c>
      <c r="J572" s="795" t="s">
        <v>1238</v>
      </c>
      <c r="K572" s="793" t="s">
        <v>1251</v>
      </c>
      <c r="L572" s="796">
        <v>1</v>
      </c>
      <c r="M572" s="792">
        <v>12</v>
      </c>
      <c r="N572" s="794">
        <v>28128.1</v>
      </c>
      <c r="O572" s="796">
        <v>1</v>
      </c>
      <c r="P572" s="796">
        <v>6</v>
      </c>
      <c r="Q572" s="794">
        <v>13521.69</v>
      </c>
    </row>
    <row r="573" spans="2:17" s="49" customFormat="1" ht="11.25">
      <c r="B573" s="791" t="s">
        <v>1225</v>
      </c>
      <c r="C573" s="792" t="s">
        <v>1233</v>
      </c>
      <c r="D573" s="792" t="s">
        <v>86</v>
      </c>
      <c r="E573" s="793" t="s">
        <v>2898</v>
      </c>
      <c r="F573" s="794">
        <v>3500</v>
      </c>
      <c r="G573" s="792" t="s">
        <v>2899</v>
      </c>
      <c r="H573" s="795" t="s">
        <v>2900</v>
      </c>
      <c r="I573" s="795" t="s">
        <v>1263</v>
      </c>
      <c r="J573" s="795" t="s">
        <v>1231</v>
      </c>
      <c r="K573" s="793" t="s">
        <v>1232</v>
      </c>
      <c r="L573" s="796">
        <v>1</v>
      </c>
      <c r="M573" s="792">
        <v>12</v>
      </c>
      <c r="N573" s="794">
        <v>44887.700000000004</v>
      </c>
      <c r="O573" s="796">
        <v>1</v>
      </c>
      <c r="P573" s="796">
        <v>6</v>
      </c>
      <c r="Q573" s="794">
        <v>20695.04</v>
      </c>
    </row>
    <row r="574" spans="2:17" s="49" customFormat="1" ht="11.25">
      <c r="B574" s="791" t="s">
        <v>1225</v>
      </c>
      <c r="C574" s="792" t="s">
        <v>1233</v>
      </c>
      <c r="D574" s="792" t="s">
        <v>86</v>
      </c>
      <c r="E574" s="793" t="s">
        <v>1234</v>
      </c>
      <c r="F574" s="794">
        <v>2000</v>
      </c>
      <c r="G574" s="792" t="s">
        <v>2901</v>
      </c>
      <c r="H574" s="795" t="s">
        <v>2902</v>
      </c>
      <c r="I574" s="795" t="s">
        <v>1991</v>
      </c>
      <c r="J574" s="795" t="s">
        <v>1238</v>
      </c>
      <c r="K574" s="793" t="s">
        <v>1232</v>
      </c>
      <c r="L574" s="796">
        <v>1</v>
      </c>
      <c r="M574" s="792">
        <v>12</v>
      </c>
      <c r="N574" s="794">
        <v>26943.48</v>
      </c>
      <c r="O574" s="796">
        <v>1</v>
      </c>
      <c r="P574" s="796">
        <v>6</v>
      </c>
      <c r="Q574" s="794">
        <v>12809.720000000001</v>
      </c>
    </row>
    <row r="575" spans="2:17" s="49" customFormat="1" ht="11.25">
      <c r="B575" s="791" t="s">
        <v>1225</v>
      </c>
      <c r="C575" s="792" t="s">
        <v>1233</v>
      </c>
      <c r="D575" s="792" t="s">
        <v>86</v>
      </c>
      <c r="E575" s="793" t="s">
        <v>1312</v>
      </c>
      <c r="F575" s="794">
        <v>2000</v>
      </c>
      <c r="G575" s="792" t="s">
        <v>2903</v>
      </c>
      <c r="H575" s="795" t="s">
        <v>2904</v>
      </c>
      <c r="I575" s="795" t="s">
        <v>1513</v>
      </c>
      <c r="J575" s="795" t="s">
        <v>1231</v>
      </c>
      <c r="K575" s="793" t="s">
        <v>1232</v>
      </c>
      <c r="L575" s="796">
        <v>1</v>
      </c>
      <c r="M575" s="792">
        <v>12</v>
      </c>
      <c r="N575" s="794">
        <v>27000</v>
      </c>
      <c r="O575" s="796">
        <v>1</v>
      </c>
      <c r="P575" s="796">
        <v>6</v>
      </c>
      <c r="Q575" s="794">
        <v>12196.66</v>
      </c>
    </row>
    <row r="576" spans="2:17" s="49" customFormat="1" ht="11.25">
      <c r="B576" s="791" t="s">
        <v>1225</v>
      </c>
      <c r="C576" s="792" t="s">
        <v>1233</v>
      </c>
      <c r="D576" s="792" t="s">
        <v>86</v>
      </c>
      <c r="E576" s="793" t="s">
        <v>1300</v>
      </c>
      <c r="F576" s="794">
        <v>2800</v>
      </c>
      <c r="G576" s="792" t="s">
        <v>2905</v>
      </c>
      <c r="H576" s="795" t="s">
        <v>2906</v>
      </c>
      <c r="I576" s="795" t="s">
        <v>1263</v>
      </c>
      <c r="J576" s="795" t="s">
        <v>1238</v>
      </c>
      <c r="K576" s="793" t="s">
        <v>1232</v>
      </c>
      <c r="L576" s="796">
        <v>1</v>
      </c>
      <c r="M576" s="792">
        <v>12</v>
      </c>
      <c r="N576" s="794">
        <v>36575.5</v>
      </c>
      <c r="O576" s="796">
        <v>1</v>
      </c>
      <c r="P576" s="796">
        <v>6</v>
      </c>
      <c r="Q576" s="794">
        <v>17553.64</v>
      </c>
    </row>
    <row r="577" spans="2:17" s="49" customFormat="1" ht="11.25">
      <c r="B577" s="791" t="s">
        <v>1225</v>
      </c>
      <c r="C577" s="792" t="s">
        <v>1233</v>
      </c>
      <c r="D577" s="792" t="s">
        <v>86</v>
      </c>
      <c r="E577" s="793" t="s">
        <v>1316</v>
      </c>
      <c r="F577" s="794">
        <v>2800</v>
      </c>
      <c r="G577" s="792" t="s">
        <v>2907</v>
      </c>
      <c r="H577" s="795" t="s">
        <v>2908</v>
      </c>
      <c r="I577" s="795" t="s">
        <v>1331</v>
      </c>
      <c r="J577" s="795" t="s">
        <v>1238</v>
      </c>
      <c r="K577" s="793" t="s">
        <v>1232</v>
      </c>
      <c r="L577" s="796">
        <v>1</v>
      </c>
      <c r="M577" s="792">
        <v>12</v>
      </c>
      <c r="N577" s="794">
        <v>36470.32</v>
      </c>
      <c r="O577" s="796">
        <v>1</v>
      </c>
      <c r="P577" s="796">
        <v>6</v>
      </c>
      <c r="Q577" s="794">
        <v>17636.660000000003</v>
      </c>
    </row>
    <row r="578" spans="2:17" s="49" customFormat="1" ht="11.25">
      <c r="B578" s="791" t="s">
        <v>1225</v>
      </c>
      <c r="C578" s="792" t="s">
        <v>1233</v>
      </c>
      <c r="D578" s="792" t="s">
        <v>86</v>
      </c>
      <c r="E578" s="793" t="s">
        <v>2909</v>
      </c>
      <c r="F578" s="794">
        <v>2000</v>
      </c>
      <c r="G578" s="792" t="s">
        <v>2910</v>
      </c>
      <c r="H578" s="795" t="s">
        <v>2911</v>
      </c>
      <c r="I578" s="795" t="s">
        <v>2912</v>
      </c>
      <c r="J578" s="795" t="s">
        <v>1256</v>
      </c>
      <c r="K578" s="793" t="s">
        <v>1327</v>
      </c>
      <c r="L578" s="796">
        <v>1</v>
      </c>
      <c r="M578" s="792">
        <v>12</v>
      </c>
      <c r="N578" s="794">
        <v>27066.67</v>
      </c>
      <c r="O578" s="796">
        <v>1</v>
      </c>
      <c r="P578" s="796">
        <v>6</v>
      </c>
      <c r="Q578" s="794">
        <v>12929.59</v>
      </c>
    </row>
    <row r="579" spans="2:17" s="49" customFormat="1" ht="11.25">
      <c r="B579" s="791" t="s">
        <v>1225</v>
      </c>
      <c r="C579" s="792" t="s">
        <v>1233</v>
      </c>
      <c r="D579" s="792" t="s">
        <v>86</v>
      </c>
      <c r="E579" s="793" t="s">
        <v>1234</v>
      </c>
      <c r="F579" s="794">
        <v>2000</v>
      </c>
      <c r="G579" s="792" t="s">
        <v>2913</v>
      </c>
      <c r="H579" s="795" t="s">
        <v>2914</v>
      </c>
      <c r="I579" s="795" t="s">
        <v>2915</v>
      </c>
      <c r="J579" s="795" t="s">
        <v>1238</v>
      </c>
      <c r="K579" s="793" t="s">
        <v>1251</v>
      </c>
      <c r="L579" s="796">
        <v>1</v>
      </c>
      <c r="M579" s="792">
        <v>12</v>
      </c>
      <c r="N579" s="794">
        <v>26896.67</v>
      </c>
      <c r="O579" s="796">
        <v>1</v>
      </c>
      <c r="P579" s="796">
        <v>6</v>
      </c>
      <c r="Q579" s="794">
        <v>12542.470000000001</v>
      </c>
    </row>
    <row r="580" spans="2:17" s="49" customFormat="1" ht="11.25">
      <c r="B580" s="791" t="s">
        <v>1225</v>
      </c>
      <c r="C580" s="792" t="s">
        <v>1233</v>
      </c>
      <c r="D580" s="792" t="s">
        <v>86</v>
      </c>
      <c r="E580" s="793" t="s">
        <v>1719</v>
      </c>
      <c r="F580" s="794">
        <v>1800</v>
      </c>
      <c r="G580" s="792" t="s">
        <v>2916</v>
      </c>
      <c r="H580" s="795" t="s">
        <v>2917</v>
      </c>
      <c r="I580" s="795" t="s">
        <v>2918</v>
      </c>
      <c r="J580" s="795" t="s">
        <v>1238</v>
      </c>
      <c r="K580" s="793" t="s">
        <v>1232</v>
      </c>
      <c r="L580" s="796">
        <v>7</v>
      </c>
      <c r="M580" s="792">
        <v>12</v>
      </c>
      <c r="N580" s="794">
        <v>24590.489999999998</v>
      </c>
      <c r="O580" s="796">
        <v>1</v>
      </c>
      <c r="P580" s="796">
        <v>6</v>
      </c>
      <c r="Q580" s="794">
        <v>11729.119999999999</v>
      </c>
    </row>
    <row r="581" spans="2:17" s="49" customFormat="1" ht="11.25">
      <c r="B581" s="791" t="s">
        <v>1225</v>
      </c>
      <c r="C581" s="792" t="s">
        <v>1233</v>
      </c>
      <c r="D581" s="792" t="s">
        <v>86</v>
      </c>
      <c r="E581" s="793" t="s">
        <v>2385</v>
      </c>
      <c r="F581" s="794">
        <v>2600</v>
      </c>
      <c r="G581" s="792" t="s">
        <v>2919</v>
      </c>
      <c r="H581" s="795" t="s">
        <v>2920</v>
      </c>
      <c r="I581" s="795" t="s">
        <v>2921</v>
      </c>
      <c r="J581" s="795" t="s">
        <v>1238</v>
      </c>
      <c r="K581" s="793" t="s">
        <v>1275</v>
      </c>
      <c r="L581" s="796">
        <v>1</v>
      </c>
      <c r="M581" s="792">
        <v>12</v>
      </c>
      <c r="N581" s="794">
        <v>30972.65</v>
      </c>
      <c r="O581" s="796">
        <v>1</v>
      </c>
      <c r="P581" s="796">
        <v>6</v>
      </c>
      <c r="Q581" s="794">
        <v>16529.099999999999</v>
      </c>
    </row>
    <row r="582" spans="2:17" s="49" customFormat="1" ht="11.25">
      <c r="B582" s="791" t="s">
        <v>1225</v>
      </c>
      <c r="C582" s="792" t="s">
        <v>1233</v>
      </c>
      <c r="D582" s="792" t="s">
        <v>86</v>
      </c>
      <c r="E582" s="793" t="s">
        <v>1284</v>
      </c>
      <c r="F582" s="794">
        <v>2000</v>
      </c>
      <c r="G582" s="792" t="s">
        <v>2922</v>
      </c>
      <c r="H582" s="795" t="s">
        <v>2923</v>
      </c>
      <c r="I582" s="795" t="s">
        <v>2924</v>
      </c>
      <c r="J582" s="795" t="s">
        <v>1256</v>
      </c>
      <c r="K582" s="793" t="s">
        <v>1251</v>
      </c>
      <c r="L582" s="796">
        <v>1</v>
      </c>
      <c r="M582" s="792">
        <v>12</v>
      </c>
      <c r="N582" s="794">
        <v>26750.690000000002</v>
      </c>
      <c r="O582" s="796">
        <v>1</v>
      </c>
      <c r="P582" s="796">
        <v>6</v>
      </c>
      <c r="Q582" s="794">
        <v>11463.33</v>
      </c>
    </row>
    <row r="583" spans="2:17" s="49" customFormat="1" ht="11.25">
      <c r="B583" s="791" t="s">
        <v>1225</v>
      </c>
      <c r="C583" s="792" t="s">
        <v>1243</v>
      </c>
      <c r="D583" s="792" t="s">
        <v>86</v>
      </c>
      <c r="E583" s="793" t="s">
        <v>1244</v>
      </c>
      <c r="F583" s="794">
        <v>2000</v>
      </c>
      <c r="G583" s="792" t="s">
        <v>2925</v>
      </c>
      <c r="H583" s="795" t="s">
        <v>2926</v>
      </c>
      <c r="I583" s="795" t="s">
        <v>2927</v>
      </c>
      <c r="J583" s="795" t="s">
        <v>1238</v>
      </c>
      <c r="K583" s="793" t="s">
        <v>1232</v>
      </c>
      <c r="L583" s="796">
        <v>1</v>
      </c>
      <c r="M583" s="792">
        <v>12</v>
      </c>
      <c r="N583" s="794">
        <v>26952.639999999999</v>
      </c>
      <c r="O583" s="796">
        <v>1</v>
      </c>
      <c r="P583" s="796">
        <v>6</v>
      </c>
      <c r="Q583" s="794">
        <v>12896.93</v>
      </c>
    </row>
    <row r="584" spans="2:17" s="49" customFormat="1" ht="11.25">
      <c r="B584" s="791" t="s">
        <v>1225</v>
      </c>
      <c r="C584" s="792" t="s">
        <v>1233</v>
      </c>
      <c r="D584" s="792" t="s">
        <v>86</v>
      </c>
      <c r="E584" s="793" t="s">
        <v>1234</v>
      </c>
      <c r="F584" s="794">
        <v>2000</v>
      </c>
      <c r="G584" s="792" t="s">
        <v>2928</v>
      </c>
      <c r="H584" s="795" t="s">
        <v>2929</v>
      </c>
      <c r="I584" s="795" t="s">
        <v>2930</v>
      </c>
      <c r="J584" s="795" t="s">
        <v>1238</v>
      </c>
      <c r="K584" s="793" t="s">
        <v>1232</v>
      </c>
      <c r="L584" s="796">
        <v>1</v>
      </c>
      <c r="M584" s="792">
        <v>12</v>
      </c>
      <c r="N584" s="794">
        <v>27000</v>
      </c>
      <c r="O584" s="796">
        <v>1</v>
      </c>
      <c r="P584" s="796">
        <v>6</v>
      </c>
      <c r="Q584" s="794">
        <v>12863.33</v>
      </c>
    </row>
    <row r="585" spans="2:17" s="49" customFormat="1" ht="11.25">
      <c r="B585" s="791" t="s">
        <v>1225</v>
      </c>
      <c r="C585" s="792" t="s">
        <v>1233</v>
      </c>
      <c r="D585" s="792" t="s">
        <v>86</v>
      </c>
      <c r="E585" s="793" t="s">
        <v>1252</v>
      </c>
      <c r="F585" s="794">
        <v>2000</v>
      </c>
      <c r="G585" s="792" t="s">
        <v>2931</v>
      </c>
      <c r="H585" s="795" t="s">
        <v>2932</v>
      </c>
      <c r="I585" s="795" t="s">
        <v>2933</v>
      </c>
      <c r="J585" s="795" t="s">
        <v>1238</v>
      </c>
      <c r="K585" s="793" t="s">
        <v>1251</v>
      </c>
      <c r="L585" s="796">
        <v>1</v>
      </c>
      <c r="M585" s="792">
        <v>12</v>
      </c>
      <c r="N585" s="794">
        <v>26997.23</v>
      </c>
      <c r="O585" s="796">
        <v>1</v>
      </c>
      <c r="P585" s="796">
        <v>6</v>
      </c>
      <c r="Q585" s="794">
        <v>12923.75</v>
      </c>
    </row>
    <row r="586" spans="2:17" s="49" customFormat="1" ht="11.25">
      <c r="B586" s="791" t="s">
        <v>1225</v>
      </c>
      <c r="C586" s="792" t="s">
        <v>1233</v>
      </c>
      <c r="D586" s="792" t="s">
        <v>86</v>
      </c>
      <c r="E586" s="793" t="s">
        <v>1586</v>
      </c>
      <c r="F586" s="794">
        <v>3000</v>
      </c>
      <c r="G586" s="792" t="s">
        <v>2934</v>
      </c>
      <c r="H586" s="795" t="s">
        <v>2935</v>
      </c>
      <c r="I586" s="795" t="s">
        <v>1331</v>
      </c>
      <c r="J586" s="795" t="s">
        <v>1238</v>
      </c>
      <c r="K586" s="793" t="s">
        <v>1251</v>
      </c>
      <c r="L586" s="796">
        <v>1</v>
      </c>
      <c r="M586" s="792">
        <v>12</v>
      </c>
      <c r="N586" s="794">
        <v>38950</v>
      </c>
      <c r="O586" s="796">
        <v>1</v>
      </c>
      <c r="P586" s="796">
        <v>6</v>
      </c>
      <c r="Q586" s="794">
        <v>18918.54</v>
      </c>
    </row>
    <row r="587" spans="2:17" s="49" customFormat="1" ht="11.25">
      <c r="B587" s="791" t="s">
        <v>1225</v>
      </c>
      <c r="C587" s="792" t="s">
        <v>1233</v>
      </c>
      <c r="D587" s="792" t="s">
        <v>86</v>
      </c>
      <c r="E587" s="793" t="s">
        <v>1234</v>
      </c>
      <c r="F587" s="794">
        <v>2000</v>
      </c>
      <c r="G587" s="792" t="s">
        <v>2936</v>
      </c>
      <c r="H587" s="795" t="s">
        <v>2937</v>
      </c>
      <c r="I587" s="795" t="s">
        <v>2938</v>
      </c>
      <c r="J587" s="795" t="s">
        <v>1238</v>
      </c>
      <c r="K587" s="793" t="s">
        <v>1251</v>
      </c>
      <c r="L587" s="796">
        <v>1</v>
      </c>
      <c r="M587" s="792">
        <v>12</v>
      </c>
      <c r="N587" s="794">
        <v>26971.119999999999</v>
      </c>
      <c r="O587" s="796">
        <v>1</v>
      </c>
      <c r="P587" s="796">
        <v>6</v>
      </c>
      <c r="Q587" s="794">
        <v>12930</v>
      </c>
    </row>
    <row r="588" spans="2:17" s="49" customFormat="1" ht="11.25">
      <c r="B588" s="791" t="s">
        <v>1225</v>
      </c>
      <c r="C588" s="792" t="s">
        <v>1233</v>
      </c>
      <c r="D588" s="792" t="s">
        <v>86</v>
      </c>
      <c r="E588" s="793" t="s">
        <v>1300</v>
      </c>
      <c r="F588" s="794">
        <v>2800</v>
      </c>
      <c r="G588" s="792" t="s">
        <v>2939</v>
      </c>
      <c r="H588" s="795" t="s">
        <v>2940</v>
      </c>
      <c r="I588" s="795" t="s">
        <v>2941</v>
      </c>
      <c r="J588" s="795" t="s">
        <v>1238</v>
      </c>
      <c r="K588" s="793" t="s">
        <v>1260</v>
      </c>
      <c r="L588" s="796">
        <v>1</v>
      </c>
      <c r="M588" s="792">
        <v>12</v>
      </c>
      <c r="N588" s="794">
        <v>36355.39</v>
      </c>
      <c r="O588" s="796">
        <v>1</v>
      </c>
      <c r="P588" s="796">
        <v>6</v>
      </c>
      <c r="Q588" s="794">
        <v>17493.560000000001</v>
      </c>
    </row>
    <row r="589" spans="2:17" s="49" customFormat="1" ht="11.25">
      <c r="B589" s="791" t="s">
        <v>1225</v>
      </c>
      <c r="C589" s="792" t="s">
        <v>1233</v>
      </c>
      <c r="D589" s="792" t="s">
        <v>86</v>
      </c>
      <c r="E589" s="793" t="s">
        <v>2942</v>
      </c>
      <c r="F589" s="794">
        <v>4500</v>
      </c>
      <c r="G589" s="792" t="s">
        <v>2943</v>
      </c>
      <c r="H589" s="795" t="s">
        <v>2944</v>
      </c>
      <c r="I589" s="795" t="s">
        <v>2945</v>
      </c>
      <c r="J589" s="795" t="s">
        <v>1238</v>
      </c>
      <c r="K589" s="793" t="s">
        <v>1232</v>
      </c>
      <c r="L589" s="796">
        <v>1</v>
      </c>
      <c r="M589" s="792">
        <v>12</v>
      </c>
      <c r="N589" s="794">
        <v>58000</v>
      </c>
      <c r="O589" s="796">
        <v>1</v>
      </c>
      <c r="P589" s="796">
        <v>6</v>
      </c>
      <c r="Q589" s="794">
        <v>27928.44</v>
      </c>
    </row>
    <row r="590" spans="2:17" s="49" customFormat="1" ht="11.25">
      <c r="B590" s="791" t="s">
        <v>1225</v>
      </c>
      <c r="C590" s="792" t="s">
        <v>1233</v>
      </c>
      <c r="D590" s="792" t="s">
        <v>86</v>
      </c>
      <c r="E590" s="793" t="s">
        <v>1280</v>
      </c>
      <c r="F590" s="794">
        <v>6000</v>
      </c>
      <c r="G590" s="792" t="s">
        <v>2946</v>
      </c>
      <c r="H590" s="795" t="s">
        <v>2947</v>
      </c>
      <c r="I590" s="795" t="s">
        <v>2353</v>
      </c>
      <c r="J590" s="795" t="s">
        <v>1256</v>
      </c>
      <c r="K590" s="793" t="s">
        <v>1251</v>
      </c>
      <c r="L590" s="796">
        <v>1</v>
      </c>
      <c r="M590" s="792">
        <v>10</v>
      </c>
      <c r="N590" s="794">
        <v>62973.34</v>
      </c>
      <c r="O590" s="796">
        <v>1</v>
      </c>
      <c r="P590" s="796">
        <v>6</v>
      </c>
      <c r="Q590" s="794">
        <v>39730</v>
      </c>
    </row>
    <row r="591" spans="2:17" s="49" customFormat="1" ht="11.25">
      <c r="B591" s="791" t="s">
        <v>1225</v>
      </c>
      <c r="C591" s="792" t="s">
        <v>1233</v>
      </c>
      <c r="D591" s="792" t="s">
        <v>86</v>
      </c>
      <c r="E591" s="793" t="s">
        <v>1839</v>
      </c>
      <c r="F591" s="794">
        <v>2600</v>
      </c>
      <c r="G591" s="792" t="s">
        <v>2948</v>
      </c>
      <c r="H591" s="795" t="s">
        <v>2949</v>
      </c>
      <c r="I591" s="795" t="s">
        <v>1247</v>
      </c>
      <c r="J591" s="795" t="s">
        <v>1238</v>
      </c>
      <c r="K591" s="793" t="s">
        <v>1251</v>
      </c>
      <c r="L591" s="796">
        <v>1</v>
      </c>
      <c r="M591" s="792">
        <v>12</v>
      </c>
      <c r="N591" s="794">
        <v>34093.65</v>
      </c>
      <c r="O591" s="796">
        <v>1</v>
      </c>
      <c r="P591" s="796">
        <v>6</v>
      </c>
      <c r="Q591" s="794">
        <v>16397.84</v>
      </c>
    </row>
    <row r="592" spans="2:17" s="49" customFormat="1" ht="11.25">
      <c r="B592" s="791" t="s">
        <v>1225</v>
      </c>
      <c r="C592" s="792" t="s">
        <v>1233</v>
      </c>
      <c r="D592" s="792" t="s">
        <v>86</v>
      </c>
      <c r="E592" s="793" t="s">
        <v>1719</v>
      </c>
      <c r="F592" s="794">
        <v>1800</v>
      </c>
      <c r="G592" s="792" t="s">
        <v>2950</v>
      </c>
      <c r="H592" s="795" t="s">
        <v>2951</v>
      </c>
      <c r="I592" s="795" t="s">
        <v>1949</v>
      </c>
      <c r="J592" s="795" t="s">
        <v>1256</v>
      </c>
      <c r="K592" s="793" t="s">
        <v>1327</v>
      </c>
      <c r="L592" s="796">
        <v>7</v>
      </c>
      <c r="M592" s="792">
        <v>12</v>
      </c>
      <c r="N592" s="794">
        <v>24599.37</v>
      </c>
      <c r="O592" s="796">
        <v>1</v>
      </c>
      <c r="P592" s="796">
        <v>6</v>
      </c>
      <c r="Q592" s="794">
        <v>11729.119999999999</v>
      </c>
    </row>
    <row r="593" spans="2:17" s="49" customFormat="1" ht="11.25">
      <c r="B593" s="791" t="s">
        <v>1225</v>
      </c>
      <c r="C593" s="792" t="s">
        <v>1243</v>
      </c>
      <c r="D593" s="792" t="s">
        <v>86</v>
      </c>
      <c r="E593" s="793" t="s">
        <v>1276</v>
      </c>
      <c r="F593" s="794">
        <v>2600</v>
      </c>
      <c r="G593" s="792" t="s">
        <v>2952</v>
      </c>
      <c r="H593" s="795" t="s">
        <v>2953</v>
      </c>
      <c r="I593" s="795" t="s">
        <v>2954</v>
      </c>
      <c r="J593" s="795" t="s">
        <v>1256</v>
      </c>
      <c r="K593" s="793" t="s">
        <v>1327</v>
      </c>
      <c r="L593" s="796">
        <v>1</v>
      </c>
      <c r="M593" s="792">
        <v>12</v>
      </c>
      <c r="N593" s="794">
        <v>34200</v>
      </c>
      <c r="O593" s="796">
        <v>1</v>
      </c>
      <c r="P593" s="796">
        <v>2</v>
      </c>
      <c r="Q593" s="794">
        <v>5200</v>
      </c>
    </row>
    <row r="594" spans="2:17" s="49" customFormat="1" ht="11.25">
      <c r="B594" s="791" t="s">
        <v>1225</v>
      </c>
      <c r="C594" s="792" t="s">
        <v>1233</v>
      </c>
      <c r="D594" s="792" t="s">
        <v>86</v>
      </c>
      <c r="E594" s="793" t="s">
        <v>1789</v>
      </c>
      <c r="F594" s="794">
        <v>3000</v>
      </c>
      <c r="G594" s="792" t="s">
        <v>2955</v>
      </c>
      <c r="H594" s="795" t="s">
        <v>2956</v>
      </c>
      <c r="I594" s="795" t="s">
        <v>1860</v>
      </c>
      <c r="J594" s="795" t="s">
        <v>1256</v>
      </c>
      <c r="K594" s="793" t="s">
        <v>1327</v>
      </c>
      <c r="L594" s="796">
        <v>1</v>
      </c>
      <c r="M594" s="792">
        <v>12</v>
      </c>
      <c r="N594" s="794">
        <v>38984.58</v>
      </c>
      <c r="O594" s="796">
        <v>1</v>
      </c>
      <c r="P594" s="796">
        <v>6</v>
      </c>
      <c r="Q594" s="794">
        <v>18928.129999999997</v>
      </c>
    </row>
    <row r="595" spans="2:17" s="49" customFormat="1" ht="11.25">
      <c r="B595" s="791" t="s">
        <v>1225</v>
      </c>
      <c r="C595" s="792" t="s">
        <v>1233</v>
      </c>
      <c r="D595" s="792" t="s">
        <v>86</v>
      </c>
      <c r="E595" s="793" t="s">
        <v>1234</v>
      </c>
      <c r="F595" s="794">
        <v>2000</v>
      </c>
      <c r="G595" s="792" t="s">
        <v>2957</v>
      </c>
      <c r="H595" s="795" t="s">
        <v>2958</v>
      </c>
      <c r="I595" s="795" t="s">
        <v>1522</v>
      </c>
      <c r="J595" s="795" t="s">
        <v>1238</v>
      </c>
      <c r="K595" s="793" t="s">
        <v>1251</v>
      </c>
      <c r="L595" s="796">
        <v>1</v>
      </c>
      <c r="M595" s="792">
        <v>12</v>
      </c>
      <c r="N595" s="794">
        <v>26838.46</v>
      </c>
      <c r="O595" s="796">
        <v>1</v>
      </c>
      <c r="P595" s="796">
        <v>6</v>
      </c>
      <c r="Q595" s="794">
        <v>12906.39</v>
      </c>
    </row>
    <row r="596" spans="2:17" s="49" customFormat="1" ht="11.25">
      <c r="B596" s="791" t="s">
        <v>1225</v>
      </c>
      <c r="C596" s="792" t="s">
        <v>1233</v>
      </c>
      <c r="D596" s="792" t="s">
        <v>86</v>
      </c>
      <c r="E596" s="793" t="s">
        <v>1244</v>
      </c>
      <c r="F596" s="794">
        <v>1500</v>
      </c>
      <c r="G596" s="792" t="s">
        <v>2959</v>
      </c>
      <c r="H596" s="795" t="s">
        <v>2960</v>
      </c>
      <c r="I596" s="795" t="s">
        <v>1290</v>
      </c>
      <c r="J596" s="795" t="s">
        <v>1238</v>
      </c>
      <c r="K596" s="793" t="s">
        <v>1251</v>
      </c>
      <c r="L596" s="796">
        <v>7</v>
      </c>
      <c r="M596" s="792">
        <v>12</v>
      </c>
      <c r="N596" s="794">
        <v>21149.59</v>
      </c>
      <c r="O596" s="796">
        <v>1</v>
      </c>
      <c r="P596" s="796">
        <v>6</v>
      </c>
      <c r="Q596" s="794">
        <v>9926.77</v>
      </c>
    </row>
    <row r="597" spans="2:17" s="49" customFormat="1" ht="11.25">
      <c r="B597" s="791" t="s">
        <v>1225</v>
      </c>
      <c r="C597" s="792" t="s">
        <v>1233</v>
      </c>
      <c r="D597" s="792" t="s">
        <v>86</v>
      </c>
      <c r="E597" s="793" t="s">
        <v>1501</v>
      </c>
      <c r="F597" s="794">
        <v>5500</v>
      </c>
      <c r="G597" s="792" t="s">
        <v>2961</v>
      </c>
      <c r="H597" s="795" t="s">
        <v>2962</v>
      </c>
      <c r="I597" s="795" t="s">
        <v>2963</v>
      </c>
      <c r="J597" s="795" t="s">
        <v>1256</v>
      </c>
      <c r="K597" s="793" t="s">
        <v>1251</v>
      </c>
      <c r="L597" s="796">
        <v>1</v>
      </c>
      <c r="M597" s="792">
        <v>5</v>
      </c>
      <c r="N597" s="794">
        <v>31450</v>
      </c>
      <c r="O597" s="796">
        <v>0</v>
      </c>
      <c r="P597" s="796">
        <v>1</v>
      </c>
      <c r="Q597" s="794">
        <v>6875</v>
      </c>
    </row>
    <row r="598" spans="2:17" s="49" customFormat="1" ht="11.25">
      <c r="B598" s="791" t="s">
        <v>1225</v>
      </c>
      <c r="C598" s="792" t="s">
        <v>1233</v>
      </c>
      <c r="D598" s="792" t="s">
        <v>86</v>
      </c>
      <c r="E598" s="793" t="s">
        <v>2157</v>
      </c>
      <c r="F598" s="794">
        <v>4000</v>
      </c>
      <c r="G598" s="792" t="s">
        <v>2964</v>
      </c>
      <c r="H598" s="795" t="s">
        <v>2965</v>
      </c>
      <c r="I598" s="795" t="s">
        <v>1280</v>
      </c>
      <c r="J598" s="795" t="s">
        <v>1256</v>
      </c>
      <c r="K598" s="793" t="s">
        <v>1251</v>
      </c>
      <c r="L598" s="796">
        <v>1</v>
      </c>
      <c r="M598" s="792">
        <v>12</v>
      </c>
      <c r="N598" s="794">
        <v>50996.94</v>
      </c>
      <c r="O598" s="796">
        <v>1</v>
      </c>
      <c r="P598" s="796">
        <v>6</v>
      </c>
      <c r="Q598" s="794">
        <v>22530</v>
      </c>
    </row>
    <row r="599" spans="2:17" s="49" customFormat="1" ht="11.25">
      <c r="B599" s="791" t="s">
        <v>1225</v>
      </c>
      <c r="C599" s="792" t="s">
        <v>1233</v>
      </c>
      <c r="D599" s="792" t="s">
        <v>86</v>
      </c>
      <c r="E599" s="793" t="s">
        <v>1839</v>
      </c>
      <c r="F599" s="794">
        <v>2600</v>
      </c>
      <c r="G599" s="792" t="s">
        <v>2966</v>
      </c>
      <c r="H599" s="795" t="s">
        <v>2967</v>
      </c>
      <c r="I599" s="795" t="s">
        <v>1331</v>
      </c>
      <c r="J599" s="795" t="s">
        <v>1238</v>
      </c>
      <c r="K599" s="793" t="s">
        <v>1232</v>
      </c>
      <c r="L599" s="796">
        <v>1</v>
      </c>
      <c r="M599" s="792">
        <v>12</v>
      </c>
      <c r="N599" s="794">
        <v>34033.17</v>
      </c>
      <c r="O599" s="796">
        <v>1</v>
      </c>
      <c r="P599" s="796">
        <v>6</v>
      </c>
      <c r="Q599" s="794">
        <v>17529.64</v>
      </c>
    </row>
    <row r="600" spans="2:17" s="49" customFormat="1" ht="11.25">
      <c r="B600" s="791" t="s">
        <v>1225</v>
      </c>
      <c r="C600" s="792" t="s">
        <v>1233</v>
      </c>
      <c r="D600" s="792" t="s">
        <v>86</v>
      </c>
      <c r="E600" s="793" t="s">
        <v>1312</v>
      </c>
      <c r="F600" s="794">
        <v>2000</v>
      </c>
      <c r="G600" s="792" t="s">
        <v>2968</v>
      </c>
      <c r="H600" s="795" t="s">
        <v>2969</v>
      </c>
      <c r="I600" s="795" t="s">
        <v>2970</v>
      </c>
      <c r="J600" s="795" t="s">
        <v>1238</v>
      </c>
      <c r="K600" s="793" t="s">
        <v>1232</v>
      </c>
      <c r="L600" s="796">
        <v>1</v>
      </c>
      <c r="M600" s="792">
        <v>12</v>
      </c>
      <c r="N600" s="794">
        <v>27099.22</v>
      </c>
      <c r="O600" s="796">
        <v>1</v>
      </c>
      <c r="P600" s="796">
        <v>6</v>
      </c>
      <c r="Q600" s="794">
        <v>12913.609999999999</v>
      </c>
    </row>
    <row r="601" spans="2:17" s="49" customFormat="1" ht="11.25">
      <c r="B601" s="791" t="s">
        <v>1225</v>
      </c>
      <c r="C601" s="792" t="s">
        <v>1233</v>
      </c>
      <c r="D601" s="792" t="s">
        <v>86</v>
      </c>
      <c r="E601" s="793" t="s">
        <v>1888</v>
      </c>
      <c r="F601" s="794">
        <v>2000</v>
      </c>
      <c r="G601" s="792" t="s">
        <v>2971</v>
      </c>
      <c r="H601" s="795" t="s">
        <v>2972</v>
      </c>
      <c r="I601" s="795" t="s">
        <v>2973</v>
      </c>
      <c r="J601" s="795" t="s">
        <v>1238</v>
      </c>
      <c r="K601" s="793" t="s">
        <v>1232</v>
      </c>
      <c r="L601" s="796">
        <v>1</v>
      </c>
      <c r="M601" s="792">
        <v>12</v>
      </c>
      <c r="N601" s="794">
        <v>27004.42</v>
      </c>
      <c r="O601" s="796">
        <v>1</v>
      </c>
      <c r="P601" s="796">
        <v>6</v>
      </c>
      <c r="Q601" s="794">
        <v>12928.89</v>
      </c>
    </row>
    <row r="602" spans="2:17" s="49" customFormat="1" ht="11.25">
      <c r="B602" s="791" t="s">
        <v>1225</v>
      </c>
      <c r="C602" s="792" t="s">
        <v>1233</v>
      </c>
      <c r="D602" s="792" t="s">
        <v>86</v>
      </c>
      <c r="E602" s="793" t="s">
        <v>2974</v>
      </c>
      <c r="F602" s="794">
        <v>4500</v>
      </c>
      <c r="G602" s="792" t="s">
        <v>2975</v>
      </c>
      <c r="H602" s="795" t="s">
        <v>2976</v>
      </c>
      <c r="I602" s="795" t="s">
        <v>2977</v>
      </c>
      <c r="J602" s="795" t="s">
        <v>1256</v>
      </c>
      <c r="K602" s="793" t="s">
        <v>1251</v>
      </c>
      <c r="L602" s="796">
        <v>1</v>
      </c>
      <c r="M602" s="792">
        <v>12</v>
      </c>
      <c r="N602" s="794">
        <v>56269.37</v>
      </c>
      <c r="O602" s="796">
        <v>1</v>
      </c>
      <c r="P602" s="796">
        <v>6</v>
      </c>
      <c r="Q602" s="794">
        <v>27913.75</v>
      </c>
    </row>
    <row r="603" spans="2:17" s="49" customFormat="1" ht="11.25">
      <c r="B603" s="791" t="s">
        <v>1225</v>
      </c>
      <c r="C603" s="792" t="s">
        <v>1233</v>
      </c>
      <c r="D603" s="792" t="s">
        <v>86</v>
      </c>
      <c r="E603" s="793" t="s">
        <v>2810</v>
      </c>
      <c r="F603" s="794">
        <v>4500</v>
      </c>
      <c r="G603" s="792" t="s">
        <v>2978</v>
      </c>
      <c r="H603" s="795" t="s">
        <v>2979</v>
      </c>
      <c r="I603" s="795" t="s">
        <v>1242</v>
      </c>
      <c r="J603" s="795" t="s">
        <v>1242</v>
      </c>
      <c r="K603" s="793" t="s">
        <v>1242</v>
      </c>
      <c r="L603" s="796">
        <v>8</v>
      </c>
      <c r="M603" s="792">
        <v>12</v>
      </c>
      <c r="N603" s="794">
        <v>56952.18</v>
      </c>
      <c r="O603" s="796">
        <v>1</v>
      </c>
      <c r="P603" s="796">
        <v>4</v>
      </c>
      <c r="Q603" s="794">
        <v>21555</v>
      </c>
    </row>
    <row r="604" spans="2:17" s="49" customFormat="1" ht="11.25">
      <c r="B604" s="791" t="s">
        <v>1225</v>
      </c>
      <c r="C604" s="792" t="s">
        <v>1233</v>
      </c>
      <c r="D604" s="792" t="s">
        <v>86</v>
      </c>
      <c r="E604" s="793" t="s">
        <v>1680</v>
      </c>
      <c r="F604" s="794">
        <v>5000</v>
      </c>
      <c r="G604" s="792" t="s">
        <v>2980</v>
      </c>
      <c r="H604" s="795" t="s">
        <v>2981</v>
      </c>
      <c r="I604" s="795" t="s">
        <v>2982</v>
      </c>
      <c r="J604" s="795" t="s">
        <v>1256</v>
      </c>
      <c r="K604" s="793" t="s">
        <v>1251</v>
      </c>
      <c r="L604" s="796">
        <v>1</v>
      </c>
      <c r="M604" s="792">
        <v>12</v>
      </c>
      <c r="N604" s="794">
        <v>63783.67</v>
      </c>
      <c r="O604" s="796">
        <v>1</v>
      </c>
      <c r="P604" s="796">
        <v>6</v>
      </c>
      <c r="Q604" s="794">
        <v>30929.66</v>
      </c>
    </row>
    <row r="605" spans="2:17" s="49" customFormat="1" ht="11.25">
      <c r="B605" s="791" t="s">
        <v>1225</v>
      </c>
      <c r="C605" s="792" t="s">
        <v>1233</v>
      </c>
      <c r="D605" s="792" t="s">
        <v>86</v>
      </c>
      <c r="E605" s="793" t="s">
        <v>1244</v>
      </c>
      <c r="F605" s="794">
        <v>2000</v>
      </c>
      <c r="G605" s="792" t="s">
        <v>2983</v>
      </c>
      <c r="H605" s="795" t="s">
        <v>2984</v>
      </c>
      <c r="I605" s="795" t="s">
        <v>2985</v>
      </c>
      <c r="J605" s="795" t="s">
        <v>1256</v>
      </c>
      <c r="K605" s="793" t="s">
        <v>1260</v>
      </c>
      <c r="L605" s="796">
        <v>1</v>
      </c>
      <c r="M605" s="792">
        <v>12</v>
      </c>
      <c r="N605" s="794">
        <v>26813.62</v>
      </c>
      <c r="O605" s="796">
        <v>1</v>
      </c>
      <c r="P605" s="796">
        <v>6</v>
      </c>
      <c r="Q605" s="794">
        <v>12918.609999999999</v>
      </c>
    </row>
    <row r="606" spans="2:17" s="49" customFormat="1" ht="11.25">
      <c r="B606" s="791" t="s">
        <v>1225</v>
      </c>
      <c r="C606" s="792" t="s">
        <v>1233</v>
      </c>
      <c r="D606" s="792" t="s">
        <v>86</v>
      </c>
      <c r="E606" s="793" t="s">
        <v>1276</v>
      </c>
      <c r="F606" s="794">
        <v>2600</v>
      </c>
      <c r="G606" s="792" t="s">
        <v>2986</v>
      </c>
      <c r="H606" s="795" t="s">
        <v>2987</v>
      </c>
      <c r="I606" s="795" t="s">
        <v>2988</v>
      </c>
      <c r="J606" s="795" t="s">
        <v>1238</v>
      </c>
      <c r="K606" s="793" t="s">
        <v>1251</v>
      </c>
      <c r="L606" s="796">
        <v>1</v>
      </c>
      <c r="M606" s="792">
        <v>12</v>
      </c>
      <c r="N606" s="794">
        <v>34067.29</v>
      </c>
      <c r="O606" s="796">
        <v>1</v>
      </c>
      <c r="P606" s="796">
        <v>6</v>
      </c>
      <c r="Q606" s="794">
        <v>16530</v>
      </c>
    </row>
    <row r="607" spans="2:17" s="49" customFormat="1" ht="11.25">
      <c r="B607" s="791" t="s">
        <v>1225</v>
      </c>
      <c r="C607" s="792" t="s">
        <v>1233</v>
      </c>
      <c r="D607" s="792" t="s">
        <v>86</v>
      </c>
      <c r="E607" s="793" t="s">
        <v>1244</v>
      </c>
      <c r="F607" s="794">
        <v>2000</v>
      </c>
      <c r="G607" s="792" t="s">
        <v>2989</v>
      </c>
      <c r="H607" s="795" t="s">
        <v>2990</v>
      </c>
      <c r="I607" s="795" t="s">
        <v>1850</v>
      </c>
      <c r="J607" s="795" t="s">
        <v>1256</v>
      </c>
      <c r="K607" s="793" t="s">
        <v>1327</v>
      </c>
      <c r="L607" s="796">
        <v>1</v>
      </c>
      <c r="M607" s="792">
        <v>12</v>
      </c>
      <c r="N607" s="794">
        <v>26857.22</v>
      </c>
      <c r="O607" s="796">
        <v>1</v>
      </c>
      <c r="P607" s="796">
        <v>6</v>
      </c>
      <c r="Q607" s="794">
        <v>13930</v>
      </c>
    </row>
    <row r="608" spans="2:17" s="49" customFormat="1" ht="11.25">
      <c r="B608" s="791" t="s">
        <v>1225</v>
      </c>
      <c r="C608" s="792" t="s">
        <v>1233</v>
      </c>
      <c r="D608" s="792" t="s">
        <v>86</v>
      </c>
      <c r="E608" s="793" t="s">
        <v>2335</v>
      </c>
      <c r="F608" s="794">
        <v>2100</v>
      </c>
      <c r="G608" s="792" t="s">
        <v>2991</v>
      </c>
      <c r="H608" s="795" t="s">
        <v>2992</v>
      </c>
      <c r="I608" s="795" t="s">
        <v>2993</v>
      </c>
      <c r="J608" s="795" t="s">
        <v>1231</v>
      </c>
      <c r="K608" s="793" t="s">
        <v>1232</v>
      </c>
      <c r="L608" s="796">
        <v>8</v>
      </c>
      <c r="M608" s="792">
        <v>12</v>
      </c>
      <c r="N608" s="794">
        <v>28200</v>
      </c>
      <c r="O608" s="796">
        <v>1</v>
      </c>
      <c r="P608" s="796">
        <v>6</v>
      </c>
      <c r="Q608" s="794">
        <v>13529.85</v>
      </c>
    </row>
    <row r="609" spans="2:17" s="49" customFormat="1" ht="11.25">
      <c r="B609" s="791" t="s">
        <v>1225</v>
      </c>
      <c r="C609" s="792" t="s">
        <v>1233</v>
      </c>
      <c r="D609" s="792" t="s">
        <v>86</v>
      </c>
      <c r="E609" s="793" t="s">
        <v>1312</v>
      </c>
      <c r="F609" s="794">
        <v>2000</v>
      </c>
      <c r="G609" s="792" t="s">
        <v>2994</v>
      </c>
      <c r="H609" s="795" t="s">
        <v>2995</v>
      </c>
      <c r="I609" s="795" t="s">
        <v>2996</v>
      </c>
      <c r="J609" s="795" t="s">
        <v>1238</v>
      </c>
      <c r="K609" s="793" t="s">
        <v>1251</v>
      </c>
      <c r="L609" s="796">
        <v>1</v>
      </c>
      <c r="M609" s="792">
        <v>12</v>
      </c>
      <c r="N609" s="794">
        <v>26959.02</v>
      </c>
      <c r="O609" s="796">
        <v>1</v>
      </c>
      <c r="P609" s="796">
        <v>6</v>
      </c>
      <c r="Q609" s="794">
        <v>12930</v>
      </c>
    </row>
    <row r="610" spans="2:17" s="49" customFormat="1" ht="11.25">
      <c r="B610" s="791" t="s">
        <v>1225</v>
      </c>
      <c r="C610" s="792" t="s">
        <v>1233</v>
      </c>
      <c r="D610" s="792" t="s">
        <v>86</v>
      </c>
      <c r="E610" s="793" t="s">
        <v>1772</v>
      </c>
      <c r="F610" s="794">
        <v>2600</v>
      </c>
      <c r="G610" s="792" t="s">
        <v>2997</v>
      </c>
      <c r="H610" s="795" t="s">
        <v>2998</v>
      </c>
      <c r="I610" s="795" t="s">
        <v>1290</v>
      </c>
      <c r="J610" s="795" t="s">
        <v>1238</v>
      </c>
      <c r="K610" s="793" t="s">
        <v>1232</v>
      </c>
      <c r="L610" s="796">
        <v>1</v>
      </c>
      <c r="M610" s="792">
        <v>12</v>
      </c>
      <c r="N610" s="794">
        <v>33246.31</v>
      </c>
      <c r="O610" s="796">
        <v>1</v>
      </c>
      <c r="P610" s="796">
        <v>6</v>
      </c>
      <c r="Q610" s="794">
        <v>16529.64</v>
      </c>
    </row>
    <row r="611" spans="2:17" s="49" customFormat="1" ht="11.25">
      <c r="B611" s="791" t="s">
        <v>1225</v>
      </c>
      <c r="C611" s="792" t="s">
        <v>1233</v>
      </c>
      <c r="D611" s="792" t="s">
        <v>86</v>
      </c>
      <c r="E611" s="793" t="s">
        <v>2999</v>
      </c>
      <c r="F611" s="794">
        <v>2000</v>
      </c>
      <c r="G611" s="792" t="s">
        <v>3000</v>
      </c>
      <c r="H611" s="795" t="s">
        <v>3001</v>
      </c>
      <c r="I611" s="795" t="s">
        <v>3002</v>
      </c>
      <c r="J611" s="795" t="s">
        <v>1238</v>
      </c>
      <c r="K611" s="793" t="s">
        <v>1232</v>
      </c>
      <c r="L611" s="796">
        <v>1</v>
      </c>
      <c r="M611" s="792">
        <v>12</v>
      </c>
      <c r="N611" s="794">
        <v>26933.599999999999</v>
      </c>
      <c r="O611" s="796">
        <v>1</v>
      </c>
      <c r="P611" s="796">
        <v>6</v>
      </c>
      <c r="Q611" s="794">
        <v>12851.390000000001</v>
      </c>
    </row>
    <row r="612" spans="2:17" s="49" customFormat="1" ht="11.25">
      <c r="B612" s="791" t="s">
        <v>1225</v>
      </c>
      <c r="C612" s="792" t="s">
        <v>1233</v>
      </c>
      <c r="D612" s="792" t="s">
        <v>86</v>
      </c>
      <c r="E612" s="793" t="s">
        <v>3003</v>
      </c>
      <c r="F612" s="794">
        <v>5000</v>
      </c>
      <c r="G612" s="792" t="s">
        <v>3004</v>
      </c>
      <c r="H612" s="795" t="s">
        <v>3005</v>
      </c>
      <c r="I612" s="795" t="s">
        <v>2050</v>
      </c>
      <c r="J612" s="795" t="s">
        <v>1256</v>
      </c>
      <c r="K612" s="793" t="s">
        <v>1251</v>
      </c>
      <c r="L612" s="796">
        <v>1</v>
      </c>
      <c r="M612" s="792">
        <v>12</v>
      </c>
      <c r="N612" s="794">
        <v>63000</v>
      </c>
      <c r="O612" s="796">
        <v>1</v>
      </c>
      <c r="P612" s="796">
        <v>6</v>
      </c>
      <c r="Q612" s="794">
        <v>30930</v>
      </c>
    </row>
    <row r="613" spans="2:17" s="49" customFormat="1" ht="11.25">
      <c r="B613" s="791" t="s">
        <v>1225</v>
      </c>
      <c r="C613" s="792" t="s">
        <v>1233</v>
      </c>
      <c r="D613" s="792" t="s">
        <v>86</v>
      </c>
      <c r="E613" s="793" t="s">
        <v>1280</v>
      </c>
      <c r="F613" s="794">
        <v>6000</v>
      </c>
      <c r="G613" s="792" t="s">
        <v>3006</v>
      </c>
      <c r="H613" s="795" t="s">
        <v>3007</v>
      </c>
      <c r="I613" s="795" t="s">
        <v>3008</v>
      </c>
      <c r="J613" s="795" t="s">
        <v>1256</v>
      </c>
      <c r="K613" s="793" t="s">
        <v>1251</v>
      </c>
      <c r="L613" s="796">
        <v>4</v>
      </c>
      <c r="M613" s="792">
        <v>12</v>
      </c>
      <c r="N613" s="794">
        <v>75000</v>
      </c>
      <c r="O613" s="796">
        <v>1</v>
      </c>
      <c r="P613" s="796">
        <v>6</v>
      </c>
      <c r="Q613" s="794">
        <v>36908.33</v>
      </c>
    </row>
    <row r="614" spans="2:17" s="49" customFormat="1" ht="11.25">
      <c r="B614" s="791" t="s">
        <v>1225</v>
      </c>
      <c r="C614" s="792" t="s">
        <v>1233</v>
      </c>
      <c r="D614" s="792" t="s">
        <v>86</v>
      </c>
      <c r="E614" s="793" t="s">
        <v>2062</v>
      </c>
      <c r="F614" s="794">
        <v>2300</v>
      </c>
      <c r="G614" s="792" t="s">
        <v>3009</v>
      </c>
      <c r="H614" s="795" t="s">
        <v>3010</v>
      </c>
      <c r="I614" s="795" t="s">
        <v>1247</v>
      </c>
      <c r="J614" s="795" t="s">
        <v>1238</v>
      </c>
      <c r="K614" s="793" t="s">
        <v>1232</v>
      </c>
      <c r="L614" s="796">
        <v>1</v>
      </c>
      <c r="M614" s="792">
        <v>12</v>
      </c>
      <c r="N614" s="794">
        <v>31026.269999999997</v>
      </c>
      <c r="O614" s="796">
        <v>1</v>
      </c>
      <c r="P614" s="796">
        <v>6</v>
      </c>
      <c r="Q614" s="794">
        <v>14730</v>
      </c>
    </row>
    <row r="615" spans="2:17" s="49" customFormat="1" ht="11.25">
      <c r="B615" s="791" t="s">
        <v>1225</v>
      </c>
      <c r="C615" s="792" t="s">
        <v>1233</v>
      </c>
      <c r="D615" s="792" t="s">
        <v>86</v>
      </c>
      <c r="E615" s="793" t="s">
        <v>3011</v>
      </c>
      <c r="F615" s="794">
        <v>3200</v>
      </c>
      <c r="G615" s="792" t="s">
        <v>3012</v>
      </c>
      <c r="H615" s="795" t="s">
        <v>3013</v>
      </c>
      <c r="I615" s="795" t="s">
        <v>1290</v>
      </c>
      <c r="J615" s="795" t="s">
        <v>1238</v>
      </c>
      <c r="K615" s="793" t="s">
        <v>1232</v>
      </c>
      <c r="L615" s="796">
        <v>4</v>
      </c>
      <c r="M615" s="792">
        <v>12</v>
      </c>
      <c r="N615" s="794">
        <v>41168.43</v>
      </c>
      <c r="O615" s="796">
        <v>1</v>
      </c>
      <c r="P615" s="796">
        <v>6</v>
      </c>
      <c r="Q615" s="794">
        <v>20130</v>
      </c>
    </row>
    <row r="616" spans="2:17" s="49" customFormat="1" ht="11.25">
      <c r="B616" s="791" t="s">
        <v>1225</v>
      </c>
      <c r="C616" s="792" t="s">
        <v>1233</v>
      </c>
      <c r="D616" s="792" t="s">
        <v>86</v>
      </c>
      <c r="E616" s="793" t="s">
        <v>1475</v>
      </c>
      <c r="F616" s="794">
        <v>5000</v>
      </c>
      <c r="G616" s="792" t="s">
        <v>3014</v>
      </c>
      <c r="H616" s="795" t="s">
        <v>3015</v>
      </c>
      <c r="I616" s="795" t="s">
        <v>3016</v>
      </c>
      <c r="J616" s="795" t="s">
        <v>1256</v>
      </c>
      <c r="K616" s="793" t="s">
        <v>1260</v>
      </c>
      <c r="L616" s="796">
        <v>1</v>
      </c>
      <c r="M616" s="792">
        <v>12</v>
      </c>
      <c r="N616" s="794">
        <v>63160.770000000004</v>
      </c>
      <c r="O616" s="796">
        <v>1</v>
      </c>
      <c r="P616" s="796">
        <v>6</v>
      </c>
      <c r="Q616" s="794">
        <v>30930</v>
      </c>
    </row>
    <row r="617" spans="2:17" s="49" customFormat="1" ht="11.25">
      <c r="B617" s="791" t="s">
        <v>1225</v>
      </c>
      <c r="C617" s="792" t="s">
        <v>1233</v>
      </c>
      <c r="D617" s="792" t="s">
        <v>86</v>
      </c>
      <c r="E617" s="793" t="s">
        <v>3017</v>
      </c>
      <c r="F617" s="794">
        <v>3000</v>
      </c>
      <c r="G617" s="792" t="s">
        <v>3018</v>
      </c>
      <c r="H617" s="795" t="s">
        <v>3019</v>
      </c>
      <c r="I617" s="795" t="s">
        <v>2671</v>
      </c>
      <c r="J617" s="795" t="s">
        <v>1256</v>
      </c>
      <c r="K617" s="793" t="s">
        <v>1260</v>
      </c>
      <c r="L617" s="796">
        <v>1</v>
      </c>
      <c r="M617" s="792">
        <v>12</v>
      </c>
      <c r="N617" s="794">
        <v>38999.160000000003</v>
      </c>
      <c r="O617" s="796">
        <v>1</v>
      </c>
      <c r="P617" s="796">
        <v>6</v>
      </c>
      <c r="Q617" s="794">
        <v>18880</v>
      </c>
    </row>
    <row r="618" spans="2:17" s="49" customFormat="1" ht="11.25">
      <c r="B618" s="791" t="s">
        <v>1225</v>
      </c>
      <c r="C618" s="792" t="s">
        <v>1243</v>
      </c>
      <c r="D618" s="792" t="s">
        <v>86</v>
      </c>
      <c r="E618" s="793" t="s">
        <v>1866</v>
      </c>
      <c r="F618" s="794">
        <v>2600</v>
      </c>
      <c r="G618" s="792" t="s">
        <v>3020</v>
      </c>
      <c r="H618" s="795" t="s">
        <v>3021</v>
      </c>
      <c r="I618" s="795" t="s">
        <v>3022</v>
      </c>
      <c r="J618" s="795" t="s">
        <v>1256</v>
      </c>
      <c r="K618" s="793" t="s">
        <v>1260</v>
      </c>
      <c r="L618" s="796">
        <v>1</v>
      </c>
      <c r="M618" s="792">
        <v>12</v>
      </c>
      <c r="N618" s="794">
        <v>34093.47</v>
      </c>
      <c r="O618" s="796">
        <v>1</v>
      </c>
      <c r="P618" s="796">
        <v>6</v>
      </c>
      <c r="Q618" s="794">
        <v>16096.67</v>
      </c>
    </row>
    <row r="619" spans="2:17" s="49" customFormat="1" ht="11.25">
      <c r="B619" s="791" t="s">
        <v>1225</v>
      </c>
      <c r="C619" s="792" t="s">
        <v>1233</v>
      </c>
      <c r="D619" s="792" t="s">
        <v>86</v>
      </c>
      <c r="E619" s="793" t="s">
        <v>2297</v>
      </c>
      <c r="F619" s="794">
        <v>2000</v>
      </c>
      <c r="G619" s="792" t="s">
        <v>3023</v>
      </c>
      <c r="H619" s="795" t="s">
        <v>3024</v>
      </c>
      <c r="I619" s="795" t="s">
        <v>3025</v>
      </c>
      <c r="J619" s="795" t="s">
        <v>1231</v>
      </c>
      <c r="K619" s="793" t="s">
        <v>1232</v>
      </c>
      <c r="L619" s="796">
        <v>1</v>
      </c>
      <c r="M619" s="792">
        <v>12</v>
      </c>
      <c r="N619" s="794">
        <v>26977.08</v>
      </c>
      <c r="O619" s="796">
        <v>1</v>
      </c>
      <c r="P619" s="796">
        <v>6</v>
      </c>
      <c r="Q619" s="794">
        <v>12930</v>
      </c>
    </row>
    <row r="620" spans="2:17" s="49" customFormat="1" ht="11.25">
      <c r="B620" s="791" t="s">
        <v>1225</v>
      </c>
      <c r="C620" s="792" t="s">
        <v>1233</v>
      </c>
      <c r="D620" s="792" t="s">
        <v>86</v>
      </c>
      <c r="E620" s="793" t="s">
        <v>1252</v>
      </c>
      <c r="F620" s="794">
        <v>2300</v>
      </c>
      <c r="G620" s="792" t="s">
        <v>3026</v>
      </c>
      <c r="H620" s="795" t="s">
        <v>3027</v>
      </c>
      <c r="I620" s="795" t="s">
        <v>1471</v>
      </c>
      <c r="J620" s="795" t="s">
        <v>1256</v>
      </c>
      <c r="K620" s="793" t="s">
        <v>1251</v>
      </c>
      <c r="L620" s="796">
        <v>4</v>
      </c>
      <c r="M620" s="792">
        <v>12</v>
      </c>
      <c r="N620" s="794">
        <v>30665.96</v>
      </c>
      <c r="O620" s="796">
        <v>1</v>
      </c>
      <c r="P620" s="796">
        <v>6</v>
      </c>
      <c r="Q620" s="794">
        <v>14694.869999999999</v>
      </c>
    </row>
    <row r="621" spans="2:17" s="49" customFormat="1" ht="11.25">
      <c r="B621" s="791" t="s">
        <v>1225</v>
      </c>
      <c r="C621" s="792" t="s">
        <v>1233</v>
      </c>
      <c r="D621" s="792" t="s">
        <v>86</v>
      </c>
      <c r="E621" s="793" t="s">
        <v>1234</v>
      </c>
      <c r="F621" s="794">
        <v>2000</v>
      </c>
      <c r="G621" s="792" t="s">
        <v>3028</v>
      </c>
      <c r="H621" s="795" t="s">
        <v>3029</v>
      </c>
      <c r="I621" s="795" t="s">
        <v>2216</v>
      </c>
      <c r="J621" s="795" t="s">
        <v>1238</v>
      </c>
      <c r="K621" s="793" t="s">
        <v>1232</v>
      </c>
      <c r="L621" s="796">
        <v>1</v>
      </c>
      <c r="M621" s="792">
        <v>12</v>
      </c>
      <c r="N621" s="794">
        <v>27000</v>
      </c>
      <c r="O621" s="796">
        <v>1</v>
      </c>
      <c r="P621" s="796">
        <v>6</v>
      </c>
      <c r="Q621" s="794">
        <v>12862.08</v>
      </c>
    </row>
    <row r="622" spans="2:17" s="49" customFormat="1" ht="11.25">
      <c r="B622" s="791" t="s">
        <v>1225</v>
      </c>
      <c r="C622" s="792" t="s">
        <v>1233</v>
      </c>
      <c r="D622" s="792" t="s">
        <v>86</v>
      </c>
      <c r="E622" s="793" t="s">
        <v>1312</v>
      </c>
      <c r="F622" s="794">
        <v>2000</v>
      </c>
      <c r="G622" s="792" t="s">
        <v>3030</v>
      </c>
      <c r="H622" s="795" t="s">
        <v>3031</v>
      </c>
      <c r="I622" s="795" t="s">
        <v>1250</v>
      </c>
      <c r="J622" s="795" t="s">
        <v>1238</v>
      </c>
      <c r="K622" s="793" t="s">
        <v>1232</v>
      </c>
      <c r="L622" s="796">
        <v>1</v>
      </c>
      <c r="M622" s="792">
        <v>12</v>
      </c>
      <c r="N622" s="794">
        <v>26913.040000000001</v>
      </c>
      <c r="O622" s="796">
        <v>1</v>
      </c>
      <c r="P622" s="796">
        <v>6</v>
      </c>
      <c r="Q622" s="794">
        <v>12900.97</v>
      </c>
    </row>
    <row r="623" spans="2:17" s="49" customFormat="1" ht="11.25">
      <c r="B623" s="791" t="s">
        <v>1225</v>
      </c>
      <c r="C623" s="792" t="s">
        <v>1233</v>
      </c>
      <c r="D623" s="792" t="s">
        <v>86</v>
      </c>
      <c r="E623" s="793" t="s">
        <v>2558</v>
      </c>
      <c r="F623" s="794">
        <v>2000</v>
      </c>
      <c r="G623" s="792" t="s">
        <v>3032</v>
      </c>
      <c r="H623" s="795" t="s">
        <v>3033</v>
      </c>
      <c r="I623" s="795" t="s">
        <v>1242</v>
      </c>
      <c r="J623" s="795" t="s">
        <v>1382</v>
      </c>
      <c r="K623" s="793" t="s">
        <v>1383</v>
      </c>
      <c r="L623" s="796">
        <v>1</v>
      </c>
      <c r="M623" s="792">
        <v>12</v>
      </c>
      <c r="N623" s="794">
        <v>28297.89</v>
      </c>
      <c r="O623" s="796">
        <v>1</v>
      </c>
      <c r="P623" s="796">
        <v>6</v>
      </c>
      <c r="Q623" s="794">
        <v>12858.48</v>
      </c>
    </row>
    <row r="624" spans="2:17" s="49" customFormat="1" ht="11.25">
      <c r="B624" s="791" t="s">
        <v>1225</v>
      </c>
      <c r="C624" s="792" t="s">
        <v>1233</v>
      </c>
      <c r="D624" s="792" t="s">
        <v>86</v>
      </c>
      <c r="E624" s="793" t="s">
        <v>1244</v>
      </c>
      <c r="F624" s="794">
        <v>2000</v>
      </c>
      <c r="G624" s="792" t="s">
        <v>3034</v>
      </c>
      <c r="H624" s="795" t="s">
        <v>3035</v>
      </c>
      <c r="I624" s="795" t="s">
        <v>3036</v>
      </c>
      <c r="J624" s="795" t="s">
        <v>1256</v>
      </c>
      <c r="K624" s="793" t="s">
        <v>1232</v>
      </c>
      <c r="L624" s="796">
        <v>1</v>
      </c>
      <c r="M624" s="792">
        <v>12</v>
      </c>
      <c r="N624" s="794">
        <v>26977.79</v>
      </c>
      <c r="O624" s="796">
        <v>1</v>
      </c>
      <c r="P624" s="796">
        <v>6</v>
      </c>
      <c r="Q624" s="794">
        <v>12930</v>
      </c>
    </row>
    <row r="625" spans="2:17" s="49" customFormat="1" ht="11.25">
      <c r="B625" s="791" t="s">
        <v>1225</v>
      </c>
      <c r="C625" s="792" t="s">
        <v>1233</v>
      </c>
      <c r="D625" s="792" t="s">
        <v>86</v>
      </c>
      <c r="E625" s="793" t="s">
        <v>2157</v>
      </c>
      <c r="F625" s="794">
        <v>3500</v>
      </c>
      <c r="G625" s="792" t="s">
        <v>3037</v>
      </c>
      <c r="H625" s="795" t="s">
        <v>3038</v>
      </c>
      <c r="I625" s="795" t="s">
        <v>1280</v>
      </c>
      <c r="J625" s="795" t="s">
        <v>1256</v>
      </c>
      <c r="K625" s="793" t="s">
        <v>1251</v>
      </c>
      <c r="L625" s="796">
        <v>1</v>
      </c>
      <c r="M625" s="792">
        <v>12</v>
      </c>
      <c r="N625" s="794">
        <v>44930.479999999996</v>
      </c>
      <c r="O625" s="796">
        <v>1</v>
      </c>
      <c r="P625" s="796">
        <v>6</v>
      </c>
      <c r="Q625" s="794">
        <v>21929.27</v>
      </c>
    </row>
    <row r="626" spans="2:17" s="49" customFormat="1" ht="11.25">
      <c r="B626" s="791" t="s">
        <v>1225</v>
      </c>
      <c r="C626" s="792" t="s">
        <v>1233</v>
      </c>
      <c r="D626" s="792" t="s">
        <v>86</v>
      </c>
      <c r="E626" s="793" t="s">
        <v>1647</v>
      </c>
      <c r="F626" s="794">
        <v>5000</v>
      </c>
      <c r="G626" s="792" t="s">
        <v>3039</v>
      </c>
      <c r="H626" s="795" t="s">
        <v>3040</v>
      </c>
      <c r="I626" s="795" t="s">
        <v>2353</v>
      </c>
      <c r="J626" s="795" t="s">
        <v>1256</v>
      </c>
      <c r="K626" s="793" t="s">
        <v>1327</v>
      </c>
      <c r="L626" s="796">
        <v>1</v>
      </c>
      <c r="M626" s="792">
        <v>12</v>
      </c>
      <c r="N626" s="794">
        <v>62952.08</v>
      </c>
      <c r="O626" s="796">
        <v>1</v>
      </c>
      <c r="P626" s="796">
        <v>6</v>
      </c>
      <c r="Q626" s="794">
        <v>30930</v>
      </c>
    </row>
    <row r="627" spans="2:17" s="49" customFormat="1" ht="11.25">
      <c r="B627" s="791" t="s">
        <v>1225</v>
      </c>
      <c r="C627" s="792" t="s">
        <v>1233</v>
      </c>
      <c r="D627" s="792" t="s">
        <v>86</v>
      </c>
      <c r="E627" s="793" t="s">
        <v>1252</v>
      </c>
      <c r="F627" s="794">
        <v>2300</v>
      </c>
      <c r="G627" s="792" t="s">
        <v>3041</v>
      </c>
      <c r="H627" s="795" t="s">
        <v>3042</v>
      </c>
      <c r="I627" s="795" t="s">
        <v>3043</v>
      </c>
      <c r="J627" s="795" t="s">
        <v>1256</v>
      </c>
      <c r="K627" s="793" t="s">
        <v>1327</v>
      </c>
      <c r="L627" s="796">
        <v>4</v>
      </c>
      <c r="M627" s="792">
        <v>12</v>
      </c>
      <c r="N627" s="794">
        <v>30600</v>
      </c>
      <c r="O627" s="796">
        <v>1</v>
      </c>
      <c r="P627" s="796">
        <v>6</v>
      </c>
      <c r="Q627" s="794">
        <v>14730</v>
      </c>
    </row>
    <row r="628" spans="2:17" s="49" customFormat="1" ht="11.25">
      <c r="B628" s="791" t="s">
        <v>1225</v>
      </c>
      <c r="C628" s="792" t="s">
        <v>1233</v>
      </c>
      <c r="D628" s="792" t="s">
        <v>86</v>
      </c>
      <c r="E628" s="793" t="s">
        <v>1264</v>
      </c>
      <c r="F628" s="794">
        <v>2000</v>
      </c>
      <c r="G628" s="792" t="s">
        <v>3044</v>
      </c>
      <c r="H628" s="795" t="s">
        <v>3045</v>
      </c>
      <c r="I628" s="795" t="s">
        <v>3046</v>
      </c>
      <c r="J628" s="795" t="s">
        <v>1231</v>
      </c>
      <c r="K628" s="793" t="s">
        <v>1232</v>
      </c>
      <c r="L628" s="796">
        <v>1</v>
      </c>
      <c r="M628" s="792">
        <v>12</v>
      </c>
      <c r="N628" s="794">
        <v>27000</v>
      </c>
      <c r="O628" s="796">
        <v>1</v>
      </c>
      <c r="P628" s="796">
        <v>6</v>
      </c>
      <c r="Q628" s="794">
        <v>12930</v>
      </c>
    </row>
    <row r="629" spans="2:17" s="49" customFormat="1" ht="11.25">
      <c r="B629" s="791" t="s">
        <v>1225</v>
      </c>
      <c r="C629" s="792" t="s">
        <v>1233</v>
      </c>
      <c r="D629" s="792" t="s">
        <v>86</v>
      </c>
      <c r="E629" s="793" t="s">
        <v>2538</v>
      </c>
      <c r="F629" s="794">
        <v>2000</v>
      </c>
      <c r="G629" s="792" t="s">
        <v>3047</v>
      </c>
      <c r="H629" s="795" t="s">
        <v>3048</v>
      </c>
      <c r="I629" s="795" t="s">
        <v>3049</v>
      </c>
      <c r="J629" s="795" t="s">
        <v>1256</v>
      </c>
      <c r="K629" s="793" t="s">
        <v>1260</v>
      </c>
      <c r="L629" s="796">
        <v>1</v>
      </c>
      <c r="M629" s="792">
        <v>12</v>
      </c>
      <c r="N629" s="794">
        <v>26999.16</v>
      </c>
      <c r="O629" s="796">
        <v>1</v>
      </c>
      <c r="P629" s="796">
        <v>6</v>
      </c>
      <c r="Q629" s="794">
        <v>12929.31</v>
      </c>
    </row>
    <row r="630" spans="2:17" s="49" customFormat="1" ht="11.25">
      <c r="B630" s="791" t="s">
        <v>1225</v>
      </c>
      <c r="C630" s="792" t="s">
        <v>1233</v>
      </c>
      <c r="D630" s="792" t="s">
        <v>86</v>
      </c>
      <c r="E630" s="793" t="s">
        <v>3050</v>
      </c>
      <c r="F630" s="794">
        <v>6000</v>
      </c>
      <c r="G630" s="792" t="s">
        <v>3051</v>
      </c>
      <c r="H630" s="795" t="s">
        <v>3052</v>
      </c>
      <c r="I630" s="795" t="s">
        <v>1857</v>
      </c>
      <c r="J630" s="795" t="s">
        <v>1256</v>
      </c>
      <c r="K630" s="793" t="s">
        <v>1327</v>
      </c>
      <c r="L630" s="796">
        <v>1</v>
      </c>
      <c r="M630" s="792">
        <v>12</v>
      </c>
      <c r="N630" s="794">
        <v>74930.83</v>
      </c>
      <c r="O630" s="796">
        <v>1</v>
      </c>
      <c r="P630" s="796">
        <v>6</v>
      </c>
      <c r="Q630" s="794">
        <v>37260</v>
      </c>
    </row>
    <row r="631" spans="2:17" s="49" customFormat="1" ht="11.25">
      <c r="B631" s="791" t="s">
        <v>1225</v>
      </c>
      <c r="C631" s="792" t="s">
        <v>1233</v>
      </c>
      <c r="D631" s="792" t="s">
        <v>86</v>
      </c>
      <c r="E631" s="793" t="s">
        <v>1719</v>
      </c>
      <c r="F631" s="794">
        <v>1800</v>
      </c>
      <c r="G631" s="792" t="s">
        <v>3053</v>
      </c>
      <c r="H631" s="795" t="s">
        <v>3054</v>
      </c>
      <c r="I631" s="795" t="s">
        <v>3055</v>
      </c>
      <c r="J631" s="795" t="s">
        <v>1256</v>
      </c>
      <c r="K631" s="793" t="s">
        <v>1251</v>
      </c>
      <c r="L631" s="796">
        <v>7</v>
      </c>
      <c r="M631" s="792">
        <v>12</v>
      </c>
      <c r="N631" s="794">
        <v>24559.61</v>
      </c>
      <c r="O631" s="796">
        <v>1</v>
      </c>
      <c r="P631" s="796">
        <v>6</v>
      </c>
      <c r="Q631" s="794">
        <v>11720.869999999999</v>
      </c>
    </row>
    <row r="632" spans="2:17" s="49" customFormat="1" ht="11.25">
      <c r="B632" s="791" t="s">
        <v>1225</v>
      </c>
      <c r="C632" s="792" t="s">
        <v>1233</v>
      </c>
      <c r="D632" s="792" t="s">
        <v>86</v>
      </c>
      <c r="E632" s="793" t="s">
        <v>3056</v>
      </c>
      <c r="F632" s="794">
        <v>5500</v>
      </c>
      <c r="G632" s="792" t="s">
        <v>3057</v>
      </c>
      <c r="H632" s="795" t="s">
        <v>3058</v>
      </c>
      <c r="I632" s="795" t="s">
        <v>3059</v>
      </c>
      <c r="J632" s="795" t="s">
        <v>1256</v>
      </c>
      <c r="K632" s="793" t="s">
        <v>1251</v>
      </c>
      <c r="L632" s="796">
        <v>1</v>
      </c>
      <c r="M632" s="792">
        <v>12</v>
      </c>
      <c r="N632" s="794">
        <v>69000</v>
      </c>
      <c r="O632" s="796">
        <v>1</v>
      </c>
      <c r="P632" s="796">
        <v>6</v>
      </c>
      <c r="Q632" s="794">
        <v>33930</v>
      </c>
    </row>
    <row r="633" spans="2:17" s="49" customFormat="1" ht="11.25">
      <c r="B633" s="791" t="s">
        <v>1225</v>
      </c>
      <c r="C633" s="792" t="s">
        <v>1233</v>
      </c>
      <c r="D633" s="792" t="s">
        <v>86</v>
      </c>
      <c r="E633" s="793" t="s">
        <v>1234</v>
      </c>
      <c r="F633" s="794">
        <v>2000</v>
      </c>
      <c r="G633" s="792" t="s">
        <v>3060</v>
      </c>
      <c r="H633" s="795" t="s">
        <v>3061</v>
      </c>
      <c r="I633" s="795" t="s">
        <v>3062</v>
      </c>
      <c r="J633" s="795" t="s">
        <v>1256</v>
      </c>
      <c r="K633" s="793" t="s">
        <v>1275</v>
      </c>
      <c r="L633" s="796">
        <v>1</v>
      </c>
      <c r="M633" s="792">
        <v>12</v>
      </c>
      <c r="N633" s="794">
        <v>26874.16</v>
      </c>
      <c r="O633" s="796">
        <v>1</v>
      </c>
      <c r="P633" s="796">
        <v>6</v>
      </c>
      <c r="Q633" s="794">
        <v>12930</v>
      </c>
    </row>
    <row r="634" spans="2:17" s="49" customFormat="1" ht="11.25">
      <c r="B634" s="791" t="s">
        <v>1225</v>
      </c>
      <c r="C634" s="792" t="s">
        <v>1233</v>
      </c>
      <c r="D634" s="792" t="s">
        <v>86</v>
      </c>
      <c r="E634" s="793" t="s">
        <v>2138</v>
      </c>
      <c r="F634" s="794">
        <v>2000</v>
      </c>
      <c r="G634" s="792" t="s">
        <v>3063</v>
      </c>
      <c r="H634" s="795" t="s">
        <v>3064</v>
      </c>
      <c r="I634" s="795" t="s">
        <v>3065</v>
      </c>
      <c r="J634" s="795" t="s">
        <v>1231</v>
      </c>
      <c r="K634" s="793" t="s">
        <v>1232</v>
      </c>
      <c r="L634" s="796">
        <v>1</v>
      </c>
      <c r="M634" s="792">
        <v>12</v>
      </c>
      <c r="N634" s="794">
        <v>26932.21</v>
      </c>
      <c r="O634" s="796">
        <v>1</v>
      </c>
      <c r="P634" s="796">
        <v>6</v>
      </c>
      <c r="Q634" s="794">
        <v>12860.84</v>
      </c>
    </row>
    <row r="635" spans="2:17" s="49" customFormat="1" ht="11.25">
      <c r="B635" s="791" t="s">
        <v>1225</v>
      </c>
      <c r="C635" s="792" t="s">
        <v>1233</v>
      </c>
      <c r="D635" s="792" t="s">
        <v>86</v>
      </c>
      <c r="E635" s="793" t="s">
        <v>1703</v>
      </c>
      <c r="F635" s="794">
        <v>3700</v>
      </c>
      <c r="G635" s="792" t="s">
        <v>3066</v>
      </c>
      <c r="H635" s="795" t="s">
        <v>3067</v>
      </c>
      <c r="I635" s="795" t="s">
        <v>3068</v>
      </c>
      <c r="J635" s="795" t="s">
        <v>1256</v>
      </c>
      <c r="K635" s="793" t="s">
        <v>1251</v>
      </c>
      <c r="L635" s="796">
        <v>1</v>
      </c>
      <c r="M635" s="792">
        <v>12</v>
      </c>
      <c r="N635" s="794">
        <v>47333.2</v>
      </c>
      <c r="O635" s="796">
        <v>1</v>
      </c>
      <c r="P635" s="796">
        <v>6</v>
      </c>
      <c r="Q635" s="794">
        <v>23130</v>
      </c>
    </row>
    <row r="636" spans="2:17" s="49" customFormat="1" ht="11.25">
      <c r="B636" s="791" t="s">
        <v>1225</v>
      </c>
      <c r="C636" s="792" t="s">
        <v>1233</v>
      </c>
      <c r="D636" s="792" t="s">
        <v>86</v>
      </c>
      <c r="E636" s="793" t="s">
        <v>1643</v>
      </c>
      <c r="F636" s="794">
        <v>2600</v>
      </c>
      <c r="G636" s="792" t="s">
        <v>3069</v>
      </c>
      <c r="H636" s="795" t="s">
        <v>3070</v>
      </c>
      <c r="I636" s="795" t="s">
        <v>3071</v>
      </c>
      <c r="J636" s="795" t="s">
        <v>1238</v>
      </c>
      <c r="K636" s="793" t="s">
        <v>1275</v>
      </c>
      <c r="L636" s="796">
        <v>1</v>
      </c>
      <c r="M636" s="792">
        <v>12</v>
      </c>
      <c r="N636" s="794">
        <v>33763.78</v>
      </c>
      <c r="O636" s="796">
        <v>1</v>
      </c>
      <c r="P636" s="796">
        <v>6</v>
      </c>
      <c r="Q636" s="794">
        <v>16319.83</v>
      </c>
    </row>
    <row r="637" spans="2:17" s="49" customFormat="1" ht="11.25">
      <c r="B637" s="791" t="s">
        <v>1225</v>
      </c>
      <c r="C637" s="792" t="s">
        <v>1233</v>
      </c>
      <c r="D637" s="792" t="s">
        <v>86</v>
      </c>
      <c r="E637" s="793" t="s">
        <v>1280</v>
      </c>
      <c r="F637" s="794">
        <v>4500</v>
      </c>
      <c r="G637" s="792" t="s">
        <v>3072</v>
      </c>
      <c r="H637" s="795" t="s">
        <v>3073</v>
      </c>
      <c r="I637" s="795" t="s">
        <v>2391</v>
      </c>
      <c r="J637" s="795" t="s">
        <v>1256</v>
      </c>
      <c r="K637" s="793" t="s">
        <v>1251</v>
      </c>
      <c r="L637" s="796">
        <v>1</v>
      </c>
      <c r="M637" s="792">
        <v>12</v>
      </c>
      <c r="N637" s="794">
        <v>56698.12</v>
      </c>
      <c r="O637" s="796">
        <v>1</v>
      </c>
      <c r="P637" s="796">
        <v>6</v>
      </c>
      <c r="Q637" s="794">
        <v>27930</v>
      </c>
    </row>
    <row r="638" spans="2:17" s="49" customFormat="1" ht="11.25">
      <c r="B638" s="791" t="s">
        <v>1225</v>
      </c>
      <c r="C638" s="792" t="s">
        <v>1233</v>
      </c>
      <c r="D638" s="792" t="s">
        <v>86</v>
      </c>
      <c r="E638" s="793" t="s">
        <v>1234</v>
      </c>
      <c r="F638" s="794">
        <v>2000</v>
      </c>
      <c r="G638" s="792" t="s">
        <v>3074</v>
      </c>
      <c r="H638" s="795" t="s">
        <v>3075</v>
      </c>
      <c r="I638" s="795" t="s">
        <v>1331</v>
      </c>
      <c r="J638" s="795" t="s">
        <v>1238</v>
      </c>
      <c r="K638" s="793" t="s">
        <v>1232</v>
      </c>
      <c r="L638" s="796">
        <v>1</v>
      </c>
      <c r="M638" s="792">
        <v>12</v>
      </c>
      <c r="N638" s="794">
        <v>26928.89</v>
      </c>
      <c r="O638" s="796">
        <v>1</v>
      </c>
      <c r="P638" s="796">
        <v>6</v>
      </c>
      <c r="Q638" s="794">
        <v>12919.18</v>
      </c>
    </row>
    <row r="639" spans="2:17" s="49" customFormat="1" ht="11.25">
      <c r="B639" s="791" t="s">
        <v>1225</v>
      </c>
      <c r="C639" s="792" t="s">
        <v>1233</v>
      </c>
      <c r="D639" s="792" t="s">
        <v>86</v>
      </c>
      <c r="E639" s="793" t="s">
        <v>2301</v>
      </c>
      <c r="F639" s="794">
        <v>4000</v>
      </c>
      <c r="G639" s="792" t="s">
        <v>3076</v>
      </c>
      <c r="H639" s="795" t="s">
        <v>3077</v>
      </c>
      <c r="I639" s="795" t="s">
        <v>2431</v>
      </c>
      <c r="J639" s="795" t="s">
        <v>1238</v>
      </c>
      <c r="K639" s="793" t="s">
        <v>1232</v>
      </c>
      <c r="L639" s="796">
        <v>1</v>
      </c>
      <c r="M639" s="792">
        <v>12</v>
      </c>
      <c r="N639" s="794">
        <v>50848.039999999994</v>
      </c>
      <c r="O639" s="796">
        <v>1</v>
      </c>
      <c r="P639" s="796">
        <v>6</v>
      </c>
      <c r="Q639" s="794">
        <v>24922.5</v>
      </c>
    </row>
    <row r="640" spans="2:17" s="49" customFormat="1" ht="11.25">
      <c r="B640" s="791" t="s">
        <v>1225</v>
      </c>
      <c r="C640" s="792" t="s">
        <v>1233</v>
      </c>
      <c r="D640" s="792" t="s">
        <v>86</v>
      </c>
      <c r="E640" s="793" t="s">
        <v>1234</v>
      </c>
      <c r="F640" s="794">
        <v>2000</v>
      </c>
      <c r="G640" s="792" t="s">
        <v>3078</v>
      </c>
      <c r="H640" s="795" t="s">
        <v>3079</v>
      </c>
      <c r="I640" s="795" t="s">
        <v>3080</v>
      </c>
      <c r="J640" s="795" t="s">
        <v>1231</v>
      </c>
      <c r="K640" s="793" t="s">
        <v>1232</v>
      </c>
      <c r="L640" s="796">
        <v>1</v>
      </c>
      <c r="M640" s="792">
        <v>12</v>
      </c>
      <c r="N640" s="794">
        <v>26956.25</v>
      </c>
      <c r="O640" s="796">
        <v>1</v>
      </c>
      <c r="P640" s="796">
        <v>6</v>
      </c>
      <c r="Q640" s="794">
        <v>12930</v>
      </c>
    </row>
    <row r="641" spans="2:17" s="49" customFormat="1" ht="11.25">
      <c r="B641" s="791" t="s">
        <v>1225</v>
      </c>
      <c r="C641" s="792" t="s">
        <v>1233</v>
      </c>
      <c r="D641" s="792" t="s">
        <v>86</v>
      </c>
      <c r="E641" s="793" t="s">
        <v>1339</v>
      </c>
      <c r="F641" s="794">
        <v>2300</v>
      </c>
      <c r="G641" s="792" t="s">
        <v>3081</v>
      </c>
      <c r="H641" s="795" t="s">
        <v>3082</v>
      </c>
      <c r="I641" s="795" t="s">
        <v>3083</v>
      </c>
      <c r="J641" s="795" t="s">
        <v>1256</v>
      </c>
      <c r="K641" s="793" t="s">
        <v>1327</v>
      </c>
      <c r="L641" s="796">
        <v>1</v>
      </c>
      <c r="M641" s="792">
        <v>12</v>
      </c>
      <c r="N641" s="794">
        <v>30251.48</v>
      </c>
      <c r="O641" s="796">
        <v>1</v>
      </c>
      <c r="P641" s="796">
        <v>6</v>
      </c>
      <c r="Q641" s="794">
        <v>14471.88</v>
      </c>
    </row>
    <row r="642" spans="2:17" s="49" customFormat="1" ht="11.25">
      <c r="B642" s="791" t="s">
        <v>1225</v>
      </c>
      <c r="C642" s="792" t="s">
        <v>1233</v>
      </c>
      <c r="D642" s="792" t="s">
        <v>86</v>
      </c>
      <c r="E642" s="793" t="s">
        <v>1234</v>
      </c>
      <c r="F642" s="794">
        <v>2000</v>
      </c>
      <c r="G642" s="792" t="s">
        <v>3084</v>
      </c>
      <c r="H642" s="795" t="s">
        <v>3085</v>
      </c>
      <c r="I642" s="795" t="s">
        <v>3086</v>
      </c>
      <c r="J642" s="795" t="s">
        <v>1231</v>
      </c>
      <c r="K642" s="793" t="s">
        <v>1232</v>
      </c>
      <c r="L642" s="796">
        <v>1</v>
      </c>
      <c r="M642" s="792">
        <v>12</v>
      </c>
      <c r="N642" s="794">
        <v>26910.97</v>
      </c>
      <c r="O642" s="796">
        <v>1</v>
      </c>
      <c r="P642" s="796">
        <v>6</v>
      </c>
      <c r="Q642" s="794">
        <v>12929.179999999998</v>
      </c>
    </row>
    <row r="643" spans="2:17" s="49" customFormat="1" ht="11.25">
      <c r="B643" s="791" t="s">
        <v>1225</v>
      </c>
      <c r="C643" s="792" t="s">
        <v>1233</v>
      </c>
      <c r="D643" s="792" t="s">
        <v>86</v>
      </c>
      <c r="E643" s="793" t="s">
        <v>3087</v>
      </c>
      <c r="F643" s="794">
        <v>6000</v>
      </c>
      <c r="G643" s="792" t="s">
        <v>3088</v>
      </c>
      <c r="H643" s="795" t="s">
        <v>3089</v>
      </c>
      <c r="I643" s="795" t="s">
        <v>1449</v>
      </c>
      <c r="J643" s="795" t="s">
        <v>1256</v>
      </c>
      <c r="K643" s="793" t="s">
        <v>1251</v>
      </c>
      <c r="L643" s="796">
        <v>1</v>
      </c>
      <c r="M643" s="792">
        <v>12</v>
      </c>
      <c r="N643" s="794">
        <v>74982.5</v>
      </c>
      <c r="O643" s="796">
        <v>1</v>
      </c>
      <c r="P643" s="796">
        <v>6</v>
      </c>
      <c r="Q643" s="794">
        <v>36930</v>
      </c>
    </row>
    <row r="644" spans="2:17" s="49" customFormat="1" ht="11.25">
      <c r="B644" s="791" t="s">
        <v>1225</v>
      </c>
      <c r="C644" s="792" t="s">
        <v>1233</v>
      </c>
      <c r="D644" s="792" t="s">
        <v>86</v>
      </c>
      <c r="E644" s="793" t="s">
        <v>1252</v>
      </c>
      <c r="F644" s="794">
        <v>2300</v>
      </c>
      <c r="G644" s="792" t="s">
        <v>3090</v>
      </c>
      <c r="H644" s="795" t="s">
        <v>3091</v>
      </c>
      <c r="I644" s="795" t="s">
        <v>1290</v>
      </c>
      <c r="J644" s="795" t="s">
        <v>1238</v>
      </c>
      <c r="K644" s="793" t="s">
        <v>1232</v>
      </c>
      <c r="L644" s="796">
        <v>4</v>
      </c>
      <c r="M644" s="792">
        <v>12</v>
      </c>
      <c r="N644" s="794">
        <v>30577.8</v>
      </c>
      <c r="O644" s="796">
        <v>1</v>
      </c>
      <c r="P644" s="796">
        <v>6</v>
      </c>
      <c r="Q644" s="794">
        <v>14701.410000000002</v>
      </c>
    </row>
    <row r="645" spans="2:17" s="49" customFormat="1" ht="11.25">
      <c r="B645" s="791" t="s">
        <v>1225</v>
      </c>
      <c r="C645" s="792" t="s">
        <v>1233</v>
      </c>
      <c r="D645" s="792" t="s">
        <v>86</v>
      </c>
      <c r="E645" s="793" t="s">
        <v>1659</v>
      </c>
      <c r="F645" s="794">
        <v>2000</v>
      </c>
      <c r="G645" s="792" t="s">
        <v>3092</v>
      </c>
      <c r="H645" s="795" t="s">
        <v>3093</v>
      </c>
      <c r="I645" s="795" t="s">
        <v>3094</v>
      </c>
      <c r="J645" s="795" t="s">
        <v>1238</v>
      </c>
      <c r="K645" s="793" t="s">
        <v>1232</v>
      </c>
      <c r="L645" s="796">
        <v>1</v>
      </c>
      <c r="M645" s="792">
        <v>12</v>
      </c>
      <c r="N645" s="794">
        <v>25119.97</v>
      </c>
      <c r="O645" s="796">
        <v>1</v>
      </c>
      <c r="P645" s="796">
        <v>6</v>
      </c>
      <c r="Q645" s="794">
        <v>12930</v>
      </c>
    </row>
    <row r="646" spans="2:17" s="49" customFormat="1" ht="11.25">
      <c r="B646" s="791" t="s">
        <v>1225</v>
      </c>
      <c r="C646" s="792" t="s">
        <v>1233</v>
      </c>
      <c r="D646" s="792" t="s">
        <v>86</v>
      </c>
      <c r="E646" s="793" t="s">
        <v>3095</v>
      </c>
      <c r="F646" s="794">
        <v>2100</v>
      </c>
      <c r="G646" s="792" t="s">
        <v>3096</v>
      </c>
      <c r="H646" s="795" t="s">
        <v>3097</v>
      </c>
      <c r="I646" s="795" t="s">
        <v>3098</v>
      </c>
      <c r="J646" s="795" t="s">
        <v>1256</v>
      </c>
      <c r="K646" s="793" t="s">
        <v>1275</v>
      </c>
      <c r="L646" s="796">
        <v>7</v>
      </c>
      <c r="M646" s="792">
        <v>12</v>
      </c>
      <c r="N646" s="794">
        <v>28060</v>
      </c>
      <c r="O646" s="796">
        <v>1</v>
      </c>
      <c r="P646" s="796">
        <v>6</v>
      </c>
      <c r="Q646" s="794">
        <v>13367.4</v>
      </c>
    </row>
    <row r="647" spans="2:17" s="49" customFormat="1" ht="11.25">
      <c r="B647" s="791" t="s">
        <v>1225</v>
      </c>
      <c r="C647" s="792" t="s">
        <v>1243</v>
      </c>
      <c r="D647" s="792" t="s">
        <v>86</v>
      </c>
      <c r="E647" s="793" t="s">
        <v>1866</v>
      </c>
      <c r="F647" s="794">
        <v>2600</v>
      </c>
      <c r="G647" s="792" t="s">
        <v>3099</v>
      </c>
      <c r="H647" s="795" t="s">
        <v>3100</v>
      </c>
      <c r="I647" s="795" t="s">
        <v>1331</v>
      </c>
      <c r="J647" s="795" t="s">
        <v>1238</v>
      </c>
      <c r="K647" s="793" t="s">
        <v>1251</v>
      </c>
      <c r="L647" s="796">
        <v>1</v>
      </c>
      <c r="M647" s="792">
        <v>12</v>
      </c>
      <c r="N647" s="794">
        <v>34158.47</v>
      </c>
      <c r="O647" s="796">
        <v>1</v>
      </c>
      <c r="P647" s="796">
        <v>6</v>
      </c>
      <c r="Q647" s="794">
        <v>16440.259999999998</v>
      </c>
    </row>
    <row r="648" spans="2:17" s="49" customFormat="1" ht="11.25">
      <c r="B648" s="791" t="s">
        <v>1225</v>
      </c>
      <c r="C648" s="792" t="s">
        <v>1233</v>
      </c>
      <c r="D648" s="792" t="s">
        <v>86</v>
      </c>
      <c r="E648" s="793" t="s">
        <v>3101</v>
      </c>
      <c r="F648" s="794">
        <v>4500</v>
      </c>
      <c r="G648" s="792" t="s">
        <v>3102</v>
      </c>
      <c r="H648" s="795" t="s">
        <v>3103</v>
      </c>
      <c r="I648" s="795" t="s">
        <v>1242</v>
      </c>
      <c r="J648" s="795" t="s">
        <v>1242</v>
      </c>
      <c r="K648" s="793" t="s">
        <v>1242</v>
      </c>
      <c r="L648" s="796">
        <v>7</v>
      </c>
      <c r="M648" s="792">
        <v>12</v>
      </c>
      <c r="N648" s="794">
        <v>57000</v>
      </c>
      <c r="O648" s="796">
        <v>1</v>
      </c>
      <c r="P648" s="796">
        <v>6</v>
      </c>
      <c r="Q648" s="794">
        <v>27926.560000000001</v>
      </c>
    </row>
    <row r="649" spans="2:17" s="49" customFormat="1" ht="11.25">
      <c r="B649" s="791" t="s">
        <v>1225</v>
      </c>
      <c r="C649" s="792" t="s">
        <v>1233</v>
      </c>
      <c r="D649" s="792" t="s">
        <v>86</v>
      </c>
      <c r="E649" s="793" t="s">
        <v>1300</v>
      </c>
      <c r="F649" s="794">
        <v>2800</v>
      </c>
      <c r="G649" s="792" t="s">
        <v>3104</v>
      </c>
      <c r="H649" s="795" t="s">
        <v>3105</v>
      </c>
      <c r="I649" s="795" t="s">
        <v>1290</v>
      </c>
      <c r="J649" s="795" t="s">
        <v>1238</v>
      </c>
      <c r="K649" s="793" t="s">
        <v>1251</v>
      </c>
      <c r="L649" s="796">
        <v>1</v>
      </c>
      <c r="M649" s="792">
        <v>12</v>
      </c>
      <c r="N649" s="794">
        <v>36527.910000000003</v>
      </c>
      <c r="O649" s="796">
        <v>1</v>
      </c>
      <c r="P649" s="796">
        <v>6</v>
      </c>
      <c r="Q649" s="794">
        <v>17729.809999999998</v>
      </c>
    </row>
    <row r="650" spans="2:17" s="49" customFormat="1" ht="11.25">
      <c r="B650" s="791" t="s">
        <v>1225</v>
      </c>
      <c r="C650" s="792" t="s">
        <v>1233</v>
      </c>
      <c r="D650" s="792" t="s">
        <v>86</v>
      </c>
      <c r="E650" s="793" t="s">
        <v>1435</v>
      </c>
      <c r="F650" s="794">
        <v>2000</v>
      </c>
      <c r="G650" s="792" t="s">
        <v>3106</v>
      </c>
      <c r="H650" s="795" t="s">
        <v>3107</v>
      </c>
      <c r="I650" s="795" t="s">
        <v>3108</v>
      </c>
      <c r="J650" s="795" t="s">
        <v>1231</v>
      </c>
      <c r="K650" s="793" t="s">
        <v>1232</v>
      </c>
      <c r="L650" s="796">
        <v>1</v>
      </c>
      <c r="M650" s="792">
        <v>12</v>
      </c>
      <c r="N650" s="794">
        <v>27790.159999999996</v>
      </c>
      <c r="O650" s="796">
        <v>0</v>
      </c>
      <c r="P650" s="796">
        <v>1</v>
      </c>
      <c r="Q650" s="794">
        <v>1000</v>
      </c>
    </row>
    <row r="651" spans="2:17" s="49" customFormat="1" ht="11.25">
      <c r="B651" s="791" t="s">
        <v>1225</v>
      </c>
      <c r="C651" s="792" t="s">
        <v>1243</v>
      </c>
      <c r="D651" s="792" t="s">
        <v>86</v>
      </c>
      <c r="E651" s="793" t="s">
        <v>3109</v>
      </c>
      <c r="F651" s="794">
        <v>5000</v>
      </c>
      <c r="G651" s="792" t="s">
        <v>3110</v>
      </c>
      <c r="H651" s="795" t="s">
        <v>3111</v>
      </c>
      <c r="I651" s="795" t="s">
        <v>3112</v>
      </c>
      <c r="J651" s="795" t="s">
        <v>1256</v>
      </c>
      <c r="K651" s="793" t="s">
        <v>1251</v>
      </c>
      <c r="L651" s="796">
        <v>7</v>
      </c>
      <c r="M651" s="792">
        <v>12</v>
      </c>
      <c r="N651" s="794">
        <v>63773.25</v>
      </c>
      <c r="O651" s="796">
        <v>1</v>
      </c>
      <c r="P651" s="796">
        <v>6</v>
      </c>
      <c r="Q651" s="794">
        <v>30913.68</v>
      </c>
    </row>
    <row r="652" spans="2:17" s="49" customFormat="1" ht="11.25">
      <c r="B652" s="791" t="s">
        <v>1225</v>
      </c>
      <c r="C652" s="792" t="s">
        <v>1233</v>
      </c>
      <c r="D652" s="792" t="s">
        <v>86</v>
      </c>
      <c r="E652" s="793" t="s">
        <v>1234</v>
      </c>
      <c r="F652" s="794">
        <v>2000</v>
      </c>
      <c r="G652" s="792" t="s">
        <v>3113</v>
      </c>
      <c r="H652" s="795" t="s">
        <v>3114</v>
      </c>
      <c r="I652" s="795" t="s">
        <v>1331</v>
      </c>
      <c r="J652" s="795" t="s">
        <v>1238</v>
      </c>
      <c r="K652" s="793" t="s">
        <v>1232</v>
      </c>
      <c r="L652" s="796">
        <v>1</v>
      </c>
      <c r="M652" s="792">
        <v>12</v>
      </c>
      <c r="N652" s="794">
        <v>27000</v>
      </c>
      <c r="O652" s="796">
        <v>1</v>
      </c>
      <c r="P652" s="796">
        <v>6</v>
      </c>
      <c r="Q652" s="794">
        <v>12930</v>
      </c>
    </row>
    <row r="653" spans="2:17" s="49" customFormat="1" ht="11.25">
      <c r="B653" s="791" t="s">
        <v>1225</v>
      </c>
      <c r="C653" s="792" t="s">
        <v>1233</v>
      </c>
      <c r="D653" s="792" t="s">
        <v>86</v>
      </c>
      <c r="E653" s="793" t="s">
        <v>1501</v>
      </c>
      <c r="F653" s="794">
        <v>5500</v>
      </c>
      <c r="G653" s="792" t="s">
        <v>3115</v>
      </c>
      <c r="H653" s="795" t="s">
        <v>3116</v>
      </c>
      <c r="I653" s="795" t="s">
        <v>1945</v>
      </c>
      <c r="J653" s="795" t="s">
        <v>1256</v>
      </c>
      <c r="K653" s="793" t="s">
        <v>1251</v>
      </c>
      <c r="L653" s="796">
        <v>1</v>
      </c>
      <c r="M653" s="792">
        <v>12</v>
      </c>
      <c r="N653" s="794">
        <v>68945</v>
      </c>
      <c r="O653" s="796">
        <v>0</v>
      </c>
      <c r="P653" s="796">
        <v>1</v>
      </c>
      <c r="Q653" s="794">
        <v>5500</v>
      </c>
    </row>
    <row r="654" spans="2:17" s="49" customFormat="1" ht="11.25">
      <c r="B654" s="791" t="s">
        <v>1225</v>
      </c>
      <c r="C654" s="792" t="s">
        <v>1233</v>
      </c>
      <c r="D654" s="792" t="s">
        <v>86</v>
      </c>
      <c r="E654" s="793" t="s">
        <v>3117</v>
      </c>
      <c r="F654" s="794">
        <v>3200</v>
      </c>
      <c r="G654" s="792" t="s">
        <v>3118</v>
      </c>
      <c r="H654" s="795" t="s">
        <v>3119</v>
      </c>
      <c r="I654" s="795" t="s">
        <v>2030</v>
      </c>
      <c r="J654" s="795" t="s">
        <v>1256</v>
      </c>
      <c r="K654" s="793" t="s">
        <v>1251</v>
      </c>
      <c r="L654" s="796">
        <v>1</v>
      </c>
      <c r="M654" s="792">
        <v>12</v>
      </c>
      <c r="N654" s="794">
        <v>41280.89</v>
      </c>
      <c r="O654" s="796">
        <v>1</v>
      </c>
      <c r="P654" s="796">
        <v>6</v>
      </c>
      <c r="Q654" s="794">
        <v>20128.890000000003</v>
      </c>
    </row>
    <row r="655" spans="2:17" s="49" customFormat="1" ht="11.25">
      <c r="B655" s="791" t="s">
        <v>1225</v>
      </c>
      <c r="C655" s="792" t="s">
        <v>1233</v>
      </c>
      <c r="D655" s="792" t="s">
        <v>86</v>
      </c>
      <c r="E655" s="793" t="s">
        <v>3120</v>
      </c>
      <c r="F655" s="794">
        <v>2600</v>
      </c>
      <c r="G655" s="792" t="s">
        <v>3121</v>
      </c>
      <c r="H655" s="795" t="s">
        <v>3122</v>
      </c>
      <c r="I655" s="795" t="s">
        <v>3123</v>
      </c>
      <c r="J655" s="795" t="s">
        <v>1231</v>
      </c>
      <c r="K655" s="793" t="s">
        <v>1232</v>
      </c>
      <c r="L655" s="796">
        <v>1</v>
      </c>
      <c r="M655" s="792">
        <v>12</v>
      </c>
      <c r="N655" s="794">
        <v>34193.31</v>
      </c>
      <c r="O655" s="796">
        <v>1</v>
      </c>
      <c r="P655" s="796">
        <v>6</v>
      </c>
      <c r="Q655" s="794">
        <v>16530</v>
      </c>
    </row>
    <row r="656" spans="2:17" s="49" customFormat="1" ht="11.25">
      <c r="B656" s="791" t="s">
        <v>1225</v>
      </c>
      <c r="C656" s="792" t="s">
        <v>1233</v>
      </c>
      <c r="D656" s="792" t="s">
        <v>86</v>
      </c>
      <c r="E656" s="793" t="s">
        <v>1304</v>
      </c>
      <c r="F656" s="794">
        <v>2000</v>
      </c>
      <c r="G656" s="792" t="s">
        <v>3124</v>
      </c>
      <c r="H656" s="795" t="s">
        <v>3125</v>
      </c>
      <c r="I656" s="795" t="s">
        <v>3126</v>
      </c>
      <c r="J656" s="795" t="s">
        <v>1256</v>
      </c>
      <c r="K656" s="793" t="s">
        <v>1260</v>
      </c>
      <c r="L656" s="796">
        <v>1</v>
      </c>
      <c r="M656" s="792">
        <v>12</v>
      </c>
      <c r="N656" s="794">
        <v>26932.639999999999</v>
      </c>
      <c r="O656" s="796">
        <v>1</v>
      </c>
      <c r="P656" s="796">
        <v>6</v>
      </c>
      <c r="Q656" s="794">
        <v>12929.59</v>
      </c>
    </row>
    <row r="657" spans="2:17" s="49" customFormat="1" ht="11.25">
      <c r="B657" s="791" t="s">
        <v>1225</v>
      </c>
      <c r="C657" s="792" t="s">
        <v>1233</v>
      </c>
      <c r="D657" s="792" t="s">
        <v>86</v>
      </c>
      <c r="E657" s="793" t="s">
        <v>2496</v>
      </c>
      <c r="F657" s="794">
        <v>3600</v>
      </c>
      <c r="G657" s="792" t="s">
        <v>3127</v>
      </c>
      <c r="H657" s="795" t="s">
        <v>3128</v>
      </c>
      <c r="I657" s="795" t="s">
        <v>3129</v>
      </c>
      <c r="J657" s="795" t="s">
        <v>1256</v>
      </c>
      <c r="K657" s="793" t="s">
        <v>1232</v>
      </c>
      <c r="L657" s="796">
        <v>1</v>
      </c>
      <c r="M657" s="792">
        <v>12</v>
      </c>
      <c r="N657" s="794">
        <v>46199</v>
      </c>
      <c r="O657" s="796">
        <v>0</v>
      </c>
      <c r="P657" s="796">
        <v>1</v>
      </c>
      <c r="Q657" s="794">
        <v>5100</v>
      </c>
    </row>
    <row r="658" spans="2:17" s="49" customFormat="1" ht="11.25">
      <c r="B658" s="791" t="s">
        <v>1225</v>
      </c>
      <c r="C658" s="792" t="s">
        <v>1233</v>
      </c>
      <c r="D658" s="792" t="s">
        <v>86</v>
      </c>
      <c r="E658" s="793" t="s">
        <v>1719</v>
      </c>
      <c r="F658" s="794">
        <v>1800</v>
      </c>
      <c r="G658" s="792" t="s">
        <v>3130</v>
      </c>
      <c r="H658" s="795" t="s">
        <v>3131</v>
      </c>
      <c r="I658" s="795" t="s">
        <v>1456</v>
      </c>
      <c r="J658" s="795" t="s">
        <v>1238</v>
      </c>
      <c r="K658" s="793" t="s">
        <v>1232</v>
      </c>
      <c r="L658" s="796">
        <v>7</v>
      </c>
      <c r="M658" s="792">
        <v>12</v>
      </c>
      <c r="N658" s="794">
        <v>24598.489999999998</v>
      </c>
      <c r="O658" s="796">
        <v>1</v>
      </c>
      <c r="P658" s="796">
        <v>6</v>
      </c>
      <c r="Q658" s="794">
        <v>11729.119999999999</v>
      </c>
    </row>
    <row r="659" spans="2:17" s="49" customFormat="1" ht="11.25">
      <c r="B659" s="791" t="s">
        <v>1225</v>
      </c>
      <c r="C659" s="792" t="s">
        <v>1233</v>
      </c>
      <c r="D659" s="792" t="s">
        <v>86</v>
      </c>
      <c r="E659" s="793" t="s">
        <v>3095</v>
      </c>
      <c r="F659" s="794">
        <v>2600</v>
      </c>
      <c r="G659" s="792" t="s">
        <v>3132</v>
      </c>
      <c r="H659" s="795" t="s">
        <v>3133</v>
      </c>
      <c r="I659" s="795" t="s">
        <v>3134</v>
      </c>
      <c r="J659" s="795" t="s">
        <v>1238</v>
      </c>
      <c r="K659" s="793" t="s">
        <v>1232</v>
      </c>
      <c r="L659" s="796">
        <v>4</v>
      </c>
      <c r="M659" s="792">
        <v>12</v>
      </c>
      <c r="N659" s="794">
        <v>34200</v>
      </c>
      <c r="O659" s="796">
        <v>1</v>
      </c>
      <c r="P659" s="796">
        <v>6</v>
      </c>
      <c r="Q659" s="794">
        <v>16459.95</v>
      </c>
    </row>
    <row r="660" spans="2:17" s="49" customFormat="1" ht="11.25">
      <c r="B660" s="791" t="s">
        <v>1225</v>
      </c>
      <c r="C660" s="792" t="s">
        <v>1233</v>
      </c>
      <c r="D660" s="792" t="s">
        <v>86</v>
      </c>
      <c r="E660" s="793" t="s">
        <v>3135</v>
      </c>
      <c r="F660" s="794">
        <v>3200</v>
      </c>
      <c r="G660" s="792" t="s">
        <v>3136</v>
      </c>
      <c r="H660" s="795" t="s">
        <v>3137</v>
      </c>
      <c r="I660" s="795" t="s">
        <v>1290</v>
      </c>
      <c r="J660" s="795" t="s">
        <v>1238</v>
      </c>
      <c r="K660" s="793" t="s">
        <v>1232</v>
      </c>
      <c r="L660" s="796">
        <v>1</v>
      </c>
      <c r="M660" s="792">
        <v>12</v>
      </c>
      <c r="N660" s="794">
        <v>41400</v>
      </c>
      <c r="O660" s="796">
        <v>1</v>
      </c>
      <c r="P660" s="796">
        <v>6</v>
      </c>
      <c r="Q660" s="794">
        <v>20130</v>
      </c>
    </row>
    <row r="661" spans="2:17" s="49" customFormat="1" ht="11.25">
      <c r="B661" s="791" t="s">
        <v>1225</v>
      </c>
      <c r="C661" s="792" t="s">
        <v>1226</v>
      </c>
      <c r="D661" s="792" t="s">
        <v>86</v>
      </c>
      <c r="E661" s="793" t="s">
        <v>3138</v>
      </c>
      <c r="F661" s="794">
        <v>3000</v>
      </c>
      <c r="G661" s="792" t="s">
        <v>3139</v>
      </c>
      <c r="H661" s="795" t="s">
        <v>3140</v>
      </c>
      <c r="I661" s="795" t="s">
        <v>1857</v>
      </c>
      <c r="J661" s="795" t="s">
        <v>1256</v>
      </c>
      <c r="K661" s="793" t="s">
        <v>1327</v>
      </c>
      <c r="L661" s="796">
        <v>0</v>
      </c>
      <c r="M661" s="792">
        <v>1</v>
      </c>
      <c r="N661" s="794">
        <v>2900</v>
      </c>
      <c r="O661" s="796"/>
      <c r="P661" s="796"/>
      <c r="Q661" s="794"/>
    </row>
    <row r="662" spans="2:17" s="49" customFormat="1" ht="11.25">
      <c r="B662" s="791" t="s">
        <v>1225</v>
      </c>
      <c r="C662" s="792" t="s">
        <v>1233</v>
      </c>
      <c r="D662" s="792" t="s">
        <v>86</v>
      </c>
      <c r="E662" s="793" t="s">
        <v>1769</v>
      </c>
      <c r="F662" s="794">
        <v>2600</v>
      </c>
      <c r="G662" s="792" t="s">
        <v>3141</v>
      </c>
      <c r="H662" s="795" t="s">
        <v>3142</v>
      </c>
      <c r="I662" s="795" t="s">
        <v>2744</v>
      </c>
      <c r="J662" s="795" t="s">
        <v>1238</v>
      </c>
      <c r="K662" s="793" t="s">
        <v>1232</v>
      </c>
      <c r="L662" s="796">
        <v>1</v>
      </c>
      <c r="M662" s="792">
        <v>12</v>
      </c>
      <c r="N662" s="794">
        <v>34108.81</v>
      </c>
      <c r="O662" s="796">
        <v>1</v>
      </c>
      <c r="P662" s="796">
        <v>6</v>
      </c>
      <c r="Q662" s="794">
        <v>16471.859999999997</v>
      </c>
    </row>
    <row r="663" spans="2:17" s="49" customFormat="1" ht="11.25">
      <c r="B663" s="791" t="s">
        <v>1225</v>
      </c>
      <c r="C663" s="792" t="s">
        <v>1243</v>
      </c>
      <c r="D663" s="792" t="s">
        <v>86</v>
      </c>
      <c r="E663" s="793" t="s">
        <v>1423</v>
      </c>
      <c r="F663" s="794">
        <v>4000</v>
      </c>
      <c r="G663" s="792" t="s">
        <v>3143</v>
      </c>
      <c r="H663" s="795" t="s">
        <v>3144</v>
      </c>
      <c r="I663" s="795" t="s">
        <v>1513</v>
      </c>
      <c r="J663" s="795" t="s">
        <v>1256</v>
      </c>
      <c r="K663" s="793" t="s">
        <v>1251</v>
      </c>
      <c r="L663" s="796">
        <v>7</v>
      </c>
      <c r="M663" s="792">
        <v>12</v>
      </c>
      <c r="N663" s="794">
        <v>50989.73</v>
      </c>
      <c r="O663" s="796">
        <v>1</v>
      </c>
      <c r="P663" s="796">
        <v>6</v>
      </c>
      <c r="Q663" s="794">
        <v>24913.890000000003</v>
      </c>
    </row>
    <row r="664" spans="2:17" s="49" customFormat="1" ht="11.25">
      <c r="B664" s="791" t="s">
        <v>1225</v>
      </c>
      <c r="C664" s="792" t="s">
        <v>1233</v>
      </c>
      <c r="D664" s="792" t="s">
        <v>86</v>
      </c>
      <c r="E664" s="793" t="s">
        <v>1985</v>
      </c>
      <c r="F664" s="794">
        <v>3200</v>
      </c>
      <c r="G664" s="792" t="s">
        <v>3145</v>
      </c>
      <c r="H664" s="795" t="s">
        <v>3146</v>
      </c>
      <c r="I664" s="795" t="s">
        <v>3147</v>
      </c>
      <c r="J664" s="795" t="s">
        <v>1256</v>
      </c>
      <c r="K664" s="793" t="s">
        <v>1327</v>
      </c>
      <c r="L664" s="796">
        <v>1</v>
      </c>
      <c r="M664" s="792">
        <v>12</v>
      </c>
      <c r="N664" s="794">
        <v>41394</v>
      </c>
      <c r="O664" s="796">
        <v>1</v>
      </c>
      <c r="P664" s="796">
        <v>6</v>
      </c>
      <c r="Q664" s="794">
        <v>20129.55</v>
      </c>
    </row>
    <row r="665" spans="2:17" s="49" customFormat="1" ht="11.25">
      <c r="B665" s="791" t="s">
        <v>1225</v>
      </c>
      <c r="C665" s="792" t="s">
        <v>1233</v>
      </c>
      <c r="D665" s="792" t="s">
        <v>86</v>
      </c>
      <c r="E665" s="793" t="s">
        <v>2031</v>
      </c>
      <c r="F665" s="794">
        <v>2300</v>
      </c>
      <c r="G665" s="792" t="s">
        <v>3148</v>
      </c>
      <c r="H665" s="795" t="s">
        <v>3149</v>
      </c>
      <c r="I665" s="795" t="s">
        <v>1242</v>
      </c>
      <c r="J665" s="795" t="s">
        <v>1382</v>
      </c>
      <c r="K665" s="793" t="s">
        <v>1383</v>
      </c>
      <c r="L665" s="796">
        <v>1</v>
      </c>
      <c r="M665" s="792">
        <v>12</v>
      </c>
      <c r="N665" s="794">
        <v>30461.73</v>
      </c>
      <c r="O665" s="796">
        <v>1</v>
      </c>
      <c r="P665" s="796">
        <v>6</v>
      </c>
      <c r="Q665" s="794">
        <v>14616.75</v>
      </c>
    </row>
    <row r="666" spans="2:17" s="49" customFormat="1" ht="11.25">
      <c r="B666" s="791" t="s">
        <v>1225</v>
      </c>
      <c r="C666" s="792" t="s">
        <v>1233</v>
      </c>
      <c r="D666" s="792" t="s">
        <v>86</v>
      </c>
      <c r="E666" s="793" t="s">
        <v>3150</v>
      </c>
      <c r="F666" s="794">
        <v>4000</v>
      </c>
      <c r="G666" s="792" t="s">
        <v>3151</v>
      </c>
      <c r="H666" s="795" t="s">
        <v>3152</v>
      </c>
      <c r="I666" s="795" t="s">
        <v>1242</v>
      </c>
      <c r="J666" s="795" t="s">
        <v>1242</v>
      </c>
      <c r="K666" s="793" t="s">
        <v>1242</v>
      </c>
      <c r="L666" s="796">
        <v>7</v>
      </c>
      <c r="M666" s="792">
        <v>12</v>
      </c>
      <c r="N666" s="794">
        <v>51000</v>
      </c>
      <c r="O666" s="796">
        <v>1</v>
      </c>
      <c r="P666" s="796">
        <v>6</v>
      </c>
      <c r="Q666" s="794">
        <v>24930</v>
      </c>
    </row>
    <row r="667" spans="2:17" s="49" customFormat="1" ht="11.25">
      <c r="B667" s="791" t="s">
        <v>1225</v>
      </c>
      <c r="C667" s="792" t="s">
        <v>1243</v>
      </c>
      <c r="D667" s="792" t="s">
        <v>86</v>
      </c>
      <c r="E667" s="793" t="s">
        <v>1888</v>
      </c>
      <c r="F667" s="794">
        <v>2300</v>
      </c>
      <c r="G667" s="792" t="s">
        <v>3153</v>
      </c>
      <c r="H667" s="795" t="s">
        <v>3154</v>
      </c>
      <c r="I667" s="795" t="s">
        <v>3155</v>
      </c>
      <c r="J667" s="795" t="s">
        <v>1256</v>
      </c>
      <c r="K667" s="793" t="s">
        <v>1327</v>
      </c>
      <c r="L667" s="796">
        <v>1</v>
      </c>
      <c r="M667" s="792">
        <v>12</v>
      </c>
      <c r="N667" s="794">
        <v>30600</v>
      </c>
      <c r="O667" s="796">
        <v>1</v>
      </c>
      <c r="P667" s="796">
        <v>6</v>
      </c>
      <c r="Q667" s="794">
        <v>14730</v>
      </c>
    </row>
    <row r="668" spans="2:17" s="49" customFormat="1" ht="11.25">
      <c r="B668" s="791" t="s">
        <v>1225</v>
      </c>
      <c r="C668" s="792" t="s">
        <v>1233</v>
      </c>
      <c r="D668" s="792" t="s">
        <v>86</v>
      </c>
      <c r="E668" s="793" t="s">
        <v>3156</v>
      </c>
      <c r="F668" s="794">
        <v>2600</v>
      </c>
      <c r="G668" s="792" t="s">
        <v>3157</v>
      </c>
      <c r="H668" s="795" t="s">
        <v>3158</v>
      </c>
      <c r="I668" s="795" t="s">
        <v>3159</v>
      </c>
      <c r="J668" s="795" t="s">
        <v>1256</v>
      </c>
      <c r="K668" s="793" t="s">
        <v>1327</v>
      </c>
      <c r="L668" s="796">
        <v>1</v>
      </c>
      <c r="M668" s="792">
        <v>12</v>
      </c>
      <c r="N668" s="794">
        <v>34200</v>
      </c>
      <c r="O668" s="796">
        <v>1</v>
      </c>
      <c r="P668" s="796">
        <v>6</v>
      </c>
      <c r="Q668" s="794">
        <v>16524.400000000001</v>
      </c>
    </row>
    <row r="669" spans="2:17" s="49" customFormat="1" ht="11.25">
      <c r="B669" s="791" t="s">
        <v>1225</v>
      </c>
      <c r="C669" s="792" t="s">
        <v>1233</v>
      </c>
      <c r="D669" s="792" t="s">
        <v>86</v>
      </c>
      <c r="E669" s="793" t="s">
        <v>2789</v>
      </c>
      <c r="F669" s="794">
        <v>2000</v>
      </c>
      <c r="G669" s="792" t="s">
        <v>3160</v>
      </c>
      <c r="H669" s="795" t="s">
        <v>3161</v>
      </c>
      <c r="I669" s="795" t="s">
        <v>3162</v>
      </c>
      <c r="J669" s="795" t="s">
        <v>1256</v>
      </c>
      <c r="K669" s="793" t="s">
        <v>1260</v>
      </c>
      <c r="L669" s="796">
        <v>1</v>
      </c>
      <c r="M669" s="792">
        <v>12</v>
      </c>
      <c r="N669" s="794">
        <v>26623.75</v>
      </c>
      <c r="O669" s="796">
        <v>1</v>
      </c>
      <c r="P669" s="796">
        <v>2</v>
      </c>
      <c r="Q669" s="794">
        <v>1716.67</v>
      </c>
    </row>
    <row r="670" spans="2:17" s="49" customFormat="1" ht="11.25">
      <c r="B670" s="791" t="s">
        <v>1225</v>
      </c>
      <c r="C670" s="792" t="s">
        <v>1233</v>
      </c>
      <c r="D670" s="792" t="s">
        <v>86</v>
      </c>
      <c r="E670" s="793" t="s">
        <v>1280</v>
      </c>
      <c r="F670" s="794">
        <v>5000</v>
      </c>
      <c r="G670" s="792" t="s">
        <v>3163</v>
      </c>
      <c r="H670" s="795" t="s">
        <v>3164</v>
      </c>
      <c r="I670" s="795" t="s">
        <v>3165</v>
      </c>
      <c r="J670" s="795" t="s">
        <v>1256</v>
      </c>
      <c r="K670" s="793" t="s">
        <v>1251</v>
      </c>
      <c r="L670" s="796">
        <v>1</v>
      </c>
      <c r="M670" s="792">
        <v>12</v>
      </c>
      <c r="N670" s="794">
        <v>62986.8</v>
      </c>
      <c r="O670" s="796">
        <v>0</v>
      </c>
      <c r="P670" s="796">
        <v>1</v>
      </c>
      <c r="Q670" s="794">
        <v>5000</v>
      </c>
    </row>
    <row r="671" spans="2:17" s="49" customFormat="1" ht="11.25">
      <c r="B671" s="791" t="s">
        <v>1225</v>
      </c>
      <c r="C671" s="792" t="s">
        <v>1233</v>
      </c>
      <c r="D671" s="792" t="s">
        <v>86</v>
      </c>
      <c r="E671" s="793" t="s">
        <v>1888</v>
      </c>
      <c r="F671" s="794">
        <v>2000</v>
      </c>
      <c r="G671" s="792" t="s">
        <v>3166</v>
      </c>
      <c r="H671" s="795" t="s">
        <v>3167</v>
      </c>
      <c r="I671" s="795" t="s">
        <v>1290</v>
      </c>
      <c r="J671" s="795" t="s">
        <v>1238</v>
      </c>
      <c r="K671" s="793" t="s">
        <v>1251</v>
      </c>
      <c r="L671" s="796">
        <v>1</v>
      </c>
      <c r="M671" s="792">
        <v>12</v>
      </c>
      <c r="N671" s="794">
        <v>26864.02</v>
      </c>
      <c r="O671" s="796">
        <v>1</v>
      </c>
      <c r="P671" s="796">
        <v>6</v>
      </c>
      <c r="Q671" s="794">
        <v>12926.809999999998</v>
      </c>
    </row>
    <row r="672" spans="2:17" s="49" customFormat="1" ht="11.25">
      <c r="B672" s="791" t="s">
        <v>1225</v>
      </c>
      <c r="C672" s="792" t="s">
        <v>1233</v>
      </c>
      <c r="D672" s="792" t="s">
        <v>86</v>
      </c>
      <c r="E672" s="793" t="s">
        <v>3168</v>
      </c>
      <c r="F672" s="794">
        <v>2000</v>
      </c>
      <c r="G672" s="792" t="s">
        <v>3169</v>
      </c>
      <c r="H672" s="795" t="s">
        <v>3170</v>
      </c>
      <c r="I672" s="795" t="s">
        <v>3171</v>
      </c>
      <c r="J672" s="795" t="s">
        <v>1238</v>
      </c>
      <c r="K672" s="793" t="s">
        <v>1232</v>
      </c>
      <c r="L672" s="796">
        <v>1</v>
      </c>
      <c r="M672" s="792">
        <v>12</v>
      </c>
      <c r="N672" s="794">
        <v>26987.93</v>
      </c>
      <c r="O672" s="796">
        <v>1</v>
      </c>
      <c r="P672" s="796">
        <v>6</v>
      </c>
      <c r="Q672" s="794">
        <v>12928.609999999999</v>
      </c>
    </row>
    <row r="673" spans="2:17" s="49" customFormat="1" ht="11.25">
      <c r="B673" s="791" t="s">
        <v>1225</v>
      </c>
      <c r="C673" s="792" t="s">
        <v>1233</v>
      </c>
      <c r="D673" s="792" t="s">
        <v>86</v>
      </c>
      <c r="E673" s="793" t="s">
        <v>3172</v>
      </c>
      <c r="F673" s="794">
        <v>2100</v>
      </c>
      <c r="G673" s="792" t="s">
        <v>3173</v>
      </c>
      <c r="H673" s="795" t="s">
        <v>3174</v>
      </c>
      <c r="I673" s="795" t="s">
        <v>3175</v>
      </c>
      <c r="J673" s="795" t="s">
        <v>1238</v>
      </c>
      <c r="K673" s="793" t="s">
        <v>1275</v>
      </c>
      <c r="L673" s="796">
        <v>1</v>
      </c>
      <c r="M673" s="792">
        <v>12</v>
      </c>
      <c r="N673" s="794">
        <v>28198.400000000001</v>
      </c>
      <c r="O673" s="796">
        <v>1</v>
      </c>
      <c r="P673" s="796">
        <v>6</v>
      </c>
      <c r="Q673" s="794">
        <v>13460</v>
      </c>
    </row>
    <row r="674" spans="2:17" s="49" customFormat="1" ht="11.25">
      <c r="B674" s="791" t="s">
        <v>1225</v>
      </c>
      <c r="C674" s="792" t="s">
        <v>1233</v>
      </c>
      <c r="D674" s="792" t="s">
        <v>86</v>
      </c>
      <c r="E674" s="793" t="s">
        <v>1244</v>
      </c>
      <c r="F674" s="794">
        <v>2000</v>
      </c>
      <c r="G674" s="792" t="s">
        <v>3176</v>
      </c>
      <c r="H674" s="795" t="s">
        <v>3177</v>
      </c>
      <c r="I674" s="795" t="s">
        <v>1250</v>
      </c>
      <c r="J674" s="795" t="s">
        <v>1238</v>
      </c>
      <c r="K674" s="793" t="s">
        <v>1251</v>
      </c>
      <c r="L674" s="796">
        <v>1</v>
      </c>
      <c r="M674" s="792">
        <v>12</v>
      </c>
      <c r="N674" s="794">
        <v>26998.880000000001</v>
      </c>
      <c r="O674" s="796">
        <v>1</v>
      </c>
      <c r="P674" s="796">
        <v>6</v>
      </c>
      <c r="Q674" s="794">
        <v>12861.949999999999</v>
      </c>
    </row>
    <row r="675" spans="2:17" s="49" customFormat="1" ht="11.25">
      <c r="B675" s="791" t="s">
        <v>1225</v>
      </c>
      <c r="C675" s="792" t="s">
        <v>1243</v>
      </c>
      <c r="D675" s="792" t="s">
        <v>86</v>
      </c>
      <c r="E675" s="793" t="s">
        <v>3178</v>
      </c>
      <c r="F675" s="794">
        <v>3000</v>
      </c>
      <c r="G675" s="792" t="s">
        <v>3179</v>
      </c>
      <c r="H675" s="795" t="s">
        <v>3180</v>
      </c>
      <c r="I675" s="795" t="s">
        <v>1513</v>
      </c>
      <c r="J675" s="795" t="s">
        <v>1238</v>
      </c>
      <c r="K675" s="793" t="s">
        <v>1251</v>
      </c>
      <c r="L675" s="796">
        <v>1</v>
      </c>
      <c r="M675" s="792">
        <v>12</v>
      </c>
      <c r="N675" s="794">
        <v>38837.159999999996</v>
      </c>
      <c r="O675" s="796">
        <v>1</v>
      </c>
      <c r="P675" s="796">
        <v>6</v>
      </c>
      <c r="Q675" s="794">
        <v>18913.53</v>
      </c>
    </row>
    <row r="676" spans="2:17" s="49" customFormat="1" ht="11.25">
      <c r="B676" s="791" t="s">
        <v>1225</v>
      </c>
      <c r="C676" s="792" t="s">
        <v>1233</v>
      </c>
      <c r="D676" s="792" t="s">
        <v>86</v>
      </c>
      <c r="E676" s="793" t="s">
        <v>1647</v>
      </c>
      <c r="F676" s="794">
        <v>4500</v>
      </c>
      <c r="G676" s="792" t="s">
        <v>3181</v>
      </c>
      <c r="H676" s="795" t="s">
        <v>3182</v>
      </c>
      <c r="I676" s="795" t="s">
        <v>1242</v>
      </c>
      <c r="J676" s="795" t="s">
        <v>1242</v>
      </c>
      <c r="K676" s="793" t="s">
        <v>1242</v>
      </c>
      <c r="L676" s="796">
        <v>6</v>
      </c>
      <c r="M676" s="792">
        <v>12</v>
      </c>
      <c r="N676" s="794">
        <v>56846.869999999995</v>
      </c>
      <c r="O676" s="796">
        <v>1</v>
      </c>
      <c r="P676" s="796">
        <v>6</v>
      </c>
      <c r="Q676" s="794">
        <v>27926.560000000001</v>
      </c>
    </row>
    <row r="677" spans="2:17" s="49" customFormat="1" ht="11.25">
      <c r="B677" s="791" t="s">
        <v>1225</v>
      </c>
      <c r="C677" s="792" t="s">
        <v>1233</v>
      </c>
      <c r="D677" s="792" t="s">
        <v>86</v>
      </c>
      <c r="E677" s="793" t="s">
        <v>1264</v>
      </c>
      <c r="F677" s="794">
        <v>2000</v>
      </c>
      <c r="G677" s="792" t="s">
        <v>3183</v>
      </c>
      <c r="H677" s="795" t="s">
        <v>3184</v>
      </c>
      <c r="I677" s="795" t="s">
        <v>3185</v>
      </c>
      <c r="J677" s="795" t="s">
        <v>1238</v>
      </c>
      <c r="K677" s="793" t="s">
        <v>1232</v>
      </c>
      <c r="L677" s="796">
        <v>1</v>
      </c>
      <c r="M677" s="792">
        <v>12</v>
      </c>
      <c r="N677" s="794">
        <v>26866.67</v>
      </c>
      <c r="O677" s="796">
        <v>1</v>
      </c>
      <c r="P677" s="796">
        <v>6</v>
      </c>
      <c r="Q677" s="794">
        <v>12930</v>
      </c>
    </row>
    <row r="678" spans="2:17" s="49" customFormat="1" ht="11.25">
      <c r="B678" s="791" t="s">
        <v>1225</v>
      </c>
      <c r="C678" s="792" t="s">
        <v>1243</v>
      </c>
      <c r="D678" s="792" t="s">
        <v>86</v>
      </c>
      <c r="E678" s="793" t="s">
        <v>3109</v>
      </c>
      <c r="F678" s="794">
        <v>5500</v>
      </c>
      <c r="G678" s="792" t="s">
        <v>3186</v>
      </c>
      <c r="H678" s="795" t="s">
        <v>3187</v>
      </c>
      <c r="I678" s="795" t="s">
        <v>3188</v>
      </c>
      <c r="J678" s="795" t="s">
        <v>1256</v>
      </c>
      <c r="K678" s="793" t="s">
        <v>1251</v>
      </c>
      <c r="L678" s="796">
        <v>1</v>
      </c>
      <c r="M678" s="792">
        <v>10</v>
      </c>
      <c r="N678" s="794">
        <v>57101.5</v>
      </c>
      <c r="O678" s="796">
        <v>1</v>
      </c>
      <c r="P678" s="796">
        <v>6</v>
      </c>
      <c r="Q678" s="794">
        <v>38730</v>
      </c>
    </row>
    <row r="679" spans="2:17" s="49" customFormat="1" ht="11.25">
      <c r="B679" s="791" t="s">
        <v>1225</v>
      </c>
      <c r="C679" s="792" t="s">
        <v>1233</v>
      </c>
      <c r="D679" s="792" t="s">
        <v>86</v>
      </c>
      <c r="E679" s="793" t="s">
        <v>3095</v>
      </c>
      <c r="F679" s="794">
        <v>2600</v>
      </c>
      <c r="G679" s="792" t="s">
        <v>3189</v>
      </c>
      <c r="H679" s="795" t="s">
        <v>3190</v>
      </c>
      <c r="I679" s="795" t="s">
        <v>3191</v>
      </c>
      <c r="J679" s="795" t="s">
        <v>1256</v>
      </c>
      <c r="K679" s="793" t="s">
        <v>1260</v>
      </c>
      <c r="L679" s="796">
        <v>4</v>
      </c>
      <c r="M679" s="792">
        <v>12</v>
      </c>
      <c r="N679" s="794">
        <v>35546.660000000003</v>
      </c>
      <c r="O679" s="796">
        <v>1</v>
      </c>
      <c r="P679" s="796">
        <v>6</v>
      </c>
      <c r="Q679" s="794">
        <v>16076.45</v>
      </c>
    </row>
    <row r="680" spans="2:17" s="49" customFormat="1" ht="11.25">
      <c r="B680" s="791" t="s">
        <v>1225</v>
      </c>
      <c r="C680" s="792" t="s">
        <v>1233</v>
      </c>
      <c r="D680" s="792" t="s">
        <v>86</v>
      </c>
      <c r="E680" s="793" t="s">
        <v>3192</v>
      </c>
      <c r="F680" s="794">
        <v>2000</v>
      </c>
      <c r="G680" s="792" t="s">
        <v>3193</v>
      </c>
      <c r="H680" s="795" t="s">
        <v>3194</v>
      </c>
      <c r="I680" s="795" t="s">
        <v>3195</v>
      </c>
      <c r="J680" s="795" t="s">
        <v>1238</v>
      </c>
      <c r="K680" s="793" t="s">
        <v>1251</v>
      </c>
      <c r="L680" s="796">
        <v>1</v>
      </c>
      <c r="M680" s="792">
        <v>12</v>
      </c>
      <c r="N680" s="794">
        <v>26600</v>
      </c>
      <c r="O680" s="796">
        <v>0</v>
      </c>
      <c r="P680" s="796">
        <v>2</v>
      </c>
      <c r="Q680" s="794">
        <v>3064.67</v>
      </c>
    </row>
    <row r="681" spans="2:17" s="49" customFormat="1" ht="11.25">
      <c r="B681" s="791" t="s">
        <v>1225</v>
      </c>
      <c r="C681" s="792" t="s">
        <v>1233</v>
      </c>
      <c r="D681" s="792" t="s">
        <v>86</v>
      </c>
      <c r="E681" s="793" t="s">
        <v>3196</v>
      </c>
      <c r="F681" s="794">
        <v>2000</v>
      </c>
      <c r="G681" s="792" t="s">
        <v>3197</v>
      </c>
      <c r="H681" s="795" t="s">
        <v>3198</v>
      </c>
      <c r="I681" s="795" t="s">
        <v>3199</v>
      </c>
      <c r="J681" s="795" t="s">
        <v>1256</v>
      </c>
      <c r="K681" s="793" t="s">
        <v>1232</v>
      </c>
      <c r="L681" s="796">
        <v>1</v>
      </c>
      <c r="M681" s="792">
        <v>12</v>
      </c>
      <c r="N681" s="794">
        <v>26599.989999999998</v>
      </c>
      <c r="O681" s="796">
        <v>1</v>
      </c>
      <c r="P681" s="796">
        <v>6</v>
      </c>
      <c r="Q681" s="794">
        <v>12850.130000000001</v>
      </c>
    </row>
    <row r="682" spans="2:17" s="49" customFormat="1" ht="11.25">
      <c r="B682" s="791" t="s">
        <v>1225</v>
      </c>
      <c r="C682" s="792" t="s">
        <v>1233</v>
      </c>
      <c r="D682" s="792" t="s">
        <v>86</v>
      </c>
      <c r="E682" s="793" t="s">
        <v>2626</v>
      </c>
      <c r="F682" s="794">
        <v>2000</v>
      </c>
      <c r="G682" s="792" t="s">
        <v>3200</v>
      </c>
      <c r="H682" s="795" t="s">
        <v>3201</v>
      </c>
      <c r="I682" s="795" t="s">
        <v>3202</v>
      </c>
      <c r="J682" s="795" t="s">
        <v>1256</v>
      </c>
      <c r="K682" s="793" t="s">
        <v>1327</v>
      </c>
      <c r="L682" s="796">
        <v>1</v>
      </c>
      <c r="M682" s="792">
        <v>12</v>
      </c>
      <c r="N682" s="794">
        <v>26968.19</v>
      </c>
      <c r="O682" s="796">
        <v>1</v>
      </c>
      <c r="P682" s="796">
        <v>6</v>
      </c>
      <c r="Q682" s="794">
        <v>12913.34</v>
      </c>
    </row>
    <row r="683" spans="2:17" s="49" customFormat="1" ht="11.25">
      <c r="B683" s="791" t="s">
        <v>1225</v>
      </c>
      <c r="C683" s="792" t="s">
        <v>1233</v>
      </c>
      <c r="D683" s="792" t="s">
        <v>86</v>
      </c>
      <c r="E683" s="793" t="s">
        <v>1312</v>
      </c>
      <c r="F683" s="794">
        <v>2000</v>
      </c>
      <c r="G683" s="792" t="s">
        <v>3203</v>
      </c>
      <c r="H683" s="795" t="s">
        <v>3204</v>
      </c>
      <c r="I683" s="795" t="s">
        <v>3205</v>
      </c>
      <c r="J683" s="795" t="s">
        <v>1256</v>
      </c>
      <c r="K683" s="793" t="s">
        <v>1327</v>
      </c>
      <c r="L683" s="796">
        <v>1</v>
      </c>
      <c r="M683" s="792">
        <v>12</v>
      </c>
      <c r="N683" s="794">
        <v>25590.41</v>
      </c>
      <c r="O683" s="796">
        <v>1</v>
      </c>
      <c r="P683" s="796">
        <v>6</v>
      </c>
      <c r="Q683" s="794">
        <v>12924.72</v>
      </c>
    </row>
    <row r="684" spans="2:17" s="49" customFormat="1" ht="11.25">
      <c r="B684" s="791" t="s">
        <v>1225</v>
      </c>
      <c r="C684" s="792" t="s">
        <v>1233</v>
      </c>
      <c r="D684" s="792" t="s">
        <v>86</v>
      </c>
      <c r="E684" s="793" t="s">
        <v>1280</v>
      </c>
      <c r="F684" s="794">
        <v>4500</v>
      </c>
      <c r="G684" s="792" t="s">
        <v>3206</v>
      </c>
      <c r="H684" s="795" t="s">
        <v>3207</v>
      </c>
      <c r="I684" s="795" t="s">
        <v>2243</v>
      </c>
      <c r="J684" s="795" t="s">
        <v>1256</v>
      </c>
      <c r="K684" s="793" t="s">
        <v>1251</v>
      </c>
      <c r="L684" s="796">
        <v>1</v>
      </c>
      <c r="M684" s="792">
        <v>12</v>
      </c>
      <c r="N684" s="794">
        <v>55911.56</v>
      </c>
      <c r="O684" s="796">
        <v>1</v>
      </c>
      <c r="P684" s="796">
        <v>6</v>
      </c>
      <c r="Q684" s="794">
        <v>27917.19</v>
      </c>
    </row>
    <row r="685" spans="2:17" s="49" customFormat="1" ht="11.25">
      <c r="B685" s="791" t="s">
        <v>1225</v>
      </c>
      <c r="C685" s="792" t="s">
        <v>1233</v>
      </c>
      <c r="D685" s="792" t="s">
        <v>86</v>
      </c>
      <c r="E685" s="793" t="s">
        <v>1628</v>
      </c>
      <c r="F685" s="794">
        <v>5000</v>
      </c>
      <c r="G685" s="792" t="s">
        <v>3208</v>
      </c>
      <c r="H685" s="795" t="s">
        <v>3209</v>
      </c>
      <c r="I685" s="795" t="s">
        <v>1255</v>
      </c>
      <c r="J685" s="795" t="s">
        <v>1256</v>
      </c>
      <c r="K685" s="793" t="s">
        <v>1251</v>
      </c>
      <c r="L685" s="796">
        <v>7</v>
      </c>
      <c r="M685" s="792">
        <v>12</v>
      </c>
      <c r="N685" s="794">
        <v>62868.4</v>
      </c>
      <c r="O685" s="796">
        <v>1</v>
      </c>
      <c r="P685" s="796">
        <v>6</v>
      </c>
      <c r="Q685" s="794">
        <v>31592.15</v>
      </c>
    </row>
    <row r="686" spans="2:17" s="49" customFormat="1" ht="11.25">
      <c r="B686" s="791" t="s">
        <v>1225</v>
      </c>
      <c r="C686" s="792" t="s">
        <v>1233</v>
      </c>
      <c r="D686" s="792" t="s">
        <v>86</v>
      </c>
      <c r="E686" s="793" t="s">
        <v>3210</v>
      </c>
      <c r="F686" s="794">
        <v>2600</v>
      </c>
      <c r="G686" s="792" t="s">
        <v>3211</v>
      </c>
      <c r="H686" s="795" t="s">
        <v>3212</v>
      </c>
      <c r="I686" s="795" t="s">
        <v>1263</v>
      </c>
      <c r="J686" s="795" t="s">
        <v>1238</v>
      </c>
      <c r="K686" s="793" t="s">
        <v>1232</v>
      </c>
      <c r="L686" s="796">
        <v>1</v>
      </c>
      <c r="M686" s="792">
        <v>12</v>
      </c>
      <c r="N686" s="794">
        <v>34190.789999999994</v>
      </c>
      <c r="O686" s="796">
        <v>0</v>
      </c>
      <c r="P686" s="796">
        <v>1</v>
      </c>
      <c r="Q686" s="794">
        <v>2816.66</v>
      </c>
    </row>
    <row r="687" spans="2:17" s="49" customFormat="1" ht="11.25">
      <c r="B687" s="791" t="s">
        <v>1225</v>
      </c>
      <c r="C687" s="792" t="s">
        <v>1233</v>
      </c>
      <c r="D687" s="792" t="s">
        <v>86</v>
      </c>
      <c r="E687" s="793" t="s">
        <v>2426</v>
      </c>
      <c r="F687" s="794">
        <v>2600</v>
      </c>
      <c r="G687" s="792" t="s">
        <v>3213</v>
      </c>
      <c r="H687" s="795" t="s">
        <v>3214</v>
      </c>
      <c r="I687" s="795" t="s">
        <v>1263</v>
      </c>
      <c r="J687" s="795" t="s">
        <v>1238</v>
      </c>
      <c r="K687" s="793" t="s">
        <v>1251</v>
      </c>
      <c r="L687" s="796">
        <v>1</v>
      </c>
      <c r="M687" s="792">
        <v>12</v>
      </c>
      <c r="N687" s="794">
        <v>34087.5</v>
      </c>
      <c r="O687" s="796">
        <v>1</v>
      </c>
      <c r="P687" s="796">
        <v>6</v>
      </c>
      <c r="Q687" s="794">
        <v>16522.95</v>
      </c>
    </row>
    <row r="688" spans="2:17" s="49" customFormat="1" ht="11.25">
      <c r="B688" s="791" t="s">
        <v>1225</v>
      </c>
      <c r="C688" s="792" t="s">
        <v>1233</v>
      </c>
      <c r="D688" s="792" t="s">
        <v>86</v>
      </c>
      <c r="E688" s="793" t="s">
        <v>1252</v>
      </c>
      <c r="F688" s="794">
        <v>2300</v>
      </c>
      <c r="G688" s="792" t="s">
        <v>3215</v>
      </c>
      <c r="H688" s="795" t="s">
        <v>3216</v>
      </c>
      <c r="I688" s="795" t="s">
        <v>3217</v>
      </c>
      <c r="J688" s="795" t="s">
        <v>1256</v>
      </c>
      <c r="K688" s="793" t="s">
        <v>1251</v>
      </c>
      <c r="L688" s="796">
        <v>4</v>
      </c>
      <c r="M688" s="792">
        <v>12</v>
      </c>
      <c r="N688" s="794">
        <v>30445.86</v>
      </c>
      <c r="O688" s="796">
        <v>1</v>
      </c>
      <c r="P688" s="796">
        <v>6</v>
      </c>
      <c r="Q688" s="794">
        <v>14730</v>
      </c>
    </row>
    <row r="689" spans="2:17" s="49" customFormat="1" ht="11.25">
      <c r="B689" s="791" t="s">
        <v>1225</v>
      </c>
      <c r="C689" s="792" t="s">
        <v>1233</v>
      </c>
      <c r="D689" s="792" t="s">
        <v>86</v>
      </c>
      <c r="E689" s="793" t="s">
        <v>1670</v>
      </c>
      <c r="F689" s="794">
        <v>2600</v>
      </c>
      <c r="G689" s="792" t="s">
        <v>3218</v>
      </c>
      <c r="H689" s="795" t="s">
        <v>3219</v>
      </c>
      <c r="I689" s="795" t="s">
        <v>3220</v>
      </c>
      <c r="J689" s="795" t="s">
        <v>1238</v>
      </c>
      <c r="K689" s="793" t="s">
        <v>1251</v>
      </c>
      <c r="L689" s="796">
        <v>1</v>
      </c>
      <c r="M689" s="792">
        <v>12</v>
      </c>
      <c r="N689" s="794">
        <v>34180.14</v>
      </c>
      <c r="O689" s="796">
        <v>1</v>
      </c>
      <c r="P689" s="796">
        <v>6</v>
      </c>
      <c r="Q689" s="794">
        <v>16529.82</v>
      </c>
    </row>
    <row r="690" spans="2:17" s="49" customFormat="1" ht="11.25">
      <c r="B690" s="791" t="s">
        <v>1225</v>
      </c>
      <c r="C690" s="792" t="s">
        <v>1233</v>
      </c>
      <c r="D690" s="792" t="s">
        <v>86</v>
      </c>
      <c r="E690" s="793" t="s">
        <v>1280</v>
      </c>
      <c r="F690" s="794">
        <v>5000</v>
      </c>
      <c r="G690" s="792" t="s">
        <v>3221</v>
      </c>
      <c r="H690" s="795" t="s">
        <v>3222</v>
      </c>
      <c r="I690" s="795" t="s">
        <v>1283</v>
      </c>
      <c r="J690" s="795" t="s">
        <v>1256</v>
      </c>
      <c r="K690" s="793" t="s">
        <v>1251</v>
      </c>
      <c r="L690" s="796">
        <v>1</v>
      </c>
      <c r="M690" s="792">
        <v>12</v>
      </c>
      <c r="N690" s="794">
        <v>62174.28</v>
      </c>
      <c r="O690" s="796">
        <v>1</v>
      </c>
      <c r="P690" s="796">
        <v>6</v>
      </c>
      <c r="Q690" s="794">
        <v>30924.44</v>
      </c>
    </row>
    <row r="691" spans="2:17" s="49" customFormat="1" ht="11.25">
      <c r="B691" s="791" t="s">
        <v>1225</v>
      </c>
      <c r="C691" s="792" t="s">
        <v>1233</v>
      </c>
      <c r="D691" s="792" t="s">
        <v>86</v>
      </c>
      <c r="E691" s="793" t="s">
        <v>1769</v>
      </c>
      <c r="F691" s="794">
        <v>2600</v>
      </c>
      <c r="G691" s="792" t="s">
        <v>3223</v>
      </c>
      <c r="H691" s="795" t="s">
        <v>3224</v>
      </c>
      <c r="I691" s="795" t="s">
        <v>2001</v>
      </c>
      <c r="J691" s="795" t="s">
        <v>1238</v>
      </c>
      <c r="K691" s="793" t="s">
        <v>1232</v>
      </c>
      <c r="L691" s="796">
        <v>1</v>
      </c>
      <c r="M691" s="792">
        <v>12</v>
      </c>
      <c r="N691" s="794">
        <v>34099.18</v>
      </c>
      <c r="O691" s="796">
        <v>1</v>
      </c>
      <c r="P691" s="796">
        <v>6</v>
      </c>
      <c r="Q691" s="794">
        <v>16463.91</v>
      </c>
    </row>
    <row r="692" spans="2:17" s="49" customFormat="1" ht="11.25">
      <c r="B692" s="791" t="s">
        <v>1225</v>
      </c>
      <c r="C692" s="792" t="s">
        <v>1233</v>
      </c>
      <c r="D692" s="792" t="s">
        <v>86</v>
      </c>
      <c r="E692" s="793" t="s">
        <v>1234</v>
      </c>
      <c r="F692" s="794">
        <v>2000</v>
      </c>
      <c r="G692" s="792" t="s">
        <v>3225</v>
      </c>
      <c r="H692" s="795" t="s">
        <v>3226</v>
      </c>
      <c r="I692" s="795" t="s">
        <v>1331</v>
      </c>
      <c r="J692" s="795" t="s">
        <v>1231</v>
      </c>
      <c r="K692" s="793" t="s">
        <v>1232</v>
      </c>
      <c r="L692" s="796">
        <v>1</v>
      </c>
      <c r="M692" s="792">
        <v>12</v>
      </c>
      <c r="N692" s="794">
        <v>26992.639999999999</v>
      </c>
      <c r="O692" s="796">
        <v>1</v>
      </c>
      <c r="P692" s="796">
        <v>6</v>
      </c>
      <c r="Q692" s="794">
        <v>12903.75</v>
      </c>
    </row>
    <row r="693" spans="2:17" s="49" customFormat="1" ht="11.25">
      <c r="B693" s="791" t="s">
        <v>1225</v>
      </c>
      <c r="C693" s="792" t="s">
        <v>1233</v>
      </c>
      <c r="D693" s="792" t="s">
        <v>86</v>
      </c>
      <c r="E693" s="793" t="s">
        <v>1387</v>
      </c>
      <c r="F693" s="794">
        <v>2000</v>
      </c>
      <c r="G693" s="792" t="s">
        <v>3227</v>
      </c>
      <c r="H693" s="795" t="s">
        <v>3228</v>
      </c>
      <c r="I693" s="795" t="s">
        <v>1456</v>
      </c>
      <c r="J693" s="795" t="s">
        <v>1238</v>
      </c>
      <c r="K693" s="793" t="s">
        <v>1232</v>
      </c>
      <c r="L693" s="796">
        <v>1</v>
      </c>
      <c r="M693" s="792">
        <v>12</v>
      </c>
      <c r="N693" s="794">
        <v>26953.05</v>
      </c>
      <c r="O693" s="796">
        <v>1</v>
      </c>
      <c r="P693" s="796">
        <v>6</v>
      </c>
      <c r="Q693" s="794">
        <v>12919.3</v>
      </c>
    </row>
    <row r="694" spans="2:17" s="49" customFormat="1" ht="11.25">
      <c r="B694" s="791" t="s">
        <v>1225</v>
      </c>
      <c r="C694" s="792" t="s">
        <v>1233</v>
      </c>
      <c r="D694" s="792" t="s">
        <v>86</v>
      </c>
      <c r="E694" s="793" t="s">
        <v>3229</v>
      </c>
      <c r="F694" s="794">
        <v>2000</v>
      </c>
      <c r="G694" s="792" t="s">
        <v>3230</v>
      </c>
      <c r="H694" s="795" t="s">
        <v>3231</v>
      </c>
      <c r="I694" s="795" t="s">
        <v>3232</v>
      </c>
      <c r="J694" s="795" t="s">
        <v>1256</v>
      </c>
      <c r="K694" s="793" t="s">
        <v>1327</v>
      </c>
      <c r="L694" s="796">
        <v>1</v>
      </c>
      <c r="M694" s="792">
        <v>12</v>
      </c>
      <c r="N694" s="794">
        <v>26999.16</v>
      </c>
      <c r="O694" s="796">
        <v>1</v>
      </c>
      <c r="P694" s="796">
        <v>6</v>
      </c>
      <c r="Q694" s="794">
        <v>12859.17</v>
      </c>
    </row>
    <row r="695" spans="2:17" s="49" customFormat="1" ht="11.25">
      <c r="B695" s="791" t="s">
        <v>1225</v>
      </c>
      <c r="C695" s="792" t="s">
        <v>1233</v>
      </c>
      <c r="D695" s="792" t="s">
        <v>86</v>
      </c>
      <c r="E695" s="793" t="s">
        <v>1839</v>
      </c>
      <c r="F695" s="794">
        <v>2600</v>
      </c>
      <c r="G695" s="792" t="s">
        <v>3233</v>
      </c>
      <c r="H695" s="795" t="s">
        <v>3234</v>
      </c>
      <c r="I695" s="795" t="s">
        <v>3235</v>
      </c>
      <c r="J695" s="795" t="s">
        <v>1256</v>
      </c>
      <c r="K695" s="793" t="s">
        <v>1260</v>
      </c>
      <c r="L695" s="796">
        <v>1</v>
      </c>
      <c r="M695" s="792">
        <v>12</v>
      </c>
      <c r="N695" s="794">
        <v>34200</v>
      </c>
      <c r="O695" s="796">
        <v>1</v>
      </c>
      <c r="P695" s="796">
        <v>6</v>
      </c>
      <c r="Q695" s="794">
        <v>16529.64</v>
      </c>
    </row>
    <row r="696" spans="2:17" s="49" customFormat="1" ht="11.25">
      <c r="B696" s="791" t="s">
        <v>1225</v>
      </c>
      <c r="C696" s="792" t="s">
        <v>1233</v>
      </c>
      <c r="D696" s="792" t="s">
        <v>86</v>
      </c>
      <c r="E696" s="793" t="s">
        <v>1339</v>
      </c>
      <c r="F696" s="794">
        <v>2000</v>
      </c>
      <c r="G696" s="792" t="s">
        <v>3236</v>
      </c>
      <c r="H696" s="795" t="s">
        <v>3237</v>
      </c>
      <c r="I696" s="795" t="s">
        <v>3238</v>
      </c>
      <c r="J696" s="795" t="s">
        <v>1256</v>
      </c>
      <c r="K696" s="793" t="s">
        <v>1327</v>
      </c>
      <c r="L696" s="796">
        <v>1</v>
      </c>
      <c r="M696" s="792">
        <v>12</v>
      </c>
      <c r="N696" s="794">
        <v>26978.47</v>
      </c>
      <c r="O696" s="796">
        <v>1</v>
      </c>
      <c r="P696" s="796">
        <v>6</v>
      </c>
      <c r="Q696" s="794">
        <v>12906.519999999999</v>
      </c>
    </row>
    <row r="697" spans="2:17" s="49" customFormat="1" ht="11.25">
      <c r="B697" s="791" t="s">
        <v>1225</v>
      </c>
      <c r="C697" s="792" t="s">
        <v>1233</v>
      </c>
      <c r="D697" s="792" t="s">
        <v>86</v>
      </c>
      <c r="E697" s="793" t="s">
        <v>3239</v>
      </c>
      <c r="F697" s="794">
        <v>5500</v>
      </c>
      <c r="G697" s="792" t="s">
        <v>3240</v>
      </c>
      <c r="H697" s="795" t="s">
        <v>3241</v>
      </c>
      <c r="I697" s="795" t="s">
        <v>3112</v>
      </c>
      <c r="J697" s="795" t="s">
        <v>1256</v>
      </c>
      <c r="K697" s="793" t="s">
        <v>1251</v>
      </c>
      <c r="L697" s="796">
        <v>6</v>
      </c>
      <c r="M697" s="792">
        <v>12</v>
      </c>
      <c r="N697" s="794">
        <v>68591.7</v>
      </c>
      <c r="O697" s="796">
        <v>1</v>
      </c>
      <c r="P697" s="796">
        <v>6</v>
      </c>
      <c r="Q697" s="794">
        <v>33925.42</v>
      </c>
    </row>
    <row r="698" spans="2:17" s="49" customFormat="1" ht="11.25">
      <c r="B698" s="791" t="s">
        <v>1225</v>
      </c>
      <c r="C698" s="792" t="s">
        <v>1233</v>
      </c>
      <c r="D698" s="792" t="s">
        <v>86</v>
      </c>
      <c r="E698" s="793" t="s">
        <v>1339</v>
      </c>
      <c r="F698" s="794">
        <v>2000</v>
      </c>
      <c r="G698" s="792" t="s">
        <v>3242</v>
      </c>
      <c r="H698" s="795" t="s">
        <v>3243</v>
      </c>
      <c r="I698" s="795" t="s">
        <v>1857</v>
      </c>
      <c r="J698" s="795" t="s">
        <v>1256</v>
      </c>
      <c r="K698" s="793" t="s">
        <v>1260</v>
      </c>
      <c r="L698" s="796">
        <v>1</v>
      </c>
      <c r="M698" s="792">
        <v>12</v>
      </c>
      <c r="N698" s="794">
        <v>26787.09</v>
      </c>
      <c r="O698" s="796">
        <v>1</v>
      </c>
      <c r="P698" s="796">
        <v>6</v>
      </c>
      <c r="Q698" s="794">
        <v>12930</v>
      </c>
    </row>
    <row r="699" spans="2:17" s="49" customFormat="1" ht="11.25">
      <c r="B699" s="791" t="s">
        <v>1225</v>
      </c>
      <c r="C699" s="792" t="s">
        <v>1233</v>
      </c>
      <c r="D699" s="792" t="s">
        <v>86</v>
      </c>
      <c r="E699" s="793" t="s">
        <v>1287</v>
      </c>
      <c r="F699" s="794">
        <v>2100</v>
      </c>
      <c r="G699" s="792" t="s">
        <v>3244</v>
      </c>
      <c r="H699" s="795" t="s">
        <v>3245</v>
      </c>
      <c r="I699" s="795" t="s">
        <v>2659</v>
      </c>
      <c r="J699" s="795" t="s">
        <v>1256</v>
      </c>
      <c r="K699" s="793" t="s">
        <v>1251</v>
      </c>
      <c r="L699" s="796">
        <v>7</v>
      </c>
      <c r="M699" s="792">
        <v>12</v>
      </c>
      <c r="N699" s="794">
        <v>28267.37</v>
      </c>
      <c r="O699" s="796">
        <v>1</v>
      </c>
      <c r="P699" s="796">
        <v>6</v>
      </c>
      <c r="Q699" s="794">
        <v>13530</v>
      </c>
    </row>
    <row r="700" spans="2:17" s="49" customFormat="1" ht="11.25">
      <c r="B700" s="791" t="s">
        <v>1225</v>
      </c>
      <c r="C700" s="792" t="s">
        <v>1233</v>
      </c>
      <c r="D700" s="792" t="s">
        <v>86</v>
      </c>
      <c r="E700" s="793" t="s">
        <v>1244</v>
      </c>
      <c r="F700" s="794">
        <v>2000</v>
      </c>
      <c r="G700" s="792" t="s">
        <v>3246</v>
      </c>
      <c r="H700" s="795" t="s">
        <v>3247</v>
      </c>
      <c r="I700" s="795" t="s">
        <v>3248</v>
      </c>
      <c r="J700" s="795" t="s">
        <v>1238</v>
      </c>
      <c r="K700" s="793" t="s">
        <v>1232</v>
      </c>
      <c r="L700" s="796">
        <v>1</v>
      </c>
      <c r="M700" s="792">
        <v>12</v>
      </c>
      <c r="N700" s="794">
        <v>26929.87</v>
      </c>
      <c r="O700" s="796">
        <v>1</v>
      </c>
      <c r="P700" s="796">
        <v>6</v>
      </c>
      <c r="Q700" s="794">
        <v>12929.440000000002</v>
      </c>
    </row>
    <row r="701" spans="2:17" s="49" customFormat="1" ht="11.25">
      <c r="B701" s="791" t="s">
        <v>1225</v>
      </c>
      <c r="C701" s="792" t="s">
        <v>1233</v>
      </c>
      <c r="D701" s="792" t="s">
        <v>86</v>
      </c>
      <c r="E701" s="793" t="s">
        <v>1244</v>
      </c>
      <c r="F701" s="794">
        <v>2000</v>
      </c>
      <c r="G701" s="792" t="s">
        <v>3249</v>
      </c>
      <c r="H701" s="795" t="s">
        <v>3250</v>
      </c>
      <c r="I701" s="795" t="s">
        <v>3251</v>
      </c>
      <c r="J701" s="795" t="s">
        <v>1256</v>
      </c>
      <c r="K701" s="793" t="s">
        <v>1260</v>
      </c>
      <c r="L701" s="796">
        <v>1</v>
      </c>
      <c r="M701" s="792">
        <v>12</v>
      </c>
      <c r="N701" s="794">
        <v>26950.27</v>
      </c>
      <c r="O701" s="796">
        <v>1</v>
      </c>
      <c r="P701" s="796">
        <v>6</v>
      </c>
      <c r="Q701" s="794">
        <v>12929.869999999999</v>
      </c>
    </row>
    <row r="702" spans="2:17" s="49" customFormat="1" ht="11.25">
      <c r="B702" s="791" t="s">
        <v>1225</v>
      </c>
      <c r="C702" s="792" t="s">
        <v>1233</v>
      </c>
      <c r="D702" s="792" t="s">
        <v>86</v>
      </c>
      <c r="E702" s="793" t="s">
        <v>3252</v>
      </c>
      <c r="F702" s="794">
        <v>2600</v>
      </c>
      <c r="G702" s="792" t="s">
        <v>3253</v>
      </c>
      <c r="H702" s="795" t="s">
        <v>3254</v>
      </c>
      <c r="I702" s="795" t="s">
        <v>1247</v>
      </c>
      <c r="J702" s="795" t="s">
        <v>1238</v>
      </c>
      <c r="K702" s="793" t="s">
        <v>1251</v>
      </c>
      <c r="L702" s="796">
        <v>1</v>
      </c>
      <c r="M702" s="792">
        <v>12</v>
      </c>
      <c r="N702" s="794">
        <v>34200</v>
      </c>
      <c r="O702" s="796">
        <v>1</v>
      </c>
      <c r="P702" s="796">
        <v>6</v>
      </c>
      <c r="Q702" s="794">
        <v>16529.82</v>
      </c>
    </row>
    <row r="703" spans="2:17" s="49" customFormat="1" ht="11.25">
      <c r="B703" s="791" t="s">
        <v>1225</v>
      </c>
      <c r="C703" s="792" t="s">
        <v>1233</v>
      </c>
      <c r="D703" s="792" t="s">
        <v>86</v>
      </c>
      <c r="E703" s="793" t="s">
        <v>1450</v>
      </c>
      <c r="F703" s="794">
        <v>2000</v>
      </c>
      <c r="G703" s="792" t="s">
        <v>3255</v>
      </c>
      <c r="H703" s="795" t="s">
        <v>3256</v>
      </c>
      <c r="I703" s="795" t="s">
        <v>1471</v>
      </c>
      <c r="J703" s="795" t="s">
        <v>1256</v>
      </c>
      <c r="K703" s="793" t="s">
        <v>1232</v>
      </c>
      <c r="L703" s="796">
        <v>7</v>
      </c>
      <c r="M703" s="792">
        <v>12</v>
      </c>
      <c r="N703" s="794">
        <v>26995.83</v>
      </c>
      <c r="O703" s="796">
        <v>1</v>
      </c>
      <c r="P703" s="796">
        <v>6</v>
      </c>
      <c r="Q703" s="794">
        <v>12927.36</v>
      </c>
    </row>
    <row r="704" spans="2:17" s="49" customFormat="1" ht="11.25">
      <c r="B704" s="791" t="s">
        <v>1225</v>
      </c>
      <c r="C704" s="792" t="s">
        <v>1233</v>
      </c>
      <c r="D704" s="792" t="s">
        <v>86</v>
      </c>
      <c r="E704" s="793" t="s">
        <v>1252</v>
      </c>
      <c r="F704" s="794">
        <v>2300</v>
      </c>
      <c r="G704" s="792" t="s">
        <v>3257</v>
      </c>
      <c r="H704" s="795" t="s">
        <v>3258</v>
      </c>
      <c r="I704" s="795" t="s">
        <v>1290</v>
      </c>
      <c r="J704" s="795" t="s">
        <v>1238</v>
      </c>
      <c r="K704" s="793" t="s">
        <v>1251</v>
      </c>
      <c r="L704" s="796">
        <v>4</v>
      </c>
      <c r="M704" s="792">
        <v>12</v>
      </c>
      <c r="N704" s="794">
        <v>30598.239999999998</v>
      </c>
      <c r="O704" s="796">
        <v>1</v>
      </c>
      <c r="P704" s="796">
        <v>6</v>
      </c>
      <c r="Q704" s="794">
        <v>14721.37</v>
      </c>
    </row>
    <row r="705" spans="2:17" s="49" customFormat="1" ht="11.25">
      <c r="B705" s="791" t="s">
        <v>1225</v>
      </c>
      <c r="C705" s="792" t="s">
        <v>1233</v>
      </c>
      <c r="D705" s="792" t="s">
        <v>86</v>
      </c>
      <c r="E705" s="793" t="s">
        <v>1475</v>
      </c>
      <c r="F705" s="794">
        <v>3500</v>
      </c>
      <c r="G705" s="792" t="s">
        <v>3259</v>
      </c>
      <c r="H705" s="795" t="s">
        <v>3260</v>
      </c>
      <c r="I705" s="795" t="s">
        <v>1259</v>
      </c>
      <c r="J705" s="795" t="s">
        <v>1238</v>
      </c>
      <c r="K705" s="793" t="s">
        <v>1251</v>
      </c>
      <c r="L705" s="796">
        <v>1</v>
      </c>
      <c r="M705" s="792">
        <v>12</v>
      </c>
      <c r="N705" s="794">
        <v>45000</v>
      </c>
      <c r="O705" s="796">
        <v>1</v>
      </c>
      <c r="P705" s="796">
        <v>6</v>
      </c>
      <c r="Q705" s="794">
        <v>21925.38</v>
      </c>
    </row>
    <row r="706" spans="2:17" s="49" customFormat="1" ht="11.25">
      <c r="B706" s="791" t="s">
        <v>1225</v>
      </c>
      <c r="C706" s="792" t="s">
        <v>1233</v>
      </c>
      <c r="D706" s="792" t="s">
        <v>86</v>
      </c>
      <c r="E706" s="793" t="s">
        <v>1647</v>
      </c>
      <c r="F706" s="794">
        <v>5000</v>
      </c>
      <c r="G706" s="792" t="s">
        <v>3261</v>
      </c>
      <c r="H706" s="795" t="s">
        <v>3262</v>
      </c>
      <c r="I706" s="795" t="s">
        <v>1280</v>
      </c>
      <c r="J706" s="795" t="s">
        <v>1256</v>
      </c>
      <c r="K706" s="793" t="s">
        <v>1251</v>
      </c>
      <c r="L706" s="796">
        <v>7</v>
      </c>
      <c r="M706" s="792">
        <v>12</v>
      </c>
      <c r="N706" s="794">
        <v>62649.3</v>
      </c>
      <c r="O706" s="796">
        <v>1</v>
      </c>
      <c r="P706" s="796">
        <v>6</v>
      </c>
      <c r="Q706" s="794">
        <v>31761.940000000002</v>
      </c>
    </row>
    <row r="707" spans="2:17" s="49" customFormat="1" ht="11.25">
      <c r="B707" s="791" t="s">
        <v>1225</v>
      </c>
      <c r="C707" s="792" t="s">
        <v>1233</v>
      </c>
      <c r="D707" s="792" t="s">
        <v>86</v>
      </c>
      <c r="E707" s="793" t="s">
        <v>2368</v>
      </c>
      <c r="F707" s="794">
        <v>2300</v>
      </c>
      <c r="G707" s="792" t="s">
        <v>3263</v>
      </c>
      <c r="H707" s="795" t="s">
        <v>3264</v>
      </c>
      <c r="I707" s="795" t="s">
        <v>3265</v>
      </c>
      <c r="J707" s="795" t="s">
        <v>1256</v>
      </c>
      <c r="K707" s="793" t="s">
        <v>1275</v>
      </c>
      <c r="L707" s="796">
        <v>1</v>
      </c>
      <c r="M707" s="792">
        <v>12</v>
      </c>
      <c r="N707" s="794">
        <v>30591.040000000001</v>
      </c>
      <c r="O707" s="796">
        <v>1</v>
      </c>
      <c r="P707" s="796">
        <v>6</v>
      </c>
      <c r="Q707" s="794">
        <v>14728.08</v>
      </c>
    </row>
    <row r="708" spans="2:17" s="49" customFormat="1" ht="11.25">
      <c r="B708" s="791" t="s">
        <v>1225</v>
      </c>
      <c r="C708" s="792" t="s">
        <v>1233</v>
      </c>
      <c r="D708" s="792" t="s">
        <v>86</v>
      </c>
      <c r="E708" s="793" t="s">
        <v>3266</v>
      </c>
      <c r="F708" s="794">
        <v>2000</v>
      </c>
      <c r="G708" s="792" t="s">
        <v>3267</v>
      </c>
      <c r="H708" s="795" t="s">
        <v>3268</v>
      </c>
      <c r="I708" s="795" t="s">
        <v>3269</v>
      </c>
      <c r="J708" s="795" t="s">
        <v>1238</v>
      </c>
      <c r="K708" s="793" t="s">
        <v>1251</v>
      </c>
      <c r="L708" s="796">
        <v>1</v>
      </c>
      <c r="M708" s="792">
        <v>12</v>
      </c>
      <c r="N708" s="794">
        <v>26999.74</v>
      </c>
      <c r="O708" s="796">
        <v>1</v>
      </c>
      <c r="P708" s="796">
        <v>6</v>
      </c>
      <c r="Q708" s="794">
        <v>12927.64</v>
      </c>
    </row>
    <row r="709" spans="2:17" s="49" customFormat="1" ht="11.25">
      <c r="B709" s="791" t="s">
        <v>1225</v>
      </c>
      <c r="C709" s="792" t="s">
        <v>1233</v>
      </c>
      <c r="D709" s="792" t="s">
        <v>86</v>
      </c>
      <c r="E709" s="793" t="s">
        <v>1280</v>
      </c>
      <c r="F709" s="794">
        <v>5500</v>
      </c>
      <c r="G709" s="792" t="s">
        <v>3270</v>
      </c>
      <c r="H709" s="795" t="s">
        <v>3271</v>
      </c>
      <c r="I709" s="795" t="s">
        <v>1280</v>
      </c>
      <c r="J709" s="795" t="s">
        <v>1256</v>
      </c>
      <c r="K709" s="793" t="s">
        <v>1251</v>
      </c>
      <c r="L709" s="796">
        <v>1</v>
      </c>
      <c r="M709" s="792">
        <v>12</v>
      </c>
      <c r="N709" s="794">
        <v>67752.95</v>
      </c>
      <c r="O709" s="796">
        <v>1</v>
      </c>
      <c r="P709" s="796">
        <v>6</v>
      </c>
      <c r="Q709" s="794">
        <v>33926.94</v>
      </c>
    </row>
    <row r="710" spans="2:17" s="49" customFormat="1" ht="11.25">
      <c r="B710" s="791" t="s">
        <v>1225</v>
      </c>
      <c r="C710" s="792" t="s">
        <v>1233</v>
      </c>
      <c r="D710" s="792" t="s">
        <v>86</v>
      </c>
      <c r="E710" s="793" t="s">
        <v>1435</v>
      </c>
      <c r="F710" s="794">
        <v>2000</v>
      </c>
      <c r="G710" s="792" t="s">
        <v>3272</v>
      </c>
      <c r="H710" s="795" t="s">
        <v>3273</v>
      </c>
      <c r="I710" s="795" t="s">
        <v>3274</v>
      </c>
      <c r="J710" s="795" t="s">
        <v>1256</v>
      </c>
      <c r="K710" s="793" t="s">
        <v>1275</v>
      </c>
      <c r="L710" s="796">
        <v>1</v>
      </c>
      <c r="M710" s="792">
        <v>12</v>
      </c>
      <c r="N710" s="794">
        <v>26402.55</v>
      </c>
      <c r="O710" s="796">
        <v>0</v>
      </c>
      <c r="P710" s="796">
        <v>1</v>
      </c>
      <c r="Q710" s="794">
        <v>2533.33</v>
      </c>
    </row>
    <row r="711" spans="2:17" s="49" customFormat="1" ht="11.25">
      <c r="B711" s="791" t="s">
        <v>1225</v>
      </c>
      <c r="C711" s="792" t="s">
        <v>1233</v>
      </c>
      <c r="D711" s="792" t="s">
        <v>86</v>
      </c>
      <c r="E711" s="793" t="s">
        <v>3168</v>
      </c>
      <c r="F711" s="794">
        <v>2000</v>
      </c>
      <c r="G711" s="792" t="s">
        <v>3275</v>
      </c>
      <c r="H711" s="795" t="s">
        <v>3276</v>
      </c>
      <c r="I711" s="795" t="s">
        <v>1247</v>
      </c>
      <c r="J711" s="795" t="s">
        <v>1256</v>
      </c>
      <c r="K711" s="793" t="s">
        <v>1232</v>
      </c>
      <c r="L711" s="796">
        <v>1</v>
      </c>
      <c r="M711" s="792">
        <v>12</v>
      </c>
      <c r="N711" s="794">
        <v>26927.91</v>
      </c>
      <c r="O711" s="796">
        <v>1</v>
      </c>
      <c r="P711" s="796">
        <v>6</v>
      </c>
      <c r="Q711" s="794">
        <v>12926.949999999999</v>
      </c>
    </row>
    <row r="712" spans="2:17" s="49" customFormat="1" ht="11.25">
      <c r="B712" s="791" t="s">
        <v>1225</v>
      </c>
      <c r="C712" s="792" t="s">
        <v>1233</v>
      </c>
      <c r="D712" s="792" t="s">
        <v>86</v>
      </c>
      <c r="E712" s="793" t="s">
        <v>1244</v>
      </c>
      <c r="F712" s="794">
        <v>2000</v>
      </c>
      <c r="G712" s="792" t="s">
        <v>3277</v>
      </c>
      <c r="H712" s="795" t="s">
        <v>3278</v>
      </c>
      <c r="I712" s="795" t="s">
        <v>3279</v>
      </c>
      <c r="J712" s="795" t="s">
        <v>1238</v>
      </c>
      <c r="K712" s="793" t="s">
        <v>1251</v>
      </c>
      <c r="L712" s="796">
        <v>1</v>
      </c>
      <c r="M712" s="792">
        <v>12</v>
      </c>
      <c r="N712" s="794">
        <v>26927.64</v>
      </c>
      <c r="O712" s="796">
        <v>1</v>
      </c>
      <c r="P712" s="796">
        <v>6</v>
      </c>
      <c r="Q712" s="794">
        <v>12723.609999999999</v>
      </c>
    </row>
    <row r="713" spans="2:17" s="49" customFormat="1" ht="11.25">
      <c r="B713" s="791" t="s">
        <v>1225</v>
      </c>
      <c r="C713" s="792" t="s">
        <v>1233</v>
      </c>
      <c r="D713" s="792" t="s">
        <v>86</v>
      </c>
      <c r="E713" s="793" t="s">
        <v>3280</v>
      </c>
      <c r="F713" s="794">
        <v>3500</v>
      </c>
      <c r="G713" s="792" t="s">
        <v>3281</v>
      </c>
      <c r="H713" s="795" t="s">
        <v>3282</v>
      </c>
      <c r="I713" s="795" t="s">
        <v>1842</v>
      </c>
      <c r="J713" s="795" t="s">
        <v>1238</v>
      </c>
      <c r="K713" s="793" t="s">
        <v>1251</v>
      </c>
      <c r="L713" s="796">
        <v>1</v>
      </c>
      <c r="M713" s="792">
        <v>12</v>
      </c>
      <c r="N713" s="794">
        <v>44642.23</v>
      </c>
      <c r="O713" s="796">
        <v>1</v>
      </c>
      <c r="P713" s="796">
        <v>6</v>
      </c>
      <c r="Q713" s="794">
        <v>21809.68</v>
      </c>
    </row>
    <row r="714" spans="2:17" s="49" customFormat="1" ht="11.25">
      <c r="B714" s="791" t="s">
        <v>1225</v>
      </c>
      <c r="C714" s="792" t="s">
        <v>1233</v>
      </c>
      <c r="D714" s="792" t="s">
        <v>86</v>
      </c>
      <c r="E714" s="793" t="s">
        <v>1239</v>
      </c>
      <c r="F714" s="794">
        <v>1500</v>
      </c>
      <c r="G714" s="792" t="s">
        <v>3283</v>
      </c>
      <c r="H714" s="795" t="s">
        <v>3284</v>
      </c>
      <c r="I714" s="795" t="s">
        <v>2039</v>
      </c>
      <c r="J714" s="795" t="s">
        <v>1238</v>
      </c>
      <c r="K714" s="793" t="s">
        <v>1232</v>
      </c>
      <c r="L714" s="796">
        <v>7</v>
      </c>
      <c r="M714" s="792">
        <v>12</v>
      </c>
      <c r="N714" s="794">
        <v>21178.440000000002</v>
      </c>
      <c r="O714" s="796">
        <v>1</v>
      </c>
      <c r="P714" s="796">
        <v>6</v>
      </c>
      <c r="Q714" s="794">
        <v>9928.34</v>
      </c>
    </row>
    <row r="715" spans="2:17" s="49" customFormat="1" ht="11.25">
      <c r="B715" s="791" t="s">
        <v>1225</v>
      </c>
      <c r="C715" s="792" t="s">
        <v>1233</v>
      </c>
      <c r="D715" s="792" t="s">
        <v>86</v>
      </c>
      <c r="E715" s="793" t="s">
        <v>1985</v>
      </c>
      <c r="F715" s="794">
        <v>3200</v>
      </c>
      <c r="G715" s="792" t="s">
        <v>3285</v>
      </c>
      <c r="H715" s="795" t="s">
        <v>3286</v>
      </c>
      <c r="I715" s="795" t="s">
        <v>3287</v>
      </c>
      <c r="J715" s="795" t="s">
        <v>1256</v>
      </c>
      <c r="K715" s="793" t="s">
        <v>1327</v>
      </c>
      <c r="L715" s="796">
        <v>1</v>
      </c>
      <c r="M715" s="792">
        <v>12</v>
      </c>
      <c r="N715" s="794">
        <v>41283.33</v>
      </c>
      <c r="O715" s="796">
        <v>1</v>
      </c>
      <c r="P715" s="796">
        <v>6</v>
      </c>
      <c r="Q715" s="794">
        <v>20130</v>
      </c>
    </row>
    <row r="716" spans="2:17" s="49" customFormat="1" ht="11.25">
      <c r="B716" s="791" t="s">
        <v>1225</v>
      </c>
      <c r="C716" s="792" t="s">
        <v>1233</v>
      </c>
      <c r="D716" s="792" t="s">
        <v>86</v>
      </c>
      <c r="E716" s="793" t="s">
        <v>1822</v>
      </c>
      <c r="F716" s="794">
        <v>2600</v>
      </c>
      <c r="G716" s="792" t="s">
        <v>3288</v>
      </c>
      <c r="H716" s="795" t="s">
        <v>3289</v>
      </c>
      <c r="I716" s="795" t="s">
        <v>3290</v>
      </c>
      <c r="J716" s="795" t="s">
        <v>1256</v>
      </c>
      <c r="K716" s="793" t="s">
        <v>1260</v>
      </c>
      <c r="L716" s="796">
        <v>1</v>
      </c>
      <c r="M716" s="792">
        <v>12</v>
      </c>
      <c r="N716" s="794">
        <v>29414.75</v>
      </c>
      <c r="O716" s="796">
        <v>1</v>
      </c>
      <c r="P716" s="796">
        <v>6</v>
      </c>
      <c r="Q716" s="794">
        <v>16528.190000000002</v>
      </c>
    </row>
    <row r="717" spans="2:17" s="49" customFormat="1" ht="11.25">
      <c r="B717" s="791" t="s">
        <v>1225</v>
      </c>
      <c r="C717" s="792" t="s">
        <v>1233</v>
      </c>
      <c r="D717" s="792" t="s">
        <v>86</v>
      </c>
      <c r="E717" s="793" t="s">
        <v>1435</v>
      </c>
      <c r="F717" s="794">
        <v>2000</v>
      </c>
      <c r="G717" s="792" t="s">
        <v>3291</v>
      </c>
      <c r="H717" s="795" t="s">
        <v>3292</v>
      </c>
      <c r="I717" s="795" t="s">
        <v>1456</v>
      </c>
      <c r="J717" s="795" t="s">
        <v>1238</v>
      </c>
      <c r="K717" s="793" t="s">
        <v>1251</v>
      </c>
      <c r="L717" s="796">
        <v>1</v>
      </c>
      <c r="M717" s="792">
        <v>12</v>
      </c>
      <c r="N717" s="794">
        <v>26977.9</v>
      </c>
      <c r="O717" s="796">
        <v>0</v>
      </c>
      <c r="P717" s="796">
        <v>1</v>
      </c>
      <c r="Q717" s="794">
        <v>3000</v>
      </c>
    </row>
    <row r="718" spans="2:17" s="49" customFormat="1" ht="11.25">
      <c r="B718" s="791" t="s">
        <v>1225</v>
      </c>
      <c r="C718" s="792" t="s">
        <v>1233</v>
      </c>
      <c r="D718" s="792" t="s">
        <v>86</v>
      </c>
      <c r="E718" s="793" t="s">
        <v>1769</v>
      </c>
      <c r="F718" s="794">
        <v>2600</v>
      </c>
      <c r="G718" s="792" t="s">
        <v>3293</v>
      </c>
      <c r="H718" s="795" t="s">
        <v>3294</v>
      </c>
      <c r="I718" s="795" t="s">
        <v>3295</v>
      </c>
      <c r="J718" s="795" t="s">
        <v>1238</v>
      </c>
      <c r="K718" s="793" t="s">
        <v>1260</v>
      </c>
      <c r="L718" s="796">
        <v>1</v>
      </c>
      <c r="M718" s="792">
        <v>12</v>
      </c>
      <c r="N718" s="794">
        <v>34051.22</v>
      </c>
      <c r="O718" s="796">
        <v>1</v>
      </c>
      <c r="P718" s="796">
        <v>6</v>
      </c>
      <c r="Q718" s="794">
        <v>16297.81</v>
      </c>
    </row>
    <row r="719" spans="2:17" s="49" customFormat="1" ht="11.25">
      <c r="B719" s="791" t="s">
        <v>1225</v>
      </c>
      <c r="C719" s="792" t="s">
        <v>1233</v>
      </c>
      <c r="D719" s="792" t="s">
        <v>86</v>
      </c>
      <c r="E719" s="793" t="s">
        <v>1647</v>
      </c>
      <c r="F719" s="794">
        <v>6000</v>
      </c>
      <c r="G719" s="792" t="s">
        <v>3296</v>
      </c>
      <c r="H719" s="795" t="s">
        <v>3297</v>
      </c>
      <c r="I719" s="795" t="s">
        <v>1280</v>
      </c>
      <c r="J719" s="795" t="s">
        <v>1256</v>
      </c>
      <c r="K719" s="793" t="s">
        <v>1251</v>
      </c>
      <c r="L719" s="796">
        <v>7</v>
      </c>
      <c r="M719" s="792">
        <v>12</v>
      </c>
      <c r="N719" s="794">
        <v>75000</v>
      </c>
      <c r="O719" s="796">
        <v>1</v>
      </c>
      <c r="P719" s="796">
        <v>6</v>
      </c>
      <c r="Q719" s="794">
        <v>36100</v>
      </c>
    </row>
    <row r="720" spans="2:17" s="49" customFormat="1" ht="11.25">
      <c r="B720" s="791" t="s">
        <v>1225</v>
      </c>
      <c r="C720" s="792" t="s">
        <v>1233</v>
      </c>
      <c r="D720" s="792" t="s">
        <v>86</v>
      </c>
      <c r="E720" s="793" t="s">
        <v>1276</v>
      </c>
      <c r="F720" s="794">
        <v>2600</v>
      </c>
      <c r="G720" s="792" t="s">
        <v>3298</v>
      </c>
      <c r="H720" s="795" t="s">
        <v>3299</v>
      </c>
      <c r="I720" s="795" t="s">
        <v>1290</v>
      </c>
      <c r="J720" s="795" t="s">
        <v>1238</v>
      </c>
      <c r="K720" s="793" t="s">
        <v>1232</v>
      </c>
      <c r="L720" s="796">
        <v>7</v>
      </c>
      <c r="M720" s="792">
        <v>12</v>
      </c>
      <c r="N720" s="794">
        <v>34112.79</v>
      </c>
      <c r="O720" s="796">
        <v>1</v>
      </c>
      <c r="P720" s="796">
        <v>6</v>
      </c>
      <c r="Q720" s="794">
        <v>16524.400000000001</v>
      </c>
    </row>
    <row r="721" spans="2:17" s="49" customFormat="1" ht="11.25">
      <c r="B721" s="791" t="s">
        <v>1225</v>
      </c>
      <c r="C721" s="792" t="s">
        <v>1233</v>
      </c>
      <c r="D721" s="792" t="s">
        <v>86</v>
      </c>
      <c r="E721" s="793" t="s">
        <v>3300</v>
      </c>
      <c r="F721" s="794">
        <v>4000</v>
      </c>
      <c r="G721" s="792" t="s">
        <v>3301</v>
      </c>
      <c r="H721" s="795" t="s">
        <v>3302</v>
      </c>
      <c r="I721" s="795" t="s">
        <v>3303</v>
      </c>
      <c r="J721" s="795" t="s">
        <v>1256</v>
      </c>
      <c r="K721" s="793" t="s">
        <v>1327</v>
      </c>
      <c r="L721" s="796">
        <v>1</v>
      </c>
      <c r="M721" s="792">
        <v>12</v>
      </c>
      <c r="N721" s="794">
        <v>50961.11</v>
      </c>
      <c r="O721" s="796">
        <v>0</v>
      </c>
      <c r="P721" s="796">
        <v>1</v>
      </c>
      <c r="Q721" s="794">
        <v>4000</v>
      </c>
    </row>
    <row r="722" spans="2:17" s="49" customFormat="1" ht="11.25">
      <c r="B722" s="791" t="s">
        <v>1225</v>
      </c>
      <c r="C722" s="792" t="s">
        <v>1233</v>
      </c>
      <c r="D722" s="792" t="s">
        <v>86</v>
      </c>
      <c r="E722" s="793" t="s">
        <v>1252</v>
      </c>
      <c r="F722" s="794">
        <v>2000</v>
      </c>
      <c r="G722" s="792" t="s">
        <v>3304</v>
      </c>
      <c r="H722" s="795" t="s">
        <v>3305</v>
      </c>
      <c r="I722" s="795" t="s">
        <v>1290</v>
      </c>
      <c r="J722" s="795" t="s">
        <v>1238</v>
      </c>
      <c r="K722" s="793" t="s">
        <v>1232</v>
      </c>
      <c r="L722" s="796">
        <v>1</v>
      </c>
      <c r="M722" s="792">
        <v>12</v>
      </c>
      <c r="N722" s="794">
        <v>26970.97</v>
      </c>
      <c r="O722" s="796">
        <v>1</v>
      </c>
      <c r="P722" s="796">
        <v>6</v>
      </c>
      <c r="Q722" s="794">
        <v>12929.16</v>
      </c>
    </row>
    <row r="723" spans="2:17" s="49" customFormat="1" ht="11.25">
      <c r="B723" s="791" t="s">
        <v>1225</v>
      </c>
      <c r="C723" s="792" t="s">
        <v>1233</v>
      </c>
      <c r="D723" s="792" t="s">
        <v>86</v>
      </c>
      <c r="E723" s="793" t="s">
        <v>2335</v>
      </c>
      <c r="F723" s="794">
        <v>2100</v>
      </c>
      <c r="G723" s="792" t="s">
        <v>3306</v>
      </c>
      <c r="H723" s="795" t="s">
        <v>3307</v>
      </c>
      <c r="I723" s="795" t="s">
        <v>3308</v>
      </c>
      <c r="J723" s="795" t="s">
        <v>1238</v>
      </c>
      <c r="K723" s="793" t="s">
        <v>1232</v>
      </c>
      <c r="L723" s="796">
        <v>8</v>
      </c>
      <c r="M723" s="792">
        <v>12</v>
      </c>
      <c r="N723" s="794">
        <v>28199.42</v>
      </c>
      <c r="O723" s="796">
        <v>1</v>
      </c>
      <c r="P723" s="796">
        <v>6</v>
      </c>
      <c r="Q723" s="794">
        <v>13530</v>
      </c>
    </row>
    <row r="724" spans="2:17" s="49" customFormat="1" ht="11.25">
      <c r="B724" s="791" t="s">
        <v>1225</v>
      </c>
      <c r="C724" s="792" t="s">
        <v>1233</v>
      </c>
      <c r="D724" s="792" t="s">
        <v>86</v>
      </c>
      <c r="E724" s="793" t="s">
        <v>3309</v>
      </c>
      <c r="F724" s="794">
        <v>2500</v>
      </c>
      <c r="G724" s="792" t="s">
        <v>3310</v>
      </c>
      <c r="H724" s="795" t="s">
        <v>3311</v>
      </c>
      <c r="I724" s="795" t="s">
        <v>3312</v>
      </c>
      <c r="J724" s="795" t="s">
        <v>1238</v>
      </c>
      <c r="K724" s="793" t="s">
        <v>1251</v>
      </c>
      <c r="L724" s="796">
        <v>1</v>
      </c>
      <c r="M724" s="792">
        <v>12</v>
      </c>
      <c r="N724" s="794">
        <v>32960.239999999998</v>
      </c>
      <c r="O724" s="796">
        <v>1</v>
      </c>
      <c r="P724" s="796">
        <v>6</v>
      </c>
      <c r="Q724" s="794">
        <v>15927.57</v>
      </c>
    </row>
    <row r="725" spans="2:17" s="49" customFormat="1" ht="11.25">
      <c r="B725" s="791" t="s">
        <v>1225</v>
      </c>
      <c r="C725" s="792" t="s">
        <v>1233</v>
      </c>
      <c r="D725" s="792" t="s">
        <v>86</v>
      </c>
      <c r="E725" s="793" t="s">
        <v>1300</v>
      </c>
      <c r="F725" s="794">
        <v>2800</v>
      </c>
      <c r="G725" s="792" t="s">
        <v>3313</v>
      </c>
      <c r="H725" s="795" t="s">
        <v>3314</v>
      </c>
      <c r="I725" s="795" t="s">
        <v>1290</v>
      </c>
      <c r="J725" s="795" t="s">
        <v>1238</v>
      </c>
      <c r="K725" s="793" t="s">
        <v>1251</v>
      </c>
      <c r="L725" s="796">
        <v>1</v>
      </c>
      <c r="M725" s="792">
        <v>12</v>
      </c>
      <c r="N725" s="794">
        <v>36433.339999999997</v>
      </c>
      <c r="O725" s="796">
        <v>1</v>
      </c>
      <c r="P725" s="796">
        <v>6</v>
      </c>
      <c r="Q725" s="794">
        <v>17726.120000000003</v>
      </c>
    </row>
    <row r="726" spans="2:17" s="49" customFormat="1" ht="11.25">
      <c r="B726" s="791" t="s">
        <v>1225</v>
      </c>
      <c r="C726" s="792" t="s">
        <v>1233</v>
      </c>
      <c r="D726" s="792" t="s">
        <v>86</v>
      </c>
      <c r="E726" s="793" t="s">
        <v>3315</v>
      </c>
      <c r="F726" s="794">
        <v>4500</v>
      </c>
      <c r="G726" s="792" t="s">
        <v>3316</v>
      </c>
      <c r="H726" s="795" t="s">
        <v>3317</v>
      </c>
      <c r="I726" s="795" t="s">
        <v>1259</v>
      </c>
      <c r="J726" s="795" t="s">
        <v>1238</v>
      </c>
      <c r="K726" s="793" t="s">
        <v>1251</v>
      </c>
      <c r="L726" s="796">
        <v>1</v>
      </c>
      <c r="M726" s="792">
        <v>12</v>
      </c>
      <c r="N726" s="794">
        <v>56988.119999999995</v>
      </c>
      <c r="O726" s="796">
        <v>1</v>
      </c>
      <c r="P726" s="796">
        <v>6</v>
      </c>
      <c r="Q726" s="794">
        <v>27929.059999999998</v>
      </c>
    </row>
    <row r="727" spans="2:17" s="49" customFormat="1" ht="11.25">
      <c r="B727" s="791" t="s">
        <v>1225</v>
      </c>
      <c r="C727" s="792" t="s">
        <v>1233</v>
      </c>
      <c r="D727" s="792" t="s">
        <v>86</v>
      </c>
      <c r="E727" s="793" t="s">
        <v>3318</v>
      </c>
      <c r="F727" s="794">
        <v>3500</v>
      </c>
      <c r="G727" s="792" t="s">
        <v>3319</v>
      </c>
      <c r="H727" s="795" t="s">
        <v>3320</v>
      </c>
      <c r="I727" s="795" t="s">
        <v>3321</v>
      </c>
      <c r="J727" s="795" t="s">
        <v>1256</v>
      </c>
      <c r="K727" s="793" t="s">
        <v>1327</v>
      </c>
      <c r="L727" s="796">
        <v>1</v>
      </c>
      <c r="M727" s="792">
        <v>12</v>
      </c>
      <c r="N727" s="794">
        <v>44482.520000000004</v>
      </c>
      <c r="O727" s="796">
        <v>1</v>
      </c>
      <c r="P727" s="796">
        <v>6</v>
      </c>
      <c r="Q727" s="794">
        <v>21919.3</v>
      </c>
    </row>
    <row r="728" spans="2:17" s="49" customFormat="1" ht="11.25">
      <c r="B728" s="791" t="s">
        <v>1225</v>
      </c>
      <c r="C728" s="792" t="s">
        <v>1233</v>
      </c>
      <c r="D728" s="792" t="s">
        <v>86</v>
      </c>
      <c r="E728" s="793" t="s">
        <v>1244</v>
      </c>
      <c r="F728" s="794">
        <v>2000</v>
      </c>
      <c r="G728" s="792" t="s">
        <v>3322</v>
      </c>
      <c r="H728" s="795" t="s">
        <v>3323</v>
      </c>
      <c r="I728" s="795" t="s">
        <v>3324</v>
      </c>
      <c r="J728" s="795" t="s">
        <v>1256</v>
      </c>
      <c r="K728" s="793" t="s">
        <v>1327</v>
      </c>
      <c r="L728" s="796">
        <v>1</v>
      </c>
      <c r="M728" s="792">
        <v>12</v>
      </c>
      <c r="N728" s="794">
        <v>26791.23</v>
      </c>
      <c r="O728" s="796">
        <v>1</v>
      </c>
      <c r="P728" s="796">
        <v>6</v>
      </c>
      <c r="Q728" s="794">
        <v>12930</v>
      </c>
    </row>
    <row r="729" spans="2:17" s="49" customFormat="1" ht="11.25">
      <c r="B729" s="791" t="s">
        <v>1225</v>
      </c>
      <c r="C729" s="792" t="s">
        <v>1233</v>
      </c>
      <c r="D729" s="792" t="s">
        <v>86</v>
      </c>
      <c r="E729" s="793" t="s">
        <v>1647</v>
      </c>
      <c r="F729" s="794">
        <v>4500</v>
      </c>
      <c r="G729" s="792" t="s">
        <v>3325</v>
      </c>
      <c r="H729" s="795" t="s">
        <v>3326</v>
      </c>
      <c r="I729" s="795" t="s">
        <v>1283</v>
      </c>
      <c r="J729" s="795" t="s">
        <v>1256</v>
      </c>
      <c r="K729" s="793" t="s">
        <v>1251</v>
      </c>
      <c r="L729" s="796">
        <v>3</v>
      </c>
      <c r="M729" s="792">
        <v>12</v>
      </c>
      <c r="N729" s="794">
        <v>58233.33</v>
      </c>
      <c r="O729" s="796">
        <v>1</v>
      </c>
      <c r="P729" s="796">
        <v>6</v>
      </c>
      <c r="Q729" s="794">
        <v>27929.37</v>
      </c>
    </row>
    <row r="730" spans="2:17" s="49" customFormat="1" ht="11.25">
      <c r="B730" s="791" t="s">
        <v>1225</v>
      </c>
      <c r="C730" s="792" t="s">
        <v>1233</v>
      </c>
      <c r="D730" s="792" t="s">
        <v>86</v>
      </c>
      <c r="E730" s="793" t="s">
        <v>3327</v>
      </c>
      <c r="F730" s="794">
        <v>5500</v>
      </c>
      <c r="G730" s="792" t="s">
        <v>3328</v>
      </c>
      <c r="H730" s="795" t="s">
        <v>3329</v>
      </c>
      <c r="I730" s="795" t="s">
        <v>1471</v>
      </c>
      <c r="J730" s="795" t="s">
        <v>1256</v>
      </c>
      <c r="K730" s="793" t="s">
        <v>1251</v>
      </c>
      <c r="L730" s="796">
        <v>1</v>
      </c>
      <c r="M730" s="792">
        <v>12</v>
      </c>
      <c r="N730" s="794">
        <v>70162.37000000001</v>
      </c>
      <c r="O730" s="796">
        <v>1</v>
      </c>
      <c r="P730" s="796">
        <v>6</v>
      </c>
      <c r="Q730" s="794">
        <v>33925.42</v>
      </c>
    </row>
    <row r="731" spans="2:17" s="49" customFormat="1" ht="11.25">
      <c r="B731" s="791" t="s">
        <v>1225</v>
      </c>
      <c r="C731" s="792" t="s">
        <v>1233</v>
      </c>
      <c r="D731" s="792" t="s">
        <v>86</v>
      </c>
      <c r="E731" s="793" t="s">
        <v>1769</v>
      </c>
      <c r="F731" s="794">
        <v>2600</v>
      </c>
      <c r="G731" s="792" t="s">
        <v>3330</v>
      </c>
      <c r="H731" s="795" t="s">
        <v>3331</v>
      </c>
      <c r="I731" s="795" t="s">
        <v>2219</v>
      </c>
      <c r="J731" s="795" t="s">
        <v>1238</v>
      </c>
      <c r="K731" s="793" t="s">
        <v>1232</v>
      </c>
      <c r="L731" s="796">
        <v>1</v>
      </c>
      <c r="M731" s="792">
        <v>12</v>
      </c>
      <c r="N731" s="794">
        <v>35039.980000000003</v>
      </c>
      <c r="O731" s="796">
        <v>1</v>
      </c>
      <c r="P731" s="796">
        <v>6</v>
      </c>
      <c r="Q731" s="794">
        <v>16530</v>
      </c>
    </row>
    <row r="732" spans="2:17" s="49" customFormat="1" ht="11.25">
      <c r="B732" s="791" t="s">
        <v>1225</v>
      </c>
      <c r="C732" s="792" t="s">
        <v>1233</v>
      </c>
      <c r="D732" s="792" t="s">
        <v>86</v>
      </c>
      <c r="E732" s="793" t="s">
        <v>1252</v>
      </c>
      <c r="F732" s="794">
        <v>2300</v>
      </c>
      <c r="G732" s="792" t="s">
        <v>3332</v>
      </c>
      <c r="H732" s="795" t="s">
        <v>3333</v>
      </c>
      <c r="I732" s="795" t="s">
        <v>3334</v>
      </c>
      <c r="J732" s="795" t="s">
        <v>1256</v>
      </c>
      <c r="K732" s="793" t="s">
        <v>1260</v>
      </c>
      <c r="L732" s="796">
        <v>4</v>
      </c>
      <c r="M732" s="792">
        <v>12</v>
      </c>
      <c r="N732" s="794">
        <v>30285.87</v>
      </c>
      <c r="O732" s="796">
        <v>1</v>
      </c>
      <c r="P732" s="796">
        <v>6</v>
      </c>
      <c r="Q732" s="794">
        <v>14730</v>
      </c>
    </row>
    <row r="733" spans="2:17" s="49" customFormat="1" ht="11.25">
      <c r="B733" s="791" t="s">
        <v>1225</v>
      </c>
      <c r="C733" s="792" t="s">
        <v>1233</v>
      </c>
      <c r="D733" s="792" t="s">
        <v>86</v>
      </c>
      <c r="E733" s="793" t="s">
        <v>1244</v>
      </c>
      <c r="F733" s="794">
        <v>2000</v>
      </c>
      <c r="G733" s="792" t="s">
        <v>3335</v>
      </c>
      <c r="H733" s="795" t="s">
        <v>3336</v>
      </c>
      <c r="I733" s="795" t="s">
        <v>3337</v>
      </c>
      <c r="J733" s="795" t="s">
        <v>1256</v>
      </c>
      <c r="K733" s="793" t="s">
        <v>1260</v>
      </c>
      <c r="L733" s="796">
        <v>1</v>
      </c>
      <c r="M733" s="792">
        <v>12</v>
      </c>
      <c r="N733" s="794">
        <v>26960.84</v>
      </c>
      <c r="O733" s="796">
        <v>1</v>
      </c>
      <c r="P733" s="796">
        <v>6</v>
      </c>
      <c r="Q733" s="794">
        <v>12928.199999999999</v>
      </c>
    </row>
    <row r="734" spans="2:17" s="49" customFormat="1" ht="11.25">
      <c r="B734" s="791" t="s">
        <v>1225</v>
      </c>
      <c r="C734" s="792" t="s">
        <v>1233</v>
      </c>
      <c r="D734" s="792" t="s">
        <v>86</v>
      </c>
      <c r="E734" s="793" t="s">
        <v>1851</v>
      </c>
      <c r="F734" s="794">
        <v>2300</v>
      </c>
      <c r="G734" s="792" t="s">
        <v>3338</v>
      </c>
      <c r="H734" s="795" t="s">
        <v>3339</v>
      </c>
      <c r="I734" s="795" t="s">
        <v>1449</v>
      </c>
      <c r="J734" s="795" t="s">
        <v>1256</v>
      </c>
      <c r="K734" s="793" t="s">
        <v>1251</v>
      </c>
      <c r="L734" s="796">
        <v>1</v>
      </c>
      <c r="M734" s="792">
        <v>12</v>
      </c>
      <c r="N734" s="794">
        <v>30512.5</v>
      </c>
      <c r="O734" s="796">
        <v>1</v>
      </c>
      <c r="P734" s="796">
        <v>6</v>
      </c>
      <c r="Q734" s="794">
        <v>14724.88</v>
      </c>
    </row>
    <row r="735" spans="2:17" s="49" customFormat="1" ht="11.25">
      <c r="B735" s="791" t="s">
        <v>1225</v>
      </c>
      <c r="C735" s="792" t="s">
        <v>1233</v>
      </c>
      <c r="D735" s="792" t="s">
        <v>86</v>
      </c>
      <c r="E735" s="793" t="s">
        <v>1244</v>
      </c>
      <c r="F735" s="794">
        <v>2000</v>
      </c>
      <c r="G735" s="792" t="s">
        <v>3340</v>
      </c>
      <c r="H735" s="795" t="s">
        <v>3341</v>
      </c>
      <c r="I735" s="795" t="s">
        <v>3238</v>
      </c>
      <c r="J735" s="795" t="s">
        <v>1256</v>
      </c>
      <c r="K735" s="793" t="s">
        <v>1251</v>
      </c>
      <c r="L735" s="796">
        <v>1</v>
      </c>
      <c r="M735" s="792">
        <v>12</v>
      </c>
      <c r="N735" s="794">
        <v>26998.059999999998</v>
      </c>
      <c r="O735" s="796">
        <v>1</v>
      </c>
      <c r="P735" s="796">
        <v>6</v>
      </c>
      <c r="Q735" s="794">
        <v>12928.48</v>
      </c>
    </row>
    <row r="736" spans="2:17" s="49" customFormat="1" ht="11.25">
      <c r="B736" s="791" t="s">
        <v>1225</v>
      </c>
      <c r="C736" s="792" t="s">
        <v>1233</v>
      </c>
      <c r="D736" s="792" t="s">
        <v>86</v>
      </c>
      <c r="E736" s="793" t="s">
        <v>3342</v>
      </c>
      <c r="F736" s="794">
        <v>2100</v>
      </c>
      <c r="G736" s="792" t="s">
        <v>3343</v>
      </c>
      <c r="H736" s="795" t="s">
        <v>3344</v>
      </c>
      <c r="I736" s="795" t="s">
        <v>1290</v>
      </c>
      <c r="J736" s="795" t="s">
        <v>1238</v>
      </c>
      <c r="K736" s="793" t="s">
        <v>1251</v>
      </c>
      <c r="L736" s="796">
        <v>7</v>
      </c>
      <c r="M736" s="792">
        <v>12</v>
      </c>
      <c r="N736" s="794">
        <v>28313.32</v>
      </c>
      <c r="O736" s="796">
        <v>1</v>
      </c>
      <c r="P736" s="796">
        <v>6</v>
      </c>
      <c r="Q736" s="794">
        <v>13523.73</v>
      </c>
    </row>
    <row r="737" spans="2:17" s="49" customFormat="1" ht="11.25">
      <c r="B737" s="791" t="s">
        <v>1225</v>
      </c>
      <c r="C737" s="792" t="s">
        <v>1233</v>
      </c>
      <c r="D737" s="792" t="s">
        <v>86</v>
      </c>
      <c r="E737" s="793" t="s">
        <v>2538</v>
      </c>
      <c r="F737" s="794">
        <v>2000</v>
      </c>
      <c r="G737" s="792" t="s">
        <v>3345</v>
      </c>
      <c r="H737" s="795" t="s">
        <v>3346</v>
      </c>
      <c r="I737" s="795" t="s">
        <v>1290</v>
      </c>
      <c r="J737" s="795" t="s">
        <v>1238</v>
      </c>
      <c r="K737" s="793" t="s">
        <v>1232</v>
      </c>
      <c r="L737" s="796">
        <v>1</v>
      </c>
      <c r="M737" s="792">
        <v>12</v>
      </c>
      <c r="N737" s="794">
        <v>27977.77</v>
      </c>
      <c r="O737" s="796">
        <v>1</v>
      </c>
      <c r="P737" s="796">
        <v>6</v>
      </c>
      <c r="Q737" s="794">
        <v>12857.49</v>
      </c>
    </row>
    <row r="738" spans="2:17" s="49" customFormat="1" ht="11.25">
      <c r="B738" s="791" t="s">
        <v>1225</v>
      </c>
      <c r="C738" s="792" t="s">
        <v>1233</v>
      </c>
      <c r="D738" s="792" t="s">
        <v>86</v>
      </c>
      <c r="E738" s="793" t="s">
        <v>1312</v>
      </c>
      <c r="F738" s="794">
        <v>2000</v>
      </c>
      <c r="G738" s="792" t="s">
        <v>3347</v>
      </c>
      <c r="H738" s="795" t="s">
        <v>3348</v>
      </c>
      <c r="I738" s="795" t="s">
        <v>1247</v>
      </c>
      <c r="J738" s="795" t="s">
        <v>1238</v>
      </c>
      <c r="K738" s="793" t="s">
        <v>1232</v>
      </c>
      <c r="L738" s="796">
        <v>1</v>
      </c>
      <c r="M738" s="792">
        <v>12</v>
      </c>
      <c r="N738" s="794">
        <v>27000</v>
      </c>
      <c r="O738" s="796">
        <v>1</v>
      </c>
      <c r="P738" s="796">
        <v>6</v>
      </c>
      <c r="Q738" s="794">
        <v>12926.67</v>
      </c>
    </row>
    <row r="739" spans="2:17" s="49" customFormat="1" ht="11.25">
      <c r="B739" s="791" t="s">
        <v>1225</v>
      </c>
      <c r="C739" s="792" t="s">
        <v>1233</v>
      </c>
      <c r="D739" s="792" t="s">
        <v>86</v>
      </c>
      <c r="E739" s="793" t="s">
        <v>2062</v>
      </c>
      <c r="F739" s="794">
        <v>2300</v>
      </c>
      <c r="G739" s="792" t="s">
        <v>3349</v>
      </c>
      <c r="H739" s="795" t="s">
        <v>3350</v>
      </c>
      <c r="I739" s="795" t="s">
        <v>2763</v>
      </c>
      <c r="J739" s="795" t="s">
        <v>1256</v>
      </c>
      <c r="K739" s="793" t="s">
        <v>1327</v>
      </c>
      <c r="L739" s="796">
        <v>1</v>
      </c>
      <c r="M739" s="792">
        <v>12</v>
      </c>
      <c r="N739" s="794">
        <v>30477.33</v>
      </c>
      <c r="O739" s="796">
        <v>1</v>
      </c>
      <c r="P739" s="796">
        <v>6</v>
      </c>
      <c r="Q739" s="794">
        <v>14730</v>
      </c>
    </row>
    <row r="740" spans="2:17" s="49" customFormat="1" ht="11.25">
      <c r="B740" s="791" t="s">
        <v>1225</v>
      </c>
      <c r="C740" s="792" t="s">
        <v>1233</v>
      </c>
      <c r="D740" s="792" t="s">
        <v>86</v>
      </c>
      <c r="E740" s="793" t="s">
        <v>3351</v>
      </c>
      <c r="F740" s="794">
        <v>4500</v>
      </c>
      <c r="G740" s="792" t="s">
        <v>3352</v>
      </c>
      <c r="H740" s="795" t="s">
        <v>3353</v>
      </c>
      <c r="I740" s="795" t="s">
        <v>1242</v>
      </c>
      <c r="J740" s="795" t="s">
        <v>1242</v>
      </c>
      <c r="K740" s="793" t="s">
        <v>1242</v>
      </c>
      <c r="L740" s="796">
        <v>8</v>
      </c>
      <c r="M740" s="792">
        <v>12</v>
      </c>
      <c r="N740" s="794">
        <v>56990.619999999995</v>
      </c>
      <c r="O740" s="796">
        <v>1</v>
      </c>
      <c r="P740" s="796">
        <v>6</v>
      </c>
      <c r="Q740" s="794">
        <v>27930</v>
      </c>
    </row>
    <row r="741" spans="2:17" s="49" customFormat="1" ht="11.25">
      <c r="B741" s="791" t="s">
        <v>1225</v>
      </c>
      <c r="C741" s="792" t="s">
        <v>1233</v>
      </c>
      <c r="D741" s="792" t="s">
        <v>86</v>
      </c>
      <c r="E741" s="793" t="s">
        <v>1276</v>
      </c>
      <c r="F741" s="794">
        <v>3000</v>
      </c>
      <c r="G741" s="792" t="s">
        <v>3354</v>
      </c>
      <c r="H741" s="795" t="s">
        <v>3355</v>
      </c>
      <c r="I741" s="795" t="s">
        <v>1775</v>
      </c>
      <c r="J741" s="795" t="s">
        <v>1256</v>
      </c>
      <c r="K741" s="793" t="s">
        <v>1260</v>
      </c>
      <c r="L741" s="796">
        <v>1</v>
      </c>
      <c r="M741" s="792">
        <v>12</v>
      </c>
      <c r="N741" s="794">
        <v>38999.799999999996</v>
      </c>
      <c r="O741" s="796">
        <v>1</v>
      </c>
      <c r="P741" s="796">
        <v>6</v>
      </c>
      <c r="Q741" s="794">
        <v>18929.800000000003</v>
      </c>
    </row>
    <row r="742" spans="2:17" s="49" customFormat="1" ht="11.25">
      <c r="B742" s="791" t="s">
        <v>1225</v>
      </c>
      <c r="C742" s="792" t="s">
        <v>1233</v>
      </c>
      <c r="D742" s="792" t="s">
        <v>86</v>
      </c>
      <c r="E742" s="793" t="s">
        <v>1312</v>
      </c>
      <c r="F742" s="794">
        <v>2000</v>
      </c>
      <c r="G742" s="792" t="s">
        <v>3356</v>
      </c>
      <c r="H742" s="795" t="s">
        <v>3357</v>
      </c>
      <c r="I742" s="795" t="s">
        <v>1250</v>
      </c>
      <c r="J742" s="795" t="s">
        <v>1238</v>
      </c>
      <c r="K742" s="793" t="s">
        <v>1232</v>
      </c>
      <c r="L742" s="796">
        <v>1</v>
      </c>
      <c r="M742" s="792">
        <v>12</v>
      </c>
      <c r="N742" s="794">
        <v>26997.919999999998</v>
      </c>
      <c r="O742" s="796">
        <v>1</v>
      </c>
      <c r="P742" s="796">
        <v>6</v>
      </c>
      <c r="Q742" s="794">
        <v>12930</v>
      </c>
    </row>
    <row r="743" spans="2:17" s="49" customFormat="1" ht="11.25">
      <c r="B743" s="791" t="s">
        <v>1225</v>
      </c>
      <c r="C743" s="792" t="s">
        <v>1233</v>
      </c>
      <c r="D743" s="792" t="s">
        <v>86</v>
      </c>
      <c r="E743" s="793" t="s">
        <v>1280</v>
      </c>
      <c r="F743" s="794">
        <v>4500</v>
      </c>
      <c r="G743" s="792" t="s">
        <v>3358</v>
      </c>
      <c r="H743" s="795" t="s">
        <v>3359</v>
      </c>
      <c r="I743" s="795" t="s">
        <v>1857</v>
      </c>
      <c r="J743" s="795" t="s">
        <v>1256</v>
      </c>
      <c r="K743" s="793" t="s">
        <v>1327</v>
      </c>
      <c r="L743" s="796">
        <v>1</v>
      </c>
      <c r="M743" s="792">
        <v>12</v>
      </c>
      <c r="N743" s="794">
        <v>57246.25</v>
      </c>
      <c r="O743" s="796">
        <v>1</v>
      </c>
      <c r="P743" s="796">
        <v>6</v>
      </c>
      <c r="Q743" s="794">
        <v>27904.690000000002</v>
      </c>
    </row>
    <row r="744" spans="2:17" s="49" customFormat="1" ht="11.25">
      <c r="B744" s="791" t="s">
        <v>1225</v>
      </c>
      <c r="C744" s="792" t="s">
        <v>1233</v>
      </c>
      <c r="D744" s="792" t="s">
        <v>86</v>
      </c>
      <c r="E744" s="793" t="s">
        <v>1252</v>
      </c>
      <c r="F744" s="794">
        <v>2300</v>
      </c>
      <c r="G744" s="792" t="s">
        <v>3360</v>
      </c>
      <c r="H744" s="795" t="s">
        <v>3361</v>
      </c>
      <c r="I744" s="795" t="s">
        <v>1290</v>
      </c>
      <c r="J744" s="795" t="s">
        <v>1238</v>
      </c>
      <c r="K744" s="793" t="s">
        <v>1232</v>
      </c>
      <c r="L744" s="796">
        <v>4</v>
      </c>
      <c r="M744" s="792">
        <v>12</v>
      </c>
      <c r="N744" s="794">
        <v>30369.84</v>
      </c>
      <c r="O744" s="796">
        <v>1</v>
      </c>
      <c r="P744" s="796">
        <v>6</v>
      </c>
      <c r="Q744" s="794">
        <v>14730</v>
      </c>
    </row>
    <row r="745" spans="2:17" s="49" customFormat="1" ht="11.25">
      <c r="B745" s="791" t="s">
        <v>1225</v>
      </c>
      <c r="C745" s="792" t="s">
        <v>1233</v>
      </c>
      <c r="D745" s="792" t="s">
        <v>86</v>
      </c>
      <c r="E745" s="793" t="s">
        <v>2157</v>
      </c>
      <c r="F745" s="794">
        <v>3000</v>
      </c>
      <c r="G745" s="792" t="s">
        <v>3362</v>
      </c>
      <c r="H745" s="795" t="s">
        <v>3363</v>
      </c>
      <c r="I745" s="795" t="s">
        <v>1280</v>
      </c>
      <c r="J745" s="795" t="s">
        <v>1256</v>
      </c>
      <c r="K745" s="793" t="s">
        <v>1251</v>
      </c>
      <c r="L745" s="796">
        <v>1</v>
      </c>
      <c r="M745" s="792">
        <v>12</v>
      </c>
      <c r="N745" s="794">
        <v>38997.090000000004</v>
      </c>
      <c r="O745" s="796">
        <v>1</v>
      </c>
      <c r="P745" s="796">
        <v>6</v>
      </c>
      <c r="Q745" s="794">
        <v>18882.29</v>
      </c>
    </row>
    <row r="746" spans="2:17" s="49" customFormat="1" ht="11.25">
      <c r="B746" s="791" t="s">
        <v>1225</v>
      </c>
      <c r="C746" s="792" t="s">
        <v>1233</v>
      </c>
      <c r="D746" s="792" t="s">
        <v>86</v>
      </c>
      <c r="E746" s="793" t="s">
        <v>2716</v>
      </c>
      <c r="F746" s="794">
        <v>2300</v>
      </c>
      <c r="G746" s="792" t="s">
        <v>3364</v>
      </c>
      <c r="H746" s="795" t="s">
        <v>3365</v>
      </c>
      <c r="I746" s="795" t="s">
        <v>1456</v>
      </c>
      <c r="J746" s="795" t="s">
        <v>1238</v>
      </c>
      <c r="K746" s="793" t="s">
        <v>1251</v>
      </c>
      <c r="L746" s="796">
        <v>1</v>
      </c>
      <c r="M746" s="792">
        <v>12</v>
      </c>
      <c r="N746" s="794">
        <v>30595.37</v>
      </c>
      <c r="O746" s="796">
        <v>1</v>
      </c>
      <c r="P746" s="796">
        <v>6</v>
      </c>
      <c r="Q746" s="794">
        <v>14728.56</v>
      </c>
    </row>
    <row r="747" spans="2:17" s="49" customFormat="1" ht="11.25">
      <c r="B747" s="791" t="s">
        <v>1225</v>
      </c>
      <c r="C747" s="792" t="s">
        <v>1233</v>
      </c>
      <c r="D747" s="792" t="s">
        <v>86</v>
      </c>
      <c r="E747" s="793" t="s">
        <v>1276</v>
      </c>
      <c r="F747" s="794">
        <v>3000</v>
      </c>
      <c r="G747" s="792" t="s">
        <v>3366</v>
      </c>
      <c r="H747" s="795" t="s">
        <v>3367</v>
      </c>
      <c r="I747" s="795" t="s">
        <v>3368</v>
      </c>
      <c r="J747" s="795" t="s">
        <v>1238</v>
      </c>
      <c r="K747" s="793" t="s">
        <v>1251</v>
      </c>
      <c r="L747" s="796">
        <v>1</v>
      </c>
      <c r="M747" s="792">
        <v>12</v>
      </c>
      <c r="N747" s="794">
        <v>38759.18</v>
      </c>
      <c r="O747" s="796">
        <v>1</v>
      </c>
      <c r="P747" s="796">
        <v>6</v>
      </c>
      <c r="Q747" s="794">
        <v>18929.170000000002</v>
      </c>
    </row>
    <row r="748" spans="2:17" s="49" customFormat="1" ht="11.25">
      <c r="B748" s="791" t="s">
        <v>1225</v>
      </c>
      <c r="C748" s="792" t="s">
        <v>1233</v>
      </c>
      <c r="D748" s="792" t="s">
        <v>86</v>
      </c>
      <c r="E748" s="793" t="s">
        <v>1339</v>
      </c>
      <c r="F748" s="794">
        <v>1800</v>
      </c>
      <c r="G748" s="792" t="s">
        <v>3369</v>
      </c>
      <c r="H748" s="795" t="s">
        <v>3370</v>
      </c>
      <c r="I748" s="795" t="s">
        <v>3371</v>
      </c>
      <c r="J748" s="795" t="s">
        <v>1256</v>
      </c>
      <c r="K748" s="793" t="s">
        <v>1251</v>
      </c>
      <c r="L748" s="796">
        <v>7</v>
      </c>
      <c r="M748" s="792">
        <v>12</v>
      </c>
      <c r="N748" s="794">
        <v>24532.12</v>
      </c>
      <c r="O748" s="796">
        <v>1</v>
      </c>
      <c r="P748" s="796">
        <v>6</v>
      </c>
      <c r="Q748" s="794">
        <v>11573.489999999998</v>
      </c>
    </row>
    <row r="749" spans="2:17" s="49" customFormat="1" ht="11.25">
      <c r="B749" s="791" t="s">
        <v>1225</v>
      </c>
      <c r="C749" s="792" t="s">
        <v>1233</v>
      </c>
      <c r="D749" s="792" t="s">
        <v>86</v>
      </c>
      <c r="E749" s="793" t="s">
        <v>1252</v>
      </c>
      <c r="F749" s="794">
        <v>2300</v>
      </c>
      <c r="G749" s="792" t="s">
        <v>3372</v>
      </c>
      <c r="H749" s="795" t="s">
        <v>3373</v>
      </c>
      <c r="I749" s="795" t="s">
        <v>3374</v>
      </c>
      <c r="J749" s="795" t="s">
        <v>1256</v>
      </c>
      <c r="K749" s="793" t="s">
        <v>1327</v>
      </c>
      <c r="L749" s="796">
        <v>4</v>
      </c>
      <c r="M749" s="792">
        <v>12</v>
      </c>
      <c r="N749" s="794">
        <v>30600</v>
      </c>
      <c r="O749" s="796">
        <v>1</v>
      </c>
      <c r="P749" s="796">
        <v>6</v>
      </c>
      <c r="Q749" s="794">
        <v>14727.76</v>
      </c>
    </row>
    <row r="750" spans="2:17" s="49" customFormat="1" ht="11.25">
      <c r="B750" s="791" t="s">
        <v>1225</v>
      </c>
      <c r="C750" s="792" t="s">
        <v>1226</v>
      </c>
      <c r="D750" s="792" t="s">
        <v>86</v>
      </c>
      <c r="E750" s="793" t="s">
        <v>1680</v>
      </c>
      <c r="F750" s="794">
        <v>4500</v>
      </c>
      <c r="G750" s="792" t="s">
        <v>3375</v>
      </c>
      <c r="H750" s="795" t="s">
        <v>3376</v>
      </c>
      <c r="I750" s="795" t="s">
        <v>3377</v>
      </c>
      <c r="J750" s="795" t="s">
        <v>1256</v>
      </c>
      <c r="K750" s="793" t="s">
        <v>1251</v>
      </c>
      <c r="L750" s="796">
        <v>0</v>
      </c>
      <c r="M750" s="792">
        <v>1</v>
      </c>
      <c r="N750" s="794">
        <v>2250</v>
      </c>
      <c r="O750" s="796"/>
      <c r="P750" s="796"/>
      <c r="Q750" s="794"/>
    </row>
    <row r="751" spans="2:17" s="49" customFormat="1" ht="11.25">
      <c r="B751" s="791" t="s">
        <v>1225</v>
      </c>
      <c r="C751" s="792" t="s">
        <v>1233</v>
      </c>
      <c r="D751" s="792" t="s">
        <v>86</v>
      </c>
      <c r="E751" s="793" t="s">
        <v>1234</v>
      </c>
      <c r="F751" s="794">
        <v>2000</v>
      </c>
      <c r="G751" s="792" t="s">
        <v>3378</v>
      </c>
      <c r="H751" s="795" t="s">
        <v>3379</v>
      </c>
      <c r="I751" s="795" t="s">
        <v>1331</v>
      </c>
      <c r="J751" s="795" t="s">
        <v>1238</v>
      </c>
      <c r="K751" s="793" t="s">
        <v>1251</v>
      </c>
      <c r="L751" s="796">
        <v>1</v>
      </c>
      <c r="M751" s="792">
        <v>12</v>
      </c>
      <c r="N751" s="794">
        <v>27989.02</v>
      </c>
      <c r="O751" s="796">
        <v>1</v>
      </c>
      <c r="P751" s="796">
        <v>6</v>
      </c>
      <c r="Q751" s="794">
        <v>12863.33</v>
      </c>
    </row>
    <row r="752" spans="2:17" s="49" customFormat="1" ht="11.25">
      <c r="B752" s="791" t="s">
        <v>1225</v>
      </c>
      <c r="C752" s="792" t="s">
        <v>1233</v>
      </c>
      <c r="D752" s="792" t="s">
        <v>86</v>
      </c>
      <c r="E752" s="793" t="s">
        <v>1244</v>
      </c>
      <c r="F752" s="794">
        <v>2000</v>
      </c>
      <c r="G752" s="792" t="s">
        <v>3380</v>
      </c>
      <c r="H752" s="795" t="s">
        <v>3381</v>
      </c>
      <c r="I752" s="795" t="s">
        <v>1290</v>
      </c>
      <c r="J752" s="795" t="s">
        <v>1238</v>
      </c>
      <c r="K752" s="793" t="s">
        <v>1251</v>
      </c>
      <c r="L752" s="796">
        <v>1</v>
      </c>
      <c r="M752" s="792">
        <v>12</v>
      </c>
      <c r="N752" s="794">
        <v>26964.18</v>
      </c>
      <c r="O752" s="796">
        <v>1</v>
      </c>
      <c r="P752" s="796">
        <v>6</v>
      </c>
      <c r="Q752" s="794">
        <v>12790.84</v>
      </c>
    </row>
    <row r="753" spans="2:17" s="49" customFormat="1" ht="11.25">
      <c r="B753" s="791" t="s">
        <v>1225</v>
      </c>
      <c r="C753" s="792" t="s">
        <v>1233</v>
      </c>
      <c r="D753" s="792" t="s">
        <v>86</v>
      </c>
      <c r="E753" s="793" t="s">
        <v>1234</v>
      </c>
      <c r="F753" s="794">
        <v>2000</v>
      </c>
      <c r="G753" s="792" t="s">
        <v>3382</v>
      </c>
      <c r="H753" s="795" t="s">
        <v>3383</v>
      </c>
      <c r="I753" s="795" t="s">
        <v>3384</v>
      </c>
      <c r="J753" s="795" t="s">
        <v>1238</v>
      </c>
      <c r="K753" s="793" t="s">
        <v>1251</v>
      </c>
      <c r="L753" s="796">
        <v>1</v>
      </c>
      <c r="M753" s="792">
        <v>12</v>
      </c>
      <c r="N753" s="794">
        <v>26905.82</v>
      </c>
      <c r="O753" s="796">
        <v>1</v>
      </c>
      <c r="P753" s="796">
        <v>6</v>
      </c>
      <c r="Q753" s="794">
        <v>12862.36</v>
      </c>
    </row>
    <row r="754" spans="2:17" s="49" customFormat="1" ht="11.25">
      <c r="B754" s="791" t="s">
        <v>1225</v>
      </c>
      <c r="C754" s="792" t="s">
        <v>1233</v>
      </c>
      <c r="D754" s="792" t="s">
        <v>86</v>
      </c>
      <c r="E754" s="793" t="s">
        <v>3385</v>
      </c>
      <c r="F754" s="794">
        <v>5500</v>
      </c>
      <c r="G754" s="792" t="s">
        <v>3386</v>
      </c>
      <c r="H754" s="795" t="s">
        <v>3387</v>
      </c>
      <c r="I754" s="795" t="s">
        <v>1415</v>
      </c>
      <c r="J754" s="795" t="s">
        <v>1256</v>
      </c>
      <c r="K754" s="793" t="s">
        <v>1327</v>
      </c>
      <c r="L754" s="796">
        <v>1</v>
      </c>
      <c r="M754" s="792">
        <v>12</v>
      </c>
      <c r="N754" s="794">
        <v>69094.77</v>
      </c>
      <c r="O754" s="796">
        <v>0</v>
      </c>
      <c r="P754" s="796">
        <v>1</v>
      </c>
      <c r="Q754" s="794">
        <v>6401.39</v>
      </c>
    </row>
    <row r="755" spans="2:17" s="49" customFormat="1" ht="11.25">
      <c r="B755" s="791" t="s">
        <v>1225</v>
      </c>
      <c r="C755" s="792" t="s">
        <v>1233</v>
      </c>
      <c r="D755" s="792" t="s">
        <v>86</v>
      </c>
      <c r="E755" s="793" t="s">
        <v>2426</v>
      </c>
      <c r="F755" s="794">
        <v>2600</v>
      </c>
      <c r="G755" s="792" t="s">
        <v>3388</v>
      </c>
      <c r="H755" s="795" t="s">
        <v>3389</v>
      </c>
      <c r="I755" s="795" t="s">
        <v>3390</v>
      </c>
      <c r="J755" s="795" t="s">
        <v>1256</v>
      </c>
      <c r="K755" s="793" t="s">
        <v>1327</v>
      </c>
      <c r="L755" s="796">
        <v>1</v>
      </c>
      <c r="M755" s="792">
        <v>12</v>
      </c>
      <c r="N755" s="794">
        <v>34120.729999999996</v>
      </c>
      <c r="O755" s="796">
        <v>1</v>
      </c>
      <c r="P755" s="796">
        <v>6</v>
      </c>
      <c r="Q755" s="794">
        <v>16437.370000000003</v>
      </c>
    </row>
    <row r="756" spans="2:17" s="49" customFormat="1" ht="11.25">
      <c r="B756" s="791" t="s">
        <v>1225</v>
      </c>
      <c r="C756" s="792" t="s">
        <v>1233</v>
      </c>
      <c r="D756" s="792" t="s">
        <v>86</v>
      </c>
      <c r="E756" s="793" t="s">
        <v>2679</v>
      </c>
      <c r="F756" s="794">
        <v>4000</v>
      </c>
      <c r="G756" s="792" t="s">
        <v>3391</v>
      </c>
      <c r="H756" s="795" t="s">
        <v>3392</v>
      </c>
      <c r="I756" s="795" t="s">
        <v>1850</v>
      </c>
      <c r="J756" s="795" t="s">
        <v>1256</v>
      </c>
      <c r="K756" s="793" t="s">
        <v>1251</v>
      </c>
      <c r="L756" s="796">
        <v>1</v>
      </c>
      <c r="M756" s="792">
        <v>12</v>
      </c>
      <c r="N756" s="794">
        <v>51000</v>
      </c>
      <c r="O756" s="796">
        <v>0</v>
      </c>
      <c r="P756" s="796">
        <v>1</v>
      </c>
      <c r="Q756" s="794">
        <v>4155.5600000000004</v>
      </c>
    </row>
    <row r="757" spans="2:17" s="49" customFormat="1" ht="11.25">
      <c r="B757" s="791" t="s">
        <v>1225</v>
      </c>
      <c r="C757" s="792" t="s">
        <v>1233</v>
      </c>
      <c r="D757" s="792" t="s">
        <v>86</v>
      </c>
      <c r="E757" s="793" t="s">
        <v>1300</v>
      </c>
      <c r="F757" s="794">
        <v>2800</v>
      </c>
      <c r="G757" s="792" t="s">
        <v>3393</v>
      </c>
      <c r="H757" s="795" t="s">
        <v>3394</v>
      </c>
      <c r="I757" s="795" t="s">
        <v>2499</v>
      </c>
      <c r="J757" s="795" t="s">
        <v>1238</v>
      </c>
      <c r="K757" s="793" t="s">
        <v>1232</v>
      </c>
      <c r="L757" s="796">
        <v>1</v>
      </c>
      <c r="M757" s="792">
        <v>12</v>
      </c>
      <c r="N757" s="794">
        <v>37523.960000000006</v>
      </c>
      <c r="O757" s="796">
        <v>1</v>
      </c>
      <c r="P757" s="796">
        <v>6</v>
      </c>
      <c r="Q757" s="794">
        <v>17668.95</v>
      </c>
    </row>
    <row r="758" spans="2:17" s="49" customFormat="1" ht="11.25">
      <c r="B758" s="791" t="s">
        <v>1225</v>
      </c>
      <c r="C758" s="792" t="s">
        <v>1233</v>
      </c>
      <c r="D758" s="792" t="s">
        <v>86</v>
      </c>
      <c r="E758" s="793" t="s">
        <v>1234</v>
      </c>
      <c r="F758" s="794">
        <v>2000</v>
      </c>
      <c r="G758" s="792" t="s">
        <v>3395</v>
      </c>
      <c r="H758" s="795" t="s">
        <v>3396</v>
      </c>
      <c r="I758" s="795" t="s">
        <v>1331</v>
      </c>
      <c r="J758" s="795" t="s">
        <v>1238</v>
      </c>
      <c r="K758" s="793" t="s">
        <v>1251</v>
      </c>
      <c r="L758" s="796">
        <v>1</v>
      </c>
      <c r="M758" s="792">
        <v>12</v>
      </c>
      <c r="N758" s="794">
        <v>26997.08</v>
      </c>
      <c r="O758" s="796">
        <v>1</v>
      </c>
      <c r="P758" s="796">
        <v>6</v>
      </c>
      <c r="Q758" s="794">
        <v>12927.490000000002</v>
      </c>
    </row>
    <row r="759" spans="2:17" s="49" customFormat="1" ht="11.25">
      <c r="B759" s="791" t="s">
        <v>1225</v>
      </c>
      <c r="C759" s="792" t="s">
        <v>1233</v>
      </c>
      <c r="D759" s="792" t="s">
        <v>86</v>
      </c>
      <c r="E759" s="793" t="s">
        <v>1280</v>
      </c>
      <c r="F759" s="794">
        <v>5500</v>
      </c>
      <c r="G759" s="792" t="s">
        <v>3397</v>
      </c>
      <c r="H759" s="795" t="s">
        <v>3398</v>
      </c>
      <c r="I759" s="795" t="s">
        <v>2391</v>
      </c>
      <c r="J759" s="795" t="s">
        <v>1256</v>
      </c>
      <c r="K759" s="793" t="s">
        <v>1251</v>
      </c>
      <c r="L759" s="796">
        <v>1</v>
      </c>
      <c r="M759" s="792">
        <v>12</v>
      </c>
      <c r="N759" s="794">
        <v>68593.2</v>
      </c>
      <c r="O759" s="796">
        <v>1</v>
      </c>
      <c r="P759" s="796">
        <v>6</v>
      </c>
      <c r="Q759" s="794">
        <v>33930</v>
      </c>
    </row>
    <row r="760" spans="2:17" s="49" customFormat="1" ht="11.25">
      <c r="B760" s="791" t="s">
        <v>1225</v>
      </c>
      <c r="C760" s="792" t="s">
        <v>1233</v>
      </c>
      <c r="D760" s="792" t="s">
        <v>86</v>
      </c>
      <c r="E760" s="793" t="s">
        <v>1252</v>
      </c>
      <c r="F760" s="794">
        <v>2300</v>
      </c>
      <c r="G760" s="792" t="s">
        <v>3399</v>
      </c>
      <c r="H760" s="795" t="s">
        <v>3400</v>
      </c>
      <c r="I760" s="795" t="s">
        <v>2004</v>
      </c>
      <c r="J760" s="795" t="s">
        <v>1256</v>
      </c>
      <c r="K760" s="793" t="s">
        <v>1327</v>
      </c>
      <c r="L760" s="796">
        <v>4</v>
      </c>
      <c r="M760" s="792">
        <v>12</v>
      </c>
      <c r="N760" s="794">
        <v>30596.959999999999</v>
      </c>
      <c r="O760" s="796">
        <v>1</v>
      </c>
      <c r="P760" s="796">
        <v>6</v>
      </c>
      <c r="Q760" s="794">
        <v>14646.61</v>
      </c>
    </row>
    <row r="761" spans="2:17" s="49" customFormat="1" ht="11.25">
      <c r="B761" s="791" t="s">
        <v>1225</v>
      </c>
      <c r="C761" s="792" t="s">
        <v>1233</v>
      </c>
      <c r="D761" s="792" t="s">
        <v>86</v>
      </c>
      <c r="E761" s="793" t="s">
        <v>3252</v>
      </c>
      <c r="F761" s="794">
        <v>2600</v>
      </c>
      <c r="G761" s="792" t="s">
        <v>3401</v>
      </c>
      <c r="H761" s="795" t="s">
        <v>3402</v>
      </c>
      <c r="I761" s="795" t="s">
        <v>3403</v>
      </c>
      <c r="J761" s="795" t="s">
        <v>1256</v>
      </c>
      <c r="K761" s="793" t="s">
        <v>1260</v>
      </c>
      <c r="L761" s="796">
        <v>1</v>
      </c>
      <c r="M761" s="792">
        <v>12</v>
      </c>
      <c r="N761" s="794">
        <v>34145.83</v>
      </c>
      <c r="O761" s="796">
        <v>1</v>
      </c>
      <c r="P761" s="796">
        <v>6</v>
      </c>
      <c r="Q761" s="794">
        <v>16527.650000000001</v>
      </c>
    </row>
    <row r="762" spans="2:17" s="49" customFormat="1" ht="11.25">
      <c r="B762" s="791" t="s">
        <v>1225</v>
      </c>
      <c r="C762" s="792" t="s">
        <v>1233</v>
      </c>
      <c r="D762" s="792" t="s">
        <v>86</v>
      </c>
      <c r="E762" s="793" t="s">
        <v>1234</v>
      </c>
      <c r="F762" s="794">
        <v>2000</v>
      </c>
      <c r="G762" s="792" t="s">
        <v>3404</v>
      </c>
      <c r="H762" s="795" t="s">
        <v>3405</v>
      </c>
      <c r="I762" s="795" t="s">
        <v>3406</v>
      </c>
      <c r="J762" s="795" t="s">
        <v>1231</v>
      </c>
      <c r="K762" s="793" t="s">
        <v>1232</v>
      </c>
      <c r="L762" s="796">
        <v>1</v>
      </c>
      <c r="M762" s="792">
        <v>12</v>
      </c>
      <c r="N762" s="794">
        <v>26954.03</v>
      </c>
      <c r="O762" s="796">
        <v>1</v>
      </c>
      <c r="P762" s="796">
        <v>6</v>
      </c>
      <c r="Q762" s="794">
        <v>12795.269999999999</v>
      </c>
    </row>
    <row r="763" spans="2:17" s="49" customFormat="1" ht="11.25">
      <c r="B763" s="791" t="s">
        <v>1225</v>
      </c>
      <c r="C763" s="792" t="s">
        <v>1233</v>
      </c>
      <c r="D763" s="792" t="s">
        <v>86</v>
      </c>
      <c r="E763" s="793" t="s">
        <v>3407</v>
      </c>
      <c r="F763" s="794">
        <v>5000</v>
      </c>
      <c r="G763" s="792" t="s">
        <v>3408</v>
      </c>
      <c r="H763" s="795" t="s">
        <v>3409</v>
      </c>
      <c r="I763" s="795" t="s">
        <v>3410</v>
      </c>
      <c r="J763" s="795" t="s">
        <v>1256</v>
      </c>
      <c r="K763" s="793" t="s">
        <v>1251</v>
      </c>
      <c r="L763" s="796">
        <v>1</v>
      </c>
      <c r="M763" s="792">
        <v>12</v>
      </c>
      <c r="N763" s="794">
        <v>62869.1</v>
      </c>
      <c r="O763" s="796">
        <v>1</v>
      </c>
      <c r="P763" s="796">
        <v>6</v>
      </c>
      <c r="Q763" s="794">
        <v>30928.960000000003</v>
      </c>
    </row>
    <row r="764" spans="2:17" s="49" customFormat="1" ht="11.25">
      <c r="B764" s="791" t="s">
        <v>1225</v>
      </c>
      <c r="C764" s="792" t="s">
        <v>1233</v>
      </c>
      <c r="D764" s="792" t="s">
        <v>86</v>
      </c>
      <c r="E764" s="793" t="s">
        <v>1898</v>
      </c>
      <c r="F764" s="794">
        <v>4500</v>
      </c>
      <c r="G764" s="792" t="s">
        <v>3411</v>
      </c>
      <c r="H764" s="795" t="s">
        <v>3412</v>
      </c>
      <c r="I764" s="795" t="s">
        <v>1283</v>
      </c>
      <c r="J764" s="795" t="s">
        <v>1256</v>
      </c>
      <c r="K764" s="793" t="s">
        <v>1251</v>
      </c>
      <c r="L764" s="796">
        <v>1</v>
      </c>
      <c r="M764" s="792">
        <v>12</v>
      </c>
      <c r="N764" s="794">
        <v>56848.44</v>
      </c>
      <c r="O764" s="796">
        <v>1</v>
      </c>
      <c r="P764" s="796">
        <v>2</v>
      </c>
      <c r="Q764" s="794">
        <v>7412.5</v>
      </c>
    </row>
    <row r="765" spans="2:17" s="49" customFormat="1" ht="11.25">
      <c r="B765" s="791" t="s">
        <v>1225</v>
      </c>
      <c r="C765" s="792" t="s">
        <v>1233</v>
      </c>
      <c r="D765" s="792" t="s">
        <v>86</v>
      </c>
      <c r="E765" s="793" t="s">
        <v>1264</v>
      </c>
      <c r="F765" s="794">
        <v>2000</v>
      </c>
      <c r="G765" s="792" t="s">
        <v>3413</v>
      </c>
      <c r="H765" s="795" t="s">
        <v>3414</v>
      </c>
      <c r="I765" s="795" t="s">
        <v>3415</v>
      </c>
      <c r="J765" s="795" t="s">
        <v>1231</v>
      </c>
      <c r="K765" s="793" t="s">
        <v>1232</v>
      </c>
      <c r="L765" s="796">
        <v>1</v>
      </c>
      <c r="M765" s="792">
        <v>12</v>
      </c>
      <c r="N765" s="794">
        <v>26933.33</v>
      </c>
      <c r="O765" s="796">
        <v>1</v>
      </c>
      <c r="P765" s="796">
        <v>6</v>
      </c>
      <c r="Q765" s="794">
        <v>12930</v>
      </c>
    </row>
    <row r="766" spans="2:17" s="49" customFormat="1" ht="11.25">
      <c r="B766" s="791" t="s">
        <v>1225</v>
      </c>
      <c r="C766" s="792" t="s">
        <v>1233</v>
      </c>
      <c r="D766" s="792" t="s">
        <v>86</v>
      </c>
      <c r="E766" s="793" t="s">
        <v>1435</v>
      </c>
      <c r="F766" s="794">
        <v>2000</v>
      </c>
      <c r="G766" s="792" t="s">
        <v>3416</v>
      </c>
      <c r="H766" s="795" t="s">
        <v>3417</v>
      </c>
      <c r="I766" s="795" t="s">
        <v>3418</v>
      </c>
      <c r="J766" s="795" t="s">
        <v>1238</v>
      </c>
      <c r="K766" s="793" t="s">
        <v>1260</v>
      </c>
      <c r="L766" s="796">
        <v>1</v>
      </c>
      <c r="M766" s="792">
        <v>12</v>
      </c>
      <c r="N766" s="794">
        <v>27039.57</v>
      </c>
      <c r="O766" s="796">
        <v>1</v>
      </c>
      <c r="P766" s="796">
        <v>2</v>
      </c>
      <c r="Q766" s="794">
        <v>2283.33</v>
      </c>
    </row>
    <row r="767" spans="2:17" s="49" customFormat="1" ht="11.25">
      <c r="B767" s="791" t="s">
        <v>1225</v>
      </c>
      <c r="C767" s="792" t="s">
        <v>1233</v>
      </c>
      <c r="D767" s="792" t="s">
        <v>86</v>
      </c>
      <c r="E767" s="793" t="s">
        <v>1287</v>
      </c>
      <c r="F767" s="794">
        <v>2100</v>
      </c>
      <c r="G767" s="792" t="s">
        <v>3419</v>
      </c>
      <c r="H767" s="795" t="s">
        <v>3420</v>
      </c>
      <c r="I767" s="795" t="s">
        <v>1775</v>
      </c>
      <c r="J767" s="795" t="s">
        <v>1256</v>
      </c>
      <c r="K767" s="793" t="s">
        <v>1327</v>
      </c>
      <c r="L767" s="796">
        <v>7</v>
      </c>
      <c r="M767" s="792">
        <v>12</v>
      </c>
      <c r="N767" s="794">
        <v>28128.68</v>
      </c>
      <c r="O767" s="796">
        <v>1</v>
      </c>
      <c r="P767" s="796">
        <v>6</v>
      </c>
      <c r="Q767" s="794">
        <v>13530</v>
      </c>
    </row>
    <row r="768" spans="2:17" s="49" customFormat="1" ht="11.25">
      <c r="B768" s="791" t="s">
        <v>1225</v>
      </c>
      <c r="C768" s="792" t="s">
        <v>1233</v>
      </c>
      <c r="D768" s="792" t="s">
        <v>86</v>
      </c>
      <c r="E768" s="793" t="s">
        <v>1244</v>
      </c>
      <c r="F768" s="794">
        <v>2000</v>
      </c>
      <c r="G768" s="792" t="s">
        <v>3421</v>
      </c>
      <c r="H768" s="795" t="s">
        <v>3422</v>
      </c>
      <c r="I768" s="795" t="s">
        <v>3423</v>
      </c>
      <c r="J768" s="795" t="s">
        <v>1231</v>
      </c>
      <c r="K768" s="793" t="s">
        <v>1232</v>
      </c>
      <c r="L768" s="796">
        <v>1</v>
      </c>
      <c r="M768" s="792">
        <v>12</v>
      </c>
      <c r="N768" s="794">
        <v>26988.34</v>
      </c>
      <c r="O768" s="796">
        <v>1</v>
      </c>
      <c r="P768" s="796">
        <v>6</v>
      </c>
      <c r="Q768" s="794">
        <v>12861.529999999999</v>
      </c>
    </row>
    <row r="769" spans="2:17" s="49" customFormat="1" ht="11.25">
      <c r="B769" s="791" t="s">
        <v>1225</v>
      </c>
      <c r="C769" s="792" t="s">
        <v>1233</v>
      </c>
      <c r="D769" s="792" t="s">
        <v>86</v>
      </c>
      <c r="E769" s="793" t="s">
        <v>3095</v>
      </c>
      <c r="F769" s="794">
        <v>2600</v>
      </c>
      <c r="G769" s="792" t="s">
        <v>3424</v>
      </c>
      <c r="H769" s="795" t="s">
        <v>3425</v>
      </c>
      <c r="I769" s="795" t="s">
        <v>3426</v>
      </c>
      <c r="J769" s="795" t="s">
        <v>1256</v>
      </c>
      <c r="K769" s="793" t="s">
        <v>1260</v>
      </c>
      <c r="L769" s="796">
        <v>1</v>
      </c>
      <c r="M769" s="792">
        <v>12</v>
      </c>
      <c r="N769" s="794">
        <v>34200</v>
      </c>
      <c r="O769" s="796">
        <v>1</v>
      </c>
      <c r="P769" s="796">
        <v>6</v>
      </c>
      <c r="Q769" s="794">
        <v>16530</v>
      </c>
    </row>
    <row r="770" spans="2:17" s="49" customFormat="1" ht="11.25">
      <c r="B770" s="791" t="s">
        <v>1225</v>
      </c>
      <c r="C770" s="792" t="s">
        <v>1233</v>
      </c>
      <c r="D770" s="792" t="s">
        <v>86</v>
      </c>
      <c r="E770" s="793" t="s">
        <v>1888</v>
      </c>
      <c r="F770" s="794">
        <v>3600</v>
      </c>
      <c r="G770" s="792" t="s">
        <v>3427</v>
      </c>
      <c r="H770" s="795" t="s">
        <v>3428</v>
      </c>
      <c r="I770" s="795" t="s">
        <v>1331</v>
      </c>
      <c r="J770" s="795" t="s">
        <v>1238</v>
      </c>
      <c r="K770" s="793" t="s">
        <v>1251</v>
      </c>
      <c r="L770" s="796">
        <v>1</v>
      </c>
      <c r="M770" s="792">
        <v>12</v>
      </c>
      <c r="N770" s="794">
        <v>46150.5</v>
      </c>
      <c r="O770" s="796">
        <v>1</v>
      </c>
      <c r="P770" s="796">
        <v>6</v>
      </c>
      <c r="Q770" s="794">
        <v>23524</v>
      </c>
    </row>
    <row r="771" spans="2:17" s="49" customFormat="1" ht="11.25">
      <c r="B771" s="791" t="s">
        <v>1225</v>
      </c>
      <c r="C771" s="792" t="s">
        <v>1233</v>
      </c>
      <c r="D771" s="792" t="s">
        <v>86</v>
      </c>
      <c r="E771" s="793" t="s">
        <v>3429</v>
      </c>
      <c r="F771" s="794">
        <v>5000</v>
      </c>
      <c r="G771" s="792" t="s">
        <v>3430</v>
      </c>
      <c r="H771" s="795" t="s">
        <v>3431</v>
      </c>
      <c r="I771" s="795" t="s">
        <v>1242</v>
      </c>
      <c r="J771" s="795" t="s">
        <v>1242</v>
      </c>
      <c r="K771" s="793" t="s">
        <v>1242</v>
      </c>
      <c r="L771" s="796">
        <v>7</v>
      </c>
      <c r="M771" s="792">
        <v>12</v>
      </c>
      <c r="N771" s="794">
        <v>62995.83</v>
      </c>
      <c r="O771" s="796">
        <v>1</v>
      </c>
      <c r="P771" s="796">
        <v>6</v>
      </c>
      <c r="Q771" s="794">
        <v>30914.720000000001</v>
      </c>
    </row>
    <row r="772" spans="2:17" s="49" customFormat="1" ht="11.25">
      <c r="B772" s="791" t="s">
        <v>1225</v>
      </c>
      <c r="C772" s="792" t="s">
        <v>1233</v>
      </c>
      <c r="D772" s="792" t="s">
        <v>86</v>
      </c>
      <c r="E772" s="793" t="s">
        <v>3432</v>
      </c>
      <c r="F772" s="794">
        <v>5500</v>
      </c>
      <c r="G772" s="792" t="s">
        <v>3433</v>
      </c>
      <c r="H772" s="795" t="s">
        <v>3434</v>
      </c>
      <c r="I772" s="795" t="s">
        <v>3435</v>
      </c>
      <c r="J772" s="795" t="s">
        <v>1256</v>
      </c>
      <c r="K772" s="793" t="s">
        <v>1251</v>
      </c>
      <c r="L772" s="796">
        <v>1</v>
      </c>
      <c r="M772" s="792">
        <v>12</v>
      </c>
      <c r="N772" s="794">
        <v>68769.69</v>
      </c>
      <c r="O772" s="796">
        <v>1</v>
      </c>
      <c r="P772" s="796">
        <v>6</v>
      </c>
      <c r="Q772" s="794">
        <v>33928.85</v>
      </c>
    </row>
    <row r="773" spans="2:17" s="49" customFormat="1" ht="11.25">
      <c r="B773" s="791" t="s">
        <v>1225</v>
      </c>
      <c r="C773" s="792" t="s">
        <v>1233</v>
      </c>
      <c r="D773" s="792" t="s">
        <v>86</v>
      </c>
      <c r="E773" s="793" t="s">
        <v>1312</v>
      </c>
      <c r="F773" s="794">
        <v>2000</v>
      </c>
      <c r="G773" s="792" t="s">
        <v>3436</v>
      </c>
      <c r="H773" s="795" t="s">
        <v>3437</v>
      </c>
      <c r="I773" s="795" t="s">
        <v>1263</v>
      </c>
      <c r="J773" s="795" t="s">
        <v>1238</v>
      </c>
      <c r="K773" s="793" t="s">
        <v>1232</v>
      </c>
      <c r="L773" s="796">
        <v>1</v>
      </c>
      <c r="M773" s="792">
        <v>12</v>
      </c>
      <c r="N773" s="794">
        <v>26828.309999999998</v>
      </c>
      <c r="O773" s="796">
        <v>1</v>
      </c>
      <c r="P773" s="796">
        <v>6</v>
      </c>
      <c r="Q773" s="794">
        <v>12930</v>
      </c>
    </row>
    <row r="774" spans="2:17" s="49" customFormat="1" ht="11.25">
      <c r="B774" s="791" t="s">
        <v>1225</v>
      </c>
      <c r="C774" s="792" t="s">
        <v>1233</v>
      </c>
      <c r="D774" s="792" t="s">
        <v>86</v>
      </c>
      <c r="E774" s="793" t="s">
        <v>1244</v>
      </c>
      <c r="F774" s="794">
        <v>2000</v>
      </c>
      <c r="G774" s="792" t="s">
        <v>3438</v>
      </c>
      <c r="H774" s="795" t="s">
        <v>3439</v>
      </c>
      <c r="I774" s="795" t="s">
        <v>3308</v>
      </c>
      <c r="J774" s="795" t="s">
        <v>1256</v>
      </c>
      <c r="K774" s="793" t="s">
        <v>1327</v>
      </c>
      <c r="L774" s="796">
        <v>1</v>
      </c>
      <c r="M774" s="792">
        <v>12</v>
      </c>
      <c r="N774" s="794">
        <v>27000</v>
      </c>
      <c r="O774" s="796">
        <v>1</v>
      </c>
      <c r="P774" s="796">
        <v>6</v>
      </c>
      <c r="Q774" s="794">
        <v>12929.31</v>
      </c>
    </row>
    <row r="775" spans="2:17" s="49" customFormat="1" ht="11.25">
      <c r="B775" s="791" t="s">
        <v>1225</v>
      </c>
      <c r="C775" s="792" t="s">
        <v>1233</v>
      </c>
      <c r="D775" s="792" t="s">
        <v>86</v>
      </c>
      <c r="E775" s="793" t="s">
        <v>1450</v>
      </c>
      <c r="F775" s="794">
        <v>1500</v>
      </c>
      <c r="G775" s="792" t="s">
        <v>3440</v>
      </c>
      <c r="H775" s="795" t="s">
        <v>3441</v>
      </c>
      <c r="I775" s="795" t="s">
        <v>1242</v>
      </c>
      <c r="J775" s="795" t="s">
        <v>1242</v>
      </c>
      <c r="K775" s="793" t="s">
        <v>1242</v>
      </c>
      <c r="L775" s="796">
        <v>7</v>
      </c>
      <c r="M775" s="792">
        <v>12</v>
      </c>
      <c r="N775" s="794">
        <v>21093.96</v>
      </c>
      <c r="O775" s="796">
        <v>1</v>
      </c>
      <c r="P775" s="796">
        <v>6</v>
      </c>
      <c r="Q775" s="794">
        <v>9929.7900000000009</v>
      </c>
    </row>
    <row r="776" spans="2:17" s="49" customFormat="1" ht="11.25">
      <c r="B776" s="791" t="s">
        <v>1225</v>
      </c>
      <c r="C776" s="792" t="s">
        <v>1233</v>
      </c>
      <c r="D776" s="792" t="s">
        <v>86</v>
      </c>
      <c r="E776" s="793" t="s">
        <v>1276</v>
      </c>
      <c r="F776" s="794">
        <v>2600</v>
      </c>
      <c r="G776" s="792" t="s">
        <v>3442</v>
      </c>
      <c r="H776" s="795" t="s">
        <v>3443</v>
      </c>
      <c r="I776" s="795" t="s">
        <v>2039</v>
      </c>
      <c r="J776" s="795" t="s">
        <v>1238</v>
      </c>
      <c r="K776" s="793" t="s">
        <v>1232</v>
      </c>
      <c r="L776" s="796">
        <v>4</v>
      </c>
      <c r="M776" s="792">
        <v>12</v>
      </c>
      <c r="N776" s="794">
        <v>34192.410000000003</v>
      </c>
      <c r="O776" s="796">
        <v>1</v>
      </c>
      <c r="P776" s="796">
        <v>6</v>
      </c>
      <c r="Q776" s="794">
        <v>16530</v>
      </c>
    </row>
    <row r="777" spans="2:17" s="49" customFormat="1" ht="11.25">
      <c r="B777" s="791" t="s">
        <v>1225</v>
      </c>
      <c r="C777" s="792" t="s">
        <v>1233</v>
      </c>
      <c r="D777" s="792" t="s">
        <v>86</v>
      </c>
      <c r="E777" s="793" t="s">
        <v>1234</v>
      </c>
      <c r="F777" s="794">
        <v>2000</v>
      </c>
      <c r="G777" s="792" t="s">
        <v>3444</v>
      </c>
      <c r="H777" s="795" t="s">
        <v>3445</v>
      </c>
      <c r="I777" s="795" t="s">
        <v>3446</v>
      </c>
      <c r="J777" s="795" t="s">
        <v>1238</v>
      </c>
      <c r="K777" s="793" t="s">
        <v>1251</v>
      </c>
      <c r="L777" s="796">
        <v>1</v>
      </c>
      <c r="M777" s="792">
        <v>12</v>
      </c>
      <c r="N777" s="794">
        <v>26863.190000000002</v>
      </c>
      <c r="O777" s="796">
        <v>1</v>
      </c>
      <c r="P777" s="796">
        <v>6</v>
      </c>
      <c r="Q777" s="794">
        <v>12928.9</v>
      </c>
    </row>
    <row r="778" spans="2:17" s="49" customFormat="1" ht="11.25">
      <c r="B778" s="791" t="s">
        <v>1225</v>
      </c>
      <c r="C778" s="792" t="s">
        <v>1233</v>
      </c>
      <c r="D778" s="792" t="s">
        <v>86</v>
      </c>
      <c r="E778" s="793" t="s">
        <v>1731</v>
      </c>
      <c r="F778" s="794">
        <v>2600</v>
      </c>
      <c r="G778" s="792" t="s">
        <v>3447</v>
      </c>
      <c r="H778" s="795" t="s">
        <v>3448</v>
      </c>
      <c r="I778" s="795" t="s">
        <v>3449</v>
      </c>
      <c r="J778" s="795" t="s">
        <v>1231</v>
      </c>
      <c r="K778" s="793" t="s">
        <v>1232</v>
      </c>
      <c r="L778" s="796">
        <v>1</v>
      </c>
      <c r="M778" s="792">
        <v>12</v>
      </c>
      <c r="N778" s="794">
        <v>34307.96</v>
      </c>
      <c r="O778" s="796">
        <v>0</v>
      </c>
      <c r="P778" s="796">
        <v>1</v>
      </c>
      <c r="Q778" s="794">
        <v>2816.67</v>
      </c>
    </row>
    <row r="779" spans="2:17" s="49" customFormat="1" ht="11.25">
      <c r="B779" s="791" t="s">
        <v>1225</v>
      </c>
      <c r="C779" s="792" t="s">
        <v>1226</v>
      </c>
      <c r="D779" s="792" t="s">
        <v>86</v>
      </c>
      <c r="E779" s="793" t="s">
        <v>3450</v>
      </c>
      <c r="F779" s="794">
        <v>4000</v>
      </c>
      <c r="G779" s="792" t="s">
        <v>3451</v>
      </c>
      <c r="H779" s="795" t="s">
        <v>3452</v>
      </c>
      <c r="I779" s="795" t="s">
        <v>2178</v>
      </c>
      <c r="J779" s="795" t="s">
        <v>1238</v>
      </c>
      <c r="K779" s="793" t="s">
        <v>1251</v>
      </c>
      <c r="L779" s="796">
        <v>0</v>
      </c>
      <c r="M779" s="792">
        <v>1</v>
      </c>
      <c r="N779" s="794">
        <v>5155.5600000000004</v>
      </c>
      <c r="O779" s="796"/>
      <c r="P779" s="796"/>
      <c r="Q779" s="794"/>
    </row>
    <row r="780" spans="2:17" s="49" customFormat="1" ht="11.25">
      <c r="B780" s="791" t="s">
        <v>1225</v>
      </c>
      <c r="C780" s="792" t="s">
        <v>1233</v>
      </c>
      <c r="D780" s="792" t="s">
        <v>86</v>
      </c>
      <c r="E780" s="793" t="s">
        <v>1300</v>
      </c>
      <c r="F780" s="794">
        <v>2800</v>
      </c>
      <c r="G780" s="792" t="s">
        <v>3453</v>
      </c>
      <c r="H780" s="795" t="s">
        <v>3454</v>
      </c>
      <c r="I780" s="795" t="s">
        <v>3455</v>
      </c>
      <c r="J780" s="795" t="s">
        <v>1256</v>
      </c>
      <c r="K780" s="793" t="s">
        <v>1232</v>
      </c>
      <c r="L780" s="796">
        <v>1</v>
      </c>
      <c r="M780" s="792">
        <v>12</v>
      </c>
      <c r="N780" s="794">
        <v>36341.78</v>
      </c>
      <c r="O780" s="796">
        <v>1</v>
      </c>
      <c r="P780" s="796">
        <v>6</v>
      </c>
      <c r="Q780" s="794">
        <v>16453.86</v>
      </c>
    </row>
    <row r="781" spans="2:17" s="49" customFormat="1" ht="11.25">
      <c r="B781" s="791" t="s">
        <v>1225</v>
      </c>
      <c r="C781" s="792" t="s">
        <v>1233</v>
      </c>
      <c r="D781" s="792" t="s">
        <v>86</v>
      </c>
      <c r="E781" s="793" t="s">
        <v>3456</v>
      </c>
      <c r="F781" s="794">
        <v>2600</v>
      </c>
      <c r="G781" s="792" t="s">
        <v>3457</v>
      </c>
      <c r="H781" s="795" t="s">
        <v>3458</v>
      </c>
      <c r="I781" s="795" t="s">
        <v>3459</v>
      </c>
      <c r="J781" s="795" t="s">
        <v>1238</v>
      </c>
      <c r="K781" s="793" t="s">
        <v>1232</v>
      </c>
      <c r="L781" s="796">
        <v>4</v>
      </c>
      <c r="M781" s="792">
        <v>12</v>
      </c>
      <c r="N781" s="794">
        <v>34521.979999999996</v>
      </c>
      <c r="O781" s="796">
        <v>1</v>
      </c>
      <c r="P781" s="796">
        <v>6</v>
      </c>
      <c r="Q781" s="794">
        <v>16506.350000000002</v>
      </c>
    </row>
    <row r="782" spans="2:17" s="49" customFormat="1" ht="11.25">
      <c r="B782" s="791" t="s">
        <v>1225</v>
      </c>
      <c r="C782" s="792" t="s">
        <v>1233</v>
      </c>
      <c r="D782" s="792" t="s">
        <v>86</v>
      </c>
      <c r="E782" s="793" t="s">
        <v>1234</v>
      </c>
      <c r="F782" s="794">
        <v>2000</v>
      </c>
      <c r="G782" s="792" t="s">
        <v>3460</v>
      </c>
      <c r="H782" s="795" t="s">
        <v>3461</v>
      </c>
      <c r="I782" s="795" t="s">
        <v>3462</v>
      </c>
      <c r="J782" s="795" t="s">
        <v>1256</v>
      </c>
      <c r="K782" s="793" t="s">
        <v>1327</v>
      </c>
      <c r="L782" s="796">
        <v>1</v>
      </c>
      <c r="M782" s="792">
        <v>12</v>
      </c>
      <c r="N782" s="794">
        <v>26928.89</v>
      </c>
      <c r="O782" s="796">
        <v>1</v>
      </c>
      <c r="P782" s="796">
        <v>6</v>
      </c>
      <c r="Q782" s="794">
        <v>12885.009999999998</v>
      </c>
    </row>
    <row r="783" spans="2:17" s="49" customFormat="1" ht="11.25">
      <c r="B783" s="791" t="s">
        <v>1225</v>
      </c>
      <c r="C783" s="792" t="s">
        <v>1233</v>
      </c>
      <c r="D783" s="792" t="s">
        <v>86</v>
      </c>
      <c r="E783" s="793" t="s">
        <v>3463</v>
      </c>
      <c r="F783" s="794">
        <v>3200</v>
      </c>
      <c r="G783" s="792" t="s">
        <v>3464</v>
      </c>
      <c r="H783" s="795" t="s">
        <v>3465</v>
      </c>
      <c r="I783" s="795" t="s">
        <v>3466</v>
      </c>
      <c r="J783" s="795" t="s">
        <v>1256</v>
      </c>
      <c r="K783" s="793" t="s">
        <v>1260</v>
      </c>
      <c r="L783" s="796">
        <v>1</v>
      </c>
      <c r="M783" s="792">
        <v>12</v>
      </c>
      <c r="N783" s="794">
        <v>41366.879999999997</v>
      </c>
      <c r="O783" s="796">
        <v>1</v>
      </c>
      <c r="P783" s="796">
        <v>6</v>
      </c>
      <c r="Q783" s="794">
        <v>20014.66</v>
      </c>
    </row>
    <row r="784" spans="2:17" s="49" customFormat="1" ht="11.25">
      <c r="B784" s="791" t="s">
        <v>1225</v>
      </c>
      <c r="C784" s="792" t="s">
        <v>1233</v>
      </c>
      <c r="D784" s="792" t="s">
        <v>86</v>
      </c>
      <c r="E784" s="793" t="s">
        <v>3168</v>
      </c>
      <c r="F784" s="794">
        <v>2000</v>
      </c>
      <c r="G784" s="792" t="s">
        <v>3467</v>
      </c>
      <c r="H784" s="795" t="s">
        <v>3468</v>
      </c>
      <c r="I784" s="795" t="s">
        <v>3469</v>
      </c>
      <c r="J784" s="795" t="s">
        <v>1256</v>
      </c>
      <c r="K784" s="793" t="s">
        <v>1260</v>
      </c>
      <c r="L784" s="796">
        <v>1</v>
      </c>
      <c r="M784" s="792">
        <v>12</v>
      </c>
      <c r="N784" s="794">
        <v>26768.05</v>
      </c>
      <c r="O784" s="796">
        <v>1</v>
      </c>
      <c r="P784" s="796">
        <v>6</v>
      </c>
      <c r="Q784" s="794">
        <v>12823.05</v>
      </c>
    </row>
    <row r="785" spans="2:17" s="49" customFormat="1" ht="11.25">
      <c r="B785" s="791" t="s">
        <v>1225</v>
      </c>
      <c r="C785" s="792" t="s">
        <v>1233</v>
      </c>
      <c r="D785" s="792" t="s">
        <v>86</v>
      </c>
      <c r="E785" s="793" t="s">
        <v>2818</v>
      </c>
      <c r="F785" s="794">
        <v>3000</v>
      </c>
      <c r="G785" s="792" t="s">
        <v>3470</v>
      </c>
      <c r="H785" s="795" t="s">
        <v>3471</v>
      </c>
      <c r="I785" s="795" t="s">
        <v>3472</v>
      </c>
      <c r="J785" s="795" t="s">
        <v>1238</v>
      </c>
      <c r="K785" s="793" t="s">
        <v>1232</v>
      </c>
      <c r="L785" s="796">
        <v>1</v>
      </c>
      <c r="M785" s="792">
        <v>12</v>
      </c>
      <c r="N785" s="794">
        <v>38990.410000000003</v>
      </c>
      <c r="O785" s="796">
        <v>1</v>
      </c>
      <c r="P785" s="796">
        <v>6</v>
      </c>
      <c r="Q785" s="794">
        <v>18906.260000000002</v>
      </c>
    </row>
    <row r="786" spans="2:17" s="49" customFormat="1" ht="11.25">
      <c r="B786" s="791" t="s">
        <v>1225</v>
      </c>
      <c r="C786" s="792" t="s">
        <v>1233</v>
      </c>
      <c r="D786" s="792" t="s">
        <v>86</v>
      </c>
      <c r="E786" s="793" t="s">
        <v>1252</v>
      </c>
      <c r="F786" s="794">
        <v>2300</v>
      </c>
      <c r="G786" s="792" t="s">
        <v>3473</v>
      </c>
      <c r="H786" s="795" t="s">
        <v>3474</v>
      </c>
      <c r="I786" s="795" t="s">
        <v>3475</v>
      </c>
      <c r="J786" s="795" t="s">
        <v>1256</v>
      </c>
      <c r="K786" s="793" t="s">
        <v>1260</v>
      </c>
      <c r="L786" s="796">
        <v>4</v>
      </c>
      <c r="M786" s="792">
        <v>12</v>
      </c>
      <c r="N786" s="794">
        <v>30481.97</v>
      </c>
      <c r="O786" s="796">
        <v>1</v>
      </c>
      <c r="P786" s="796">
        <v>6</v>
      </c>
      <c r="Q786" s="794">
        <v>14553.019999999997</v>
      </c>
    </row>
    <row r="787" spans="2:17" s="49" customFormat="1" ht="11.25">
      <c r="B787" s="791" t="s">
        <v>1225</v>
      </c>
      <c r="C787" s="792" t="s">
        <v>1233</v>
      </c>
      <c r="D787" s="792" t="s">
        <v>86</v>
      </c>
      <c r="E787" s="793" t="s">
        <v>3476</v>
      </c>
      <c r="F787" s="794">
        <v>3000</v>
      </c>
      <c r="G787" s="792" t="s">
        <v>3477</v>
      </c>
      <c r="H787" s="795" t="s">
        <v>3478</v>
      </c>
      <c r="I787" s="795" t="s">
        <v>3479</v>
      </c>
      <c r="J787" s="795" t="s">
        <v>1256</v>
      </c>
      <c r="K787" s="793" t="s">
        <v>1327</v>
      </c>
      <c r="L787" s="796">
        <v>1</v>
      </c>
      <c r="M787" s="792">
        <v>12</v>
      </c>
      <c r="N787" s="794">
        <v>38492.29</v>
      </c>
      <c r="O787" s="796">
        <v>1</v>
      </c>
      <c r="P787" s="796">
        <v>6</v>
      </c>
      <c r="Q787" s="794">
        <v>18927.71</v>
      </c>
    </row>
    <row r="788" spans="2:17" s="49" customFormat="1" ht="11.25">
      <c r="B788" s="791" t="s">
        <v>1225</v>
      </c>
      <c r="C788" s="792" t="s">
        <v>1233</v>
      </c>
      <c r="D788" s="792" t="s">
        <v>86</v>
      </c>
      <c r="E788" s="793" t="s">
        <v>3480</v>
      </c>
      <c r="F788" s="794">
        <v>2100</v>
      </c>
      <c r="G788" s="792" t="s">
        <v>3481</v>
      </c>
      <c r="H788" s="795" t="s">
        <v>3482</v>
      </c>
      <c r="I788" s="795" t="s">
        <v>1290</v>
      </c>
      <c r="J788" s="795" t="s">
        <v>1238</v>
      </c>
      <c r="K788" s="793" t="s">
        <v>1232</v>
      </c>
      <c r="L788" s="796">
        <v>7</v>
      </c>
      <c r="M788" s="792">
        <v>12</v>
      </c>
      <c r="N788" s="794">
        <v>28043.96</v>
      </c>
      <c r="O788" s="796">
        <v>1</v>
      </c>
      <c r="P788" s="796">
        <v>6</v>
      </c>
      <c r="Q788" s="794">
        <v>12320.31</v>
      </c>
    </row>
    <row r="789" spans="2:17" s="49" customFormat="1" ht="11.25">
      <c r="B789" s="791" t="s">
        <v>1225</v>
      </c>
      <c r="C789" s="792" t="s">
        <v>1233</v>
      </c>
      <c r="D789" s="792" t="s">
        <v>86</v>
      </c>
      <c r="E789" s="793" t="s">
        <v>1923</v>
      </c>
      <c r="F789" s="794">
        <v>2600</v>
      </c>
      <c r="G789" s="792" t="s">
        <v>3483</v>
      </c>
      <c r="H789" s="795" t="s">
        <v>3484</v>
      </c>
      <c r="I789" s="795" t="s">
        <v>1290</v>
      </c>
      <c r="J789" s="795" t="s">
        <v>1238</v>
      </c>
      <c r="K789" s="793" t="s">
        <v>1251</v>
      </c>
      <c r="L789" s="796">
        <v>1</v>
      </c>
      <c r="M789" s="792">
        <v>12</v>
      </c>
      <c r="N789" s="794">
        <v>34186.28</v>
      </c>
      <c r="O789" s="796">
        <v>1</v>
      </c>
      <c r="P789" s="796">
        <v>6</v>
      </c>
      <c r="Q789" s="794">
        <v>16530</v>
      </c>
    </row>
    <row r="790" spans="2:17" s="49" customFormat="1" ht="11.25">
      <c r="B790" s="791" t="s">
        <v>1225</v>
      </c>
      <c r="C790" s="792" t="s">
        <v>1233</v>
      </c>
      <c r="D790" s="792" t="s">
        <v>86</v>
      </c>
      <c r="E790" s="793" t="s">
        <v>1276</v>
      </c>
      <c r="F790" s="794">
        <v>3000</v>
      </c>
      <c r="G790" s="792" t="s">
        <v>3485</v>
      </c>
      <c r="H790" s="795" t="s">
        <v>3486</v>
      </c>
      <c r="I790" s="795" t="s">
        <v>3487</v>
      </c>
      <c r="J790" s="795" t="s">
        <v>1256</v>
      </c>
      <c r="K790" s="793" t="s">
        <v>1232</v>
      </c>
      <c r="L790" s="796">
        <v>1</v>
      </c>
      <c r="M790" s="792">
        <v>12</v>
      </c>
      <c r="N790" s="794">
        <v>38946.870000000003</v>
      </c>
      <c r="O790" s="796">
        <v>1</v>
      </c>
      <c r="P790" s="796">
        <v>6</v>
      </c>
      <c r="Q790" s="794">
        <v>18927.289999999997</v>
      </c>
    </row>
    <row r="791" spans="2:17" s="49" customFormat="1" ht="11.25">
      <c r="B791" s="791" t="s">
        <v>1225</v>
      </c>
      <c r="C791" s="792" t="s">
        <v>1233</v>
      </c>
      <c r="D791" s="792" t="s">
        <v>86</v>
      </c>
      <c r="E791" s="793" t="s">
        <v>2898</v>
      </c>
      <c r="F791" s="794">
        <v>3600</v>
      </c>
      <c r="G791" s="792" t="s">
        <v>3488</v>
      </c>
      <c r="H791" s="795" t="s">
        <v>3489</v>
      </c>
      <c r="I791" s="795" t="s">
        <v>1857</v>
      </c>
      <c r="J791" s="795" t="s">
        <v>1256</v>
      </c>
      <c r="K791" s="793" t="s">
        <v>1327</v>
      </c>
      <c r="L791" s="796">
        <v>1</v>
      </c>
      <c r="M791" s="792">
        <v>12</v>
      </c>
      <c r="N791" s="794">
        <v>46147.34</v>
      </c>
      <c r="O791" s="796">
        <v>1</v>
      </c>
      <c r="P791" s="796">
        <v>6</v>
      </c>
      <c r="Q791" s="794">
        <v>22494.5</v>
      </c>
    </row>
    <row r="792" spans="2:17" s="49" customFormat="1" ht="11.25">
      <c r="B792" s="791" t="s">
        <v>1225</v>
      </c>
      <c r="C792" s="792" t="s">
        <v>1233</v>
      </c>
      <c r="D792" s="792" t="s">
        <v>86</v>
      </c>
      <c r="E792" s="793" t="s">
        <v>1244</v>
      </c>
      <c r="F792" s="794">
        <v>2000</v>
      </c>
      <c r="G792" s="792" t="s">
        <v>3490</v>
      </c>
      <c r="H792" s="795" t="s">
        <v>3491</v>
      </c>
      <c r="I792" s="795" t="s">
        <v>1331</v>
      </c>
      <c r="J792" s="795" t="s">
        <v>1238</v>
      </c>
      <c r="K792" s="793" t="s">
        <v>1232</v>
      </c>
      <c r="L792" s="796">
        <v>1</v>
      </c>
      <c r="M792" s="792">
        <v>12</v>
      </c>
      <c r="N792" s="794">
        <v>26944.44</v>
      </c>
      <c r="O792" s="796">
        <v>1</v>
      </c>
      <c r="P792" s="796">
        <v>6</v>
      </c>
      <c r="Q792" s="794">
        <v>12769.59</v>
      </c>
    </row>
    <row r="793" spans="2:17" s="49" customFormat="1" ht="11.25">
      <c r="B793" s="791" t="s">
        <v>1225</v>
      </c>
      <c r="C793" s="792" t="s">
        <v>1233</v>
      </c>
      <c r="D793" s="792" t="s">
        <v>86</v>
      </c>
      <c r="E793" s="793" t="s">
        <v>1659</v>
      </c>
      <c r="F793" s="794">
        <v>2300</v>
      </c>
      <c r="G793" s="792" t="s">
        <v>3492</v>
      </c>
      <c r="H793" s="795" t="s">
        <v>3493</v>
      </c>
      <c r="I793" s="795" t="s">
        <v>1449</v>
      </c>
      <c r="J793" s="795" t="s">
        <v>1256</v>
      </c>
      <c r="K793" s="793" t="s">
        <v>1260</v>
      </c>
      <c r="L793" s="796">
        <v>1</v>
      </c>
      <c r="M793" s="792">
        <v>12</v>
      </c>
      <c r="N793" s="794">
        <v>30597.279999999999</v>
      </c>
      <c r="O793" s="796">
        <v>1</v>
      </c>
      <c r="P793" s="796">
        <v>6</v>
      </c>
      <c r="Q793" s="794">
        <v>14728.88</v>
      </c>
    </row>
    <row r="794" spans="2:17" s="49" customFormat="1" ht="11.25">
      <c r="B794" s="791" t="s">
        <v>1225</v>
      </c>
      <c r="C794" s="792" t="s">
        <v>1233</v>
      </c>
      <c r="D794" s="792" t="s">
        <v>86</v>
      </c>
      <c r="E794" s="793" t="s">
        <v>1450</v>
      </c>
      <c r="F794" s="794">
        <v>2000</v>
      </c>
      <c r="G794" s="792" t="s">
        <v>3494</v>
      </c>
      <c r="H794" s="795" t="s">
        <v>3495</v>
      </c>
      <c r="I794" s="795" t="s">
        <v>3496</v>
      </c>
      <c r="J794" s="795" t="s">
        <v>1238</v>
      </c>
      <c r="K794" s="793" t="s">
        <v>1251</v>
      </c>
      <c r="L794" s="796">
        <v>7</v>
      </c>
      <c r="M794" s="792">
        <v>12</v>
      </c>
      <c r="N794" s="794">
        <v>26998.47</v>
      </c>
      <c r="O794" s="796">
        <v>1</v>
      </c>
      <c r="P794" s="796">
        <v>6</v>
      </c>
      <c r="Q794" s="794">
        <v>12928.880000000001</v>
      </c>
    </row>
    <row r="795" spans="2:17" s="49" customFormat="1" ht="11.25">
      <c r="B795" s="791" t="s">
        <v>1225</v>
      </c>
      <c r="C795" s="792" t="s">
        <v>1233</v>
      </c>
      <c r="D795" s="792" t="s">
        <v>86</v>
      </c>
      <c r="E795" s="793" t="s">
        <v>3095</v>
      </c>
      <c r="F795" s="794">
        <v>2600</v>
      </c>
      <c r="G795" s="792" t="s">
        <v>3497</v>
      </c>
      <c r="H795" s="795" t="s">
        <v>3498</v>
      </c>
      <c r="I795" s="795" t="s">
        <v>2122</v>
      </c>
      <c r="J795" s="795" t="s">
        <v>1256</v>
      </c>
      <c r="K795" s="793" t="s">
        <v>1251</v>
      </c>
      <c r="L795" s="796">
        <v>1</v>
      </c>
      <c r="M795" s="792">
        <v>12</v>
      </c>
      <c r="N795" s="794">
        <v>35152.69</v>
      </c>
      <c r="O795" s="796">
        <v>1</v>
      </c>
      <c r="P795" s="796">
        <v>6</v>
      </c>
      <c r="Q795" s="794">
        <v>16517</v>
      </c>
    </row>
    <row r="796" spans="2:17" s="49" customFormat="1" ht="11.25">
      <c r="B796" s="791" t="s">
        <v>1225</v>
      </c>
      <c r="C796" s="792" t="s">
        <v>1243</v>
      </c>
      <c r="D796" s="792" t="s">
        <v>86</v>
      </c>
      <c r="E796" s="793" t="s">
        <v>3499</v>
      </c>
      <c r="F796" s="794">
        <v>2000</v>
      </c>
      <c r="G796" s="792" t="s">
        <v>3500</v>
      </c>
      <c r="H796" s="795" t="s">
        <v>3501</v>
      </c>
      <c r="I796" s="795" t="s">
        <v>3502</v>
      </c>
      <c r="J796" s="795" t="s">
        <v>1238</v>
      </c>
      <c r="K796" s="793" t="s">
        <v>1232</v>
      </c>
      <c r="L796" s="796">
        <v>0</v>
      </c>
      <c r="M796" s="792">
        <v>1</v>
      </c>
      <c r="N796" s="794">
        <v>2000</v>
      </c>
      <c r="O796" s="796"/>
      <c r="P796" s="796"/>
      <c r="Q796" s="794"/>
    </row>
    <row r="797" spans="2:17" s="49" customFormat="1" ht="11.25">
      <c r="B797" s="791" t="s">
        <v>1225</v>
      </c>
      <c r="C797" s="792" t="s">
        <v>1233</v>
      </c>
      <c r="D797" s="792" t="s">
        <v>86</v>
      </c>
      <c r="E797" s="793" t="s">
        <v>1234</v>
      </c>
      <c r="F797" s="794">
        <v>2000</v>
      </c>
      <c r="G797" s="792" t="s">
        <v>3503</v>
      </c>
      <c r="H797" s="795" t="s">
        <v>3504</v>
      </c>
      <c r="I797" s="795" t="s">
        <v>1331</v>
      </c>
      <c r="J797" s="795" t="s">
        <v>1238</v>
      </c>
      <c r="K797" s="793" t="s">
        <v>1232</v>
      </c>
      <c r="L797" s="796">
        <v>1</v>
      </c>
      <c r="M797" s="792">
        <v>12</v>
      </c>
      <c r="N797" s="794">
        <v>26998.34</v>
      </c>
      <c r="O797" s="796">
        <v>1</v>
      </c>
      <c r="P797" s="796">
        <v>6</v>
      </c>
      <c r="Q797" s="794">
        <v>12860.56</v>
      </c>
    </row>
    <row r="798" spans="2:17" s="49" customFormat="1" ht="11.25">
      <c r="B798" s="791" t="s">
        <v>1225</v>
      </c>
      <c r="C798" s="792" t="s">
        <v>1233</v>
      </c>
      <c r="D798" s="792" t="s">
        <v>86</v>
      </c>
      <c r="E798" s="793" t="s">
        <v>1234</v>
      </c>
      <c r="F798" s="794">
        <v>2000</v>
      </c>
      <c r="G798" s="792" t="s">
        <v>3505</v>
      </c>
      <c r="H798" s="795" t="s">
        <v>3506</v>
      </c>
      <c r="I798" s="795" t="s">
        <v>3507</v>
      </c>
      <c r="J798" s="795" t="s">
        <v>1256</v>
      </c>
      <c r="K798" s="793" t="s">
        <v>1275</v>
      </c>
      <c r="L798" s="796">
        <v>1</v>
      </c>
      <c r="M798" s="792">
        <v>12</v>
      </c>
      <c r="N798" s="794">
        <v>26557.229999999996</v>
      </c>
      <c r="O798" s="796">
        <v>1</v>
      </c>
      <c r="P798" s="796">
        <v>6</v>
      </c>
      <c r="Q798" s="794">
        <v>12926.390000000001</v>
      </c>
    </row>
    <row r="799" spans="2:17" s="49" customFormat="1" ht="11.25">
      <c r="B799" s="791" t="s">
        <v>1225</v>
      </c>
      <c r="C799" s="792" t="s">
        <v>1233</v>
      </c>
      <c r="D799" s="792" t="s">
        <v>86</v>
      </c>
      <c r="E799" s="793" t="s">
        <v>3508</v>
      </c>
      <c r="F799" s="794">
        <v>2350</v>
      </c>
      <c r="G799" s="792" t="s">
        <v>3509</v>
      </c>
      <c r="H799" s="795" t="s">
        <v>3510</v>
      </c>
      <c r="I799" s="795" t="s">
        <v>1331</v>
      </c>
      <c r="J799" s="795" t="s">
        <v>1238</v>
      </c>
      <c r="K799" s="793" t="s">
        <v>1275</v>
      </c>
      <c r="L799" s="796">
        <v>1</v>
      </c>
      <c r="M799" s="792">
        <v>12</v>
      </c>
      <c r="N799" s="794">
        <v>31191.52</v>
      </c>
      <c r="O799" s="796">
        <v>1</v>
      </c>
      <c r="P799" s="796">
        <v>6</v>
      </c>
      <c r="Q799" s="794">
        <v>15027.23</v>
      </c>
    </row>
    <row r="800" spans="2:17" s="49" customFormat="1" ht="11.25">
      <c r="B800" s="791" t="s">
        <v>1225</v>
      </c>
      <c r="C800" s="792" t="s">
        <v>1233</v>
      </c>
      <c r="D800" s="792" t="s">
        <v>86</v>
      </c>
      <c r="E800" s="793" t="s">
        <v>1339</v>
      </c>
      <c r="F800" s="794">
        <v>2000</v>
      </c>
      <c r="G800" s="792" t="s">
        <v>3511</v>
      </c>
      <c r="H800" s="795" t="s">
        <v>3512</v>
      </c>
      <c r="I800" s="795" t="s">
        <v>3513</v>
      </c>
      <c r="J800" s="795" t="s">
        <v>1256</v>
      </c>
      <c r="K800" s="793" t="s">
        <v>1260</v>
      </c>
      <c r="L800" s="796">
        <v>1</v>
      </c>
      <c r="M800" s="792">
        <v>12</v>
      </c>
      <c r="N800" s="794">
        <v>26999.72</v>
      </c>
      <c r="O800" s="796">
        <v>1</v>
      </c>
      <c r="P800" s="796">
        <v>6</v>
      </c>
      <c r="Q800" s="794">
        <v>12863.33</v>
      </c>
    </row>
    <row r="801" spans="2:17" s="49" customFormat="1" ht="11.25">
      <c r="B801" s="791" t="s">
        <v>1225</v>
      </c>
      <c r="C801" s="792" t="s">
        <v>1233</v>
      </c>
      <c r="D801" s="792" t="s">
        <v>86</v>
      </c>
      <c r="E801" s="793" t="s">
        <v>1234</v>
      </c>
      <c r="F801" s="794">
        <v>2000</v>
      </c>
      <c r="G801" s="792" t="s">
        <v>3514</v>
      </c>
      <c r="H801" s="795" t="s">
        <v>3515</v>
      </c>
      <c r="I801" s="795" t="s">
        <v>1331</v>
      </c>
      <c r="J801" s="795" t="s">
        <v>1238</v>
      </c>
      <c r="K801" s="793" t="s">
        <v>1232</v>
      </c>
      <c r="L801" s="796">
        <v>1</v>
      </c>
      <c r="M801" s="792">
        <v>12</v>
      </c>
      <c r="N801" s="794">
        <v>26996.25</v>
      </c>
      <c r="O801" s="796">
        <v>1</v>
      </c>
      <c r="P801" s="796">
        <v>6</v>
      </c>
      <c r="Q801" s="794">
        <v>12858.33</v>
      </c>
    </row>
    <row r="802" spans="2:17" s="49" customFormat="1" ht="11.25">
      <c r="B802" s="791" t="s">
        <v>1225</v>
      </c>
      <c r="C802" s="792" t="s">
        <v>1233</v>
      </c>
      <c r="D802" s="792" t="s">
        <v>86</v>
      </c>
      <c r="E802" s="793" t="s">
        <v>1234</v>
      </c>
      <c r="F802" s="794">
        <v>2000</v>
      </c>
      <c r="G802" s="792" t="s">
        <v>3516</v>
      </c>
      <c r="H802" s="795" t="s">
        <v>3517</v>
      </c>
      <c r="I802" s="795" t="s">
        <v>1331</v>
      </c>
      <c r="J802" s="795" t="s">
        <v>1238</v>
      </c>
      <c r="K802" s="793" t="s">
        <v>1232</v>
      </c>
      <c r="L802" s="796">
        <v>1</v>
      </c>
      <c r="M802" s="792">
        <v>12</v>
      </c>
      <c r="N802" s="794">
        <v>26908.199999999997</v>
      </c>
      <c r="O802" s="796">
        <v>1</v>
      </c>
      <c r="P802" s="796">
        <v>6</v>
      </c>
      <c r="Q802" s="794">
        <v>12582.08</v>
      </c>
    </row>
    <row r="803" spans="2:17" s="49" customFormat="1" ht="11.25">
      <c r="B803" s="791" t="s">
        <v>1225</v>
      </c>
      <c r="C803" s="792" t="s">
        <v>1233</v>
      </c>
      <c r="D803" s="792" t="s">
        <v>86</v>
      </c>
      <c r="E803" s="793" t="s">
        <v>2031</v>
      </c>
      <c r="F803" s="794">
        <v>2300</v>
      </c>
      <c r="G803" s="792" t="s">
        <v>3518</v>
      </c>
      <c r="H803" s="795" t="s">
        <v>3519</v>
      </c>
      <c r="I803" s="795" t="s">
        <v>1242</v>
      </c>
      <c r="J803" s="795" t="s">
        <v>1382</v>
      </c>
      <c r="K803" s="793" t="s">
        <v>1383</v>
      </c>
      <c r="L803" s="796">
        <v>1</v>
      </c>
      <c r="M803" s="792">
        <v>12</v>
      </c>
      <c r="N803" s="794">
        <v>31269.85</v>
      </c>
      <c r="O803" s="796">
        <v>1</v>
      </c>
      <c r="P803" s="796">
        <v>6</v>
      </c>
      <c r="Q803" s="794">
        <v>14600.62</v>
      </c>
    </row>
    <row r="804" spans="2:17" s="49" customFormat="1" ht="11.25">
      <c r="B804" s="791" t="s">
        <v>1225</v>
      </c>
      <c r="C804" s="792" t="s">
        <v>1233</v>
      </c>
      <c r="D804" s="792" t="s">
        <v>86</v>
      </c>
      <c r="E804" s="793" t="s">
        <v>3520</v>
      </c>
      <c r="F804" s="794">
        <v>2600</v>
      </c>
      <c r="G804" s="792" t="s">
        <v>3521</v>
      </c>
      <c r="H804" s="795" t="s">
        <v>3522</v>
      </c>
      <c r="I804" s="795" t="s">
        <v>1792</v>
      </c>
      <c r="J804" s="795" t="s">
        <v>1256</v>
      </c>
      <c r="K804" s="793" t="s">
        <v>1251</v>
      </c>
      <c r="L804" s="796">
        <v>1</v>
      </c>
      <c r="M804" s="792">
        <v>12</v>
      </c>
      <c r="N804" s="794">
        <v>34198.92</v>
      </c>
      <c r="O804" s="796">
        <v>1</v>
      </c>
      <c r="P804" s="796">
        <v>4</v>
      </c>
      <c r="Q804" s="794">
        <v>11329.82</v>
      </c>
    </row>
    <row r="805" spans="2:17" s="49" customFormat="1" ht="11.25">
      <c r="B805" s="791" t="s">
        <v>1225</v>
      </c>
      <c r="C805" s="792" t="s">
        <v>1233</v>
      </c>
      <c r="D805" s="792" t="s">
        <v>86</v>
      </c>
      <c r="E805" s="793" t="s">
        <v>1239</v>
      </c>
      <c r="F805" s="794">
        <v>1500</v>
      </c>
      <c r="G805" s="792" t="s">
        <v>3523</v>
      </c>
      <c r="H805" s="795" t="s">
        <v>3524</v>
      </c>
      <c r="I805" s="795" t="s">
        <v>1247</v>
      </c>
      <c r="J805" s="795" t="s">
        <v>1238</v>
      </c>
      <c r="K805" s="793" t="s">
        <v>1232</v>
      </c>
      <c r="L805" s="796">
        <v>7</v>
      </c>
      <c r="M805" s="792">
        <v>12</v>
      </c>
      <c r="N805" s="794">
        <v>21050</v>
      </c>
      <c r="O805" s="796">
        <v>1</v>
      </c>
      <c r="P805" s="796">
        <v>6</v>
      </c>
      <c r="Q805" s="794">
        <v>9929.48</v>
      </c>
    </row>
    <row r="806" spans="2:17" s="49" customFormat="1" ht="11.25">
      <c r="B806" s="791" t="s">
        <v>1225</v>
      </c>
      <c r="C806" s="792" t="s">
        <v>1233</v>
      </c>
      <c r="D806" s="792" t="s">
        <v>86</v>
      </c>
      <c r="E806" s="793" t="s">
        <v>1643</v>
      </c>
      <c r="F806" s="794">
        <v>2600</v>
      </c>
      <c r="G806" s="792" t="s">
        <v>3525</v>
      </c>
      <c r="H806" s="795" t="s">
        <v>3526</v>
      </c>
      <c r="I806" s="795" t="s">
        <v>3527</v>
      </c>
      <c r="J806" s="795" t="s">
        <v>1238</v>
      </c>
      <c r="K806" s="793" t="s">
        <v>1251</v>
      </c>
      <c r="L806" s="796">
        <v>1</v>
      </c>
      <c r="M806" s="792">
        <v>12</v>
      </c>
      <c r="N806" s="794">
        <v>34197.65</v>
      </c>
      <c r="O806" s="796">
        <v>1</v>
      </c>
      <c r="P806" s="796">
        <v>6</v>
      </c>
      <c r="Q806" s="794">
        <v>16528.020000000004</v>
      </c>
    </row>
    <row r="807" spans="2:17" s="49" customFormat="1" ht="11.25">
      <c r="B807" s="791" t="s">
        <v>1225</v>
      </c>
      <c r="C807" s="792" t="s">
        <v>1233</v>
      </c>
      <c r="D807" s="792" t="s">
        <v>86</v>
      </c>
      <c r="E807" s="793" t="s">
        <v>3528</v>
      </c>
      <c r="F807" s="794">
        <v>2600</v>
      </c>
      <c r="G807" s="792" t="s">
        <v>3529</v>
      </c>
      <c r="H807" s="795" t="s">
        <v>3530</v>
      </c>
      <c r="I807" s="795" t="s">
        <v>3531</v>
      </c>
      <c r="J807" s="795" t="s">
        <v>1238</v>
      </c>
      <c r="K807" s="793" t="s">
        <v>1232</v>
      </c>
      <c r="L807" s="796">
        <v>1</v>
      </c>
      <c r="M807" s="792">
        <v>12</v>
      </c>
      <c r="N807" s="794">
        <v>34193.15</v>
      </c>
      <c r="O807" s="796">
        <v>1</v>
      </c>
      <c r="P807" s="796">
        <v>6</v>
      </c>
      <c r="Q807" s="794">
        <v>16529.82</v>
      </c>
    </row>
    <row r="808" spans="2:17" s="49" customFormat="1" ht="11.25">
      <c r="B808" s="791" t="s">
        <v>1225</v>
      </c>
      <c r="C808" s="792" t="s">
        <v>1233</v>
      </c>
      <c r="D808" s="792" t="s">
        <v>86</v>
      </c>
      <c r="E808" s="793" t="s">
        <v>3172</v>
      </c>
      <c r="F808" s="794">
        <v>2100</v>
      </c>
      <c r="G808" s="792" t="s">
        <v>3532</v>
      </c>
      <c r="H808" s="795" t="s">
        <v>3533</v>
      </c>
      <c r="I808" s="795" t="s">
        <v>2122</v>
      </c>
      <c r="J808" s="795" t="s">
        <v>1256</v>
      </c>
      <c r="K808" s="793" t="s">
        <v>1251</v>
      </c>
      <c r="L808" s="796">
        <v>7</v>
      </c>
      <c r="M808" s="792">
        <v>12</v>
      </c>
      <c r="N808" s="794">
        <v>28170.239999999998</v>
      </c>
      <c r="O808" s="796">
        <v>1</v>
      </c>
      <c r="P808" s="796">
        <v>6</v>
      </c>
      <c r="Q808" s="794">
        <v>13515.560000000001</v>
      </c>
    </row>
    <row r="809" spans="2:17" s="49" customFormat="1" ht="11.25">
      <c r="B809" s="791" t="s">
        <v>1225</v>
      </c>
      <c r="C809" s="792" t="s">
        <v>1233</v>
      </c>
      <c r="D809" s="792" t="s">
        <v>86</v>
      </c>
      <c r="E809" s="793" t="s">
        <v>1756</v>
      </c>
      <c r="F809" s="794">
        <v>4500</v>
      </c>
      <c r="G809" s="792" t="s">
        <v>3534</v>
      </c>
      <c r="H809" s="795" t="s">
        <v>3535</v>
      </c>
      <c r="I809" s="795" t="s">
        <v>1255</v>
      </c>
      <c r="J809" s="795" t="s">
        <v>1256</v>
      </c>
      <c r="K809" s="793" t="s">
        <v>1251</v>
      </c>
      <c r="L809" s="796">
        <v>1</v>
      </c>
      <c r="M809" s="792">
        <v>12</v>
      </c>
      <c r="N809" s="794">
        <v>56710.3</v>
      </c>
      <c r="O809" s="796">
        <v>0</v>
      </c>
      <c r="P809" s="796">
        <v>1</v>
      </c>
      <c r="Q809" s="794">
        <v>8087.5</v>
      </c>
    </row>
    <row r="810" spans="2:17" s="49" customFormat="1" ht="11.25">
      <c r="B810" s="791" t="s">
        <v>1225</v>
      </c>
      <c r="C810" s="792" t="s">
        <v>1233</v>
      </c>
      <c r="D810" s="792" t="s">
        <v>86</v>
      </c>
      <c r="E810" s="793" t="s">
        <v>1252</v>
      </c>
      <c r="F810" s="794">
        <v>2300</v>
      </c>
      <c r="G810" s="792" t="s">
        <v>3536</v>
      </c>
      <c r="H810" s="795" t="s">
        <v>3537</v>
      </c>
      <c r="I810" s="795" t="s">
        <v>2039</v>
      </c>
      <c r="J810" s="795" t="s">
        <v>1238</v>
      </c>
      <c r="K810" s="793" t="s">
        <v>1251</v>
      </c>
      <c r="L810" s="796">
        <v>4</v>
      </c>
      <c r="M810" s="792">
        <v>12</v>
      </c>
      <c r="N810" s="794">
        <v>30600</v>
      </c>
      <c r="O810" s="796">
        <v>1</v>
      </c>
      <c r="P810" s="796">
        <v>6</v>
      </c>
      <c r="Q810" s="794">
        <v>14571.87</v>
      </c>
    </row>
    <row r="811" spans="2:17" s="49" customFormat="1" ht="11.25">
      <c r="B811" s="791" t="s">
        <v>1225</v>
      </c>
      <c r="C811" s="792" t="s">
        <v>1233</v>
      </c>
      <c r="D811" s="792" t="s">
        <v>86</v>
      </c>
      <c r="E811" s="793" t="s">
        <v>1312</v>
      </c>
      <c r="F811" s="794">
        <v>2000</v>
      </c>
      <c r="G811" s="792" t="s">
        <v>3538</v>
      </c>
      <c r="H811" s="795" t="s">
        <v>3539</v>
      </c>
      <c r="I811" s="795" t="s">
        <v>2122</v>
      </c>
      <c r="J811" s="795" t="s">
        <v>1256</v>
      </c>
      <c r="K811" s="793" t="s">
        <v>1260</v>
      </c>
      <c r="L811" s="796">
        <v>1</v>
      </c>
      <c r="M811" s="792">
        <v>12</v>
      </c>
      <c r="N811" s="794">
        <v>26996.53</v>
      </c>
      <c r="O811" s="796">
        <v>1</v>
      </c>
      <c r="P811" s="796">
        <v>6</v>
      </c>
      <c r="Q811" s="794">
        <v>12928.75</v>
      </c>
    </row>
    <row r="812" spans="2:17" s="49" customFormat="1" ht="11.25">
      <c r="B812" s="791" t="s">
        <v>1225</v>
      </c>
      <c r="C812" s="792" t="s">
        <v>1233</v>
      </c>
      <c r="D812" s="792" t="s">
        <v>86</v>
      </c>
      <c r="E812" s="793" t="s">
        <v>1239</v>
      </c>
      <c r="F812" s="794">
        <v>1500</v>
      </c>
      <c r="G812" s="792" t="s">
        <v>3540</v>
      </c>
      <c r="H812" s="795" t="s">
        <v>3541</v>
      </c>
      <c r="I812" s="795" t="s">
        <v>1242</v>
      </c>
      <c r="J812" s="795" t="s">
        <v>1242</v>
      </c>
      <c r="K812" s="793" t="s">
        <v>1242</v>
      </c>
      <c r="L812" s="796">
        <v>7</v>
      </c>
      <c r="M812" s="792">
        <v>12</v>
      </c>
      <c r="N812" s="794">
        <v>21195.62</v>
      </c>
      <c r="O812" s="796">
        <v>1</v>
      </c>
      <c r="P812" s="796">
        <v>6</v>
      </c>
      <c r="Q812" s="794">
        <v>9806.6699999999983</v>
      </c>
    </row>
    <row r="813" spans="2:17" s="49" customFormat="1" ht="11.25">
      <c r="B813" s="791" t="s">
        <v>1225</v>
      </c>
      <c r="C813" s="792" t="s">
        <v>1233</v>
      </c>
      <c r="D813" s="792" t="s">
        <v>86</v>
      </c>
      <c r="E813" s="793" t="s">
        <v>1446</v>
      </c>
      <c r="F813" s="794">
        <v>6000</v>
      </c>
      <c r="G813" s="792" t="s">
        <v>3542</v>
      </c>
      <c r="H813" s="795" t="s">
        <v>3543</v>
      </c>
      <c r="I813" s="795" t="s">
        <v>1449</v>
      </c>
      <c r="J813" s="795" t="s">
        <v>1256</v>
      </c>
      <c r="K813" s="793" t="s">
        <v>1251</v>
      </c>
      <c r="L813" s="796">
        <v>1</v>
      </c>
      <c r="M813" s="792">
        <v>12</v>
      </c>
      <c r="N813" s="794">
        <v>74962.5</v>
      </c>
      <c r="O813" s="796">
        <v>1</v>
      </c>
      <c r="P813" s="796">
        <v>6</v>
      </c>
      <c r="Q813" s="794">
        <v>36885</v>
      </c>
    </row>
    <row r="814" spans="2:17" s="49" customFormat="1" ht="11.25">
      <c r="B814" s="791" t="s">
        <v>1225</v>
      </c>
      <c r="C814" s="792" t="s">
        <v>1243</v>
      </c>
      <c r="D814" s="792" t="s">
        <v>86</v>
      </c>
      <c r="E814" s="793" t="s">
        <v>1789</v>
      </c>
      <c r="F814" s="794">
        <v>3000</v>
      </c>
      <c r="G814" s="792" t="s">
        <v>3544</v>
      </c>
      <c r="H814" s="795" t="s">
        <v>3545</v>
      </c>
      <c r="I814" s="795" t="s">
        <v>1415</v>
      </c>
      <c r="J814" s="795" t="s">
        <v>1256</v>
      </c>
      <c r="K814" s="793" t="s">
        <v>1251</v>
      </c>
      <c r="L814" s="796">
        <v>1</v>
      </c>
      <c r="M814" s="792">
        <v>12</v>
      </c>
      <c r="N814" s="794">
        <v>38955.619999999995</v>
      </c>
      <c r="O814" s="796">
        <v>1</v>
      </c>
      <c r="P814" s="796">
        <v>6</v>
      </c>
      <c r="Q814" s="794">
        <v>18899.379999999997</v>
      </c>
    </row>
    <row r="815" spans="2:17" s="49" customFormat="1" ht="11.25">
      <c r="B815" s="791" t="s">
        <v>1225</v>
      </c>
      <c r="C815" s="792" t="s">
        <v>1233</v>
      </c>
      <c r="D815" s="792" t="s">
        <v>86</v>
      </c>
      <c r="E815" s="793" t="s">
        <v>3546</v>
      </c>
      <c r="F815" s="794">
        <v>4500</v>
      </c>
      <c r="G815" s="792" t="s">
        <v>3547</v>
      </c>
      <c r="H815" s="795" t="s">
        <v>3548</v>
      </c>
      <c r="I815" s="795" t="s">
        <v>1527</v>
      </c>
      <c r="J815" s="795" t="s">
        <v>1256</v>
      </c>
      <c r="K815" s="793" t="s">
        <v>1327</v>
      </c>
      <c r="L815" s="796">
        <v>1</v>
      </c>
      <c r="M815" s="792">
        <v>12</v>
      </c>
      <c r="N815" s="794">
        <v>56904.38</v>
      </c>
      <c r="O815" s="796">
        <v>1</v>
      </c>
      <c r="P815" s="796">
        <v>6</v>
      </c>
      <c r="Q815" s="794">
        <v>27910.309999999998</v>
      </c>
    </row>
    <row r="816" spans="2:17" s="49" customFormat="1" ht="11.25">
      <c r="B816" s="791" t="s">
        <v>1225</v>
      </c>
      <c r="C816" s="792" t="s">
        <v>1233</v>
      </c>
      <c r="D816" s="792" t="s">
        <v>86</v>
      </c>
      <c r="E816" s="793" t="s">
        <v>2014</v>
      </c>
      <c r="F816" s="794">
        <v>2000</v>
      </c>
      <c r="G816" s="792" t="s">
        <v>3549</v>
      </c>
      <c r="H816" s="795" t="s">
        <v>3550</v>
      </c>
      <c r="I816" s="795" t="s">
        <v>1290</v>
      </c>
      <c r="J816" s="795" t="s">
        <v>1238</v>
      </c>
      <c r="K816" s="793" t="s">
        <v>1232</v>
      </c>
      <c r="L816" s="796">
        <v>1</v>
      </c>
      <c r="M816" s="792">
        <v>12</v>
      </c>
      <c r="N816" s="794">
        <v>26791.94</v>
      </c>
      <c r="O816" s="796">
        <v>1</v>
      </c>
      <c r="P816" s="796">
        <v>6</v>
      </c>
      <c r="Q816" s="794">
        <v>12753.89</v>
      </c>
    </row>
    <row r="817" spans="2:17" s="49" customFormat="1" ht="11.25">
      <c r="B817" s="791" t="s">
        <v>1225</v>
      </c>
      <c r="C817" s="792" t="s">
        <v>1233</v>
      </c>
      <c r="D817" s="792" t="s">
        <v>86</v>
      </c>
      <c r="E817" s="793" t="s">
        <v>1300</v>
      </c>
      <c r="F817" s="794">
        <v>2800</v>
      </c>
      <c r="G817" s="792" t="s">
        <v>3551</v>
      </c>
      <c r="H817" s="795" t="s">
        <v>3552</v>
      </c>
      <c r="I817" s="795" t="s">
        <v>3553</v>
      </c>
      <c r="J817" s="795" t="s">
        <v>1238</v>
      </c>
      <c r="K817" s="793" t="s">
        <v>1260</v>
      </c>
      <c r="L817" s="796">
        <v>1</v>
      </c>
      <c r="M817" s="792">
        <v>12</v>
      </c>
      <c r="N817" s="794">
        <v>36688.85</v>
      </c>
      <c r="O817" s="796">
        <v>1</v>
      </c>
      <c r="P817" s="796">
        <v>6</v>
      </c>
      <c r="Q817" s="794">
        <v>17730</v>
      </c>
    </row>
    <row r="818" spans="2:17" s="49" customFormat="1" ht="11.25">
      <c r="B818" s="791" t="s">
        <v>1225</v>
      </c>
      <c r="C818" s="792" t="s">
        <v>1233</v>
      </c>
      <c r="D818" s="792" t="s">
        <v>86</v>
      </c>
      <c r="E818" s="793" t="s">
        <v>3554</v>
      </c>
      <c r="F818" s="794">
        <v>6000</v>
      </c>
      <c r="G818" s="792" t="s">
        <v>3555</v>
      </c>
      <c r="H818" s="795" t="s">
        <v>3556</v>
      </c>
      <c r="I818" s="795" t="s">
        <v>1415</v>
      </c>
      <c r="J818" s="795" t="s">
        <v>1256</v>
      </c>
      <c r="K818" s="793" t="s">
        <v>1251</v>
      </c>
      <c r="L818" s="796">
        <v>1</v>
      </c>
      <c r="M818" s="792">
        <v>12</v>
      </c>
      <c r="N818" s="794">
        <v>75000</v>
      </c>
      <c r="O818" s="796">
        <v>1</v>
      </c>
      <c r="P818" s="796">
        <v>6</v>
      </c>
      <c r="Q818" s="794">
        <v>36930</v>
      </c>
    </row>
    <row r="819" spans="2:17" s="49" customFormat="1" ht="11.25">
      <c r="B819" s="791" t="s">
        <v>1225</v>
      </c>
      <c r="C819" s="792" t="s">
        <v>1233</v>
      </c>
      <c r="D819" s="792" t="s">
        <v>86</v>
      </c>
      <c r="E819" s="793" t="s">
        <v>2368</v>
      </c>
      <c r="F819" s="794">
        <v>2300</v>
      </c>
      <c r="G819" s="792" t="s">
        <v>3557</v>
      </c>
      <c r="H819" s="795" t="s">
        <v>3558</v>
      </c>
      <c r="I819" s="795" t="s">
        <v>3559</v>
      </c>
      <c r="J819" s="795" t="s">
        <v>1256</v>
      </c>
      <c r="K819" s="793" t="s">
        <v>1232</v>
      </c>
      <c r="L819" s="796">
        <v>1</v>
      </c>
      <c r="M819" s="792">
        <v>12</v>
      </c>
      <c r="N819" s="794">
        <v>30458.37</v>
      </c>
      <c r="O819" s="796">
        <v>1</v>
      </c>
      <c r="P819" s="796">
        <v>6</v>
      </c>
      <c r="Q819" s="794">
        <v>14730</v>
      </c>
    </row>
    <row r="820" spans="2:17" s="49" customFormat="1" ht="11.25">
      <c r="B820" s="791" t="s">
        <v>1225</v>
      </c>
      <c r="C820" s="792" t="s">
        <v>1233</v>
      </c>
      <c r="D820" s="792" t="s">
        <v>86</v>
      </c>
      <c r="E820" s="793" t="s">
        <v>3560</v>
      </c>
      <c r="F820" s="794">
        <v>5000</v>
      </c>
      <c r="G820" s="792" t="s">
        <v>3561</v>
      </c>
      <c r="H820" s="795" t="s">
        <v>3562</v>
      </c>
      <c r="I820" s="795" t="s">
        <v>1255</v>
      </c>
      <c r="J820" s="795" t="s">
        <v>1256</v>
      </c>
      <c r="K820" s="793" t="s">
        <v>1251</v>
      </c>
      <c r="L820" s="796">
        <v>1</v>
      </c>
      <c r="M820" s="792">
        <v>12</v>
      </c>
      <c r="N820" s="794">
        <v>63000</v>
      </c>
      <c r="O820" s="796">
        <v>1</v>
      </c>
      <c r="P820" s="796">
        <v>6</v>
      </c>
      <c r="Q820" s="794">
        <v>30930</v>
      </c>
    </row>
    <row r="821" spans="2:17" s="49" customFormat="1" ht="11.25">
      <c r="B821" s="791" t="s">
        <v>1225</v>
      </c>
      <c r="C821" s="792" t="s">
        <v>1233</v>
      </c>
      <c r="D821" s="792" t="s">
        <v>86</v>
      </c>
      <c r="E821" s="793" t="s">
        <v>1276</v>
      </c>
      <c r="F821" s="794">
        <v>3000</v>
      </c>
      <c r="G821" s="792" t="s">
        <v>3563</v>
      </c>
      <c r="H821" s="795" t="s">
        <v>3564</v>
      </c>
      <c r="I821" s="795" t="s">
        <v>3565</v>
      </c>
      <c r="J821" s="795" t="s">
        <v>1238</v>
      </c>
      <c r="K821" s="793" t="s">
        <v>1232</v>
      </c>
      <c r="L821" s="796">
        <v>1</v>
      </c>
      <c r="M821" s="792">
        <v>12</v>
      </c>
      <c r="N821" s="794">
        <v>37556.450000000004</v>
      </c>
      <c r="O821" s="796">
        <v>1</v>
      </c>
      <c r="P821" s="796">
        <v>6</v>
      </c>
      <c r="Q821" s="794">
        <v>18929.170000000002</v>
      </c>
    </row>
    <row r="822" spans="2:17" s="49" customFormat="1" ht="11.25">
      <c r="B822" s="791" t="s">
        <v>1225</v>
      </c>
      <c r="C822" s="792" t="s">
        <v>1233</v>
      </c>
      <c r="D822" s="792" t="s">
        <v>86</v>
      </c>
      <c r="E822" s="793" t="s">
        <v>3566</v>
      </c>
      <c r="F822" s="794">
        <v>2600</v>
      </c>
      <c r="G822" s="792" t="s">
        <v>3567</v>
      </c>
      <c r="H822" s="795" t="s">
        <v>3568</v>
      </c>
      <c r="I822" s="795" t="s">
        <v>3569</v>
      </c>
      <c r="J822" s="795" t="s">
        <v>1238</v>
      </c>
      <c r="K822" s="793" t="s">
        <v>1232</v>
      </c>
      <c r="L822" s="796">
        <v>1</v>
      </c>
      <c r="M822" s="792">
        <v>12</v>
      </c>
      <c r="N822" s="794">
        <v>34154.32</v>
      </c>
      <c r="O822" s="796">
        <v>1</v>
      </c>
      <c r="P822" s="796">
        <v>6</v>
      </c>
      <c r="Q822" s="794">
        <v>16439.18</v>
      </c>
    </row>
    <row r="823" spans="2:17" s="49" customFormat="1" ht="11.25">
      <c r="B823" s="791" t="s">
        <v>1225</v>
      </c>
      <c r="C823" s="792" t="s">
        <v>1233</v>
      </c>
      <c r="D823" s="792" t="s">
        <v>86</v>
      </c>
      <c r="E823" s="793" t="s">
        <v>2297</v>
      </c>
      <c r="F823" s="794">
        <v>2000</v>
      </c>
      <c r="G823" s="792" t="s">
        <v>3570</v>
      </c>
      <c r="H823" s="795" t="s">
        <v>3571</v>
      </c>
      <c r="I823" s="795" t="s">
        <v>1290</v>
      </c>
      <c r="J823" s="795" t="s">
        <v>1238</v>
      </c>
      <c r="K823" s="793" t="s">
        <v>1232</v>
      </c>
      <c r="L823" s="796">
        <v>5</v>
      </c>
      <c r="M823" s="792">
        <v>12</v>
      </c>
      <c r="N823" s="794">
        <v>26964.31</v>
      </c>
      <c r="O823" s="796">
        <v>1</v>
      </c>
      <c r="P823" s="796">
        <v>6</v>
      </c>
      <c r="Q823" s="794">
        <v>12929.869999999999</v>
      </c>
    </row>
    <row r="824" spans="2:17" s="49" customFormat="1" ht="11.25">
      <c r="B824" s="791" t="s">
        <v>1225</v>
      </c>
      <c r="C824" s="792" t="s">
        <v>1233</v>
      </c>
      <c r="D824" s="792" t="s">
        <v>86</v>
      </c>
      <c r="E824" s="793" t="s">
        <v>1244</v>
      </c>
      <c r="F824" s="794">
        <v>2000</v>
      </c>
      <c r="G824" s="792" t="s">
        <v>3572</v>
      </c>
      <c r="H824" s="795" t="s">
        <v>3573</v>
      </c>
      <c r="I824" s="795" t="s">
        <v>1290</v>
      </c>
      <c r="J824" s="795" t="s">
        <v>1238</v>
      </c>
      <c r="K824" s="793" t="s">
        <v>1232</v>
      </c>
      <c r="L824" s="796">
        <v>1</v>
      </c>
      <c r="M824" s="792">
        <v>12</v>
      </c>
      <c r="N824" s="794">
        <v>26989.31</v>
      </c>
      <c r="O824" s="796">
        <v>1</v>
      </c>
      <c r="P824" s="796">
        <v>6</v>
      </c>
      <c r="Q824" s="794">
        <v>12858.460000000001</v>
      </c>
    </row>
    <row r="825" spans="2:17" s="49" customFormat="1" ht="11.25">
      <c r="B825" s="791" t="s">
        <v>1225</v>
      </c>
      <c r="C825" s="792" t="s">
        <v>1233</v>
      </c>
      <c r="D825" s="792" t="s">
        <v>86</v>
      </c>
      <c r="E825" s="793" t="s">
        <v>2818</v>
      </c>
      <c r="F825" s="794">
        <v>3000</v>
      </c>
      <c r="G825" s="792" t="s">
        <v>3574</v>
      </c>
      <c r="H825" s="795" t="s">
        <v>3575</v>
      </c>
      <c r="I825" s="795" t="s">
        <v>1290</v>
      </c>
      <c r="J825" s="795" t="s">
        <v>1238</v>
      </c>
      <c r="K825" s="793" t="s">
        <v>1232</v>
      </c>
      <c r="L825" s="796">
        <v>1</v>
      </c>
      <c r="M825" s="792">
        <v>12</v>
      </c>
      <c r="N825" s="794">
        <v>38947.99</v>
      </c>
      <c r="O825" s="796">
        <v>1</v>
      </c>
      <c r="P825" s="796">
        <v>6</v>
      </c>
      <c r="Q825" s="794">
        <v>18926.88</v>
      </c>
    </row>
    <row r="826" spans="2:17" s="49" customFormat="1" ht="11.25">
      <c r="B826" s="791" t="s">
        <v>1225</v>
      </c>
      <c r="C826" s="792" t="s">
        <v>1233</v>
      </c>
      <c r="D826" s="792" t="s">
        <v>86</v>
      </c>
      <c r="E826" s="793" t="s">
        <v>1316</v>
      </c>
      <c r="F826" s="794">
        <v>2300</v>
      </c>
      <c r="G826" s="792" t="s">
        <v>3576</v>
      </c>
      <c r="H826" s="795" t="s">
        <v>3577</v>
      </c>
      <c r="I826" s="795" t="s">
        <v>1527</v>
      </c>
      <c r="J826" s="795" t="s">
        <v>1256</v>
      </c>
      <c r="K826" s="793" t="s">
        <v>1327</v>
      </c>
      <c r="L826" s="796">
        <v>1</v>
      </c>
      <c r="M826" s="792">
        <v>12</v>
      </c>
      <c r="N826" s="794">
        <v>30484.2</v>
      </c>
      <c r="O826" s="796">
        <v>1</v>
      </c>
      <c r="P826" s="796">
        <v>6</v>
      </c>
      <c r="Q826" s="794">
        <v>14683.68</v>
      </c>
    </row>
    <row r="827" spans="2:17" s="49" customFormat="1" ht="11.25">
      <c r="B827" s="791" t="s">
        <v>1225</v>
      </c>
      <c r="C827" s="792" t="s">
        <v>1233</v>
      </c>
      <c r="D827" s="792" t="s">
        <v>86</v>
      </c>
      <c r="E827" s="793" t="s">
        <v>3578</v>
      </c>
      <c r="F827" s="794">
        <v>2000</v>
      </c>
      <c r="G827" s="792" t="s">
        <v>3579</v>
      </c>
      <c r="H827" s="795" t="s">
        <v>3580</v>
      </c>
      <c r="I827" s="795" t="s">
        <v>1242</v>
      </c>
      <c r="J827" s="795" t="s">
        <v>1382</v>
      </c>
      <c r="K827" s="793" t="s">
        <v>1383</v>
      </c>
      <c r="L827" s="796">
        <v>1</v>
      </c>
      <c r="M827" s="792">
        <v>12</v>
      </c>
      <c r="N827" s="794">
        <v>26933.05</v>
      </c>
      <c r="O827" s="796">
        <v>1</v>
      </c>
      <c r="P827" s="796">
        <v>6</v>
      </c>
      <c r="Q827" s="794">
        <v>12930</v>
      </c>
    </row>
    <row r="828" spans="2:17" s="49" customFormat="1" ht="11.25">
      <c r="B828" s="791" t="s">
        <v>1225</v>
      </c>
      <c r="C828" s="792" t="s">
        <v>1233</v>
      </c>
      <c r="D828" s="792" t="s">
        <v>86</v>
      </c>
      <c r="E828" s="793" t="s">
        <v>3581</v>
      </c>
      <c r="F828" s="794">
        <v>4000</v>
      </c>
      <c r="G828" s="792" t="s">
        <v>3582</v>
      </c>
      <c r="H828" s="795" t="s">
        <v>3583</v>
      </c>
      <c r="I828" s="795" t="s">
        <v>1290</v>
      </c>
      <c r="J828" s="795" t="s">
        <v>1238</v>
      </c>
      <c r="K828" s="793" t="s">
        <v>1251</v>
      </c>
      <c r="L828" s="796">
        <v>1</v>
      </c>
      <c r="M828" s="792">
        <v>12</v>
      </c>
      <c r="N828" s="794">
        <v>50937.22</v>
      </c>
      <c r="O828" s="796">
        <v>1</v>
      </c>
      <c r="P828" s="796">
        <v>6</v>
      </c>
      <c r="Q828" s="794">
        <v>24927.5</v>
      </c>
    </row>
    <row r="829" spans="2:17" s="49" customFormat="1" ht="11.25">
      <c r="B829" s="791" t="s">
        <v>1225</v>
      </c>
      <c r="C829" s="792" t="s">
        <v>1233</v>
      </c>
      <c r="D829" s="792" t="s">
        <v>86</v>
      </c>
      <c r="E829" s="793" t="s">
        <v>3584</v>
      </c>
      <c r="F829" s="794">
        <v>3600</v>
      </c>
      <c r="G829" s="792" t="s">
        <v>3585</v>
      </c>
      <c r="H829" s="795" t="s">
        <v>3586</v>
      </c>
      <c r="I829" s="795" t="s">
        <v>1331</v>
      </c>
      <c r="J829" s="795" t="s">
        <v>1238</v>
      </c>
      <c r="K829" s="793" t="s">
        <v>1232</v>
      </c>
      <c r="L829" s="796">
        <v>1</v>
      </c>
      <c r="M829" s="792">
        <v>12</v>
      </c>
      <c r="N829" s="794">
        <v>46195.5</v>
      </c>
      <c r="O829" s="796">
        <v>1</v>
      </c>
      <c r="P829" s="796">
        <v>6</v>
      </c>
      <c r="Q829" s="794">
        <v>22528.5</v>
      </c>
    </row>
    <row r="830" spans="2:17" s="49" customFormat="1" ht="11.25">
      <c r="B830" s="791" t="s">
        <v>1225</v>
      </c>
      <c r="C830" s="792" t="s">
        <v>1233</v>
      </c>
      <c r="D830" s="792" t="s">
        <v>86</v>
      </c>
      <c r="E830" s="793" t="s">
        <v>1252</v>
      </c>
      <c r="F830" s="794">
        <v>2300</v>
      </c>
      <c r="G830" s="792" t="s">
        <v>3587</v>
      </c>
      <c r="H830" s="795" t="s">
        <v>3588</v>
      </c>
      <c r="I830" s="795" t="s">
        <v>1290</v>
      </c>
      <c r="J830" s="795" t="s">
        <v>1238</v>
      </c>
      <c r="K830" s="793" t="s">
        <v>1232</v>
      </c>
      <c r="L830" s="796">
        <v>4</v>
      </c>
      <c r="M830" s="792">
        <v>12</v>
      </c>
      <c r="N830" s="794">
        <v>30600</v>
      </c>
      <c r="O830" s="796">
        <v>1</v>
      </c>
      <c r="P830" s="796">
        <v>6</v>
      </c>
      <c r="Q830" s="794">
        <v>14714.179999999998</v>
      </c>
    </row>
    <row r="831" spans="2:17" s="49" customFormat="1" ht="11.25">
      <c r="B831" s="791" t="s">
        <v>1225</v>
      </c>
      <c r="C831" s="792" t="s">
        <v>1233</v>
      </c>
      <c r="D831" s="792" t="s">
        <v>86</v>
      </c>
      <c r="E831" s="793" t="s">
        <v>1252</v>
      </c>
      <c r="F831" s="794">
        <v>1800</v>
      </c>
      <c r="G831" s="792" t="s">
        <v>3589</v>
      </c>
      <c r="H831" s="795" t="s">
        <v>3590</v>
      </c>
      <c r="I831" s="795" t="s">
        <v>3591</v>
      </c>
      <c r="J831" s="795" t="s">
        <v>1256</v>
      </c>
      <c r="K831" s="793" t="s">
        <v>1251</v>
      </c>
      <c r="L831" s="796">
        <v>7</v>
      </c>
      <c r="M831" s="792">
        <v>12</v>
      </c>
      <c r="N831" s="794">
        <v>24675</v>
      </c>
      <c r="O831" s="796">
        <v>1</v>
      </c>
      <c r="P831" s="796">
        <v>6</v>
      </c>
      <c r="Q831" s="794">
        <v>11730</v>
      </c>
    </row>
    <row r="832" spans="2:17" s="49" customFormat="1" ht="11.25">
      <c r="B832" s="791" t="s">
        <v>1225</v>
      </c>
      <c r="C832" s="792" t="s">
        <v>1233</v>
      </c>
      <c r="D832" s="792" t="s">
        <v>86</v>
      </c>
      <c r="E832" s="793" t="s">
        <v>3592</v>
      </c>
      <c r="F832" s="794">
        <v>5500</v>
      </c>
      <c r="G832" s="792" t="s">
        <v>3593</v>
      </c>
      <c r="H832" s="795" t="s">
        <v>3594</v>
      </c>
      <c r="I832" s="795" t="s">
        <v>1280</v>
      </c>
      <c r="J832" s="795" t="s">
        <v>1256</v>
      </c>
      <c r="K832" s="793" t="s">
        <v>1251</v>
      </c>
      <c r="L832" s="796">
        <v>1</v>
      </c>
      <c r="M832" s="792">
        <v>12</v>
      </c>
      <c r="N832" s="794">
        <v>68987.02</v>
      </c>
      <c r="O832" s="796">
        <v>1</v>
      </c>
      <c r="P832" s="796">
        <v>6</v>
      </c>
      <c r="Q832" s="794">
        <v>33927.33</v>
      </c>
    </row>
    <row r="833" spans="2:17" s="49" customFormat="1" ht="11.25">
      <c r="B833" s="791" t="s">
        <v>1225</v>
      </c>
      <c r="C833" s="792" t="s">
        <v>1233</v>
      </c>
      <c r="D833" s="792" t="s">
        <v>86</v>
      </c>
      <c r="E833" s="793" t="s">
        <v>1300</v>
      </c>
      <c r="F833" s="794">
        <v>2800</v>
      </c>
      <c r="G833" s="792" t="s">
        <v>3595</v>
      </c>
      <c r="H833" s="795" t="s">
        <v>3596</v>
      </c>
      <c r="I833" s="795" t="s">
        <v>1331</v>
      </c>
      <c r="J833" s="795" t="s">
        <v>1238</v>
      </c>
      <c r="K833" s="793" t="s">
        <v>1251</v>
      </c>
      <c r="L833" s="796">
        <v>1</v>
      </c>
      <c r="M833" s="792">
        <v>12</v>
      </c>
      <c r="N833" s="794">
        <v>36583.269999999997</v>
      </c>
      <c r="O833" s="796">
        <v>1</v>
      </c>
      <c r="P833" s="796">
        <v>6</v>
      </c>
      <c r="Q833" s="794">
        <v>17730</v>
      </c>
    </row>
    <row r="834" spans="2:17" s="49" customFormat="1" ht="11.25">
      <c r="B834" s="791" t="s">
        <v>1225</v>
      </c>
      <c r="C834" s="792" t="s">
        <v>1233</v>
      </c>
      <c r="D834" s="792" t="s">
        <v>86</v>
      </c>
      <c r="E834" s="793" t="s">
        <v>3597</v>
      </c>
      <c r="F834" s="794">
        <v>5000</v>
      </c>
      <c r="G834" s="792" t="s">
        <v>3598</v>
      </c>
      <c r="H834" s="795" t="s">
        <v>3599</v>
      </c>
      <c r="I834" s="795" t="s">
        <v>1242</v>
      </c>
      <c r="J834" s="795" t="s">
        <v>1242</v>
      </c>
      <c r="K834" s="793" t="s">
        <v>1242</v>
      </c>
      <c r="L834" s="796">
        <v>7</v>
      </c>
      <c r="M834" s="792">
        <v>12</v>
      </c>
      <c r="N834" s="794">
        <v>62856.6</v>
      </c>
      <c r="O834" s="796">
        <v>1</v>
      </c>
      <c r="P834" s="796">
        <v>6</v>
      </c>
      <c r="Q834" s="794">
        <v>30895.279999999999</v>
      </c>
    </row>
    <row r="835" spans="2:17" s="49" customFormat="1" ht="11.25">
      <c r="B835" s="791" t="s">
        <v>1225</v>
      </c>
      <c r="C835" s="792" t="s">
        <v>1233</v>
      </c>
      <c r="D835" s="792" t="s">
        <v>86</v>
      </c>
      <c r="E835" s="793" t="s">
        <v>2679</v>
      </c>
      <c r="F835" s="794">
        <v>4500</v>
      </c>
      <c r="G835" s="792" t="s">
        <v>3600</v>
      </c>
      <c r="H835" s="795" t="s">
        <v>3601</v>
      </c>
      <c r="I835" s="795" t="s">
        <v>1857</v>
      </c>
      <c r="J835" s="795" t="s">
        <v>1256</v>
      </c>
      <c r="K835" s="793" t="s">
        <v>1327</v>
      </c>
      <c r="L835" s="796">
        <v>1</v>
      </c>
      <c r="M835" s="792">
        <v>12</v>
      </c>
      <c r="N835" s="794">
        <v>56820.32</v>
      </c>
      <c r="O835" s="796">
        <v>0</v>
      </c>
      <c r="P835" s="796">
        <v>1</v>
      </c>
      <c r="Q835" s="794">
        <v>7125</v>
      </c>
    </row>
    <row r="836" spans="2:17" s="49" customFormat="1" ht="11.25">
      <c r="B836" s="791" t="s">
        <v>1225</v>
      </c>
      <c r="C836" s="792" t="s">
        <v>1243</v>
      </c>
      <c r="D836" s="792" t="s">
        <v>86</v>
      </c>
      <c r="E836" s="793" t="s">
        <v>3602</v>
      </c>
      <c r="F836" s="794">
        <v>4500</v>
      </c>
      <c r="G836" s="792" t="s">
        <v>3603</v>
      </c>
      <c r="H836" s="795" t="s">
        <v>3604</v>
      </c>
      <c r="I836" s="795" t="s">
        <v>1242</v>
      </c>
      <c r="J836" s="795" t="s">
        <v>1242</v>
      </c>
      <c r="K836" s="793" t="s">
        <v>1242</v>
      </c>
      <c r="L836" s="796">
        <v>7</v>
      </c>
      <c r="M836" s="792">
        <v>12</v>
      </c>
      <c r="N836" s="794">
        <v>56971.25</v>
      </c>
      <c r="O836" s="796">
        <v>1</v>
      </c>
      <c r="P836" s="796">
        <v>2</v>
      </c>
      <c r="Q836" s="794">
        <v>8950</v>
      </c>
    </row>
    <row r="837" spans="2:17" s="49" customFormat="1" ht="11.25">
      <c r="B837" s="791" t="s">
        <v>1225</v>
      </c>
      <c r="C837" s="792" t="s">
        <v>1233</v>
      </c>
      <c r="D837" s="792" t="s">
        <v>86</v>
      </c>
      <c r="E837" s="793" t="s">
        <v>1871</v>
      </c>
      <c r="F837" s="794">
        <v>2100</v>
      </c>
      <c r="G837" s="792" t="s">
        <v>3605</v>
      </c>
      <c r="H837" s="795" t="s">
        <v>3606</v>
      </c>
      <c r="I837" s="795" t="s">
        <v>3607</v>
      </c>
      <c r="J837" s="795" t="s">
        <v>1238</v>
      </c>
      <c r="K837" s="793" t="s">
        <v>1251</v>
      </c>
      <c r="L837" s="796">
        <v>8</v>
      </c>
      <c r="M837" s="792">
        <v>12</v>
      </c>
      <c r="N837" s="794">
        <v>28197.96</v>
      </c>
      <c r="O837" s="796">
        <v>1</v>
      </c>
      <c r="P837" s="796">
        <v>6</v>
      </c>
      <c r="Q837" s="794">
        <v>13525.619999999999</v>
      </c>
    </row>
    <row r="838" spans="2:17" s="49" customFormat="1" ht="11.25">
      <c r="B838" s="791" t="s">
        <v>1225</v>
      </c>
      <c r="C838" s="792" t="s">
        <v>1233</v>
      </c>
      <c r="D838" s="792" t="s">
        <v>86</v>
      </c>
      <c r="E838" s="793" t="s">
        <v>3608</v>
      </c>
      <c r="F838" s="794">
        <v>2300</v>
      </c>
      <c r="G838" s="792" t="s">
        <v>3609</v>
      </c>
      <c r="H838" s="795" t="s">
        <v>3610</v>
      </c>
      <c r="I838" s="795" t="s">
        <v>1283</v>
      </c>
      <c r="J838" s="795" t="s">
        <v>1256</v>
      </c>
      <c r="K838" s="793" t="s">
        <v>1251</v>
      </c>
      <c r="L838" s="796">
        <v>1</v>
      </c>
      <c r="M838" s="792">
        <v>12</v>
      </c>
      <c r="N838" s="794">
        <v>30594.400000000001</v>
      </c>
      <c r="O838" s="796">
        <v>1</v>
      </c>
      <c r="P838" s="796">
        <v>3</v>
      </c>
      <c r="Q838" s="794">
        <v>5072.7800000000007</v>
      </c>
    </row>
    <row r="839" spans="2:17" s="49" customFormat="1" ht="11.25">
      <c r="B839" s="791" t="s">
        <v>1225</v>
      </c>
      <c r="C839" s="792" t="s">
        <v>1233</v>
      </c>
      <c r="D839" s="792" t="s">
        <v>86</v>
      </c>
      <c r="E839" s="793" t="s">
        <v>1244</v>
      </c>
      <c r="F839" s="794">
        <v>1500</v>
      </c>
      <c r="G839" s="792" t="s">
        <v>3611</v>
      </c>
      <c r="H839" s="795" t="s">
        <v>3612</v>
      </c>
      <c r="I839" s="795" t="s">
        <v>1242</v>
      </c>
      <c r="J839" s="795" t="s">
        <v>1242</v>
      </c>
      <c r="K839" s="793" t="s">
        <v>1242</v>
      </c>
      <c r="L839" s="796">
        <v>7</v>
      </c>
      <c r="M839" s="792">
        <v>12</v>
      </c>
      <c r="N839" s="794">
        <v>21200</v>
      </c>
      <c r="O839" s="796">
        <v>1</v>
      </c>
      <c r="P839" s="796">
        <v>6</v>
      </c>
      <c r="Q839" s="794">
        <v>9911.25</v>
      </c>
    </row>
    <row r="840" spans="2:17" s="49" customFormat="1" ht="11.25">
      <c r="B840" s="791" t="s">
        <v>1225</v>
      </c>
      <c r="C840" s="792" t="s">
        <v>1233</v>
      </c>
      <c r="D840" s="792" t="s">
        <v>86</v>
      </c>
      <c r="E840" s="793" t="s">
        <v>1244</v>
      </c>
      <c r="F840" s="794">
        <v>2000</v>
      </c>
      <c r="G840" s="792" t="s">
        <v>3613</v>
      </c>
      <c r="H840" s="795" t="s">
        <v>3614</v>
      </c>
      <c r="I840" s="795" t="s">
        <v>3615</v>
      </c>
      <c r="J840" s="795" t="s">
        <v>1238</v>
      </c>
      <c r="K840" s="793" t="s">
        <v>1232</v>
      </c>
      <c r="L840" s="796">
        <v>1</v>
      </c>
      <c r="M840" s="792">
        <v>12</v>
      </c>
      <c r="N840" s="794">
        <v>26924.440000000002</v>
      </c>
      <c r="O840" s="796">
        <v>1</v>
      </c>
      <c r="P840" s="796">
        <v>6</v>
      </c>
      <c r="Q840" s="794">
        <v>12913.89</v>
      </c>
    </row>
    <row r="841" spans="2:17" s="49" customFormat="1" ht="11.25">
      <c r="B841" s="791" t="s">
        <v>1225</v>
      </c>
      <c r="C841" s="792" t="s">
        <v>1233</v>
      </c>
      <c r="D841" s="792" t="s">
        <v>86</v>
      </c>
      <c r="E841" s="793" t="s">
        <v>1239</v>
      </c>
      <c r="F841" s="794">
        <v>1500</v>
      </c>
      <c r="G841" s="792" t="s">
        <v>3616</v>
      </c>
      <c r="H841" s="795" t="s">
        <v>3617</v>
      </c>
      <c r="I841" s="795" t="s">
        <v>1242</v>
      </c>
      <c r="J841" s="795" t="s">
        <v>1242</v>
      </c>
      <c r="K841" s="793" t="s">
        <v>1242</v>
      </c>
      <c r="L841" s="796">
        <v>7</v>
      </c>
      <c r="M841" s="792">
        <v>12</v>
      </c>
      <c r="N841" s="794">
        <v>21132.809999999998</v>
      </c>
      <c r="O841" s="796">
        <v>1</v>
      </c>
      <c r="P841" s="796">
        <v>6</v>
      </c>
      <c r="Q841" s="794">
        <v>9928.33</v>
      </c>
    </row>
    <row r="842" spans="2:17" s="49" customFormat="1" ht="11.25">
      <c r="B842" s="791" t="s">
        <v>1225</v>
      </c>
      <c r="C842" s="792" t="s">
        <v>1233</v>
      </c>
      <c r="D842" s="792" t="s">
        <v>86</v>
      </c>
      <c r="E842" s="793" t="s">
        <v>2031</v>
      </c>
      <c r="F842" s="794">
        <v>2300</v>
      </c>
      <c r="G842" s="792" t="s">
        <v>3618</v>
      </c>
      <c r="H842" s="795" t="s">
        <v>3619</v>
      </c>
      <c r="I842" s="795" t="s">
        <v>1381</v>
      </c>
      <c r="J842" s="795" t="s">
        <v>1382</v>
      </c>
      <c r="K842" s="793" t="s">
        <v>1383</v>
      </c>
      <c r="L842" s="796">
        <v>4</v>
      </c>
      <c r="M842" s="792">
        <v>12</v>
      </c>
      <c r="N842" s="794">
        <v>30574.43</v>
      </c>
      <c r="O842" s="796">
        <v>0</v>
      </c>
      <c r="P842" s="796">
        <v>1</v>
      </c>
      <c r="Q842" s="794">
        <v>3814.17</v>
      </c>
    </row>
    <row r="843" spans="2:17" s="49" customFormat="1" ht="11.25">
      <c r="B843" s="791" t="s">
        <v>1225</v>
      </c>
      <c r="C843" s="792" t="s">
        <v>1233</v>
      </c>
      <c r="D843" s="792" t="s">
        <v>86</v>
      </c>
      <c r="E843" s="793" t="s">
        <v>3620</v>
      </c>
      <c r="F843" s="794">
        <v>2600</v>
      </c>
      <c r="G843" s="792" t="s">
        <v>3621</v>
      </c>
      <c r="H843" s="795" t="s">
        <v>3622</v>
      </c>
      <c r="I843" s="795" t="s">
        <v>1527</v>
      </c>
      <c r="J843" s="795" t="s">
        <v>1256</v>
      </c>
      <c r="K843" s="793" t="s">
        <v>1232</v>
      </c>
      <c r="L843" s="796">
        <v>1</v>
      </c>
      <c r="M843" s="792">
        <v>12</v>
      </c>
      <c r="N843" s="794">
        <v>33882.94</v>
      </c>
      <c r="O843" s="796">
        <v>1</v>
      </c>
      <c r="P843" s="796">
        <v>6</v>
      </c>
      <c r="Q843" s="794">
        <v>16505.079999999998</v>
      </c>
    </row>
    <row r="844" spans="2:17" s="49" customFormat="1" ht="11.25">
      <c r="B844" s="791" t="s">
        <v>1225</v>
      </c>
      <c r="C844" s="792" t="s">
        <v>1233</v>
      </c>
      <c r="D844" s="792" t="s">
        <v>86</v>
      </c>
      <c r="E844" s="793" t="s">
        <v>3623</v>
      </c>
      <c r="F844" s="794">
        <v>3000</v>
      </c>
      <c r="G844" s="792" t="s">
        <v>3624</v>
      </c>
      <c r="H844" s="795" t="s">
        <v>3625</v>
      </c>
      <c r="I844" s="795" t="s">
        <v>3626</v>
      </c>
      <c r="J844" s="795" t="s">
        <v>1238</v>
      </c>
      <c r="K844" s="793" t="s">
        <v>1251</v>
      </c>
      <c r="L844" s="796">
        <v>1</v>
      </c>
      <c r="M844" s="792">
        <v>12</v>
      </c>
      <c r="N844" s="794">
        <v>38904.800000000003</v>
      </c>
      <c r="O844" s="796">
        <v>1</v>
      </c>
      <c r="P844" s="796">
        <v>6</v>
      </c>
      <c r="Q844" s="794">
        <v>18927.080000000002</v>
      </c>
    </row>
    <row r="845" spans="2:17" s="49" customFormat="1" ht="11.25">
      <c r="B845" s="791" t="s">
        <v>1225</v>
      </c>
      <c r="C845" s="792" t="s">
        <v>1233</v>
      </c>
      <c r="D845" s="792" t="s">
        <v>86</v>
      </c>
      <c r="E845" s="793" t="s">
        <v>1312</v>
      </c>
      <c r="F845" s="794">
        <v>2000</v>
      </c>
      <c r="G845" s="792" t="s">
        <v>3627</v>
      </c>
      <c r="H845" s="795" t="s">
        <v>3628</v>
      </c>
      <c r="I845" s="795" t="s">
        <v>3629</v>
      </c>
      <c r="J845" s="795" t="s">
        <v>1231</v>
      </c>
      <c r="K845" s="793" t="s">
        <v>1232</v>
      </c>
      <c r="L845" s="796">
        <v>1</v>
      </c>
      <c r="M845" s="792">
        <v>12</v>
      </c>
      <c r="N845" s="794">
        <v>26999.72</v>
      </c>
      <c r="O845" s="796">
        <v>1</v>
      </c>
      <c r="P845" s="796">
        <v>6</v>
      </c>
      <c r="Q845" s="794">
        <v>12929.869999999999</v>
      </c>
    </row>
    <row r="846" spans="2:17" s="49" customFormat="1" ht="11.25">
      <c r="B846" s="791" t="s">
        <v>1225</v>
      </c>
      <c r="C846" s="792" t="s">
        <v>1233</v>
      </c>
      <c r="D846" s="792" t="s">
        <v>86</v>
      </c>
      <c r="E846" s="793" t="s">
        <v>1435</v>
      </c>
      <c r="F846" s="794">
        <v>2000</v>
      </c>
      <c r="G846" s="792" t="s">
        <v>3630</v>
      </c>
      <c r="H846" s="795" t="s">
        <v>3631</v>
      </c>
      <c r="I846" s="795" t="s">
        <v>2450</v>
      </c>
      <c r="J846" s="795" t="s">
        <v>1238</v>
      </c>
      <c r="K846" s="793" t="s">
        <v>1232</v>
      </c>
      <c r="L846" s="796">
        <v>1</v>
      </c>
      <c r="M846" s="792">
        <v>12</v>
      </c>
      <c r="N846" s="794">
        <v>26525.81</v>
      </c>
      <c r="O846" s="796">
        <v>0</v>
      </c>
      <c r="P846" s="796">
        <v>1</v>
      </c>
      <c r="Q846" s="794">
        <v>2877.78</v>
      </c>
    </row>
    <row r="847" spans="2:17" s="49" customFormat="1" ht="11.25">
      <c r="B847" s="791" t="s">
        <v>1225</v>
      </c>
      <c r="C847" s="792" t="s">
        <v>1233</v>
      </c>
      <c r="D847" s="792" t="s">
        <v>86</v>
      </c>
      <c r="E847" s="793" t="s">
        <v>1234</v>
      </c>
      <c r="F847" s="794">
        <v>2000</v>
      </c>
      <c r="G847" s="792" t="s">
        <v>3632</v>
      </c>
      <c r="H847" s="795" t="s">
        <v>3633</v>
      </c>
      <c r="I847" s="795" t="s">
        <v>1259</v>
      </c>
      <c r="J847" s="795" t="s">
        <v>1256</v>
      </c>
      <c r="K847" s="793" t="s">
        <v>1251</v>
      </c>
      <c r="L847" s="796">
        <v>1</v>
      </c>
      <c r="M847" s="792">
        <v>12</v>
      </c>
      <c r="N847" s="794">
        <v>26859.57</v>
      </c>
      <c r="O847" s="796">
        <v>1</v>
      </c>
      <c r="P847" s="796">
        <v>6</v>
      </c>
      <c r="Q847" s="794">
        <v>12494.290000000003</v>
      </c>
    </row>
    <row r="848" spans="2:17" s="49" customFormat="1" ht="11.25">
      <c r="B848" s="791" t="s">
        <v>1225</v>
      </c>
      <c r="C848" s="792" t="s">
        <v>1233</v>
      </c>
      <c r="D848" s="792" t="s">
        <v>86</v>
      </c>
      <c r="E848" s="793" t="s">
        <v>3168</v>
      </c>
      <c r="F848" s="794">
        <v>2000</v>
      </c>
      <c r="G848" s="792" t="s">
        <v>3634</v>
      </c>
      <c r="H848" s="795" t="s">
        <v>3635</v>
      </c>
      <c r="I848" s="795" t="s">
        <v>3636</v>
      </c>
      <c r="J848" s="795" t="s">
        <v>1238</v>
      </c>
      <c r="K848" s="793" t="s">
        <v>1232</v>
      </c>
      <c r="L848" s="796">
        <v>1</v>
      </c>
      <c r="M848" s="792">
        <v>12</v>
      </c>
      <c r="N848" s="794">
        <v>26995.3</v>
      </c>
      <c r="O848" s="796">
        <v>1</v>
      </c>
      <c r="P848" s="796">
        <v>6</v>
      </c>
      <c r="Q848" s="794">
        <v>12794.44</v>
      </c>
    </row>
    <row r="849" spans="2:17" s="49" customFormat="1" ht="11.25">
      <c r="B849" s="791" t="s">
        <v>1225</v>
      </c>
      <c r="C849" s="792" t="s">
        <v>1233</v>
      </c>
      <c r="D849" s="792" t="s">
        <v>86</v>
      </c>
      <c r="E849" s="793" t="s">
        <v>1339</v>
      </c>
      <c r="F849" s="794">
        <v>2000</v>
      </c>
      <c r="G849" s="792" t="s">
        <v>3637</v>
      </c>
      <c r="H849" s="795" t="s">
        <v>3638</v>
      </c>
      <c r="I849" s="795" t="s">
        <v>3639</v>
      </c>
      <c r="J849" s="795" t="s">
        <v>1256</v>
      </c>
      <c r="K849" s="793" t="s">
        <v>1232</v>
      </c>
      <c r="L849" s="796">
        <v>1</v>
      </c>
      <c r="M849" s="792">
        <v>12</v>
      </c>
      <c r="N849" s="794">
        <v>26795.69</v>
      </c>
      <c r="O849" s="796">
        <v>1</v>
      </c>
      <c r="P849" s="796">
        <v>6</v>
      </c>
      <c r="Q849" s="794">
        <v>12929.869999999999</v>
      </c>
    </row>
    <row r="850" spans="2:17" s="49" customFormat="1" ht="11.25">
      <c r="B850" s="791" t="s">
        <v>1225</v>
      </c>
      <c r="C850" s="792" t="s">
        <v>1226</v>
      </c>
      <c r="D850" s="792" t="s">
        <v>86</v>
      </c>
      <c r="E850" s="793" t="s">
        <v>3135</v>
      </c>
      <c r="F850" s="794">
        <v>3200</v>
      </c>
      <c r="G850" s="792" t="s">
        <v>3640</v>
      </c>
      <c r="H850" s="795" t="s">
        <v>3641</v>
      </c>
      <c r="I850" s="795" t="s">
        <v>1290</v>
      </c>
      <c r="J850" s="795" t="s">
        <v>1238</v>
      </c>
      <c r="K850" s="793" t="s">
        <v>1232</v>
      </c>
      <c r="L850" s="796">
        <v>1</v>
      </c>
      <c r="M850" s="792">
        <v>12</v>
      </c>
      <c r="N850" s="794">
        <v>37940.519999999997</v>
      </c>
      <c r="O850" s="796">
        <v>0</v>
      </c>
      <c r="P850" s="796">
        <v>1</v>
      </c>
      <c r="Q850" s="794">
        <v>2942.22</v>
      </c>
    </row>
    <row r="851" spans="2:17" s="49" customFormat="1" ht="11.25">
      <c r="B851" s="791" t="s">
        <v>1225</v>
      </c>
      <c r="C851" s="792" t="s">
        <v>1233</v>
      </c>
      <c r="D851" s="792" t="s">
        <v>86</v>
      </c>
      <c r="E851" s="793" t="s">
        <v>1264</v>
      </c>
      <c r="F851" s="794">
        <v>2000</v>
      </c>
      <c r="G851" s="792" t="s">
        <v>3642</v>
      </c>
      <c r="H851" s="795" t="s">
        <v>3643</v>
      </c>
      <c r="I851" s="795" t="s">
        <v>3644</v>
      </c>
      <c r="J851" s="795" t="s">
        <v>1382</v>
      </c>
      <c r="K851" s="793" t="s">
        <v>1383</v>
      </c>
      <c r="L851" s="796">
        <v>1</v>
      </c>
      <c r="M851" s="792">
        <v>12</v>
      </c>
      <c r="N851" s="794">
        <v>26995.84</v>
      </c>
      <c r="O851" s="796">
        <v>1</v>
      </c>
      <c r="P851" s="796">
        <v>6</v>
      </c>
      <c r="Q851" s="794">
        <v>12930</v>
      </c>
    </row>
    <row r="852" spans="2:17" s="49" customFormat="1" ht="11.25">
      <c r="B852" s="791" t="s">
        <v>1225</v>
      </c>
      <c r="C852" s="792" t="s">
        <v>1233</v>
      </c>
      <c r="D852" s="792" t="s">
        <v>86</v>
      </c>
      <c r="E852" s="793" t="s">
        <v>1339</v>
      </c>
      <c r="F852" s="794">
        <v>2300</v>
      </c>
      <c r="G852" s="792" t="s">
        <v>3645</v>
      </c>
      <c r="H852" s="795" t="s">
        <v>3646</v>
      </c>
      <c r="I852" s="795" t="s">
        <v>1973</v>
      </c>
      <c r="J852" s="795" t="s">
        <v>1256</v>
      </c>
      <c r="K852" s="793" t="s">
        <v>1327</v>
      </c>
      <c r="L852" s="796">
        <v>1</v>
      </c>
      <c r="M852" s="792">
        <v>12</v>
      </c>
      <c r="N852" s="794">
        <v>30586.739999999998</v>
      </c>
      <c r="O852" s="796">
        <v>1</v>
      </c>
      <c r="P852" s="796">
        <v>6</v>
      </c>
      <c r="Q852" s="794">
        <v>14498.400000000001</v>
      </c>
    </row>
    <row r="853" spans="2:17" s="49" customFormat="1" ht="11.25">
      <c r="B853" s="791" t="s">
        <v>1225</v>
      </c>
      <c r="C853" s="792" t="s">
        <v>1233</v>
      </c>
      <c r="D853" s="792" t="s">
        <v>86</v>
      </c>
      <c r="E853" s="793" t="s">
        <v>3647</v>
      </c>
      <c r="F853" s="794">
        <v>6500</v>
      </c>
      <c r="G853" s="792" t="s">
        <v>3648</v>
      </c>
      <c r="H853" s="795" t="s">
        <v>3649</v>
      </c>
      <c r="I853" s="795" t="s">
        <v>3650</v>
      </c>
      <c r="J853" s="795" t="s">
        <v>1256</v>
      </c>
      <c r="K853" s="793" t="s">
        <v>1251</v>
      </c>
      <c r="L853" s="796">
        <v>1</v>
      </c>
      <c r="M853" s="792">
        <v>12</v>
      </c>
      <c r="N853" s="794">
        <v>80917.39</v>
      </c>
      <c r="O853" s="796">
        <v>1</v>
      </c>
      <c r="P853" s="796">
        <v>6</v>
      </c>
      <c r="Q853" s="794">
        <v>39930</v>
      </c>
    </row>
    <row r="854" spans="2:17" s="49" customFormat="1" ht="11.25">
      <c r="B854" s="791" t="s">
        <v>1225</v>
      </c>
      <c r="C854" s="792" t="s">
        <v>1233</v>
      </c>
      <c r="D854" s="792" t="s">
        <v>86</v>
      </c>
      <c r="E854" s="793" t="s">
        <v>1239</v>
      </c>
      <c r="F854" s="794">
        <v>1500</v>
      </c>
      <c r="G854" s="792" t="s">
        <v>3651</v>
      </c>
      <c r="H854" s="795" t="s">
        <v>3652</v>
      </c>
      <c r="I854" s="795" t="s">
        <v>1290</v>
      </c>
      <c r="J854" s="795" t="s">
        <v>1238</v>
      </c>
      <c r="K854" s="793" t="s">
        <v>1251</v>
      </c>
      <c r="L854" s="796">
        <v>7</v>
      </c>
      <c r="M854" s="792">
        <v>12</v>
      </c>
      <c r="N854" s="794">
        <v>21186.04</v>
      </c>
      <c r="O854" s="796">
        <v>1</v>
      </c>
      <c r="P854" s="796">
        <v>6</v>
      </c>
      <c r="Q854" s="794">
        <v>9926.77</v>
      </c>
    </row>
    <row r="855" spans="2:17" s="49" customFormat="1" ht="11.25">
      <c r="B855" s="791" t="s">
        <v>1225</v>
      </c>
      <c r="C855" s="792" t="s">
        <v>1233</v>
      </c>
      <c r="D855" s="792" t="s">
        <v>86</v>
      </c>
      <c r="E855" s="793" t="s">
        <v>1731</v>
      </c>
      <c r="F855" s="794">
        <v>2600</v>
      </c>
      <c r="G855" s="792" t="s">
        <v>3653</v>
      </c>
      <c r="H855" s="795" t="s">
        <v>3654</v>
      </c>
      <c r="I855" s="795" t="s">
        <v>3655</v>
      </c>
      <c r="J855" s="795" t="s">
        <v>1238</v>
      </c>
      <c r="K855" s="793" t="s">
        <v>1251</v>
      </c>
      <c r="L855" s="796">
        <v>1</v>
      </c>
      <c r="M855" s="792">
        <v>12</v>
      </c>
      <c r="N855" s="794">
        <v>34106.85</v>
      </c>
      <c r="O855" s="796">
        <v>1</v>
      </c>
      <c r="P855" s="796">
        <v>3</v>
      </c>
      <c r="Q855" s="794">
        <v>5395</v>
      </c>
    </row>
    <row r="856" spans="2:17" s="49" customFormat="1" ht="11.25">
      <c r="B856" s="791" t="s">
        <v>1225</v>
      </c>
      <c r="C856" s="792" t="s">
        <v>1233</v>
      </c>
      <c r="D856" s="792" t="s">
        <v>86</v>
      </c>
      <c r="E856" s="793" t="s">
        <v>1234</v>
      </c>
      <c r="F856" s="794">
        <v>2000</v>
      </c>
      <c r="G856" s="792" t="s">
        <v>3656</v>
      </c>
      <c r="H856" s="795" t="s">
        <v>3657</v>
      </c>
      <c r="I856" s="795" t="s">
        <v>1263</v>
      </c>
      <c r="J856" s="795" t="s">
        <v>1238</v>
      </c>
      <c r="K856" s="793" t="s">
        <v>1251</v>
      </c>
      <c r="L856" s="796">
        <v>1</v>
      </c>
      <c r="M856" s="792">
        <v>12</v>
      </c>
      <c r="N856" s="794">
        <v>26870.41</v>
      </c>
      <c r="O856" s="796">
        <v>1</v>
      </c>
      <c r="P856" s="796">
        <v>6</v>
      </c>
      <c r="Q856" s="794">
        <v>12856.529999999999</v>
      </c>
    </row>
    <row r="857" spans="2:17" s="49" customFormat="1" ht="11.25">
      <c r="B857" s="791" t="s">
        <v>1225</v>
      </c>
      <c r="C857" s="792" t="s">
        <v>1233</v>
      </c>
      <c r="D857" s="792" t="s">
        <v>86</v>
      </c>
      <c r="E857" s="793" t="s">
        <v>1789</v>
      </c>
      <c r="F857" s="794">
        <v>3000</v>
      </c>
      <c r="G857" s="792" t="s">
        <v>3658</v>
      </c>
      <c r="H857" s="795" t="s">
        <v>3659</v>
      </c>
      <c r="I857" s="795" t="s">
        <v>3660</v>
      </c>
      <c r="J857" s="795" t="s">
        <v>1256</v>
      </c>
      <c r="K857" s="793" t="s">
        <v>1251</v>
      </c>
      <c r="L857" s="796">
        <v>1</v>
      </c>
      <c r="M857" s="792">
        <v>11</v>
      </c>
      <c r="N857" s="794">
        <v>33259.67</v>
      </c>
      <c r="O857" s="796"/>
      <c r="P857" s="796"/>
      <c r="Q857" s="794"/>
    </row>
    <row r="858" spans="2:17" s="49" customFormat="1" ht="11.25">
      <c r="B858" s="791" t="s">
        <v>1225</v>
      </c>
      <c r="C858" s="792" t="s">
        <v>1233</v>
      </c>
      <c r="D858" s="792" t="s">
        <v>86</v>
      </c>
      <c r="E858" s="793" t="s">
        <v>1300</v>
      </c>
      <c r="F858" s="794">
        <v>2800</v>
      </c>
      <c r="G858" s="792" t="s">
        <v>3661</v>
      </c>
      <c r="H858" s="795" t="s">
        <v>3662</v>
      </c>
      <c r="I858" s="795" t="s">
        <v>3663</v>
      </c>
      <c r="J858" s="795" t="s">
        <v>1256</v>
      </c>
      <c r="K858" s="793" t="s">
        <v>1260</v>
      </c>
      <c r="L858" s="796">
        <v>1</v>
      </c>
      <c r="M858" s="792">
        <v>12</v>
      </c>
      <c r="N858" s="794">
        <v>36556.579999999994</v>
      </c>
      <c r="O858" s="796">
        <v>1</v>
      </c>
      <c r="P858" s="796">
        <v>6</v>
      </c>
      <c r="Q858" s="794">
        <v>17725.710000000003</v>
      </c>
    </row>
    <row r="859" spans="2:17" s="49" customFormat="1" ht="11.25">
      <c r="B859" s="791" t="s">
        <v>1225</v>
      </c>
      <c r="C859" s="792" t="s">
        <v>1233</v>
      </c>
      <c r="D859" s="792" t="s">
        <v>86</v>
      </c>
      <c r="E859" s="793" t="s">
        <v>3309</v>
      </c>
      <c r="F859" s="794">
        <v>2500</v>
      </c>
      <c r="G859" s="792" t="s">
        <v>3664</v>
      </c>
      <c r="H859" s="795" t="s">
        <v>3665</v>
      </c>
      <c r="I859" s="795" t="s">
        <v>1331</v>
      </c>
      <c r="J859" s="795" t="s">
        <v>1238</v>
      </c>
      <c r="K859" s="793" t="s">
        <v>1232</v>
      </c>
      <c r="L859" s="796">
        <v>1</v>
      </c>
      <c r="M859" s="792">
        <v>12</v>
      </c>
      <c r="N859" s="794">
        <v>32954.160000000003</v>
      </c>
      <c r="O859" s="796">
        <v>1</v>
      </c>
      <c r="P859" s="796">
        <v>6</v>
      </c>
      <c r="Q859" s="794">
        <v>14845.45</v>
      </c>
    </row>
    <row r="860" spans="2:17" s="49" customFormat="1" ht="11.25">
      <c r="B860" s="791" t="s">
        <v>1225</v>
      </c>
      <c r="C860" s="792" t="s">
        <v>1233</v>
      </c>
      <c r="D860" s="792" t="s">
        <v>86</v>
      </c>
      <c r="E860" s="793" t="s">
        <v>1769</v>
      </c>
      <c r="F860" s="794">
        <v>2600</v>
      </c>
      <c r="G860" s="792" t="s">
        <v>3666</v>
      </c>
      <c r="H860" s="795" t="s">
        <v>3667</v>
      </c>
      <c r="I860" s="795" t="s">
        <v>3668</v>
      </c>
      <c r="J860" s="795" t="s">
        <v>1238</v>
      </c>
      <c r="K860" s="793" t="s">
        <v>1232</v>
      </c>
      <c r="L860" s="796">
        <v>1</v>
      </c>
      <c r="M860" s="792">
        <v>12</v>
      </c>
      <c r="N860" s="794">
        <v>33821.880000000005</v>
      </c>
      <c r="O860" s="796">
        <v>1</v>
      </c>
      <c r="P860" s="796">
        <v>6</v>
      </c>
      <c r="Q860" s="794">
        <v>17405.599999999999</v>
      </c>
    </row>
    <row r="861" spans="2:17" s="49" customFormat="1" ht="11.25">
      <c r="B861" s="791" t="s">
        <v>1225</v>
      </c>
      <c r="C861" s="792" t="s">
        <v>1233</v>
      </c>
      <c r="D861" s="792" t="s">
        <v>86</v>
      </c>
      <c r="E861" s="793" t="s">
        <v>3669</v>
      </c>
      <c r="F861" s="794">
        <v>3000</v>
      </c>
      <c r="G861" s="792" t="s">
        <v>3670</v>
      </c>
      <c r="H861" s="795" t="s">
        <v>3671</v>
      </c>
      <c r="I861" s="795" t="s">
        <v>3672</v>
      </c>
      <c r="J861" s="795" t="s">
        <v>1256</v>
      </c>
      <c r="K861" s="793" t="s">
        <v>1260</v>
      </c>
      <c r="L861" s="796">
        <v>1</v>
      </c>
      <c r="M861" s="792">
        <v>12</v>
      </c>
      <c r="N861" s="794">
        <v>38943.74</v>
      </c>
      <c r="O861" s="796">
        <v>1</v>
      </c>
      <c r="P861" s="796">
        <v>6</v>
      </c>
      <c r="Q861" s="794">
        <v>18928.75</v>
      </c>
    </row>
    <row r="862" spans="2:17" s="49" customFormat="1" ht="11.25">
      <c r="B862" s="791" t="s">
        <v>1225</v>
      </c>
      <c r="C862" s="792" t="s">
        <v>1233</v>
      </c>
      <c r="D862" s="792" t="s">
        <v>86</v>
      </c>
      <c r="E862" s="793" t="s">
        <v>3673</v>
      </c>
      <c r="F862" s="794">
        <v>6000</v>
      </c>
      <c r="G862" s="792" t="s">
        <v>3674</v>
      </c>
      <c r="H862" s="795" t="s">
        <v>3675</v>
      </c>
      <c r="I862" s="795" t="s">
        <v>3676</v>
      </c>
      <c r="J862" s="795" t="s">
        <v>1256</v>
      </c>
      <c r="K862" s="793" t="s">
        <v>1251</v>
      </c>
      <c r="L862" s="796">
        <v>7</v>
      </c>
      <c r="M862" s="792">
        <v>12</v>
      </c>
      <c r="N862" s="794">
        <v>74950.84</v>
      </c>
      <c r="O862" s="796">
        <v>1</v>
      </c>
      <c r="P862" s="796">
        <v>6</v>
      </c>
      <c r="Q862" s="794">
        <v>36930</v>
      </c>
    </row>
    <row r="863" spans="2:17" s="49" customFormat="1" ht="11.25">
      <c r="B863" s="791" t="s">
        <v>1225</v>
      </c>
      <c r="C863" s="792" t="s">
        <v>1233</v>
      </c>
      <c r="D863" s="792" t="s">
        <v>86</v>
      </c>
      <c r="E863" s="793" t="s">
        <v>2175</v>
      </c>
      <c r="F863" s="794">
        <v>4000</v>
      </c>
      <c r="G863" s="792" t="s">
        <v>3677</v>
      </c>
      <c r="H863" s="795" t="s">
        <v>3678</v>
      </c>
      <c r="I863" s="795" t="s">
        <v>1449</v>
      </c>
      <c r="J863" s="795" t="s">
        <v>1256</v>
      </c>
      <c r="K863" s="793" t="s">
        <v>1327</v>
      </c>
      <c r="L863" s="796">
        <v>1</v>
      </c>
      <c r="M863" s="792">
        <v>12</v>
      </c>
      <c r="N863" s="794">
        <v>50965.83</v>
      </c>
      <c r="O863" s="796">
        <v>1</v>
      </c>
      <c r="P863" s="796">
        <v>6</v>
      </c>
      <c r="Q863" s="794">
        <v>24927.5</v>
      </c>
    </row>
    <row r="864" spans="2:17" s="49" customFormat="1" ht="11.25">
      <c r="B864" s="791" t="s">
        <v>1225</v>
      </c>
      <c r="C864" s="792" t="s">
        <v>1233</v>
      </c>
      <c r="D864" s="792" t="s">
        <v>86</v>
      </c>
      <c r="E864" s="793" t="s">
        <v>1650</v>
      </c>
      <c r="F864" s="794">
        <v>4000</v>
      </c>
      <c r="G864" s="792" t="s">
        <v>3679</v>
      </c>
      <c r="H864" s="795" t="s">
        <v>3680</v>
      </c>
      <c r="I864" s="795" t="s">
        <v>1456</v>
      </c>
      <c r="J864" s="795" t="s">
        <v>1238</v>
      </c>
      <c r="K864" s="793" t="s">
        <v>1232</v>
      </c>
      <c r="L864" s="796">
        <v>1</v>
      </c>
      <c r="M864" s="792">
        <v>12</v>
      </c>
      <c r="N864" s="794">
        <v>50755.53</v>
      </c>
      <c r="O864" s="796">
        <v>1</v>
      </c>
      <c r="P864" s="796">
        <v>6</v>
      </c>
      <c r="Q864" s="794">
        <v>24928.059999999998</v>
      </c>
    </row>
    <row r="865" spans="2:17" s="49" customFormat="1" ht="11.25">
      <c r="B865" s="791" t="s">
        <v>1225</v>
      </c>
      <c r="C865" s="792" t="s">
        <v>1233</v>
      </c>
      <c r="D865" s="792" t="s">
        <v>86</v>
      </c>
      <c r="E865" s="793" t="s">
        <v>1387</v>
      </c>
      <c r="F865" s="794">
        <v>2300</v>
      </c>
      <c r="G865" s="792" t="s">
        <v>3681</v>
      </c>
      <c r="H865" s="795" t="s">
        <v>3682</v>
      </c>
      <c r="I865" s="795" t="s">
        <v>3683</v>
      </c>
      <c r="J865" s="795" t="s">
        <v>1231</v>
      </c>
      <c r="K865" s="793" t="s">
        <v>1232</v>
      </c>
      <c r="L865" s="796">
        <v>1</v>
      </c>
      <c r="M865" s="792">
        <v>12</v>
      </c>
      <c r="N865" s="794">
        <v>31368.080000000002</v>
      </c>
      <c r="O865" s="796">
        <v>1</v>
      </c>
      <c r="P865" s="796">
        <v>6</v>
      </c>
      <c r="Q865" s="794">
        <v>14410.229999999998</v>
      </c>
    </row>
    <row r="866" spans="2:17" s="49" customFormat="1" ht="11.25">
      <c r="B866" s="791" t="s">
        <v>1225</v>
      </c>
      <c r="C866" s="792" t="s">
        <v>1233</v>
      </c>
      <c r="D866" s="792" t="s">
        <v>86</v>
      </c>
      <c r="E866" s="793" t="s">
        <v>3684</v>
      </c>
      <c r="F866" s="794">
        <v>1800</v>
      </c>
      <c r="G866" s="792" t="s">
        <v>3685</v>
      </c>
      <c r="H866" s="795" t="s">
        <v>3686</v>
      </c>
      <c r="I866" s="795" t="s">
        <v>2039</v>
      </c>
      <c r="J866" s="795" t="s">
        <v>1238</v>
      </c>
      <c r="K866" s="793" t="s">
        <v>1251</v>
      </c>
      <c r="L866" s="796">
        <v>6</v>
      </c>
      <c r="M866" s="792">
        <v>11</v>
      </c>
      <c r="N866" s="794">
        <v>21207.48</v>
      </c>
      <c r="O866" s="796"/>
      <c r="P866" s="796"/>
      <c r="Q866" s="794"/>
    </row>
    <row r="867" spans="2:17" s="49" customFormat="1" ht="11.25">
      <c r="B867" s="791" t="s">
        <v>1225</v>
      </c>
      <c r="C867" s="792" t="s">
        <v>1233</v>
      </c>
      <c r="D867" s="792" t="s">
        <v>86</v>
      </c>
      <c r="E867" s="793" t="s">
        <v>1316</v>
      </c>
      <c r="F867" s="794">
        <v>2300</v>
      </c>
      <c r="G867" s="792" t="s">
        <v>3687</v>
      </c>
      <c r="H867" s="795" t="s">
        <v>3688</v>
      </c>
      <c r="I867" s="795" t="s">
        <v>3689</v>
      </c>
      <c r="J867" s="795" t="s">
        <v>1231</v>
      </c>
      <c r="K867" s="793" t="s">
        <v>1232</v>
      </c>
      <c r="L867" s="796">
        <v>1</v>
      </c>
      <c r="M867" s="792">
        <v>12</v>
      </c>
      <c r="N867" s="794">
        <v>30599.52</v>
      </c>
      <c r="O867" s="796">
        <v>1</v>
      </c>
      <c r="P867" s="796">
        <v>6</v>
      </c>
      <c r="Q867" s="794">
        <v>14730</v>
      </c>
    </row>
    <row r="868" spans="2:17" s="49" customFormat="1" ht="11.25">
      <c r="B868" s="791" t="s">
        <v>1225</v>
      </c>
      <c r="C868" s="792" t="s">
        <v>1233</v>
      </c>
      <c r="D868" s="792" t="s">
        <v>86</v>
      </c>
      <c r="E868" s="793" t="s">
        <v>1312</v>
      </c>
      <c r="F868" s="794">
        <v>2000</v>
      </c>
      <c r="G868" s="792" t="s">
        <v>3690</v>
      </c>
      <c r="H868" s="795" t="s">
        <v>3691</v>
      </c>
      <c r="I868" s="795" t="s">
        <v>3692</v>
      </c>
      <c r="J868" s="795" t="s">
        <v>1238</v>
      </c>
      <c r="K868" s="793" t="s">
        <v>1251</v>
      </c>
      <c r="L868" s="796">
        <v>1</v>
      </c>
      <c r="M868" s="792">
        <v>12</v>
      </c>
      <c r="N868" s="794">
        <v>26652.79</v>
      </c>
      <c r="O868" s="796">
        <v>1</v>
      </c>
      <c r="P868" s="796">
        <v>6</v>
      </c>
      <c r="Q868" s="794">
        <v>12850.97</v>
      </c>
    </row>
    <row r="869" spans="2:17" s="49" customFormat="1" ht="11.25">
      <c r="B869" s="791" t="s">
        <v>1225</v>
      </c>
      <c r="C869" s="792" t="s">
        <v>1233</v>
      </c>
      <c r="D869" s="792" t="s">
        <v>86</v>
      </c>
      <c r="E869" s="793" t="s">
        <v>1234</v>
      </c>
      <c r="F869" s="794">
        <v>2800</v>
      </c>
      <c r="G869" s="792" t="s">
        <v>3693</v>
      </c>
      <c r="H869" s="795" t="s">
        <v>3694</v>
      </c>
      <c r="I869" s="795" t="s">
        <v>1522</v>
      </c>
      <c r="J869" s="795" t="s">
        <v>1238</v>
      </c>
      <c r="K869" s="793" t="s">
        <v>1251</v>
      </c>
      <c r="L869" s="796">
        <v>1</v>
      </c>
      <c r="M869" s="792">
        <v>12</v>
      </c>
      <c r="N869" s="794">
        <v>35621.950000000004</v>
      </c>
      <c r="O869" s="796">
        <v>1</v>
      </c>
      <c r="P869" s="796">
        <v>6</v>
      </c>
      <c r="Q869" s="794">
        <v>17730</v>
      </c>
    </row>
    <row r="870" spans="2:17" s="49" customFormat="1" ht="11.25">
      <c r="B870" s="791" t="s">
        <v>1225</v>
      </c>
      <c r="C870" s="792" t="s">
        <v>1233</v>
      </c>
      <c r="D870" s="792" t="s">
        <v>86</v>
      </c>
      <c r="E870" s="793" t="s">
        <v>1312</v>
      </c>
      <c r="F870" s="794">
        <v>2000</v>
      </c>
      <c r="G870" s="792" t="s">
        <v>3695</v>
      </c>
      <c r="H870" s="795" t="s">
        <v>3696</v>
      </c>
      <c r="I870" s="795" t="s">
        <v>3697</v>
      </c>
      <c r="J870" s="795" t="s">
        <v>1256</v>
      </c>
      <c r="K870" s="793" t="s">
        <v>1251</v>
      </c>
      <c r="L870" s="796">
        <v>1</v>
      </c>
      <c r="M870" s="792">
        <v>12</v>
      </c>
      <c r="N870" s="794">
        <v>27000</v>
      </c>
      <c r="O870" s="796">
        <v>1</v>
      </c>
      <c r="P870" s="796">
        <v>6</v>
      </c>
      <c r="Q870" s="794">
        <v>12929.59</v>
      </c>
    </row>
    <row r="871" spans="2:17" s="49" customFormat="1" ht="11.25">
      <c r="B871" s="791" t="s">
        <v>1225</v>
      </c>
      <c r="C871" s="792" t="s">
        <v>1233</v>
      </c>
      <c r="D871" s="792" t="s">
        <v>86</v>
      </c>
      <c r="E871" s="793" t="s">
        <v>3698</v>
      </c>
      <c r="F871" s="794">
        <v>2600</v>
      </c>
      <c r="G871" s="792" t="s">
        <v>3699</v>
      </c>
      <c r="H871" s="795" t="s">
        <v>3700</v>
      </c>
      <c r="I871" s="795" t="s">
        <v>1263</v>
      </c>
      <c r="J871" s="795" t="s">
        <v>1238</v>
      </c>
      <c r="K871" s="793" t="s">
        <v>1232</v>
      </c>
      <c r="L871" s="796">
        <v>1</v>
      </c>
      <c r="M871" s="792">
        <v>12</v>
      </c>
      <c r="N871" s="794">
        <v>35061.15</v>
      </c>
      <c r="O871" s="796">
        <v>1</v>
      </c>
      <c r="P871" s="796">
        <v>6</v>
      </c>
      <c r="Q871" s="794">
        <v>16527.469999999998</v>
      </c>
    </row>
    <row r="872" spans="2:17" s="49" customFormat="1" ht="11.25">
      <c r="B872" s="791" t="s">
        <v>1225</v>
      </c>
      <c r="C872" s="792" t="s">
        <v>1233</v>
      </c>
      <c r="D872" s="792" t="s">
        <v>86</v>
      </c>
      <c r="E872" s="793" t="s">
        <v>3701</v>
      </c>
      <c r="F872" s="794">
        <v>3000</v>
      </c>
      <c r="G872" s="792" t="s">
        <v>3702</v>
      </c>
      <c r="H872" s="795" t="s">
        <v>3703</v>
      </c>
      <c r="I872" s="795" t="s">
        <v>1290</v>
      </c>
      <c r="J872" s="795" t="s">
        <v>1238</v>
      </c>
      <c r="K872" s="793" t="s">
        <v>1251</v>
      </c>
      <c r="L872" s="796">
        <v>1</v>
      </c>
      <c r="M872" s="792">
        <v>12</v>
      </c>
      <c r="N872" s="794">
        <v>39189.17</v>
      </c>
      <c r="O872" s="796">
        <v>1</v>
      </c>
      <c r="P872" s="796">
        <v>6</v>
      </c>
      <c r="Q872" s="794">
        <v>18730</v>
      </c>
    </row>
    <row r="873" spans="2:17" s="49" customFormat="1" ht="11.25">
      <c r="B873" s="791" t="s">
        <v>1225</v>
      </c>
      <c r="C873" s="792" t="s">
        <v>1233</v>
      </c>
      <c r="D873" s="792" t="s">
        <v>86</v>
      </c>
      <c r="E873" s="793" t="s">
        <v>3095</v>
      </c>
      <c r="F873" s="794">
        <v>2600</v>
      </c>
      <c r="G873" s="792" t="s">
        <v>3704</v>
      </c>
      <c r="H873" s="795" t="s">
        <v>3705</v>
      </c>
      <c r="I873" s="795" t="s">
        <v>1290</v>
      </c>
      <c r="J873" s="795" t="s">
        <v>1238</v>
      </c>
      <c r="K873" s="793" t="s">
        <v>1251</v>
      </c>
      <c r="L873" s="796">
        <v>1</v>
      </c>
      <c r="M873" s="792">
        <v>12</v>
      </c>
      <c r="N873" s="794">
        <v>34200</v>
      </c>
      <c r="O873" s="796">
        <v>1</v>
      </c>
      <c r="P873" s="796">
        <v>6</v>
      </c>
      <c r="Q873" s="794">
        <v>16504.169999999998</v>
      </c>
    </row>
    <row r="874" spans="2:17" s="49" customFormat="1" ht="11.25">
      <c r="B874" s="791" t="s">
        <v>1225</v>
      </c>
      <c r="C874" s="792" t="s">
        <v>1226</v>
      </c>
      <c r="D874" s="792" t="s">
        <v>86</v>
      </c>
      <c r="E874" s="793" t="s">
        <v>3706</v>
      </c>
      <c r="F874" s="794">
        <v>8000</v>
      </c>
      <c r="G874" s="792" t="s">
        <v>3707</v>
      </c>
      <c r="H874" s="795" t="s">
        <v>3708</v>
      </c>
      <c r="I874" s="795" t="s">
        <v>1283</v>
      </c>
      <c r="J874" s="795" t="s">
        <v>1256</v>
      </c>
      <c r="K874" s="793" t="s">
        <v>1251</v>
      </c>
      <c r="L874" s="796">
        <v>6</v>
      </c>
      <c r="M874" s="792">
        <v>11</v>
      </c>
      <c r="N874" s="794">
        <v>89694.44</v>
      </c>
      <c r="O874" s="796"/>
      <c r="P874" s="796"/>
      <c r="Q874" s="794"/>
    </row>
    <row r="875" spans="2:17" s="49" customFormat="1" ht="11.25">
      <c r="B875" s="791" t="s">
        <v>1225</v>
      </c>
      <c r="C875" s="792" t="s">
        <v>1233</v>
      </c>
      <c r="D875" s="792" t="s">
        <v>86</v>
      </c>
      <c r="E875" s="793" t="s">
        <v>2543</v>
      </c>
      <c r="F875" s="794">
        <v>3500</v>
      </c>
      <c r="G875" s="792" t="s">
        <v>3709</v>
      </c>
      <c r="H875" s="795" t="s">
        <v>3710</v>
      </c>
      <c r="I875" s="795" t="s">
        <v>1936</v>
      </c>
      <c r="J875" s="795" t="s">
        <v>1256</v>
      </c>
      <c r="K875" s="793" t="s">
        <v>1327</v>
      </c>
      <c r="L875" s="796">
        <v>1</v>
      </c>
      <c r="M875" s="792">
        <v>12</v>
      </c>
      <c r="N875" s="794">
        <v>46083.33</v>
      </c>
      <c r="O875" s="796"/>
      <c r="P875" s="796"/>
      <c r="Q875" s="794"/>
    </row>
    <row r="876" spans="2:17" s="49" customFormat="1" ht="11.25">
      <c r="B876" s="791" t="s">
        <v>1225</v>
      </c>
      <c r="C876" s="792" t="s">
        <v>1233</v>
      </c>
      <c r="D876" s="792" t="s">
        <v>86</v>
      </c>
      <c r="E876" s="793" t="s">
        <v>1998</v>
      </c>
      <c r="F876" s="794">
        <v>2600</v>
      </c>
      <c r="G876" s="792" t="s">
        <v>3711</v>
      </c>
      <c r="H876" s="795" t="s">
        <v>3712</v>
      </c>
      <c r="I876" s="795" t="s">
        <v>1331</v>
      </c>
      <c r="J876" s="795" t="s">
        <v>1238</v>
      </c>
      <c r="K876" s="793" t="s">
        <v>1232</v>
      </c>
      <c r="L876" s="796">
        <v>1</v>
      </c>
      <c r="M876" s="792">
        <v>12</v>
      </c>
      <c r="N876" s="794">
        <v>31823.05</v>
      </c>
      <c r="O876" s="796">
        <v>1</v>
      </c>
      <c r="P876" s="796">
        <v>2</v>
      </c>
      <c r="Q876" s="794">
        <v>4506.67</v>
      </c>
    </row>
    <row r="877" spans="2:17" s="49" customFormat="1" ht="11.25">
      <c r="B877" s="791" t="s">
        <v>1225</v>
      </c>
      <c r="C877" s="792" t="s">
        <v>1233</v>
      </c>
      <c r="D877" s="792" t="s">
        <v>86</v>
      </c>
      <c r="E877" s="793" t="s">
        <v>1312</v>
      </c>
      <c r="F877" s="794">
        <v>2000</v>
      </c>
      <c r="G877" s="792" t="s">
        <v>3713</v>
      </c>
      <c r="H877" s="795" t="s">
        <v>3714</v>
      </c>
      <c r="I877" s="795" t="s">
        <v>3715</v>
      </c>
      <c r="J877" s="795" t="s">
        <v>1238</v>
      </c>
      <c r="K877" s="793" t="s">
        <v>1232</v>
      </c>
      <c r="L877" s="796">
        <v>1</v>
      </c>
      <c r="M877" s="792">
        <v>12</v>
      </c>
      <c r="N877" s="794">
        <v>26989.57</v>
      </c>
      <c r="O877" s="796">
        <v>1</v>
      </c>
      <c r="P877" s="796">
        <v>6</v>
      </c>
      <c r="Q877" s="794">
        <v>12862.490000000002</v>
      </c>
    </row>
    <row r="878" spans="2:17" s="49" customFormat="1" ht="11.25">
      <c r="B878" s="791" t="s">
        <v>1225</v>
      </c>
      <c r="C878" s="792" t="s">
        <v>1233</v>
      </c>
      <c r="D878" s="792" t="s">
        <v>86</v>
      </c>
      <c r="E878" s="793" t="s">
        <v>1264</v>
      </c>
      <c r="F878" s="794">
        <v>2000</v>
      </c>
      <c r="G878" s="792" t="s">
        <v>3716</v>
      </c>
      <c r="H878" s="795" t="s">
        <v>3717</v>
      </c>
      <c r="I878" s="795" t="s">
        <v>1242</v>
      </c>
      <c r="J878" s="795" t="s">
        <v>1382</v>
      </c>
      <c r="K878" s="793" t="s">
        <v>1383</v>
      </c>
      <c r="L878" s="796">
        <v>1</v>
      </c>
      <c r="M878" s="792">
        <v>12</v>
      </c>
      <c r="N878" s="794">
        <v>26990.68</v>
      </c>
      <c r="O878" s="796">
        <v>1</v>
      </c>
      <c r="P878" s="796">
        <v>6</v>
      </c>
      <c r="Q878" s="794">
        <v>12922.08</v>
      </c>
    </row>
    <row r="879" spans="2:17" s="49" customFormat="1" ht="11.25">
      <c r="B879" s="791" t="s">
        <v>1225</v>
      </c>
      <c r="C879" s="792" t="s">
        <v>1233</v>
      </c>
      <c r="D879" s="792" t="s">
        <v>86</v>
      </c>
      <c r="E879" s="793" t="s">
        <v>3718</v>
      </c>
      <c r="F879" s="794">
        <v>3500</v>
      </c>
      <c r="G879" s="792" t="s">
        <v>3719</v>
      </c>
      <c r="H879" s="795" t="s">
        <v>3720</v>
      </c>
      <c r="I879" s="795" t="s">
        <v>2649</v>
      </c>
      <c r="J879" s="795" t="s">
        <v>1256</v>
      </c>
      <c r="K879" s="793" t="s">
        <v>1260</v>
      </c>
      <c r="L879" s="796">
        <v>1</v>
      </c>
      <c r="M879" s="792">
        <v>12</v>
      </c>
      <c r="N879" s="794">
        <v>44894.03</v>
      </c>
      <c r="O879" s="796">
        <v>0</v>
      </c>
      <c r="P879" s="796">
        <v>1</v>
      </c>
      <c r="Q879" s="794">
        <v>4345.83</v>
      </c>
    </row>
    <row r="880" spans="2:17" s="49" customFormat="1" ht="11.25">
      <c r="B880" s="791" t="s">
        <v>1225</v>
      </c>
      <c r="C880" s="792" t="s">
        <v>1233</v>
      </c>
      <c r="D880" s="792" t="s">
        <v>86</v>
      </c>
      <c r="E880" s="793" t="s">
        <v>1312</v>
      </c>
      <c r="F880" s="794">
        <v>2000</v>
      </c>
      <c r="G880" s="792" t="s">
        <v>3721</v>
      </c>
      <c r="H880" s="795" t="s">
        <v>3722</v>
      </c>
      <c r="I880" s="795" t="s">
        <v>1280</v>
      </c>
      <c r="J880" s="795" t="s">
        <v>1256</v>
      </c>
      <c r="K880" s="793" t="s">
        <v>1251</v>
      </c>
      <c r="L880" s="796">
        <v>1</v>
      </c>
      <c r="M880" s="792">
        <v>12</v>
      </c>
      <c r="N880" s="794">
        <v>26998.89</v>
      </c>
      <c r="O880" s="796">
        <v>1</v>
      </c>
      <c r="P880" s="796">
        <v>6</v>
      </c>
      <c r="Q880" s="794">
        <v>12930</v>
      </c>
    </row>
    <row r="881" spans="2:17" s="49" customFormat="1" ht="11.25">
      <c r="B881" s="791" t="s">
        <v>1225</v>
      </c>
      <c r="C881" s="792" t="s">
        <v>1233</v>
      </c>
      <c r="D881" s="792" t="s">
        <v>86</v>
      </c>
      <c r="E881" s="793" t="s">
        <v>1287</v>
      </c>
      <c r="F881" s="794">
        <v>2100</v>
      </c>
      <c r="G881" s="792" t="s">
        <v>3723</v>
      </c>
      <c r="H881" s="795" t="s">
        <v>3724</v>
      </c>
      <c r="I881" s="795" t="s">
        <v>1449</v>
      </c>
      <c r="J881" s="795" t="s">
        <v>1256</v>
      </c>
      <c r="K881" s="793" t="s">
        <v>1275</v>
      </c>
      <c r="L881" s="796">
        <v>7</v>
      </c>
      <c r="M881" s="792">
        <v>12</v>
      </c>
      <c r="N881" s="794">
        <v>28258.190000000002</v>
      </c>
      <c r="O881" s="796">
        <v>1</v>
      </c>
      <c r="P881" s="796">
        <v>6</v>
      </c>
      <c r="Q881" s="794">
        <v>13527.67</v>
      </c>
    </row>
    <row r="882" spans="2:17" s="49" customFormat="1" ht="11.25">
      <c r="B882" s="791" t="s">
        <v>1225</v>
      </c>
      <c r="C882" s="792" t="s">
        <v>1233</v>
      </c>
      <c r="D882" s="792" t="s">
        <v>86</v>
      </c>
      <c r="E882" s="793" t="s">
        <v>1772</v>
      </c>
      <c r="F882" s="794">
        <v>2600</v>
      </c>
      <c r="G882" s="792" t="s">
        <v>3725</v>
      </c>
      <c r="H882" s="795" t="s">
        <v>3726</v>
      </c>
      <c r="I882" s="795" t="s">
        <v>1290</v>
      </c>
      <c r="J882" s="795" t="s">
        <v>1238</v>
      </c>
      <c r="K882" s="793" t="s">
        <v>1232</v>
      </c>
      <c r="L882" s="796">
        <v>1</v>
      </c>
      <c r="M882" s="792">
        <v>12</v>
      </c>
      <c r="N882" s="794">
        <v>34278.369999999995</v>
      </c>
      <c r="O882" s="796">
        <v>1</v>
      </c>
      <c r="P882" s="796">
        <v>6</v>
      </c>
      <c r="Q882" s="794">
        <v>16530</v>
      </c>
    </row>
    <row r="883" spans="2:17" s="49" customFormat="1" ht="11.25">
      <c r="B883" s="791" t="s">
        <v>1225</v>
      </c>
      <c r="C883" s="792" t="s">
        <v>1233</v>
      </c>
      <c r="D883" s="792" t="s">
        <v>86</v>
      </c>
      <c r="E883" s="793" t="s">
        <v>1276</v>
      </c>
      <c r="F883" s="794">
        <v>3000</v>
      </c>
      <c r="G883" s="792" t="s">
        <v>3727</v>
      </c>
      <c r="H883" s="795" t="s">
        <v>3728</v>
      </c>
      <c r="I883" s="795" t="s">
        <v>3729</v>
      </c>
      <c r="J883" s="795" t="s">
        <v>1256</v>
      </c>
      <c r="K883" s="793" t="s">
        <v>1327</v>
      </c>
      <c r="L883" s="796">
        <v>1</v>
      </c>
      <c r="M883" s="792">
        <v>12</v>
      </c>
      <c r="N883" s="794">
        <v>38948.660000000003</v>
      </c>
      <c r="O883" s="796">
        <v>1</v>
      </c>
      <c r="P883" s="796">
        <v>6</v>
      </c>
      <c r="Q883" s="794">
        <v>18899.36</v>
      </c>
    </row>
    <row r="884" spans="2:17" s="49" customFormat="1" ht="11.25">
      <c r="B884" s="791" t="s">
        <v>1225</v>
      </c>
      <c r="C884" s="792" t="s">
        <v>1233</v>
      </c>
      <c r="D884" s="792" t="s">
        <v>86</v>
      </c>
      <c r="E884" s="793" t="s">
        <v>1312</v>
      </c>
      <c r="F884" s="794">
        <v>2000</v>
      </c>
      <c r="G884" s="792" t="s">
        <v>3730</v>
      </c>
      <c r="H884" s="795" t="s">
        <v>3731</v>
      </c>
      <c r="I884" s="795" t="s">
        <v>3732</v>
      </c>
      <c r="J884" s="795" t="s">
        <v>1238</v>
      </c>
      <c r="K884" s="793" t="s">
        <v>1232</v>
      </c>
      <c r="L884" s="796">
        <v>1</v>
      </c>
      <c r="M884" s="792">
        <v>12</v>
      </c>
      <c r="N884" s="794">
        <v>26392.49</v>
      </c>
      <c r="O884" s="796">
        <v>0</v>
      </c>
      <c r="P884" s="796">
        <v>1</v>
      </c>
      <c r="Q884" s="794">
        <v>1922.22</v>
      </c>
    </row>
    <row r="885" spans="2:17" s="49" customFormat="1" ht="11.25">
      <c r="B885" s="791" t="s">
        <v>1225</v>
      </c>
      <c r="C885" s="792" t="s">
        <v>1233</v>
      </c>
      <c r="D885" s="792" t="s">
        <v>86</v>
      </c>
      <c r="E885" s="793" t="s">
        <v>2175</v>
      </c>
      <c r="F885" s="794">
        <v>4000</v>
      </c>
      <c r="G885" s="792" t="s">
        <v>3733</v>
      </c>
      <c r="H885" s="795" t="s">
        <v>3734</v>
      </c>
      <c r="I885" s="795" t="s">
        <v>1646</v>
      </c>
      <c r="J885" s="795" t="s">
        <v>1238</v>
      </c>
      <c r="K885" s="793" t="s">
        <v>1251</v>
      </c>
      <c r="L885" s="796">
        <v>1</v>
      </c>
      <c r="M885" s="792">
        <v>12</v>
      </c>
      <c r="N885" s="794">
        <v>50763.33</v>
      </c>
      <c r="O885" s="796">
        <v>1</v>
      </c>
      <c r="P885" s="796">
        <v>6</v>
      </c>
      <c r="Q885" s="794">
        <v>24920.269999999997</v>
      </c>
    </row>
    <row r="886" spans="2:17" s="49" customFormat="1" ht="11.25">
      <c r="B886" s="791" t="s">
        <v>1225</v>
      </c>
      <c r="C886" s="792" t="s">
        <v>1233</v>
      </c>
      <c r="D886" s="792" t="s">
        <v>86</v>
      </c>
      <c r="E886" s="793" t="s">
        <v>2368</v>
      </c>
      <c r="F886" s="794">
        <v>2300</v>
      </c>
      <c r="G886" s="792" t="s">
        <v>3735</v>
      </c>
      <c r="H886" s="795" t="s">
        <v>3736</v>
      </c>
      <c r="I886" s="795" t="s">
        <v>3737</v>
      </c>
      <c r="J886" s="795" t="s">
        <v>1238</v>
      </c>
      <c r="K886" s="793" t="s">
        <v>1260</v>
      </c>
      <c r="L886" s="796">
        <v>1</v>
      </c>
      <c r="M886" s="792">
        <v>12</v>
      </c>
      <c r="N886" s="794">
        <v>30538.18</v>
      </c>
      <c r="O886" s="796">
        <v>1</v>
      </c>
      <c r="P886" s="796">
        <v>6</v>
      </c>
      <c r="Q886" s="794">
        <v>14730</v>
      </c>
    </row>
    <row r="887" spans="2:17" s="49" customFormat="1" ht="11.25">
      <c r="B887" s="791" t="s">
        <v>1225</v>
      </c>
      <c r="C887" s="792" t="s">
        <v>1233</v>
      </c>
      <c r="D887" s="792" t="s">
        <v>86</v>
      </c>
      <c r="E887" s="793" t="s">
        <v>1280</v>
      </c>
      <c r="F887" s="794">
        <v>5500</v>
      </c>
      <c r="G887" s="792" t="s">
        <v>3738</v>
      </c>
      <c r="H887" s="795" t="s">
        <v>3739</v>
      </c>
      <c r="I887" s="795" t="s">
        <v>1280</v>
      </c>
      <c r="J887" s="795" t="s">
        <v>1256</v>
      </c>
      <c r="K887" s="793" t="s">
        <v>1251</v>
      </c>
      <c r="L887" s="796">
        <v>5</v>
      </c>
      <c r="M887" s="792">
        <v>12</v>
      </c>
      <c r="N887" s="794">
        <v>69888.010000000009</v>
      </c>
      <c r="O887" s="796">
        <v>1</v>
      </c>
      <c r="P887" s="796">
        <v>6</v>
      </c>
      <c r="Q887" s="794">
        <v>33866.589999999997</v>
      </c>
    </row>
    <row r="888" spans="2:17" s="49" customFormat="1" ht="11.25">
      <c r="B888" s="791" t="s">
        <v>1225</v>
      </c>
      <c r="C888" s="792" t="s">
        <v>1233</v>
      </c>
      <c r="D888" s="792" t="s">
        <v>86</v>
      </c>
      <c r="E888" s="793" t="s">
        <v>1234</v>
      </c>
      <c r="F888" s="794">
        <v>2000</v>
      </c>
      <c r="G888" s="792" t="s">
        <v>3740</v>
      </c>
      <c r="H888" s="795" t="s">
        <v>3741</v>
      </c>
      <c r="I888" s="795" t="s">
        <v>1259</v>
      </c>
      <c r="J888" s="795" t="s">
        <v>1238</v>
      </c>
      <c r="K888" s="793" t="s">
        <v>1251</v>
      </c>
      <c r="L888" s="796">
        <v>1</v>
      </c>
      <c r="M888" s="792">
        <v>12</v>
      </c>
      <c r="N888" s="794">
        <v>27977.489999999998</v>
      </c>
      <c r="O888" s="796">
        <v>1</v>
      </c>
      <c r="P888" s="796">
        <v>6</v>
      </c>
      <c r="Q888" s="794">
        <v>12929.310000000001</v>
      </c>
    </row>
    <row r="889" spans="2:17" s="49" customFormat="1" ht="11.25">
      <c r="B889" s="791" t="s">
        <v>1225</v>
      </c>
      <c r="C889" s="792" t="s">
        <v>1233</v>
      </c>
      <c r="D889" s="792" t="s">
        <v>86</v>
      </c>
      <c r="E889" s="793" t="s">
        <v>1244</v>
      </c>
      <c r="F889" s="794">
        <v>2000</v>
      </c>
      <c r="G889" s="792" t="s">
        <v>3742</v>
      </c>
      <c r="H889" s="795" t="s">
        <v>3743</v>
      </c>
      <c r="I889" s="795" t="s">
        <v>1449</v>
      </c>
      <c r="J889" s="795" t="s">
        <v>1256</v>
      </c>
      <c r="K889" s="793" t="s">
        <v>1251</v>
      </c>
      <c r="L889" s="796">
        <v>1</v>
      </c>
      <c r="M889" s="792">
        <v>12</v>
      </c>
      <c r="N889" s="794">
        <v>26917.64</v>
      </c>
      <c r="O889" s="796">
        <v>1</v>
      </c>
      <c r="P889" s="796">
        <v>6</v>
      </c>
      <c r="Q889" s="794">
        <v>12867.359999999999</v>
      </c>
    </row>
    <row r="890" spans="2:17" s="49" customFormat="1" ht="11.25">
      <c r="B890" s="791" t="s">
        <v>1225</v>
      </c>
      <c r="C890" s="792" t="s">
        <v>1233</v>
      </c>
      <c r="D890" s="792" t="s">
        <v>86</v>
      </c>
      <c r="E890" s="793" t="s">
        <v>3744</v>
      </c>
      <c r="F890" s="794">
        <v>2500</v>
      </c>
      <c r="G890" s="792" t="s">
        <v>3745</v>
      </c>
      <c r="H890" s="795" t="s">
        <v>3746</v>
      </c>
      <c r="I890" s="795" t="s">
        <v>1242</v>
      </c>
      <c r="J890" s="795" t="s">
        <v>1242</v>
      </c>
      <c r="K890" s="793" t="s">
        <v>1242</v>
      </c>
      <c r="L890" s="796">
        <v>7</v>
      </c>
      <c r="M890" s="792">
        <v>12</v>
      </c>
      <c r="N890" s="794">
        <v>33000</v>
      </c>
      <c r="O890" s="796">
        <v>1</v>
      </c>
      <c r="P890" s="796">
        <v>6</v>
      </c>
      <c r="Q890" s="794">
        <v>15930</v>
      </c>
    </row>
    <row r="891" spans="2:17" s="49" customFormat="1" ht="11.25">
      <c r="B891" s="791" t="s">
        <v>1225</v>
      </c>
      <c r="C891" s="792" t="s">
        <v>1233</v>
      </c>
      <c r="D891" s="792" t="s">
        <v>86</v>
      </c>
      <c r="E891" s="793" t="s">
        <v>1637</v>
      </c>
      <c r="F891" s="794">
        <v>5000</v>
      </c>
      <c r="G891" s="792" t="s">
        <v>3747</v>
      </c>
      <c r="H891" s="795" t="s">
        <v>3748</v>
      </c>
      <c r="I891" s="795" t="s">
        <v>3435</v>
      </c>
      <c r="J891" s="795" t="s">
        <v>1256</v>
      </c>
      <c r="K891" s="793" t="s">
        <v>1251</v>
      </c>
      <c r="L891" s="796">
        <v>7</v>
      </c>
      <c r="M891" s="792">
        <v>12</v>
      </c>
      <c r="N891" s="794">
        <v>62869.1</v>
      </c>
      <c r="O891" s="796">
        <v>1</v>
      </c>
      <c r="P891" s="796">
        <v>6</v>
      </c>
      <c r="Q891" s="794">
        <v>30924.1</v>
      </c>
    </row>
    <row r="892" spans="2:17" s="49" customFormat="1" ht="11.25">
      <c r="B892" s="791" t="s">
        <v>1225</v>
      </c>
      <c r="C892" s="792" t="s">
        <v>1226</v>
      </c>
      <c r="D892" s="792" t="s">
        <v>86</v>
      </c>
      <c r="E892" s="793" t="s">
        <v>1680</v>
      </c>
      <c r="F892" s="794">
        <v>5000</v>
      </c>
      <c r="G892" s="792" t="s">
        <v>3749</v>
      </c>
      <c r="H892" s="795" t="s">
        <v>3750</v>
      </c>
      <c r="I892" s="795" t="s">
        <v>1280</v>
      </c>
      <c r="J892" s="795" t="s">
        <v>1256</v>
      </c>
      <c r="K892" s="793" t="s">
        <v>1251</v>
      </c>
      <c r="L892" s="796">
        <v>0</v>
      </c>
      <c r="M892" s="792">
        <v>1</v>
      </c>
      <c r="N892" s="794">
        <v>6402.77</v>
      </c>
      <c r="O892" s="796"/>
      <c r="P892" s="796"/>
      <c r="Q892" s="794"/>
    </row>
    <row r="893" spans="2:17" s="49" customFormat="1" ht="11.25">
      <c r="B893" s="791" t="s">
        <v>1225</v>
      </c>
      <c r="C893" s="792" t="s">
        <v>1233</v>
      </c>
      <c r="D893" s="792" t="s">
        <v>86</v>
      </c>
      <c r="E893" s="793" t="s">
        <v>2818</v>
      </c>
      <c r="F893" s="794">
        <v>3000</v>
      </c>
      <c r="G893" s="792" t="s">
        <v>3751</v>
      </c>
      <c r="H893" s="795" t="s">
        <v>3752</v>
      </c>
      <c r="I893" s="795" t="s">
        <v>1280</v>
      </c>
      <c r="J893" s="795" t="s">
        <v>1256</v>
      </c>
      <c r="K893" s="793" t="s">
        <v>1251</v>
      </c>
      <c r="L893" s="796">
        <v>1</v>
      </c>
      <c r="M893" s="792">
        <v>12</v>
      </c>
      <c r="N893" s="794">
        <v>38880.42</v>
      </c>
      <c r="O893" s="796">
        <v>1</v>
      </c>
      <c r="P893" s="796">
        <v>6</v>
      </c>
      <c r="Q893" s="794">
        <v>18929.38</v>
      </c>
    </row>
    <row r="894" spans="2:17" s="49" customFormat="1" ht="11.25">
      <c r="B894" s="791" t="s">
        <v>1225</v>
      </c>
      <c r="C894" s="792" t="s">
        <v>1233</v>
      </c>
      <c r="D894" s="792" t="s">
        <v>86</v>
      </c>
      <c r="E894" s="793" t="s">
        <v>1234</v>
      </c>
      <c r="F894" s="794">
        <v>2000</v>
      </c>
      <c r="G894" s="792" t="s">
        <v>3753</v>
      </c>
      <c r="H894" s="795" t="s">
        <v>3754</v>
      </c>
      <c r="I894" s="795" t="s">
        <v>2114</v>
      </c>
      <c r="J894" s="795" t="s">
        <v>1256</v>
      </c>
      <c r="K894" s="793" t="s">
        <v>1327</v>
      </c>
      <c r="L894" s="796">
        <v>1</v>
      </c>
      <c r="M894" s="792">
        <v>12</v>
      </c>
      <c r="N894" s="794">
        <v>26988.89</v>
      </c>
      <c r="O894" s="796">
        <v>1</v>
      </c>
      <c r="P894" s="796">
        <v>6</v>
      </c>
      <c r="Q894" s="794">
        <v>12930</v>
      </c>
    </row>
    <row r="895" spans="2:17" s="49" customFormat="1" ht="11.25">
      <c r="B895" s="791" t="s">
        <v>1225</v>
      </c>
      <c r="C895" s="792" t="s">
        <v>1233</v>
      </c>
      <c r="D895" s="792" t="s">
        <v>86</v>
      </c>
      <c r="E895" s="793" t="s">
        <v>1304</v>
      </c>
      <c r="F895" s="794">
        <v>2000</v>
      </c>
      <c r="G895" s="792" t="s">
        <v>3755</v>
      </c>
      <c r="H895" s="795" t="s">
        <v>3756</v>
      </c>
      <c r="I895" s="795" t="s">
        <v>1463</v>
      </c>
      <c r="J895" s="795" t="s">
        <v>1238</v>
      </c>
      <c r="K895" s="793" t="s">
        <v>1251</v>
      </c>
      <c r="L895" s="796">
        <v>1</v>
      </c>
      <c r="M895" s="792">
        <v>12</v>
      </c>
      <c r="N895" s="794">
        <v>26993.62</v>
      </c>
      <c r="O895" s="796">
        <v>1</v>
      </c>
      <c r="P895" s="796">
        <v>6</v>
      </c>
      <c r="Q895" s="794">
        <v>12928.33</v>
      </c>
    </row>
    <row r="896" spans="2:17" s="49" customFormat="1" ht="11.25">
      <c r="B896" s="791" t="s">
        <v>1225</v>
      </c>
      <c r="C896" s="792" t="s">
        <v>1233</v>
      </c>
      <c r="D896" s="792" t="s">
        <v>86</v>
      </c>
      <c r="E896" s="793" t="s">
        <v>3757</v>
      </c>
      <c r="F896" s="794">
        <v>3500</v>
      </c>
      <c r="G896" s="792" t="s">
        <v>3758</v>
      </c>
      <c r="H896" s="795" t="s">
        <v>3759</v>
      </c>
      <c r="I896" s="795" t="s">
        <v>1283</v>
      </c>
      <c r="J896" s="795" t="s">
        <v>1256</v>
      </c>
      <c r="K896" s="793" t="s">
        <v>1251</v>
      </c>
      <c r="L896" s="796">
        <v>1</v>
      </c>
      <c r="M896" s="792">
        <v>12</v>
      </c>
      <c r="N896" s="794">
        <v>44740.42</v>
      </c>
      <c r="O896" s="796">
        <v>1</v>
      </c>
      <c r="P896" s="796">
        <v>6</v>
      </c>
      <c r="Q896" s="794">
        <v>22074.97</v>
      </c>
    </row>
    <row r="897" spans="2:17" s="49" customFormat="1" ht="11.25">
      <c r="B897" s="791" t="s">
        <v>1225</v>
      </c>
      <c r="C897" s="792" t="s">
        <v>1233</v>
      </c>
      <c r="D897" s="792" t="s">
        <v>86</v>
      </c>
      <c r="E897" s="793" t="s">
        <v>1234</v>
      </c>
      <c r="F897" s="794">
        <v>2000</v>
      </c>
      <c r="G897" s="792" t="s">
        <v>3760</v>
      </c>
      <c r="H897" s="795" t="s">
        <v>3761</v>
      </c>
      <c r="I897" s="795" t="s">
        <v>1857</v>
      </c>
      <c r="J897" s="795" t="s">
        <v>1256</v>
      </c>
      <c r="K897" s="793" t="s">
        <v>1327</v>
      </c>
      <c r="L897" s="796">
        <v>1</v>
      </c>
      <c r="M897" s="792">
        <v>12</v>
      </c>
      <c r="N897" s="794">
        <v>26755.54</v>
      </c>
      <c r="O897" s="796">
        <v>1</v>
      </c>
      <c r="P897" s="796">
        <v>6</v>
      </c>
      <c r="Q897" s="794">
        <v>12917.92</v>
      </c>
    </row>
    <row r="898" spans="2:17" s="49" customFormat="1" ht="11.25">
      <c r="B898" s="791" t="s">
        <v>1225</v>
      </c>
      <c r="C898" s="792" t="s">
        <v>1233</v>
      </c>
      <c r="D898" s="792" t="s">
        <v>86</v>
      </c>
      <c r="E898" s="793" t="s">
        <v>1234</v>
      </c>
      <c r="F898" s="794">
        <v>2000</v>
      </c>
      <c r="G898" s="792" t="s">
        <v>3762</v>
      </c>
      <c r="H898" s="795" t="s">
        <v>3763</v>
      </c>
      <c r="I898" s="795" t="s">
        <v>3764</v>
      </c>
      <c r="J898" s="795" t="s">
        <v>1231</v>
      </c>
      <c r="K898" s="793" t="s">
        <v>1232</v>
      </c>
      <c r="L898" s="796">
        <v>1</v>
      </c>
      <c r="M898" s="792">
        <v>12</v>
      </c>
      <c r="N898" s="794">
        <v>26884.16</v>
      </c>
      <c r="O898" s="796">
        <v>1</v>
      </c>
      <c r="P898" s="796">
        <v>6</v>
      </c>
      <c r="Q898" s="794">
        <v>12929.869999999999</v>
      </c>
    </row>
    <row r="899" spans="2:17" s="49" customFormat="1" ht="11.25">
      <c r="B899" s="791" t="s">
        <v>1225</v>
      </c>
      <c r="C899" s="792" t="s">
        <v>1233</v>
      </c>
      <c r="D899" s="792" t="s">
        <v>86</v>
      </c>
      <c r="E899" s="793" t="s">
        <v>3765</v>
      </c>
      <c r="F899" s="794">
        <v>4000</v>
      </c>
      <c r="G899" s="792" t="s">
        <v>3766</v>
      </c>
      <c r="H899" s="795" t="s">
        <v>3767</v>
      </c>
      <c r="I899" s="795" t="s">
        <v>1401</v>
      </c>
      <c r="J899" s="795" t="s">
        <v>1238</v>
      </c>
      <c r="K899" s="793" t="s">
        <v>1251</v>
      </c>
      <c r="L899" s="796">
        <v>1</v>
      </c>
      <c r="M899" s="792">
        <v>12</v>
      </c>
      <c r="N899" s="794">
        <v>50990</v>
      </c>
      <c r="O899" s="796">
        <v>1</v>
      </c>
      <c r="P899" s="796">
        <v>6</v>
      </c>
      <c r="Q899" s="794">
        <v>24925</v>
      </c>
    </row>
    <row r="900" spans="2:17" s="49" customFormat="1" ht="11.25">
      <c r="B900" s="791" t="s">
        <v>1225</v>
      </c>
      <c r="C900" s="792" t="s">
        <v>1233</v>
      </c>
      <c r="D900" s="792" t="s">
        <v>86</v>
      </c>
      <c r="E900" s="793" t="s">
        <v>1276</v>
      </c>
      <c r="F900" s="794">
        <v>2000</v>
      </c>
      <c r="G900" s="792" t="s">
        <v>3768</v>
      </c>
      <c r="H900" s="795" t="s">
        <v>3769</v>
      </c>
      <c r="I900" s="795" t="s">
        <v>1331</v>
      </c>
      <c r="J900" s="795" t="s">
        <v>1238</v>
      </c>
      <c r="K900" s="793" t="s">
        <v>1232</v>
      </c>
      <c r="L900" s="796">
        <v>1</v>
      </c>
      <c r="M900" s="792">
        <v>12</v>
      </c>
      <c r="N900" s="794">
        <v>26417.659999999996</v>
      </c>
      <c r="O900" s="796">
        <v>1</v>
      </c>
      <c r="P900" s="796">
        <v>6</v>
      </c>
      <c r="Q900" s="794">
        <v>12919.719999999998</v>
      </c>
    </row>
    <row r="901" spans="2:17" s="49" customFormat="1" ht="11.25">
      <c r="B901" s="791" t="s">
        <v>1225</v>
      </c>
      <c r="C901" s="792" t="s">
        <v>1233</v>
      </c>
      <c r="D901" s="792" t="s">
        <v>86</v>
      </c>
      <c r="E901" s="793" t="s">
        <v>1234</v>
      </c>
      <c r="F901" s="794">
        <v>2800</v>
      </c>
      <c r="G901" s="792" t="s">
        <v>3770</v>
      </c>
      <c r="H901" s="795" t="s">
        <v>3771</v>
      </c>
      <c r="I901" s="795" t="s">
        <v>3772</v>
      </c>
      <c r="J901" s="795" t="s">
        <v>1238</v>
      </c>
      <c r="K901" s="793" t="s">
        <v>1232</v>
      </c>
      <c r="L901" s="796">
        <v>1</v>
      </c>
      <c r="M901" s="792">
        <v>12</v>
      </c>
      <c r="N901" s="794">
        <v>36506.269999999997</v>
      </c>
      <c r="O901" s="796">
        <v>1</v>
      </c>
      <c r="P901" s="796">
        <v>6</v>
      </c>
      <c r="Q901" s="794">
        <v>17543.34</v>
      </c>
    </row>
    <row r="902" spans="2:17" s="49" customFormat="1" ht="11.25">
      <c r="B902" s="791" t="s">
        <v>1225</v>
      </c>
      <c r="C902" s="792" t="s">
        <v>1233</v>
      </c>
      <c r="D902" s="792" t="s">
        <v>86</v>
      </c>
      <c r="E902" s="793" t="s">
        <v>1234</v>
      </c>
      <c r="F902" s="794">
        <v>2000</v>
      </c>
      <c r="G902" s="792" t="s">
        <v>3773</v>
      </c>
      <c r="H902" s="795" t="s">
        <v>3774</v>
      </c>
      <c r="I902" s="795" t="s">
        <v>1263</v>
      </c>
      <c r="J902" s="795" t="s">
        <v>1238</v>
      </c>
      <c r="K902" s="793" t="s">
        <v>1251</v>
      </c>
      <c r="L902" s="796">
        <v>1</v>
      </c>
      <c r="M902" s="792">
        <v>12</v>
      </c>
      <c r="N902" s="794">
        <v>26866.67</v>
      </c>
      <c r="O902" s="796">
        <v>1</v>
      </c>
      <c r="P902" s="796">
        <v>6</v>
      </c>
      <c r="Q902" s="794">
        <v>12930</v>
      </c>
    </row>
    <row r="903" spans="2:17" s="49" customFormat="1" ht="11.25">
      <c r="B903" s="791" t="s">
        <v>1225</v>
      </c>
      <c r="C903" s="792" t="s">
        <v>1233</v>
      </c>
      <c r="D903" s="792" t="s">
        <v>86</v>
      </c>
      <c r="E903" s="793" t="s">
        <v>1244</v>
      </c>
      <c r="F903" s="794">
        <v>2000</v>
      </c>
      <c r="G903" s="792" t="s">
        <v>3775</v>
      </c>
      <c r="H903" s="795" t="s">
        <v>3776</v>
      </c>
      <c r="I903" s="795" t="s">
        <v>1624</v>
      </c>
      <c r="J903" s="795" t="s">
        <v>1256</v>
      </c>
      <c r="K903" s="793" t="s">
        <v>1251</v>
      </c>
      <c r="L903" s="796">
        <v>1</v>
      </c>
      <c r="M903" s="792">
        <v>12</v>
      </c>
      <c r="N903" s="794">
        <v>27999.59</v>
      </c>
      <c r="O903" s="796">
        <v>1</v>
      </c>
      <c r="P903" s="796">
        <v>6</v>
      </c>
      <c r="Q903" s="794">
        <v>12863.33</v>
      </c>
    </row>
    <row r="904" spans="2:17" s="49" customFormat="1" ht="11.25">
      <c r="B904" s="791" t="s">
        <v>1225</v>
      </c>
      <c r="C904" s="792" t="s">
        <v>1233</v>
      </c>
      <c r="D904" s="792" t="s">
        <v>86</v>
      </c>
      <c r="E904" s="793" t="s">
        <v>2626</v>
      </c>
      <c r="F904" s="794">
        <v>2000</v>
      </c>
      <c r="G904" s="792" t="s">
        <v>3777</v>
      </c>
      <c r="H904" s="795" t="s">
        <v>3778</v>
      </c>
      <c r="I904" s="795" t="s">
        <v>1242</v>
      </c>
      <c r="J904" s="795" t="s">
        <v>1242</v>
      </c>
      <c r="K904" s="793" t="s">
        <v>1242</v>
      </c>
      <c r="L904" s="796">
        <v>1</v>
      </c>
      <c r="M904" s="792">
        <v>12</v>
      </c>
      <c r="N904" s="794">
        <v>26946.38</v>
      </c>
      <c r="O904" s="796">
        <v>1</v>
      </c>
      <c r="P904" s="796">
        <v>6</v>
      </c>
      <c r="Q904" s="794">
        <v>12860.130000000001</v>
      </c>
    </row>
    <row r="905" spans="2:17" s="49" customFormat="1" ht="11.25">
      <c r="B905" s="791" t="s">
        <v>1225</v>
      </c>
      <c r="C905" s="792" t="s">
        <v>1233</v>
      </c>
      <c r="D905" s="792" t="s">
        <v>86</v>
      </c>
      <c r="E905" s="793" t="s">
        <v>1264</v>
      </c>
      <c r="F905" s="794">
        <v>2000</v>
      </c>
      <c r="G905" s="792" t="s">
        <v>3779</v>
      </c>
      <c r="H905" s="795" t="s">
        <v>3780</v>
      </c>
      <c r="I905" s="795" t="s">
        <v>3781</v>
      </c>
      <c r="J905" s="795" t="s">
        <v>1238</v>
      </c>
      <c r="K905" s="793" t="s">
        <v>1232</v>
      </c>
      <c r="L905" s="796">
        <v>1</v>
      </c>
      <c r="M905" s="792">
        <v>12</v>
      </c>
      <c r="N905" s="794">
        <v>27000</v>
      </c>
      <c r="O905" s="796">
        <v>1</v>
      </c>
      <c r="P905" s="796">
        <v>6</v>
      </c>
      <c r="Q905" s="794">
        <v>13930</v>
      </c>
    </row>
    <row r="906" spans="2:17" s="49" customFormat="1" ht="11.25">
      <c r="B906" s="791" t="s">
        <v>1225</v>
      </c>
      <c r="C906" s="792" t="s">
        <v>1233</v>
      </c>
      <c r="D906" s="792" t="s">
        <v>86</v>
      </c>
      <c r="E906" s="793" t="s">
        <v>1888</v>
      </c>
      <c r="F906" s="794">
        <v>2000</v>
      </c>
      <c r="G906" s="792" t="s">
        <v>3782</v>
      </c>
      <c r="H906" s="795" t="s">
        <v>3783</v>
      </c>
      <c r="I906" s="795" t="s">
        <v>1415</v>
      </c>
      <c r="J906" s="795" t="s">
        <v>1256</v>
      </c>
      <c r="K906" s="793" t="s">
        <v>1251</v>
      </c>
      <c r="L906" s="796">
        <v>1</v>
      </c>
      <c r="M906" s="792">
        <v>12</v>
      </c>
      <c r="N906" s="794">
        <v>26998.34</v>
      </c>
      <c r="O906" s="796">
        <v>1</v>
      </c>
      <c r="P906" s="796">
        <v>6</v>
      </c>
      <c r="Q906" s="794">
        <v>12861.11</v>
      </c>
    </row>
    <row r="907" spans="2:17" s="49" customFormat="1" ht="11.25">
      <c r="B907" s="791" t="s">
        <v>1225</v>
      </c>
      <c r="C907" s="792" t="s">
        <v>1233</v>
      </c>
      <c r="D907" s="792" t="s">
        <v>86</v>
      </c>
      <c r="E907" s="793" t="s">
        <v>1586</v>
      </c>
      <c r="F907" s="794">
        <v>3000</v>
      </c>
      <c r="G907" s="792" t="s">
        <v>3784</v>
      </c>
      <c r="H907" s="795" t="s">
        <v>3785</v>
      </c>
      <c r="I907" s="795" t="s">
        <v>3786</v>
      </c>
      <c r="J907" s="795" t="s">
        <v>1238</v>
      </c>
      <c r="K907" s="793" t="s">
        <v>1232</v>
      </c>
      <c r="L907" s="796">
        <v>1</v>
      </c>
      <c r="M907" s="792">
        <v>12</v>
      </c>
      <c r="N907" s="794">
        <v>39972.42</v>
      </c>
      <c r="O907" s="796">
        <v>1</v>
      </c>
      <c r="P907" s="796">
        <v>6</v>
      </c>
      <c r="Q907" s="794">
        <v>18830</v>
      </c>
    </row>
    <row r="908" spans="2:17" s="49" customFormat="1" ht="11.25">
      <c r="B908" s="791" t="s">
        <v>1225</v>
      </c>
      <c r="C908" s="792" t="s">
        <v>1233</v>
      </c>
      <c r="D908" s="792" t="s">
        <v>86</v>
      </c>
      <c r="E908" s="793" t="s">
        <v>2062</v>
      </c>
      <c r="F908" s="794">
        <v>1800</v>
      </c>
      <c r="G908" s="792" t="s">
        <v>3787</v>
      </c>
      <c r="H908" s="795" t="s">
        <v>3788</v>
      </c>
      <c r="I908" s="795" t="s">
        <v>1242</v>
      </c>
      <c r="J908" s="795" t="s">
        <v>1242</v>
      </c>
      <c r="K908" s="793" t="s">
        <v>1242</v>
      </c>
      <c r="L908" s="796">
        <v>7</v>
      </c>
      <c r="M908" s="792">
        <v>12</v>
      </c>
      <c r="N908" s="794">
        <v>24533.37</v>
      </c>
      <c r="O908" s="796">
        <v>1</v>
      </c>
      <c r="P908" s="796">
        <v>6</v>
      </c>
      <c r="Q908" s="794">
        <v>10461.620000000001</v>
      </c>
    </row>
    <row r="909" spans="2:17" s="49" customFormat="1" ht="11.25">
      <c r="B909" s="791" t="s">
        <v>1225</v>
      </c>
      <c r="C909" s="792" t="s">
        <v>1233</v>
      </c>
      <c r="D909" s="792" t="s">
        <v>86</v>
      </c>
      <c r="E909" s="793" t="s">
        <v>2175</v>
      </c>
      <c r="F909" s="794">
        <v>4000</v>
      </c>
      <c r="G909" s="792" t="s">
        <v>3789</v>
      </c>
      <c r="H909" s="795" t="s">
        <v>3790</v>
      </c>
      <c r="I909" s="795" t="s">
        <v>3791</v>
      </c>
      <c r="J909" s="795" t="s">
        <v>1256</v>
      </c>
      <c r="K909" s="793" t="s">
        <v>1251</v>
      </c>
      <c r="L909" s="796">
        <v>1</v>
      </c>
      <c r="M909" s="792">
        <v>12</v>
      </c>
      <c r="N909" s="794">
        <v>50830.270000000004</v>
      </c>
      <c r="O909" s="796">
        <v>1</v>
      </c>
      <c r="P909" s="796">
        <v>6</v>
      </c>
      <c r="Q909" s="794">
        <v>24893.33</v>
      </c>
    </row>
    <row r="910" spans="2:17" s="49" customFormat="1" ht="11.25">
      <c r="B910" s="791" t="s">
        <v>1225</v>
      </c>
      <c r="C910" s="792" t="s">
        <v>1233</v>
      </c>
      <c r="D910" s="792" t="s">
        <v>86</v>
      </c>
      <c r="E910" s="793" t="s">
        <v>1244</v>
      </c>
      <c r="F910" s="794">
        <v>2000</v>
      </c>
      <c r="G910" s="792" t="s">
        <v>3792</v>
      </c>
      <c r="H910" s="795" t="s">
        <v>3793</v>
      </c>
      <c r="I910" s="795" t="s">
        <v>3794</v>
      </c>
      <c r="J910" s="795" t="s">
        <v>1238</v>
      </c>
      <c r="K910" s="793" t="s">
        <v>1251</v>
      </c>
      <c r="L910" s="796">
        <v>1</v>
      </c>
      <c r="M910" s="792">
        <v>12</v>
      </c>
      <c r="N910" s="794">
        <v>26795.13</v>
      </c>
      <c r="O910" s="796">
        <v>1</v>
      </c>
      <c r="P910" s="796">
        <v>6</v>
      </c>
      <c r="Q910" s="794">
        <v>12860.279999999999</v>
      </c>
    </row>
    <row r="911" spans="2:17" s="49" customFormat="1" ht="11.25">
      <c r="B911" s="791" t="s">
        <v>1225</v>
      </c>
      <c r="C911" s="792" t="s">
        <v>1233</v>
      </c>
      <c r="D911" s="792" t="s">
        <v>86</v>
      </c>
      <c r="E911" s="793" t="s">
        <v>1581</v>
      </c>
      <c r="F911" s="794">
        <v>2500</v>
      </c>
      <c r="G911" s="792" t="s">
        <v>3795</v>
      </c>
      <c r="H911" s="795" t="s">
        <v>3796</v>
      </c>
      <c r="I911" s="795" t="s">
        <v>1242</v>
      </c>
      <c r="J911" s="795" t="s">
        <v>1242</v>
      </c>
      <c r="K911" s="793" t="s">
        <v>1242</v>
      </c>
      <c r="L911" s="796">
        <v>7</v>
      </c>
      <c r="M911" s="792">
        <v>12</v>
      </c>
      <c r="N911" s="794">
        <v>32519.449999999997</v>
      </c>
      <c r="O911" s="796">
        <v>1</v>
      </c>
      <c r="P911" s="796">
        <v>6</v>
      </c>
      <c r="Q911" s="794">
        <v>15857.77</v>
      </c>
    </row>
    <row r="912" spans="2:17" s="49" customFormat="1" ht="11.25">
      <c r="B912" s="791" t="s">
        <v>1225</v>
      </c>
      <c r="C912" s="792" t="s">
        <v>1233</v>
      </c>
      <c r="D912" s="792" t="s">
        <v>86</v>
      </c>
      <c r="E912" s="793" t="s">
        <v>3797</v>
      </c>
      <c r="F912" s="794">
        <v>3500</v>
      </c>
      <c r="G912" s="792" t="s">
        <v>3798</v>
      </c>
      <c r="H912" s="795" t="s">
        <v>3799</v>
      </c>
      <c r="I912" s="795" t="s">
        <v>3800</v>
      </c>
      <c r="J912" s="795" t="s">
        <v>1238</v>
      </c>
      <c r="K912" s="793" t="s">
        <v>1251</v>
      </c>
      <c r="L912" s="796">
        <v>1</v>
      </c>
      <c r="M912" s="792">
        <v>12</v>
      </c>
      <c r="N912" s="794">
        <v>44939.229999999996</v>
      </c>
      <c r="O912" s="796">
        <v>1</v>
      </c>
      <c r="P912" s="796">
        <v>6</v>
      </c>
      <c r="Q912" s="794">
        <v>21923.919999999998</v>
      </c>
    </row>
    <row r="913" spans="2:17" s="49" customFormat="1" ht="11.25">
      <c r="B913" s="791" t="s">
        <v>1225</v>
      </c>
      <c r="C913" s="792" t="s">
        <v>1233</v>
      </c>
      <c r="D913" s="792" t="s">
        <v>86</v>
      </c>
      <c r="E913" s="793" t="s">
        <v>1304</v>
      </c>
      <c r="F913" s="794">
        <v>2350</v>
      </c>
      <c r="G913" s="792" t="s">
        <v>3801</v>
      </c>
      <c r="H913" s="795" t="s">
        <v>3802</v>
      </c>
      <c r="I913" s="795" t="s">
        <v>1331</v>
      </c>
      <c r="J913" s="795" t="s">
        <v>1238</v>
      </c>
      <c r="K913" s="793" t="s">
        <v>1251</v>
      </c>
      <c r="L913" s="796">
        <v>1</v>
      </c>
      <c r="M913" s="792">
        <v>12</v>
      </c>
      <c r="N913" s="794">
        <v>31121.66</v>
      </c>
      <c r="O913" s="796">
        <v>1</v>
      </c>
      <c r="P913" s="796">
        <v>6</v>
      </c>
      <c r="Q913" s="794">
        <v>14951.499999999998</v>
      </c>
    </row>
    <row r="914" spans="2:17" s="49" customFormat="1" ht="11.25">
      <c r="B914" s="791" t="s">
        <v>1225</v>
      </c>
      <c r="C914" s="792" t="s">
        <v>1233</v>
      </c>
      <c r="D914" s="792" t="s">
        <v>86</v>
      </c>
      <c r="E914" s="793" t="s">
        <v>1339</v>
      </c>
      <c r="F914" s="794">
        <v>2300</v>
      </c>
      <c r="G914" s="792" t="s">
        <v>3803</v>
      </c>
      <c r="H914" s="795" t="s">
        <v>3804</v>
      </c>
      <c r="I914" s="795" t="s">
        <v>1290</v>
      </c>
      <c r="J914" s="795" t="s">
        <v>1238</v>
      </c>
      <c r="K914" s="793" t="s">
        <v>1251</v>
      </c>
      <c r="L914" s="796">
        <v>1</v>
      </c>
      <c r="M914" s="792">
        <v>12</v>
      </c>
      <c r="N914" s="794">
        <v>30522.37</v>
      </c>
      <c r="O914" s="796">
        <v>0</v>
      </c>
      <c r="P914" s="796">
        <v>1</v>
      </c>
      <c r="Q914" s="794">
        <v>1725</v>
      </c>
    </row>
    <row r="915" spans="2:17" s="49" customFormat="1" ht="11.25">
      <c r="B915" s="791" t="s">
        <v>1225</v>
      </c>
      <c r="C915" s="792" t="s">
        <v>1233</v>
      </c>
      <c r="D915" s="792" t="s">
        <v>86</v>
      </c>
      <c r="E915" s="793" t="s">
        <v>1839</v>
      </c>
      <c r="F915" s="794">
        <v>2600</v>
      </c>
      <c r="G915" s="792" t="s">
        <v>3805</v>
      </c>
      <c r="H915" s="795" t="s">
        <v>3806</v>
      </c>
      <c r="I915" s="795" t="s">
        <v>1636</v>
      </c>
      <c r="J915" s="795" t="s">
        <v>1238</v>
      </c>
      <c r="K915" s="793" t="s">
        <v>1232</v>
      </c>
      <c r="L915" s="796">
        <v>1</v>
      </c>
      <c r="M915" s="792">
        <v>12</v>
      </c>
      <c r="N915" s="794">
        <v>34200</v>
      </c>
      <c r="O915" s="796">
        <v>1</v>
      </c>
      <c r="P915" s="796">
        <v>6</v>
      </c>
      <c r="Q915" s="794">
        <v>16530</v>
      </c>
    </row>
    <row r="916" spans="2:17" s="49" customFormat="1" ht="11.25">
      <c r="B916" s="791" t="s">
        <v>1225</v>
      </c>
      <c r="C916" s="792" t="s">
        <v>1233</v>
      </c>
      <c r="D916" s="792" t="s">
        <v>86</v>
      </c>
      <c r="E916" s="793" t="s">
        <v>2814</v>
      </c>
      <c r="F916" s="794">
        <v>2000</v>
      </c>
      <c r="G916" s="792" t="s">
        <v>3807</v>
      </c>
      <c r="H916" s="795" t="s">
        <v>3808</v>
      </c>
      <c r="I916" s="795" t="s">
        <v>3809</v>
      </c>
      <c r="J916" s="795" t="s">
        <v>1238</v>
      </c>
      <c r="K916" s="793" t="s">
        <v>1232</v>
      </c>
      <c r="L916" s="796">
        <v>1</v>
      </c>
      <c r="M916" s="792">
        <v>12</v>
      </c>
      <c r="N916" s="794">
        <v>27132.489999999998</v>
      </c>
      <c r="O916" s="796">
        <v>1</v>
      </c>
      <c r="P916" s="796">
        <v>6</v>
      </c>
      <c r="Q916" s="794">
        <v>10991.669999999998</v>
      </c>
    </row>
    <row r="917" spans="2:17" s="49" customFormat="1" ht="11.25">
      <c r="B917" s="791" t="s">
        <v>1225</v>
      </c>
      <c r="C917" s="792" t="s">
        <v>1233</v>
      </c>
      <c r="D917" s="792" t="s">
        <v>86</v>
      </c>
      <c r="E917" s="793" t="s">
        <v>3810</v>
      </c>
      <c r="F917" s="794">
        <v>2600</v>
      </c>
      <c r="G917" s="792" t="s">
        <v>3811</v>
      </c>
      <c r="H917" s="795" t="s">
        <v>3812</v>
      </c>
      <c r="I917" s="795" t="s">
        <v>3479</v>
      </c>
      <c r="J917" s="795" t="s">
        <v>1256</v>
      </c>
      <c r="K917" s="793" t="s">
        <v>1327</v>
      </c>
      <c r="L917" s="796">
        <v>7</v>
      </c>
      <c r="M917" s="792">
        <v>12</v>
      </c>
      <c r="N917" s="794">
        <v>34174</v>
      </c>
      <c r="O917" s="796">
        <v>0</v>
      </c>
      <c r="P917" s="796">
        <v>1</v>
      </c>
      <c r="Q917" s="794">
        <v>2816.67</v>
      </c>
    </row>
    <row r="918" spans="2:17" s="49" customFormat="1" ht="11.25">
      <c r="B918" s="791" t="s">
        <v>1225</v>
      </c>
      <c r="C918" s="792" t="s">
        <v>1233</v>
      </c>
      <c r="D918" s="792" t="s">
        <v>86</v>
      </c>
      <c r="E918" s="793" t="s">
        <v>2516</v>
      </c>
      <c r="F918" s="794">
        <v>5500</v>
      </c>
      <c r="G918" s="792" t="s">
        <v>3813</v>
      </c>
      <c r="H918" s="795" t="s">
        <v>3814</v>
      </c>
      <c r="I918" s="795" t="s">
        <v>1471</v>
      </c>
      <c r="J918" s="795" t="s">
        <v>1256</v>
      </c>
      <c r="K918" s="793" t="s">
        <v>1251</v>
      </c>
      <c r="L918" s="796">
        <v>1</v>
      </c>
      <c r="M918" s="792">
        <v>12</v>
      </c>
      <c r="N918" s="794">
        <v>68993.89</v>
      </c>
      <c r="O918" s="796">
        <v>1</v>
      </c>
      <c r="P918" s="796">
        <v>6</v>
      </c>
      <c r="Q918" s="794">
        <v>33825.35</v>
      </c>
    </row>
    <row r="919" spans="2:17" s="49" customFormat="1" ht="11.25">
      <c r="B919" s="791" t="s">
        <v>1225</v>
      </c>
      <c r="C919" s="792" t="s">
        <v>1233</v>
      </c>
      <c r="D919" s="792" t="s">
        <v>86</v>
      </c>
      <c r="E919" s="793" t="s">
        <v>1805</v>
      </c>
      <c r="F919" s="794">
        <v>2000</v>
      </c>
      <c r="G919" s="792" t="s">
        <v>3815</v>
      </c>
      <c r="H919" s="795" t="s">
        <v>3816</v>
      </c>
      <c r="I919" s="795" t="s">
        <v>1237</v>
      </c>
      <c r="J919" s="795" t="s">
        <v>1238</v>
      </c>
      <c r="K919" s="793" t="s">
        <v>1232</v>
      </c>
      <c r="L919" s="796">
        <v>1</v>
      </c>
      <c r="M919" s="792">
        <v>12</v>
      </c>
      <c r="N919" s="794">
        <v>26446.11</v>
      </c>
      <c r="O919" s="796">
        <v>1</v>
      </c>
      <c r="P919" s="796">
        <v>6</v>
      </c>
      <c r="Q919" s="794">
        <v>12790.27</v>
      </c>
    </row>
    <row r="920" spans="2:17" s="49" customFormat="1" ht="11.25">
      <c r="B920" s="791" t="s">
        <v>1225</v>
      </c>
      <c r="C920" s="792" t="s">
        <v>1233</v>
      </c>
      <c r="D920" s="792" t="s">
        <v>86</v>
      </c>
      <c r="E920" s="793" t="s">
        <v>1923</v>
      </c>
      <c r="F920" s="794">
        <v>2600</v>
      </c>
      <c r="G920" s="792" t="s">
        <v>3817</v>
      </c>
      <c r="H920" s="795" t="s">
        <v>3818</v>
      </c>
      <c r="I920" s="795" t="s">
        <v>3819</v>
      </c>
      <c r="J920" s="795" t="s">
        <v>1238</v>
      </c>
      <c r="K920" s="793" t="s">
        <v>1232</v>
      </c>
      <c r="L920" s="796">
        <v>1</v>
      </c>
      <c r="M920" s="792">
        <v>12</v>
      </c>
      <c r="N920" s="794">
        <v>34044.53</v>
      </c>
      <c r="O920" s="796">
        <v>1</v>
      </c>
      <c r="P920" s="796">
        <v>6</v>
      </c>
      <c r="Q920" s="794">
        <v>16530</v>
      </c>
    </row>
    <row r="921" spans="2:17" s="49" customFormat="1" ht="11.25">
      <c r="B921" s="791" t="s">
        <v>1225</v>
      </c>
      <c r="C921" s="792" t="s">
        <v>1243</v>
      </c>
      <c r="D921" s="792" t="s">
        <v>86</v>
      </c>
      <c r="E921" s="793" t="s">
        <v>1505</v>
      </c>
      <c r="F921" s="794">
        <v>1800</v>
      </c>
      <c r="G921" s="792" t="s">
        <v>3820</v>
      </c>
      <c r="H921" s="795" t="s">
        <v>3821</v>
      </c>
      <c r="I921" s="795" t="s">
        <v>2127</v>
      </c>
      <c r="J921" s="795" t="s">
        <v>1256</v>
      </c>
      <c r="K921" s="793" t="s">
        <v>1251</v>
      </c>
      <c r="L921" s="796">
        <v>7</v>
      </c>
      <c r="M921" s="792">
        <v>12</v>
      </c>
      <c r="N921" s="794">
        <v>24600</v>
      </c>
      <c r="O921" s="796">
        <v>1</v>
      </c>
      <c r="P921" s="796">
        <v>6</v>
      </c>
      <c r="Q921" s="794">
        <v>11670</v>
      </c>
    </row>
    <row r="922" spans="2:17" s="49" customFormat="1" ht="11.25">
      <c r="B922" s="791" t="s">
        <v>1225</v>
      </c>
      <c r="C922" s="792" t="s">
        <v>1233</v>
      </c>
      <c r="D922" s="792" t="s">
        <v>86</v>
      </c>
      <c r="E922" s="793" t="s">
        <v>3822</v>
      </c>
      <c r="F922" s="794">
        <v>4500</v>
      </c>
      <c r="G922" s="792" t="s">
        <v>3823</v>
      </c>
      <c r="H922" s="795" t="s">
        <v>3824</v>
      </c>
      <c r="I922" s="795" t="s">
        <v>2519</v>
      </c>
      <c r="J922" s="795" t="s">
        <v>1256</v>
      </c>
      <c r="K922" s="793" t="s">
        <v>1327</v>
      </c>
      <c r="L922" s="796">
        <v>7</v>
      </c>
      <c r="M922" s="792">
        <v>12</v>
      </c>
      <c r="N922" s="794">
        <v>56819.06</v>
      </c>
      <c r="O922" s="796">
        <v>1</v>
      </c>
      <c r="P922" s="796">
        <v>6</v>
      </c>
      <c r="Q922" s="794">
        <v>27930</v>
      </c>
    </row>
    <row r="923" spans="2:17" s="49" customFormat="1" ht="11.25">
      <c r="B923" s="791" t="s">
        <v>1225</v>
      </c>
      <c r="C923" s="792" t="s">
        <v>1233</v>
      </c>
      <c r="D923" s="792" t="s">
        <v>86</v>
      </c>
      <c r="E923" s="793" t="s">
        <v>1234</v>
      </c>
      <c r="F923" s="794">
        <v>2000</v>
      </c>
      <c r="G923" s="792" t="s">
        <v>3825</v>
      </c>
      <c r="H923" s="795" t="s">
        <v>3826</v>
      </c>
      <c r="I923" s="795" t="s">
        <v>1456</v>
      </c>
      <c r="J923" s="795" t="s">
        <v>1238</v>
      </c>
      <c r="K923" s="793" t="s">
        <v>1251</v>
      </c>
      <c r="L923" s="796">
        <v>1</v>
      </c>
      <c r="M923" s="792">
        <v>12</v>
      </c>
      <c r="N923" s="794">
        <v>26849.440000000002</v>
      </c>
      <c r="O923" s="796">
        <v>1</v>
      </c>
      <c r="P923" s="796">
        <v>6</v>
      </c>
      <c r="Q923" s="794">
        <v>12861.38</v>
      </c>
    </row>
    <row r="924" spans="2:17" s="49" customFormat="1" ht="11.25">
      <c r="B924" s="791" t="s">
        <v>1225</v>
      </c>
      <c r="C924" s="792" t="s">
        <v>1243</v>
      </c>
      <c r="D924" s="792" t="s">
        <v>86</v>
      </c>
      <c r="E924" s="793" t="s">
        <v>1423</v>
      </c>
      <c r="F924" s="794">
        <v>4000</v>
      </c>
      <c r="G924" s="792" t="s">
        <v>3827</v>
      </c>
      <c r="H924" s="795" t="s">
        <v>3828</v>
      </c>
      <c r="I924" s="795" t="s">
        <v>2258</v>
      </c>
      <c r="J924" s="795" t="s">
        <v>1256</v>
      </c>
      <c r="K924" s="793" t="s">
        <v>1251</v>
      </c>
      <c r="L924" s="796">
        <v>1</v>
      </c>
      <c r="M924" s="792">
        <v>12</v>
      </c>
      <c r="N924" s="794">
        <v>50994.119999999995</v>
      </c>
      <c r="O924" s="796">
        <v>1</v>
      </c>
      <c r="P924" s="796">
        <v>6</v>
      </c>
      <c r="Q924" s="794">
        <v>21857.499999999996</v>
      </c>
    </row>
    <row r="925" spans="2:17" s="49" customFormat="1" ht="11.25">
      <c r="B925" s="791" t="s">
        <v>1225</v>
      </c>
      <c r="C925" s="792" t="s">
        <v>1233</v>
      </c>
      <c r="D925" s="792" t="s">
        <v>86</v>
      </c>
      <c r="E925" s="793" t="s">
        <v>1647</v>
      </c>
      <c r="F925" s="794">
        <v>4500</v>
      </c>
      <c r="G925" s="792" t="s">
        <v>3829</v>
      </c>
      <c r="H925" s="795" t="s">
        <v>3830</v>
      </c>
      <c r="I925" s="795" t="s">
        <v>1280</v>
      </c>
      <c r="J925" s="795" t="s">
        <v>1256</v>
      </c>
      <c r="K925" s="793" t="s">
        <v>1251</v>
      </c>
      <c r="L925" s="796">
        <v>7</v>
      </c>
      <c r="M925" s="792">
        <v>12</v>
      </c>
      <c r="N925" s="794">
        <v>56994.06</v>
      </c>
      <c r="O925" s="796">
        <v>1</v>
      </c>
      <c r="P925" s="796">
        <v>6</v>
      </c>
      <c r="Q925" s="794">
        <v>27897.489999999998</v>
      </c>
    </row>
    <row r="926" spans="2:17" s="49" customFormat="1" ht="11.25">
      <c r="B926" s="791" t="s">
        <v>1225</v>
      </c>
      <c r="C926" s="792" t="s">
        <v>1233</v>
      </c>
      <c r="D926" s="792" t="s">
        <v>86</v>
      </c>
      <c r="E926" s="793" t="s">
        <v>2558</v>
      </c>
      <c r="F926" s="794">
        <v>2000</v>
      </c>
      <c r="G926" s="792" t="s">
        <v>3831</v>
      </c>
      <c r="H926" s="795" t="s">
        <v>3832</v>
      </c>
      <c r="I926" s="795" t="s">
        <v>1242</v>
      </c>
      <c r="J926" s="795" t="s">
        <v>1382</v>
      </c>
      <c r="K926" s="793" t="s">
        <v>1383</v>
      </c>
      <c r="L926" s="796">
        <v>1</v>
      </c>
      <c r="M926" s="792">
        <v>12</v>
      </c>
      <c r="N926" s="794">
        <v>26998.89</v>
      </c>
      <c r="O926" s="796">
        <v>1</v>
      </c>
      <c r="P926" s="796">
        <v>6</v>
      </c>
      <c r="Q926" s="794">
        <v>12860.41</v>
      </c>
    </row>
    <row r="927" spans="2:17" s="49" customFormat="1" ht="11.25">
      <c r="B927" s="791" t="s">
        <v>1225</v>
      </c>
      <c r="C927" s="792" t="s">
        <v>1233</v>
      </c>
      <c r="D927" s="792" t="s">
        <v>86</v>
      </c>
      <c r="E927" s="793" t="s">
        <v>1244</v>
      </c>
      <c r="F927" s="794">
        <v>2000</v>
      </c>
      <c r="G927" s="792" t="s">
        <v>3833</v>
      </c>
      <c r="H927" s="795" t="s">
        <v>3834</v>
      </c>
      <c r="I927" s="795" t="s">
        <v>1513</v>
      </c>
      <c r="J927" s="795" t="s">
        <v>1256</v>
      </c>
      <c r="K927" s="793" t="s">
        <v>1251</v>
      </c>
      <c r="L927" s="796">
        <v>1</v>
      </c>
      <c r="M927" s="792">
        <v>12</v>
      </c>
      <c r="N927" s="794">
        <v>26847.63</v>
      </c>
      <c r="O927" s="796">
        <v>1</v>
      </c>
      <c r="P927" s="796">
        <v>6</v>
      </c>
      <c r="Q927" s="794">
        <v>12863.33</v>
      </c>
    </row>
    <row r="928" spans="2:17" s="49" customFormat="1" ht="11.25">
      <c r="B928" s="791" t="s">
        <v>1225</v>
      </c>
      <c r="C928" s="792" t="s">
        <v>1233</v>
      </c>
      <c r="D928" s="792" t="s">
        <v>86</v>
      </c>
      <c r="E928" s="793" t="s">
        <v>3835</v>
      </c>
      <c r="F928" s="794">
        <v>2000</v>
      </c>
      <c r="G928" s="792" t="s">
        <v>3836</v>
      </c>
      <c r="H928" s="795" t="s">
        <v>3837</v>
      </c>
      <c r="I928" s="795" t="s">
        <v>3838</v>
      </c>
      <c r="J928" s="795" t="s">
        <v>1256</v>
      </c>
      <c r="K928" s="793" t="s">
        <v>1251</v>
      </c>
      <c r="L928" s="796">
        <v>1</v>
      </c>
      <c r="M928" s="792">
        <v>12</v>
      </c>
      <c r="N928" s="794">
        <v>26970.71</v>
      </c>
      <c r="O928" s="796">
        <v>1</v>
      </c>
      <c r="P928" s="796">
        <v>6</v>
      </c>
      <c r="Q928" s="794">
        <v>12861.1</v>
      </c>
    </row>
    <row r="929" spans="2:17" s="49" customFormat="1" ht="11.25">
      <c r="B929" s="791" t="s">
        <v>1225</v>
      </c>
      <c r="C929" s="792" t="s">
        <v>1233</v>
      </c>
      <c r="D929" s="792" t="s">
        <v>86</v>
      </c>
      <c r="E929" s="793" t="s">
        <v>2745</v>
      </c>
      <c r="F929" s="794">
        <v>2500</v>
      </c>
      <c r="G929" s="792" t="s">
        <v>3839</v>
      </c>
      <c r="H929" s="795" t="s">
        <v>3840</v>
      </c>
      <c r="I929" s="795" t="s">
        <v>3841</v>
      </c>
      <c r="J929" s="795" t="s">
        <v>1238</v>
      </c>
      <c r="K929" s="793" t="s">
        <v>1232</v>
      </c>
      <c r="L929" s="796">
        <v>1</v>
      </c>
      <c r="M929" s="792">
        <v>12</v>
      </c>
      <c r="N929" s="794">
        <v>32967.53</v>
      </c>
      <c r="O929" s="796">
        <v>1</v>
      </c>
      <c r="P929" s="796">
        <v>6</v>
      </c>
      <c r="Q929" s="794">
        <v>15930</v>
      </c>
    </row>
    <row r="930" spans="2:17" s="49" customFormat="1" ht="11.25">
      <c r="B930" s="791" t="s">
        <v>1225</v>
      </c>
      <c r="C930" s="792" t="s">
        <v>1233</v>
      </c>
      <c r="D930" s="792" t="s">
        <v>86</v>
      </c>
      <c r="E930" s="793" t="s">
        <v>1244</v>
      </c>
      <c r="F930" s="794">
        <v>2000</v>
      </c>
      <c r="G930" s="792" t="s">
        <v>3842</v>
      </c>
      <c r="H930" s="795" t="s">
        <v>3843</v>
      </c>
      <c r="I930" s="795" t="s">
        <v>1290</v>
      </c>
      <c r="J930" s="795" t="s">
        <v>1238</v>
      </c>
      <c r="K930" s="793" t="s">
        <v>1251</v>
      </c>
      <c r="L930" s="796">
        <v>1</v>
      </c>
      <c r="M930" s="792">
        <v>12</v>
      </c>
      <c r="N930" s="794">
        <v>26945.83</v>
      </c>
      <c r="O930" s="796">
        <v>1</v>
      </c>
      <c r="P930" s="796">
        <v>6</v>
      </c>
      <c r="Q930" s="794">
        <v>12442.8</v>
      </c>
    </row>
    <row r="931" spans="2:17" s="49" customFormat="1" ht="11.25">
      <c r="B931" s="791" t="s">
        <v>1225</v>
      </c>
      <c r="C931" s="792" t="s">
        <v>1233</v>
      </c>
      <c r="D931" s="792" t="s">
        <v>86</v>
      </c>
      <c r="E931" s="793" t="s">
        <v>3844</v>
      </c>
      <c r="F931" s="794">
        <v>6000</v>
      </c>
      <c r="G931" s="792" t="s">
        <v>3845</v>
      </c>
      <c r="H931" s="795" t="s">
        <v>3846</v>
      </c>
      <c r="I931" s="795" t="s">
        <v>3847</v>
      </c>
      <c r="J931" s="795" t="s">
        <v>1256</v>
      </c>
      <c r="K931" s="793" t="s">
        <v>1251</v>
      </c>
      <c r="L931" s="796">
        <v>1</v>
      </c>
      <c r="M931" s="792">
        <v>12</v>
      </c>
      <c r="N931" s="794">
        <v>75000</v>
      </c>
      <c r="O931" s="796">
        <v>0</v>
      </c>
      <c r="P931" s="796">
        <v>1</v>
      </c>
      <c r="Q931" s="794">
        <v>7000</v>
      </c>
    </row>
    <row r="932" spans="2:17" s="49" customFormat="1" ht="11.25">
      <c r="B932" s="791" t="s">
        <v>1225</v>
      </c>
      <c r="C932" s="792" t="s">
        <v>1233</v>
      </c>
      <c r="D932" s="792" t="s">
        <v>86</v>
      </c>
      <c r="E932" s="793" t="s">
        <v>2814</v>
      </c>
      <c r="F932" s="794">
        <v>2000</v>
      </c>
      <c r="G932" s="792" t="s">
        <v>3848</v>
      </c>
      <c r="H932" s="795" t="s">
        <v>3849</v>
      </c>
      <c r="I932" s="795" t="s">
        <v>3850</v>
      </c>
      <c r="J932" s="795" t="s">
        <v>1238</v>
      </c>
      <c r="K932" s="793" t="s">
        <v>1232</v>
      </c>
      <c r="L932" s="796">
        <v>1</v>
      </c>
      <c r="M932" s="792">
        <v>12</v>
      </c>
      <c r="N932" s="794">
        <v>26997.08</v>
      </c>
      <c r="O932" s="796">
        <v>1</v>
      </c>
      <c r="P932" s="796">
        <v>6</v>
      </c>
      <c r="Q932" s="794">
        <v>12863.050000000001</v>
      </c>
    </row>
    <row r="933" spans="2:17" s="49" customFormat="1" ht="11.25">
      <c r="B933" s="791" t="s">
        <v>1225</v>
      </c>
      <c r="C933" s="792" t="s">
        <v>1233</v>
      </c>
      <c r="D933" s="792" t="s">
        <v>86</v>
      </c>
      <c r="E933" s="793" t="s">
        <v>3851</v>
      </c>
      <c r="F933" s="794">
        <v>2600</v>
      </c>
      <c r="G933" s="792" t="s">
        <v>3852</v>
      </c>
      <c r="H933" s="795" t="s">
        <v>3853</v>
      </c>
      <c r="I933" s="795" t="s">
        <v>1247</v>
      </c>
      <c r="J933" s="795" t="s">
        <v>1238</v>
      </c>
      <c r="K933" s="793" t="s">
        <v>1232</v>
      </c>
      <c r="L933" s="796">
        <v>1</v>
      </c>
      <c r="M933" s="792">
        <v>12</v>
      </c>
      <c r="N933" s="794">
        <v>34184.83</v>
      </c>
      <c r="O933" s="796">
        <v>1</v>
      </c>
      <c r="P933" s="796">
        <v>6</v>
      </c>
      <c r="Q933" s="794">
        <v>16526.03</v>
      </c>
    </row>
    <row r="934" spans="2:17" s="49" customFormat="1" ht="11.25">
      <c r="B934" s="791" t="s">
        <v>1225</v>
      </c>
      <c r="C934" s="792" t="s">
        <v>1233</v>
      </c>
      <c r="D934" s="792" t="s">
        <v>86</v>
      </c>
      <c r="E934" s="793" t="s">
        <v>1234</v>
      </c>
      <c r="F934" s="794">
        <v>2000</v>
      </c>
      <c r="G934" s="792" t="s">
        <v>3854</v>
      </c>
      <c r="H934" s="795" t="s">
        <v>3855</v>
      </c>
      <c r="I934" s="795" t="s">
        <v>1331</v>
      </c>
      <c r="J934" s="795" t="s">
        <v>1238</v>
      </c>
      <c r="K934" s="793" t="s">
        <v>1251</v>
      </c>
      <c r="L934" s="796">
        <v>1</v>
      </c>
      <c r="M934" s="792">
        <v>12</v>
      </c>
      <c r="N934" s="794">
        <v>26998.36</v>
      </c>
      <c r="O934" s="796">
        <v>1</v>
      </c>
      <c r="P934" s="796">
        <v>6</v>
      </c>
      <c r="Q934" s="794">
        <v>12863.33</v>
      </c>
    </row>
    <row r="935" spans="2:17" s="49" customFormat="1" ht="11.25">
      <c r="B935" s="791" t="s">
        <v>1225</v>
      </c>
      <c r="C935" s="792" t="s">
        <v>1233</v>
      </c>
      <c r="D935" s="792" t="s">
        <v>86</v>
      </c>
      <c r="E935" s="793" t="s">
        <v>1287</v>
      </c>
      <c r="F935" s="794">
        <v>2100</v>
      </c>
      <c r="G935" s="792" t="s">
        <v>3856</v>
      </c>
      <c r="H935" s="795" t="s">
        <v>3857</v>
      </c>
      <c r="I935" s="795" t="s">
        <v>1513</v>
      </c>
      <c r="J935" s="795" t="s">
        <v>1238</v>
      </c>
      <c r="K935" s="793" t="s">
        <v>1251</v>
      </c>
      <c r="L935" s="796">
        <v>7</v>
      </c>
      <c r="M935" s="792">
        <v>12</v>
      </c>
      <c r="N935" s="794">
        <v>28199.71</v>
      </c>
      <c r="O935" s="796">
        <v>1</v>
      </c>
      <c r="P935" s="796">
        <v>6</v>
      </c>
      <c r="Q935" s="794">
        <v>13456.21</v>
      </c>
    </row>
    <row r="936" spans="2:17" s="49" customFormat="1" ht="11.25">
      <c r="B936" s="791" t="s">
        <v>1225</v>
      </c>
      <c r="C936" s="792" t="s">
        <v>1243</v>
      </c>
      <c r="D936" s="792" t="s">
        <v>86</v>
      </c>
      <c r="E936" s="793" t="s">
        <v>3858</v>
      </c>
      <c r="F936" s="794">
        <v>6000</v>
      </c>
      <c r="G936" s="792" t="s">
        <v>3859</v>
      </c>
      <c r="H936" s="795" t="s">
        <v>3860</v>
      </c>
      <c r="I936" s="795" t="s">
        <v>3847</v>
      </c>
      <c r="J936" s="795" t="s">
        <v>1256</v>
      </c>
      <c r="K936" s="793" t="s">
        <v>1251</v>
      </c>
      <c r="L936" s="796">
        <v>7</v>
      </c>
      <c r="M936" s="792">
        <v>12</v>
      </c>
      <c r="N936" s="794">
        <v>74554.17</v>
      </c>
      <c r="O936" s="796">
        <v>1</v>
      </c>
      <c r="P936" s="796">
        <v>6</v>
      </c>
      <c r="Q936" s="794">
        <v>36917.5</v>
      </c>
    </row>
    <row r="937" spans="2:17" s="49" customFormat="1" ht="11.25">
      <c r="B937" s="791" t="s">
        <v>1225</v>
      </c>
      <c r="C937" s="792" t="s">
        <v>1233</v>
      </c>
      <c r="D937" s="792" t="s">
        <v>86</v>
      </c>
      <c r="E937" s="793" t="s">
        <v>3861</v>
      </c>
      <c r="F937" s="794">
        <v>4000</v>
      </c>
      <c r="G937" s="792" t="s">
        <v>3862</v>
      </c>
      <c r="H937" s="795" t="s">
        <v>3863</v>
      </c>
      <c r="I937" s="795" t="s">
        <v>1513</v>
      </c>
      <c r="J937" s="795" t="s">
        <v>1256</v>
      </c>
      <c r="K937" s="793" t="s">
        <v>1327</v>
      </c>
      <c r="L937" s="796">
        <v>1</v>
      </c>
      <c r="M937" s="792">
        <v>12</v>
      </c>
      <c r="N937" s="794">
        <v>51000</v>
      </c>
      <c r="O937" s="796">
        <v>1</v>
      </c>
      <c r="P937" s="796">
        <v>6</v>
      </c>
      <c r="Q937" s="794">
        <v>24929.730000000003</v>
      </c>
    </row>
    <row r="938" spans="2:17" s="49" customFormat="1" ht="11.25">
      <c r="B938" s="791" t="s">
        <v>1225</v>
      </c>
      <c r="C938" s="792" t="s">
        <v>1233</v>
      </c>
      <c r="D938" s="792" t="s">
        <v>86</v>
      </c>
      <c r="E938" s="793" t="s">
        <v>1280</v>
      </c>
      <c r="F938" s="794">
        <v>5500</v>
      </c>
      <c r="G938" s="792" t="s">
        <v>3864</v>
      </c>
      <c r="H938" s="795" t="s">
        <v>3865</v>
      </c>
      <c r="I938" s="795" t="s">
        <v>2353</v>
      </c>
      <c r="J938" s="795" t="s">
        <v>1256</v>
      </c>
      <c r="K938" s="793" t="s">
        <v>1251</v>
      </c>
      <c r="L938" s="796">
        <v>1</v>
      </c>
      <c r="M938" s="792">
        <v>12</v>
      </c>
      <c r="N938" s="794">
        <v>68668.42</v>
      </c>
      <c r="O938" s="796">
        <v>1</v>
      </c>
      <c r="P938" s="796">
        <v>6</v>
      </c>
      <c r="Q938" s="794">
        <v>33736.36</v>
      </c>
    </row>
    <row r="939" spans="2:17" s="49" customFormat="1" ht="11.25">
      <c r="B939" s="791" t="s">
        <v>1225</v>
      </c>
      <c r="C939" s="792" t="s">
        <v>1233</v>
      </c>
      <c r="D939" s="792" t="s">
        <v>86</v>
      </c>
      <c r="E939" s="793" t="s">
        <v>1244</v>
      </c>
      <c r="F939" s="794">
        <v>2000</v>
      </c>
      <c r="G939" s="792" t="s">
        <v>3866</v>
      </c>
      <c r="H939" s="795" t="s">
        <v>3867</v>
      </c>
      <c r="I939" s="795" t="s">
        <v>3868</v>
      </c>
      <c r="J939" s="795" t="s">
        <v>1238</v>
      </c>
      <c r="K939" s="793" t="s">
        <v>1251</v>
      </c>
      <c r="L939" s="796">
        <v>1</v>
      </c>
      <c r="M939" s="792">
        <v>12</v>
      </c>
      <c r="N939" s="794">
        <v>26925.41</v>
      </c>
      <c r="O939" s="796">
        <v>1</v>
      </c>
      <c r="P939" s="796">
        <v>6</v>
      </c>
      <c r="Q939" s="794">
        <v>12927.92</v>
      </c>
    </row>
    <row r="940" spans="2:17" s="49" customFormat="1" ht="11.25">
      <c r="B940" s="791" t="s">
        <v>1225</v>
      </c>
      <c r="C940" s="792" t="s">
        <v>1233</v>
      </c>
      <c r="D940" s="792" t="s">
        <v>86</v>
      </c>
      <c r="E940" s="793" t="s">
        <v>1494</v>
      </c>
      <c r="F940" s="794">
        <v>2000</v>
      </c>
      <c r="G940" s="792" t="s">
        <v>3869</v>
      </c>
      <c r="H940" s="795" t="s">
        <v>3870</v>
      </c>
      <c r="I940" s="795" t="s">
        <v>1290</v>
      </c>
      <c r="J940" s="795" t="s">
        <v>1238</v>
      </c>
      <c r="K940" s="793" t="s">
        <v>1251</v>
      </c>
      <c r="L940" s="796">
        <v>1</v>
      </c>
      <c r="M940" s="792">
        <v>12</v>
      </c>
      <c r="N940" s="794">
        <v>27133.33</v>
      </c>
      <c r="O940" s="796">
        <v>1</v>
      </c>
      <c r="P940" s="796">
        <v>6</v>
      </c>
      <c r="Q940" s="794">
        <v>12896.949999999999</v>
      </c>
    </row>
    <row r="941" spans="2:17" s="49" customFormat="1" ht="11.25">
      <c r="B941" s="791" t="s">
        <v>1225</v>
      </c>
      <c r="C941" s="792" t="s">
        <v>1233</v>
      </c>
      <c r="D941" s="792" t="s">
        <v>86</v>
      </c>
      <c r="E941" s="793" t="s">
        <v>1276</v>
      </c>
      <c r="F941" s="794">
        <v>2300</v>
      </c>
      <c r="G941" s="792" t="s">
        <v>3871</v>
      </c>
      <c r="H941" s="795" t="s">
        <v>3872</v>
      </c>
      <c r="I941" s="795" t="s">
        <v>1471</v>
      </c>
      <c r="J941" s="795" t="s">
        <v>1256</v>
      </c>
      <c r="K941" s="793" t="s">
        <v>1327</v>
      </c>
      <c r="L941" s="796">
        <v>1</v>
      </c>
      <c r="M941" s="792">
        <v>12</v>
      </c>
      <c r="N941" s="794">
        <v>30574.1</v>
      </c>
      <c r="O941" s="796">
        <v>1</v>
      </c>
      <c r="P941" s="796">
        <v>6</v>
      </c>
      <c r="Q941" s="794">
        <v>14628.89</v>
      </c>
    </row>
    <row r="942" spans="2:17" s="49" customFormat="1" ht="11.25">
      <c r="B942" s="791" t="s">
        <v>1225</v>
      </c>
      <c r="C942" s="792" t="s">
        <v>1233</v>
      </c>
      <c r="D942" s="792" t="s">
        <v>86</v>
      </c>
      <c r="E942" s="793" t="s">
        <v>1435</v>
      </c>
      <c r="F942" s="794">
        <v>2000</v>
      </c>
      <c r="G942" s="792" t="s">
        <v>3873</v>
      </c>
      <c r="H942" s="795" t="s">
        <v>3874</v>
      </c>
      <c r="I942" s="795" t="s">
        <v>3875</v>
      </c>
      <c r="J942" s="795" t="s">
        <v>1238</v>
      </c>
      <c r="K942" s="793" t="s">
        <v>1251</v>
      </c>
      <c r="L942" s="796">
        <v>7</v>
      </c>
      <c r="M942" s="792">
        <v>12</v>
      </c>
      <c r="N942" s="794">
        <v>27000</v>
      </c>
      <c r="O942" s="796">
        <v>0</v>
      </c>
      <c r="P942" s="796">
        <v>1</v>
      </c>
      <c r="Q942" s="794">
        <v>1833.33</v>
      </c>
    </row>
    <row r="943" spans="2:17" s="49" customFormat="1" ht="11.25">
      <c r="B943" s="791" t="s">
        <v>1225</v>
      </c>
      <c r="C943" s="792" t="s">
        <v>1243</v>
      </c>
      <c r="D943" s="792" t="s">
        <v>86</v>
      </c>
      <c r="E943" s="793" t="s">
        <v>3876</v>
      </c>
      <c r="F943" s="794">
        <v>7000</v>
      </c>
      <c r="G943" s="792" t="s">
        <v>3877</v>
      </c>
      <c r="H943" s="795" t="s">
        <v>3878</v>
      </c>
      <c r="I943" s="795" t="s">
        <v>1280</v>
      </c>
      <c r="J943" s="795" t="s">
        <v>1256</v>
      </c>
      <c r="K943" s="793" t="s">
        <v>1251</v>
      </c>
      <c r="L943" s="796">
        <v>7</v>
      </c>
      <c r="M943" s="792">
        <v>12</v>
      </c>
      <c r="N943" s="794">
        <v>86326.74</v>
      </c>
      <c r="O943" s="796">
        <v>1</v>
      </c>
      <c r="P943" s="796">
        <v>6</v>
      </c>
      <c r="Q943" s="794">
        <v>42923.19</v>
      </c>
    </row>
    <row r="944" spans="2:17" s="49" customFormat="1" ht="11.25">
      <c r="B944" s="791" t="s">
        <v>1225</v>
      </c>
      <c r="C944" s="792" t="s">
        <v>1233</v>
      </c>
      <c r="D944" s="792" t="s">
        <v>86</v>
      </c>
      <c r="E944" s="793" t="s">
        <v>1501</v>
      </c>
      <c r="F944" s="794">
        <v>3500</v>
      </c>
      <c r="G944" s="792" t="s">
        <v>3879</v>
      </c>
      <c r="H944" s="795" t="s">
        <v>3880</v>
      </c>
      <c r="I944" s="795" t="s">
        <v>1624</v>
      </c>
      <c r="J944" s="795" t="s">
        <v>1256</v>
      </c>
      <c r="K944" s="793" t="s">
        <v>1251</v>
      </c>
      <c r="L944" s="796">
        <v>1</v>
      </c>
      <c r="M944" s="792">
        <v>12</v>
      </c>
      <c r="N944" s="794">
        <v>44643.199999999997</v>
      </c>
      <c r="O944" s="796">
        <v>0</v>
      </c>
      <c r="P944" s="796">
        <v>1</v>
      </c>
      <c r="Q944" s="794">
        <v>4015.28</v>
      </c>
    </row>
    <row r="945" spans="2:17" s="49" customFormat="1" ht="11.25">
      <c r="B945" s="791" t="s">
        <v>1225</v>
      </c>
      <c r="C945" s="792" t="s">
        <v>1233</v>
      </c>
      <c r="D945" s="792" t="s">
        <v>86</v>
      </c>
      <c r="E945" s="793" t="s">
        <v>1708</v>
      </c>
      <c r="F945" s="794">
        <v>2000</v>
      </c>
      <c r="G945" s="792" t="s">
        <v>3881</v>
      </c>
      <c r="H945" s="795" t="s">
        <v>3882</v>
      </c>
      <c r="I945" s="795" t="s">
        <v>3883</v>
      </c>
      <c r="J945" s="795" t="s">
        <v>1231</v>
      </c>
      <c r="K945" s="793" t="s">
        <v>1232</v>
      </c>
      <c r="L945" s="796">
        <v>1</v>
      </c>
      <c r="M945" s="792">
        <v>12</v>
      </c>
      <c r="N945" s="794">
        <v>26990.28</v>
      </c>
      <c r="O945" s="796">
        <v>1</v>
      </c>
      <c r="P945" s="796">
        <v>6</v>
      </c>
      <c r="Q945" s="794">
        <v>12928.060000000001</v>
      </c>
    </row>
    <row r="946" spans="2:17" s="49" customFormat="1" ht="11.25">
      <c r="B946" s="791" t="s">
        <v>1225</v>
      </c>
      <c r="C946" s="792" t="s">
        <v>1233</v>
      </c>
      <c r="D946" s="792" t="s">
        <v>86</v>
      </c>
      <c r="E946" s="793" t="s">
        <v>1234</v>
      </c>
      <c r="F946" s="794">
        <v>2000</v>
      </c>
      <c r="G946" s="792" t="s">
        <v>3884</v>
      </c>
      <c r="H946" s="795" t="s">
        <v>3885</v>
      </c>
      <c r="I946" s="795" t="s">
        <v>1259</v>
      </c>
      <c r="J946" s="795" t="s">
        <v>1238</v>
      </c>
      <c r="K946" s="793" t="s">
        <v>1251</v>
      </c>
      <c r="L946" s="796">
        <v>1</v>
      </c>
      <c r="M946" s="792">
        <v>12</v>
      </c>
      <c r="N946" s="794">
        <v>26789.72</v>
      </c>
      <c r="O946" s="796">
        <v>1</v>
      </c>
      <c r="P946" s="796">
        <v>6</v>
      </c>
      <c r="Q946" s="794">
        <v>12929.31</v>
      </c>
    </row>
    <row r="947" spans="2:17" s="49" customFormat="1" ht="11.25">
      <c r="B947" s="791" t="s">
        <v>1225</v>
      </c>
      <c r="C947" s="792" t="s">
        <v>1233</v>
      </c>
      <c r="D947" s="792" t="s">
        <v>86</v>
      </c>
      <c r="E947" s="793" t="s">
        <v>1847</v>
      </c>
      <c r="F947" s="794">
        <v>3500</v>
      </c>
      <c r="G947" s="792" t="s">
        <v>3886</v>
      </c>
      <c r="H947" s="795" t="s">
        <v>3887</v>
      </c>
      <c r="I947" s="795" t="s">
        <v>1283</v>
      </c>
      <c r="J947" s="795" t="s">
        <v>1256</v>
      </c>
      <c r="K947" s="793" t="s">
        <v>1251</v>
      </c>
      <c r="L947" s="796">
        <v>1</v>
      </c>
      <c r="M947" s="792">
        <v>12</v>
      </c>
      <c r="N947" s="794">
        <v>44705.61</v>
      </c>
      <c r="O947" s="796">
        <v>1</v>
      </c>
      <c r="P947" s="796">
        <v>6</v>
      </c>
      <c r="Q947" s="794">
        <v>21930</v>
      </c>
    </row>
    <row r="948" spans="2:17" s="49" customFormat="1" ht="11.25">
      <c r="B948" s="791" t="s">
        <v>1225</v>
      </c>
      <c r="C948" s="792" t="s">
        <v>1243</v>
      </c>
      <c r="D948" s="792" t="s">
        <v>86</v>
      </c>
      <c r="E948" s="793" t="s">
        <v>1423</v>
      </c>
      <c r="F948" s="794">
        <v>4000</v>
      </c>
      <c r="G948" s="792" t="s">
        <v>3888</v>
      </c>
      <c r="H948" s="795" t="s">
        <v>3889</v>
      </c>
      <c r="I948" s="795" t="s">
        <v>3890</v>
      </c>
      <c r="J948" s="795" t="s">
        <v>1256</v>
      </c>
      <c r="K948" s="793" t="s">
        <v>1251</v>
      </c>
      <c r="L948" s="796">
        <v>1</v>
      </c>
      <c r="M948" s="792">
        <v>12</v>
      </c>
      <c r="N948" s="794">
        <v>50872.2</v>
      </c>
      <c r="O948" s="796">
        <v>1</v>
      </c>
      <c r="P948" s="796">
        <v>6</v>
      </c>
      <c r="Q948" s="794">
        <v>24731.93</v>
      </c>
    </row>
    <row r="949" spans="2:17" s="49" customFormat="1" ht="11.25">
      <c r="B949" s="791" t="s">
        <v>1225</v>
      </c>
      <c r="C949" s="792" t="s">
        <v>1233</v>
      </c>
      <c r="D949" s="792" t="s">
        <v>86</v>
      </c>
      <c r="E949" s="793" t="s">
        <v>1387</v>
      </c>
      <c r="F949" s="794">
        <v>2000</v>
      </c>
      <c r="G949" s="792" t="s">
        <v>3891</v>
      </c>
      <c r="H949" s="795" t="s">
        <v>3892</v>
      </c>
      <c r="I949" s="795" t="s">
        <v>1247</v>
      </c>
      <c r="J949" s="795" t="s">
        <v>1238</v>
      </c>
      <c r="K949" s="793" t="s">
        <v>1232</v>
      </c>
      <c r="L949" s="796">
        <v>5</v>
      </c>
      <c r="M949" s="792">
        <v>12</v>
      </c>
      <c r="N949" s="794">
        <v>27765.98</v>
      </c>
      <c r="O949" s="796">
        <v>1</v>
      </c>
      <c r="P949" s="796">
        <v>6</v>
      </c>
      <c r="Q949" s="794">
        <v>12727.089999999998</v>
      </c>
    </row>
    <row r="950" spans="2:17" s="49" customFormat="1" ht="11.25">
      <c r="B950" s="791" t="s">
        <v>1225</v>
      </c>
      <c r="C950" s="792" t="s">
        <v>1243</v>
      </c>
      <c r="D950" s="792" t="s">
        <v>86</v>
      </c>
      <c r="E950" s="793" t="s">
        <v>1866</v>
      </c>
      <c r="F950" s="794">
        <v>2600</v>
      </c>
      <c r="G950" s="792" t="s">
        <v>3893</v>
      </c>
      <c r="H950" s="795" t="s">
        <v>3894</v>
      </c>
      <c r="I950" s="795" t="s">
        <v>2440</v>
      </c>
      <c r="J950" s="795" t="s">
        <v>1238</v>
      </c>
      <c r="K950" s="793" t="s">
        <v>1232</v>
      </c>
      <c r="L950" s="796">
        <v>1</v>
      </c>
      <c r="M950" s="792">
        <v>12</v>
      </c>
      <c r="N950" s="794">
        <v>34200</v>
      </c>
      <c r="O950" s="796">
        <v>1</v>
      </c>
      <c r="P950" s="796">
        <v>6</v>
      </c>
      <c r="Q950" s="794">
        <v>16312.44</v>
      </c>
    </row>
    <row r="951" spans="2:17" s="49" customFormat="1" ht="11.25">
      <c r="B951" s="791" t="s">
        <v>1225</v>
      </c>
      <c r="C951" s="792" t="s">
        <v>1233</v>
      </c>
      <c r="D951" s="792" t="s">
        <v>86</v>
      </c>
      <c r="E951" s="793" t="s">
        <v>2157</v>
      </c>
      <c r="F951" s="794">
        <v>3000</v>
      </c>
      <c r="G951" s="792" t="s">
        <v>3895</v>
      </c>
      <c r="H951" s="795" t="s">
        <v>3896</v>
      </c>
      <c r="I951" s="795" t="s">
        <v>1857</v>
      </c>
      <c r="J951" s="795" t="s">
        <v>1256</v>
      </c>
      <c r="K951" s="793" t="s">
        <v>1251</v>
      </c>
      <c r="L951" s="796">
        <v>1</v>
      </c>
      <c r="M951" s="792">
        <v>12</v>
      </c>
      <c r="N951" s="794">
        <v>38757.129999999997</v>
      </c>
      <c r="O951" s="796">
        <v>1</v>
      </c>
      <c r="P951" s="796">
        <v>6</v>
      </c>
      <c r="Q951" s="794">
        <v>18803.530000000002</v>
      </c>
    </row>
    <row r="952" spans="2:17" s="49" customFormat="1" ht="11.25">
      <c r="B952" s="791" t="s">
        <v>1225</v>
      </c>
      <c r="C952" s="792" t="s">
        <v>1233</v>
      </c>
      <c r="D952" s="792" t="s">
        <v>86</v>
      </c>
      <c r="E952" s="793" t="s">
        <v>1505</v>
      </c>
      <c r="F952" s="794">
        <v>1800</v>
      </c>
      <c r="G952" s="792" t="s">
        <v>3897</v>
      </c>
      <c r="H952" s="795" t="s">
        <v>3898</v>
      </c>
      <c r="I952" s="795" t="s">
        <v>1242</v>
      </c>
      <c r="J952" s="795" t="s">
        <v>1242</v>
      </c>
      <c r="K952" s="793" t="s">
        <v>1242</v>
      </c>
      <c r="L952" s="796">
        <v>7</v>
      </c>
      <c r="M952" s="792">
        <v>12</v>
      </c>
      <c r="N952" s="794">
        <v>24600</v>
      </c>
      <c r="O952" s="796">
        <v>1</v>
      </c>
      <c r="P952" s="796">
        <v>6</v>
      </c>
      <c r="Q952" s="794">
        <v>11722.5</v>
      </c>
    </row>
    <row r="953" spans="2:17" s="49" customFormat="1" ht="11.25">
      <c r="B953" s="791" t="s">
        <v>1225</v>
      </c>
      <c r="C953" s="792" t="s">
        <v>1233</v>
      </c>
      <c r="D953" s="792" t="s">
        <v>86</v>
      </c>
      <c r="E953" s="793" t="s">
        <v>1244</v>
      </c>
      <c r="F953" s="794">
        <v>2000</v>
      </c>
      <c r="G953" s="792" t="s">
        <v>3899</v>
      </c>
      <c r="H953" s="795" t="s">
        <v>3900</v>
      </c>
      <c r="I953" s="795" t="s">
        <v>1255</v>
      </c>
      <c r="J953" s="795" t="s">
        <v>1256</v>
      </c>
      <c r="K953" s="793" t="s">
        <v>1251</v>
      </c>
      <c r="L953" s="796">
        <v>1</v>
      </c>
      <c r="M953" s="792">
        <v>12</v>
      </c>
      <c r="N953" s="794">
        <v>27000</v>
      </c>
      <c r="O953" s="796">
        <v>1</v>
      </c>
      <c r="P953" s="796">
        <v>6</v>
      </c>
      <c r="Q953" s="794">
        <v>12930</v>
      </c>
    </row>
    <row r="954" spans="2:17" s="49" customFormat="1" ht="11.25">
      <c r="B954" s="791" t="s">
        <v>1225</v>
      </c>
      <c r="C954" s="792" t="s">
        <v>1233</v>
      </c>
      <c r="D954" s="792" t="s">
        <v>86</v>
      </c>
      <c r="E954" s="793" t="s">
        <v>1244</v>
      </c>
      <c r="F954" s="794">
        <v>2000</v>
      </c>
      <c r="G954" s="792" t="s">
        <v>3901</v>
      </c>
      <c r="H954" s="795" t="s">
        <v>3902</v>
      </c>
      <c r="I954" s="795" t="s">
        <v>3435</v>
      </c>
      <c r="J954" s="795" t="s">
        <v>1256</v>
      </c>
      <c r="K954" s="793" t="s">
        <v>1327</v>
      </c>
      <c r="L954" s="796">
        <v>1</v>
      </c>
      <c r="M954" s="792">
        <v>12</v>
      </c>
      <c r="N954" s="794">
        <v>26996.239999999998</v>
      </c>
      <c r="O954" s="796">
        <v>1</v>
      </c>
      <c r="P954" s="796">
        <v>6</v>
      </c>
      <c r="Q954" s="794">
        <v>13929.44</v>
      </c>
    </row>
    <row r="955" spans="2:17" s="49" customFormat="1" ht="11.25">
      <c r="B955" s="791" t="s">
        <v>1225</v>
      </c>
      <c r="C955" s="792" t="s">
        <v>1233</v>
      </c>
      <c r="D955" s="792" t="s">
        <v>86</v>
      </c>
      <c r="E955" s="793" t="s">
        <v>1234</v>
      </c>
      <c r="F955" s="794">
        <v>2000</v>
      </c>
      <c r="G955" s="792" t="s">
        <v>3903</v>
      </c>
      <c r="H955" s="795" t="s">
        <v>3904</v>
      </c>
      <c r="I955" s="795" t="s">
        <v>1857</v>
      </c>
      <c r="J955" s="795" t="s">
        <v>1256</v>
      </c>
      <c r="K955" s="793" t="s">
        <v>1327</v>
      </c>
      <c r="L955" s="796">
        <v>1</v>
      </c>
      <c r="M955" s="792">
        <v>12</v>
      </c>
      <c r="N955" s="794">
        <v>26998.36</v>
      </c>
      <c r="O955" s="796">
        <v>1</v>
      </c>
      <c r="P955" s="796">
        <v>6</v>
      </c>
      <c r="Q955" s="794">
        <v>12491.390000000001</v>
      </c>
    </row>
    <row r="956" spans="2:17" s="49" customFormat="1" ht="11.25">
      <c r="B956" s="791" t="s">
        <v>1225</v>
      </c>
      <c r="C956" s="792" t="s">
        <v>1233</v>
      </c>
      <c r="D956" s="792" t="s">
        <v>86</v>
      </c>
      <c r="E956" s="793" t="s">
        <v>1244</v>
      </c>
      <c r="F956" s="794">
        <v>2000</v>
      </c>
      <c r="G956" s="792" t="s">
        <v>3905</v>
      </c>
      <c r="H956" s="795" t="s">
        <v>3906</v>
      </c>
      <c r="I956" s="795" t="s">
        <v>1331</v>
      </c>
      <c r="J956" s="795" t="s">
        <v>1238</v>
      </c>
      <c r="K956" s="793" t="s">
        <v>1251</v>
      </c>
      <c r="L956" s="796">
        <v>1</v>
      </c>
      <c r="M956" s="792">
        <v>12</v>
      </c>
      <c r="N956" s="794">
        <v>27992.22</v>
      </c>
      <c r="O956" s="796">
        <v>1</v>
      </c>
      <c r="P956" s="796">
        <v>6</v>
      </c>
      <c r="Q956" s="794">
        <v>12860.56</v>
      </c>
    </row>
    <row r="957" spans="2:17" s="49" customFormat="1" ht="11.25">
      <c r="B957" s="791" t="s">
        <v>1225</v>
      </c>
      <c r="C957" s="792" t="s">
        <v>1233</v>
      </c>
      <c r="D957" s="792" t="s">
        <v>86</v>
      </c>
      <c r="E957" s="793" t="s">
        <v>1339</v>
      </c>
      <c r="F957" s="794">
        <v>2300</v>
      </c>
      <c r="G957" s="792" t="s">
        <v>3907</v>
      </c>
      <c r="H957" s="795" t="s">
        <v>3908</v>
      </c>
      <c r="I957" s="795" t="s">
        <v>1280</v>
      </c>
      <c r="J957" s="795" t="s">
        <v>1256</v>
      </c>
      <c r="K957" s="793" t="s">
        <v>1251</v>
      </c>
      <c r="L957" s="796">
        <v>1</v>
      </c>
      <c r="M957" s="792">
        <v>12</v>
      </c>
      <c r="N957" s="794">
        <v>30478.440000000002</v>
      </c>
      <c r="O957" s="796">
        <v>1</v>
      </c>
      <c r="P957" s="796">
        <v>6</v>
      </c>
      <c r="Q957" s="794">
        <v>14729.68</v>
      </c>
    </row>
    <row r="958" spans="2:17" s="49" customFormat="1" ht="11.25">
      <c r="B958" s="791" t="s">
        <v>1225</v>
      </c>
      <c r="C958" s="792" t="s">
        <v>1233</v>
      </c>
      <c r="D958" s="792" t="s">
        <v>86</v>
      </c>
      <c r="E958" s="793" t="s">
        <v>3554</v>
      </c>
      <c r="F958" s="794">
        <v>6000</v>
      </c>
      <c r="G958" s="792" t="s">
        <v>3909</v>
      </c>
      <c r="H958" s="795" t="s">
        <v>3910</v>
      </c>
      <c r="I958" s="795" t="s">
        <v>3911</v>
      </c>
      <c r="J958" s="795" t="s">
        <v>1256</v>
      </c>
      <c r="K958" s="793" t="s">
        <v>1251</v>
      </c>
      <c r="L958" s="796">
        <v>1</v>
      </c>
      <c r="M958" s="792">
        <v>12</v>
      </c>
      <c r="N958" s="794">
        <v>74957.91</v>
      </c>
      <c r="O958" s="796">
        <v>1</v>
      </c>
      <c r="P958" s="796">
        <v>6</v>
      </c>
      <c r="Q958" s="794">
        <v>36930</v>
      </c>
    </row>
    <row r="959" spans="2:17" s="49" customFormat="1" ht="11.25">
      <c r="B959" s="791" t="s">
        <v>1225</v>
      </c>
      <c r="C959" s="792" t="s">
        <v>1243</v>
      </c>
      <c r="D959" s="792" t="s">
        <v>86</v>
      </c>
      <c r="E959" s="793" t="s">
        <v>1339</v>
      </c>
      <c r="F959" s="794">
        <v>2300</v>
      </c>
      <c r="G959" s="792" t="s">
        <v>3912</v>
      </c>
      <c r="H959" s="795" t="s">
        <v>3913</v>
      </c>
      <c r="I959" s="795" t="s">
        <v>3914</v>
      </c>
      <c r="J959" s="795" t="s">
        <v>1256</v>
      </c>
      <c r="K959" s="793" t="s">
        <v>1251</v>
      </c>
      <c r="L959" s="796">
        <v>7</v>
      </c>
      <c r="M959" s="792">
        <v>12</v>
      </c>
      <c r="N959" s="794">
        <v>30431.809999999998</v>
      </c>
      <c r="O959" s="796">
        <v>1</v>
      </c>
      <c r="P959" s="796">
        <v>6</v>
      </c>
      <c r="Q959" s="794">
        <v>14652.05</v>
      </c>
    </row>
    <row r="960" spans="2:17" s="49" customFormat="1" ht="11.25">
      <c r="B960" s="791" t="s">
        <v>1225</v>
      </c>
      <c r="C960" s="792" t="s">
        <v>1233</v>
      </c>
      <c r="D960" s="792" t="s">
        <v>86</v>
      </c>
      <c r="E960" s="793" t="s">
        <v>1505</v>
      </c>
      <c r="F960" s="794">
        <v>1800</v>
      </c>
      <c r="G960" s="792" t="s">
        <v>3915</v>
      </c>
      <c r="H960" s="795" t="s">
        <v>3916</v>
      </c>
      <c r="I960" s="795" t="s">
        <v>1242</v>
      </c>
      <c r="J960" s="795" t="s">
        <v>1242</v>
      </c>
      <c r="K960" s="793" t="s">
        <v>1242</v>
      </c>
      <c r="L960" s="796">
        <v>7</v>
      </c>
      <c r="M960" s="792">
        <v>12</v>
      </c>
      <c r="N960" s="794">
        <v>21860.739999999998</v>
      </c>
      <c r="O960" s="796">
        <v>1</v>
      </c>
      <c r="P960" s="796">
        <v>6</v>
      </c>
      <c r="Q960" s="794">
        <v>7611</v>
      </c>
    </row>
    <row r="961" spans="2:17" s="49" customFormat="1" ht="11.25">
      <c r="B961" s="791" t="s">
        <v>1225</v>
      </c>
      <c r="C961" s="792" t="s">
        <v>1233</v>
      </c>
      <c r="D961" s="792" t="s">
        <v>86</v>
      </c>
      <c r="E961" s="793" t="s">
        <v>1339</v>
      </c>
      <c r="F961" s="794">
        <v>2300</v>
      </c>
      <c r="G961" s="792" t="s">
        <v>3917</v>
      </c>
      <c r="H961" s="795" t="s">
        <v>3918</v>
      </c>
      <c r="I961" s="795" t="s">
        <v>1280</v>
      </c>
      <c r="J961" s="795" t="s">
        <v>1256</v>
      </c>
      <c r="K961" s="793" t="s">
        <v>1251</v>
      </c>
      <c r="L961" s="796">
        <v>1</v>
      </c>
      <c r="M961" s="792">
        <v>12</v>
      </c>
      <c r="N961" s="794">
        <v>31600</v>
      </c>
      <c r="O961" s="796">
        <v>1</v>
      </c>
      <c r="P961" s="796">
        <v>6</v>
      </c>
      <c r="Q961" s="794">
        <v>14730</v>
      </c>
    </row>
    <row r="962" spans="2:17" s="49" customFormat="1" ht="11.25">
      <c r="B962" s="791" t="s">
        <v>1225</v>
      </c>
      <c r="C962" s="792" t="s">
        <v>1233</v>
      </c>
      <c r="D962" s="792" t="s">
        <v>86</v>
      </c>
      <c r="E962" s="793" t="s">
        <v>1244</v>
      </c>
      <c r="F962" s="794">
        <v>2000</v>
      </c>
      <c r="G962" s="792" t="s">
        <v>3919</v>
      </c>
      <c r="H962" s="795" t="s">
        <v>3920</v>
      </c>
      <c r="I962" s="795" t="s">
        <v>1331</v>
      </c>
      <c r="J962" s="795" t="s">
        <v>1238</v>
      </c>
      <c r="K962" s="793" t="s">
        <v>1251</v>
      </c>
      <c r="L962" s="796">
        <v>1</v>
      </c>
      <c r="M962" s="792">
        <v>12</v>
      </c>
      <c r="N962" s="794">
        <v>26997.919999999998</v>
      </c>
      <c r="O962" s="796">
        <v>1</v>
      </c>
      <c r="P962" s="796">
        <v>6</v>
      </c>
      <c r="Q962" s="794">
        <v>12927.499999999998</v>
      </c>
    </row>
    <row r="963" spans="2:17" s="49" customFormat="1" ht="11.25">
      <c r="B963" s="791" t="s">
        <v>1225</v>
      </c>
      <c r="C963" s="792" t="s">
        <v>1233</v>
      </c>
      <c r="D963" s="792" t="s">
        <v>86</v>
      </c>
      <c r="E963" s="793" t="s">
        <v>1339</v>
      </c>
      <c r="F963" s="794">
        <v>2300</v>
      </c>
      <c r="G963" s="792" t="s">
        <v>3921</v>
      </c>
      <c r="H963" s="795" t="s">
        <v>3922</v>
      </c>
      <c r="I963" s="795" t="s">
        <v>2127</v>
      </c>
      <c r="J963" s="795" t="s">
        <v>1256</v>
      </c>
      <c r="K963" s="793" t="s">
        <v>1327</v>
      </c>
      <c r="L963" s="796">
        <v>1</v>
      </c>
      <c r="M963" s="792">
        <v>12</v>
      </c>
      <c r="N963" s="794">
        <v>30555.91</v>
      </c>
      <c r="O963" s="796">
        <v>1</v>
      </c>
      <c r="P963" s="796">
        <v>6</v>
      </c>
      <c r="Q963" s="794">
        <v>14726.64</v>
      </c>
    </row>
    <row r="964" spans="2:17" s="49" customFormat="1" ht="11.25">
      <c r="B964" s="791" t="s">
        <v>1225</v>
      </c>
      <c r="C964" s="792" t="s">
        <v>1233</v>
      </c>
      <c r="D964" s="792" t="s">
        <v>86</v>
      </c>
      <c r="E964" s="793" t="s">
        <v>1617</v>
      </c>
      <c r="F964" s="794">
        <v>6500</v>
      </c>
      <c r="G964" s="792" t="s">
        <v>3923</v>
      </c>
      <c r="H964" s="795" t="s">
        <v>3924</v>
      </c>
      <c r="I964" s="795" t="s">
        <v>3925</v>
      </c>
      <c r="J964" s="795" t="s">
        <v>1256</v>
      </c>
      <c r="K964" s="793" t="s">
        <v>1251</v>
      </c>
      <c r="L964" s="796">
        <v>1</v>
      </c>
      <c r="M964" s="792">
        <v>12</v>
      </c>
      <c r="N964" s="794">
        <v>80947.64</v>
      </c>
      <c r="O964" s="796">
        <v>0</v>
      </c>
      <c r="P964" s="796">
        <v>1</v>
      </c>
      <c r="Q964" s="794">
        <v>7150</v>
      </c>
    </row>
    <row r="965" spans="2:17" s="49" customFormat="1" ht="11.25">
      <c r="B965" s="791" t="s">
        <v>1225</v>
      </c>
      <c r="C965" s="792" t="s">
        <v>1233</v>
      </c>
      <c r="D965" s="792" t="s">
        <v>86</v>
      </c>
      <c r="E965" s="793" t="s">
        <v>3476</v>
      </c>
      <c r="F965" s="794">
        <v>3000</v>
      </c>
      <c r="G965" s="792" t="s">
        <v>3926</v>
      </c>
      <c r="H965" s="795" t="s">
        <v>3927</v>
      </c>
      <c r="I965" s="795" t="s">
        <v>1653</v>
      </c>
      <c r="J965" s="795" t="s">
        <v>1256</v>
      </c>
      <c r="K965" s="793" t="s">
        <v>1251</v>
      </c>
      <c r="L965" s="796">
        <v>1</v>
      </c>
      <c r="M965" s="792">
        <v>12</v>
      </c>
      <c r="N965" s="794">
        <v>38966.25</v>
      </c>
      <c r="O965" s="796">
        <v>1</v>
      </c>
      <c r="P965" s="796">
        <v>6</v>
      </c>
      <c r="Q965" s="794">
        <v>18903.96</v>
      </c>
    </row>
    <row r="966" spans="2:17" s="49" customFormat="1" ht="11.25">
      <c r="B966" s="791" t="s">
        <v>1225</v>
      </c>
      <c r="C966" s="792" t="s">
        <v>1233</v>
      </c>
      <c r="D966" s="792" t="s">
        <v>86</v>
      </c>
      <c r="E966" s="793" t="s">
        <v>1239</v>
      </c>
      <c r="F966" s="794">
        <v>1500</v>
      </c>
      <c r="G966" s="792" t="s">
        <v>3928</v>
      </c>
      <c r="H966" s="795" t="s">
        <v>3929</v>
      </c>
      <c r="I966" s="795" t="s">
        <v>3930</v>
      </c>
      <c r="J966" s="795" t="s">
        <v>1238</v>
      </c>
      <c r="K966" s="793" t="s">
        <v>1251</v>
      </c>
      <c r="L966" s="796">
        <v>7</v>
      </c>
      <c r="M966" s="792">
        <v>12</v>
      </c>
      <c r="N966" s="794">
        <v>21195.1</v>
      </c>
      <c r="O966" s="796">
        <v>1</v>
      </c>
      <c r="P966" s="796">
        <v>6</v>
      </c>
      <c r="Q966" s="794">
        <v>9928.44</v>
      </c>
    </row>
    <row r="967" spans="2:17" s="49" customFormat="1" ht="11.25">
      <c r="B967" s="791" t="s">
        <v>1225</v>
      </c>
      <c r="C967" s="792" t="s">
        <v>1226</v>
      </c>
      <c r="D967" s="792" t="s">
        <v>86</v>
      </c>
      <c r="E967" s="793" t="s">
        <v>3931</v>
      </c>
      <c r="F967" s="794">
        <v>4000</v>
      </c>
      <c r="G967" s="792" t="s">
        <v>3932</v>
      </c>
      <c r="H967" s="795" t="s">
        <v>3933</v>
      </c>
      <c r="I967" s="795" t="s">
        <v>3934</v>
      </c>
      <c r="J967" s="795" t="s">
        <v>1256</v>
      </c>
      <c r="K967" s="793" t="s">
        <v>1251</v>
      </c>
      <c r="L967" s="796">
        <v>0</v>
      </c>
      <c r="M967" s="792">
        <v>1</v>
      </c>
      <c r="N967" s="794">
        <v>5300</v>
      </c>
      <c r="O967" s="796"/>
      <c r="P967" s="796"/>
      <c r="Q967" s="794"/>
    </row>
    <row r="968" spans="2:17" s="49" customFormat="1" ht="11.25">
      <c r="B968" s="791" t="s">
        <v>1225</v>
      </c>
      <c r="C968" s="792" t="s">
        <v>1233</v>
      </c>
      <c r="D968" s="792" t="s">
        <v>86</v>
      </c>
      <c r="E968" s="793" t="s">
        <v>1494</v>
      </c>
      <c r="F968" s="794">
        <v>2000</v>
      </c>
      <c r="G968" s="792" t="s">
        <v>3935</v>
      </c>
      <c r="H968" s="795" t="s">
        <v>3936</v>
      </c>
      <c r="I968" s="795" t="s">
        <v>1290</v>
      </c>
      <c r="J968" s="795" t="s">
        <v>1238</v>
      </c>
      <c r="K968" s="793" t="s">
        <v>1251</v>
      </c>
      <c r="L968" s="796">
        <v>1</v>
      </c>
      <c r="M968" s="792">
        <v>12</v>
      </c>
      <c r="N968" s="794">
        <v>26857.760000000002</v>
      </c>
      <c r="O968" s="796">
        <v>1</v>
      </c>
      <c r="P968" s="796">
        <v>6</v>
      </c>
      <c r="Q968" s="794">
        <v>12927.77</v>
      </c>
    </row>
    <row r="969" spans="2:17" s="49" customFormat="1" ht="11.25">
      <c r="B969" s="791" t="s">
        <v>1225</v>
      </c>
      <c r="C969" s="792" t="s">
        <v>1233</v>
      </c>
      <c r="D969" s="792" t="s">
        <v>86</v>
      </c>
      <c r="E969" s="793" t="s">
        <v>1304</v>
      </c>
      <c r="F969" s="794">
        <v>2600</v>
      </c>
      <c r="G969" s="792" t="s">
        <v>3937</v>
      </c>
      <c r="H969" s="795" t="s">
        <v>3938</v>
      </c>
      <c r="I969" s="795" t="s">
        <v>1471</v>
      </c>
      <c r="J969" s="795" t="s">
        <v>1256</v>
      </c>
      <c r="K969" s="793" t="s">
        <v>1251</v>
      </c>
      <c r="L969" s="796">
        <v>1</v>
      </c>
      <c r="M969" s="792">
        <v>12</v>
      </c>
      <c r="N969" s="794">
        <v>33887.82</v>
      </c>
      <c r="O969" s="796">
        <v>1</v>
      </c>
      <c r="P969" s="796">
        <v>6</v>
      </c>
      <c r="Q969" s="794">
        <v>16515.379999999997</v>
      </c>
    </row>
    <row r="970" spans="2:17" s="49" customFormat="1" ht="11.25">
      <c r="B970" s="791" t="s">
        <v>1225</v>
      </c>
      <c r="C970" s="792" t="s">
        <v>1233</v>
      </c>
      <c r="D970" s="792" t="s">
        <v>86</v>
      </c>
      <c r="E970" s="793" t="s">
        <v>1339</v>
      </c>
      <c r="F970" s="794">
        <v>2300</v>
      </c>
      <c r="G970" s="792" t="s">
        <v>3939</v>
      </c>
      <c r="H970" s="795" t="s">
        <v>3940</v>
      </c>
      <c r="I970" s="795" t="s">
        <v>3941</v>
      </c>
      <c r="J970" s="795" t="s">
        <v>1256</v>
      </c>
      <c r="K970" s="793" t="s">
        <v>1251</v>
      </c>
      <c r="L970" s="796">
        <v>1</v>
      </c>
      <c r="M970" s="792">
        <v>12</v>
      </c>
      <c r="N970" s="794">
        <v>30600</v>
      </c>
      <c r="O970" s="796">
        <v>1</v>
      </c>
      <c r="P970" s="796">
        <v>6</v>
      </c>
      <c r="Q970" s="794">
        <v>14730</v>
      </c>
    </row>
    <row r="971" spans="2:17" s="49" customFormat="1" ht="11.25">
      <c r="B971" s="791" t="s">
        <v>1225</v>
      </c>
      <c r="C971" s="792" t="s">
        <v>1233</v>
      </c>
      <c r="D971" s="792" t="s">
        <v>86</v>
      </c>
      <c r="E971" s="793" t="s">
        <v>3942</v>
      </c>
      <c r="F971" s="794">
        <v>2000</v>
      </c>
      <c r="G971" s="792" t="s">
        <v>3943</v>
      </c>
      <c r="H971" s="795" t="s">
        <v>3944</v>
      </c>
      <c r="I971" s="795" t="s">
        <v>3945</v>
      </c>
      <c r="J971" s="795" t="s">
        <v>1238</v>
      </c>
      <c r="K971" s="793" t="s">
        <v>1232</v>
      </c>
      <c r="L971" s="796">
        <v>1</v>
      </c>
      <c r="M971" s="792">
        <v>12</v>
      </c>
      <c r="N971" s="794">
        <v>26994.870000000003</v>
      </c>
      <c r="O971" s="796">
        <v>1</v>
      </c>
      <c r="P971" s="796">
        <v>6</v>
      </c>
      <c r="Q971" s="794">
        <v>12929.869999999999</v>
      </c>
    </row>
    <row r="972" spans="2:17" s="49" customFormat="1" ht="11.25">
      <c r="B972" s="791" t="s">
        <v>1225</v>
      </c>
      <c r="C972" s="792" t="s">
        <v>1233</v>
      </c>
      <c r="D972" s="792" t="s">
        <v>86</v>
      </c>
      <c r="E972" s="793" t="s">
        <v>1264</v>
      </c>
      <c r="F972" s="794">
        <v>2000</v>
      </c>
      <c r="G972" s="792" t="s">
        <v>3946</v>
      </c>
      <c r="H972" s="795" t="s">
        <v>3947</v>
      </c>
      <c r="I972" s="795" t="s">
        <v>3948</v>
      </c>
      <c r="J972" s="795" t="s">
        <v>1238</v>
      </c>
      <c r="K972" s="793" t="s">
        <v>1232</v>
      </c>
      <c r="L972" s="796">
        <v>1</v>
      </c>
      <c r="M972" s="792">
        <v>12</v>
      </c>
      <c r="N972" s="794">
        <v>26933.059999999998</v>
      </c>
      <c r="O972" s="796">
        <v>1</v>
      </c>
      <c r="P972" s="796">
        <v>6</v>
      </c>
      <c r="Q972" s="794">
        <v>12921.11</v>
      </c>
    </row>
    <row r="973" spans="2:17" s="49" customFormat="1" ht="11.25">
      <c r="B973" s="791" t="s">
        <v>1225</v>
      </c>
      <c r="C973" s="792" t="s">
        <v>1233</v>
      </c>
      <c r="D973" s="792" t="s">
        <v>86</v>
      </c>
      <c r="E973" s="793" t="s">
        <v>1280</v>
      </c>
      <c r="F973" s="794">
        <v>4500</v>
      </c>
      <c r="G973" s="792" t="s">
        <v>3949</v>
      </c>
      <c r="H973" s="795" t="s">
        <v>3950</v>
      </c>
      <c r="I973" s="795" t="s">
        <v>1283</v>
      </c>
      <c r="J973" s="795" t="s">
        <v>1256</v>
      </c>
      <c r="K973" s="793" t="s">
        <v>1251</v>
      </c>
      <c r="L973" s="796">
        <v>1</v>
      </c>
      <c r="M973" s="792">
        <v>12</v>
      </c>
      <c r="N973" s="794">
        <v>56657.520000000004</v>
      </c>
      <c r="O973" s="796">
        <v>1</v>
      </c>
      <c r="P973" s="796">
        <v>6</v>
      </c>
      <c r="Q973" s="794">
        <v>27371.87</v>
      </c>
    </row>
    <row r="974" spans="2:17" s="49" customFormat="1" ht="11.25">
      <c r="B974" s="791" t="s">
        <v>1225</v>
      </c>
      <c r="C974" s="792" t="s">
        <v>1233</v>
      </c>
      <c r="D974" s="792" t="s">
        <v>86</v>
      </c>
      <c r="E974" s="793" t="s">
        <v>1244</v>
      </c>
      <c r="F974" s="794">
        <v>2000</v>
      </c>
      <c r="G974" s="792" t="s">
        <v>3951</v>
      </c>
      <c r="H974" s="795" t="s">
        <v>3952</v>
      </c>
      <c r="I974" s="795" t="s">
        <v>2087</v>
      </c>
      <c r="J974" s="795" t="s">
        <v>1238</v>
      </c>
      <c r="K974" s="793" t="s">
        <v>1251</v>
      </c>
      <c r="L974" s="796">
        <v>1</v>
      </c>
      <c r="M974" s="792">
        <v>12</v>
      </c>
      <c r="N974" s="794">
        <v>26932.77</v>
      </c>
      <c r="O974" s="796">
        <v>1</v>
      </c>
      <c r="P974" s="796">
        <v>6</v>
      </c>
      <c r="Q974" s="794">
        <v>12930</v>
      </c>
    </row>
    <row r="975" spans="2:17" s="49" customFormat="1" ht="11.25">
      <c r="B975" s="791" t="s">
        <v>1225</v>
      </c>
      <c r="C975" s="792" t="s">
        <v>1233</v>
      </c>
      <c r="D975" s="792" t="s">
        <v>86</v>
      </c>
      <c r="E975" s="793" t="s">
        <v>1234</v>
      </c>
      <c r="F975" s="794">
        <v>2000</v>
      </c>
      <c r="G975" s="792" t="s">
        <v>3953</v>
      </c>
      <c r="H975" s="795" t="s">
        <v>3954</v>
      </c>
      <c r="I975" s="795" t="s">
        <v>2178</v>
      </c>
      <c r="J975" s="795" t="s">
        <v>1238</v>
      </c>
      <c r="K975" s="793" t="s">
        <v>1232</v>
      </c>
      <c r="L975" s="796">
        <v>1</v>
      </c>
      <c r="M975" s="792">
        <v>12</v>
      </c>
      <c r="N975" s="794">
        <v>26982.080000000002</v>
      </c>
      <c r="O975" s="796">
        <v>1</v>
      </c>
      <c r="P975" s="796">
        <v>6</v>
      </c>
      <c r="Q975" s="794">
        <v>12929.44</v>
      </c>
    </row>
    <row r="976" spans="2:17" s="49" customFormat="1" ht="11.25">
      <c r="B976" s="791" t="s">
        <v>1225</v>
      </c>
      <c r="C976" s="792" t="s">
        <v>1243</v>
      </c>
      <c r="D976" s="792" t="s">
        <v>86</v>
      </c>
      <c r="E976" s="793" t="s">
        <v>1339</v>
      </c>
      <c r="F976" s="794">
        <v>2300</v>
      </c>
      <c r="G976" s="792" t="s">
        <v>3955</v>
      </c>
      <c r="H976" s="795" t="s">
        <v>3956</v>
      </c>
      <c r="I976" s="795" t="s">
        <v>1283</v>
      </c>
      <c r="J976" s="795" t="s">
        <v>1256</v>
      </c>
      <c r="K976" s="793" t="s">
        <v>1251</v>
      </c>
      <c r="L976" s="796">
        <v>1</v>
      </c>
      <c r="M976" s="792">
        <v>12</v>
      </c>
      <c r="N976" s="794">
        <v>30592.799999999999</v>
      </c>
      <c r="O976" s="796">
        <v>1</v>
      </c>
      <c r="P976" s="796">
        <v>6</v>
      </c>
      <c r="Q976" s="794">
        <v>14726.16</v>
      </c>
    </row>
    <row r="977" spans="2:17" s="49" customFormat="1" ht="11.25">
      <c r="B977" s="791" t="s">
        <v>1225</v>
      </c>
      <c r="C977" s="792" t="s">
        <v>1233</v>
      </c>
      <c r="D977" s="792" t="s">
        <v>86</v>
      </c>
      <c r="E977" s="793" t="s">
        <v>1244</v>
      </c>
      <c r="F977" s="794">
        <v>1500</v>
      </c>
      <c r="G977" s="792" t="s">
        <v>3957</v>
      </c>
      <c r="H977" s="795" t="s">
        <v>3958</v>
      </c>
      <c r="I977" s="795" t="s">
        <v>1290</v>
      </c>
      <c r="J977" s="795" t="s">
        <v>1238</v>
      </c>
      <c r="K977" s="793" t="s">
        <v>1232</v>
      </c>
      <c r="L977" s="796">
        <v>1</v>
      </c>
      <c r="M977" s="792">
        <v>12</v>
      </c>
      <c r="N977" s="794">
        <v>21200</v>
      </c>
      <c r="O977" s="796">
        <v>1</v>
      </c>
      <c r="P977" s="796">
        <v>6</v>
      </c>
      <c r="Q977" s="794">
        <v>9930</v>
      </c>
    </row>
    <row r="978" spans="2:17" s="49" customFormat="1" ht="11.25">
      <c r="B978" s="791" t="s">
        <v>1225</v>
      </c>
      <c r="C978" s="792" t="s">
        <v>1233</v>
      </c>
      <c r="D978" s="792" t="s">
        <v>86</v>
      </c>
      <c r="E978" s="793" t="s">
        <v>3959</v>
      </c>
      <c r="F978" s="794">
        <v>5000</v>
      </c>
      <c r="G978" s="792" t="s">
        <v>3960</v>
      </c>
      <c r="H978" s="795" t="s">
        <v>3961</v>
      </c>
      <c r="I978" s="795" t="s">
        <v>1242</v>
      </c>
      <c r="J978" s="795" t="s">
        <v>1242</v>
      </c>
      <c r="K978" s="793" t="s">
        <v>1242</v>
      </c>
      <c r="L978" s="796">
        <v>6</v>
      </c>
      <c r="M978" s="792">
        <v>12</v>
      </c>
      <c r="N978" s="794">
        <v>62833.33</v>
      </c>
      <c r="O978" s="796">
        <v>1</v>
      </c>
      <c r="P978" s="796">
        <v>6</v>
      </c>
      <c r="Q978" s="794">
        <v>30838.33</v>
      </c>
    </row>
    <row r="979" spans="2:17" s="49" customFormat="1" ht="11.25">
      <c r="B979" s="791" t="s">
        <v>1225</v>
      </c>
      <c r="C979" s="792" t="s">
        <v>1233</v>
      </c>
      <c r="D979" s="792" t="s">
        <v>86</v>
      </c>
      <c r="E979" s="793" t="s">
        <v>1719</v>
      </c>
      <c r="F979" s="794">
        <v>1800</v>
      </c>
      <c r="G979" s="792" t="s">
        <v>3962</v>
      </c>
      <c r="H979" s="795" t="s">
        <v>3963</v>
      </c>
      <c r="I979" s="795" t="s">
        <v>1247</v>
      </c>
      <c r="J979" s="795" t="s">
        <v>1238</v>
      </c>
      <c r="K979" s="793" t="s">
        <v>1232</v>
      </c>
      <c r="L979" s="796">
        <v>7</v>
      </c>
      <c r="M979" s="792">
        <v>12</v>
      </c>
      <c r="N979" s="794">
        <v>24562.36</v>
      </c>
      <c r="O979" s="796">
        <v>1</v>
      </c>
      <c r="P979" s="796">
        <v>6</v>
      </c>
      <c r="Q979" s="794">
        <v>11487.739999999998</v>
      </c>
    </row>
    <row r="980" spans="2:17" s="49" customFormat="1" ht="11.25">
      <c r="B980" s="791" t="s">
        <v>1225</v>
      </c>
      <c r="C980" s="792" t="s">
        <v>1233</v>
      </c>
      <c r="D980" s="792" t="s">
        <v>86</v>
      </c>
      <c r="E980" s="793" t="s">
        <v>2909</v>
      </c>
      <c r="F980" s="794">
        <v>2000</v>
      </c>
      <c r="G980" s="792" t="s">
        <v>3964</v>
      </c>
      <c r="H980" s="795" t="s">
        <v>3965</v>
      </c>
      <c r="I980" s="795" t="s">
        <v>3966</v>
      </c>
      <c r="J980" s="795" t="s">
        <v>1256</v>
      </c>
      <c r="K980" s="793" t="s">
        <v>1251</v>
      </c>
      <c r="L980" s="796">
        <v>1</v>
      </c>
      <c r="M980" s="792">
        <v>12</v>
      </c>
      <c r="N980" s="794">
        <v>26892.77</v>
      </c>
      <c r="O980" s="796">
        <v>1</v>
      </c>
      <c r="P980" s="796">
        <v>6</v>
      </c>
      <c r="Q980" s="794">
        <v>12923.050000000001</v>
      </c>
    </row>
    <row r="981" spans="2:17" s="49" customFormat="1" ht="11.25">
      <c r="B981" s="791" t="s">
        <v>1225</v>
      </c>
      <c r="C981" s="792" t="s">
        <v>1233</v>
      </c>
      <c r="D981" s="792" t="s">
        <v>86</v>
      </c>
      <c r="E981" s="793" t="s">
        <v>1244</v>
      </c>
      <c r="F981" s="794">
        <v>2000</v>
      </c>
      <c r="G981" s="792" t="s">
        <v>3967</v>
      </c>
      <c r="H981" s="795" t="s">
        <v>3968</v>
      </c>
      <c r="I981" s="795" t="s">
        <v>1331</v>
      </c>
      <c r="J981" s="795" t="s">
        <v>1238</v>
      </c>
      <c r="K981" s="793" t="s">
        <v>1232</v>
      </c>
      <c r="L981" s="796">
        <v>1</v>
      </c>
      <c r="M981" s="792">
        <v>12</v>
      </c>
      <c r="N981" s="794">
        <v>26999.309999999998</v>
      </c>
      <c r="O981" s="796">
        <v>1</v>
      </c>
      <c r="P981" s="796">
        <v>6</v>
      </c>
      <c r="Q981" s="794">
        <v>12929.310000000001</v>
      </c>
    </row>
    <row r="982" spans="2:17" s="49" customFormat="1" ht="11.25">
      <c r="B982" s="791" t="s">
        <v>1225</v>
      </c>
      <c r="C982" s="792" t="s">
        <v>1233</v>
      </c>
      <c r="D982" s="792" t="s">
        <v>86</v>
      </c>
      <c r="E982" s="793" t="s">
        <v>1252</v>
      </c>
      <c r="F982" s="794">
        <v>2300</v>
      </c>
      <c r="G982" s="792" t="s">
        <v>3969</v>
      </c>
      <c r="H982" s="795" t="s">
        <v>3970</v>
      </c>
      <c r="I982" s="795" t="s">
        <v>1280</v>
      </c>
      <c r="J982" s="795" t="s">
        <v>1256</v>
      </c>
      <c r="K982" s="793" t="s">
        <v>1251</v>
      </c>
      <c r="L982" s="796">
        <v>4</v>
      </c>
      <c r="M982" s="792">
        <v>12</v>
      </c>
      <c r="N982" s="794">
        <v>30511.02</v>
      </c>
      <c r="O982" s="796">
        <v>1</v>
      </c>
      <c r="P982" s="796">
        <v>6</v>
      </c>
      <c r="Q982" s="794">
        <v>14698.85</v>
      </c>
    </row>
    <row r="983" spans="2:17" s="49" customFormat="1" ht="11.25">
      <c r="B983" s="791" t="s">
        <v>1225</v>
      </c>
      <c r="C983" s="792" t="s">
        <v>1233</v>
      </c>
      <c r="D983" s="792" t="s">
        <v>86</v>
      </c>
      <c r="E983" s="793" t="s">
        <v>1252</v>
      </c>
      <c r="F983" s="794">
        <v>2300</v>
      </c>
      <c r="G983" s="792" t="s">
        <v>3971</v>
      </c>
      <c r="H983" s="795" t="s">
        <v>3972</v>
      </c>
      <c r="I983" s="795" t="s">
        <v>3973</v>
      </c>
      <c r="J983" s="795" t="s">
        <v>1256</v>
      </c>
      <c r="K983" s="793" t="s">
        <v>1251</v>
      </c>
      <c r="L983" s="796">
        <v>1</v>
      </c>
      <c r="M983" s="792">
        <v>12</v>
      </c>
      <c r="N983" s="794">
        <v>30430.239999999998</v>
      </c>
      <c r="O983" s="796">
        <v>1</v>
      </c>
      <c r="P983" s="796">
        <v>6</v>
      </c>
      <c r="Q983" s="794">
        <v>14653.33</v>
      </c>
    </row>
    <row r="984" spans="2:17" s="49" customFormat="1" ht="11.25">
      <c r="B984" s="791" t="s">
        <v>1225</v>
      </c>
      <c r="C984" s="792" t="s">
        <v>1233</v>
      </c>
      <c r="D984" s="792" t="s">
        <v>86</v>
      </c>
      <c r="E984" s="793" t="s">
        <v>3554</v>
      </c>
      <c r="F984" s="794">
        <v>6000</v>
      </c>
      <c r="G984" s="792" t="s">
        <v>3974</v>
      </c>
      <c r="H984" s="795" t="s">
        <v>3975</v>
      </c>
      <c r="I984" s="795" t="s">
        <v>1449</v>
      </c>
      <c r="J984" s="795" t="s">
        <v>1256</v>
      </c>
      <c r="K984" s="793" t="s">
        <v>1251</v>
      </c>
      <c r="L984" s="796">
        <v>1</v>
      </c>
      <c r="M984" s="792">
        <v>12</v>
      </c>
      <c r="N984" s="794">
        <v>74847.5</v>
      </c>
      <c r="O984" s="796">
        <v>1</v>
      </c>
      <c r="P984" s="796">
        <v>6</v>
      </c>
      <c r="Q984" s="794">
        <v>36925.83</v>
      </c>
    </row>
    <row r="985" spans="2:17" s="49" customFormat="1" ht="11.25">
      <c r="B985" s="791" t="s">
        <v>1225</v>
      </c>
      <c r="C985" s="792" t="s">
        <v>1233</v>
      </c>
      <c r="D985" s="792" t="s">
        <v>86</v>
      </c>
      <c r="E985" s="793" t="s">
        <v>1234</v>
      </c>
      <c r="F985" s="794">
        <v>2000</v>
      </c>
      <c r="G985" s="792" t="s">
        <v>3976</v>
      </c>
      <c r="H985" s="795" t="s">
        <v>3977</v>
      </c>
      <c r="I985" s="795" t="s">
        <v>2001</v>
      </c>
      <c r="J985" s="795" t="s">
        <v>1238</v>
      </c>
      <c r="K985" s="793" t="s">
        <v>1232</v>
      </c>
      <c r="L985" s="796">
        <v>1</v>
      </c>
      <c r="M985" s="792">
        <v>12</v>
      </c>
      <c r="N985" s="794">
        <v>26931.95</v>
      </c>
      <c r="O985" s="796">
        <v>1</v>
      </c>
      <c r="P985" s="796">
        <v>6</v>
      </c>
      <c r="Q985" s="794">
        <v>12888.33</v>
      </c>
    </row>
    <row r="986" spans="2:17" s="49" customFormat="1" ht="11.25">
      <c r="B986" s="791" t="s">
        <v>1225</v>
      </c>
      <c r="C986" s="792" t="s">
        <v>1233</v>
      </c>
      <c r="D986" s="792" t="s">
        <v>86</v>
      </c>
      <c r="E986" s="793" t="s">
        <v>1234</v>
      </c>
      <c r="F986" s="794">
        <v>2000</v>
      </c>
      <c r="G986" s="792" t="s">
        <v>3978</v>
      </c>
      <c r="H986" s="795" t="s">
        <v>3979</v>
      </c>
      <c r="I986" s="795" t="s">
        <v>1331</v>
      </c>
      <c r="J986" s="795" t="s">
        <v>1238</v>
      </c>
      <c r="K986" s="793" t="s">
        <v>1232</v>
      </c>
      <c r="L986" s="796">
        <v>1</v>
      </c>
      <c r="M986" s="792">
        <v>12</v>
      </c>
      <c r="N986" s="794">
        <v>26860.3</v>
      </c>
      <c r="O986" s="796">
        <v>1</v>
      </c>
      <c r="P986" s="796">
        <v>6</v>
      </c>
      <c r="Q986" s="794">
        <v>12927.36</v>
      </c>
    </row>
    <row r="987" spans="2:17" s="49" customFormat="1" ht="11.25">
      <c r="B987" s="791" t="s">
        <v>1225</v>
      </c>
      <c r="C987" s="792" t="s">
        <v>1233</v>
      </c>
      <c r="D987" s="792" t="s">
        <v>86</v>
      </c>
      <c r="E987" s="793" t="s">
        <v>1339</v>
      </c>
      <c r="F987" s="794">
        <v>2300</v>
      </c>
      <c r="G987" s="792" t="s">
        <v>3980</v>
      </c>
      <c r="H987" s="795" t="s">
        <v>3981</v>
      </c>
      <c r="I987" s="795" t="s">
        <v>3982</v>
      </c>
      <c r="J987" s="795" t="s">
        <v>1256</v>
      </c>
      <c r="K987" s="793" t="s">
        <v>1251</v>
      </c>
      <c r="L987" s="796">
        <v>1</v>
      </c>
      <c r="M987" s="792">
        <v>12</v>
      </c>
      <c r="N987" s="794">
        <v>30442.989999999998</v>
      </c>
      <c r="O987" s="796">
        <v>1</v>
      </c>
      <c r="P987" s="796">
        <v>6</v>
      </c>
      <c r="Q987" s="794">
        <v>14720.41</v>
      </c>
    </row>
    <row r="988" spans="2:17" s="49" customFormat="1" ht="11.25">
      <c r="B988" s="791" t="s">
        <v>1225</v>
      </c>
      <c r="C988" s="792" t="s">
        <v>1243</v>
      </c>
      <c r="D988" s="792" t="s">
        <v>86</v>
      </c>
      <c r="E988" s="793" t="s">
        <v>1708</v>
      </c>
      <c r="F988" s="794">
        <v>2600</v>
      </c>
      <c r="G988" s="792" t="s">
        <v>3983</v>
      </c>
      <c r="H988" s="795" t="s">
        <v>3984</v>
      </c>
      <c r="I988" s="795" t="s">
        <v>3985</v>
      </c>
      <c r="J988" s="795" t="s">
        <v>1256</v>
      </c>
      <c r="K988" s="793" t="s">
        <v>1327</v>
      </c>
      <c r="L988" s="796">
        <v>1</v>
      </c>
      <c r="M988" s="792">
        <v>12</v>
      </c>
      <c r="N988" s="794">
        <v>34272.400000000001</v>
      </c>
      <c r="O988" s="796">
        <v>1</v>
      </c>
      <c r="P988" s="796">
        <v>6</v>
      </c>
      <c r="Q988" s="794">
        <v>16526.740000000002</v>
      </c>
    </row>
    <row r="989" spans="2:17" s="49" customFormat="1" ht="11.25">
      <c r="B989" s="791" t="s">
        <v>1225</v>
      </c>
      <c r="C989" s="792" t="s">
        <v>1233</v>
      </c>
      <c r="D989" s="792" t="s">
        <v>86</v>
      </c>
      <c r="E989" s="793" t="s">
        <v>3986</v>
      </c>
      <c r="F989" s="794">
        <v>3000</v>
      </c>
      <c r="G989" s="792" t="s">
        <v>3987</v>
      </c>
      <c r="H989" s="795" t="s">
        <v>3988</v>
      </c>
      <c r="I989" s="795" t="s">
        <v>3989</v>
      </c>
      <c r="J989" s="795" t="s">
        <v>1256</v>
      </c>
      <c r="K989" s="793" t="s">
        <v>1327</v>
      </c>
      <c r="L989" s="796">
        <v>1</v>
      </c>
      <c r="M989" s="792">
        <v>12</v>
      </c>
      <c r="N989" s="794">
        <v>38998.21</v>
      </c>
      <c r="O989" s="796">
        <v>1</v>
      </c>
      <c r="P989" s="796">
        <v>2</v>
      </c>
      <c r="Q989" s="794">
        <v>4066.67</v>
      </c>
    </row>
    <row r="990" spans="2:17" s="49" customFormat="1" ht="11.25">
      <c r="B990" s="791" t="s">
        <v>1225</v>
      </c>
      <c r="C990" s="792" t="s">
        <v>1233</v>
      </c>
      <c r="D990" s="792" t="s">
        <v>86</v>
      </c>
      <c r="E990" s="793" t="s">
        <v>2814</v>
      </c>
      <c r="F990" s="794">
        <v>1500</v>
      </c>
      <c r="G990" s="792" t="s">
        <v>3990</v>
      </c>
      <c r="H990" s="795" t="s">
        <v>3991</v>
      </c>
      <c r="I990" s="795" t="s">
        <v>1290</v>
      </c>
      <c r="J990" s="795" t="s">
        <v>1238</v>
      </c>
      <c r="K990" s="793" t="s">
        <v>1232</v>
      </c>
      <c r="L990" s="796">
        <v>7</v>
      </c>
      <c r="M990" s="792">
        <v>12</v>
      </c>
      <c r="N990" s="794">
        <v>21182.25</v>
      </c>
      <c r="O990" s="796">
        <v>1</v>
      </c>
      <c r="P990" s="796">
        <v>6</v>
      </c>
      <c r="Q990" s="794">
        <v>10925.63</v>
      </c>
    </row>
    <row r="991" spans="2:17" s="49" customFormat="1" ht="11.25">
      <c r="B991" s="791" t="s">
        <v>1225</v>
      </c>
      <c r="C991" s="792" t="s">
        <v>1233</v>
      </c>
      <c r="D991" s="792" t="s">
        <v>86</v>
      </c>
      <c r="E991" s="793" t="s">
        <v>3992</v>
      </c>
      <c r="F991" s="794">
        <v>5000</v>
      </c>
      <c r="G991" s="792" t="s">
        <v>3993</v>
      </c>
      <c r="H991" s="795" t="s">
        <v>3994</v>
      </c>
      <c r="I991" s="795" t="s">
        <v>1242</v>
      </c>
      <c r="J991" s="795" t="s">
        <v>1242</v>
      </c>
      <c r="K991" s="793" t="s">
        <v>1242</v>
      </c>
      <c r="L991" s="796">
        <v>7</v>
      </c>
      <c r="M991" s="792">
        <v>12</v>
      </c>
      <c r="N991" s="794">
        <v>62992</v>
      </c>
      <c r="O991" s="796">
        <v>0</v>
      </c>
      <c r="P991" s="796">
        <v>1</v>
      </c>
      <c r="Q991" s="794">
        <v>6236.11</v>
      </c>
    </row>
    <row r="992" spans="2:17" s="49" customFormat="1" ht="11.25">
      <c r="B992" s="791" t="s">
        <v>1225</v>
      </c>
      <c r="C992" s="792" t="s">
        <v>1233</v>
      </c>
      <c r="D992" s="792" t="s">
        <v>86</v>
      </c>
      <c r="E992" s="793" t="s">
        <v>1234</v>
      </c>
      <c r="F992" s="794">
        <v>2000</v>
      </c>
      <c r="G992" s="792" t="s">
        <v>3995</v>
      </c>
      <c r="H992" s="795" t="s">
        <v>3996</v>
      </c>
      <c r="I992" s="795" t="s">
        <v>1331</v>
      </c>
      <c r="J992" s="795" t="s">
        <v>1238</v>
      </c>
      <c r="K992" s="793" t="s">
        <v>1251</v>
      </c>
      <c r="L992" s="796">
        <v>1</v>
      </c>
      <c r="M992" s="792">
        <v>12</v>
      </c>
      <c r="N992" s="794">
        <v>27012.23</v>
      </c>
      <c r="O992" s="796">
        <v>1</v>
      </c>
      <c r="P992" s="796">
        <v>6</v>
      </c>
      <c r="Q992" s="794">
        <v>12855.830000000002</v>
      </c>
    </row>
    <row r="993" spans="2:17" s="49" customFormat="1" ht="11.25">
      <c r="B993" s="791" t="s">
        <v>1225</v>
      </c>
      <c r="C993" s="792" t="s">
        <v>1233</v>
      </c>
      <c r="D993" s="792" t="s">
        <v>86</v>
      </c>
      <c r="E993" s="793" t="s">
        <v>3997</v>
      </c>
      <c r="F993" s="794">
        <v>3200</v>
      </c>
      <c r="G993" s="792" t="s">
        <v>3998</v>
      </c>
      <c r="H993" s="795" t="s">
        <v>3999</v>
      </c>
      <c r="I993" s="795" t="s">
        <v>2114</v>
      </c>
      <c r="J993" s="795" t="s">
        <v>1256</v>
      </c>
      <c r="K993" s="793" t="s">
        <v>1327</v>
      </c>
      <c r="L993" s="796">
        <v>1</v>
      </c>
      <c r="M993" s="792">
        <v>12</v>
      </c>
      <c r="N993" s="794">
        <v>41399.78</v>
      </c>
      <c r="O993" s="796">
        <v>0</v>
      </c>
      <c r="P993" s="796">
        <v>1</v>
      </c>
      <c r="Q993" s="794">
        <v>4533.33</v>
      </c>
    </row>
    <row r="994" spans="2:17" s="49" customFormat="1" ht="11.25">
      <c r="B994" s="791" t="s">
        <v>1225</v>
      </c>
      <c r="C994" s="792" t="s">
        <v>1233</v>
      </c>
      <c r="D994" s="792" t="s">
        <v>86</v>
      </c>
      <c r="E994" s="793" t="s">
        <v>1339</v>
      </c>
      <c r="F994" s="794">
        <v>2000</v>
      </c>
      <c r="G994" s="792" t="s">
        <v>4000</v>
      </c>
      <c r="H994" s="795" t="s">
        <v>4001</v>
      </c>
      <c r="I994" s="795" t="s">
        <v>1331</v>
      </c>
      <c r="J994" s="795" t="s">
        <v>1238</v>
      </c>
      <c r="K994" s="793" t="s">
        <v>1232</v>
      </c>
      <c r="L994" s="796">
        <v>1</v>
      </c>
      <c r="M994" s="792">
        <v>12</v>
      </c>
      <c r="N994" s="794">
        <v>26980.989999999998</v>
      </c>
      <c r="O994" s="796">
        <v>1</v>
      </c>
      <c r="P994" s="796">
        <v>6</v>
      </c>
      <c r="Q994" s="794">
        <v>12929.720000000001</v>
      </c>
    </row>
    <row r="995" spans="2:17" s="49" customFormat="1" ht="11.25">
      <c r="B995" s="791" t="s">
        <v>1225</v>
      </c>
      <c r="C995" s="792" t="s">
        <v>1233</v>
      </c>
      <c r="D995" s="792" t="s">
        <v>86</v>
      </c>
      <c r="E995" s="793" t="s">
        <v>1244</v>
      </c>
      <c r="F995" s="794">
        <v>2000</v>
      </c>
      <c r="G995" s="792" t="s">
        <v>4002</v>
      </c>
      <c r="H995" s="795" t="s">
        <v>4003</v>
      </c>
      <c r="I995" s="795" t="s">
        <v>1290</v>
      </c>
      <c r="J995" s="795" t="s">
        <v>1238</v>
      </c>
      <c r="K995" s="793" t="s">
        <v>1251</v>
      </c>
      <c r="L995" s="796">
        <v>1</v>
      </c>
      <c r="M995" s="792">
        <v>12</v>
      </c>
      <c r="N995" s="794">
        <v>26866.53</v>
      </c>
      <c r="O995" s="796">
        <v>1</v>
      </c>
      <c r="P995" s="796">
        <v>6</v>
      </c>
      <c r="Q995" s="794">
        <v>12927.080000000002</v>
      </c>
    </row>
    <row r="996" spans="2:17" s="49" customFormat="1" ht="11.25">
      <c r="B996" s="791" t="s">
        <v>1225</v>
      </c>
      <c r="C996" s="792" t="s">
        <v>1233</v>
      </c>
      <c r="D996" s="792" t="s">
        <v>86</v>
      </c>
      <c r="E996" s="793" t="s">
        <v>1450</v>
      </c>
      <c r="F996" s="794">
        <v>1500</v>
      </c>
      <c r="G996" s="792" t="s">
        <v>4004</v>
      </c>
      <c r="H996" s="795" t="s">
        <v>4005</v>
      </c>
      <c r="I996" s="795" t="s">
        <v>1247</v>
      </c>
      <c r="J996" s="795" t="s">
        <v>1238</v>
      </c>
      <c r="K996" s="793" t="s">
        <v>1251</v>
      </c>
      <c r="L996" s="796">
        <v>7</v>
      </c>
      <c r="M996" s="792">
        <v>12</v>
      </c>
      <c r="N996" s="794">
        <v>21067.510000000002</v>
      </c>
      <c r="O996" s="796">
        <v>1</v>
      </c>
      <c r="P996" s="796">
        <v>6</v>
      </c>
      <c r="Q996" s="794">
        <v>9901.4599999999991</v>
      </c>
    </row>
    <row r="997" spans="2:17" s="49" customFormat="1" ht="11.25">
      <c r="B997" s="791" t="s">
        <v>1225</v>
      </c>
      <c r="C997" s="792" t="s">
        <v>1233</v>
      </c>
      <c r="D997" s="792" t="s">
        <v>86</v>
      </c>
      <c r="E997" s="793" t="s">
        <v>1244</v>
      </c>
      <c r="F997" s="794">
        <v>2000</v>
      </c>
      <c r="G997" s="792" t="s">
        <v>4006</v>
      </c>
      <c r="H997" s="795" t="s">
        <v>4007</v>
      </c>
      <c r="I997" s="795" t="s">
        <v>4008</v>
      </c>
      <c r="J997" s="795" t="s">
        <v>1256</v>
      </c>
      <c r="K997" s="793" t="s">
        <v>1251</v>
      </c>
      <c r="L997" s="796">
        <v>1</v>
      </c>
      <c r="M997" s="792">
        <v>12</v>
      </c>
      <c r="N997" s="794">
        <v>26798.9</v>
      </c>
      <c r="O997" s="796">
        <v>1</v>
      </c>
      <c r="P997" s="796">
        <v>6</v>
      </c>
      <c r="Q997" s="794">
        <v>12929.440000000002</v>
      </c>
    </row>
    <row r="998" spans="2:17" s="49" customFormat="1" ht="11.25">
      <c r="B998" s="791" t="s">
        <v>1225</v>
      </c>
      <c r="C998" s="792" t="s">
        <v>1233</v>
      </c>
      <c r="D998" s="792" t="s">
        <v>86</v>
      </c>
      <c r="E998" s="793" t="s">
        <v>1244</v>
      </c>
      <c r="F998" s="794">
        <v>2000</v>
      </c>
      <c r="G998" s="792" t="s">
        <v>4009</v>
      </c>
      <c r="H998" s="795" t="s">
        <v>4010</v>
      </c>
      <c r="I998" s="795" t="s">
        <v>1247</v>
      </c>
      <c r="J998" s="795" t="s">
        <v>1238</v>
      </c>
      <c r="K998" s="793" t="s">
        <v>1232</v>
      </c>
      <c r="L998" s="796">
        <v>1</v>
      </c>
      <c r="M998" s="792">
        <v>12</v>
      </c>
      <c r="N998" s="794">
        <v>26996.82</v>
      </c>
      <c r="O998" s="796">
        <v>1</v>
      </c>
      <c r="P998" s="796">
        <v>6</v>
      </c>
      <c r="Q998" s="794">
        <v>12929.18</v>
      </c>
    </row>
    <row r="999" spans="2:17" s="49" customFormat="1" ht="11.25">
      <c r="B999" s="791" t="s">
        <v>1225</v>
      </c>
      <c r="C999" s="792" t="s">
        <v>1233</v>
      </c>
      <c r="D999" s="792" t="s">
        <v>86</v>
      </c>
      <c r="E999" s="793" t="s">
        <v>2297</v>
      </c>
      <c r="F999" s="794">
        <v>2000</v>
      </c>
      <c r="G999" s="792" t="s">
        <v>4011</v>
      </c>
      <c r="H999" s="795" t="s">
        <v>4012</v>
      </c>
      <c r="I999" s="795" t="s">
        <v>1247</v>
      </c>
      <c r="J999" s="795" t="s">
        <v>1238</v>
      </c>
      <c r="K999" s="793" t="s">
        <v>1251</v>
      </c>
      <c r="L999" s="796">
        <v>1</v>
      </c>
      <c r="M999" s="792">
        <v>12</v>
      </c>
      <c r="N999" s="794">
        <v>28015.83</v>
      </c>
      <c r="O999" s="796">
        <v>1</v>
      </c>
      <c r="P999" s="796">
        <v>6</v>
      </c>
      <c r="Q999" s="794">
        <v>12930</v>
      </c>
    </row>
    <row r="1000" spans="2:17" s="49" customFormat="1" ht="11.25">
      <c r="B1000" s="791" t="s">
        <v>1225</v>
      </c>
      <c r="C1000" s="792" t="s">
        <v>1233</v>
      </c>
      <c r="D1000" s="792" t="s">
        <v>86</v>
      </c>
      <c r="E1000" s="793" t="s">
        <v>2062</v>
      </c>
      <c r="F1000" s="794">
        <v>1800</v>
      </c>
      <c r="G1000" s="792" t="s">
        <v>4013</v>
      </c>
      <c r="H1000" s="795" t="s">
        <v>4014</v>
      </c>
      <c r="I1000" s="795" t="s">
        <v>4015</v>
      </c>
      <c r="J1000" s="795" t="s">
        <v>1238</v>
      </c>
      <c r="K1000" s="793" t="s">
        <v>1251</v>
      </c>
      <c r="L1000" s="796">
        <v>7</v>
      </c>
      <c r="M1000" s="792">
        <v>12</v>
      </c>
      <c r="N1000" s="794">
        <v>24600</v>
      </c>
      <c r="O1000" s="796">
        <v>1</v>
      </c>
      <c r="P1000" s="796">
        <v>6</v>
      </c>
      <c r="Q1000" s="794">
        <v>10470</v>
      </c>
    </row>
    <row r="1001" spans="2:17" s="49" customFormat="1" ht="11.25">
      <c r="B1001" s="791" t="s">
        <v>1225</v>
      </c>
      <c r="C1001" s="792" t="s">
        <v>1233</v>
      </c>
      <c r="D1001" s="792" t="s">
        <v>86</v>
      </c>
      <c r="E1001" s="793" t="s">
        <v>4016</v>
      </c>
      <c r="F1001" s="794">
        <v>2000</v>
      </c>
      <c r="G1001" s="792" t="s">
        <v>4017</v>
      </c>
      <c r="H1001" s="795" t="s">
        <v>4018</v>
      </c>
      <c r="I1001" s="795" t="s">
        <v>1242</v>
      </c>
      <c r="J1001" s="795" t="s">
        <v>1382</v>
      </c>
      <c r="K1001" s="793" t="s">
        <v>1383</v>
      </c>
      <c r="L1001" s="796">
        <v>1</v>
      </c>
      <c r="M1001" s="792">
        <v>12</v>
      </c>
      <c r="N1001" s="794">
        <v>26777.9</v>
      </c>
      <c r="O1001" s="796">
        <v>1</v>
      </c>
      <c r="P1001" s="796">
        <v>6</v>
      </c>
      <c r="Q1001" s="794">
        <v>12761.26</v>
      </c>
    </row>
    <row r="1002" spans="2:17" s="49" customFormat="1" ht="11.25">
      <c r="B1002" s="791" t="s">
        <v>1225</v>
      </c>
      <c r="C1002" s="792" t="s">
        <v>1233</v>
      </c>
      <c r="D1002" s="792" t="s">
        <v>86</v>
      </c>
      <c r="E1002" s="793" t="s">
        <v>3684</v>
      </c>
      <c r="F1002" s="794">
        <v>2300</v>
      </c>
      <c r="G1002" s="792" t="s">
        <v>4019</v>
      </c>
      <c r="H1002" s="795" t="s">
        <v>4020</v>
      </c>
      <c r="I1002" s="795" t="s">
        <v>1513</v>
      </c>
      <c r="J1002" s="795" t="s">
        <v>1256</v>
      </c>
      <c r="K1002" s="793" t="s">
        <v>1327</v>
      </c>
      <c r="L1002" s="796">
        <v>5</v>
      </c>
      <c r="M1002" s="792">
        <v>12</v>
      </c>
      <c r="N1002" s="794">
        <v>30570.59</v>
      </c>
      <c r="O1002" s="796">
        <v>1</v>
      </c>
      <c r="P1002" s="796">
        <v>6</v>
      </c>
      <c r="Q1002" s="794">
        <v>14729.679999999998</v>
      </c>
    </row>
    <row r="1003" spans="2:17" s="49" customFormat="1" ht="11.25">
      <c r="B1003" s="791" t="s">
        <v>1225</v>
      </c>
      <c r="C1003" s="792" t="s">
        <v>1233</v>
      </c>
      <c r="D1003" s="792" t="s">
        <v>86</v>
      </c>
      <c r="E1003" s="793" t="s">
        <v>1631</v>
      </c>
      <c r="F1003" s="794">
        <v>5500</v>
      </c>
      <c r="G1003" s="792" t="s">
        <v>4021</v>
      </c>
      <c r="H1003" s="795" t="s">
        <v>4022</v>
      </c>
      <c r="I1003" s="795" t="s">
        <v>1415</v>
      </c>
      <c r="J1003" s="795" t="s">
        <v>1256</v>
      </c>
      <c r="K1003" s="793" t="s">
        <v>1327</v>
      </c>
      <c r="L1003" s="796">
        <v>1</v>
      </c>
      <c r="M1003" s="792">
        <v>12</v>
      </c>
      <c r="N1003" s="794">
        <v>68975.94</v>
      </c>
      <c r="O1003" s="796">
        <v>0</v>
      </c>
      <c r="P1003" s="796">
        <v>1</v>
      </c>
      <c r="Q1003" s="794">
        <v>6875</v>
      </c>
    </row>
    <row r="1004" spans="2:17" s="49" customFormat="1" ht="11.25">
      <c r="B1004" s="791" t="s">
        <v>1225</v>
      </c>
      <c r="C1004" s="792" t="s">
        <v>1243</v>
      </c>
      <c r="D1004" s="792" t="s">
        <v>86</v>
      </c>
      <c r="E1004" s="793" t="s">
        <v>1505</v>
      </c>
      <c r="F1004" s="794">
        <v>1800</v>
      </c>
      <c r="G1004" s="792" t="s">
        <v>4023</v>
      </c>
      <c r="H1004" s="795" t="s">
        <v>4024</v>
      </c>
      <c r="I1004" s="795" t="s">
        <v>1242</v>
      </c>
      <c r="J1004" s="795" t="s">
        <v>1242</v>
      </c>
      <c r="K1004" s="793" t="s">
        <v>1242</v>
      </c>
      <c r="L1004" s="796">
        <v>6</v>
      </c>
      <c r="M1004" s="792">
        <v>12</v>
      </c>
      <c r="N1004" s="794">
        <v>24540</v>
      </c>
      <c r="O1004" s="796">
        <v>1</v>
      </c>
      <c r="P1004" s="796">
        <v>6</v>
      </c>
      <c r="Q1004" s="794">
        <v>11716.739999999998</v>
      </c>
    </row>
    <row r="1005" spans="2:17" s="49" customFormat="1" ht="11.25">
      <c r="B1005" s="791" t="s">
        <v>1225</v>
      </c>
      <c r="C1005" s="792" t="s">
        <v>1233</v>
      </c>
      <c r="D1005" s="792" t="s">
        <v>86</v>
      </c>
      <c r="E1005" s="793" t="s">
        <v>1244</v>
      </c>
      <c r="F1005" s="794">
        <v>2000</v>
      </c>
      <c r="G1005" s="792" t="s">
        <v>4025</v>
      </c>
      <c r="H1005" s="795" t="s">
        <v>4026</v>
      </c>
      <c r="I1005" s="795" t="s">
        <v>4027</v>
      </c>
      <c r="J1005" s="795" t="s">
        <v>1238</v>
      </c>
      <c r="K1005" s="793" t="s">
        <v>1232</v>
      </c>
      <c r="L1005" s="796">
        <v>1</v>
      </c>
      <c r="M1005" s="792">
        <v>12</v>
      </c>
      <c r="N1005" s="794">
        <v>26816.260000000002</v>
      </c>
      <c r="O1005" s="796">
        <v>1</v>
      </c>
      <c r="P1005" s="796">
        <v>6</v>
      </c>
      <c r="Q1005" s="794">
        <v>12196.1</v>
      </c>
    </row>
    <row r="1006" spans="2:17" s="49" customFormat="1" ht="11.25">
      <c r="B1006" s="791" t="s">
        <v>1225</v>
      </c>
      <c r="C1006" s="792" t="s">
        <v>1233</v>
      </c>
      <c r="D1006" s="792" t="s">
        <v>86</v>
      </c>
      <c r="E1006" s="793" t="s">
        <v>1234</v>
      </c>
      <c r="F1006" s="794">
        <v>2000</v>
      </c>
      <c r="G1006" s="792" t="s">
        <v>4028</v>
      </c>
      <c r="H1006" s="795" t="s">
        <v>4029</v>
      </c>
      <c r="I1006" s="795" t="s">
        <v>1546</v>
      </c>
      <c r="J1006" s="795" t="s">
        <v>1256</v>
      </c>
      <c r="K1006" s="793" t="s">
        <v>1327</v>
      </c>
      <c r="L1006" s="796">
        <v>1</v>
      </c>
      <c r="M1006" s="792">
        <v>12</v>
      </c>
      <c r="N1006" s="794">
        <v>26932.22</v>
      </c>
      <c r="O1006" s="796">
        <v>1</v>
      </c>
      <c r="P1006" s="796">
        <v>6</v>
      </c>
      <c r="Q1006" s="794">
        <v>12927.509999999998</v>
      </c>
    </row>
    <row r="1007" spans="2:17" s="49" customFormat="1" ht="11.25">
      <c r="B1007" s="791" t="s">
        <v>1225</v>
      </c>
      <c r="C1007" s="792" t="s">
        <v>1233</v>
      </c>
      <c r="D1007" s="792" t="s">
        <v>86</v>
      </c>
      <c r="E1007" s="793" t="s">
        <v>1244</v>
      </c>
      <c r="F1007" s="794">
        <v>2000</v>
      </c>
      <c r="G1007" s="792" t="s">
        <v>4030</v>
      </c>
      <c r="H1007" s="795" t="s">
        <v>4031</v>
      </c>
      <c r="I1007" s="795" t="s">
        <v>4032</v>
      </c>
      <c r="J1007" s="795" t="s">
        <v>1238</v>
      </c>
      <c r="K1007" s="793" t="s">
        <v>1232</v>
      </c>
      <c r="L1007" s="796">
        <v>1</v>
      </c>
      <c r="M1007" s="792">
        <v>12</v>
      </c>
      <c r="N1007" s="794">
        <v>26931.66</v>
      </c>
      <c r="O1007" s="796">
        <v>1</v>
      </c>
      <c r="P1007" s="796">
        <v>6</v>
      </c>
      <c r="Q1007" s="794">
        <v>12925.980000000001</v>
      </c>
    </row>
    <row r="1008" spans="2:17" s="49" customFormat="1" ht="11.25">
      <c r="B1008" s="791" t="s">
        <v>1225</v>
      </c>
      <c r="C1008" s="792" t="s">
        <v>1233</v>
      </c>
      <c r="D1008" s="792" t="s">
        <v>86</v>
      </c>
      <c r="E1008" s="793" t="s">
        <v>1339</v>
      </c>
      <c r="F1008" s="794">
        <v>2300</v>
      </c>
      <c r="G1008" s="792" t="s">
        <v>4033</v>
      </c>
      <c r="H1008" s="795" t="s">
        <v>4034</v>
      </c>
      <c r="I1008" s="795" t="s">
        <v>3185</v>
      </c>
      <c r="J1008" s="795" t="s">
        <v>1238</v>
      </c>
      <c r="K1008" s="793" t="s">
        <v>1251</v>
      </c>
      <c r="L1008" s="796">
        <v>7</v>
      </c>
      <c r="M1008" s="792">
        <v>12</v>
      </c>
      <c r="N1008" s="794">
        <v>30523.33</v>
      </c>
      <c r="O1008" s="796">
        <v>0</v>
      </c>
      <c r="P1008" s="796">
        <v>1</v>
      </c>
      <c r="Q1008" s="794">
        <v>3066.67</v>
      </c>
    </row>
    <row r="1009" spans="2:17" s="49" customFormat="1" ht="11.25">
      <c r="B1009" s="791" t="s">
        <v>1225</v>
      </c>
      <c r="C1009" s="792" t="s">
        <v>1233</v>
      </c>
      <c r="D1009" s="792" t="s">
        <v>86</v>
      </c>
      <c r="E1009" s="793" t="s">
        <v>1264</v>
      </c>
      <c r="F1009" s="794">
        <v>2000</v>
      </c>
      <c r="G1009" s="792" t="s">
        <v>4035</v>
      </c>
      <c r="H1009" s="795" t="s">
        <v>4036</v>
      </c>
      <c r="I1009" s="795" t="s">
        <v>4037</v>
      </c>
      <c r="J1009" s="795" t="s">
        <v>1238</v>
      </c>
      <c r="K1009" s="793" t="s">
        <v>1251</v>
      </c>
      <c r="L1009" s="796">
        <v>1</v>
      </c>
      <c r="M1009" s="792">
        <v>12</v>
      </c>
      <c r="N1009" s="794">
        <v>26933.33</v>
      </c>
      <c r="O1009" s="796">
        <v>1</v>
      </c>
      <c r="P1009" s="796">
        <v>6</v>
      </c>
      <c r="Q1009" s="794">
        <v>12928.89</v>
      </c>
    </row>
    <row r="1010" spans="2:17" s="49" customFormat="1" ht="11.25">
      <c r="B1010" s="791" t="s">
        <v>1225</v>
      </c>
      <c r="C1010" s="792" t="s">
        <v>1233</v>
      </c>
      <c r="D1010" s="792" t="s">
        <v>86</v>
      </c>
      <c r="E1010" s="793" t="s">
        <v>1264</v>
      </c>
      <c r="F1010" s="794">
        <v>1500</v>
      </c>
      <c r="G1010" s="792" t="s">
        <v>4038</v>
      </c>
      <c r="H1010" s="795" t="s">
        <v>4039</v>
      </c>
      <c r="I1010" s="795" t="s">
        <v>1242</v>
      </c>
      <c r="J1010" s="795" t="s">
        <v>1242</v>
      </c>
      <c r="K1010" s="793" t="s">
        <v>1242</v>
      </c>
      <c r="L1010" s="796">
        <v>7</v>
      </c>
      <c r="M1010" s="792">
        <v>12</v>
      </c>
      <c r="N1010" s="794">
        <v>21149.9</v>
      </c>
      <c r="O1010" s="796">
        <v>1</v>
      </c>
      <c r="P1010" s="796">
        <v>6</v>
      </c>
      <c r="Q1010" s="794">
        <v>9930</v>
      </c>
    </row>
    <row r="1011" spans="2:17" s="49" customFormat="1" ht="11.25">
      <c r="B1011" s="791" t="s">
        <v>1225</v>
      </c>
      <c r="C1011" s="792" t="s">
        <v>1233</v>
      </c>
      <c r="D1011" s="792" t="s">
        <v>86</v>
      </c>
      <c r="E1011" s="793" t="s">
        <v>1234</v>
      </c>
      <c r="F1011" s="794">
        <v>2000</v>
      </c>
      <c r="G1011" s="792" t="s">
        <v>4040</v>
      </c>
      <c r="H1011" s="795" t="s">
        <v>4041</v>
      </c>
      <c r="I1011" s="795" t="s">
        <v>4042</v>
      </c>
      <c r="J1011" s="795" t="s">
        <v>1256</v>
      </c>
      <c r="K1011" s="793" t="s">
        <v>1232</v>
      </c>
      <c r="L1011" s="796">
        <v>1</v>
      </c>
      <c r="M1011" s="792">
        <v>12</v>
      </c>
      <c r="N1011" s="794">
        <v>26865.57</v>
      </c>
      <c r="O1011" s="796">
        <v>1</v>
      </c>
      <c r="P1011" s="796">
        <v>6</v>
      </c>
      <c r="Q1011" s="794">
        <v>12930</v>
      </c>
    </row>
    <row r="1012" spans="2:17" s="49" customFormat="1" ht="11.25">
      <c r="B1012" s="791" t="s">
        <v>1225</v>
      </c>
      <c r="C1012" s="792" t="s">
        <v>1233</v>
      </c>
      <c r="D1012" s="792" t="s">
        <v>86</v>
      </c>
      <c r="E1012" s="793" t="s">
        <v>1244</v>
      </c>
      <c r="F1012" s="794">
        <v>2000</v>
      </c>
      <c r="G1012" s="792" t="s">
        <v>4043</v>
      </c>
      <c r="H1012" s="795" t="s">
        <v>4044</v>
      </c>
      <c r="I1012" s="795" t="s">
        <v>1290</v>
      </c>
      <c r="J1012" s="795" t="s">
        <v>1238</v>
      </c>
      <c r="K1012" s="793" t="s">
        <v>1251</v>
      </c>
      <c r="L1012" s="796">
        <v>1</v>
      </c>
      <c r="M1012" s="792">
        <v>12</v>
      </c>
      <c r="N1012" s="794">
        <v>26993.879999999997</v>
      </c>
      <c r="O1012" s="796">
        <v>1</v>
      </c>
      <c r="P1012" s="796">
        <v>6</v>
      </c>
      <c r="Q1012" s="794">
        <v>12924.59</v>
      </c>
    </row>
    <row r="1013" spans="2:17" s="49" customFormat="1" ht="11.25">
      <c r="B1013" s="791" t="s">
        <v>1225</v>
      </c>
      <c r="C1013" s="792" t="s">
        <v>1233</v>
      </c>
      <c r="D1013" s="792" t="s">
        <v>86</v>
      </c>
      <c r="E1013" s="793" t="s">
        <v>1304</v>
      </c>
      <c r="F1013" s="794">
        <v>2300</v>
      </c>
      <c r="G1013" s="792" t="s">
        <v>4045</v>
      </c>
      <c r="H1013" s="795" t="s">
        <v>4046</v>
      </c>
      <c r="I1013" s="795" t="s">
        <v>1283</v>
      </c>
      <c r="J1013" s="795" t="s">
        <v>1256</v>
      </c>
      <c r="K1013" s="793" t="s">
        <v>1251</v>
      </c>
      <c r="L1013" s="796">
        <v>1</v>
      </c>
      <c r="M1013" s="792">
        <v>12</v>
      </c>
      <c r="N1013" s="794">
        <v>30515.35</v>
      </c>
      <c r="O1013" s="796">
        <v>1</v>
      </c>
      <c r="P1013" s="796">
        <v>6</v>
      </c>
      <c r="Q1013" s="794">
        <v>14730</v>
      </c>
    </row>
    <row r="1014" spans="2:17" s="49" customFormat="1" ht="11.25">
      <c r="B1014" s="791" t="s">
        <v>1225</v>
      </c>
      <c r="C1014" s="792" t="s">
        <v>1233</v>
      </c>
      <c r="D1014" s="792" t="s">
        <v>86</v>
      </c>
      <c r="E1014" s="793" t="s">
        <v>1339</v>
      </c>
      <c r="F1014" s="794">
        <v>2300</v>
      </c>
      <c r="G1014" s="792" t="s">
        <v>4047</v>
      </c>
      <c r="H1014" s="795" t="s">
        <v>4048</v>
      </c>
      <c r="I1014" s="795" t="s">
        <v>2004</v>
      </c>
      <c r="J1014" s="795" t="s">
        <v>1256</v>
      </c>
      <c r="K1014" s="793" t="s">
        <v>1251</v>
      </c>
      <c r="L1014" s="796">
        <v>1</v>
      </c>
      <c r="M1014" s="792">
        <v>12</v>
      </c>
      <c r="N1014" s="794">
        <v>30599.68</v>
      </c>
      <c r="O1014" s="796">
        <v>1</v>
      </c>
      <c r="P1014" s="796">
        <v>6</v>
      </c>
      <c r="Q1014" s="794">
        <v>14728.88</v>
      </c>
    </row>
    <row r="1015" spans="2:17" s="49" customFormat="1" ht="11.25">
      <c r="B1015" s="791" t="s">
        <v>1225</v>
      </c>
      <c r="C1015" s="792" t="s">
        <v>1233</v>
      </c>
      <c r="D1015" s="792" t="s">
        <v>86</v>
      </c>
      <c r="E1015" s="793" t="s">
        <v>1719</v>
      </c>
      <c r="F1015" s="794">
        <v>1800</v>
      </c>
      <c r="G1015" s="792" t="s">
        <v>4049</v>
      </c>
      <c r="H1015" s="795" t="s">
        <v>4050</v>
      </c>
      <c r="I1015" s="795" t="s">
        <v>1242</v>
      </c>
      <c r="J1015" s="795" t="s">
        <v>1242</v>
      </c>
      <c r="K1015" s="793" t="s">
        <v>1242</v>
      </c>
      <c r="L1015" s="796">
        <v>7</v>
      </c>
      <c r="M1015" s="792">
        <v>12</v>
      </c>
      <c r="N1015" s="794">
        <v>24561.87</v>
      </c>
      <c r="O1015" s="796">
        <v>1</v>
      </c>
      <c r="P1015" s="796">
        <v>6</v>
      </c>
      <c r="Q1015" s="794">
        <v>11722.869999999999</v>
      </c>
    </row>
    <row r="1016" spans="2:17" s="49" customFormat="1" ht="11.25">
      <c r="B1016" s="791" t="s">
        <v>1225</v>
      </c>
      <c r="C1016" s="792" t="s">
        <v>1233</v>
      </c>
      <c r="D1016" s="792" t="s">
        <v>86</v>
      </c>
      <c r="E1016" s="793" t="s">
        <v>1244</v>
      </c>
      <c r="F1016" s="794">
        <v>2000</v>
      </c>
      <c r="G1016" s="792" t="s">
        <v>4051</v>
      </c>
      <c r="H1016" s="795" t="s">
        <v>4052</v>
      </c>
      <c r="I1016" s="795" t="s">
        <v>1331</v>
      </c>
      <c r="J1016" s="795" t="s">
        <v>1238</v>
      </c>
      <c r="K1016" s="793" t="s">
        <v>1251</v>
      </c>
      <c r="L1016" s="796">
        <v>1</v>
      </c>
      <c r="M1016" s="792">
        <v>12</v>
      </c>
      <c r="N1016" s="794">
        <v>26794.02</v>
      </c>
      <c r="O1016" s="796">
        <v>1</v>
      </c>
      <c r="P1016" s="796">
        <v>6</v>
      </c>
      <c r="Q1016" s="794">
        <v>12930</v>
      </c>
    </row>
    <row r="1017" spans="2:17" s="49" customFormat="1" ht="11.25">
      <c r="B1017" s="791" t="s">
        <v>1225</v>
      </c>
      <c r="C1017" s="792" t="s">
        <v>1233</v>
      </c>
      <c r="D1017" s="792" t="s">
        <v>86</v>
      </c>
      <c r="E1017" s="793" t="s">
        <v>2157</v>
      </c>
      <c r="F1017" s="794">
        <v>4500</v>
      </c>
      <c r="G1017" s="792" t="s">
        <v>4053</v>
      </c>
      <c r="H1017" s="795" t="s">
        <v>4054</v>
      </c>
      <c r="I1017" s="795" t="s">
        <v>1857</v>
      </c>
      <c r="J1017" s="795" t="s">
        <v>1256</v>
      </c>
      <c r="K1017" s="793" t="s">
        <v>1251</v>
      </c>
      <c r="L1017" s="796">
        <v>1</v>
      </c>
      <c r="M1017" s="792">
        <v>12</v>
      </c>
      <c r="N1017" s="794">
        <v>56611.87</v>
      </c>
      <c r="O1017" s="796">
        <v>1</v>
      </c>
      <c r="P1017" s="796">
        <v>6</v>
      </c>
      <c r="Q1017" s="794">
        <v>27929.690000000002</v>
      </c>
    </row>
    <row r="1018" spans="2:17" s="49" customFormat="1" ht="11.25">
      <c r="B1018" s="791" t="s">
        <v>1225</v>
      </c>
      <c r="C1018" s="792" t="s">
        <v>1233</v>
      </c>
      <c r="D1018" s="792" t="s">
        <v>86</v>
      </c>
      <c r="E1018" s="793" t="s">
        <v>1339</v>
      </c>
      <c r="F1018" s="794">
        <v>2300</v>
      </c>
      <c r="G1018" s="792" t="s">
        <v>4055</v>
      </c>
      <c r="H1018" s="795" t="s">
        <v>4056</v>
      </c>
      <c r="I1018" s="795" t="s">
        <v>4057</v>
      </c>
      <c r="J1018" s="795" t="s">
        <v>1256</v>
      </c>
      <c r="K1018" s="793" t="s">
        <v>1251</v>
      </c>
      <c r="L1018" s="796">
        <v>1</v>
      </c>
      <c r="M1018" s="792">
        <v>12</v>
      </c>
      <c r="N1018" s="794">
        <v>30303.55</v>
      </c>
      <c r="O1018" s="796">
        <v>1</v>
      </c>
      <c r="P1018" s="796">
        <v>6</v>
      </c>
      <c r="Q1018" s="794">
        <v>14719.779999999999</v>
      </c>
    </row>
    <row r="1019" spans="2:17" s="49" customFormat="1" ht="11.25">
      <c r="B1019" s="791" t="s">
        <v>1225</v>
      </c>
      <c r="C1019" s="792" t="s">
        <v>1233</v>
      </c>
      <c r="D1019" s="792" t="s">
        <v>86</v>
      </c>
      <c r="E1019" s="793" t="s">
        <v>1244</v>
      </c>
      <c r="F1019" s="794">
        <v>2000</v>
      </c>
      <c r="G1019" s="792" t="s">
        <v>4058</v>
      </c>
      <c r="H1019" s="795" t="s">
        <v>4059</v>
      </c>
      <c r="I1019" s="795" t="s">
        <v>1290</v>
      </c>
      <c r="J1019" s="795" t="s">
        <v>1238</v>
      </c>
      <c r="K1019" s="793" t="s">
        <v>1251</v>
      </c>
      <c r="L1019" s="796">
        <v>1</v>
      </c>
      <c r="M1019" s="792">
        <v>12</v>
      </c>
      <c r="N1019" s="794">
        <v>26914.15</v>
      </c>
      <c r="O1019" s="796">
        <v>1</v>
      </c>
      <c r="P1019" s="796">
        <v>6</v>
      </c>
      <c r="Q1019" s="794">
        <v>12927.640000000001</v>
      </c>
    </row>
    <row r="1020" spans="2:17" s="49" customFormat="1" ht="11.25">
      <c r="B1020" s="791" t="s">
        <v>1225</v>
      </c>
      <c r="C1020" s="792" t="s">
        <v>1233</v>
      </c>
      <c r="D1020" s="792" t="s">
        <v>86</v>
      </c>
      <c r="E1020" s="793" t="s">
        <v>1244</v>
      </c>
      <c r="F1020" s="794">
        <v>2000</v>
      </c>
      <c r="G1020" s="792" t="s">
        <v>4060</v>
      </c>
      <c r="H1020" s="795" t="s">
        <v>4061</v>
      </c>
      <c r="I1020" s="795" t="s">
        <v>3914</v>
      </c>
      <c r="J1020" s="795" t="s">
        <v>1256</v>
      </c>
      <c r="K1020" s="793" t="s">
        <v>1251</v>
      </c>
      <c r="L1020" s="796">
        <v>1</v>
      </c>
      <c r="M1020" s="792">
        <v>12</v>
      </c>
      <c r="N1020" s="794">
        <v>26943.59</v>
      </c>
      <c r="O1020" s="796">
        <v>1</v>
      </c>
      <c r="P1020" s="796">
        <v>6</v>
      </c>
      <c r="Q1020" s="794">
        <v>12925.41</v>
      </c>
    </row>
    <row r="1021" spans="2:17" s="49" customFormat="1" ht="11.25">
      <c r="B1021" s="791" t="s">
        <v>1225</v>
      </c>
      <c r="C1021" s="792" t="s">
        <v>1233</v>
      </c>
      <c r="D1021" s="792" t="s">
        <v>86</v>
      </c>
      <c r="E1021" s="793" t="s">
        <v>2062</v>
      </c>
      <c r="F1021" s="794">
        <v>2300</v>
      </c>
      <c r="G1021" s="792" t="s">
        <v>4062</v>
      </c>
      <c r="H1021" s="795" t="s">
        <v>4063</v>
      </c>
      <c r="I1021" s="795" t="s">
        <v>4064</v>
      </c>
      <c r="J1021" s="795" t="s">
        <v>1238</v>
      </c>
      <c r="K1021" s="793" t="s">
        <v>1232</v>
      </c>
      <c r="L1021" s="796">
        <v>1</v>
      </c>
      <c r="M1021" s="792">
        <v>12</v>
      </c>
      <c r="N1021" s="794">
        <v>30512.14</v>
      </c>
      <c r="O1021" s="796">
        <v>1</v>
      </c>
      <c r="P1021" s="796">
        <v>6</v>
      </c>
      <c r="Q1021" s="794">
        <v>14653.33</v>
      </c>
    </row>
    <row r="1022" spans="2:17" s="49" customFormat="1" ht="11.25">
      <c r="B1022" s="791" t="s">
        <v>1225</v>
      </c>
      <c r="C1022" s="792" t="s">
        <v>1233</v>
      </c>
      <c r="D1022" s="792" t="s">
        <v>86</v>
      </c>
      <c r="E1022" s="793" t="s">
        <v>1304</v>
      </c>
      <c r="F1022" s="794">
        <v>2500</v>
      </c>
      <c r="G1022" s="792" t="s">
        <v>4065</v>
      </c>
      <c r="H1022" s="795" t="s">
        <v>4066</v>
      </c>
      <c r="I1022" s="795" t="s">
        <v>2050</v>
      </c>
      <c r="J1022" s="795" t="s">
        <v>1256</v>
      </c>
      <c r="K1022" s="793" t="s">
        <v>1251</v>
      </c>
      <c r="L1022" s="796">
        <v>1</v>
      </c>
      <c r="M1022" s="792">
        <v>12</v>
      </c>
      <c r="N1022" s="794">
        <v>32957.279999999999</v>
      </c>
      <c r="O1022" s="796">
        <v>1</v>
      </c>
      <c r="P1022" s="796">
        <v>6</v>
      </c>
      <c r="Q1022" s="794">
        <v>15929.83</v>
      </c>
    </row>
    <row r="1023" spans="2:17" s="49" customFormat="1" ht="11.25">
      <c r="B1023" s="791" t="s">
        <v>1225</v>
      </c>
      <c r="C1023" s="792" t="s">
        <v>1233</v>
      </c>
      <c r="D1023" s="792" t="s">
        <v>86</v>
      </c>
      <c r="E1023" s="793" t="s">
        <v>1244</v>
      </c>
      <c r="F1023" s="794">
        <v>2000</v>
      </c>
      <c r="G1023" s="792" t="s">
        <v>4067</v>
      </c>
      <c r="H1023" s="795" t="s">
        <v>4068</v>
      </c>
      <c r="I1023" s="795" t="s">
        <v>4069</v>
      </c>
      <c r="J1023" s="795" t="s">
        <v>1238</v>
      </c>
      <c r="K1023" s="793" t="s">
        <v>1260</v>
      </c>
      <c r="L1023" s="796">
        <v>1</v>
      </c>
      <c r="M1023" s="792">
        <v>12</v>
      </c>
      <c r="N1023" s="794">
        <v>26948.46</v>
      </c>
      <c r="O1023" s="796">
        <v>1</v>
      </c>
      <c r="P1023" s="796">
        <v>6</v>
      </c>
      <c r="Q1023" s="794">
        <v>11567.08</v>
      </c>
    </row>
    <row r="1024" spans="2:17" s="49" customFormat="1" ht="11.25">
      <c r="B1024" s="791" t="s">
        <v>1225</v>
      </c>
      <c r="C1024" s="792" t="s">
        <v>1233</v>
      </c>
      <c r="D1024" s="792" t="s">
        <v>86</v>
      </c>
      <c r="E1024" s="793" t="s">
        <v>4070</v>
      </c>
      <c r="F1024" s="794">
        <v>6000</v>
      </c>
      <c r="G1024" s="792" t="s">
        <v>4071</v>
      </c>
      <c r="H1024" s="795" t="s">
        <v>4072</v>
      </c>
      <c r="I1024" s="795" t="s">
        <v>3914</v>
      </c>
      <c r="J1024" s="795" t="s">
        <v>1256</v>
      </c>
      <c r="K1024" s="793" t="s">
        <v>1327</v>
      </c>
      <c r="L1024" s="796">
        <v>1</v>
      </c>
      <c r="M1024" s="792">
        <v>12</v>
      </c>
      <c r="N1024" s="794">
        <v>74992.08</v>
      </c>
      <c r="O1024" s="796">
        <v>1</v>
      </c>
      <c r="P1024" s="796">
        <v>6</v>
      </c>
      <c r="Q1024" s="794">
        <v>36915.83</v>
      </c>
    </row>
    <row r="1025" spans="2:17" s="49" customFormat="1" ht="11.25">
      <c r="B1025" s="791" t="s">
        <v>1225</v>
      </c>
      <c r="C1025" s="792" t="s">
        <v>1233</v>
      </c>
      <c r="D1025" s="792" t="s">
        <v>86</v>
      </c>
      <c r="E1025" s="793" t="s">
        <v>2368</v>
      </c>
      <c r="F1025" s="794">
        <v>2300</v>
      </c>
      <c r="G1025" s="792" t="s">
        <v>4073</v>
      </c>
      <c r="H1025" s="795" t="s">
        <v>4074</v>
      </c>
      <c r="I1025" s="795" t="s">
        <v>4075</v>
      </c>
      <c r="J1025" s="795" t="s">
        <v>1238</v>
      </c>
      <c r="K1025" s="793" t="s">
        <v>1251</v>
      </c>
      <c r="L1025" s="796">
        <v>1</v>
      </c>
      <c r="M1025" s="792">
        <v>12</v>
      </c>
      <c r="N1025" s="794">
        <v>30581.63</v>
      </c>
      <c r="O1025" s="796">
        <v>1</v>
      </c>
      <c r="P1025" s="796">
        <v>6</v>
      </c>
      <c r="Q1025" s="794">
        <v>14730</v>
      </c>
    </row>
    <row r="1026" spans="2:17" s="49" customFormat="1" ht="11.25">
      <c r="B1026" s="791" t="s">
        <v>1225</v>
      </c>
      <c r="C1026" s="792" t="s">
        <v>1233</v>
      </c>
      <c r="D1026" s="792" t="s">
        <v>86</v>
      </c>
      <c r="E1026" s="793" t="s">
        <v>1234</v>
      </c>
      <c r="F1026" s="794">
        <v>2000</v>
      </c>
      <c r="G1026" s="792" t="s">
        <v>4076</v>
      </c>
      <c r="H1026" s="795" t="s">
        <v>4077</v>
      </c>
      <c r="I1026" s="795" t="s">
        <v>2178</v>
      </c>
      <c r="J1026" s="795" t="s">
        <v>1238</v>
      </c>
      <c r="K1026" s="793" t="s">
        <v>1232</v>
      </c>
      <c r="L1026" s="796">
        <v>1</v>
      </c>
      <c r="M1026" s="792">
        <v>12</v>
      </c>
      <c r="N1026" s="794">
        <v>26999.87</v>
      </c>
      <c r="O1026" s="796">
        <v>1</v>
      </c>
      <c r="P1026" s="796">
        <v>6</v>
      </c>
      <c r="Q1026" s="794">
        <v>12930</v>
      </c>
    </row>
    <row r="1027" spans="2:17" s="49" customFormat="1" ht="11.25">
      <c r="B1027" s="791" t="s">
        <v>1225</v>
      </c>
      <c r="C1027" s="792" t="s">
        <v>1243</v>
      </c>
      <c r="D1027" s="792" t="s">
        <v>86</v>
      </c>
      <c r="E1027" s="793" t="s">
        <v>1234</v>
      </c>
      <c r="F1027" s="794">
        <v>2000</v>
      </c>
      <c r="G1027" s="792" t="s">
        <v>4078</v>
      </c>
      <c r="H1027" s="795" t="s">
        <v>4079</v>
      </c>
      <c r="I1027" s="795" t="s">
        <v>1331</v>
      </c>
      <c r="J1027" s="795" t="s">
        <v>1238</v>
      </c>
      <c r="K1027" s="793" t="s">
        <v>1251</v>
      </c>
      <c r="L1027" s="796">
        <v>1</v>
      </c>
      <c r="M1027" s="792">
        <v>12</v>
      </c>
      <c r="N1027" s="794">
        <v>27000</v>
      </c>
      <c r="O1027" s="796">
        <v>1</v>
      </c>
      <c r="P1027" s="796">
        <v>6</v>
      </c>
      <c r="Q1027" s="794">
        <v>12863.33</v>
      </c>
    </row>
    <row r="1028" spans="2:17" s="49" customFormat="1" ht="11.25">
      <c r="B1028" s="791" t="s">
        <v>1225</v>
      </c>
      <c r="C1028" s="792" t="s">
        <v>1233</v>
      </c>
      <c r="D1028" s="792" t="s">
        <v>86</v>
      </c>
      <c r="E1028" s="793" t="s">
        <v>1769</v>
      </c>
      <c r="F1028" s="794">
        <v>2600</v>
      </c>
      <c r="G1028" s="792" t="s">
        <v>4080</v>
      </c>
      <c r="H1028" s="795" t="s">
        <v>4081</v>
      </c>
      <c r="I1028" s="795" t="s">
        <v>1456</v>
      </c>
      <c r="J1028" s="795" t="s">
        <v>1238</v>
      </c>
      <c r="K1028" s="793" t="s">
        <v>1251</v>
      </c>
      <c r="L1028" s="796">
        <v>1</v>
      </c>
      <c r="M1028" s="792">
        <v>12</v>
      </c>
      <c r="N1028" s="794">
        <v>34014.53</v>
      </c>
      <c r="O1028" s="796">
        <v>1</v>
      </c>
      <c r="P1028" s="796">
        <v>6</v>
      </c>
      <c r="Q1028" s="794">
        <v>16509.95</v>
      </c>
    </row>
    <row r="1029" spans="2:17" s="49" customFormat="1" ht="11.25">
      <c r="B1029" s="791" t="s">
        <v>1225</v>
      </c>
      <c r="C1029" s="792" t="s">
        <v>1233</v>
      </c>
      <c r="D1029" s="792" t="s">
        <v>86</v>
      </c>
      <c r="E1029" s="793" t="s">
        <v>1335</v>
      </c>
      <c r="F1029" s="794">
        <v>3200</v>
      </c>
      <c r="G1029" s="792" t="s">
        <v>4082</v>
      </c>
      <c r="H1029" s="795" t="s">
        <v>4083</v>
      </c>
      <c r="I1029" s="795" t="s">
        <v>2499</v>
      </c>
      <c r="J1029" s="795" t="s">
        <v>1256</v>
      </c>
      <c r="K1029" s="793" t="s">
        <v>1327</v>
      </c>
      <c r="L1029" s="796">
        <v>1</v>
      </c>
      <c r="M1029" s="792">
        <v>12</v>
      </c>
      <c r="N1029" s="794">
        <v>41242.22</v>
      </c>
      <c r="O1029" s="796">
        <v>0</v>
      </c>
      <c r="P1029" s="796">
        <v>1</v>
      </c>
      <c r="Q1029" s="794">
        <v>1831.11</v>
      </c>
    </row>
    <row r="1030" spans="2:17" s="49" customFormat="1" ht="11.25">
      <c r="B1030" s="791" t="s">
        <v>1225</v>
      </c>
      <c r="C1030" s="792" t="s">
        <v>1233</v>
      </c>
      <c r="D1030" s="792" t="s">
        <v>86</v>
      </c>
      <c r="E1030" s="793" t="s">
        <v>1244</v>
      </c>
      <c r="F1030" s="794">
        <v>2000</v>
      </c>
      <c r="G1030" s="792" t="s">
        <v>4084</v>
      </c>
      <c r="H1030" s="795" t="s">
        <v>4085</v>
      </c>
      <c r="I1030" s="795" t="s">
        <v>4086</v>
      </c>
      <c r="J1030" s="795" t="s">
        <v>1238</v>
      </c>
      <c r="K1030" s="793" t="s">
        <v>1232</v>
      </c>
      <c r="L1030" s="796">
        <v>1</v>
      </c>
      <c r="M1030" s="792">
        <v>12</v>
      </c>
      <c r="N1030" s="794">
        <v>26795.71</v>
      </c>
      <c r="O1030" s="796">
        <v>1</v>
      </c>
      <c r="P1030" s="796">
        <v>6</v>
      </c>
      <c r="Q1030" s="794">
        <v>12927.77</v>
      </c>
    </row>
    <row r="1031" spans="2:17" s="49" customFormat="1" ht="11.25">
      <c r="B1031" s="791" t="s">
        <v>1225</v>
      </c>
      <c r="C1031" s="792" t="s">
        <v>1233</v>
      </c>
      <c r="D1031" s="792" t="s">
        <v>86</v>
      </c>
      <c r="E1031" s="793" t="s">
        <v>1244</v>
      </c>
      <c r="F1031" s="794">
        <v>2000</v>
      </c>
      <c r="G1031" s="792" t="s">
        <v>4087</v>
      </c>
      <c r="H1031" s="795" t="s">
        <v>4088</v>
      </c>
      <c r="I1031" s="795" t="s">
        <v>1290</v>
      </c>
      <c r="J1031" s="795" t="s">
        <v>1238</v>
      </c>
      <c r="K1031" s="793" t="s">
        <v>1251</v>
      </c>
      <c r="L1031" s="796">
        <v>1</v>
      </c>
      <c r="M1031" s="792">
        <v>12</v>
      </c>
      <c r="N1031" s="794">
        <v>26933.200000000001</v>
      </c>
      <c r="O1031" s="796">
        <v>1</v>
      </c>
      <c r="P1031" s="796">
        <v>6</v>
      </c>
      <c r="Q1031" s="794">
        <v>12859.15</v>
      </c>
    </row>
    <row r="1032" spans="2:17" s="49" customFormat="1" ht="11.25">
      <c r="B1032" s="791" t="s">
        <v>1225</v>
      </c>
      <c r="C1032" s="792" t="s">
        <v>1233</v>
      </c>
      <c r="D1032" s="792" t="s">
        <v>86</v>
      </c>
      <c r="E1032" s="793" t="s">
        <v>1505</v>
      </c>
      <c r="F1032" s="794">
        <v>2300</v>
      </c>
      <c r="G1032" s="792" t="s">
        <v>4089</v>
      </c>
      <c r="H1032" s="795" t="s">
        <v>4090</v>
      </c>
      <c r="I1032" s="795" t="s">
        <v>1653</v>
      </c>
      <c r="J1032" s="795" t="s">
        <v>1256</v>
      </c>
      <c r="K1032" s="793" t="s">
        <v>1327</v>
      </c>
      <c r="L1032" s="796">
        <v>1</v>
      </c>
      <c r="M1032" s="792">
        <v>12</v>
      </c>
      <c r="N1032" s="794">
        <v>30412.629999999997</v>
      </c>
      <c r="O1032" s="796">
        <v>0</v>
      </c>
      <c r="P1032" s="796">
        <v>1</v>
      </c>
      <c r="Q1032" s="794">
        <v>3245.56</v>
      </c>
    </row>
    <row r="1033" spans="2:17" s="49" customFormat="1" ht="11.25">
      <c r="B1033" s="791" t="s">
        <v>1225</v>
      </c>
      <c r="C1033" s="792" t="s">
        <v>1233</v>
      </c>
      <c r="D1033" s="792" t="s">
        <v>86</v>
      </c>
      <c r="E1033" s="793" t="s">
        <v>1505</v>
      </c>
      <c r="F1033" s="794">
        <v>1800</v>
      </c>
      <c r="G1033" s="792" t="s">
        <v>4091</v>
      </c>
      <c r="H1033" s="795" t="s">
        <v>4092</v>
      </c>
      <c r="I1033" s="795" t="s">
        <v>4093</v>
      </c>
      <c r="J1033" s="795" t="s">
        <v>1238</v>
      </c>
      <c r="K1033" s="793" t="s">
        <v>1251</v>
      </c>
      <c r="L1033" s="796">
        <v>7</v>
      </c>
      <c r="M1033" s="792">
        <v>12</v>
      </c>
      <c r="N1033" s="794">
        <v>24460.48</v>
      </c>
      <c r="O1033" s="796">
        <v>1</v>
      </c>
      <c r="P1033" s="796">
        <v>4</v>
      </c>
      <c r="Q1033" s="794">
        <v>5165</v>
      </c>
    </row>
    <row r="1034" spans="2:17" s="49" customFormat="1" ht="11.25">
      <c r="B1034" s="791" t="s">
        <v>1225</v>
      </c>
      <c r="C1034" s="792" t="s">
        <v>1233</v>
      </c>
      <c r="D1034" s="792" t="s">
        <v>86</v>
      </c>
      <c r="E1034" s="793" t="s">
        <v>1304</v>
      </c>
      <c r="F1034" s="794">
        <v>2800</v>
      </c>
      <c r="G1034" s="792" t="s">
        <v>4094</v>
      </c>
      <c r="H1034" s="795" t="s">
        <v>4095</v>
      </c>
      <c r="I1034" s="795" t="s">
        <v>1259</v>
      </c>
      <c r="J1034" s="795" t="s">
        <v>1238</v>
      </c>
      <c r="K1034" s="793" t="s">
        <v>1251</v>
      </c>
      <c r="L1034" s="796">
        <v>1</v>
      </c>
      <c r="M1034" s="792">
        <v>12</v>
      </c>
      <c r="N1034" s="794">
        <v>36504.71</v>
      </c>
      <c r="O1034" s="796">
        <v>1</v>
      </c>
      <c r="P1034" s="796">
        <v>6</v>
      </c>
      <c r="Q1034" s="794">
        <v>17708.22</v>
      </c>
    </row>
    <row r="1035" spans="2:17" s="49" customFormat="1" ht="11.25">
      <c r="B1035" s="791" t="s">
        <v>1225</v>
      </c>
      <c r="C1035" s="792" t="s">
        <v>1233</v>
      </c>
      <c r="D1035" s="792" t="s">
        <v>86</v>
      </c>
      <c r="E1035" s="793" t="s">
        <v>1264</v>
      </c>
      <c r="F1035" s="794">
        <v>1500</v>
      </c>
      <c r="G1035" s="792" t="s">
        <v>4096</v>
      </c>
      <c r="H1035" s="795" t="s">
        <v>4097</v>
      </c>
      <c r="I1035" s="795" t="s">
        <v>1242</v>
      </c>
      <c r="J1035" s="795" t="s">
        <v>1242</v>
      </c>
      <c r="K1035" s="793" t="s">
        <v>1242</v>
      </c>
      <c r="L1035" s="796">
        <v>7</v>
      </c>
      <c r="M1035" s="792">
        <v>12</v>
      </c>
      <c r="N1035" s="794">
        <v>21200</v>
      </c>
      <c r="O1035" s="796">
        <v>1</v>
      </c>
      <c r="P1035" s="796">
        <v>6</v>
      </c>
      <c r="Q1035" s="794">
        <v>9922.19</v>
      </c>
    </row>
    <row r="1036" spans="2:17" s="49" customFormat="1" ht="11.25">
      <c r="B1036" s="791" t="s">
        <v>1225</v>
      </c>
      <c r="C1036" s="792" t="s">
        <v>1233</v>
      </c>
      <c r="D1036" s="792" t="s">
        <v>86</v>
      </c>
      <c r="E1036" s="793" t="s">
        <v>1699</v>
      </c>
      <c r="F1036" s="794">
        <v>5000</v>
      </c>
      <c r="G1036" s="792" t="s">
        <v>4098</v>
      </c>
      <c r="H1036" s="795" t="s">
        <v>4099</v>
      </c>
      <c r="I1036" s="795" t="s">
        <v>1255</v>
      </c>
      <c r="J1036" s="795" t="s">
        <v>1256</v>
      </c>
      <c r="K1036" s="793" t="s">
        <v>1251</v>
      </c>
      <c r="L1036" s="796">
        <v>1</v>
      </c>
      <c r="M1036" s="792">
        <v>12</v>
      </c>
      <c r="N1036" s="794">
        <v>62785.41</v>
      </c>
      <c r="O1036" s="796">
        <v>1</v>
      </c>
      <c r="P1036" s="796">
        <v>6</v>
      </c>
      <c r="Q1036" s="794">
        <v>30925.84</v>
      </c>
    </row>
    <row r="1037" spans="2:17" s="49" customFormat="1" ht="11.25">
      <c r="B1037" s="791" t="s">
        <v>1225</v>
      </c>
      <c r="C1037" s="792" t="s">
        <v>1233</v>
      </c>
      <c r="D1037" s="792" t="s">
        <v>86</v>
      </c>
      <c r="E1037" s="793" t="s">
        <v>1244</v>
      </c>
      <c r="F1037" s="794">
        <v>2000</v>
      </c>
      <c r="G1037" s="792" t="s">
        <v>4100</v>
      </c>
      <c r="H1037" s="795" t="s">
        <v>4101</v>
      </c>
      <c r="I1037" s="795" t="s">
        <v>4102</v>
      </c>
      <c r="J1037" s="795" t="s">
        <v>1231</v>
      </c>
      <c r="K1037" s="793" t="s">
        <v>1232</v>
      </c>
      <c r="L1037" s="796">
        <v>1</v>
      </c>
      <c r="M1037" s="792">
        <v>12</v>
      </c>
      <c r="N1037" s="794">
        <v>26535.39</v>
      </c>
      <c r="O1037" s="796">
        <v>1</v>
      </c>
      <c r="P1037" s="796">
        <v>6</v>
      </c>
      <c r="Q1037" s="794">
        <v>12629.02</v>
      </c>
    </row>
    <row r="1038" spans="2:17" s="49" customFormat="1" ht="11.25">
      <c r="B1038" s="791" t="s">
        <v>1225</v>
      </c>
      <c r="C1038" s="792" t="s">
        <v>1243</v>
      </c>
      <c r="D1038" s="792" t="s">
        <v>86</v>
      </c>
      <c r="E1038" s="793" t="s">
        <v>1276</v>
      </c>
      <c r="F1038" s="794">
        <v>2600</v>
      </c>
      <c r="G1038" s="792" t="s">
        <v>4103</v>
      </c>
      <c r="H1038" s="795" t="s">
        <v>4104</v>
      </c>
      <c r="I1038" s="795" t="s">
        <v>1255</v>
      </c>
      <c r="J1038" s="795" t="s">
        <v>1256</v>
      </c>
      <c r="K1038" s="793" t="s">
        <v>1251</v>
      </c>
      <c r="L1038" s="796">
        <v>1</v>
      </c>
      <c r="M1038" s="792">
        <v>12</v>
      </c>
      <c r="N1038" s="794">
        <v>34362.5</v>
      </c>
      <c r="O1038" s="796">
        <v>1</v>
      </c>
      <c r="P1038" s="796">
        <v>6</v>
      </c>
      <c r="Q1038" s="794">
        <v>16528.55</v>
      </c>
    </row>
    <row r="1039" spans="2:17" s="49" customFormat="1" ht="11.25">
      <c r="B1039" s="791" t="s">
        <v>1225</v>
      </c>
      <c r="C1039" s="792" t="s">
        <v>1233</v>
      </c>
      <c r="D1039" s="792" t="s">
        <v>86</v>
      </c>
      <c r="E1039" s="793" t="s">
        <v>4105</v>
      </c>
      <c r="F1039" s="794">
        <v>2000</v>
      </c>
      <c r="G1039" s="792" t="s">
        <v>4106</v>
      </c>
      <c r="H1039" s="795" t="s">
        <v>4107</v>
      </c>
      <c r="I1039" s="795" t="s">
        <v>1250</v>
      </c>
      <c r="J1039" s="795" t="s">
        <v>1238</v>
      </c>
      <c r="K1039" s="793" t="s">
        <v>1232</v>
      </c>
      <c r="L1039" s="796">
        <v>1</v>
      </c>
      <c r="M1039" s="792">
        <v>12</v>
      </c>
      <c r="N1039" s="794">
        <v>27000</v>
      </c>
      <c r="O1039" s="796">
        <v>1</v>
      </c>
      <c r="P1039" s="796">
        <v>6</v>
      </c>
      <c r="Q1039" s="794">
        <v>12930</v>
      </c>
    </row>
    <row r="1040" spans="2:17" s="49" customFormat="1" ht="11.25">
      <c r="B1040" s="791" t="s">
        <v>1225</v>
      </c>
      <c r="C1040" s="792" t="s">
        <v>1226</v>
      </c>
      <c r="D1040" s="792" t="s">
        <v>86</v>
      </c>
      <c r="E1040" s="793" t="s">
        <v>1304</v>
      </c>
      <c r="F1040" s="794">
        <v>2600</v>
      </c>
      <c r="G1040" s="792" t="s">
        <v>4108</v>
      </c>
      <c r="H1040" s="795" t="s">
        <v>4109</v>
      </c>
      <c r="I1040" s="795" t="s">
        <v>1255</v>
      </c>
      <c r="J1040" s="795" t="s">
        <v>1256</v>
      </c>
      <c r="K1040" s="793" t="s">
        <v>1251</v>
      </c>
      <c r="L1040" s="796">
        <v>0</v>
      </c>
      <c r="M1040" s="792">
        <v>1</v>
      </c>
      <c r="N1040" s="794">
        <v>2600</v>
      </c>
      <c r="O1040" s="796"/>
      <c r="P1040" s="796"/>
      <c r="Q1040" s="794"/>
    </row>
    <row r="1041" spans="2:17" s="49" customFormat="1" ht="11.25">
      <c r="B1041" s="791" t="s">
        <v>1225</v>
      </c>
      <c r="C1041" s="792" t="s">
        <v>1233</v>
      </c>
      <c r="D1041" s="792" t="s">
        <v>86</v>
      </c>
      <c r="E1041" s="793" t="s">
        <v>4110</v>
      </c>
      <c r="F1041" s="794">
        <v>5500</v>
      </c>
      <c r="G1041" s="792" t="s">
        <v>4111</v>
      </c>
      <c r="H1041" s="795" t="s">
        <v>4112</v>
      </c>
      <c r="I1041" s="795" t="s">
        <v>1850</v>
      </c>
      <c r="J1041" s="795" t="s">
        <v>1256</v>
      </c>
      <c r="K1041" s="793" t="s">
        <v>1251</v>
      </c>
      <c r="L1041" s="796">
        <v>1</v>
      </c>
      <c r="M1041" s="792">
        <v>12</v>
      </c>
      <c r="N1041" s="794">
        <v>69000</v>
      </c>
      <c r="O1041" s="796">
        <v>1</v>
      </c>
      <c r="P1041" s="796">
        <v>6</v>
      </c>
      <c r="Q1041" s="794">
        <v>33930</v>
      </c>
    </row>
    <row r="1042" spans="2:17" s="49" customFormat="1" ht="11.25">
      <c r="B1042" s="791" t="s">
        <v>1225</v>
      </c>
      <c r="C1042" s="792" t="s">
        <v>1243</v>
      </c>
      <c r="D1042" s="792" t="s">
        <v>86</v>
      </c>
      <c r="E1042" s="793" t="s">
        <v>1244</v>
      </c>
      <c r="F1042" s="794">
        <v>2000</v>
      </c>
      <c r="G1042" s="792" t="s">
        <v>4113</v>
      </c>
      <c r="H1042" s="795" t="s">
        <v>4114</v>
      </c>
      <c r="I1042" s="795" t="s">
        <v>4115</v>
      </c>
      <c r="J1042" s="795" t="s">
        <v>1256</v>
      </c>
      <c r="K1042" s="793" t="s">
        <v>1327</v>
      </c>
      <c r="L1042" s="796">
        <v>1</v>
      </c>
      <c r="M1042" s="792">
        <v>3</v>
      </c>
      <c r="N1042" s="794">
        <v>6418.75</v>
      </c>
      <c r="O1042" s="796"/>
      <c r="P1042" s="796"/>
      <c r="Q1042" s="794"/>
    </row>
    <row r="1043" spans="2:17" s="49" customFormat="1" ht="11.25">
      <c r="B1043" s="791" t="s">
        <v>1225</v>
      </c>
      <c r="C1043" s="792" t="s">
        <v>1243</v>
      </c>
      <c r="D1043" s="792" t="s">
        <v>86</v>
      </c>
      <c r="E1043" s="793" t="s">
        <v>1339</v>
      </c>
      <c r="F1043" s="794">
        <v>2300</v>
      </c>
      <c r="G1043" s="792" t="s">
        <v>4116</v>
      </c>
      <c r="H1043" s="795" t="s">
        <v>4117</v>
      </c>
      <c r="I1043" s="795" t="s">
        <v>4118</v>
      </c>
      <c r="J1043" s="795" t="s">
        <v>1256</v>
      </c>
      <c r="K1043" s="793" t="s">
        <v>1327</v>
      </c>
      <c r="L1043" s="796">
        <v>1</v>
      </c>
      <c r="M1043" s="792">
        <v>12</v>
      </c>
      <c r="N1043" s="794">
        <v>31523.33</v>
      </c>
      <c r="O1043" s="796">
        <v>1</v>
      </c>
      <c r="P1043" s="796">
        <v>6</v>
      </c>
      <c r="Q1043" s="794">
        <v>14729.68</v>
      </c>
    </row>
    <row r="1044" spans="2:17" s="49" customFormat="1" ht="11.25">
      <c r="B1044" s="791" t="s">
        <v>1225</v>
      </c>
      <c r="C1044" s="792" t="s">
        <v>1233</v>
      </c>
      <c r="D1044" s="792" t="s">
        <v>86</v>
      </c>
      <c r="E1044" s="793" t="s">
        <v>1276</v>
      </c>
      <c r="F1044" s="794">
        <v>2600</v>
      </c>
      <c r="G1044" s="792" t="s">
        <v>4119</v>
      </c>
      <c r="H1044" s="795" t="s">
        <v>4120</v>
      </c>
      <c r="I1044" s="795" t="s">
        <v>2731</v>
      </c>
      <c r="J1044" s="795" t="s">
        <v>1256</v>
      </c>
      <c r="K1044" s="793" t="s">
        <v>1251</v>
      </c>
      <c r="L1044" s="796">
        <v>1</v>
      </c>
      <c r="M1044" s="792">
        <v>12</v>
      </c>
      <c r="N1044" s="794">
        <v>34195.85</v>
      </c>
      <c r="O1044" s="796">
        <v>1</v>
      </c>
      <c r="P1044" s="796">
        <v>6</v>
      </c>
      <c r="Q1044" s="794">
        <v>16528.380000000005</v>
      </c>
    </row>
    <row r="1045" spans="2:17" s="49" customFormat="1" ht="11.25">
      <c r="B1045" s="791" t="s">
        <v>1225</v>
      </c>
      <c r="C1045" s="792" t="s">
        <v>1233</v>
      </c>
      <c r="D1045" s="792" t="s">
        <v>86</v>
      </c>
      <c r="E1045" s="793" t="s">
        <v>1280</v>
      </c>
      <c r="F1045" s="794">
        <v>4500</v>
      </c>
      <c r="G1045" s="792" t="s">
        <v>4121</v>
      </c>
      <c r="H1045" s="795" t="s">
        <v>4122</v>
      </c>
      <c r="I1045" s="795" t="s">
        <v>1280</v>
      </c>
      <c r="J1045" s="795" t="s">
        <v>1256</v>
      </c>
      <c r="K1045" s="793" t="s">
        <v>1251</v>
      </c>
      <c r="L1045" s="796">
        <v>1</v>
      </c>
      <c r="M1045" s="792">
        <v>12</v>
      </c>
      <c r="N1045" s="794">
        <v>56597.82</v>
      </c>
      <c r="O1045" s="796">
        <v>1</v>
      </c>
      <c r="P1045" s="796">
        <v>6</v>
      </c>
      <c r="Q1045" s="794">
        <v>27763.13</v>
      </c>
    </row>
    <row r="1046" spans="2:17" s="49" customFormat="1" ht="11.25">
      <c r="B1046" s="791" t="s">
        <v>1225</v>
      </c>
      <c r="C1046" s="792" t="s">
        <v>1233</v>
      </c>
      <c r="D1046" s="792" t="s">
        <v>86</v>
      </c>
      <c r="E1046" s="793" t="s">
        <v>1244</v>
      </c>
      <c r="F1046" s="794">
        <v>2000</v>
      </c>
      <c r="G1046" s="792" t="s">
        <v>4123</v>
      </c>
      <c r="H1046" s="795" t="s">
        <v>4124</v>
      </c>
      <c r="I1046" s="795" t="s">
        <v>4125</v>
      </c>
      <c r="J1046" s="795" t="s">
        <v>1256</v>
      </c>
      <c r="K1046" s="793" t="s">
        <v>1251</v>
      </c>
      <c r="L1046" s="796">
        <v>1</v>
      </c>
      <c r="M1046" s="792">
        <v>12</v>
      </c>
      <c r="N1046" s="794">
        <v>26948.9</v>
      </c>
      <c r="O1046" s="796">
        <v>1</v>
      </c>
      <c r="P1046" s="796">
        <v>6</v>
      </c>
      <c r="Q1046" s="794">
        <v>12798.51</v>
      </c>
    </row>
    <row r="1047" spans="2:17" s="49" customFormat="1" ht="11.25">
      <c r="B1047" s="791" t="s">
        <v>1225</v>
      </c>
      <c r="C1047" s="792" t="s">
        <v>1233</v>
      </c>
      <c r="D1047" s="792" t="s">
        <v>86</v>
      </c>
      <c r="E1047" s="793" t="s">
        <v>1244</v>
      </c>
      <c r="F1047" s="794">
        <v>2000</v>
      </c>
      <c r="G1047" s="792" t="s">
        <v>4126</v>
      </c>
      <c r="H1047" s="795" t="s">
        <v>4127</v>
      </c>
      <c r="I1047" s="795" t="s">
        <v>2649</v>
      </c>
      <c r="J1047" s="795" t="s">
        <v>1256</v>
      </c>
      <c r="K1047" s="793" t="s">
        <v>1327</v>
      </c>
      <c r="L1047" s="796">
        <v>1</v>
      </c>
      <c r="M1047" s="792">
        <v>12</v>
      </c>
      <c r="N1047" s="794">
        <v>26998.62</v>
      </c>
      <c r="O1047" s="796">
        <v>1</v>
      </c>
      <c r="P1047" s="796">
        <v>6</v>
      </c>
      <c r="Q1047" s="794">
        <v>12927.77</v>
      </c>
    </row>
    <row r="1048" spans="2:17" s="49" customFormat="1" ht="11.25">
      <c r="B1048" s="791" t="s">
        <v>1225</v>
      </c>
      <c r="C1048" s="792" t="s">
        <v>1233</v>
      </c>
      <c r="D1048" s="792" t="s">
        <v>86</v>
      </c>
      <c r="E1048" s="793" t="s">
        <v>1244</v>
      </c>
      <c r="F1048" s="794">
        <v>2000</v>
      </c>
      <c r="G1048" s="792" t="s">
        <v>4128</v>
      </c>
      <c r="H1048" s="795" t="s">
        <v>4129</v>
      </c>
      <c r="I1048" s="795" t="s">
        <v>1296</v>
      </c>
      <c r="J1048" s="795" t="s">
        <v>1231</v>
      </c>
      <c r="K1048" s="793" t="s">
        <v>1232</v>
      </c>
      <c r="L1048" s="796">
        <v>1</v>
      </c>
      <c r="M1048" s="792">
        <v>12</v>
      </c>
      <c r="N1048" s="794">
        <v>27000</v>
      </c>
      <c r="O1048" s="796">
        <v>1</v>
      </c>
      <c r="P1048" s="796">
        <v>6</v>
      </c>
      <c r="Q1048" s="794">
        <v>12930</v>
      </c>
    </row>
    <row r="1049" spans="2:17" s="49" customFormat="1" ht="11.25">
      <c r="B1049" s="791" t="s">
        <v>1225</v>
      </c>
      <c r="C1049" s="792" t="s">
        <v>1233</v>
      </c>
      <c r="D1049" s="792" t="s">
        <v>86</v>
      </c>
      <c r="E1049" s="793" t="s">
        <v>1244</v>
      </c>
      <c r="F1049" s="794">
        <v>2000</v>
      </c>
      <c r="G1049" s="792" t="s">
        <v>4130</v>
      </c>
      <c r="H1049" s="795" t="s">
        <v>4131</v>
      </c>
      <c r="I1049" s="795" t="s">
        <v>1331</v>
      </c>
      <c r="J1049" s="795" t="s">
        <v>1238</v>
      </c>
      <c r="K1049" s="793" t="s">
        <v>1232</v>
      </c>
      <c r="L1049" s="796">
        <v>1</v>
      </c>
      <c r="M1049" s="792">
        <v>12</v>
      </c>
      <c r="N1049" s="794">
        <v>26999.72</v>
      </c>
      <c r="O1049" s="796">
        <v>1</v>
      </c>
      <c r="P1049" s="796">
        <v>6</v>
      </c>
      <c r="Q1049" s="794">
        <v>12930</v>
      </c>
    </row>
    <row r="1050" spans="2:17" s="49" customFormat="1" ht="11.25">
      <c r="B1050" s="791" t="s">
        <v>1225</v>
      </c>
      <c r="C1050" s="792" t="s">
        <v>1233</v>
      </c>
      <c r="D1050" s="792" t="s">
        <v>86</v>
      </c>
      <c r="E1050" s="793" t="s">
        <v>1494</v>
      </c>
      <c r="F1050" s="794">
        <v>2000</v>
      </c>
      <c r="G1050" s="792" t="s">
        <v>4132</v>
      </c>
      <c r="H1050" s="795" t="s">
        <v>4133</v>
      </c>
      <c r="I1050" s="795" t="s">
        <v>4134</v>
      </c>
      <c r="J1050" s="795" t="s">
        <v>1238</v>
      </c>
      <c r="K1050" s="793" t="s">
        <v>1232</v>
      </c>
      <c r="L1050" s="796">
        <v>1</v>
      </c>
      <c r="M1050" s="792">
        <v>12</v>
      </c>
      <c r="N1050" s="794">
        <v>26930.82</v>
      </c>
      <c r="O1050" s="796">
        <v>1</v>
      </c>
      <c r="P1050" s="796">
        <v>6</v>
      </c>
      <c r="Q1050" s="794">
        <v>12925.429999999998</v>
      </c>
    </row>
    <row r="1051" spans="2:17" s="49" customFormat="1" ht="11.25">
      <c r="B1051" s="791" t="s">
        <v>1225</v>
      </c>
      <c r="C1051" s="792" t="s">
        <v>1243</v>
      </c>
      <c r="D1051" s="792" t="s">
        <v>86</v>
      </c>
      <c r="E1051" s="793" t="s">
        <v>1244</v>
      </c>
      <c r="F1051" s="794">
        <v>2000</v>
      </c>
      <c r="G1051" s="792" t="s">
        <v>4135</v>
      </c>
      <c r="H1051" s="795" t="s">
        <v>4136</v>
      </c>
      <c r="I1051" s="795" t="s">
        <v>1290</v>
      </c>
      <c r="J1051" s="795" t="s">
        <v>1238</v>
      </c>
      <c r="K1051" s="793" t="s">
        <v>1251</v>
      </c>
      <c r="L1051" s="796">
        <v>1</v>
      </c>
      <c r="M1051" s="792">
        <v>12</v>
      </c>
      <c r="N1051" s="794">
        <v>26998.89</v>
      </c>
      <c r="O1051" s="796">
        <v>1</v>
      </c>
      <c r="P1051" s="796">
        <v>6</v>
      </c>
      <c r="Q1051" s="794">
        <v>12930</v>
      </c>
    </row>
    <row r="1052" spans="2:17" s="49" customFormat="1" ht="11.25">
      <c r="B1052" s="791" t="s">
        <v>1225</v>
      </c>
      <c r="C1052" s="792" t="s">
        <v>1233</v>
      </c>
      <c r="D1052" s="792" t="s">
        <v>86</v>
      </c>
      <c r="E1052" s="793" t="s">
        <v>1339</v>
      </c>
      <c r="F1052" s="794">
        <v>2300</v>
      </c>
      <c r="G1052" s="792" t="s">
        <v>4137</v>
      </c>
      <c r="H1052" s="795" t="s">
        <v>4138</v>
      </c>
      <c r="I1052" s="795" t="s">
        <v>1247</v>
      </c>
      <c r="J1052" s="795" t="s">
        <v>1256</v>
      </c>
      <c r="K1052" s="793" t="s">
        <v>1327</v>
      </c>
      <c r="L1052" s="796">
        <v>5</v>
      </c>
      <c r="M1052" s="792">
        <v>12</v>
      </c>
      <c r="N1052" s="794">
        <v>30580.98</v>
      </c>
      <c r="O1052" s="796">
        <v>1</v>
      </c>
      <c r="P1052" s="796">
        <v>6</v>
      </c>
      <c r="Q1052" s="794">
        <v>14728.08</v>
      </c>
    </row>
    <row r="1053" spans="2:17" s="49" customFormat="1" ht="11.25">
      <c r="B1053" s="791" t="s">
        <v>1225</v>
      </c>
      <c r="C1053" s="792" t="s">
        <v>1233</v>
      </c>
      <c r="D1053" s="792" t="s">
        <v>86</v>
      </c>
      <c r="E1053" s="793" t="s">
        <v>1244</v>
      </c>
      <c r="F1053" s="794">
        <v>1500</v>
      </c>
      <c r="G1053" s="792" t="s">
        <v>4139</v>
      </c>
      <c r="H1053" s="795" t="s">
        <v>4140</v>
      </c>
      <c r="I1053" s="795" t="s">
        <v>2004</v>
      </c>
      <c r="J1053" s="795" t="s">
        <v>1238</v>
      </c>
      <c r="K1053" s="793" t="s">
        <v>1232</v>
      </c>
      <c r="L1053" s="796">
        <v>7</v>
      </c>
      <c r="M1053" s="792">
        <v>12</v>
      </c>
      <c r="N1053" s="794">
        <v>21199.9</v>
      </c>
      <c r="O1053" s="796">
        <v>1</v>
      </c>
      <c r="P1053" s="796">
        <v>6</v>
      </c>
      <c r="Q1053" s="794">
        <v>9929.7900000000009</v>
      </c>
    </row>
    <row r="1054" spans="2:17" s="49" customFormat="1" ht="11.25">
      <c r="B1054" s="791" t="s">
        <v>1225</v>
      </c>
      <c r="C1054" s="792" t="s">
        <v>1233</v>
      </c>
      <c r="D1054" s="792" t="s">
        <v>86</v>
      </c>
      <c r="E1054" s="793" t="s">
        <v>1312</v>
      </c>
      <c r="F1054" s="794">
        <v>2000</v>
      </c>
      <c r="G1054" s="792" t="s">
        <v>4141</v>
      </c>
      <c r="H1054" s="795" t="s">
        <v>4142</v>
      </c>
      <c r="I1054" s="795" t="s">
        <v>4143</v>
      </c>
      <c r="J1054" s="795" t="s">
        <v>1256</v>
      </c>
      <c r="K1054" s="793" t="s">
        <v>1251</v>
      </c>
      <c r="L1054" s="796">
        <v>1</v>
      </c>
      <c r="M1054" s="792">
        <v>12</v>
      </c>
      <c r="N1054" s="794">
        <v>27000</v>
      </c>
      <c r="O1054" s="796">
        <v>1</v>
      </c>
      <c r="P1054" s="796">
        <v>6</v>
      </c>
      <c r="Q1054" s="794">
        <v>12930</v>
      </c>
    </row>
    <row r="1055" spans="2:17" s="49" customFormat="1" ht="11.25">
      <c r="B1055" s="791" t="s">
        <v>1225</v>
      </c>
      <c r="C1055" s="792" t="s">
        <v>1243</v>
      </c>
      <c r="D1055" s="792" t="s">
        <v>86</v>
      </c>
      <c r="E1055" s="793" t="s">
        <v>1244</v>
      </c>
      <c r="F1055" s="794">
        <v>2000</v>
      </c>
      <c r="G1055" s="792" t="s">
        <v>4144</v>
      </c>
      <c r="H1055" s="795" t="s">
        <v>4145</v>
      </c>
      <c r="I1055" s="795" t="s">
        <v>4146</v>
      </c>
      <c r="J1055" s="795" t="s">
        <v>1238</v>
      </c>
      <c r="K1055" s="793" t="s">
        <v>1251</v>
      </c>
      <c r="L1055" s="796">
        <v>1</v>
      </c>
      <c r="M1055" s="792">
        <v>12</v>
      </c>
      <c r="N1055" s="794">
        <v>27000</v>
      </c>
      <c r="O1055" s="796">
        <v>1</v>
      </c>
      <c r="P1055" s="796">
        <v>6</v>
      </c>
      <c r="Q1055" s="794">
        <v>12263.199999999999</v>
      </c>
    </row>
    <row r="1056" spans="2:17" s="49" customFormat="1" ht="11.25">
      <c r="B1056" s="791" t="s">
        <v>1225</v>
      </c>
      <c r="C1056" s="792" t="s">
        <v>1233</v>
      </c>
      <c r="D1056" s="792" t="s">
        <v>86</v>
      </c>
      <c r="E1056" s="793" t="s">
        <v>1339</v>
      </c>
      <c r="F1056" s="794">
        <v>1800</v>
      </c>
      <c r="G1056" s="792" t="s">
        <v>4147</v>
      </c>
      <c r="H1056" s="795" t="s">
        <v>4148</v>
      </c>
      <c r="I1056" s="795" t="s">
        <v>4149</v>
      </c>
      <c r="J1056" s="795" t="s">
        <v>1238</v>
      </c>
      <c r="K1056" s="793" t="s">
        <v>1251</v>
      </c>
      <c r="L1056" s="796">
        <v>1</v>
      </c>
      <c r="M1056" s="792">
        <v>12</v>
      </c>
      <c r="N1056" s="794">
        <v>24599.119999999999</v>
      </c>
      <c r="O1056" s="796">
        <v>1</v>
      </c>
      <c r="P1056" s="796">
        <v>6</v>
      </c>
      <c r="Q1056" s="794">
        <v>11729.5</v>
      </c>
    </row>
    <row r="1057" spans="2:17" s="49" customFormat="1" ht="11.25">
      <c r="B1057" s="791" t="s">
        <v>1225</v>
      </c>
      <c r="C1057" s="792" t="s">
        <v>1233</v>
      </c>
      <c r="D1057" s="792" t="s">
        <v>86</v>
      </c>
      <c r="E1057" s="793" t="s">
        <v>1264</v>
      </c>
      <c r="F1057" s="794">
        <v>2000</v>
      </c>
      <c r="G1057" s="792" t="s">
        <v>4150</v>
      </c>
      <c r="H1057" s="795" t="s">
        <v>4151</v>
      </c>
      <c r="I1057" s="795" t="s">
        <v>4152</v>
      </c>
      <c r="J1057" s="795" t="s">
        <v>1238</v>
      </c>
      <c r="K1057" s="793" t="s">
        <v>1232</v>
      </c>
      <c r="L1057" s="796">
        <v>1</v>
      </c>
      <c r="M1057" s="792">
        <v>12</v>
      </c>
      <c r="N1057" s="794">
        <v>26922.91</v>
      </c>
      <c r="O1057" s="796">
        <v>1</v>
      </c>
      <c r="P1057" s="796">
        <v>6</v>
      </c>
      <c r="Q1057" s="794">
        <v>12857.36</v>
      </c>
    </row>
    <row r="1058" spans="2:17" s="49" customFormat="1" ht="11.25">
      <c r="B1058" s="791" t="s">
        <v>1225</v>
      </c>
      <c r="C1058" s="792" t="s">
        <v>1233</v>
      </c>
      <c r="D1058" s="792" t="s">
        <v>86</v>
      </c>
      <c r="E1058" s="793" t="s">
        <v>1647</v>
      </c>
      <c r="F1058" s="794">
        <v>5000</v>
      </c>
      <c r="G1058" s="792" t="s">
        <v>4153</v>
      </c>
      <c r="H1058" s="795" t="s">
        <v>4154</v>
      </c>
      <c r="I1058" s="795" t="s">
        <v>1242</v>
      </c>
      <c r="J1058" s="795" t="s">
        <v>1242</v>
      </c>
      <c r="K1058" s="793" t="s">
        <v>1242</v>
      </c>
      <c r="L1058" s="796">
        <v>6</v>
      </c>
      <c r="M1058" s="792">
        <v>12</v>
      </c>
      <c r="N1058" s="794">
        <v>62805.21</v>
      </c>
      <c r="O1058" s="796">
        <v>1</v>
      </c>
      <c r="P1058" s="796">
        <v>6</v>
      </c>
      <c r="Q1058" s="794">
        <v>30921.32</v>
      </c>
    </row>
    <row r="1059" spans="2:17" s="49" customFormat="1" ht="11.25">
      <c r="B1059" s="791" t="s">
        <v>1225</v>
      </c>
      <c r="C1059" s="792" t="s">
        <v>1233</v>
      </c>
      <c r="D1059" s="792" t="s">
        <v>86</v>
      </c>
      <c r="E1059" s="793" t="s">
        <v>3476</v>
      </c>
      <c r="F1059" s="794">
        <v>3000</v>
      </c>
      <c r="G1059" s="792" t="s">
        <v>4155</v>
      </c>
      <c r="H1059" s="795" t="s">
        <v>4156</v>
      </c>
      <c r="I1059" s="795" t="s">
        <v>1513</v>
      </c>
      <c r="J1059" s="795" t="s">
        <v>1256</v>
      </c>
      <c r="K1059" s="793" t="s">
        <v>1251</v>
      </c>
      <c r="L1059" s="796">
        <v>7</v>
      </c>
      <c r="M1059" s="792">
        <v>12</v>
      </c>
      <c r="N1059" s="794">
        <v>38526.46</v>
      </c>
      <c r="O1059" s="796">
        <v>1</v>
      </c>
      <c r="P1059" s="796">
        <v>6</v>
      </c>
      <c r="Q1059" s="794">
        <v>18929.800000000003</v>
      </c>
    </row>
    <row r="1060" spans="2:17" s="49" customFormat="1" ht="11.25">
      <c r="B1060" s="791" t="s">
        <v>1225</v>
      </c>
      <c r="C1060" s="792" t="s">
        <v>1233</v>
      </c>
      <c r="D1060" s="792" t="s">
        <v>86</v>
      </c>
      <c r="E1060" s="793" t="s">
        <v>1339</v>
      </c>
      <c r="F1060" s="794">
        <v>2300</v>
      </c>
      <c r="G1060" s="792" t="s">
        <v>4157</v>
      </c>
      <c r="H1060" s="795" t="s">
        <v>4158</v>
      </c>
      <c r="I1060" s="795" t="s">
        <v>2127</v>
      </c>
      <c r="J1060" s="795" t="s">
        <v>1256</v>
      </c>
      <c r="K1060" s="793" t="s">
        <v>1251</v>
      </c>
      <c r="L1060" s="796">
        <v>1</v>
      </c>
      <c r="M1060" s="792">
        <v>12</v>
      </c>
      <c r="N1060" s="794">
        <v>30522.53</v>
      </c>
      <c r="O1060" s="796">
        <v>1</v>
      </c>
      <c r="P1060" s="796">
        <v>6</v>
      </c>
      <c r="Q1060" s="794">
        <v>14730</v>
      </c>
    </row>
    <row r="1061" spans="2:17" s="49" customFormat="1" ht="11.25">
      <c r="B1061" s="791" t="s">
        <v>1225</v>
      </c>
      <c r="C1061" s="792" t="s">
        <v>1233</v>
      </c>
      <c r="D1061" s="792" t="s">
        <v>86</v>
      </c>
      <c r="E1061" s="793" t="s">
        <v>1631</v>
      </c>
      <c r="F1061" s="794">
        <v>6700</v>
      </c>
      <c r="G1061" s="792" t="s">
        <v>4159</v>
      </c>
      <c r="H1061" s="795" t="s">
        <v>4160</v>
      </c>
      <c r="I1061" s="795" t="s">
        <v>4161</v>
      </c>
      <c r="J1061" s="795" t="s">
        <v>1256</v>
      </c>
      <c r="K1061" s="793" t="s">
        <v>1251</v>
      </c>
      <c r="L1061" s="796">
        <v>1</v>
      </c>
      <c r="M1061" s="792">
        <v>12</v>
      </c>
      <c r="N1061" s="794">
        <v>83353</v>
      </c>
      <c r="O1061" s="796">
        <v>0</v>
      </c>
      <c r="P1061" s="796">
        <v>1</v>
      </c>
      <c r="Q1061" s="794">
        <v>9603.33</v>
      </c>
    </row>
    <row r="1062" spans="2:17" s="49" customFormat="1" ht="11.25">
      <c r="B1062" s="791" t="s">
        <v>1225</v>
      </c>
      <c r="C1062" s="792" t="s">
        <v>1233</v>
      </c>
      <c r="D1062" s="792" t="s">
        <v>86</v>
      </c>
      <c r="E1062" s="793" t="s">
        <v>2157</v>
      </c>
      <c r="F1062" s="794">
        <v>3000</v>
      </c>
      <c r="G1062" s="792" t="s">
        <v>4162</v>
      </c>
      <c r="H1062" s="795" t="s">
        <v>4163</v>
      </c>
      <c r="I1062" s="795" t="s">
        <v>1280</v>
      </c>
      <c r="J1062" s="795" t="s">
        <v>1256</v>
      </c>
      <c r="K1062" s="793" t="s">
        <v>1251</v>
      </c>
      <c r="L1062" s="796">
        <v>1</v>
      </c>
      <c r="M1062" s="792">
        <v>12</v>
      </c>
      <c r="N1062" s="794">
        <v>39978.75</v>
      </c>
      <c r="O1062" s="796">
        <v>1</v>
      </c>
      <c r="P1062" s="796">
        <v>6</v>
      </c>
      <c r="Q1062" s="794">
        <v>18829.580000000002</v>
      </c>
    </row>
    <row r="1063" spans="2:17" s="49" customFormat="1" ht="11.25">
      <c r="B1063" s="791" t="s">
        <v>1225</v>
      </c>
      <c r="C1063" s="792" t="s">
        <v>1233</v>
      </c>
      <c r="D1063" s="792" t="s">
        <v>86</v>
      </c>
      <c r="E1063" s="793" t="s">
        <v>1328</v>
      </c>
      <c r="F1063" s="794">
        <v>2000</v>
      </c>
      <c r="G1063" s="792" t="s">
        <v>4164</v>
      </c>
      <c r="H1063" s="795" t="s">
        <v>4165</v>
      </c>
      <c r="I1063" s="795" t="s">
        <v>1290</v>
      </c>
      <c r="J1063" s="795" t="s">
        <v>1238</v>
      </c>
      <c r="K1063" s="793" t="s">
        <v>1251</v>
      </c>
      <c r="L1063" s="796">
        <v>1</v>
      </c>
      <c r="M1063" s="792">
        <v>12</v>
      </c>
      <c r="N1063" s="794">
        <v>27000</v>
      </c>
      <c r="O1063" s="796">
        <v>1</v>
      </c>
      <c r="P1063" s="796">
        <v>6</v>
      </c>
      <c r="Q1063" s="794">
        <v>12930</v>
      </c>
    </row>
    <row r="1064" spans="2:17" s="49" customFormat="1" ht="11.25">
      <c r="B1064" s="791" t="s">
        <v>1225</v>
      </c>
      <c r="C1064" s="792" t="s">
        <v>1233</v>
      </c>
      <c r="D1064" s="792" t="s">
        <v>86</v>
      </c>
      <c r="E1064" s="793" t="s">
        <v>1234</v>
      </c>
      <c r="F1064" s="794">
        <v>2000</v>
      </c>
      <c r="G1064" s="792" t="s">
        <v>4166</v>
      </c>
      <c r="H1064" s="795" t="s">
        <v>4167</v>
      </c>
      <c r="I1064" s="795" t="s">
        <v>4168</v>
      </c>
      <c r="J1064" s="795" t="s">
        <v>1238</v>
      </c>
      <c r="K1064" s="793" t="s">
        <v>1232</v>
      </c>
      <c r="L1064" s="796">
        <v>1</v>
      </c>
      <c r="M1064" s="792">
        <v>12</v>
      </c>
      <c r="N1064" s="794">
        <v>26804.129999999997</v>
      </c>
      <c r="O1064" s="796">
        <v>1</v>
      </c>
      <c r="P1064" s="796">
        <v>6</v>
      </c>
      <c r="Q1064" s="794">
        <v>13929.16</v>
      </c>
    </row>
    <row r="1065" spans="2:17" s="49" customFormat="1" ht="11.25">
      <c r="B1065" s="791" t="s">
        <v>1225</v>
      </c>
      <c r="C1065" s="792" t="s">
        <v>1233</v>
      </c>
      <c r="D1065" s="792" t="s">
        <v>86</v>
      </c>
      <c r="E1065" s="793" t="s">
        <v>1244</v>
      </c>
      <c r="F1065" s="794">
        <v>2000</v>
      </c>
      <c r="G1065" s="792" t="s">
        <v>4169</v>
      </c>
      <c r="H1065" s="795" t="s">
        <v>4170</v>
      </c>
      <c r="I1065" s="795" t="s">
        <v>1290</v>
      </c>
      <c r="J1065" s="795" t="s">
        <v>1238</v>
      </c>
      <c r="K1065" s="793" t="s">
        <v>1251</v>
      </c>
      <c r="L1065" s="796">
        <v>1</v>
      </c>
      <c r="M1065" s="792">
        <v>12</v>
      </c>
      <c r="N1065" s="794">
        <v>26623.760000000002</v>
      </c>
      <c r="O1065" s="796">
        <v>1</v>
      </c>
      <c r="P1065" s="796">
        <v>6</v>
      </c>
      <c r="Q1065" s="794">
        <v>12929.720000000001</v>
      </c>
    </row>
    <row r="1066" spans="2:17" s="49" customFormat="1" ht="11.25">
      <c r="B1066" s="791" t="s">
        <v>1225</v>
      </c>
      <c r="C1066" s="792" t="s">
        <v>1233</v>
      </c>
      <c r="D1066" s="792" t="s">
        <v>86</v>
      </c>
      <c r="E1066" s="793" t="s">
        <v>1647</v>
      </c>
      <c r="F1066" s="794">
        <v>6000</v>
      </c>
      <c r="G1066" s="792" t="s">
        <v>4171</v>
      </c>
      <c r="H1066" s="795" t="s">
        <v>4172</v>
      </c>
      <c r="I1066" s="795" t="s">
        <v>1280</v>
      </c>
      <c r="J1066" s="795" t="s">
        <v>1256</v>
      </c>
      <c r="K1066" s="793" t="s">
        <v>1251</v>
      </c>
      <c r="L1066" s="796">
        <v>7</v>
      </c>
      <c r="M1066" s="792">
        <v>12</v>
      </c>
      <c r="N1066" s="794">
        <v>74622.91</v>
      </c>
      <c r="O1066" s="796">
        <v>1</v>
      </c>
      <c r="P1066" s="796">
        <v>6</v>
      </c>
      <c r="Q1066" s="794">
        <v>36923.75</v>
      </c>
    </row>
    <row r="1067" spans="2:17" s="49" customFormat="1" ht="11.25">
      <c r="B1067" s="791" t="s">
        <v>1225</v>
      </c>
      <c r="C1067" s="792" t="s">
        <v>1233</v>
      </c>
      <c r="D1067" s="792" t="s">
        <v>86</v>
      </c>
      <c r="E1067" s="793" t="s">
        <v>1847</v>
      </c>
      <c r="F1067" s="794">
        <v>3200</v>
      </c>
      <c r="G1067" s="792" t="s">
        <v>4173</v>
      </c>
      <c r="H1067" s="795" t="s">
        <v>4174</v>
      </c>
      <c r="I1067" s="795" t="s">
        <v>1513</v>
      </c>
      <c r="J1067" s="795" t="s">
        <v>1256</v>
      </c>
      <c r="K1067" s="793" t="s">
        <v>1251</v>
      </c>
      <c r="L1067" s="796">
        <v>1</v>
      </c>
      <c r="M1067" s="792">
        <v>12</v>
      </c>
      <c r="N1067" s="794">
        <v>41372.89</v>
      </c>
      <c r="O1067" s="796">
        <v>1</v>
      </c>
      <c r="P1067" s="796">
        <v>6</v>
      </c>
      <c r="Q1067" s="794">
        <v>20130</v>
      </c>
    </row>
    <row r="1068" spans="2:17" s="49" customFormat="1" ht="11.25">
      <c r="B1068" s="791" t="s">
        <v>1225</v>
      </c>
      <c r="C1068" s="792" t="s">
        <v>1233</v>
      </c>
      <c r="D1068" s="792" t="s">
        <v>86</v>
      </c>
      <c r="E1068" s="793" t="s">
        <v>1244</v>
      </c>
      <c r="F1068" s="794">
        <v>2000</v>
      </c>
      <c r="G1068" s="792" t="s">
        <v>4175</v>
      </c>
      <c r="H1068" s="795" t="s">
        <v>4176</v>
      </c>
      <c r="I1068" s="795" t="s">
        <v>4177</v>
      </c>
      <c r="J1068" s="795" t="s">
        <v>1231</v>
      </c>
      <c r="K1068" s="793" t="s">
        <v>1232</v>
      </c>
      <c r="L1068" s="796">
        <v>1</v>
      </c>
      <c r="M1068" s="792">
        <v>12</v>
      </c>
      <c r="N1068" s="794">
        <v>26933.21</v>
      </c>
      <c r="O1068" s="796">
        <v>1</v>
      </c>
      <c r="P1068" s="796">
        <v>6</v>
      </c>
      <c r="Q1068" s="794">
        <v>12863.33</v>
      </c>
    </row>
    <row r="1069" spans="2:17" s="49" customFormat="1" ht="11.25">
      <c r="B1069" s="791" t="s">
        <v>1225</v>
      </c>
      <c r="C1069" s="792" t="s">
        <v>1233</v>
      </c>
      <c r="D1069" s="792" t="s">
        <v>86</v>
      </c>
      <c r="E1069" s="793" t="s">
        <v>1280</v>
      </c>
      <c r="F1069" s="794">
        <v>4000</v>
      </c>
      <c r="G1069" s="792" t="s">
        <v>4178</v>
      </c>
      <c r="H1069" s="795" t="s">
        <v>4179</v>
      </c>
      <c r="I1069" s="795" t="s">
        <v>4180</v>
      </c>
      <c r="J1069" s="795" t="s">
        <v>1256</v>
      </c>
      <c r="K1069" s="793" t="s">
        <v>1232</v>
      </c>
      <c r="L1069" s="796">
        <v>1</v>
      </c>
      <c r="M1069" s="792">
        <v>12</v>
      </c>
      <c r="N1069" s="794">
        <v>50939.17</v>
      </c>
      <c r="O1069" s="796">
        <v>1</v>
      </c>
      <c r="P1069" s="796">
        <v>6</v>
      </c>
      <c r="Q1069" s="794">
        <v>24928.059999999998</v>
      </c>
    </row>
    <row r="1070" spans="2:17" s="49" customFormat="1" ht="11.25">
      <c r="B1070" s="791" t="s">
        <v>1225</v>
      </c>
      <c r="C1070" s="792" t="s">
        <v>1233</v>
      </c>
      <c r="D1070" s="792" t="s">
        <v>86</v>
      </c>
      <c r="E1070" s="793" t="s">
        <v>2157</v>
      </c>
      <c r="F1070" s="794">
        <v>3000</v>
      </c>
      <c r="G1070" s="792" t="s">
        <v>4181</v>
      </c>
      <c r="H1070" s="795" t="s">
        <v>4182</v>
      </c>
      <c r="I1070" s="795" t="s">
        <v>1274</v>
      </c>
      <c r="J1070" s="795" t="s">
        <v>1256</v>
      </c>
      <c r="K1070" s="793" t="s">
        <v>1251</v>
      </c>
      <c r="L1070" s="796">
        <v>1</v>
      </c>
      <c r="M1070" s="792">
        <v>12</v>
      </c>
      <c r="N1070" s="794">
        <v>38555.83</v>
      </c>
      <c r="O1070" s="796">
        <v>1</v>
      </c>
      <c r="P1070" s="796">
        <v>6</v>
      </c>
      <c r="Q1070" s="794">
        <v>18902.91</v>
      </c>
    </row>
    <row r="1071" spans="2:17" s="49" customFormat="1" ht="11.25">
      <c r="B1071" s="791" t="s">
        <v>1225</v>
      </c>
      <c r="C1071" s="792" t="s">
        <v>1233</v>
      </c>
      <c r="D1071" s="792" t="s">
        <v>86</v>
      </c>
      <c r="E1071" s="793" t="s">
        <v>2814</v>
      </c>
      <c r="F1071" s="794">
        <v>2000</v>
      </c>
      <c r="G1071" s="792" t="s">
        <v>4183</v>
      </c>
      <c r="H1071" s="795" t="s">
        <v>4184</v>
      </c>
      <c r="I1071" s="795" t="s">
        <v>4185</v>
      </c>
      <c r="J1071" s="795" t="s">
        <v>1238</v>
      </c>
      <c r="K1071" s="793" t="s">
        <v>1232</v>
      </c>
      <c r="L1071" s="796">
        <v>1</v>
      </c>
      <c r="M1071" s="792">
        <v>12</v>
      </c>
      <c r="N1071" s="794">
        <v>26997.23</v>
      </c>
      <c r="O1071" s="796">
        <v>1</v>
      </c>
      <c r="P1071" s="796">
        <v>6</v>
      </c>
      <c r="Q1071" s="794">
        <v>12928.470000000001</v>
      </c>
    </row>
    <row r="1072" spans="2:17" s="49" customFormat="1" ht="11.25">
      <c r="B1072" s="791" t="s">
        <v>1225</v>
      </c>
      <c r="C1072" s="792" t="s">
        <v>1233</v>
      </c>
      <c r="D1072" s="792" t="s">
        <v>86</v>
      </c>
      <c r="E1072" s="793" t="s">
        <v>1244</v>
      </c>
      <c r="F1072" s="794">
        <v>2000</v>
      </c>
      <c r="G1072" s="792" t="s">
        <v>4186</v>
      </c>
      <c r="H1072" s="795" t="s">
        <v>4187</v>
      </c>
      <c r="I1072" s="795" t="s">
        <v>1290</v>
      </c>
      <c r="J1072" s="795" t="s">
        <v>1238</v>
      </c>
      <c r="K1072" s="793" t="s">
        <v>1232</v>
      </c>
      <c r="L1072" s="796">
        <v>1</v>
      </c>
      <c r="M1072" s="792">
        <v>12</v>
      </c>
      <c r="N1072" s="794">
        <v>26998.9</v>
      </c>
      <c r="O1072" s="796">
        <v>1</v>
      </c>
      <c r="P1072" s="796">
        <v>6</v>
      </c>
      <c r="Q1072" s="794">
        <v>12929.16</v>
      </c>
    </row>
    <row r="1073" spans="2:17" s="49" customFormat="1" ht="11.25">
      <c r="B1073" s="791" t="s">
        <v>1225</v>
      </c>
      <c r="C1073" s="792" t="s">
        <v>1233</v>
      </c>
      <c r="D1073" s="792" t="s">
        <v>86</v>
      </c>
      <c r="E1073" s="793" t="s">
        <v>4188</v>
      </c>
      <c r="F1073" s="794">
        <v>4500</v>
      </c>
      <c r="G1073" s="792" t="s">
        <v>4189</v>
      </c>
      <c r="H1073" s="795" t="s">
        <v>4190</v>
      </c>
      <c r="I1073" s="795" t="s">
        <v>4191</v>
      </c>
      <c r="J1073" s="795" t="s">
        <v>1256</v>
      </c>
      <c r="K1073" s="793" t="s">
        <v>1327</v>
      </c>
      <c r="L1073" s="796">
        <v>1</v>
      </c>
      <c r="M1073" s="792">
        <v>12</v>
      </c>
      <c r="N1073" s="794">
        <v>56940.619999999995</v>
      </c>
      <c r="O1073" s="796">
        <v>1</v>
      </c>
      <c r="P1073" s="796">
        <v>6</v>
      </c>
      <c r="Q1073" s="794">
        <v>27930</v>
      </c>
    </row>
    <row r="1074" spans="2:17" s="49" customFormat="1" ht="11.25">
      <c r="B1074" s="791" t="s">
        <v>1225</v>
      </c>
      <c r="C1074" s="792" t="s">
        <v>1233</v>
      </c>
      <c r="D1074" s="792" t="s">
        <v>86</v>
      </c>
      <c r="E1074" s="793" t="s">
        <v>4192</v>
      </c>
      <c r="F1074" s="794">
        <v>2000</v>
      </c>
      <c r="G1074" s="792" t="s">
        <v>4193</v>
      </c>
      <c r="H1074" s="795" t="s">
        <v>4194</v>
      </c>
      <c r="I1074" s="795" t="s">
        <v>2087</v>
      </c>
      <c r="J1074" s="795" t="s">
        <v>1238</v>
      </c>
      <c r="K1074" s="793" t="s">
        <v>1232</v>
      </c>
      <c r="L1074" s="796">
        <v>1</v>
      </c>
      <c r="M1074" s="792">
        <v>12</v>
      </c>
      <c r="N1074" s="794">
        <v>26929.16</v>
      </c>
      <c r="O1074" s="796">
        <v>1</v>
      </c>
      <c r="P1074" s="796">
        <v>6</v>
      </c>
      <c r="Q1074" s="794">
        <v>12925.84</v>
      </c>
    </row>
    <row r="1075" spans="2:17" s="49" customFormat="1" ht="11.25">
      <c r="B1075" s="791" t="s">
        <v>1225</v>
      </c>
      <c r="C1075" s="792" t="s">
        <v>1233</v>
      </c>
      <c r="D1075" s="792" t="s">
        <v>86</v>
      </c>
      <c r="E1075" s="793" t="s">
        <v>1312</v>
      </c>
      <c r="F1075" s="794">
        <v>2000</v>
      </c>
      <c r="G1075" s="792" t="s">
        <v>4195</v>
      </c>
      <c r="H1075" s="795" t="s">
        <v>4196</v>
      </c>
      <c r="I1075" s="795" t="s">
        <v>4197</v>
      </c>
      <c r="J1075" s="795" t="s">
        <v>1256</v>
      </c>
      <c r="K1075" s="793" t="s">
        <v>1260</v>
      </c>
      <c r="L1075" s="796">
        <v>1</v>
      </c>
      <c r="M1075" s="792">
        <v>12</v>
      </c>
      <c r="N1075" s="794">
        <v>26933.33</v>
      </c>
      <c r="O1075" s="796">
        <v>1</v>
      </c>
      <c r="P1075" s="796">
        <v>6</v>
      </c>
      <c r="Q1075" s="794">
        <v>12596.539999999999</v>
      </c>
    </row>
    <row r="1076" spans="2:17" s="49" customFormat="1" ht="11.25">
      <c r="B1076" s="791" t="s">
        <v>1225</v>
      </c>
      <c r="C1076" s="792" t="s">
        <v>1243</v>
      </c>
      <c r="D1076" s="792" t="s">
        <v>86</v>
      </c>
      <c r="E1076" s="793" t="s">
        <v>1234</v>
      </c>
      <c r="F1076" s="794">
        <v>2000</v>
      </c>
      <c r="G1076" s="792" t="s">
        <v>4198</v>
      </c>
      <c r="H1076" s="795" t="s">
        <v>4199</v>
      </c>
      <c r="I1076" s="795" t="s">
        <v>4200</v>
      </c>
      <c r="J1076" s="795" t="s">
        <v>1256</v>
      </c>
      <c r="K1076" s="793" t="s">
        <v>1327</v>
      </c>
      <c r="L1076" s="796">
        <v>1</v>
      </c>
      <c r="M1076" s="792">
        <v>12</v>
      </c>
      <c r="N1076" s="794">
        <v>26927.08</v>
      </c>
      <c r="O1076" s="796">
        <v>1</v>
      </c>
      <c r="P1076" s="796">
        <v>6</v>
      </c>
      <c r="Q1076" s="794">
        <v>12917.91</v>
      </c>
    </row>
    <row r="1077" spans="2:17" s="49" customFormat="1" ht="11.25">
      <c r="B1077" s="791" t="s">
        <v>1225</v>
      </c>
      <c r="C1077" s="792" t="s">
        <v>1233</v>
      </c>
      <c r="D1077" s="792" t="s">
        <v>86</v>
      </c>
      <c r="E1077" s="793" t="s">
        <v>2157</v>
      </c>
      <c r="F1077" s="794">
        <v>3000</v>
      </c>
      <c r="G1077" s="792" t="s">
        <v>4201</v>
      </c>
      <c r="H1077" s="795" t="s">
        <v>4202</v>
      </c>
      <c r="I1077" s="795" t="s">
        <v>1280</v>
      </c>
      <c r="J1077" s="795" t="s">
        <v>1256</v>
      </c>
      <c r="K1077" s="793" t="s">
        <v>1251</v>
      </c>
      <c r="L1077" s="796">
        <v>1</v>
      </c>
      <c r="M1077" s="792">
        <v>12</v>
      </c>
      <c r="N1077" s="794">
        <v>38719.360000000001</v>
      </c>
      <c r="O1077" s="796">
        <v>1</v>
      </c>
      <c r="P1077" s="796">
        <v>6</v>
      </c>
      <c r="Q1077" s="794">
        <v>18923.960000000003</v>
      </c>
    </row>
    <row r="1078" spans="2:17" s="49" customFormat="1" ht="11.25">
      <c r="B1078" s="791" t="s">
        <v>1225</v>
      </c>
      <c r="C1078" s="792" t="s">
        <v>1233</v>
      </c>
      <c r="D1078" s="792" t="s">
        <v>86</v>
      </c>
      <c r="E1078" s="793" t="s">
        <v>1234</v>
      </c>
      <c r="F1078" s="794">
        <v>2000</v>
      </c>
      <c r="G1078" s="792" t="s">
        <v>4203</v>
      </c>
      <c r="H1078" s="795" t="s">
        <v>4204</v>
      </c>
      <c r="I1078" s="795" t="s">
        <v>1259</v>
      </c>
      <c r="J1078" s="795" t="s">
        <v>1238</v>
      </c>
      <c r="K1078" s="793" t="s">
        <v>1251</v>
      </c>
      <c r="L1078" s="796">
        <v>1</v>
      </c>
      <c r="M1078" s="792">
        <v>12</v>
      </c>
      <c r="N1078" s="794">
        <v>26978.48</v>
      </c>
      <c r="O1078" s="796">
        <v>1</v>
      </c>
      <c r="P1078" s="796">
        <v>6</v>
      </c>
      <c r="Q1078" s="794">
        <v>12928.75</v>
      </c>
    </row>
    <row r="1079" spans="2:17" s="49" customFormat="1" ht="11.25">
      <c r="B1079" s="791" t="s">
        <v>1225</v>
      </c>
      <c r="C1079" s="792" t="s">
        <v>1233</v>
      </c>
      <c r="D1079" s="792" t="s">
        <v>86</v>
      </c>
      <c r="E1079" s="793" t="s">
        <v>1339</v>
      </c>
      <c r="F1079" s="794">
        <v>2300</v>
      </c>
      <c r="G1079" s="792" t="s">
        <v>4205</v>
      </c>
      <c r="H1079" s="795" t="s">
        <v>4206</v>
      </c>
      <c r="I1079" s="795" t="s">
        <v>4207</v>
      </c>
      <c r="J1079" s="795" t="s">
        <v>1238</v>
      </c>
      <c r="K1079" s="793" t="s">
        <v>1251</v>
      </c>
      <c r="L1079" s="796">
        <v>7</v>
      </c>
      <c r="M1079" s="792">
        <v>12</v>
      </c>
      <c r="N1079" s="794">
        <v>30522.53</v>
      </c>
      <c r="O1079" s="796">
        <v>1</v>
      </c>
      <c r="P1079" s="796">
        <v>6</v>
      </c>
      <c r="Q1079" s="794">
        <v>14724.25</v>
      </c>
    </row>
    <row r="1080" spans="2:17" s="49" customFormat="1" ht="11.25">
      <c r="B1080" s="791" t="s">
        <v>1225</v>
      </c>
      <c r="C1080" s="792" t="s">
        <v>1233</v>
      </c>
      <c r="D1080" s="792" t="s">
        <v>86</v>
      </c>
      <c r="E1080" s="793" t="s">
        <v>1244</v>
      </c>
      <c r="F1080" s="794">
        <v>2000</v>
      </c>
      <c r="G1080" s="792" t="s">
        <v>4208</v>
      </c>
      <c r="H1080" s="795" t="s">
        <v>4209</v>
      </c>
      <c r="I1080" s="795" t="s">
        <v>4210</v>
      </c>
      <c r="J1080" s="795" t="s">
        <v>1231</v>
      </c>
      <c r="K1080" s="793" t="s">
        <v>1232</v>
      </c>
      <c r="L1080" s="796">
        <v>1</v>
      </c>
      <c r="M1080" s="792">
        <v>12</v>
      </c>
      <c r="N1080" s="794">
        <v>26800</v>
      </c>
      <c r="O1080" s="796">
        <v>1</v>
      </c>
      <c r="P1080" s="796">
        <v>6</v>
      </c>
      <c r="Q1080" s="794">
        <v>13062.64</v>
      </c>
    </row>
    <row r="1081" spans="2:17" s="49" customFormat="1" ht="11.25">
      <c r="B1081" s="791" t="s">
        <v>1225</v>
      </c>
      <c r="C1081" s="792" t="s">
        <v>1233</v>
      </c>
      <c r="D1081" s="792" t="s">
        <v>86</v>
      </c>
      <c r="E1081" s="793" t="s">
        <v>1234</v>
      </c>
      <c r="F1081" s="794">
        <v>2000</v>
      </c>
      <c r="G1081" s="792" t="s">
        <v>4211</v>
      </c>
      <c r="H1081" s="795" t="s">
        <v>4212</v>
      </c>
      <c r="I1081" s="795" t="s">
        <v>4213</v>
      </c>
      <c r="J1081" s="795" t="s">
        <v>1256</v>
      </c>
      <c r="K1081" s="793" t="s">
        <v>1251</v>
      </c>
      <c r="L1081" s="796">
        <v>1</v>
      </c>
      <c r="M1081" s="792">
        <v>12</v>
      </c>
      <c r="N1081" s="794">
        <v>27333.33</v>
      </c>
      <c r="O1081" s="796">
        <v>1</v>
      </c>
      <c r="P1081" s="796">
        <v>6</v>
      </c>
      <c r="Q1081" s="794">
        <v>12928.62</v>
      </c>
    </row>
    <row r="1082" spans="2:17" s="49" customFormat="1" ht="11.25">
      <c r="B1082" s="791" t="s">
        <v>1225</v>
      </c>
      <c r="C1082" s="792" t="s">
        <v>1233</v>
      </c>
      <c r="D1082" s="792" t="s">
        <v>86</v>
      </c>
      <c r="E1082" s="793" t="s">
        <v>4214</v>
      </c>
      <c r="F1082" s="794">
        <v>4500</v>
      </c>
      <c r="G1082" s="792" t="s">
        <v>4215</v>
      </c>
      <c r="H1082" s="795" t="s">
        <v>4216</v>
      </c>
      <c r="I1082" s="795" t="s">
        <v>3435</v>
      </c>
      <c r="J1082" s="795" t="s">
        <v>1256</v>
      </c>
      <c r="K1082" s="793" t="s">
        <v>1327</v>
      </c>
      <c r="L1082" s="796">
        <v>1</v>
      </c>
      <c r="M1082" s="792">
        <v>12</v>
      </c>
      <c r="N1082" s="794">
        <v>56965.3</v>
      </c>
      <c r="O1082" s="796">
        <v>1</v>
      </c>
      <c r="P1082" s="796">
        <v>6</v>
      </c>
      <c r="Q1082" s="794">
        <v>27930</v>
      </c>
    </row>
    <row r="1083" spans="2:17" s="49" customFormat="1" ht="11.25">
      <c r="B1083" s="791" t="s">
        <v>1225</v>
      </c>
      <c r="C1083" s="792" t="s">
        <v>1233</v>
      </c>
      <c r="D1083" s="792" t="s">
        <v>86</v>
      </c>
      <c r="E1083" s="793" t="s">
        <v>3095</v>
      </c>
      <c r="F1083" s="794">
        <v>2600</v>
      </c>
      <c r="G1083" s="792" t="s">
        <v>4217</v>
      </c>
      <c r="H1083" s="795" t="s">
        <v>4218</v>
      </c>
      <c r="I1083" s="795" t="s">
        <v>4219</v>
      </c>
      <c r="J1083" s="795" t="s">
        <v>1256</v>
      </c>
      <c r="K1083" s="793" t="s">
        <v>1327</v>
      </c>
      <c r="L1083" s="796">
        <v>1</v>
      </c>
      <c r="M1083" s="792">
        <v>12</v>
      </c>
      <c r="N1083" s="794">
        <v>34097.630000000005</v>
      </c>
      <c r="O1083" s="796">
        <v>1</v>
      </c>
      <c r="P1083" s="796">
        <v>6</v>
      </c>
      <c r="Q1083" s="794">
        <v>13929.28</v>
      </c>
    </row>
    <row r="1084" spans="2:17" s="49" customFormat="1" ht="11.25">
      <c r="B1084" s="791" t="s">
        <v>1225</v>
      </c>
      <c r="C1084" s="792" t="s">
        <v>1233</v>
      </c>
      <c r="D1084" s="792" t="s">
        <v>86</v>
      </c>
      <c r="E1084" s="793" t="s">
        <v>1719</v>
      </c>
      <c r="F1084" s="794">
        <v>1800</v>
      </c>
      <c r="G1084" s="792" t="s">
        <v>4220</v>
      </c>
      <c r="H1084" s="795" t="s">
        <v>4221</v>
      </c>
      <c r="I1084" s="795" t="s">
        <v>4222</v>
      </c>
      <c r="J1084" s="795" t="s">
        <v>1231</v>
      </c>
      <c r="K1084" s="793" t="s">
        <v>1232</v>
      </c>
      <c r="L1084" s="796">
        <v>7</v>
      </c>
      <c r="M1084" s="792">
        <v>12</v>
      </c>
      <c r="N1084" s="794">
        <v>24600</v>
      </c>
      <c r="O1084" s="796">
        <v>1</v>
      </c>
      <c r="P1084" s="796">
        <v>6</v>
      </c>
      <c r="Q1084" s="794">
        <v>11730</v>
      </c>
    </row>
    <row r="1085" spans="2:17" s="49" customFormat="1" ht="11.25">
      <c r="B1085" s="791" t="s">
        <v>1225</v>
      </c>
      <c r="C1085" s="792" t="s">
        <v>1233</v>
      </c>
      <c r="D1085" s="792" t="s">
        <v>86</v>
      </c>
      <c r="E1085" s="793" t="s">
        <v>3480</v>
      </c>
      <c r="F1085" s="794">
        <v>2100</v>
      </c>
      <c r="G1085" s="792" t="s">
        <v>4223</v>
      </c>
      <c r="H1085" s="795" t="s">
        <v>4224</v>
      </c>
      <c r="I1085" s="795" t="s">
        <v>3435</v>
      </c>
      <c r="J1085" s="795" t="s">
        <v>1256</v>
      </c>
      <c r="K1085" s="793" t="s">
        <v>1260</v>
      </c>
      <c r="L1085" s="796">
        <v>7</v>
      </c>
      <c r="M1085" s="792">
        <v>12</v>
      </c>
      <c r="N1085" s="794">
        <v>28130</v>
      </c>
      <c r="O1085" s="796">
        <v>1</v>
      </c>
      <c r="P1085" s="796">
        <v>6</v>
      </c>
      <c r="Q1085" s="794">
        <v>13530</v>
      </c>
    </row>
    <row r="1086" spans="2:17" s="49" customFormat="1" ht="11.25">
      <c r="B1086" s="791" t="s">
        <v>1225</v>
      </c>
      <c r="C1086" s="792" t="s">
        <v>1233</v>
      </c>
      <c r="D1086" s="792" t="s">
        <v>86</v>
      </c>
      <c r="E1086" s="793" t="s">
        <v>4225</v>
      </c>
      <c r="F1086" s="794">
        <v>3200</v>
      </c>
      <c r="G1086" s="792" t="s">
        <v>4226</v>
      </c>
      <c r="H1086" s="795" t="s">
        <v>4227</v>
      </c>
      <c r="I1086" s="795" t="s">
        <v>1263</v>
      </c>
      <c r="J1086" s="795" t="s">
        <v>1238</v>
      </c>
      <c r="K1086" s="793" t="s">
        <v>1232</v>
      </c>
      <c r="L1086" s="796">
        <v>1</v>
      </c>
      <c r="M1086" s="792">
        <v>12</v>
      </c>
      <c r="N1086" s="794">
        <v>41168.879999999997</v>
      </c>
      <c r="O1086" s="796">
        <v>1</v>
      </c>
      <c r="P1086" s="796">
        <v>6</v>
      </c>
      <c r="Q1086" s="794">
        <v>19889.78</v>
      </c>
    </row>
    <row r="1087" spans="2:17" s="49" customFormat="1" ht="11.25">
      <c r="B1087" s="791" t="s">
        <v>1225</v>
      </c>
      <c r="C1087" s="792" t="s">
        <v>1233</v>
      </c>
      <c r="D1087" s="792" t="s">
        <v>86</v>
      </c>
      <c r="E1087" s="793" t="s">
        <v>1234</v>
      </c>
      <c r="F1087" s="794">
        <v>2000</v>
      </c>
      <c r="G1087" s="792" t="s">
        <v>4228</v>
      </c>
      <c r="H1087" s="795" t="s">
        <v>4229</v>
      </c>
      <c r="I1087" s="795" t="s">
        <v>1331</v>
      </c>
      <c r="J1087" s="795" t="s">
        <v>1238</v>
      </c>
      <c r="K1087" s="793" t="s">
        <v>1232</v>
      </c>
      <c r="L1087" s="796">
        <v>1</v>
      </c>
      <c r="M1087" s="792">
        <v>12</v>
      </c>
      <c r="N1087" s="794">
        <v>26733.33</v>
      </c>
      <c r="O1087" s="796">
        <v>1</v>
      </c>
      <c r="P1087" s="796">
        <v>6</v>
      </c>
      <c r="Q1087" s="794">
        <v>12860.279999999999</v>
      </c>
    </row>
    <row r="1088" spans="2:17" s="49" customFormat="1" ht="11.25">
      <c r="B1088" s="791" t="s">
        <v>1225</v>
      </c>
      <c r="C1088" s="792" t="s">
        <v>1233</v>
      </c>
      <c r="D1088" s="792" t="s">
        <v>86</v>
      </c>
      <c r="E1088" s="793" t="s">
        <v>4230</v>
      </c>
      <c r="F1088" s="794">
        <v>5500</v>
      </c>
      <c r="G1088" s="792" t="s">
        <v>4231</v>
      </c>
      <c r="H1088" s="795" t="s">
        <v>4232</v>
      </c>
      <c r="I1088" s="795" t="s">
        <v>2163</v>
      </c>
      <c r="J1088" s="795" t="s">
        <v>1256</v>
      </c>
      <c r="K1088" s="793" t="s">
        <v>1251</v>
      </c>
      <c r="L1088" s="796">
        <v>7</v>
      </c>
      <c r="M1088" s="792">
        <v>12</v>
      </c>
      <c r="N1088" s="794">
        <v>68961.42</v>
      </c>
      <c r="O1088" s="796">
        <v>1</v>
      </c>
      <c r="P1088" s="796">
        <v>6</v>
      </c>
      <c r="Q1088" s="794">
        <v>33930</v>
      </c>
    </row>
    <row r="1089" spans="2:17" s="49" customFormat="1" ht="11.25">
      <c r="B1089" s="791" t="s">
        <v>1225</v>
      </c>
      <c r="C1089" s="792" t="s">
        <v>1233</v>
      </c>
      <c r="D1089" s="792" t="s">
        <v>86</v>
      </c>
      <c r="E1089" s="793" t="s">
        <v>4233</v>
      </c>
      <c r="F1089" s="794">
        <v>2000</v>
      </c>
      <c r="G1089" s="792" t="s">
        <v>4234</v>
      </c>
      <c r="H1089" s="795" t="s">
        <v>4235</v>
      </c>
      <c r="I1089" s="795" t="s">
        <v>4236</v>
      </c>
      <c r="J1089" s="795" t="s">
        <v>1256</v>
      </c>
      <c r="K1089" s="793" t="s">
        <v>1232</v>
      </c>
      <c r="L1089" s="796">
        <v>1</v>
      </c>
      <c r="M1089" s="792">
        <v>12</v>
      </c>
      <c r="N1089" s="794">
        <v>28016.95</v>
      </c>
      <c r="O1089" s="796">
        <v>1</v>
      </c>
      <c r="P1089" s="796">
        <v>6</v>
      </c>
      <c r="Q1089" s="794">
        <v>12930</v>
      </c>
    </row>
    <row r="1090" spans="2:17" s="49" customFormat="1" ht="11.25">
      <c r="B1090" s="791" t="s">
        <v>1225</v>
      </c>
      <c r="C1090" s="792" t="s">
        <v>1233</v>
      </c>
      <c r="D1090" s="792" t="s">
        <v>86</v>
      </c>
      <c r="E1090" s="793" t="s">
        <v>4237</v>
      </c>
      <c r="F1090" s="794">
        <v>2600</v>
      </c>
      <c r="G1090" s="792" t="s">
        <v>4238</v>
      </c>
      <c r="H1090" s="795" t="s">
        <v>4239</v>
      </c>
      <c r="I1090" s="795" t="s">
        <v>1973</v>
      </c>
      <c r="J1090" s="795" t="s">
        <v>1256</v>
      </c>
      <c r="K1090" s="793" t="s">
        <v>1260</v>
      </c>
      <c r="L1090" s="796">
        <v>1</v>
      </c>
      <c r="M1090" s="792">
        <v>12</v>
      </c>
      <c r="N1090" s="794">
        <v>34185.01</v>
      </c>
      <c r="O1090" s="796">
        <v>1</v>
      </c>
      <c r="P1090" s="796">
        <v>6</v>
      </c>
      <c r="Q1090" s="794">
        <v>16353.960000000001</v>
      </c>
    </row>
    <row r="1091" spans="2:17" s="49" customFormat="1" ht="11.25">
      <c r="B1091" s="791" t="s">
        <v>1225</v>
      </c>
      <c r="C1091" s="792" t="s">
        <v>1233</v>
      </c>
      <c r="D1091" s="792" t="s">
        <v>86</v>
      </c>
      <c r="E1091" s="793" t="s">
        <v>4225</v>
      </c>
      <c r="F1091" s="794">
        <v>3200</v>
      </c>
      <c r="G1091" s="792" t="s">
        <v>4240</v>
      </c>
      <c r="H1091" s="795" t="s">
        <v>4241</v>
      </c>
      <c r="I1091" s="795" t="s">
        <v>1290</v>
      </c>
      <c r="J1091" s="795" t="s">
        <v>1238</v>
      </c>
      <c r="K1091" s="793" t="s">
        <v>1232</v>
      </c>
      <c r="L1091" s="796">
        <v>1</v>
      </c>
      <c r="M1091" s="792">
        <v>12</v>
      </c>
      <c r="N1091" s="794">
        <v>40972.229999999996</v>
      </c>
      <c r="O1091" s="796">
        <v>1</v>
      </c>
      <c r="P1091" s="796">
        <v>6</v>
      </c>
      <c r="Q1091" s="794">
        <v>20130</v>
      </c>
    </row>
    <row r="1092" spans="2:17" s="49" customFormat="1" ht="11.25">
      <c r="B1092" s="791" t="s">
        <v>1225</v>
      </c>
      <c r="C1092" s="792" t="s">
        <v>1233</v>
      </c>
      <c r="D1092" s="792" t="s">
        <v>86</v>
      </c>
      <c r="E1092" s="793" t="s">
        <v>2194</v>
      </c>
      <c r="F1092" s="794">
        <v>3800</v>
      </c>
      <c r="G1092" s="792" t="s">
        <v>4242</v>
      </c>
      <c r="H1092" s="795" t="s">
        <v>4243</v>
      </c>
      <c r="I1092" s="795" t="s">
        <v>4244</v>
      </c>
      <c r="J1092" s="795" t="s">
        <v>1256</v>
      </c>
      <c r="K1092" s="793" t="s">
        <v>1260</v>
      </c>
      <c r="L1092" s="796">
        <v>1</v>
      </c>
      <c r="M1092" s="792">
        <v>12</v>
      </c>
      <c r="N1092" s="794">
        <v>48600</v>
      </c>
      <c r="O1092" s="796">
        <v>1</v>
      </c>
      <c r="P1092" s="796">
        <v>6</v>
      </c>
      <c r="Q1092" s="794">
        <v>23730</v>
      </c>
    </row>
    <row r="1093" spans="2:17" s="49" customFormat="1" ht="11.25">
      <c r="B1093" s="791" t="s">
        <v>1225</v>
      </c>
      <c r="C1093" s="792" t="s">
        <v>1233</v>
      </c>
      <c r="D1093" s="792" t="s">
        <v>86</v>
      </c>
      <c r="E1093" s="793" t="s">
        <v>2909</v>
      </c>
      <c r="F1093" s="794">
        <v>2000</v>
      </c>
      <c r="G1093" s="792" t="s">
        <v>4245</v>
      </c>
      <c r="H1093" s="795" t="s">
        <v>4246</v>
      </c>
      <c r="I1093" s="795" t="s">
        <v>4247</v>
      </c>
      <c r="J1093" s="795" t="s">
        <v>1256</v>
      </c>
      <c r="K1093" s="793" t="s">
        <v>1327</v>
      </c>
      <c r="L1093" s="796">
        <v>1</v>
      </c>
      <c r="M1093" s="792">
        <v>12</v>
      </c>
      <c r="N1093" s="794">
        <v>26999.72</v>
      </c>
      <c r="O1093" s="796">
        <v>1</v>
      </c>
      <c r="P1093" s="796">
        <v>6</v>
      </c>
      <c r="Q1093" s="794">
        <v>12928.75</v>
      </c>
    </row>
    <row r="1094" spans="2:17" s="49" customFormat="1" ht="11.25">
      <c r="B1094" s="791" t="s">
        <v>1225</v>
      </c>
      <c r="C1094" s="792" t="s">
        <v>1233</v>
      </c>
      <c r="D1094" s="792" t="s">
        <v>86</v>
      </c>
      <c r="E1094" s="793" t="s">
        <v>1888</v>
      </c>
      <c r="F1094" s="794">
        <v>3500</v>
      </c>
      <c r="G1094" s="792" t="s">
        <v>4248</v>
      </c>
      <c r="H1094" s="795" t="s">
        <v>4249</v>
      </c>
      <c r="I1094" s="795" t="s">
        <v>4250</v>
      </c>
      <c r="J1094" s="795" t="s">
        <v>1256</v>
      </c>
      <c r="K1094" s="793" t="s">
        <v>1260</v>
      </c>
      <c r="L1094" s="796">
        <v>1</v>
      </c>
      <c r="M1094" s="792">
        <v>12</v>
      </c>
      <c r="N1094" s="794">
        <v>44965.49</v>
      </c>
      <c r="O1094" s="796">
        <v>0</v>
      </c>
      <c r="P1094" s="796">
        <v>1</v>
      </c>
      <c r="Q1094" s="794">
        <v>5250</v>
      </c>
    </row>
    <row r="1095" spans="2:17" s="49" customFormat="1" ht="11.25">
      <c r="B1095" s="791" t="s">
        <v>1225</v>
      </c>
      <c r="C1095" s="792" t="s">
        <v>1233</v>
      </c>
      <c r="D1095" s="792" t="s">
        <v>86</v>
      </c>
      <c r="E1095" s="793" t="s">
        <v>1280</v>
      </c>
      <c r="F1095" s="794">
        <v>5500</v>
      </c>
      <c r="G1095" s="792" t="s">
        <v>4251</v>
      </c>
      <c r="H1095" s="795" t="s">
        <v>4252</v>
      </c>
      <c r="I1095" s="795" t="s">
        <v>1857</v>
      </c>
      <c r="J1095" s="795" t="s">
        <v>1256</v>
      </c>
      <c r="K1095" s="793" t="s">
        <v>1251</v>
      </c>
      <c r="L1095" s="796">
        <v>1</v>
      </c>
      <c r="M1095" s="792">
        <v>12</v>
      </c>
      <c r="N1095" s="794">
        <v>68921.33</v>
      </c>
      <c r="O1095" s="796">
        <v>1</v>
      </c>
      <c r="P1095" s="796">
        <v>6</v>
      </c>
      <c r="Q1095" s="794">
        <v>33698.920000000006</v>
      </c>
    </row>
    <row r="1096" spans="2:17" s="49" customFormat="1" ht="11.25">
      <c r="B1096" s="791" t="s">
        <v>1225</v>
      </c>
      <c r="C1096" s="792" t="s">
        <v>1226</v>
      </c>
      <c r="D1096" s="792" t="s">
        <v>86</v>
      </c>
      <c r="E1096" s="793" t="s">
        <v>1753</v>
      </c>
      <c r="F1096" s="794">
        <v>3500</v>
      </c>
      <c r="G1096" s="792" t="s">
        <v>4253</v>
      </c>
      <c r="H1096" s="795" t="s">
        <v>4254</v>
      </c>
      <c r="I1096" s="795" t="s">
        <v>1242</v>
      </c>
      <c r="J1096" s="795" t="s">
        <v>1242</v>
      </c>
      <c r="K1096" s="793" t="s">
        <v>1242</v>
      </c>
      <c r="L1096" s="796">
        <v>0</v>
      </c>
      <c r="M1096" s="792">
        <v>1</v>
      </c>
      <c r="N1096" s="794">
        <v>2508.33</v>
      </c>
      <c r="O1096" s="796"/>
      <c r="P1096" s="796"/>
      <c r="Q1096" s="794"/>
    </row>
    <row r="1097" spans="2:17" s="49" customFormat="1" ht="11.25">
      <c r="B1097" s="791" t="s">
        <v>1225</v>
      </c>
      <c r="C1097" s="792" t="s">
        <v>1233</v>
      </c>
      <c r="D1097" s="792" t="s">
        <v>86</v>
      </c>
      <c r="E1097" s="793" t="s">
        <v>2426</v>
      </c>
      <c r="F1097" s="794">
        <v>2600</v>
      </c>
      <c r="G1097" s="792" t="s">
        <v>4255</v>
      </c>
      <c r="H1097" s="795" t="s">
        <v>4256</v>
      </c>
      <c r="I1097" s="795" t="s">
        <v>4257</v>
      </c>
      <c r="J1097" s="795" t="s">
        <v>1238</v>
      </c>
      <c r="K1097" s="793" t="s">
        <v>1232</v>
      </c>
      <c r="L1097" s="796">
        <v>1</v>
      </c>
      <c r="M1097" s="792">
        <v>12</v>
      </c>
      <c r="N1097" s="794">
        <v>35470.339999999997</v>
      </c>
      <c r="O1097" s="796">
        <v>1</v>
      </c>
      <c r="P1097" s="796">
        <v>6</v>
      </c>
      <c r="Q1097" s="794">
        <v>17515.55</v>
      </c>
    </row>
    <row r="1098" spans="2:17" s="49" customFormat="1" ht="11.25">
      <c r="B1098" s="791" t="s">
        <v>1225</v>
      </c>
      <c r="C1098" s="792" t="s">
        <v>1233</v>
      </c>
      <c r="D1098" s="792" t="s">
        <v>86</v>
      </c>
      <c r="E1098" s="793" t="s">
        <v>1234</v>
      </c>
      <c r="F1098" s="794">
        <v>2000</v>
      </c>
      <c r="G1098" s="792" t="s">
        <v>4258</v>
      </c>
      <c r="H1098" s="795" t="s">
        <v>4259</v>
      </c>
      <c r="I1098" s="795" t="s">
        <v>1401</v>
      </c>
      <c r="J1098" s="795" t="s">
        <v>1238</v>
      </c>
      <c r="K1098" s="793" t="s">
        <v>1232</v>
      </c>
      <c r="L1098" s="796">
        <v>1</v>
      </c>
      <c r="M1098" s="792">
        <v>12</v>
      </c>
      <c r="N1098" s="794">
        <v>27033.34</v>
      </c>
      <c r="O1098" s="796">
        <v>1</v>
      </c>
      <c r="P1098" s="796">
        <v>6</v>
      </c>
      <c r="Q1098" s="794">
        <v>12930</v>
      </c>
    </row>
    <row r="1099" spans="2:17" s="49" customFormat="1" ht="11.25">
      <c r="B1099" s="791" t="s">
        <v>1225</v>
      </c>
      <c r="C1099" s="792" t="s">
        <v>1233</v>
      </c>
      <c r="D1099" s="792" t="s">
        <v>86</v>
      </c>
      <c r="E1099" s="793" t="s">
        <v>1339</v>
      </c>
      <c r="F1099" s="794">
        <v>2000</v>
      </c>
      <c r="G1099" s="792" t="s">
        <v>4260</v>
      </c>
      <c r="H1099" s="795" t="s">
        <v>4261</v>
      </c>
      <c r="I1099" s="795" t="s">
        <v>4262</v>
      </c>
      <c r="J1099" s="795" t="s">
        <v>1238</v>
      </c>
      <c r="K1099" s="793" t="s">
        <v>1251</v>
      </c>
      <c r="L1099" s="796">
        <v>1</v>
      </c>
      <c r="M1099" s="792">
        <v>12</v>
      </c>
      <c r="N1099" s="794">
        <v>24103.34</v>
      </c>
      <c r="O1099" s="796">
        <v>1</v>
      </c>
      <c r="P1099" s="796">
        <v>6</v>
      </c>
      <c r="Q1099" s="794">
        <v>9953.7000000000007</v>
      </c>
    </row>
    <row r="1100" spans="2:17" s="49" customFormat="1" ht="11.25">
      <c r="B1100" s="791" t="s">
        <v>1225</v>
      </c>
      <c r="C1100" s="792" t="s">
        <v>1233</v>
      </c>
      <c r="D1100" s="792" t="s">
        <v>86</v>
      </c>
      <c r="E1100" s="793" t="s">
        <v>4263</v>
      </c>
      <c r="F1100" s="794">
        <v>2600</v>
      </c>
      <c r="G1100" s="792" t="s">
        <v>4264</v>
      </c>
      <c r="H1100" s="795" t="s">
        <v>4265</v>
      </c>
      <c r="I1100" s="795" t="s">
        <v>2258</v>
      </c>
      <c r="J1100" s="795" t="s">
        <v>1256</v>
      </c>
      <c r="K1100" s="793" t="s">
        <v>1327</v>
      </c>
      <c r="L1100" s="796">
        <v>1</v>
      </c>
      <c r="M1100" s="792">
        <v>12</v>
      </c>
      <c r="N1100" s="794">
        <v>34199.1</v>
      </c>
      <c r="O1100" s="796">
        <v>1</v>
      </c>
      <c r="P1100" s="796">
        <v>6</v>
      </c>
      <c r="Q1100" s="794">
        <v>16530</v>
      </c>
    </row>
    <row r="1101" spans="2:17" s="49" customFormat="1" ht="11.25">
      <c r="B1101" s="791" t="s">
        <v>1225</v>
      </c>
      <c r="C1101" s="792" t="s">
        <v>1233</v>
      </c>
      <c r="D1101" s="792" t="s">
        <v>86</v>
      </c>
      <c r="E1101" s="793" t="s">
        <v>1475</v>
      </c>
      <c r="F1101" s="794">
        <v>4500</v>
      </c>
      <c r="G1101" s="792" t="s">
        <v>4266</v>
      </c>
      <c r="H1101" s="795" t="s">
        <v>4267</v>
      </c>
      <c r="I1101" s="795" t="s">
        <v>4268</v>
      </c>
      <c r="J1101" s="795" t="s">
        <v>1256</v>
      </c>
      <c r="K1101" s="793" t="s">
        <v>1251</v>
      </c>
      <c r="L1101" s="796">
        <v>1</v>
      </c>
      <c r="M1101" s="792">
        <v>12</v>
      </c>
      <c r="N1101" s="794">
        <v>56844.06</v>
      </c>
      <c r="O1101" s="796">
        <v>1</v>
      </c>
      <c r="P1101" s="796">
        <v>6</v>
      </c>
      <c r="Q1101" s="794">
        <v>27930</v>
      </c>
    </row>
    <row r="1102" spans="2:17" s="49" customFormat="1" ht="11.25">
      <c r="B1102" s="791" t="s">
        <v>1225</v>
      </c>
      <c r="C1102" s="792" t="s">
        <v>1233</v>
      </c>
      <c r="D1102" s="792" t="s">
        <v>86</v>
      </c>
      <c r="E1102" s="793" t="s">
        <v>4269</v>
      </c>
      <c r="F1102" s="794">
        <v>2000</v>
      </c>
      <c r="G1102" s="792" t="s">
        <v>4270</v>
      </c>
      <c r="H1102" s="795" t="s">
        <v>4271</v>
      </c>
      <c r="I1102" s="795" t="s">
        <v>4272</v>
      </c>
      <c r="J1102" s="795" t="s">
        <v>1238</v>
      </c>
      <c r="K1102" s="793" t="s">
        <v>1232</v>
      </c>
      <c r="L1102" s="796">
        <v>1</v>
      </c>
      <c r="M1102" s="792">
        <v>12</v>
      </c>
      <c r="N1102" s="794">
        <v>26992.09</v>
      </c>
      <c r="O1102" s="796">
        <v>1</v>
      </c>
      <c r="P1102" s="796">
        <v>6</v>
      </c>
      <c r="Q1102" s="794">
        <v>12914.869999999999</v>
      </c>
    </row>
    <row r="1103" spans="2:17" s="49" customFormat="1" ht="11.25">
      <c r="B1103" s="791" t="s">
        <v>1225</v>
      </c>
      <c r="C1103" s="792" t="s">
        <v>1233</v>
      </c>
      <c r="D1103" s="792" t="s">
        <v>86</v>
      </c>
      <c r="E1103" s="793" t="s">
        <v>1387</v>
      </c>
      <c r="F1103" s="794">
        <v>2000</v>
      </c>
      <c r="G1103" s="792" t="s">
        <v>4273</v>
      </c>
      <c r="H1103" s="795" t="s">
        <v>4274</v>
      </c>
      <c r="I1103" s="795" t="s">
        <v>1242</v>
      </c>
      <c r="J1103" s="795" t="s">
        <v>1382</v>
      </c>
      <c r="K1103" s="793" t="s">
        <v>1383</v>
      </c>
      <c r="L1103" s="796">
        <v>1</v>
      </c>
      <c r="M1103" s="792">
        <v>12</v>
      </c>
      <c r="N1103" s="794">
        <v>26884.15</v>
      </c>
      <c r="O1103" s="796">
        <v>1</v>
      </c>
      <c r="P1103" s="796">
        <v>6</v>
      </c>
      <c r="Q1103" s="794">
        <v>12926.39</v>
      </c>
    </row>
    <row r="1104" spans="2:17" s="49" customFormat="1" ht="11.25">
      <c r="B1104" s="791" t="s">
        <v>1225</v>
      </c>
      <c r="C1104" s="792" t="s">
        <v>1233</v>
      </c>
      <c r="D1104" s="792" t="s">
        <v>86</v>
      </c>
      <c r="E1104" s="793" t="s">
        <v>1300</v>
      </c>
      <c r="F1104" s="794">
        <v>2800</v>
      </c>
      <c r="G1104" s="792" t="s">
        <v>4275</v>
      </c>
      <c r="H1104" s="795" t="s">
        <v>4276</v>
      </c>
      <c r="I1104" s="795" t="s">
        <v>1973</v>
      </c>
      <c r="J1104" s="795" t="s">
        <v>1256</v>
      </c>
      <c r="K1104" s="793" t="s">
        <v>1260</v>
      </c>
      <c r="L1104" s="796">
        <v>1</v>
      </c>
      <c r="M1104" s="792">
        <v>12</v>
      </c>
      <c r="N1104" s="794">
        <v>37575.11</v>
      </c>
      <c r="O1104" s="796">
        <v>1</v>
      </c>
      <c r="P1104" s="796">
        <v>6</v>
      </c>
      <c r="Q1104" s="794">
        <v>17671.079999999998</v>
      </c>
    </row>
    <row r="1105" spans="2:17" s="49" customFormat="1" ht="11.25">
      <c r="B1105" s="791" t="s">
        <v>1225</v>
      </c>
      <c r="C1105" s="792" t="s">
        <v>1233</v>
      </c>
      <c r="D1105" s="792" t="s">
        <v>86</v>
      </c>
      <c r="E1105" s="793" t="s">
        <v>2160</v>
      </c>
      <c r="F1105" s="794">
        <v>3500</v>
      </c>
      <c r="G1105" s="792" t="s">
        <v>4277</v>
      </c>
      <c r="H1105" s="795" t="s">
        <v>4278</v>
      </c>
      <c r="I1105" s="795" t="s">
        <v>1242</v>
      </c>
      <c r="J1105" s="795" t="s">
        <v>1242</v>
      </c>
      <c r="K1105" s="793" t="s">
        <v>1242</v>
      </c>
      <c r="L1105" s="796">
        <v>8</v>
      </c>
      <c r="M1105" s="792">
        <v>12</v>
      </c>
      <c r="N1105" s="794">
        <v>44570.149999999994</v>
      </c>
      <c r="O1105" s="796">
        <v>1</v>
      </c>
      <c r="P1105" s="796">
        <v>6</v>
      </c>
      <c r="Q1105" s="794">
        <v>21930</v>
      </c>
    </row>
    <row r="1106" spans="2:17" s="49" customFormat="1" ht="11.25">
      <c r="B1106" s="791" t="s">
        <v>1225</v>
      </c>
      <c r="C1106" s="792" t="s">
        <v>1233</v>
      </c>
      <c r="D1106" s="792" t="s">
        <v>86</v>
      </c>
      <c r="E1106" s="793" t="s">
        <v>4279</v>
      </c>
      <c r="F1106" s="794">
        <v>3500</v>
      </c>
      <c r="G1106" s="792" t="s">
        <v>4280</v>
      </c>
      <c r="H1106" s="795" t="s">
        <v>4281</v>
      </c>
      <c r="I1106" s="795" t="s">
        <v>4282</v>
      </c>
      <c r="J1106" s="795" t="s">
        <v>1256</v>
      </c>
      <c r="K1106" s="793" t="s">
        <v>1232</v>
      </c>
      <c r="L1106" s="796">
        <v>1</v>
      </c>
      <c r="M1106" s="792">
        <v>12</v>
      </c>
      <c r="N1106" s="794">
        <v>44965.97</v>
      </c>
      <c r="O1106" s="796">
        <v>1</v>
      </c>
      <c r="P1106" s="796">
        <v>6</v>
      </c>
      <c r="Q1106" s="794">
        <v>21904.719999999998</v>
      </c>
    </row>
    <row r="1107" spans="2:17" s="49" customFormat="1" ht="11.25">
      <c r="B1107" s="791" t="s">
        <v>1225</v>
      </c>
      <c r="C1107" s="792" t="s">
        <v>1243</v>
      </c>
      <c r="D1107" s="792" t="s">
        <v>86</v>
      </c>
      <c r="E1107" s="793" t="s">
        <v>1276</v>
      </c>
      <c r="F1107" s="794">
        <v>2600</v>
      </c>
      <c r="G1107" s="792" t="s">
        <v>4283</v>
      </c>
      <c r="H1107" s="795" t="s">
        <v>4284</v>
      </c>
      <c r="I1107" s="795" t="s">
        <v>1290</v>
      </c>
      <c r="J1107" s="795" t="s">
        <v>1238</v>
      </c>
      <c r="K1107" s="793" t="s">
        <v>1251</v>
      </c>
      <c r="L1107" s="796">
        <v>1</v>
      </c>
      <c r="M1107" s="792">
        <v>12</v>
      </c>
      <c r="N1107" s="794">
        <v>34197.29</v>
      </c>
      <c r="O1107" s="796">
        <v>1</v>
      </c>
      <c r="P1107" s="796">
        <v>6</v>
      </c>
      <c r="Q1107" s="794">
        <v>16524.95</v>
      </c>
    </row>
    <row r="1108" spans="2:17" s="49" customFormat="1" ht="11.25">
      <c r="B1108" s="791" t="s">
        <v>1225</v>
      </c>
      <c r="C1108" s="792" t="s">
        <v>1233</v>
      </c>
      <c r="D1108" s="792" t="s">
        <v>86</v>
      </c>
      <c r="E1108" s="793" t="s">
        <v>1312</v>
      </c>
      <c r="F1108" s="794">
        <v>2000</v>
      </c>
      <c r="G1108" s="792" t="s">
        <v>4285</v>
      </c>
      <c r="H1108" s="795" t="s">
        <v>4286</v>
      </c>
      <c r="I1108" s="795" t="s">
        <v>1255</v>
      </c>
      <c r="J1108" s="795" t="s">
        <v>1256</v>
      </c>
      <c r="K1108" s="793" t="s">
        <v>1251</v>
      </c>
      <c r="L1108" s="796">
        <v>1</v>
      </c>
      <c r="M1108" s="792">
        <v>12</v>
      </c>
      <c r="N1108" s="794">
        <v>26928.05</v>
      </c>
      <c r="O1108" s="796">
        <v>1</v>
      </c>
      <c r="P1108" s="796">
        <v>6</v>
      </c>
      <c r="Q1108" s="794">
        <v>12926.39</v>
      </c>
    </row>
    <row r="1109" spans="2:17" s="49" customFormat="1" ht="11.25">
      <c r="B1109" s="791" t="s">
        <v>1225</v>
      </c>
      <c r="C1109" s="792" t="s">
        <v>1233</v>
      </c>
      <c r="D1109" s="792" t="s">
        <v>86</v>
      </c>
      <c r="E1109" s="793" t="s">
        <v>1871</v>
      </c>
      <c r="F1109" s="794">
        <v>2500</v>
      </c>
      <c r="G1109" s="792" t="s">
        <v>4287</v>
      </c>
      <c r="H1109" s="795" t="s">
        <v>4288</v>
      </c>
      <c r="I1109" s="795" t="s">
        <v>1290</v>
      </c>
      <c r="J1109" s="795" t="s">
        <v>1238</v>
      </c>
      <c r="K1109" s="793" t="s">
        <v>1251</v>
      </c>
      <c r="L1109" s="796">
        <v>7</v>
      </c>
      <c r="M1109" s="792">
        <v>12</v>
      </c>
      <c r="N1109" s="794">
        <v>32890.629999999997</v>
      </c>
      <c r="O1109" s="796">
        <v>1</v>
      </c>
      <c r="P1109" s="796">
        <v>6</v>
      </c>
      <c r="Q1109" s="794">
        <v>15925.83</v>
      </c>
    </row>
    <row r="1110" spans="2:17" s="49" customFormat="1" ht="11.25">
      <c r="B1110" s="791" t="s">
        <v>1225</v>
      </c>
      <c r="C1110" s="792" t="s">
        <v>1233</v>
      </c>
      <c r="D1110" s="792" t="s">
        <v>86</v>
      </c>
      <c r="E1110" s="793" t="s">
        <v>1339</v>
      </c>
      <c r="F1110" s="794">
        <v>2000</v>
      </c>
      <c r="G1110" s="792" t="s">
        <v>4289</v>
      </c>
      <c r="H1110" s="795" t="s">
        <v>4290</v>
      </c>
      <c r="I1110" s="795" t="s">
        <v>1280</v>
      </c>
      <c r="J1110" s="795" t="s">
        <v>1256</v>
      </c>
      <c r="K1110" s="793" t="s">
        <v>1251</v>
      </c>
      <c r="L1110" s="796">
        <v>1</v>
      </c>
      <c r="M1110" s="792">
        <v>12</v>
      </c>
      <c r="N1110" s="794">
        <v>27052.080000000002</v>
      </c>
      <c r="O1110" s="796">
        <v>1</v>
      </c>
      <c r="P1110" s="796">
        <v>6</v>
      </c>
      <c r="Q1110" s="794">
        <v>12780.549999999997</v>
      </c>
    </row>
    <row r="1111" spans="2:17" s="49" customFormat="1" ht="11.25">
      <c r="B1111" s="791" t="s">
        <v>1225</v>
      </c>
      <c r="C1111" s="792" t="s">
        <v>1233</v>
      </c>
      <c r="D1111" s="792" t="s">
        <v>86</v>
      </c>
      <c r="E1111" s="793" t="s">
        <v>2229</v>
      </c>
      <c r="F1111" s="794">
        <v>2600</v>
      </c>
      <c r="G1111" s="792" t="s">
        <v>4291</v>
      </c>
      <c r="H1111" s="795" t="s">
        <v>4292</v>
      </c>
      <c r="I1111" s="795" t="s">
        <v>1259</v>
      </c>
      <c r="J1111" s="795" t="s">
        <v>1238</v>
      </c>
      <c r="K1111" s="793" t="s">
        <v>1251</v>
      </c>
      <c r="L1111" s="796">
        <v>1</v>
      </c>
      <c r="M1111" s="792">
        <v>12</v>
      </c>
      <c r="N1111" s="794">
        <v>34188.269999999997</v>
      </c>
      <c r="O1111" s="796">
        <v>1</v>
      </c>
      <c r="P1111" s="796">
        <v>6</v>
      </c>
      <c r="Q1111" s="794">
        <v>16443.330000000002</v>
      </c>
    </row>
    <row r="1112" spans="2:17" s="49" customFormat="1" ht="11.25">
      <c r="B1112" s="791" t="s">
        <v>1225</v>
      </c>
      <c r="C1112" s="792" t="s">
        <v>1233</v>
      </c>
      <c r="D1112" s="792" t="s">
        <v>86</v>
      </c>
      <c r="E1112" s="793" t="s">
        <v>4293</v>
      </c>
      <c r="F1112" s="794">
        <v>5000</v>
      </c>
      <c r="G1112" s="792" t="s">
        <v>4294</v>
      </c>
      <c r="H1112" s="795" t="s">
        <v>4295</v>
      </c>
      <c r="I1112" s="795" t="s">
        <v>2036</v>
      </c>
      <c r="J1112" s="795" t="s">
        <v>1256</v>
      </c>
      <c r="K1112" s="793" t="s">
        <v>1251</v>
      </c>
      <c r="L1112" s="796">
        <v>1</v>
      </c>
      <c r="M1112" s="792">
        <v>12</v>
      </c>
      <c r="N1112" s="794">
        <v>62473.26</v>
      </c>
      <c r="O1112" s="796">
        <v>1</v>
      </c>
      <c r="P1112" s="796">
        <v>6</v>
      </c>
      <c r="Q1112" s="794">
        <v>30922.36</v>
      </c>
    </row>
    <row r="1113" spans="2:17" s="49" customFormat="1" ht="11.25">
      <c r="B1113" s="791" t="s">
        <v>1225</v>
      </c>
      <c r="C1113" s="792" t="s">
        <v>1233</v>
      </c>
      <c r="D1113" s="792" t="s">
        <v>86</v>
      </c>
      <c r="E1113" s="793" t="s">
        <v>1586</v>
      </c>
      <c r="F1113" s="794">
        <v>3000</v>
      </c>
      <c r="G1113" s="792" t="s">
        <v>4296</v>
      </c>
      <c r="H1113" s="795" t="s">
        <v>4297</v>
      </c>
      <c r="I1113" s="795" t="s">
        <v>4298</v>
      </c>
      <c r="J1113" s="795" t="s">
        <v>1238</v>
      </c>
      <c r="K1113" s="793" t="s">
        <v>1232</v>
      </c>
      <c r="L1113" s="796">
        <v>1</v>
      </c>
      <c r="M1113" s="792">
        <v>12</v>
      </c>
      <c r="N1113" s="794">
        <v>34468.949999999997</v>
      </c>
      <c r="O1113" s="796">
        <v>1</v>
      </c>
      <c r="P1113" s="796">
        <v>6</v>
      </c>
      <c r="Q1113" s="794">
        <v>18930</v>
      </c>
    </row>
    <row r="1114" spans="2:17" s="49" customFormat="1" ht="11.25">
      <c r="B1114" s="791" t="s">
        <v>1225</v>
      </c>
      <c r="C1114" s="792" t="s">
        <v>1233</v>
      </c>
      <c r="D1114" s="792" t="s">
        <v>86</v>
      </c>
      <c r="E1114" s="793" t="s">
        <v>1708</v>
      </c>
      <c r="F1114" s="794">
        <v>2600</v>
      </c>
      <c r="G1114" s="792" t="s">
        <v>4299</v>
      </c>
      <c r="H1114" s="795" t="s">
        <v>4300</v>
      </c>
      <c r="I1114" s="795" t="s">
        <v>4301</v>
      </c>
      <c r="J1114" s="795" t="s">
        <v>1238</v>
      </c>
      <c r="K1114" s="793" t="s">
        <v>1232</v>
      </c>
      <c r="L1114" s="796">
        <v>1</v>
      </c>
      <c r="M1114" s="792">
        <v>12</v>
      </c>
      <c r="N1114" s="794">
        <v>34090.22</v>
      </c>
      <c r="O1114" s="796">
        <v>1</v>
      </c>
      <c r="P1114" s="796">
        <v>6</v>
      </c>
      <c r="Q1114" s="794">
        <v>16260.98</v>
      </c>
    </row>
    <row r="1115" spans="2:17" s="49" customFormat="1" ht="11.25">
      <c r="B1115" s="791" t="s">
        <v>1225</v>
      </c>
      <c r="C1115" s="792" t="s">
        <v>1233</v>
      </c>
      <c r="D1115" s="792" t="s">
        <v>86</v>
      </c>
      <c r="E1115" s="793" t="s">
        <v>1769</v>
      </c>
      <c r="F1115" s="794">
        <v>2600</v>
      </c>
      <c r="G1115" s="792" t="s">
        <v>4302</v>
      </c>
      <c r="H1115" s="795" t="s">
        <v>4303</v>
      </c>
      <c r="I1115" s="795" t="s">
        <v>4304</v>
      </c>
      <c r="J1115" s="795" t="s">
        <v>1231</v>
      </c>
      <c r="K1115" s="793" t="s">
        <v>1232</v>
      </c>
      <c r="L1115" s="796">
        <v>1</v>
      </c>
      <c r="M1115" s="792">
        <v>12</v>
      </c>
      <c r="N1115" s="794">
        <v>33851.479999999996</v>
      </c>
      <c r="O1115" s="796">
        <v>1</v>
      </c>
      <c r="P1115" s="796">
        <v>6</v>
      </c>
      <c r="Q1115" s="794">
        <v>16530</v>
      </c>
    </row>
    <row r="1116" spans="2:17" s="49" customFormat="1" ht="11.25">
      <c r="B1116" s="791" t="s">
        <v>1225</v>
      </c>
      <c r="C1116" s="792" t="s">
        <v>1233</v>
      </c>
      <c r="D1116" s="792" t="s">
        <v>86</v>
      </c>
      <c r="E1116" s="793" t="s">
        <v>4305</v>
      </c>
      <c r="F1116" s="794">
        <v>5500</v>
      </c>
      <c r="G1116" s="792" t="s">
        <v>4306</v>
      </c>
      <c r="H1116" s="795" t="s">
        <v>4307</v>
      </c>
      <c r="I1116" s="795" t="s">
        <v>4308</v>
      </c>
      <c r="J1116" s="795" t="s">
        <v>1256</v>
      </c>
      <c r="K1116" s="793" t="s">
        <v>1327</v>
      </c>
      <c r="L1116" s="796">
        <v>1</v>
      </c>
      <c r="M1116" s="792">
        <v>11</v>
      </c>
      <c r="N1116" s="794">
        <v>64401.81</v>
      </c>
      <c r="O1116" s="796"/>
      <c r="P1116" s="796"/>
      <c r="Q1116" s="794"/>
    </row>
    <row r="1117" spans="2:17" s="49" customFormat="1" ht="11.25">
      <c r="B1117" s="791" t="s">
        <v>1225</v>
      </c>
      <c r="C1117" s="792" t="s">
        <v>1233</v>
      </c>
      <c r="D1117" s="792" t="s">
        <v>86</v>
      </c>
      <c r="E1117" s="793" t="s">
        <v>2031</v>
      </c>
      <c r="F1117" s="794">
        <v>2300</v>
      </c>
      <c r="G1117" s="792" t="s">
        <v>4309</v>
      </c>
      <c r="H1117" s="795" t="s">
        <v>4310</v>
      </c>
      <c r="I1117" s="795" t="s">
        <v>1242</v>
      </c>
      <c r="J1117" s="795" t="s">
        <v>1382</v>
      </c>
      <c r="K1117" s="793" t="s">
        <v>1383</v>
      </c>
      <c r="L1117" s="796">
        <v>1</v>
      </c>
      <c r="M1117" s="792">
        <v>12</v>
      </c>
      <c r="N1117" s="794">
        <v>30441.870000000003</v>
      </c>
      <c r="O1117" s="796">
        <v>1</v>
      </c>
      <c r="P1117" s="796">
        <v>6</v>
      </c>
      <c r="Q1117" s="794">
        <v>14346.509999999998</v>
      </c>
    </row>
    <row r="1118" spans="2:17" s="49" customFormat="1" ht="11.25">
      <c r="B1118" s="791" t="s">
        <v>1225</v>
      </c>
      <c r="C1118" s="792" t="s">
        <v>1233</v>
      </c>
      <c r="D1118" s="792" t="s">
        <v>86</v>
      </c>
      <c r="E1118" s="793" t="s">
        <v>3095</v>
      </c>
      <c r="F1118" s="794">
        <v>2600</v>
      </c>
      <c r="G1118" s="792" t="s">
        <v>4311</v>
      </c>
      <c r="H1118" s="795" t="s">
        <v>4312</v>
      </c>
      <c r="I1118" s="795" t="s">
        <v>4313</v>
      </c>
      <c r="J1118" s="795" t="s">
        <v>1238</v>
      </c>
      <c r="K1118" s="793" t="s">
        <v>1275</v>
      </c>
      <c r="L1118" s="796">
        <v>1</v>
      </c>
      <c r="M1118" s="792">
        <v>12</v>
      </c>
      <c r="N1118" s="794">
        <v>34185.919999999998</v>
      </c>
      <c r="O1118" s="796">
        <v>1</v>
      </c>
      <c r="P1118" s="796">
        <v>6</v>
      </c>
      <c r="Q1118" s="794">
        <v>16331.029999999999</v>
      </c>
    </row>
    <row r="1119" spans="2:17" s="49" customFormat="1" ht="11.25">
      <c r="B1119" s="791" t="s">
        <v>1225</v>
      </c>
      <c r="C1119" s="792" t="s">
        <v>1233</v>
      </c>
      <c r="D1119" s="792" t="s">
        <v>86</v>
      </c>
      <c r="E1119" s="793" t="s">
        <v>1708</v>
      </c>
      <c r="F1119" s="794">
        <v>2600</v>
      </c>
      <c r="G1119" s="792" t="s">
        <v>4314</v>
      </c>
      <c r="H1119" s="795" t="s">
        <v>4315</v>
      </c>
      <c r="I1119" s="795" t="s">
        <v>4316</v>
      </c>
      <c r="J1119" s="795" t="s">
        <v>1238</v>
      </c>
      <c r="K1119" s="793" t="s">
        <v>1232</v>
      </c>
      <c r="L1119" s="796">
        <v>1</v>
      </c>
      <c r="M1119" s="792">
        <v>12</v>
      </c>
      <c r="N1119" s="794">
        <v>34162.089999999997</v>
      </c>
      <c r="O1119" s="796">
        <v>1</v>
      </c>
      <c r="P1119" s="796">
        <v>6</v>
      </c>
      <c r="Q1119" s="794">
        <v>16520.61</v>
      </c>
    </row>
    <row r="1120" spans="2:17" s="49" customFormat="1" ht="11.25">
      <c r="B1120" s="791" t="s">
        <v>1225</v>
      </c>
      <c r="C1120" s="792" t="s">
        <v>1233</v>
      </c>
      <c r="D1120" s="792" t="s">
        <v>86</v>
      </c>
      <c r="E1120" s="793" t="s">
        <v>1985</v>
      </c>
      <c r="F1120" s="794">
        <v>3200</v>
      </c>
      <c r="G1120" s="792" t="s">
        <v>4317</v>
      </c>
      <c r="H1120" s="795" t="s">
        <v>4318</v>
      </c>
      <c r="I1120" s="795" t="s">
        <v>4319</v>
      </c>
      <c r="J1120" s="795" t="s">
        <v>1238</v>
      </c>
      <c r="K1120" s="793" t="s">
        <v>1260</v>
      </c>
      <c r="L1120" s="796">
        <v>1</v>
      </c>
      <c r="M1120" s="792">
        <v>12</v>
      </c>
      <c r="N1120" s="794">
        <v>41169.1</v>
      </c>
      <c r="O1120" s="796">
        <v>1</v>
      </c>
      <c r="P1120" s="796">
        <v>6</v>
      </c>
      <c r="Q1120" s="794">
        <v>20030.22</v>
      </c>
    </row>
    <row r="1121" spans="2:17" s="49" customFormat="1" ht="11.25">
      <c r="B1121" s="791" t="s">
        <v>1225</v>
      </c>
      <c r="C1121" s="792" t="s">
        <v>1233</v>
      </c>
      <c r="D1121" s="792" t="s">
        <v>86</v>
      </c>
      <c r="E1121" s="793" t="s">
        <v>1839</v>
      </c>
      <c r="F1121" s="794">
        <v>2600</v>
      </c>
      <c r="G1121" s="792" t="s">
        <v>4320</v>
      </c>
      <c r="H1121" s="795" t="s">
        <v>4321</v>
      </c>
      <c r="I1121" s="795" t="s">
        <v>4322</v>
      </c>
      <c r="J1121" s="795" t="s">
        <v>1238</v>
      </c>
      <c r="K1121" s="793" t="s">
        <v>1275</v>
      </c>
      <c r="L1121" s="796">
        <v>1</v>
      </c>
      <c r="M1121" s="792">
        <v>12</v>
      </c>
      <c r="N1121" s="794">
        <v>34148.720000000001</v>
      </c>
      <c r="O1121" s="796">
        <v>1</v>
      </c>
      <c r="P1121" s="796">
        <v>6</v>
      </c>
      <c r="Q1121" s="794">
        <v>17530</v>
      </c>
    </row>
    <row r="1122" spans="2:17" s="49" customFormat="1" ht="11.25">
      <c r="B1122" s="791" t="s">
        <v>1225</v>
      </c>
      <c r="C1122" s="792" t="s">
        <v>1233</v>
      </c>
      <c r="D1122" s="792" t="s">
        <v>86</v>
      </c>
      <c r="E1122" s="793" t="s">
        <v>1475</v>
      </c>
      <c r="F1122" s="794">
        <v>5000</v>
      </c>
      <c r="G1122" s="792" t="s">
        <v>4323</v>
      </c>
      <c r="H1122" s="795" t="s">
        <v>4324</v>
      </c>
      <c r="I1122" s="795" t="s">
        <v>1513</v>
      </c>
      <c r="J1122" s="795" t="s">
        <v>1256</v>
      </c>
      <c r="K1122" s="793" t="s">
        <v>1251</v>
      </c>
      <c r="L1122" s="796">
        <v>1</v>
      </c>
      <c r="M1122" s="792">
        <v>12</v>
      </c>
      <c r="N1122" s="794">
        <v>62996.52</v>
      </c>
      <c r="O1122" s="796">
        <v>1</v>
      </c>
      <c r="P1122" s="796">
        <v>6</v>
      </c>
      <c r="Q1122" s="794">
        <v>30930</v>
      </c>
    </row>
    <row r="1123" spans="2:17" s="49" customFormat="1" ht="11.25">
      <c r="B1123" s="791" t="s">
        <v>1225</v>
      </c>
      <c r="C1123" s="792" t="s">
        <v>1226</v>
      </c>
      <c r="D1123" s="792" t="s">
        <v>86</v>
      </c>
      <c r="E1123" s="793" t="s">
        <v>1839</v>
      </c>
      <c r="F1123" s="794">
        <v>2600</v>
      </c>
      <c r="G1123" s="792" t="s">
        <v>4325</v>
      </c>
      <c r="H1123" s="795" t="s">
        <v>4326</v>
      </c>
      <c r="I1123" s="795" t="s">
        <v>4327</v>
      </c>
      <c r="J1123" s="795" t="s">
        <v>1256</v>
      </c>
      <c r="K1123" s="793" t="s">
        <v>1327</v>
      </c>
      <c r="L1123" s="796">
        <v>0</v>
      </c>
      <c r="M1123" s="792">
        <v>1</v>
      </c>
      <c r="N1123" s="794">
        <v>2166.67</v>
      </c>
      <c r="O1123" s="796"/>
      <c r="P1123" s="796"/>
      <c r="Q1123" s="794"/>
    </row>
    <row r="1124" spans="2:17" s="49" customFormat="1" ht="11.25">
      <c r="B1124" s="791" t="s">
        <v>1225</v>
      </c>
      <c r="C1124" s="792" t="s">
        <v>1233</v>
      </c>
      <c r="D1124" s="792" t="s">
        <v>86</v>
      </c>
      <c r="E1124" s="793" t="s">
        <v>1805</v>
      </c>
      <c r="F1124" s="794">
        <v>2700</v>
      </c>
      <c r="G1124" s="792" t="s">
        <v>4328</v>
      </c>
      <c r="H1124" s="795" t="s">
        <v>4329</v>
      </c>
      <c r="I1124" s="795" t="s">
        <v>4330</v>
      </c>
      <c r="J1124" s="795" t="s">
        <v>1238</v>
      </c>
      <c r="K1124" s="793" t="s">
        <v>1275</v>
      </c>
      <c r="L1124" s="796">
        <v>1</v>
      </c>
      <c r="M1124" s="792">
        <v>12</v>
      </c>
      <c r="N1124" s="794">
        <v>35366.25</v>
      </c>
      <c r="O1124" s="796">
        <v>1</v>
      </c>
      <c r="P1124" s="796">
        <v>6</v>
      </c>
      <c r="Q1124" s="794">
        <v>17114.059999999998</v>
      </c>
    </row>
    <row r="1125" spans="2:17" s="49" customFormat="1" ht="11.25">
      <c r="B1125" s="791" t="s">
        <v>1225</v>
      </c>
      <c r="C1125" s="792" t="s">
        <v>1233</v>
      </c>
      <c r="D1125" s="792" t="s">
        <v>86</v>
      </c>
      <c r="E1125" s="793" t="s">
        <v>4331</v>
      </c>
      <c r="F1125" s="794">
        <v>3500</v>
      </c>
      <c r="G1125" s="792" t="s">
        <v>4332</v>
      </c>
      <c r="H1125" s="795" t="s">
        <v>4333</v>
      </c>
      <c r="I1125" s="795" t="s">
        <v>3435</v>
      </c>
      <c r="J1125" s="795" t="s">
        <v>1256</v>
      </c>
      <c r="K1125" s="793" t="s">
        <v>1251</v>
      </c>
      <c r="L1125" s="796">
        <v>7</v>
      </c>
      <c r="M1125" s="792">
        <v>12</v>
      </c>
      <c r="N1125" s="794">
        <v>45671.18</v>
      </c>
      <c r="O1125" s="796">
        <v>1</v>
      </c>
      <c r="P1125" s="796">
        <v>6</v>
      </c>
      <c r="Q1125" s="794">
        <v>21925.620000000003</v>
      </c>
    </row>
    <row r="1126" spans="2:17" s="49" customFormat="1" ht="11.25">
      <c r="B1126" s="791" t="s">
        <v>1225</v>
      </c>
      <c r="C1126" s="792" t="s">
        <v>1233</v>
      </c>
      <c r="D1126" s="792" t="s">
        <v>86</v>
      </c>
      <c r="E1126" s="793" t="s">
        <v>1703</v>
      </c>
      <c r="F1126" s="794">
        <v>4500</v>
      </c>
      <c r="G1126" s="792" t="s">
        <v>4334</v>
      </c>
      <c r="H1126" s="795" t="s">
        <v>4335</v>
      </c>
      <c r="I1126" s="795" t="s">
        <v>3650</v>
      </c>
      <c r="J1126" s="795" t="s">
        <v>1256</v>
      </c>
      <c r="K1126" s="793" t="s">
        <v>1251</v>
      </c>
      <c r="L1126" s="796">
        <v>1</v>
      </c>
      <c r="M1126" s="792">
        <v>12</v>
      </c>
      <c r="N1126" s="794">
        <v>56995.31</v>
      </c>
      <c r="O1126" s="796">
        <v>1</v>
      </c>
      <c r="P1126" s="796">
        <v>6</v>
      </c>
      <c r="Q1126" s="794">
        <v>27925.940000000002</v>
      </c>
    </row>
    <row r="1127" spans="2:17" s="49" customFormat="1" ht="11.25">
      <c r="B1127" s="791" t="s">
        <v>1225</v>
      </c>
      <c r="C1127" s="792" t="s">
        <v>1233</v>
      </c>
      <c r="D1127" s="792" t="s">
        <v>86</v>
      </c>
      <c r="E1127" s="793" t="s">
        <v>1287</v>
      </c>
      <c r="F1127" s="794">
        <v>2100</v>
      </c>
      <c r="G1127" s="792" t="s">
        <v>4336</v>
      </c>
      <c r="H1127" s="795" t="s">
        <v>4337</v>
      </c>
      <c r="I1127" s="795" t="s">
        <v>1513</v>
      </c>
      <c r="J1127" s="795" t="s">
        <v>1238</v>
      </c>
      <c r="K1127" s="793" t="s">
        <v>1232</v>
      </c>
      <c r="L1127" s="796">
        <v>7</v>
      </c>
      <c r="M1127" s="792">
        <v>12</v>
      </c>
      <c r="N1127" s="794">
        <v>28200</v>
      </c>
      <c r="O1127" s="796">
        <v>1</v>
      </c>
      <c r="P1127" s="796">
        <v>6</v>
      </c>
      <c r="Q1127" s="794">
        <v>13528.25</v>
      </c>
    </row>
    <row r="1128" spans="2:17" s="49" customFormat="1" ht="11.25">
      <c r="B1128" s="791" t="s">
        <v>1225</v>
      </c>
      <c r="C1128" s="792" t="s">
        <v>1233</v>
      </c>
      <c r="D1128" s="792" t="s">
        <v>86</v>
      </c>
      <c r="E1128" s="793" t="s">
        <v>1998</v>
      </c>
      <c r="F1128" s="794">
        <v>2600</v>
      </c>
      <c r="G1128" s="792" t="s">
        <v>4338</v>
      </c>
      <c r="H1128" s="795" t="s">
        <v>4339</v>
      </c>
      <c r="I1128" s="795" t="s">
        <v>1381</v>
      </c>
      <c r="J1128" s="795" t="s">
        <v>1382</v>
      </c>
      <c r="K1128" s="793" t="s">
        <v>1383</v>
      </c>
      <c r="L1128" s="796">
        <v>1</v>
      </c>
      <c r="M1128" s="792">
        <v>12</v>
      </c>
      <c r="N1128" s="794">
        <v>34113.33</v>
      </c>
      <c r="O1128" s="796">
        <v>0</v>
      </c>
      <c r="P1128" s="796">
        <v>1</v>
      </c>
      <c r="Q1128" s="794">
        <v>2816.67</v>
      </c>
    </row>
    <row r="1129" spans="2:17" s="49" customFormat="1" ht="11.25">
      <c r="B1129" s="791" t="s">
        <v>1225</v>
      </c>
      <c r="C1129" s="792" t="s">
        <v>1233</v>
      </c>
      <c r="D1129" s="792" t="s">
        <v>86</v>
      </c>
      <c r="E1129" s="793" t="s">
        <v>1769</v>
      </c>
      <c r="F1129" s="794">
        <v>2600</v>
      </c>
      <c r="G1129" s="792" t="s">
        <v>4340</v>
      </c>
      <c r="H1129" s="795" t="s">
        <v>4341</v>
      </c>
      <c r="I1129" s="795" t="s">
        <v>4342</v>
      </c>
      <c r="J1129" s="795" t="s">
        <v>1238</v>
      </c>
      <c r="K1129" s="793" t="s">
        <v>1260</v>
      </c>
      <c r="L1129" s="796">
        <v>1</v>
      </c>
      <c r="M1129" s="792">
        <v>12</v>
      </c>
      <c r="N1129" s="794">
        <v>34149.399999999994</v>
      </c>
      <c r="O1129" s="796">
        <v>1</v>
      </c>
      <c r="P1129" s="796">
        <v>6</v>
      </c>
      <c r="Q1129" s="794">
        <v>16500.920000000002</v>
      </c>
    </row>
    <row r="1130" spans="2:17" s="49" customFormat="1" ht="11.25">
      <c r="B1130" s="791" t="s">
        <v>1225</v>
      </c>
      <c r="C1130" s="792" t="s">
        <v>1233</v>
      </c>
      <c r="D1130" s="792" t="s">
        <v>86</v>
      </c>
      <c r="E1130" s="793" t="s">
        <v>1280</v>
      </c>
      <c r="F1130" s="794">
        <v>5500</v>
      </c>
      <c r="G1130" s="792" t="s">
        <v>4343</v>
      </c>
      <c r="H1130" s="795" t="s">
        <v>4344</v>
      </c>
      <c r="I1130" s="795" t="s">
        <v>1280</v>
      </c>
      <c r="J1130" s="795" t="s">
        <v>1256</v>
      </c>
      <c r="K1130" s="793" t="s">
        <v>1251</v>
      </c>
      <c r="L1130" s="796">
        <v>1</v>
      </c>
      <c r="M1130" s="792">
        <v>12</v>
      </c>
      <c r="N1130" s="794">
        <v>68517.61</v>
      </c>
      <c r="O1130" s="796">
        <v>1</v>
      </c>
      <c r="P1130" s="796">
        <v>6</v>
      </c>
      <c r="Q1130" s="794">
        <v>33929.620000000003</v>
      </c>
    </row>
    <row r="1131" spans="2:17" s="49" customFormat="1" ht="11.25">
      <c r="B1131" s="791" t="s">
        <v>1225</v>
      </c>
      <c r="C1131" s="792" t="s">
        <v>1233</v>
      </c>
      <c r="D1131" s="792" t="s">
        <v>86</v>
      </c>
      <c r="E1131" s="793" t="s">
        <v>1252</v>
      </c>
      <c r="F1131" s="794">
        <v>2300</v>
      </c>
      <c r="G1131" s="792" t="s">
        <v>4345</v>
      </c>
      <c r="H1131" s="795" t="s">
        <v>4346</v>
      </c>
      <c r="I1131" s="795" t="s">
        <v>4347</v>
      </c>
      <c r="J1131" s="795" t="s">
        <v>1256</v>
      </c>
      <c r="K1131" s="793" t="s">
        <v>1260</v>
      </c>
      <c r="L1131" s="796">
        <v>4</v>
      </c>
      <c r="M1131" s="792">
        <v>12</v>
      </c>
      <c r="N1131" s="794">
        <v>30676.67</v>
      </c>
      <c r="O1131" s="796">
        <v>1</v>
      </c>
      <c r="P1131" s="796">
        <v>6</v>
      </c>
      <c r="Q1131" s="794">
        <v>14706.509999999998</v>
      </c>
    </row>
    <row r="1132" spans="2:17" s="49" customFormat="1" ht="11.25">
      <c r="B1132" s="791" t="s">
        <v>1225</v>
      </c>
      <c r="C1132" s="792" t="s">
        <v>1233</v>
      </c>
      <c r="D1132" s="792" t="s">
        <v>86</v>
      </c>
      <c r="E1132" s="793" t="s">
        <v>2630</v>
      </c>
      <c r="F1132" s="794">
        <v>3000</v>
      </c>
      <c r="G1132" s="792" t="s">
        <v>4348</v>
      </c>
      <c r="H1132" s="795" t="s">
        <v>4349</v>
      </c>
      <c r="I1132" s="795" t="s">
        <v>1263</v>
      </c>
      <c r="J1132" s="795" t="s">
        <v>1238</v>
      </c>
      <c r="K1132" s="793" t="s">
        <v>1232</v>
      </c>
      <c r="L1132" s="796">
        <v>1</v>
      </c>
      <c r="M1132" s="792">
        <v>12</v>
      </c>
      <c r="N1132" s="794">
        <v>38872.92</v>
      </c>
      <c r="O1132" s="796">
        <v>0</v>
      </c>
      <c r="P1132" s="796">
        <v>1</v>
      </c>
      <c r="Q1132" s="794">
        <v>4550</v>
      </c>
    </row>
    <row r="1133" spans="2:17" s="49" customFormat="1" ht="11.25">
      <c r="B1133" s="791" t="s">
        <v>1225</v>
      </c>
      <c r="C1133" s="792" t="s">
        <v>1233</v>
      </c>
      <c r="D1133" s="792" t="s">
        <v>86</v>
      </c>
      <c r="E1133" s="793" t="s">
        <v>1659</v>
      </c>
      <c r="F1133" s="794">
        <v>2300</v>
      </c>
      <c r="G1133" s="792" t="s">
        <v>4350</v>
      </c>
      <c r="H1133" s="795" t="s">
        <v>4351</v>
      </c>
      <c r="I1133" s="795" t="s">
        <v>1290</v>
      </c>
      <c r="J1133" s="795" t="s">
        <v>1238</v>
      </c>
      <c r="K1133" s="793" t="s">
        <v>1232</v>
      </c>
      <c r="L1133" s="796">
        <v>1</v>
      </c>
      <c r="M1133" s="792">
        <v>12</v>
      </c>
      <c r="N1133" s="794">
        <v>30074.03</v>
      </c>
      <c r="O1133" s="796">
        <v>1</v>
      </c>
      <c r="P1133" s="796">
        <v>6</v>
      </c>
      <c r="Q1133" s="794">
        <v>14729.04</v>
      </c>
    </row>
    <row r="1134" spans="2:17" s="49" customFormat="1" ht="11.25">
      <c r="B1134" s="791" t="s">
        <v>1225</v>
      </c>
      <c r="C1134" s="792" t="s">
        <v>1233</v>
      </c>
      <c r="D1134" s="792" t="s">
        <v>86</v>
      </c>
      <c r="E1134" s="793" t="s">
        <v>1782</v>
      </c>
      <c r="F1134" s="794">
        <v>2600</v>
      </c>
      <c r="G1134" s="792" t="s">
        <v>4352</v>
      </c>
      <c r="H1134" s="795" t="s">
        <v>4353</v>
      </c>
      <c r="I1134" s="795" t="s">
        <v>1636</v>
      </c>
      <c r="J1134" s="795" t="s">
        <v>1238</v>
      </c>
      <c r="K1134" s="793" t="s">
        <v>1251</v>
      </c>
      <c r="L1134" s="796">
        <v>1</v>
      </c>
      <c r="M1134" s="792">
        <v>12</v>
      </c>
      <c r="N1134" s="794">
        <v>33933.049999999996</v>
      </c>
      <c r="O1134" s="796">
        <v>1</v>
      </c>
      <c r="P1134" s="796">
        <v>6</v>
      </c>
      <c r="Q1134" s="794">
        <v>16529.82</v>
      </c>
    </row>
    <row r="1135" spans="2:17" s="49" customFormat="1" ht="11.25">
      <c r="B1135" s="791" t="s">
        <v>1225</v>
      </c>
      <c r="C1135" s="792" t="s">
        <v>1233</v>
      </c>
      <c r="D1135" s="792" t="s">
        <v>86</v>
      </c>
      <c r="E1135" s="793" t="s">
        <v>3266</v>
      </c>
      <c r="F1135" s="794">
        <v>2000</v>
      </c>
      <c r="G1135" s="792" t="s">
        <v>4354</v>
      </c>
      <c r="H1135" s="795" t="s">
        <v>4355</v>
      </c>
      <c r="I1135" s="795" t="s">
        <v>4356</v>
      </c>
      <c r="J1135" s="795" t="s">
        <v>1256</v>
      </c>
      <c r="K1135" s="793" t="s">
        <v>1327</v>
      </c>
      <c r="L1135" s="796">
        <v>1</v>
      </c>
      <c r="M1135" s="792">
        <v>12</v>
      </c>
      <c r="N1135" s="794">
        <v>26861.66</v>
      </c>
      <c r="O1135" s="796">
        <v>1</v>
      </c>
      <c r="P1135" s="796">
        <v>6</v>
      </c>
      <c r="Q1135" s="794">
        <v>12928.470000000001</v>
      </c>
    </row>
    <row r="1136" spans="2:17" s="49" customFormat="1" ht="11.25">
      <c r="B1136" s="791" t="s">
        <v>1225</v>
      </c>
      <c r="C1136" s="792" t="s">
        <v>1233</v>
      </c>
      <c r="D1136" s="792" t="s">
        <v>86</v>
      </c>
      <c r="E1136" s="793" t="s">
        <v>1923</v>
      </c>
      <c r="F1136" s="794">
        <v>2600</v>
      </c>
      <c r="G1136" s="792" t="s">
        <v>4357</v>
      </c>
      <c r="H1136" s="795" t="s">
        <v>4358</v>
      </c>
      <c r="I1136" s="795" t="s">
        <v>1290</v>
      </c>
      <c r="J1136" s="795" t="s">
        <v>1238</v>
      </c>
      <c r="K1136" s="793" t="s">
        <v>1232</v>
      </c>
      <c r="L1136" s="796">
        <v>1</v>
      </c>
      <c r="M1136" s="792">
        <v>12</v>
      </c>
      <c r="N1136" s="794">
        <v>34031.61</v>
      </c>
      <c r="O1136" s="796">
        <v>1</v>
      </c>
      <c r="P1136" s="796">
        <v>6</v>
      </c>
      <c r="Q1136" s="794">
        <v>16479.439999999999</v>
      </c>
    </row>
    <row r="1137" spans="2:17" s="49" customFormat="1" ht="11.25">
      <c r="B1137" s="791" t="s">
        <v>1225</v>
      </c>
      <c r="C1137" s="792" t="s">
        <v>1233</v>
      </c>
      <c r="D1137" s="792" t="s">
        <v>86</v>
      </c>
      <c r="E1137" s="793" t="s">
        <v>1731</v>
      </c>
      <c r="F1137" s="794">
        <v>2600</v>
      </c>
      <c r="G1137" s="792" t="s">
        <v>4359</v>
      </c>
      <c r="H1137" s="795" t="s">
        <v>4360</v>
      </c>
      <c r="I1137" s="795" t="s">
        <v>4361</v>
      </c>
      <c r="J1137" s="795" t="s">
        <v>1238</v>
      </c>
      <c r="K1137" s="793" t="s">
        <v>1232</v>
      </c>
      <c r="L1137" s="796">
        <v>1</v>
      </c>
      <c r="M1137" s="792">
        <v>12</v>
      </c>
      <c r="N1137" s="794">
        <v>34200</v>
      </c>
      <c r="O1137" s="796">
        <v>0</v>
      </c>
      <c r="P1137" s="796">
        <v>1</v>
      </c>
      <c r="Q1137" s="794">
        <v>2816.67</v>
      </c>
    </row>
    <row r="1138" spans="2:17" s="49" customFormat="1" ht="11.25">
      <c r="B1138" s="791" t="s">
        <v>1225</v>
      </c>
      <c r="C1138" s="792" t="s">
        <v>1233</v>
      </c>
      <c r="D1138" s="792" t="s">
        <v>86</v>
      </c>
      <c r="E1138" s="793" t="s">
        <v>1659</v>
      </c>
      <c r="F1138" s="794">
        <v>2300</v>
      </c>
      <c r="G1138" s="792" t="s">
        <v>4362</v>
      </c>
      <c r="H1138" s="795" t="s">
        <v>4363</v>
      </c>
      <c r="I1138" s="795" t="s">
        <v>1290</v>
      </c>
      <c r="J1138" s="795" t="s">
        <v>1238</v>
      </c>
      <c r="K1138" s="793" t="s">
        <v>1251</v>
      </c>
      <c r="L1138" s="796">
        <v>1</v>
      </c>
      <c r="M1138" s="792">
        <v>12</v>
      </c>
      <c r="N1138" s="794">
        <v>30559.739999999998</v>
      </c>
      <c r="O1138" s="796">
        <v>1</v>
      </c>
      <c r="P1138" s="796">
        <v>6</v>
      </c>
      <c r="Q1138" s="794">
        <v>13797.22</v>
      </c>
    </row>
    <row r="1139" spans="2:17" s="49" customFormat="1" ht="11.25">
      <c r="B1139" s="791" t="s">
        <v>1225</v>
      </c>
      <c r="C1139" s="792" t="s">
        <v>1233</v>
      </c>
      <c r="D1139" s="792" t="s">
        <v>86</v>
      </c>
      <c r="E1139" s="793" t="s">
        <v>2229</v>
      </c>
      <c r="F1139" s="794">
        <v>2600</v>
      </c>
      <c r="G1139" s="792" t="s">
        <v>4364</v>
      </c>
      <c r="H1139" s="795" t="s">
        <v>4365</v>
      </c>
      <c r="I1139" s="795" t="s">
        <v>1331</v>
      </c>
      <c r="J1139" s="795" t="s">
        <v>1238</v>
      </c>
      <c r="K1139" s="793" t="s">
        <v>1232</v>
      </c>
      <c r="L1139" s="796">
        <v>1</v>
      </c>
      <c r="M1139" s="792">
        <v>12</v>
      </c>
      <c r="N1139" s="794">
        <v>34195.67</v>
      </c>
      <c r="O1139" s="796">
        <v>1</v>
      </c>
      <c r="P1139" s="796">
        <v>6</v>
      </c>
      <c r="Q1139" s="794">
        <v>16510.5</v>
      </c>
    </row>
    <row r="1140" spans="2:17" s="49" customFormat="1" ht="11.25">
      <c r="B1140" s="791" t="s">
        <v>1225</v>
      </c>
      <c r="C1140" s="792" t="s">
        <v>1233</v>
      </c>
      <c r="D1140" s="792" t="s">
        <v>86</v>
      </c>
      <c r="E1140" s="793" t="s">
        <v>1244</v>
      </c>
      <c r="F1140" s="794">
        <v>2000</v>
      </c>
      <c r="G1140" s="792" t="s">
        <v>4366</v>
      </c>
      <c r="H1140" s="795" t="s">
        <v>4367</v>
      </c>
      <c r="I1140" s="795" t="s">
        <v>1247</v>
      </c>
      <c r="J1140" s="795" t="s">
        <v>1238</v>
      </c>
      <c r="K1140" s="793" t="s">
        <v>1232</v>
      </c>
      <c r="L1140" s="796">
        <v>1</v>
      </c>
      <c r="M1140" s="792">
        <v>12</v>
      </c>
      <c r="N1140" s="794">
        <v>26984.720000000001</v>
      </c>
      <c r="O1140" s="796">
        <v>1</v>
      </c>
      <c r="P1140" s="796">
        <v>6</v>
      </c>
      <c r="Q1140" s="794">
        <v>12830.41</v>
      </c>
    </row>
    <row r="1141" spans="2:17" s="49" customFormat="1" ht="11.25">
      <c r="B1141" s="791" t="s">
        <v>1225</v>
      </c>
      <c r="C1141" s="792" t="s">
        <v>1233</v>
      </c>
      <c r="D1141" s="792" t="s">
        <v>86</v>
      </c>
      <c r="E1141" s="793" t="s">
        <v>4368</v>
      </c>
      <c r="F1141" s="794">
        <v>5500</v>
      </c>
      <c r="G1141" s="792" t="s">
        <v>4369</v>
      </c>
      <c r="H1141" s="795" t="s">
        <v>4370</v>
      </c>
      <c r="I1141" s="795" t="s">
        <v>4371</v>
      </c>
      <c r="J1141" s="795" t="s">
        <v>1256</v>
      </c>
      <c r="K1141" s="793" t="s">
        <v>1251</v>
      </c>
      <c r="L1141" s="796">
        <v>4</v>
      </c>
      <c r="M1141" s="792">
        <v>12</v>
      </c>
      <c r="N1141" s="794">
        <v>68977.08</v>
      </c>
      <c r="O1141" s="796">
        <v>1</v>
      </c>
      <c r="P1141" s="796">
        <v>6</v>
      </c>
      <c r="Q1141" s="794">
        <v>33930</v>
      </c>
    </row>
    <row r="1142" spans="2:17" s="49" customFormat="1" ht="11.25">
      <c r="B1142" s="791" t="s">
        <v>1225</v>
      </c>
      <c r="C1142" s="792" t="s">
        <v>1233</v>
      </c>
      <c r="D1142" s="792" t="s">
        <v>86</v>
      </c>
      <c r="E1142" s="793" t="s">
        <v>2385</v>
      </c>
      <c r="F1142" s="794">
        <v>2600</v>
      </c>
      <c r="G1142" s="792" t="s">
        <v>4372</v>
      </c>
      <c r="H1142" s="795" t="s">
        <v>4373</v>
      </c>
      <c r="I1142" s="795" t="s">
        <v>2921</v>
      </c>
      <c r="J1142" s="795" t="s">
        <v>1238</v>
      </c>
      <c r="K1142" s="793" t="s">
        <v>1260</v>
      </c>
      <c r="L1142" s="796">
        <v>1</v>
      </c>
      <c r="M1142" s="792">
        <v>12</v>
      </c>
      <c r="N1142" s="794">
        <v>34191.699999999997</v>
      </c>
      <c r="O1142" s="796">
        <v>1</v>
      </c>
      <c r="P1142" s="796">
        <v>6</v>
      </c>
      <c r="Q1142" s="794">
        <v>16525.309999999998</v>
      </c>
    </row>
    <row r="1143" spans="2:17" s="49" customFormat="1" ht="11.25">
      <c r="B1143" s="791" t="s">
        <v>1225</v>
      </c>
      <c r="C1143" s="792" t="s">
        <v>1233</v>
      </c>
      <c r="D1143" s="792" t="s">
        <v>86</v>
      </c>
      <c r="E1143" s="793" t="s">
        <v>4374</v>
      </c>
      <c r="F1143" s="794">
        <v>4500</v>
      </c>
      <c r="G1143" s="792" t="s">
        <v>4375</v>
      </c>
      <c r="H1143" s="795" t="s">
        <v>4376</v>
      </c>
      <c r="I1143" s="795" t="s">
        <v>1513</v>
      </c>
      <c r="J1143" s="795" t="s">
        <v>1256</v>
      </c>
      <c r="K1143" s="793" t="s">
        <v>1251</v>
      </c>
      <c r="L1143" s="796">
        <v>1</v>
      </c>
      <c r="M1143" s="792">
        <v>12</v>
      </c>
      <c r="N1143" s="794">
        <v>56990.63</v>
      </c>
      <c r="O1143" s="796">
        <v>1</v>
      </c>
      <c r="P1143" s="796">
        <v>6</v>
      </c>
      <c r="Q1143" s="794">
        <v>27926.870000000003</v>
      </c>
    </row>
    <row r="1144" spans="2:17" s="49" customFormat="1" ht="11.25">
      <c r="B1144" s="791" t="s">
        <v>1225</v>
      </c>
      <c r="C1144" s="792" t="s">
        <v>1233</v>
      </c>
      <c r="D1144" s="792" t="s">
        <v>86</v>
      </c>
      <c r="E1144" s="793" t="s">
        <v>1450</v>
      </c>
      <c r="F1144" s="794">
        <v>2000</v>
      </c>
      <c r="G1144" s="792" t="s">
        <v>4377</v>
      </c>
      <c r="H1144" s="795" t="s">
        <v>4378</v>
      </c>
      <c r="I1144" s="795" t="s">
        <v>4379</v>
      </c>
      <c r="J1144" s="795" t="s">
        <v>1256</v>
      </c>
      <c r="K1144" s="793" t="s">
        <v>1251</v>
      </c>
      <c r="L1144" s="796">
        <v>1</v>
      </c>
      <c r="M1144" s="792">
        <v>12</v>
      </c>
      <c r="N1144" s="794">
        <v>26999.72</v>
      </c>
      <c r="O1144" s="796">
        <v>1</v>
      </c>
      <c r="P1144" s="796">
        <v>6</v>
      </c>
      <c r="Q1144" s="794">
        <v>12863.33</v>
      </c>
    </row>
    <row r="1145" spans="2:17" s="49" customFormat="1" ht="11.25">
      <c r="B1145" s="791" t="s">
        <v>1225</v>
      </c>
      <c r="C1145" s="792" t="s">
        <v>1233</v>
      </c>
      <c r="D1145" s="792" t="s">
        <v>86</v>
      </c>
      <c r="E1145" s="793" t="s">
        <v>1339</v>
      </c>
      <c r="F1145" s="794">
        <v>2300</v>
      </c>
      <c r="G1145" s="792" t="s">
        <v>4380</v>
      </c>
      <c r="H1145" s="795" t="s">
        <v>4381</v>
      </c>
      <c r="I1145" s="795" t="s">
        <v>4382</v>
      </c>
      <c r="J1145" s="795" t="s">
        <v>1256</v>
      </c>
      <c r="K1145" s="793" t="s">
        <v>1251</v>
      </c>
      <c r="L1145" s="796">
        <v>1</v>
      </c>
      <c r="M1145" s="792">
        <v>12</v>
      </c>
      <c r="N1145" s="794">
        <v>31592.17</v>
      </c>
      <c r="O1145" s="796">
        <v>1</v>
      </c>
      <c r="P1145" s="796">
        <v>6</v>
      </c>
      <c r="Q1145" s="794">
        <v>14653.33</v>
      </c>
    </row>
    <row r="1146" spans="2:17" s="49" customFormat="1" ht="11.25">
      <c r="B1146" s="791" t="s">
        <v>1225</v>
      </c>
      <c r="C1146" s="792" t="s">
        <v>1243</v>
      </c>
      <c r="D1146" s="792" t="s">
        <v>86</v>
      </c>
      <c r="E1146" s="793" t="s">
        <v>1362</v>
      </c>
      <c r="F1146" s="794">
        <v>3000</v>
      </c>
      <c r="G1146" s="792" t="s">
        <v>4383</v>
      </c>
      <c r="H1146" s="795" t="s">
        <v>4384</v>
      </c>
      <c r="I1146" s="795" t="s">
        <v>3660</v>
      </c>
      <c r="J1146" s="795" t="s">
        <v>1256</v>
      </c>
      <c r="K1146" s="793" t="s">
        <v>1251</v>
      </c>
      <c r="L1146" s="796">
        <v>1</v>
      </c>
      <c r="M1146" s="792">
        <v>12</v>
      </c>
      <c r="N1146" s="794">
        <v>38779.379999999997</v>
      </c>
      <c r="O1146" s="796">
        <v>1</v>
      </c>
      <c r="P1146" s="796">
        <v>6</v>
      </c>
      <c r="Q1146" s="794">
        <v>18804.580000000002</v>
      </c>
    </row>
    <row r="1147" spans="2:17" s="49" customFormat="1" ht="11.25">
      <c r="B1147" s="791" t="s">
        <v>1225</v>
      </c>
      <c r="C1147" s="792" t="s">
        <v>1233</v>
      </c>
      <c r="D1147" s="792" t="s">
        <v>86</v>
      </c>
      <c r="E1147" s="793" t="s">
        <v>1244</v>
      </c>
      <c r="F1147" s="794">
        <v>2000</v>
      </c>
      <c r="G1147" s="792" t="s">
        <v>4385</v>
      </c>
      <c r="H1147" s="795" t="s">
        <v>4386</v>
      </c>
      <c r="I1147" s="795" t="s">
        <v>4387</v>
      </c>
      <c r="J1147" s="795" t="s">
        <v>1238</v>
      </c>
      <c r="K1147" s="793" t="s">
        <v>1251</v>
      </c>
      <c r="L1147" s="796">
        <v>1</v>
      </c>
      <c r="M1147" s="792">
        <v>12</v>
      </c>
      <c r="N1147" s="794">
        <v>26932.39</v>
      </c>
      <c r="O1147" s="796">
        <v>1</v>
      </c>
      <c r="P1147" s="796">
        <v>6</v>
      </c>
      <c r="Q1147" s="794">
        <v>12862.080000000002</v>
      </c>
    </row>
    <row r="1148" spans="2:17" s="49" customFormat="1" ht="11.25">
      <c r="B1148" s="791" t="s">
        <v>1225</v>
      </c>
      <c r="C1148" s="792" t="s">
        <v>1233</v>
      </c>
      <c r="D1148" s="792" t="s">
        <v>86</v>
      </c>
      <c r="E1148" s="793" t="s">
        <v>1244</v>
      </c>
      <c r="F1148" s="794">
        <v>2000</v>
      </c>
      <c r="G1148" s="792" t="s">
        <v>4388</v>
      </c>
      <c r="H1148" s="795" t="s">
        <v>4389</v>
      </c>
      <c r="I1148" s="795" t="s">
        <v>4390</v>
      </c>
      <c r="J1148" s="795" t="s">
        <v>1256</v>
      </c>
      <c r="K1148" s="793" t="s">
        <v>1275</v>
      </c>
      <c r="L1148" s="796">
        <v>1</v>
      </c>
      <c r="M1148" s="792">
        <v>12</v>
      </c>
      <c r="N1148" s="794">
        <v>27000</v>
      </c>
      <c r="O1148" s="796">
        <v>1</v>
      </c>
      <c r="P1148" s="796">
        <v>6</v>
      </c>
      <c r="Q1148" s="794">
        <v>12930</v>
      </c>
    </row>
    <row r="1149" spans="2:17" s="49" customFormat="1" ht="11.25">
      <c r="B1149" s="791" t="s">
        <v>1225</v>
      </c>
      <c r="C1149" s="792" t="s">
        <v>1233</v>
      </c>
      <c r="D1149" s="792" t="s">
        <v>86</v>
      </c>
      <c r="E1149" s="793" t="s">
        <v>1244</v>
      </c>
      <c r="F1149" s="794">
        <v>2000</v>
      </c>
      <c r="G1149" s="792" t="s">
        <v>4391</v>
      </c>
      <c r="H1149" s="795" t="s">
        <v>4392</v>
      </c>
      <c r="I1149" s="795" t="s">
        <v>1513</v>
      </c>
      <c r="J1149" s="795" t="s">
        <v>1256</v>
      </c>
      <c r="K1149" s="793" t="s">
        <v>1327</v>
      </c>
      <c r="L1149" s="796">
        <v>1</v>
      </c>
      <c r="M1149" s="792">
        <v>12</v>
      </c>
      <c r="N1149" s="794">
        <v>26993.62</v>
      </c>
      <c r="O1149" s="796">
        <v>1</v>
      </c>
      <c r="P1149" s="796">
        <v>6</v>
      </c>
      <c r="Q1149" s="794">
        <v>12930</v>
      </c>
    </row>
    <row r="1150" spans="2:17" s="49" customFormat="1" ht="11.25">
      <c r="B1150" s="791" t="s">
        <v>1225</v>
      </c>
      <c r="C1150" s="792" t="s">
        <v>1233</v>
      </c>
      <c r="D1150" s="792" t="s">
        <v>86</v>
      </c>
      <c r="E1150" s="793" t="s">
        <v>1244</v>
      </c>
      <c r="F1150" s="794">
        <v>2000</v>
      </c>
      <c r="G1150" s="792" t="s">
        <v>4393</v>
      </c>
      <c r="H1150" s="795" t="s">
        <v>4394</v>
      </c>
      <c r="I1150" s="795" t="s">
        <v>2127</v>
      </c>
      <c r="J1150" s="795" t="s">
        <v>1256</v>
      </c>
      <c r="K1150" s="793" t="s">
        <v>1327</v>
      </c>
      <c r="L1150" s="796">
        <v>1</v>
      </c>
      <c r="M1150" s="792">
        <v>12</v>
      </c>
      <c r="N1150" s="794">
        <v>27000</v>
      </c>
      <c r="O1150" s="796">
        <v>1</v>
      </c>
      <c r="P1150" s="796">
        <v>6</v>
      </c>
      <c r="Q1150" s="794">
        <v>12930</v>
      </c>
    </row>
    <row r="1151" spans="2:17" s="49" customFormat="1" ht="11.25">
      <c r="B1151" s="791" t="s">
        <v>1225</v>
      </c>
      <c r="C1151" s="792" t="s">
        <v>1233</v>
      </c>
      <c r="D1151" s="792" t="s">
        <v>86</v>
      </c>
      <c r="E1151" s="793" t="s">
        <v>1244</v>
      </c>
      <c r="F1151" s="794">
        <v>2000</v>
      </c>
      <c r="G1151" s="792" t="s">
        <v>4395</v>
      </c>
      <c r="H1151" s="795" t="s">
        <v>4396</v>
      </c>
      <c r="I1151" s="795" t="s">
        <v>2114</v>
      </c>
      <c r="J1151" s="795" t="s">
        <v>1256</v>
      </c>
      <c r="K1151" s="793" t="s">
        <v>1251</v>
      </c>
      <c r="L1151" s="796">
        <v>1</v>
      </c>
      <c r="M1151" s="792">
        <v>12</v>
      </c>
      <c r="N1151" s="794">
        <v>26933.33</v>
      </c>
      <c r="O1151" s="796">
        <v>1</v>
      </c>
      <c r="P1151" s="796">
        <v>6</v>
      </c>
      <c r="Q1151" s="794">
        <v>12863.33</v>
      </c>
    </row>
    <row r="1152" spans="2:17" s="49" customFormat="1" ht="11.25">
      <c r="B1152" s="791" t="s">
        <v>1225</v>
      </c>
      <c r="C1152" s="792" t="s">
        <v>1233</v>
      </c>
      <c r="D1152" s="792" t="s">
        <v>86</v>
      </c>
      <c r="E1152" s="793" t="s">
        <v>4105</v>
      </c>
      <c r="F1152" s="794">
        <v>2000</v>
      </c>
      <c r="G1152" s="792" t="s">
        <v>4397</v>
      </c>
      <c r="H1152" s="795" t="s">
        <v>4398</v>
      </c>
      <c r="I1152" s="795" t="s">
        <v>4399</v>
      </c>
      <c r="J1152" s="795" t="s">
        <v>1238</v>
      </c>
      <c r="K1152" s="793" t="s">
        <v>1251</v>
      </c>
      <c r="L1152" s="796">
        <v>1</v>
      </c>
      <c r="M1152" s="792">
        <v>12</v>
      </c>
      <c r="N1152" s="794">
        <v>26942.239999999998</v>
      </c>
      <c r="O1152" s="796">
        <v>1</v>
      </c>
      <c r="P1152" s="796">
        <v>6</v>
      </c>
      <c r="Q1152" s="794">
        <v>12929.31</v>
      </c>
    </row>
    <row r="1153" spans="2:17" s="49" customFormat="1" ht="11.25">
      <c r="B1153" s="791" t="s">
        <v>1225</v>
      </c>
      <c r="C1153" s="792" t="s">
        <v>1233</v>
      </c>
      <c r="D1153" s="792" t="s">
        <v>86</v>
      </c>
      <c r="E1153" s="793" t="s">
        <v>1234</v>
      </c>
      <c r="F1153" s="794">
        <v>2000</v>
      </c>
      <c r="G1153" s="792" t="s">
        <v>4400</v>
      </c>
      <c r="H1153" s="795" t="s">
        <v>4401</v>
      </c>
      <c r="I1153" s="795" t="s">
        <v>2114</v>
      </c>
      <c r="J1153" s="795" t="s">
        <v>1256</v>
      </c>
      <c r="K1153" s="793" t="s">
        <v>1251</v>
      </c>
      <c r="L1153" s="796">
        <v>1</v>
      </c>
      <c r="M1153" s="792">
        <v>12</v>
      </c>
      <c r="N1153" s="794">
        <v>26999.72</v>
      </c>
      <c r="O1153" s="796">
        <v>1</v>
      </c>
      <c r="P1153" s="796">
        <v>6</v>
      </c>
      <c r="Q1153" s="794">
        <v>12130</v>
      </c>
    </row>
    <row r="1154" spans="2:17" s="49" customFormat="1" ht="11.25">
      <c r="B1154" s="791" t="s">
        <v>1225</v>
      </c>
      <c r="C1154" s="792" t="s">
        <v>1233</v>
      </c>
      <c r="D1154" s="792" t="s">
        <v>86</v>
      </c>
      <c r="E1154" s="793" t="s">
        <v>1244</v>
      </c>
      <c r="F1154" s="794">
        <v>2000</v>
      </c>
      <c r="G1154" s="792" t="s">
        <v>4402</v>
      </c>
      <c r="H1154" s="795" t="s">
        <v>4403</v>
      </c>
      <c r="I1154" s="795" t="s">
        <v>1331</v>
      </c>
      <c r="J1154" s="795" t="s">
        <v>1238</v>
      </c>
      <c r="K1154" s="793" t="s">
        <v>1251</v>
      </c>
      <c r="L1154" s="796">
        <v>1</v>
      </c>
      <c r="M1154" s="792">
        <v>12</v>
      </c>
      <c r="N1154" s="794">
        <v>26889.86</v>
      </c>
      <c r="O1154" s="796">
        <v>1</v>
      </c>
      <c r="P1154" s="796">
        <v>6</v>
      </c>
      <c r="Q1154" s="794">
        <v>12863.33</v>
      </c>
    </row>
    <row r="1155" spans="2:17" s="49" customFormat="1" ht="11.25">
      <c r="B1155" s="791" t="s">
        <v>1225</v>
      </c>
      <c r="C1155" s="792" t="s">
        <v>1233</v>
      </c>
      <c r="D1155" s="792" t="s">
        <v>86</v>
      </c>
      <c r="E1155" s="793" t="s">
        <v>1234</v>
      </c>
      <c r="F1155" s="794">
        <v>2000</v>
      </c>
      <c r="G1155" s="792" t="s">
        <v>4404</v>
      </c>
      <c r="H1155" s="795" t="s">
        <v>4405</v>
      </c>
      <c r="I1155" s="795" t="s">
        <v>1331</v>
      </c>
      <c r="J1155" s="795" t="s">
        <v>1238</v>
      </c>
      <c r="K1155" s="793" t="s">
        <v>1251</v>
      </c>
      <c r="L1155" s="796">
        <v>1</v>
      </c>
      <c r="M1155" s="792">
        <v>12</v>
      </c>
      <c r="N1155" s="794">
        <v>27000</v>
      </c>
      <c r="O1155" s="796">
        <v>1</v>
      </c>
      <c r="P1155" s="796">
        <v>6</v>
      </c>
      <c r="Q1155" s="794">
        <v>12863.33</v>
      </c>
    </row>
    <row r="1156" spans="2:17" s="49" customFormat="1" ht="11.25">
      <c r="B1156" s="791" t="s">
        <v>1225</v>
      </c>
      <c r="C1156" s="792" t="s">
        <v>1233</v>
      </c>
      <c r="D1156" s="792" t="s">
        <v>86</v>
      </c>
      <c r="E1156" s="793" t="s">
        <v>1234</v>
      </c>
      <c r="F1156" s="794">
        <v>2000</v>
      </c>
      <c r="G1156" s="792" t="s">
        <v>4406</v>
      </c>
      <c r="H1156" s="795" t="s">
        <v>4407</v>
      </c>
      <c r="I1156" s="795" t="s">
        <v>1331</v>
      </c>
      <c r="J1156" s="795" t="s">
        <v>1238</v>
      </c>
      <c r="K1156" s="793" t="s">
        <v>1251</v>
      </c>
      <c r="L1156" s="796">
        <v>1</v>
      </c>
      <c r="M1156" s="792">
        <v>12</v>
      </c>
      <c r="N1156" s="794">
        <v>26992.36</v>
      </c>
      <c r="O1156" s="796">
        <v>1</v>
      </c>
      <c r="P1156" s="796">
        <v>6</v>
      </c>
      <c r="Q1156" s="794">
        <v>12863.199999999999</v>
      </c>
    </row>
    <row r="1157" spans="2:17" s="49" customFormat="1" ht="11.25">
      <c r="B1157" s="791" t="s">
        <v>1225</v>
      </c>
      <c r="C1157" s="792" t="s">
        <v>1233</v>
      </c>
      <c r="D1157" s="792" t="s">
        <v>86</v>
      </c>
      <c r="E1157" s="793" t="s">
        <v>1647</v>
      </c>
      <c r="F1157" s="794">
        <v>5000</v>
      </c>
      <c r="G1157" s="792" t="s">
        <v>4408</v>
      </c>
      <c r="H1157" s="795" t="s">
        <v>4409</v>
      </c>
      <c r="I1157" s="795" t="s">
        <v>1280</v>
      </c>
      <c r="J1157" s="795" t="s">
        <v>1256</v>
      </c>
      <c r="K1157" s="793" t="s">
        <v>1251</v>
      </c>
      <c r="L1157" s="796">
        <v>7</v>
      </c>
      <c r="M1157" s="792">
        <v>12</v>
      </c>
      <c r="N1157" s="794">
        <v>63000</v>
      </c>
      <c r="O1157" s="796">
        <v>1</v>
      </c>
      <c r="P1157" s="796">
        <v>6</v>
      </c>
      <c r="Q1157" s="794">
        <v>30930</v>
      </c>
    </row>
    <row r="1158" spans="2:17" s="49" customFormat="1" ht="11.25">
      <c r="B1158" s="791" t="s">
        <v>1225</v>
      </c>
      <c r="C1158" s="792" t="s">
        <v>1233</v>
      </c>
      <c r="D1158" s="792" t="s">
        <v>86</v>
      </c>
      <c r="E1158" s="793" t="s">
        <v>3476</v>
      </c>
      <c r="F1158" s="794">
        <v>3000</v>
      </c>
      <c r="G1158" s="792" t="s">
        <v>4410</v>
      </c>
      <c r="H1158" s="795" t="s">
        <v>4411</v>
      </c>
      <c r="I1158" s="795" t="s">
        <v>1449</v>
      </c>
      <c r="J1158" s="795" t="s">
        <v>1256</v>
      </c>
      <c r="K1158" s="793" t="s">
        <v>1251</v>
      </c>
      <c r="L1158" s="796">
        <v>1</v>
      </c>
      <c r="M1158" s="792">
        <v>12</v>
      </c>
      <c r="N1158" s="794">
        <v>38998.97</v>
      </c>
      <c r="O1158" s="796">
        <v>1</v>
      </c>
      <c r="P1158" s="796">
        <v>6</v>
      </c>
      <c r="Q1158" s="794">
        <v>18929.800000000003</v>
      </c>
    </row>
    <row r="1159" spans="2:17" s="49" customFormat="1" ht="11.25">
      <c r="B1159" s="791" t="s">
        <v>1225</v>
      </c>
      <c r="C1159" s="792" t="s">
        <v>1233</v>
      </c>
      <c r="D1159" s="792" t="s">
        <v>86</v>
      </c>
      <c r="E1159" s="793" t="s">
        <v>3810</v>
      </c>
      <c r="F1159" s="794">
        <v>2600</v>
      </c>
      <c r="G1159" s="792" t="s">
        <v>4412</v>
      </c>
      <c r="H1159" s="795" t="s">
        <v>4413</v>
      </c>
      <c r="I1159" s="795" t="s">
        <v>1415</v>
      </c>
      <c r="J1159" s="795" t="s">
        <v>1256</v>
      </c>
      <c r="K1159" s="793" t="s">
        <v>1327</v>
      </c>
      <c r="L1159" s="796">
        <v>1</v>
      </c>
      <c r="M1159" s="792">
        <v>12</v>
      </c>
      <c r="N1159" s="794">
        <v>34188.43</v>
      </c>
      <c r="O1159" s="796">
        <v>1</v>
      </c>
      <c r="P1159" s="796">
        <v>6</v>
      </c>
      <c r="Q1159" s="794">
        <v>16437.02</v>
      </c>
    </row>
    <row r="1160" spans="2:17" s="49" customFormat="1" ht="11.25">
      <c r="B1160" s="791" t="s">
        <v>1225</v>
      </c>
      <c r="C1160" s="792" t="s">
        <v>1233</v>
      </c>
      <c r="D1160" s="792" t="s">
        <v>86</v>
      </c>
      <c r="E1160" s="793" t="s">
        <v>2558</v>
      </c>
      <c r="F1160" s="794">
        <v>2000</v>
      </c>
      <c r="G1160" s="792" t="s">
        <v>4414</v>
      </c>
      <c r="H1160" s="795" t="s">
        <v>4415</v>
      </c>
      <c r="I1160" s="795" t="s">
        <v>1242</v>
      </c>
      <c r="J1160" s="795" t="s">
        <v>1382</v>
      </c>
      <c r="K1160" s="793" t="s">
        <v>1383</v>
      </c>
      <c r="L1160" s="796">
        <v>1</v>
      </c>
      <c r="M1160" s="792">
        <v>12</v>
      </c>
      <c r="N1160" s="794">
        <v>26932.080000000002</v>
      </c>
      <c r="O1160" s="796">
        <v>1</v>
      </c>
      <c r="P1160" s="796">
        <v>6</v>
      </c>
      <c r="Q1160" s="794">
        <v>12793.609999999999</v>
      </c>
    </row>
    <row r="1161" spans="2:17" s="49" customFormat="1" ht="11.25">
      <c r="B1161" s="791" t="s">
        <v>1225</v>
      </c>
      <c r="C1161" s="792" t="s">
        <v>1233</v>
      </c>
      <c r="D1161" s="792" t="s">
        <v>86</v>
      </c>
      <c r="E1161" s="793" t="s">
        <v>1244</v>
      </c>
      <c r="F1161" s="794">
        <v>2000</v>
      </c>
      <c r="G1161" s="792" t="s">
        <v>4416</v>
      </c>
      <c r="H1161" s="795" t="s">
        <v>4417</v>
      </c>
      <c r="I1161" s="795" t="s">
        <v>4418</v>
      </c>
      <c r="J1161" s="795" t="s">
        <v>1238</v>
      </c>
      <c r="K1161" s="793" t="s">
        <v>1251</v>
      </c>
      <c r="L1161" s="796">
        <v>1</v>
      </c>
      <c r="M1161" s="792">
        <v>12</v>
      </c>
      <c r="N1161" s="794">
        <v>26933.33</v>
      </c>
      <c r="O1161" s="796">
        <v>1</v>
      </c>
      <c r="P1161" s="796">
        <v>6</v>
      </c>
      <c r="Q1161" s="794">
        <v>12930</v>
      </c>
    </row>
    <row r="1162" spans="2:17" s="49" customFormat="1" ht="11.25">
      <c r="B1162" s="791" t="s">
        <v>1225</v>
      </c>
      <c r="C1162" s="792" t="s">
        <v>1233</v>
      </c>
      <c r="D1162" s="792" t="s">
        <v>86</v>
      </c>
      <c r="E1162" s="793" t="s">
        <v>1234</v>
      </c>
      <c r="F1162" s="794">
        <v>2000</v>
      </c>
      <c r="G1162" s="792" t="s">
        <v>4419</v>
      </c>
      <c r="H1162" s="795" t="s">
        <v>4420</v>
      </c>
      <c r="I1162" s="795" t="s">
        <v>1331</v>
      </c>
      <c r="J1162" s="795" t="s">
        <v>1238</v>
      </c>
      <c r="K1162" s="793" t="s">
        <v>1251</v>
      </c>
      <c r="L1162" s="796">
        <v>1</v>
      </c>
      <c r="M1162" s="792">
        <v>12</v>
      </c>
      <c r="N1162" s="794">
        <v>26989.17</v>
      </c>
      <c r="O1162" s="796">
        <v>1</v>
      </c>
      <c r="P1162" s="796">
        <v>6</v>
      </c>
      <c r="Q1162" s="794">
        <v>12923.600000000002</v>
      </c>
    </row>
    <row r="1163" spans="2:17" s="49" customFormat="1" ht="11.25">
      <c r="B1163" s="791" t="s">
        <v>1225</v>
      </c>
      <c r="C1163" s="792" t="s">
        <v>1233</v>
      </c>
      <c r="D1163" s="792" t="s">
        <v>86</v>
      </c>
      <c r="E1163" s="793" t="s">
        <v>1244</v>
      </c>
      <c r="F1163" s="794">
        <v>2000</v>
      </c>
      <c r="G1163" s="792" t="s">
        <v>4421</v>
      </c>
      <c r="H1163" s="795" t="s">
        <v>4422</v>
      </c>
      <c r="I1163" s="795" t="s">
        <v>1415</v>
      </c>
      <c r="J1163" s="795" t="s">
        <v>1256</v>
      </c>
      <c r="K1163" s="793" t="s">
        <v>1251</v>
      </c>
      <c r="L1163" s="796">
        <v>1</v>
      </c>
      <c r="M1163" s="792">
        <v>12</v>
      </c>
      <c r="N1163" s="794">
        <v>26933.05</v>
      </c>
      <c r="O1163" s="796">
        <v>1</v>
      </c>
      <c r="P1163" s="796">
        <v>3</v>
      </c>
      <c r="Q1163" s="794">
        <v>3011.11</v>
      </c>
    </row>
    <row r="1164" spans="2:17" s="49" customFormat="1" ht="11.25">
      <c r="B1164" s="791" t="s">
        <v>1225</v>
      </c>
      <c r="C1164" s="792" t="s">
        <v>1233</v>
      </c>
      <c r="D1164" s="792" t="s">
        <v>86</v>
      </c>
      <c r="E1164" s="793" t="s">
        <v>1339</v>
      </c>
      <c r="F1164" s="794">
        <v>2300</v>
      </c>
      <c r="G1164" s="792" t="s">
        <v>4423</v>
      </c>
      <c r="H1164" s="795" t="s">
        <v>4424</v>
      </c>
      <c r="I1164" s="795" t="s">
        <v>4425</v>
      </c>
      <c r="J1164" s="795" t="s">
        <v>1238</v>
      </c>
      <c r="K1164" s="793" t="s">
        <v>1251</v>
      </c>
      <c r="L1164" s="796">
        <v>1</v>
      </c>
      <c r="M1164" s="792">
        <v>12</v>
      </c>
      <c r="N1164" s="794">
        <v>30599.84</v>
      </c>
      <c r="O1164" s="796">
        <v>1</v>
      </c>
      <c r="P1164" s="796">
        <v>6</v>
      </c>
      <c r="Q1164" s="794">
        <v>14652.53</v>
      </c>
    </row>
    <row r="1165" spans="2:17" s="49" customFormat="1" ht="11.25">
      <c r="B1165" s="791" t="s">
        <v>1225</v>
      </c>
      <c r="C1165" s="792" t="s">
        <v>1233</v>
      </c>
      <c r="D1165" s="792" t="s">
        <v>86</v>
      </c>
      <c r="E1165" s="793" t="s">
        <v>3168</v>
      </c>
      <c r="F1165" s="794">
        <v>2000</v>
      </c>
      <c r="G1165" s="792" t="s">
        <v>4426</v>
      </c>
      <c r="H1165" s="795" t="s">
        <v>4427</v>
      </c>
      <c r="I1165" s="795" t="s">
        <v>4428</v>
      </c>
      <c r="J1165" s="795" t="s">
        <v>1238</v>
      </c>
      <c r="K1165" s="793" t="s">
        <v>1251</v>
      </c>
      <c r="L1165" s="796">
        <v>1</v>
      </c>
      <c r="M1165" s="792">
        <v>12</v>
      </c>
      <c r="N1165" s="794">
        <v>26764.71</v>
      </c>
      <c r="O1165" s="796">
        <v>1</v>
      </c>
      <c r="P1165" s="796">
        <v>6</v>
      </c>
      <c r="Q1165" s="794">
        <v>12766.66</v>
      </c>
    </row>
    <row r="1166" spans="2:17" s="49" customFormat="1" ht="11.25">
      <c r="B1166" s="791" t="s">
        <v>1225</v>
      </c>
      <c r="C1166" s="792" t="s">
        <v>1243</v>
      </c>
      <c r="D1166" s="792" t="s">
        <v>86</v>
      </c>
      <c r="E1166" s="793" t="s">
        <v>1339</v>
      </c>
      <c r="F1166" s="794">
        <v>2300</v>
      </c>
      <c r="G1166" s="792" t="s">
        <v>4429</v>
      </c>
      <c r="H1166" s="795" t="s">
        <v>4430</v>
      </c>
      <c r="I1166" s="795" t="s">
        <v>2127</v>
      </c>
      <c r="J1166" s="795" t="s">
        <v>1256</v>
      </c>
      <c r="K1166" s="793" t="s">
        <v>1327</v>
      </c>
      <c r="L1166" s="796">
        <v>1</v>
      </c>
      <c r="M1166" s="792">
        <v>12</v>
      </c>
      <c r="N1166" s="794">
        <v>30223.37</v>
      </c>
      <c r="O1166" s="796">
        <v>1</v>
      </c>
      <c r="P1166" s="796">
        <v>6</v>
      </c>
      <c r="Q1166" s="794">
        <v>14729.839999999998</v>
      </c>
    </row>
    <row r="1167" spans="2:17" s="49" customFormat="1" ht="11.25">
      <c r="B1167" s="791" t="s">
        <v>1225</v>
      </c>
      <c r="C1167" s="792" t="s">
        <v>1233</v>
      </c>
      <c r="D1167" s="792" t="s">
        <v>86</v>
      </c>
      <c r="E1167" s="793" t="s">
        <v>1234</v>
      </c>
      <c r="F1167" s="794">
        <v>2000</v>
      </c>
      <c r="G1167" s="792" t="s">
        <v>4431</v>
      </c>
      <c r="H1167" s="795" t="s">
        <v>4432</v>
      </c>
      <c r="I1167" s="795" t="s">
        <v>4433</v>
      </c>
      <c r="J1167" s="795" t="s">
        <v>1238</v>
      </c>
      <c r="K1167" s="793" t="s">
        <v>1251</v>
      </c>
      <c r="L1167" s="796">
        <v>1</v>
      </c>
      <c r="M1167" s="792">
        <v>12</v>
      </c>
      <c r="N1167" s="794">
        <v>26999.72</v>
      </c>
      <c r="O1167" s="796">
        <v>1</v>
      </c>
      <c r="P1167" s="796">
        <v>6</v>
      </c>
      <c r="Q1167" s="794">
        <v>12861.380000000001</v>
      </c>
    </row>
    <row r="1168" spans="2:17" s="49" customFormat="1" ht="11.25">
      <c r="B1168" s="791" t="s">
        <v>1225</v>
      </c>
      <c r="C1168" s="792" t="s">
        <v>1233</v>
      </c>
      <c r="D1168" s="792" t="s">
        <v>86</v>
      </c>
      <c r="E1168" s="793" t="s">
        <v>1234</v>
      </c>
      <c r="F1168" s="794">
        <v>2000</v>
      </c>
      <c r="G1168" s="792" t="s">
        <v>4434</v>
      </c>
      <c r="H1168" s="795" t="s">
        <v>4435</v>
      </c>
      <c r="I1168" s="795" t="s">
        <v>1331</v>
      </c>
      <c r="J1168" s="795" t="s">
        <v>1238</v>
      </c>
      <c r="K1168" s="793" t="s">
        <v>1251</v>
      </c>
      <c r="L1168" s="796">
        <v>1</v>
      </c>
      <c r="M1168" s="792">
        <v>12</v>
      </c>
      <c r="N1168" s="794">
        <v>26978.89</v>
      </c>
      <c r="O1168" s="796">
        <v>1</v>
      </c>
      <c r="P1168" s="796">
        <v>6</v>
      </c>
      <c r="Q1168" s="794">
        <v>12929.59</v>
      </c>
    </row>
    <row r="1169" spans="2:17" s="49" customFormat="1" ht="11.25">
      <c r="B1169" s="791" t="s">
        <v>1225</v>
      </c>
      <c r="C1169" s="792" t="s">
        <v>1233</v>
      </c>
      <c r="D1169" s="792" t="s">
        <v>86</v>
      </c>
      <c r="E1169" s="793" t="s">
        <v>1276</v>
      </c>
      <c r="F1169" s="794">
        <v>2600</v>
      </c>
      <c r="G1169" s="792" t="s">
        <v>4436</v>
      </c>
      <c r="H1169" s="795" t="s">
        <v>4437</v>
      </c>
      <c r="I1169" s="795" t="s">
        <v>1513</v>
      </c>
      <c r="J1169" s="795" t="s">
        <v>1256</v>
      </c>
      <c r="K1169" s="793" t="s">
        <v>1327</v>
      </c>
      <c r="L1169" s="796">
        <v>1</v>
      </c>
      <c r="M1169" s="792">
        <v>12</v>
      </c>
      <c r="N1169" s="794">
        <v>35113.33</v>
      </c>
      <c r="O1169" s="796">
        <v>1</v>
      </c>
      <c r="P1169" s="796">
        <v>6</v>
      </c>
      <c r="Q1169" s="794">
        <v>16530</v>
      </c>
    </row>
    <row r="1170" spans="2:17" s="49" customFormat="1" ht="11.25">
      <c r="B1170" s="791" t="s">
        <v>1225</v>
      </c>
      <c r="C1170" s="792" t="s">
        <v>1233</v>
      </c>
      <c r="D1170" s="792" t="s">
        <v>86</v>
      </c>
      <c r="E1170" s="793" t="s">
        <v>1244</v>
      </c>
      <c r="F1170" s="794">
        <v>2000</v>
      </c>
      <c r="G1170" s="792" t="s">
        <v>4438</v>
      </c>
      <c r="H1170" s="795" t="s">
        <v>4439</v>
      </c>
      <c r="I1170" s="795" t="s">
        <v>1401</v>
      </c>
      <c r="J1170" s="795" t="s">
        <v>1238</v>
      </c>
      <c r="K1170" s="793" t="s">
        <v>1251</v>
      </c>
      <c r="L1170" s="796">
        <v>1</v>
      </c>
      <c r="M1170" s="792">
        <v>12</v>
      </c>
      <c r="N1170" s="794">
        <v>27999.87</v>
      </c>
      <c r="O1170" s="796">
        <v>1</v>
      </c>
      <c r="P1170" s="796">
        <v>6</v>
      </c>
      <c r="Q1170" s="794">
        <v>12929.59</v>
      </c>
    </row>
    <row r="1171" spans="2:17" s="49" customFormat="1" ht="11.25">
      <c r="B1171" s="791" t="s">
        <v>1225</v>
      </c>
      <c r="C1171" s="792" t="s">
        <v>1233</v>
      </c>
      <c r="D1171" s="792" t="s">
        <v>86</v>
      </c>
      <c r="E1171" s="793" t="s">
        <v>2138</v>
      </c>
      <c r="F1171" s="794">
        <v>2000</v>
      </c>
      <c r="G1171" s="792" t="s">
        <v>4440</v>
      </c>
      <c r="H1171" s="795" t="s">
        <v>4441</v>
      </c>
      <c r="I1171" s="795" t="s">
        <v>4442</v>
      </c>
      <c r="J1171" s="795" t="s">
        <v>1256</v>
      </c>
      <c r="K1171" s="793" t="s">
        <v>1327</v>
      </c>
      <c r="L1171" s="796">
        <v>1</v>
      </c>
      <c r="M1171" s="792">
        <v>12</v>
      </c>
      <c r="N1171" s="794">
        <v>26814.14</v>
      </c>
      <c r="O1171" s="796">
        <v>1</v>
      </c>
      <c r="P1171" s="796">
        <v>6</v>
      </c>
      <c r="Q1171" s="794">
        <v>12860.54</v>
      </c>
    </row>
    <row r="1172" spans="2:17" s="49" customFormat="1" ht="11.25">
      <c r="B1172" s="791" t="s">
        <v>1225</v>
      </c>
      <c r="C1172" s="792" t="s">
        <v>1233</v>
      </c>
      <c r="D1172" s="792" t="s">
        <v>86</v>
      </c>
      <c r="E1172" s="793" t="s">
        <v>1244</v>
      </c>
      <c r="F1172" s="794">
        <v>1500</v>
      </c>
      <c r="G1172" s="792" t="s">
        <v>4443</v>
      </c>
      <c r="H1172" s="795" t="s">
        <v>4444</v>
      </c>
      <c r="I1172" s="795" t="s">
        <v>1242</v>
      </c>
      <c r="J1172" s="795" t="s">
        <v>1242</v>
      </c>
      <c r="K1172" s="793" t="s">
        <v>1242</v>
      </c>
      <c r="L1172" s="796">
        <v>7</v>
      </c>
      <c r="M1172" s="792">
        <v>12</v>
      </c>
      <c r="N1172" s="794">
        <v>21198.440000000002</v>
      </c>
      <c r="O1172" s="796">
        <v>1</v>
      </c>
      <c r="P1172" s="796">
        <v>6</v>
      </c>
      <c r="Q1172" s="794">
        <v>9853.0299999999988</v>
      </c>
    </row>
    <row r="1173" spans="2:17" s="49" customFormat="1" ht="11.25">
      <c r="B1173" s="791" t="s">
        <v>1225</v>
      </c>
      <c r="C1173" s="792" t="s">
        <v>1233</v>
      </c>
      <c r="D1173" s="792" t="s">
        <v>86</v>
      </c>
      <c r="E1173" s="793" t="s">
        <v>1264</v>
      </c>
      <c r="F1173" s="794">
        <v>2000</v>
      </c>
      <c r="G1173" s="792" t="s">
        <v>4445</v>
      </c>
      <c r="H1173" s="795" t="s">
        <v>4446</v>
      </c>
      <c r="I1173" s="795" t="s">
        <v>1247</v>
      </c>
      <c r="J1173" s="795" t="s">
        <v>1238</v>
      </c>
      <c r="K1173" s="793" t="s">
        <v>1232</v>
      </c>
      <c r="L1173" s="796">
        <v>1</v>
      </c>
      <c r="M1173" s="792">
        <v>12</v>
      </c>
      <c r="N1173" s="794">
        <v>26949.3</v>
      </c>
      <c r="O1173" s="796">
        <v>1</v>
      </c>
      <c r="P1173" s="796">
        <v>6</v>
      </c>
      <c r="Q1173" s="794">
        <v>12927.630000000001</v>
      </c>
    </row>
    <row r="1174" spans="2:17" s="49" customFormat="1" ht="11.25">
      <c r="B1174" s="791" t="s">
        <v>1225</v>
      </c>
      <c r="C1174" s="792" t="s">
        <v>1233</v>
      </c>
      <c r="D1174" s="792" t="s">
        <v>86</v>
      </c>
      <c r="E1174" s="793" t="s">
        <v>1244</v>
      </c>
      <c r="F1174" s="794">
        <v>2000</v>
      </c>
      <c r="G1174" s="792" t="s">
        <v>4447</v>
      </c>
      <c r="H1174" s="795" t="s">
        <v>4448</v>
      </c>
      <c r="I1174" s="795" t="s">
        <v>1527</v>
      </c>
      <c r="J1174" s="795" t="s">
        <v>1256</v>
      </c>
      <c r="K1174" s="793" t="s">
        <v>1251</v>
      </c>
      <c r="L1174" s="796">
        <v>1</v>
      </c>
      <c r="M1174" s="792">
        <v>12</v>
      </c>
      <c r="N1174" s="794">
        <v>26896.1</v>
      </c>
      <c r="O1174" s="796">
        <v>1</v>
      </c>
      <c r="P1174" s="796">
        <v>6</v>
      </c>
      <c r="Q1174" s="794">
        <v>12855.139999999998</v>
      </c>
    </row>
    <row r="1175" spans="2:17" s="49" customFormat="1" ht="11.25">
      <c r="B1175" s="791" t="s">
        <v>1225</v>
      </c>
      <c r="C1175" s="792" t="s">
        <v>1233</v>
      </c>
      <c r="D1175" s="792" t="s">
        <v>86</v>
      </c>
      <c r="E1175" s="793" t="s">
        <v>2175</v>
      </c>
      <c r="F1175" s="794">
        <v>3500</v>
      </c>
      <c r="G1175" s="792" t="s">
        <v>4449</v>
      </c>
      <c r="H1175" s="795" t="s">
        <v>4450</v>
      </c>
      <c r="I1175" s="795" t="s">
        <v>4451</v>
      </c>
      <c r="J1175" s="795" t="s">
        <v>1238</v>
      </c>
      <c r="K1175" s="793" t="s">
        <v>1251</v>
      </c>
      <c r="L1175" s="796">
        <v>7</v>
      </c>
      <c r="M1175" s="792">
        <v>12</v>
      </c>
      <c r="N1175" s="794">
        <v>44994.41</v>
      </c>
      <c r="O1175" s="796">
        <v>1</v>
      </c>
      <c r="P1175" s="796">
        <v>6</v>
      </c>
      <c r="Q1175" s="794">
        <v>21923.68</v>
      </c>
    </row>
    <row r="1176" spans="2:17" s="49" customFormat="1" ht="11.25">
      <c r="B1176" s="791" t="s">
        <v>1225</v>
      </c>
      <c r="C1176" s="792" t="s">
        <v>1243</v>
      </c>
      <c r="D1176" s="792" t="s">
        <v>86</v>
      </c>
      <c r="E1176" s="793" t="s">
        <v>4452</v>
      </c>
      <c r="F1176" s="794">
        <v>2600</v>
      </c>
      <c r="G1176" s="792" t="s">
        <v>4453</v>
      </c>
      <c r="H1176" s="795" t="s">
        <v>4454</v>
      </c>
      <c r="I1176" s="795" t="s">
        <v>4455</v>
      </c>
      <c r="J1176" s="795" t="s">
        <v>1256</v>
      </c>
      <c r="K1176" s="793" t="s">
        <v>1251</v>
      </c>
      <c r="L1176" s="796">
        <v>1</v>
      </c>
      <c r="M1176" s="792">
        <v>12</v>
      </c>
      <c r="N1176" s="794">
        <v>34122.94</v>
      </c>
      <c r="O1176" s="796">
        <v>1</v>
      </c>
      <c r="P1176" s="796">
        <v>6</v>
      </c>
      <c r="Q1176" s="794">
        <v>16530</v>
      </c>
    </row>
    <row r="1177" spans="2:17" s="49" customFormat="1" ht="11.25">
      <c r="B1177" s="791" t="s">
        <v>1225</v>
      </c>
      <c r="C1177" s="792" t="s">
        <v>1233</v>
      </c>
      <c r="D1177" s="792" t="s">
        <v>86</v>
      </c>
      <c r="E1177" s="793" t="s">
        <v>3168</v>
      </c>
      <c r="F1177" s="794">
        <v>2000</v>
      </c>
      <c r="G1177" s="792" t="s">
        <v>4456</v>
      </c>
      <c r="H1177" s="795" t="s">
        <v>4457</v>
      </c>
      <c r="I1177" s="795" t="s">
        <v>1263</v>
      </c>
      <c r="J1177" s="795" t="s">
        <v>1238</v>
      </c>
      <c r="K1177" s="793" t="s">
        <v>1232</v>
      </c>
      <c r="L1177" s="796">
        <v>1</v>
      </c>
      <c r="M1177" s="792">
        <v>12</v>
      </c>
      <c r="N1177" s="794">
        <v>27000.41</v>
      </c>
      <c r="O1177" s="796">
        <v>1</v>
      </c>
      <c r="P1177" s="796">
        <v>6</v>
      </c>
      <c r="Q1177" s="794">
        <v>12896.119999999999</v>
      </c>
    </row>
    <row r="1178" spans="2:17" s="49" customFormat="1" ht="11.25">
      <c r="B1178" s="791" t="s">
        <v>1225</v>
      </c>
      <c r="C1178" s="792" t="s">
        <v>1233</v>
      </c>
      <c r="D1178" s="792" t="s">
        <v>86</v>
      </c>
      <c r="E1178" s="793" t="s">
        <v>3476</v>
      </c>
      <c r="F1178" s="794">
        <v>3000</v>
      </c>
      <c r="G1178" s="792" t="s">
        <v>4458</v>
      </c>
      <c r="H1178" s="795" t="s">
        <v>4459</v>
      </c>
      <c r="I1178" s="795" t="s">
        <v>1857</v>
      </c>
      <c r="J1178" s="795" t="s">
        <v>1256</v>
      </c>
      <c r="K1178" s="793" t="s">
        <v>1327</v>
      </c>
      <c r="L1178" s="796">
        <v>1</v>
      </c>
      <c r="M1178" s="792">
        <v>12</v>
      </c>
      <c r="N1178" s="794">
        <v>38899.379999999997</v>
      </c>
      <c r="O1178" s="796">
        <v>1</v>
      </c>
      <c r="P1178" s="796">
        <v>6</v>
      </c>
      <c r="Q1178" s="794">
        <v>18926.239999999998</v>
      </c>
    </row>
    <row r="1179" spans="2:17" s="49" customFormat="1" ht="11.25">
      <c r="B1179" s="791" t="s">
        <v>1225</v>
      </c>
      <c r="C1179" s="792" t="s">
        <v>1233</v>
      </c>
      <c r="D1179" s="792" t="s">
        <v>86</v>
      </c>
      <c r="E1179" s="793" t="s">
        <v>1358</v>
      </c>
      <c r="F1179" s="794">
        <v>2000</v>
      </c>
      <c r="G1179" s="792" t="s">
        <v>4460</v>
      </c>
      <c r="H1179" s="795" t="s">
        <v>4461</v>
      </c>
      <c r="I1179" s="795" t="s">
        <v>1247</v>
      </c>
      <c r="J1179" s="795" t="s">
        <v>1256</v>
      </c>
      <c r="K1179" s="793" t="s">
        <v>1260</v>
      </c>
      <c r="L1179" s="796">
        <v>1</v>
      </c>
      <c r="M1179" s="792">
        <v>12</v>
      </c>
      <c r="N1179" s="794">
        <v>26895.54</v>
      </c>
      <c r="O1179" s="796">
        <v>1</v>
      </c>
      <c r="P1179" s="796">
        <v>6</v>
      </c>
      <c r="Q1179" s="794">
        <v>12863.199999999999</v>
      </c>
    </row>
    <row r="1180" spans="2:17" s="49" customFormat="1" ht="11.25">
      <c r="B1180" s="791" t="s">
        <v>1225</v>
      </c>
      <c r="C1180" s="792" t="s">
        <v>1233</v>
      </c>
      <c r="D1180" s="792" t="s">
        <v>86</v>
      </c>
      <c r="E1180" s="793" t="s">
        <v>1234</v>
      </c>
      <c r="F1180" s="794">
        <v>2000</v>
      </c>
      <c r="G1180" s="792" t="s">
        <v>4462</v>
      </c>
      <c r="H1180" s="795" t="s">
        <v>4463</v>
      </c>
      <c r="I1180" s="795" t="s">
        <v>3312</v>
      </c>
      <c r="J1180" s="795" t="s">
        <v>1238</v>
      </c>
      <c r="K1180" s="793" t="s">
        <v>1251</v>
      </c>
      <c r="L1180" s="796">
        <v>1</v>
      </c>
      <c r="M1180" s="792">
        <v>12</v>
      </c>
      <c r="N1180" s="794">
        <v>26958.34</v>
      </c>
      <c r="O1180" s="796">
        <v>1</v>
      </c>
      <c r="P1180" s="796">
        <v>6</v>
      </c>
      <c r="Q1180" s="794">
        <v>12918.740000000002</v>
      </c>
    </row>
    <row r="1181" spans="2:17" s="49" customFormat="1" ht="11.25">
      <c r="B1181" s="791" t="s">
        <v>1225</v>
      </c>
      <c r="C1181" s="792" t="s">
        <v>1233</v>
      </c>
      <c r="D1181" s="792" t="s">
        <v>86</v>
      </c>
      <c r="E1181" s="793" t="s">
        <v>4464</v>
      </c>
      <c r="F1181" s="794">
        <v>3000</v>
      </c>
      <c r="G1181" s="792" t="s">
        <v>4465</v>
      </c>
      <c r="H1181" s="795" t="s">
        <v>4466</v>
      </c>
      <c r="I1181" s="795" t="s">
        <v>1280</v>
      </c>
      <c r="J1181" s="795" t="s">
        <v>1256</v>
      </c>
      <c r="K1181" s="793" t="s">
        <v>1251</v>
      </c>
      <c r="L1181" s="796">
        <v>1</v>
      </c>
      <c r="M1181" s="792">
        <v>12</v>
      </c>
      <c r="N1181" s="794">
        <v>38991.050000000003</v>
      </c>
      <c r="O1181" s="796">
        <v>1</v>
      </c>
      <c r="P1181" s="796">
        <v>6</v>
      </c>
      <c r="Q1181" s="794">
        <v>18930</v>
      </c>
    </row>
    <row r="1182" spans="2:17" s="49" customFormat="1" ht="11.25">
      <c r="B1182" s="791" t="s">
        <v>1225</v>
      </c>
      <c r="C1182" s="792" t="s">
        <v>1233</v>
      </c>
      <c r="D1182" s="792" t="s">
        <v>86</v>
      </c>
      <c r="E1182" s="793" t="s">
        <v>1234</v>
      </c>
      <c r="F1182" s="794">
        <v>2000</v>
      </c>
      <c r="G1182" s="792" t="s">
        <v>4467</v>
      </c>
      <c r="H1182" s="795" t="s">
        <v>4468</v>
      </c>
      <c r="I1182" s="795" t="s">
        <v>4469</v>
      </c>
      <c r="J1182" s="795" t="s">
        <v>1256</v>
      </c>
      <c r="K1182" s="793" t="s">
        <v>1251</v>
      </c>
      <c r="L1182" s="796">
        <v>1</v>
      </c>
      <c r="M1182" s="792">
        <v>12</v>
      </c>
      <c r="N1182" s="794">
        <v>26984.7</v>
      </c>
      <c r="O1182" s="796">
        <v>1</v>
      </c>
      <c r="P1182" s="796">
        <v>6</v>
      </c>
      <c r="Q1182" s="794">
        <v>12923.33</v>
      </c>
    </row>
    <row r="1183" spans="2:17" s="49" customFormat="1" ht="11.25">
      <c r="B1183" s="791" t="s">
        <v>1225</v>
      </c>
      <c r="C1183" s="792" t="s">
        <v>1233</v>
      </c>
      <c r="D1183" s="792" t="s">
        <v>86</v>
      </c>
      <c r="E1183" s="793" t="s">
        <v>1234</v>
      </c>
      <c r="F1183" s="794">
        <v>2000</v>
      </c>
      <c r="G1183" s="792" t="s">
        <v>4470</v>
      </c>
      <c r="H1183" s="795" t="s">
        <v>4471</v>
      </c>
      <c r="I1183" s="795" t="s">
        <v>4472</v>
      </c>
      <c r="J1183" s="795" t="s">
        <v>1256</v>
      </c>
      <c r="K1183" s="793" t="s">
        <v>1275</v>
      </c>
      <c r="L1183" s="796">
        <v>1</v>
      </c>
      <c r="M1183" s="792">
        <v>12</v>
      </c>
      <c r="N1183" s="794">
        <v>26677.91</v>
      </c>
      <c r="O1183" s="796">
        <v>1</v>
      </c>
      <c r="P1183" s="796">
        <v>6</v>
      </c>
      <c r="Q1183" s="794">
        <v>12914.17</v>
      </c>
    </row>
    <row r="1184" spans="2:17" s="49" customFormat="1" ht="11.25">
      <c r="B1184" s="791" t="s">
        <v>1225</v>
      </c>
      <c r="C1184" s="792" t="s">
        <v>1233</v>
      </c>
      <c r="D1184" s="792" t="s">
        <v>86</v>
      </c>
      <c r="E1184" s="793" t="s">
        <v>4473</v>
      </c>
      <c r="F1184" s="794">
        <v>4000</v>
      </c>
      <c r="G1184" s="792" t="s">
        <v>4474</v>
      </c>
      <c r="H1184" s="795" t="s">
        <v>4475</v>
      </c>
      <c r="I1184" s="795" t="s">
        <v>4476</v>
      </c>
      <c r="J1184" s="795" t="s">
        <v>1256</v>
      </c>
      <c r="K1184" s="793" t="s">
        <v>1327</v>
      </c>
      <c r="L1184" s="796">
        <v>1</v>
      </c>
      <c r="M1184" s="792">
        <v>12</v>
      </c>
      <c r="N1184" s="794">
        <v>52613.78</v>
      </c>
      <c r="O1184" s="796">
        <v>1</v>
      </c>
      <c r="P1184" s="796">
        <v>6</v>
      </c>
      <c r="Q1184" s="794">
        <v>24927.22</v>
      </c>
    </row>
    <row r="1185" spans="2:17" s="49" customFormat="1" ht="11.25">
      <c r="B1185" s="791" t="s">
        <v>1225</v>
      </c>
      <c r="C1185" s="792" t="s">
        <v>1233</v>
      </c>
      <c r="D1185" s="792" t="s">
        <v>86</v>
      </c>
      <c r="E1185" s="793" t="s">
        <v>1280</v>
      </c>
      <c r="F1185" s="794">
        <v>5000</v>
      </c>
      <c r="G1185" s="792" t="s">
        <v>4477</v>
      </c>
      <c r="H1185" s="795" t="s">
        <v>4478</v>
      </c>
      <c r="I1185" s="795" t="s">
        <v>1283</v>
      </c>
      <c r="J1185" s="795" t="s">
        <v>1256</v>
      </c>
      <c r="K1185" s="793" t="s">
        <v>1251</v>
      </c>
      <c r="L1185" s="796">
        <v>1</v>
      </c>
      <c r="M1185" s="792">
        <v>12</v>
      </c>
      <c r="N1185" s="794">
        <v>62725.34</v>
      </c>
      <c r="O1185" s="796">
        <v>1</v>
      </c>
      <c r="P1185" s="796">
        <v>6</v>
      </c>
      <c r="Q1185" s="794">
        <v>30680.69</v>
      </c>
    </row>
    <row r="1186" spans="2:17" s="49" customFormat="1" ht="11.25">
      <c r="B1186" s="791" t="s">
        <v>1225</v>
      </c>
      <c r="C1186" s="792" t="s">
        <v>1233</v>
      </c>
      <c r="D1186" s="792" t="s">
        <v>86</v>
      </c>
      <c r="E1186" s="793" t="s">
        <v>1234</v>
      </c>
      <c r="F1186" s="794">
        <v>2000</v>
      </c>
      <c r="G1186" s="792" t="s">
        <v>4479</v>
      </c>
      <c r="H1186" s="795" t="s">
        <v>4480</v>
      </c>
      <c r="I1186" s="795" t="s">
        <v>4481</v>
      </c>
      <c r="J1186" s="795" t="s">
        <v>1256</v>
      </c>
      <c r="K1186" s="793" t="s">
        <v>1260</v>
      </c>
      <c r="L1186" s="796">
        <v>1</v>
      </c>
      <c r="M1186" s="792">
        <v>12</v>
      </c>
      <c r="N1186" s="794">
        <v>26928.35</v>
      </c>
      <c r="O1186" s="796">
        <v>1</v>
      </c>
      <c r="P1186" s="796">
        <v>6</v>
      </c>
      <c r="Q1186" s="794">
        <v>12862.22</v>
      </c>
    </row>
    <row r="1187" spans="2:17" s="49" customFormat="1" ht="11.25">
      <c r="B1187" s="791" t="s">
        <v>1225</v>
      </c>
      <c r="C1187" s="792" t="s">
        <v>1233</v>
      </c>
      <c r="D1187" s="792" t="s">
        <v>86</v>
      </c>
      <c r="E1187" s="793" t="s">
        <v>4482</v>
      </c>
      <c r="F1187" s="794">
        <v>2600</v>
      </c>
      <c r="G1187" s="792" t="s">
        <v>4483</v>
      </c>
      <c r="H1187" s="795" t="s">
        <v>4484</v>
      </c>
      <c r="I1187" s="795" t="s">
        <v>1500</v>
      </c>
      <c r="J1187" s="795" t="s">
        <v>1256</v>
      </c>
      <c r="K1187" s="793" t="s">
        <v>1251</v>
      </c>
      <c r="L1187" s="796">
        <v>1</v>
      </c>
      <c r="M1187" s="792">
        <v>12</v>
      </c>
      <c r="N1187" s="794">
        <v>34809.449999999997</v>
      </c>
      <c r="O1187" s="796">
        <v>1</v>
      </c>
      <c r="P1187" s="796">
        <v>6</v>
      </c>
      <c r="Q1187" s="794">
        <v>16512.84</v>
      </c>
    </row>
    <row r="1188" spans="2:17" s="49" customFormat="1" ht="11.25">
      <c r="B1188" s="791" t="s">
        <v>1225</v>
      </c>
      <c r="C1188" s="792" t="s">
        <v>1233</v>
      </c>
      <c r="D1188" s="792" t="s">
        <v>86</v>
      </c>
      <c r="E1188" s="793" t="s">
        <v>1244</v>
      </c>
      <c r="F1188" s="794">
        <v>2000</v>
      </c>
      <c r="G1188" s="792" t="s">
        <v>4485</v>
      </c>
      <c r="H1188" s="795" t="s">
        <v>4486</v>
      </c>
      <c r="I1188" s="795" t="s">
        <v>1255</v>
      </c>
      <c r="J1188" s="795" t="s">
        <v>1256</v>
      </c>
      <c r="K1188" s="793" t="s">
        <v>1251</v>
      </c>
      <c r="L1188" s="796">
        <v>1</v>
      </c>
      <c r="M1188" s="792">
        <v>12</v>
      </c>
      <c r="N1188" s="794">
        <v>27092.100000000002</v>
      </c>
      <c r="O1188" s="796">
        <v>1</v>
      </c>
      <c r="P1188" s="796">
        <v>6</v>
      </c>
      <c r="Q1188" s="794">
        <v>12930</v>
      </c>
    </row>
    <row r="1189" spans="2:17" s="49" customFormat="1" ht="11.25">
      <c r="B1189" s="791" t="s">
        <v>1225</v>
      </c>
      <c r="C1189" s="792" t="s">
        <v>1233</v>
      </c>
      <c r="D1189" s="792" t="s">
        <v>86</v>
      </c>
      <c r="E1189" s="793" t="s">
        <v>1244</v>
      </c>
      <c r="F1189" s="794">
        <v>2000</v>
      </c>
      <c r="G1189" s="792" t="s">
        <v>4487</v>
      </c>
      <c r="H1189" s="795" t="s">
        <v>4488</v>
      </c>
      <c r="I1189" s="795" t="s">
        <v>2087</v>
      </c>
      <c r="J1189" s="795" t="s">
        <v>1238</v>
      </c>
      <c r="K1189" s="793" t="s">
        <v>1251</v>
      </c>
      <c r="L1189" s="796">
        <v>1</v>
      </c>
      <c r="M1189" s="792">
        <v>12</v>
      </c>
      <c r="N1189" s="794">
        <v>26942.91</v>
      </c>
      <c r="O1189" s="796">
        <v>1</v>
      </c>
      <c r="P1189" s="796">
        <v>6</v>
      </c>
      <c r="Q1189" s="794">
        <v>12484.72</v>
      </c>
    </row>
    <row r="1190" spans="2:17" s="49" customFormat="1" ht="11.25">
      <c r="B1190" s="791" t="s">
        <v>1225</v>
      </c>
      <c r="C1190" s="792" t="s">
        <v>1233</v>
      </c>
      <c r="D1190" s="792" t="s">
        <v>86</v>
      </c>
      <c r="E1190" s="793" t="s">
        <v>1244</v>
      </c>
      <c r="F1190" s="794">
        <v>2000</v>
      </c>
      <c r="G1190" s="792" t="s">
        <v>4489</v>
      </c>
      <c r="H1190" s="795" t="s">
        <v>4490</v>
      </c>
      <c r="I1190" s="795" t="s">
        <v>1263</v>
      </c>
      <c r="J1190" s="795" t="s">
        <v>1238</v>
      </c>
      <c r="K1190" s="793" t="s">
        <v>1251</v>
      </c>
      <c r="L1190" s="796">
        <v>1</v>
      </c>
      <c r="M1190" s="792">
        <v>12</v>
      </c>
      <c r="N1190" s="794">
        <v>26799.46</v>
      </c>
      <c r="O1190" s="796">
        <v>1</v>
      </c>
      <c r="P1190" s="796">
        <v>6</v>
      </c>
      <c r="Q1190" s="794">
        <v>12927.23</v>
      </c>
    </row>
    <row r="1191" spans="2:17" s="49" customFormat="1" ht="11.25">
      <c r="B1191" s="791" t="s">
        <v>1225</v>
      </c>
      <c r="C1191" s="792" t="s">
        <v>1233</v>
      </c>
      <c r="D1191" s="792" t="s">
        <v>86</v>
      </c>
      <c r="E1191" s="793" t="s">
        <v>1244</v>
      </c>
      <c r="F1191" s="794">
        <v>2000</v>
      </c>
      <c r="G1191" s="792" t="s">
        <v>4491</v>
      </c>
      <c r="H1191" s="795" t="s">
        <v>4492</v>
      </c>
      <c r="I1191" s="795" t="s">
        <v>1331</v>
      </c>
      <c r="J1191" s="795" t="s">
        <v>1238</v>
      </c>
      <c r="K1191" s="793" t="s">
        <v>1251</v>
      </c>
      <c r="L1191" s="796">
        <v>1</v>
      </c>
      <c r="M1191" s="792">
        <v>12</v>
      </c>
      <c r="N1191" s="794">
        <v>26996.799999999999</v>
      </c>
      <c r="O1191" s="796">
        <v>1</v>
      </c>
      <c r="P1191" s="796">
        <v>6</v>
      </c>
      <c r="Q1191" s="794">
        <v>12842.9</v>
      </c>
    </row>
    <row r="1192" spans="2:17" s="49" customFormat="1" ht="11.25">
      <c r="B1192" s="791" t="s">
        <v>1225</v>
      </c>
      <c r="C1192" s="792" t="s">
        <v>1233</v>
      </c>
      <c r="D1192" s="792" t="s">
        <v>86</v>
      </c>
      <c r="E1192" s="793" t="s">
        <v>1234</v>
      </c>
      <c r="F1192" s="794">
        <v>2000</v>
      </c>
      <c r="G1192" s="792" t="s">
        <v>4493</v>
      </c>
      <c r="H1192" s="795" t="s">
        <v>4494</v>
      </c>
      <c r="I1192" s="795" t="s">
        <v>1331</v>
      </c>
      <c r="J1192" s="795" t="s">
        <v>1238</v>
      </c>
      <c r="K1192" s="793" t="s">
        <v>1251</v>
      </c>
      <c r="L1192" s="796">
        <v>1</v>
      </c>
      <c r="M1192" s="792">
        <v>12</v>
      </c>
      <c r="N1192" s="794">
        <v>27933.33</v>
      </c>
      <c r="O1192" s="796">
        <v>1</v>
      </c>
      <c r="P1192" s="796">
        <v>6</v>
      </c>
      <c r="Q1192" s="794">
        <v>12929.16</v>
      </c>
    </row>
    <row r="1193" spans="2:17" s="49" customFormat="1" ht="11.25">
      <c r="B1193" s="791" t="s">
        <v>1225</v>
      </c>
      <c r="C1193" s="792" t="s">
        <v>1233</v>
      </c>
      <c r="D1193" s="792" t="s">
        <v>86</v>
      </c>
      <c r="E1193" s="793" t="s">
        <v>4495</v>
      </c>
      <c r="F1193" s="794">
        <v>6000</v>
      </c>
      <c r="G1193" s="792" t="s">
        <v>4496</v>
      </c>
      <c r="H1193" s="795" t="s">
        <v>4497</v>
      </c>
      <c r="I1193" s="795" t="s">
        <v>2122</v>
      </c>
      <c r="J1193" s="795" t="s">
        <v>1256</v>
      </c>
      <c r="K1193" s="793" t="s">
        <v>1251</v>
      </c>
      <c r="L1193" s="796">
        <v>7</v>
      </c>
      <c r="M1193" s="792">
        <v>12</v>
      </c>
      <c r="N1193" s="794">
        <v>75999.17</v>
      </c>
      <c r="O1193" s="796">
        <v>0</v>
      </c>
      <c r="P1193" s="796">
        <v>1</v>
      </c>
      <c r="Q1193" s="794">
        <v>5666.67</v>
      </c>
    </row>
    <row r="1194" spans="2:17" s="49" customFormat="1" ht="11.25">
      <c r="B1194" s="791" t="s">
        <v>1225</v>
      </c>
      <c r="C1194" s="792" t="s">
        <v>1233</v>
      </c>
      <c r="D1194" s="792" t="s">
        <v>86</v>
      </c>
      <c r="E1194" s="793" t="s">
        <v>1252</v>
      </c>
      <c r="F1194" s="794">
        <v>2300</v>
      </c>
      <c r="G1194" s="792" t="s">
        <v>4498</v>
      </c>
      <c r="H1194" s="795" t="s">
        <v>4499</v>
      </c>
      <c r="I1194" s="795" t="s">
        <v>1242</v>
      </c>
      <c r="J1194" s="795" t="s">
        <v>1242</v>
      </c>
      <c r="K1194" s="793" t="s">
        <v>1242</v>
      </c>
      <c r="L1194" s="796">
        <v>5</v>
      </c>
      <c r="M1194" s="792">
        <v>12</v>
      </c>
      <c r="N1194" s="794">
        <v>30512.94</v>
      </c>
      <c r="O1194" s="796">
        <v>1</v>
      </c>
      <c r="P1194" s="796">
        <v>6</v>
      </c>
      <c r="Q1194" s="794">
        <v>14706.67</v>
      </c>
    </row>
    <row r="1195" spans="2:17" s="49" customFormat="1" ht="11.25">
      <c r="B1195" s="791" t="s">
        <v>1225</v>
      </c>
      <c r="C1195" s="792" t="s">
        <v>1233</v>
      </c>
      <c r="D1195" s="792" t="s">
        <v>86</v>
      </c>
      <c r="E1195" s="793" t="s">
        <v>1244</v>
      </c>
      <c r="F1195" s="794">
        <v>2000</v>
      </c>
      <c r="G1195" s="792" t="s">
        <v>4500</v>
      </c>
      <c r="H1195" s="795" t="s">
        <v>4501</v>
      </c>
      <c r="I1195" s="795" t="s">
        <v>4502</v>
      </c>
      <c r="J1195" s="795" t="s">
        <v>1256</v>
      </c>
      <c r="K1195" s="793" t="s">
        <v>1251</v>
      </c>
      <c r="L1195" s="796">
        <v>1</v>
      </c>
      <c r="M1195" s="792">
        <v>12</v>
      </c>
      <c r="N1195" s="794">
        <v>26972.63</v>
      </c>
      <c r="O1195" s="796">
        <v>1</v>
      </c>
      <c r="P1195" s="796">
        <v>6</v>
      </c>
      <c r="Q1195" s="794">
        <v>12923.62</v>
      </c>
    </row>
    <row r="1196" spans="2:17" s="49" customFormat="1" ht="11.25">
      <c r="B1196" s="791" t="s">
        <v>1225</v>
      </c>
      <c r="C1196" s="792" t="s">
        <v>1243</v>
      </c>
      <c r="D1196" s="792" t="s">
        <v>86</v>
      </c>
      <c r="E1196" s="793" t="s">
        <v>4503</v>
      </c>
      <c r="F1196" s="794">
        <v>7000</v>
      </c>
      <c r="G1196" s="792" t="s">
        <v>4504</v>
      </c>
      <c r="H1196" s="795" t="s">
        <v>4505</v>
      </c>
      <c r="I1196" s="795" t="s">
        <v>2213</v>
      </c>
      <c r="J1196" s="795" t="s">
        <v>1256</v>
      </c>
      <c r="K1196" s="793" t="s">
        <v>1251</v>
      </c>
      <c r="L1196" s="796">
        <v>1</v>
      </c>
      <c r="M1196" s="792">
        <v>12</v>
      </c>
      <c r="N1196" s="794">
        <v>86979.1</v>
      </c>
      <c r="O1196" s="796">
        <v>1</v>
      </c>
      <c r="P1196" s="796">
        <v>6</v>
      </c>
      <c r="Q1196" s="794">
        <v>42926.6</v>
      </c>
    </row>
    <row r="1197" spans="2:17" s="49" customFormat="1" ht="11.25">
      <c r="B1197" s="791" t="s">
        <v>1225</v>
      </c>
      <c r="C1197" s="792" t="s">
        <v>1233</v>
      </c>
      <c r="D1197" s="792" t="s">
        <v>86</v>
      </c>
      <c r="E1197" s="793" t="s">
        <v>1280</v>
      </c>
      <c r="F1197" s="794">
        <v>4000</v>
      </c>
      <c r="G1197" s="792" t="s">
        <v>4506</v>
      </c>
      <c r="H1197" s="795" t="s">
        <v>4507</v>
      </c>
      <c r="I1197" s="795" t="s">
        <v>1283</v>
      </c>
      <c r="J1197" s="795" t="s">
        <v>1256</v>
      </c>
      <c r="K1197" s="793" t="s">
        <v>1251</v>
      </c>
      <c r="L1197" s="796">
        <v>1</v>
      </c>
      <c r="M1197" s="792">
        <v>12</v>
      </c>
      <c r="N1197" s="794">
        <v>51052.2</v>
      </c>
      <c r="O1197" s="796">
        <v>2</v>
      </c>
      <c r="P1197" s="796">
        <v>3</v>
      </c>
      <c r="Q1197" s="794">
        <v>9600</v>
      </c>
    </row>
    <row r="1198" spans="2:17" s="49" customFormat="1" ht="11.25">
      <c r="B1198" s="791" t="s">
        <v>1225</v>
      </c>
      <c r="C1198" s="792" t="s">
        <v>1233</v>
      </c>
      <c r="D1198" s="792" t="s">
        <v>86</v>
      </c>
      <c r="E1198" s="793" t="s">
        <v>1923</v>
      </c>
      <c r="F1198" s="794">
        <v>2600</v>
      </c>
      <c r="G1198" s="792" t="s">
        <v>4508</v>
      </c>
      <c r="H1198" s="795" t="s">
        <v>4509</v>
      </c>
      <c r="I1198" s="795" t="s">
        <v>4510</v>
      </c>
      <c r="J1198" s="795" t="s">
        <v>1238</v>
      </c>
      <c r="K1198" s="793" t="s">
        <v>1232</v>
      </c>
      <c r="L1198" s="796">
        <v>1</v>
      </c>
      <c r="M1198" s="792">
        <v>12</v>
      </c>
      <c r="N1198" s="794">
        <v>34200</v>
      </c>
      <c r="O1198" s="796">
        <v>1</v>
      </c>
      <c r="P1198" s="796">
        <v>6</v>
      </c>
      <c r="Q1198" s="794">
        <v>16528.91</v>
      </c>
    </row>
    <row r="1199" spans="2:17" s="49" customFormat="1" ht="11.25">
      <c r="B1199" s="791" t="s">
        <v>1225</v>
      </c>
      <c r="C1199" s="792" t="s">
        <v>1233</v>
      </c>
      <c r="D1199" s="792" t="s">
        <v>86</v>
      </c>
      <c r="E1199" s="793" t="s">
        <v>2660</v>
      </c>
      <c r="F1199" s="794">
        <v>2300</v>
      </c>
      <c r="G1199" s="792" t="s">
        <v>4511</v>
      </c>
      <c r="H1199" s="795" t="s">
        <v>4512</v>
      </c>
      <c r="I1199" s="795" t="s">
        <v>1973</v>
      </c>
      <c r="J1199" s="795" t="s">
        <v>1256</v>
      </c>
      <c r="K1199" s="793" t="s">
        <v>1327</v>
      </c>
      <c r="L1199" s="796">
        <v>1</v>
      </c>
      <c r="M1199" s="792">
        <v>12</v>
      </c>
      <c r="N1199" s="794">
        <v>30598.720000000001</v>
      </c>
      <c r="O1199" s="796">
        <v>1</v>
      </c>
      <c r="P1199" s="796">
        <v>6</v>
      </c>
      <c r="Q1199" s="794">
        <v>14729.68</v>
      </c>
    </row>
    <row r="1200" spans="2:17" s="49" customFormat="1" ht="11.25">
      <c r="B1200" s="791" t="s">
        <v>1225</v>
      </c>
      <c r="C1200" s="792" t="s">
        <v>1233</v>
      </c>
      <c r="D1200" s="792" t="s">
        <v>86</v>
      </c>
      <c r="E1200" s="793" t="s">
        <v>1280</v>
      </c>
      <c r="F1200" s="794">
        <v>4000</v>
      </c>
      <c r="G1200" s="792" t="s">
        <v>4513</v>
      </c>
      <c r="H1200" s="795" t="s">
        <v>4514</v>
      </c>
      <c r="I1200" s="795" t="s">
        <v>1274</v>
      </c>
      <c r="J1200" s="795" t="s">
        <v>1256</v>
      </c>
      <c r="K1200" s="793" t="s">
        <v>1251</v>
      </c>
      <c r="L1200" s="796">
        <v>1</v>
      </c>
      <c r="M1200" s="792">
        <v>12</v>
      </c>
      <c r="N1200" s="794">
        <v>50759.159999999996</v>
      </c>
      <c r="O1200" s="796">
        <v>1</v>
      </c>
      <c r="P1200" s="796">
        <v>6</v>
      </c>
      <c r="Q1200" s="794">
        <v>24926.39</v>
      </c>
    </row>
    <row r="1201" spans="2:17" s="49" customFormat="1" ht="11.25">
      <c r="B1201" s="791" t="s">
        <v>1225</v>
      </c>
      <c r="C1201" s="792" t="s">
        <v>1233</v>
      </c>
      <c r="D1201" s="792" t="s">
        <v>86</v>
      </c>
      <c r="E1201" s="793" t="s">
        <v>1339</v>
      </c>
      <c r="F1201" s="794">
        <v>2300</v>
      </c>
      <c r="G1201" s="792" t="s">
        <v>4515</v>
      </c>
      <c r="H1201" s="795" t="s">
        <v>4516</v>
      </c>
      <c r="I1201" s="795" t="s">
        <v>4517</v>
      </c>
      <c r="J1201" s="795" t="s">
        <v>1256</v>
      </c>
      <c r="K1201" s="793" t="s">
        <v>1251</v>
      </c>
      <c r="L1201" s="796">
        <v>1</v>
      </c>
      <c r="M1201" s="792">
        <v>12</v>
      </c>
      <c r="N1201" s="794">
        <v>30522.68</v>
      </c>
      <c r="O1201" s="796">
        <v>1</v>
      </c>
      <c r="P1201" s="796">
        <v>6</v>
      </c>
      <c r="Q1201" s="794">
        <v>14730</v>
      </c>
    </row>
    <row r="1202" spans="2:17" s="49" customFormat="1" ht="11.25">
      <c r="B1202" s="791" t="s">
        <v>1225</v>
      </c>
      <c r="C1202" s="792" t="s">
        <v>1233</v>
      </c>
      <c r="D1202" s="792" t="s">
        <v>86</v>
      </c>
      <c r="E1202" s="793" t="s">
        <v>1335</v>
      </c>
      <c r="F1202" s="794">
        <v>3200</v>
      </c>
      <c r="G1202" s="792" t="s">
        <v>4518</v>
      </c>
      <c r="H1202" s="795" t="s">
        <v>4519</v>
      </c>
      <c r="I1202" s="795" t="s">
        <v>1415</v>
      </c>
      <c r="J1202" s="795" t="s">
        <v>1256</v>
      </c>
      <c r="K1202" s="793" t="s">
        <v>1327</v>
      </c>
      <c r="L1202" s="796">
        <v>1</v>
      </c>
      <c r="M1202" s="792">
        <v>12</v>
      </c>
      <c r="N1202" s="794">
        <v>41371.33</v>
      </c>
      <c r="O1202" s="796">
        <v>0</v>
      </c>
      <c r="P1202" s="796">
        <v>1</v>
      </c>
      <c r="Q1202" s="794">
        <v>3937.78</v>
      </c>
    </row>
    <row r="1203" spans="2:17" s="49" customFormat="1" ht="11.25">
      <c r="B1203" s="791" t="s">
        <v>1225</v>
      </c>
      <c r="C1203" s="792" t="s">
        <v>1233</v>
      </c>
      <c r="D1203" s="792" t="s">
        <v>86</v>
      </c>
      <c r="E1203" s="793" t="s">
        <v>1234</v>
      </c>
      <c r="F1203" s="794">
        <v>2000</v>
      </c>
      <c r="G1203" s="792" t="s">
        <v>4520</v>
      </c>
      <c r="H1203" s="795" t="s">
        <v>4521</v>
      </c>
      <c r="I1203" s="795" t="s">
        <v>4522</v>
      </c>
      <c r="J1203" s="795" t="s">
        <v>1256</v>
      </c>
      <c r="K1203" s="793" t="s">
        <v>1251</v>
      </c>
      <c r="L1203" s="796">
        <v>1</v>
      </c>
      <c r="M1203" s="792">
        <v>12</v>
      </c>
      <c r="N1203" s="794">
        <v>26933.47</v>
      </c>
      <c r="O1203" s="796">
        <v>1</v>
      </c>
      <c r="P1203" s="796">
        <v>6</v>
      </c>
      <c r="Q1203" s="794">
        <v>12930</v>
      </c>
    </row>
    <row r="1204" spans="2:17" s="49" customFormat="1" ht="11.25">
      <c r="B1204" s="791" t="s">
        <v>1225</v>
      </c>
      <c r="C1204" s="792" t="s">
        <v>1233</v>
      </c>
      <c r="D1204" s="792" t="s">
        <v>86</v>
      </c>
      <c r="E1204" s="793" t="s">
        <v>1708</v>
      </c>
      <c r="F1204" s="794">
        <v>2600</v>
      </c>
      <c r="G1204" s="792" t="s">
        <v>4523</v>
      </c>
      <c r="H1204" s="795" t="s">
        <v>4524</v>
      </c>
      <c r="I1204" s="795" t="s">
        <v>4525</v>
      </c>
      <c r="J1204" s="795" t="s">
        <v>1256</v>
      </c>
      <c r="K1204" s="793" t="s">
        <v>1251</v>
      </c>
      <c r="L1204" s="796">
        <v>1</v>
      </c>
      <c r="M1204" s="792">
        <v>12</v>
      </c>
      <c r="N1204" s="794">
        <v>35199.82</v>
      </c>
      <c r="O1204" s="796">
        <v>1</v>
      </c>
      <c r="P1204" s="796">
        <v>6</v>
      </c>
      <c r="Q1204" s="794">
        <v>16440.809999999998</v>
      </c>
    </row>
    <row r="1205" spans="2:17" s="49" customFormat="1" ht="11.25">
      <c r="B1205" s="791" t="s">
        <v>1225</v>
      </c>
      <c r="C1205" s="792" t="s">
        <v>1233</v>
      </c>
      <c r="D1205" s="792" t="s">
        <v>86</v>
      </c>
      <c r="E1205" s="793" t="s">
        <v>1244</v>
      </c>
      <c r="F1205" s="794">
        <v>2000</v>
      </c>
      <c r="G1205" s="792" t="s">
        <v>4526</v>
      </c>
      <c r="H1205" s="795" t="s">
        <v>4527</v>
      </c>
      <c r="I1205" s="795" t="s">
        <v>4528</v>
      </c>
      <c r="J1205" s="795" t="s">
        <v>1238</v>
      </c>
      <c r="K1205" s="793" t="s">
        <v>1251</v>
      </c>
      <c r="L1205" s="796">
        <v>1</v>
      </c>
      <c r="M1205" s="792">
        <v>12</v>
      </c>
      <c r="N1205" s="794">
        <v>26865.83</v>
      </c>
      <c r="O1205" s="796">
        <v>1</v>
      </c>
      <c r="P1205" s="796">
        <v>6</v>
      </c>
      <c r="Q1205" s="794">
        <v>12884.850000000002</v>
      </c>
    </row>
    <row r="1206" spans="2:17" s="49" customFormat="1" ht="11.25">
      <c r="B1206" s="791" t="s">
        <v>1225</v>
      </c>
      <c r="C1206" s="792" t="s">
        <v>1233</v>
      </c>
      <c r="D1206" s="792" t="s">
        <v>86</v>
      </c>
      <c r="E1206" s="793" t="s">
        <v>1280</v>
      </c>
      <c r="F1206" s="794">
        <v>5000</v>
      </c>
      <c r="G1206" s="792" t="s">
        <v>4529</v>
      </c>
      <c r="H1206" s="795" t="s">
        <v>4530</v>
      </c>
      <c r="I1206" s="795" t="s">
        <v>1283</v>
      </c>
      <c r="J1206" s="795" t="s">
        <v>1256</v>
      </c>
      <c r="K1206" s="793" t="s">
        <v>1251</v>
      </c>
      <c r="L1206" s="796">
        <v>7</v>
      </c>
      <c r="M1206" s="792">
        <v>12</v>
      </c>
      <c r="N1206" s="794">
        <v>62976.04</v>
      </c>
      <c r="O1206" s="796">
        <v>1</v>
      </c>
      <c r="P1206" s="796">
        <v>6</v>
      </c>
      <c r="Q1206" s="794">
        <v>30926.87</v>
      </c>
    </row>
    <row r="1207" spans="2:17" s="49" customFormat="1" ht="11.25">
      <c r="B1207" s="791" t="s">
        <v>1225</v>
      </c>
      <c r="C1207" s="792" t="s">
        <v>1233</v>
      </c>
      <c r="D1207" s="792" t="s">
        <v>86</v>
      </c>
      <c r="E1207" s="793" t="s">
        <v>1244</v>
      </c>
      <c r="F1207" s="794">
        <v>2000</v>
      </c>
      <c r="G1207" s="792" t="s">
        <v>4531</v>
      </c>
      <c r="H1207" s="795" t="s">
        <v>4532</v>
      </c>
      <c r="I1207" s="795" t="s">
        <v>1280</v>
      </c>
      <c r="J1207" s="795" t="s">
        <v>1256</v>
      </c>
      <c r="K1207" s="793" t="s">
        <v>1251</v>
      </c>
      <c r="L1207" s="796">
        <v>5</v>
      </c>
      <c r="M1207" s="792">
        <v>12</v>
      </c>
      <c r="N1207" s="794">
        <v>26974.73</v>
      </c>
      <c r="O1207" s="796">
        <v>1</v>
      </c>
      <c r="P1207" s="796">
        <v>6</v>
      </c>
      <c r="Q1207" s="794">
        <v>12928.89</v>
      </c>
    </row>
    <row r="1208" spans="2:17" s="49" customFormat="1" ht="11.25">
      <c r="B1208" s="791" t="s">
        <v>1225</v>
      </c>
      <c r="C1208" s="792" t="s">
        <v>1233</v>
      </c>
      <c r="D1208" s="792" t="s">
        <v>86</v>
      </c>
      <c r="E1208" s="793" t="s">
        <v>4533</v>
      </c>
      <c r="F1208" s="794">
        <v>1500</v>
      </c>
      <c r="G1208" s="792" t="s">
        <v>4534</v>
      </c>
      <c r="H1208" s="795" t="s">
        <v>4535</v>
      </c>
      <c r="I1208" s="795" t="s">
        <v>1242</v>
      </c>
      <c r="J1208" s="795" t="s">
        <v>1382</v>
      </c>
      <c r="K1208" s="793" t="s">
        <v>1383</v>
      </c>
      <c r="L1208" s="796">
        <v>7</v>
      </c>
      <c r="M1208" s="792">
        <v>12</v>
      </c>
      <c r="N1208" s="794">
        <v>21062.080000000002</v>
      </c>
      <c r="O1208" s="796">
        <v>1</v>
      </c>
      <c r="P1208" s="796">
        <v>6</v>
      </c>
      <c r="Q1208" s="794">
        <v>9922.8100000000013</v>
      </c>
    </row>
    <row r="1209" spans="2:17" s="49" customFormat="1" ht="11.25">
      <c r="B1209" s="791" t="s">
        <v>1225</v>
      </c>
      <c r="C1209" s="792" t="s">
        <v>1233</v>
      </c>
      <c r="D1209" s="792" t="s">
        <v>86</v>
      </c>
      <c r="E1209" s="793" t="s">
        <v>1659</v>
      </c>
      <c r="F1209" s="794">
        <v>2300</v>
      </c>
      <c r="G1209" s="792" t="s">
        <v>4536</v>
      </c>
      <c r="H1209" s="795" t="s">
        <v>4537</v>
      </c>
      <c r="I1209" s="795" t="s">
        <v>4538</v>
      </c>
      <c r="J1209" s="795" t="s">
        <v>1238</v>
      </c>
      <c r="K1209" s="793" t="s">
        <v>1232</v>
      </c>
      <c r="L1209" s="796">
        <v>1</v>
      </c>
      <c r="M1209" s="792">
        <v>12</v>
      </c>
      <c r="N1209" s="794">
        <v>30599.040000000001</v>
      </c>
      <c r="O1209" s="796">
        <v>1</v>
      </c>
      <c r="P1209" s="796">
        <v>6</v>
      </c>
      <c r="Q1209" s="794">
        <v>14729.36</v>
      </c>
    </row>
    <row r="1210" spans="2:17" s="49" customFormat="1" ht="11.25">
      <c r="B1210" s="791" t="s">
        <v>1225</v>
      </c>
      <c r="C1210" s="792" t="s">
        <v>1233</v>
      </c>
      <c r="D1210" s="792" t="s">
        <v>86</v>
      </c>
      <c r="E1210" s="793" t="s">
        <v>1234</v>
      </c>
      <c r="F1210" s="794">
        <v>2000</v>
      </c>
      <c r="G1210" s="792" t="s">
        <v>4539</v>
      </c>
      <c r="H1210" s="795" t="s">
        <v>4540</v>
      </c>
      <c r="I1210" s="795" t="s">
        <v>4541</v>
      </c>
      <c r="J1210" s="795" t="s">
        <v>1256</v>
      </c>
      <c r="K1210" s="793" t="s">
        <v>1232</v>
      </c>
      <c r="L1210" s="796">
        <v>1</v>
      </c>
      <c r="M1210" s="792">
        <v>12</v>
      </c>
      <c r="N1210" s="794">
        <v>26866.639999999999</v>
      </c>
      <c r="O1210" s="796">
        <v>1</v>
      </c>
      <c r="P1210" s="796">
        <v>6</v>
      </c>
      <c r="Q1210" s="794">
        <v>12927.210000000003</v>
      </c>
    </row>
    <row r="1211" spans="2:17" s="49" customFormat="1" ht="11.25">
      <c r="B1211" s="791" t="s">
        <v>1225</v>
      </c>
      <c r="C1211" s="792" t="s">
        <v>1233</v>
      </c>
      <c r="D1211" s="792" t="s">
        <v>86</v>
      </c>
      <c r="E1211" s="793" t="s">
        <v>4464</v>
      </c>
      <c r="F1211" s="794">
        <v>2500</v>
      </c>
      <c r="G1211" s="792" t="s">
        <v>4542</v>
      </c>
      <c r="H1211" s="795" t="s">
        <v>4543</v>
      </c>
      <c r="I1211" s="795" t="s">
        <v>1283</v>
      </c>
      <c r="J1211" s="795" t="s">
        <v>1256</v>
      </c>
      <c r="K1211" s="793" t="s">
        <v>1251</v>
      </c>
      <c r="L1211" s="796">
        <v>1</v>
      </c>
      <c r="M1211" s="792">
        <v>12</v>
      </c>
      <c r="N1211" s="794">
        <v>32881.770000000004</v>
      </c>
      <c r="O1211" s="796">
        <v>1</v>
      </c>
      <c r="P1211" s="796">
        <v>6</v>
      </c>
      <c r="Q1211" s="794">
        <v>15799.96</v>
      </c>
    </row>
    <row r="1212" spans="2:17" s="49" customFormat="1" ht="11.25">
      <c r="B1212" s="791" t="s">
        <v>1225</v>
      </c>
      <c r="C1212" s="792" t="s">
        <v>1233</v>
      </c>
      <c r="D1212" s="792" t="s">
        <v>86</v>
      </c>
      <c r="E1212" s="793" t="s">
        <v>1244</v>
      </c>
      <c r="F1212" s="794">
        <v>1500</v>
      </c>
      <c r="G1212" s="792" t="s">
        <v>4544</v>
      </c>
      <c r="H1212" s="795" t="s">
        <v>4545</v>
      </c>
      <c r="I1212" s="795" t="s">
        <v>1242</v>
      </c>
      <c r="J1212" s="795" t="s">
        <v>1242</v>
      </c>
      <c r="K1212" s="793" t="s">
        <v>1242</v>
      </c>
      <c r="L1212" s="796">
        <v>7</v>
      </c>
      <c r="M1212" s="792">
        <v>12</v>
      </c>
      <c r="N1212" s="794">
        <v>21135.82</v>
      </c>
      <c r="O1212" s="796">
        <v>1</v>
      </c>
      <c r="P1212" s="796">
        <v>6</v>
      </c>
      <c r="Q1212" s="794">
        <v>9925.1999999999989</v>
      </c>
    </row>
    <row r="1213" spans="2:17" s="49" customFormat="1" ht="11.25">
      <c r="B1213" s="791" t="s">
        <v>1225</v>
      </c>
      <c r="C1213" s="792" t="s">
        <v>1233</v>
      </c>
      <c r="D1213" s="792" t="s">
        <v>86</v>
      </c>
      <c r="E1213" s="793" t="s">
        <v>1252</v>
      </c>
      <c r="F1213" s="794">
        <v>2300</v>
      </c>
      <c r="G1213" s="792" t="s">
        <v>4546</v>
      </c>
      <c r="H1213" s="795" t="s">
        <v>4547</v>
      </c>
      <c r="I1213" s="795" t="s">
        <v>4548</v>
      </c>
      <c r="J1213" s="795" t="s">
        <v>1256</v>
      </c>
      <c r="K1213" s="793" t="s">
        <v>1251</v>
      </c>
      <c r="L1213" s="796">
        <v>1</v>
      </c>
      <c r="M1213" s="792">
        <v>12</v>
      </c>
      <c r="N1213" s="794">
        <v>30600</v>
      </c>
      <c r="O1213" s="796">
        <v>1</v>
      </c>
      <c r="P1213" s="796">
        <v>6</v>
      </c>
      <c r="Q1213" s="794">
        <v>14698.529999999999</v>
      </c>
    </row>
    <row r="1214" spans="2:17" s="49" customFormat="1" ht="11.25">
      <c r="B1214" s="791" t="s">
        <v>1225</v>
      </c>
      <c r="C1214" s="792" t="s">
        <v>1233</v>
      </c>
      <c r="D1214" s="792" t="s">
        <v>86</v>
      </c>
      <c r="E1214" s="793" t="s">
        <v>1252</v>
      </c>
      <c r="F1214" s="794">
        <v>2300</v>
      </c>
      <c r="G1214" s="792" t="s">
        <v>4549</v>
      </c>
      <c r="H1214" s="795" t="s">
        <v>4550</v>
      </c>
      <c r="I1214" s="795" t="s">
        <v>4551</v>
      </c>
      <c r="J1214" s="795" t="s">
        <v>1256</v>
      </c>
      <c r="K1214" s="793" t="s">
        <v>1251</v>
      </c>
      <c r="L1214" s="796">
        <v>1</v>
      </c>
      <c r="M1214" s="792">
        <v>12</v>
      </c>
      <c r="N1214" s="794">
        <v>30566.28</v>
      </c>
      <c r="O1214" s="796">
        <v>1</v>
      </c>
      <c r="P1214" s="796">
        <v>6</v>
      </c>
      <c r="Q1214" s="794">
        <v>14666.099999999999</v>
      </c>
    </row>
    <row r="1215" spans="2:17" s="49" customFormat="1" ht="11.25">
      <c r="B1215" s="791" t="s">
        <v>1225</v>
      </c>
      <c r="C1215" s="792" t="s">
        <v>1233</v>
      </c>
      <c r="D1215" s="792" t="s">
        <v>86</v>
      </c>
      <c r="E1215" s="793" t="s">
        <v>2062</v>
      </c>
      <c r="F1215" s="794">
        <v>2300</v>
      </c>
      <c r="G1215" s="792" t="s">
        <v>4552</v>
      </c>
      <c r="H1215" s="795" t="s">
        <v>4553</v>
      </c>
      <c r="I1215" s="795" t="s">
        <v>2127</v>
      </c>
      <c r="J1215" s="795" t="s">
        <v>1256</v>
      </c>
      <c r="K1215" s="793" t="s">
        <v>1232</v>
      </c>
      <c r="L1215" s="796">
        <v>1</v>
      </c>
      <c r="M1215" s="792">
        <v>12</v>
      </c>
      <c r="N1215" s="794">
        <v>30577</v>
      </c>
      <c r="O1215" s="796">
        <v>1</v>
      </c>
      <c r="P1215" s="796">
        <v>6</v>
      </c>
      <c r="Q1215" s="794">
        <v>14729.68</v>
      </c>
    </row>
    <row r="1216" spans="2:17" s="49" customFormat="1" ht="11.25">
      <c r="B1216" s="791" t="s">
        <v>1225</v>
      </c>
      <c r="C1216" s="792" t="s">
        <v>1233</v>
      </c>
      <c r="D1216" s="792" t="s">
        <v>86</v>
      </c>
      <c r="E1216" s="793" t="s">
        <v>1244</v>
      </c>
      <c r="F1216" s="794">
        <v>1500</v>
      </c>
      <c r="G1216" s="792" t="s">
        <v>4554</v>
      </c>
      <c r="H1216" s="795" t="s">
        <v>4555</v>
      </c>
      <c r="I1216" s="795" t="s">
        <v>1801</v>
      </c>
      <c r="J1216" s="795" t="s">
        <v>1256</v>
      </c>
      <c r="K1216" s="793" t="s">
        <v>1251</v>
      </c>
      <c r="L1216" s="796">
        <v>7</v>
      </c>
      <c r="M1216" s="792">
        <v>12</v>
      </c>
      <c r="N1216" s="794">
        <v>20840.52</v>
      </c>
      <c r="O1216" s="796">
        <v>1</v>
      </c>
      <c r="P1216" s="796">
        <v>6</v>
      </c>
      <c r="Q1216" s="794">
        <v>9928.9599999999991</v>
      </c>
    </row>
    <row r="1217" spans="2:17" s="49" customFormat="1" ht="11.25">
      <c r="B1217" s="791" t="s">
        <v>1225</v>
      </c>
      <c r="C1217" s="792" t="s">
        <v>1233</v>
      </c>
      <c r="D1217" s="792" t="s">
        <v>86</v>
      </c>
      <c r="E1217" s="793" t="s">
        <v>1280</v>
      </c>
      <c r="F1217" s="794">
        <v>5000</v>
      </c>
      <c r="G1217" s="792" t="s">
        <v>4556</v>
      </c>
      <c r="H1217" s="795" t="s">
        <v>4557</v>
      </c>
      <c r="I1217" s="795" t="s">
        <v>2391</v>
      </c>
      <c r="J1217" s="795" t="s">
        <v>1256</v>
      </c>
      <c r="K1217" s="793" t="s">
        <v>1251</v>
      </c>
      <c r="L1217" s="796">
        <v>1</v>
      </c>
      <c r="M1217" s="792">
        <v>12</v>
      </c>
      <c r="N1217" s="794">
        <v>62494.43</v>
      </c>
      <c r="O1217" s="796">
        <v>1</v>
      </c>
      <c r="P1217" s="796">
        <v>6</v>
      </c>
      <c r="Q1217" s="794">
        <v>30930</v>
      </c>
    </row>
    <row r="1218" spans="2:17" s="49" customFormat="1" ht="11.25">
      <c r="B1218" s="791" t="s">
        <v>1225</v>
      </c>
      <c r="C1218" s="792" t="s">
        <v>1233</v>
      </c>
      <c r="D1218" s="792" t="s">
        <v>86</v>
      </c>
      <c r="E1218" s="793" t="s">
        <v>1252</v>
      </c>
      <c r="F1218" s="794">
        <v>2300</v>
      </c>
      <c r="G1218" s="792" t="s">
        <v>4558</v>
      </c>
      <c r="H1218" s="795" t="s">
        <v>4559</v>
      </c>
      <c r="I1218" s="795" t="s">
        <v>4560</v>
      </c>
      <c r="J1218" s="795" t="s">
        <v>1256</v>
      </c>
      <c r="K1218" s="793" t="s">
        <v>1260</v>
      </c>
      <c r="L1218" s="796">
        <v>5</v>
      </c>
      <c r="M1218" s="792">
        <v>12</v>
      </c>
      <c r="N1218" s="794">
        <v>30553.5</v>
      </c>
      <c r="O1218" s="796">
        <v>1</v>
      </c>
      <c r="P1218" s="796">
        <v>6</v>
      </c>
      <c r="Q1218" s="794">
        <v>14631.589999999998</v>
      </c>
    </row>
    <row r="1219" spans="2:17" s="49" customFormat="1" ht="11.25">
      <c r="B1219" s="791" t="s">
        <v>1225</v>
      </c>
      <c r="C1219" s="792" t="s">
        <v>1233</v>
      </c>
      <c r="D1219" s="792" t="s">
        <v>86</v>
      </c>
      <c r="E1219" s="793" t="s">
        <v>1435</v>
      </c>
      <c r="F1219" s="794">
        <v>2000</v>
      </c>
      <c r="G1219" s="792" t="s">
        <v>4561</v>
      </c>
      <c r="H1219" s="795" t="s">
        <v>4562</v>
      </c>
      <c r="I1219" s="795" t="s">
        <v>1331</v>
      </c>
      <c r="J1219" s="795" t="s">
        <v>1238</v>
      </c>
      <c r="K1219" s="793" t="s">
        <v>1251</v>
      </c>
      <c r="L1219" s="796">
        <v>1</v>
      </c>
      <c r="M1219" s="792">
        <v>12</v>
      </c>
      <c r="N1219" s="794">
        <v>26920.02</v>
      </c>
      <c r="O1219" s="796">
        <v>0</v>
      </c>
      <c r="P1219" s="796">
        <v>1</v>
      </c>
      <c r="Q1219" s="794">
        <v>2622.22</v>
      </c>
    </row>
    <row r="1220" spans="2:17" s="49" customFormat="1" ht="11.25">
      <c r="B1220" s="791" t="s">
        <v>1225</v>
      </c>
      <c r="C1220" s="792" t="s">
        <v>1233</v>
      </c>
      <c r="D1220" s="792" t="s">
        <v>86</v>
      </c>
      <c r="E1220" s="793" t="s">
        <v>1244</v>
      </c>
      <c r="F1220" s="794">
        <v>2000</v>
      </c>
      <c r="G1220" s="792" t="s">
        <v>4563</v>
      </c>
      <c r="H1220" s="795" t="s">
        <v>4564</v>
      </c>
      <c r="I1220" s="795" t="s">
        <v>1290</v>
      </c>
      <c r="J1220" s="795" t="s">
        <v>1238</v>
      </c>
      <c r="K1220" s="793" t="s">
        <v>1232</v>
      </c>
      <c r="L1220" s="796">
        <v>1</v>
      </c>
      <c r="M1220" s="792">
        <v>12</v>
      </c>
      <c r="N1220" s="794">
        <v>26908.6</v>
      </c>
      <c r="O1220" s="796">
        <v>1</v>
      </c>
      <c r="P1220" s="796">
        <v>6</v>
      </c>
      <c r="Q1220" s="794">
        <v>12922.21</v>
      </c>
    </row>
    <row r="1221" spans="2:17" s="49" customFormat="1" ht="11.25">
      <c r="B1221" s="791" t="s">
        <v>1225</v>
      </c>
      <c r="C1221" s="792" t="s">
        <v>1233</v>
      </c>
      <c r="D1221" s="792" t="s">
        <v>86</v>
      </c>
      <c r="E1221" s="793" t="s">
        <v>2814</v>
      </c>
      <c r="F1221" s="794">
        <v>2000</v>
      </c>
      <c r="G1221" s="792" t="s">
        <v>4565</v>
      </c>
      <c r="H1221" s="795" t="s">
        <v>4566</v>
      </c>
      <c r="I1221" s="795" t="s">
        <v>1247</v>
      </c>
      <c r="J1221" s="795" t="s">
        <v>1238</v>
      </c>
      <c r="K1221" s="793" t="s">
        <v>1232</v>
      </c>
      <c r="L1221" s="796">
        <v>1</v>
      </c>
      <c r="M1221" s="792">
        <v>12</v>
      </c>
      <c r="N1221" s="794">
        <v>26998.48</v>
      </c>
      <c r="O1221" s="796">
        <v>1</v>
      </c>
      <c r="P1221" s="796">
        <v>6</v>
      </c>
      <c r="Q1221" s="794">
        <v>12929.869999999999</v>
      </c>
    </row>
    <row r="1222" spans="2:17" s="49" customFormat="1" ht="11.25">
      <c r="B1222" s="791" t="s">
        <v>1225</v>
      </c>
      <c r="C1222" s="792" t="s">
        <v>1243</v>
      </c>
      <c r="D1222" s="792" t="s">
        <v>86</v>
      </c>
      <c r="E1222" s="793" t="s">
        <v>1505</v>
      </c>
      <c r="F1222" s="794">
        <v>1800</v>
      </c>
      <c r="G1222" s="792" t="s">
        <v>4567</v>
      </c>
      <c r="H1222" s="795" t="s">
        <v>4568</v>
      </c>
      <c r="I1222" s="795" t="s">
        <v>4569</v>
      </c>
      <c r="J1222" s="795" t="s">
        <v>1238</v>
      </c>
      <c r="K1222" s="793" t="s">
        <v>1251</v>
      </c>
      <c r="L1222" s="796">
        <v>7</v>
      </c>
      <c r="M1222" s="792">
        <v>12</v>
      </c>
      <c r="N1222" s="794">
        <v>24597.61</v>
      </c>
      <c r="O1222" s="796">
        <v>1</v>
      </c>
      <c r="P1222" s="796">
        <v>6</v>
      </c>
      <c r="Q1222" s="794">
        <v>11727.75</v>
      </c>
    </row>
    <row r="1223" spans="2:17" s="49" customFormat="1" ht="11.25">
      <c r="B1223" s="791" t="s">
        <v>1225</v>
      </c>
      <c r="C1223" s="792" t="s">
        <v>1233</v>
      </c>
      <c r="D1223" s="792" t="s">
        <v>86</v>
      </c>
      <c r="E1223" s="793" t="s">
        <v>1244</v>
      </c>
      <c r="F1223" s="794">
        <v>2000</v>
      </c>
      <c r="G1223" s="792" t="s">
        <v>4570</v>
      </c>
      <c r="H1223" s="795" t="s">
        <v>4571</v>
      </c>
      <c r="I1223" s="795" t="s">
        <v>1331</v>
      </c>
      <c r="J1223" s="795" t="s">
        <v>1238</v>
      </c>
      <c r="K1223" s="793" t="s">
        <v>1251</v>
      </c>
      <c r="L1223" s="796">
        <v>1</v>
      </c>
      <c r="M1223" s="792">
        <v>12</v>
      </c>
      <c r="N1223" s="794">
        <v>26858.89</v>
      </c>
      <c r="O1223" s="796">
        <v>1</v>
      </c>
      <c r="P1223" s="796">
        <v>6</v>
      </c>
      <c r="Q1223" s="794">
        <v>12930</v>
      </c>
    </row>
    <row r="1224" spans="2:17" s="49" customFormat="1" ht="11.25">
      <c r="B1224" s="791" t="s">
        <v>1225</v>
      </c>
      <c r="C1224" s="792" t="s">
        <v>1233</v>
      </c>
      <c r="D1224" s="792" t="s">
        <v>86</v>
      </c>
      <c r="E1224" s="793" t="s">
        <v>1234</v>
      </c>
      <c r="F1224" s="794">
        <v>2000</v>
      </c>
      <c r="G1224" s="792" t="s">
        <v>4572</v>
      </c>
      <c r="H1224" s="795" t="s">
        <v>4573</v>
      </c>
      <c r="I1224" s="795" t="s">
        <v>4574</v>
      </c>
      <c r="J1224" s="795" t="s">
        <v>1256</v>
      </c>
      <c r="K1224" s="793" t="s">
        <v>1275</v>
      </c>
      <c r="L1224" s="796">
        <v>1</v>
      </c>
      <c r="M1224" s="792">
        <v>12</v>
      </c>
      <c r="N1224" s="794">
        <v>26998.9</v>
      </c>
      <c r="O1224" s="796">
        <v>1</v>
      </c>
      <c r="P1224" s="796">
        <v>6</v>
      </c>
      <c r="Q1224" s="794">
        <v>12860.269999999999</v>
      </c>
    </row>
    <row r="1225" spans="2:17" s="49" customFormat="1" ht="11.25">
      <c r="B1225" s="791" t="s">
        <v>1225</v>
      </c>
      <c r="C1225" s="792" t="s">
        <v>1233</v>
      </c>
      <c r="D1225" s="792" t="s">
        <v>86</v>
      </c>
      <c r="E1225" s="793" t="s">
        <v>1234</v>
      </c>
      <c r="F1225" s="794">
        <v>2000</v>
      </c>
      <c r="G1225" s="792" t="s">
        <v>4575</v>
      </c>
      <c r="H1225" s="795" t="s">
        <v>4576</v>
      </c>
      <c r="I1225" s="795" t="s">
        <v>1522</v>
      </c>
      <c r="J1225" s="795" t="s">
        <v>1238</v>
      </c>
      <c r="K1225" s="793" t="s">
        <v>1251</v>
      </c>
      <c r="L1225" s="796">
        <v>1</v>
      </c>
      <c r="M1225" s="792">
        <v>12</v>
      </c>
      <c r="N1225" s="794">
        <v>26933.33</v>
      </c>
      <c r="O1225" s="796">
        <v>1</v>
      </c>
      <c r="P1225" s="796">
        <v>6</v>
      </c>
      <c r="Q1225" s="794">
        <v>12930</v>
      </c>
    </row>
    <row r="1226" spans="2:17" s="49" customFormat="1" ht="11.25">
      <c r="B1226" s="791" t="s">
        <v>1225</v>
      </c>
      <c r="C1226" s="792" t="s">
        <v>1233</v>
      </c>
      <c r="D1226" s="792" t="s">
        <v>86</v>
      </c>
      <c r="E1226" s="793" t="s">
        <v>1387</v>
      </c>
      <c r="F1226" s="794">
        <v>2000</v>
      </c>
      <c r="G1226" s="792" t="s">
        <v>4577</v>
      </c>
      <c r="H1226" s="795" t="s">
        <v>4578</v>
      </c>
      <c r="I1226" s="795" t="s">
        <v>1290</v>
      </c>
      <c r="J1226" s="795" t="s">
        <v>1238</v>
      </c>
      <c r="K1226" s="793" t="s">
        <v>1232</v>
      </c>
      <c r="L1226" s="796">
        <v>7</v>
      </c>
      <c r="M1226" s="792">
        <v>12</v>
      </c>
      <c r="N1226" s="794">
        <v>26984.57</v>
      </c>
      <c r="O1226" s="796">
        <v>1</v>
      </c>
      <c r="P1226" s="796">
        <v>6</v>
      </c>
      <c r="Q1226" s="794">
        <v>11962.09</v>
      </c>
    </row>
    <row r="1227" spans="2:17" s="49" customFormat="1" ht="11.25">
      <c r="B1227" s="791" t="s">
        <v>1225</v>
      </c>
      <c r="C1227" s="792" t="s">
        <v>1233</v>
      </c>
      <c r="D1227" s="792" t="s">
        <v>86</v>
      </c>
      <c r="E1227" s="793" t="s">
        <v>1252</v>
      </c>
      <c r="F1227" s="794">
        <v>2300</v>
      </c>
      <c r="G1227" s="792" t="s">
        <v>4579</v>
      </c>
      <c r="H1227" s="795" t="s">
        <v>4580</v>
      </c>
      <c r="I1227" s="795" t="s">
        <v>4581</v>
      </c>
      <c r="J1227" s="795" t="s">
        <v>1256</v>
      </c>
      <c r="K1227" s="793" t="s">
        <v>1251</v>
      </c>
      <c r="L1227" s="796">
        <v>1</v>
      </c>
      <c r="M1227" s="792">
        <v>12</v>
      </c>
      <c r="N1227" s="794">
        <v>30599.040000000001</v>
      </c>
      <c r="O1227" s="796">
        <v>1</v>
      </c>
      <c r="P1227" s="796">
        <v>6</v>
      </c>
      <c r="Q1227" s="794">
        <v>14727.76</v>
      </c>
    </row>
    <row r="1228" spans="2:17" s="49" customFormat="1" ht="11.25">
      <c r="B1228" s="791" t="s">
        <v>1225</v>
      </c>
      <c r="C1228" s="792" t="s">
        <v>1233</v>
      </c>
      <c r="D1228" s="792" t="s">
        <v>86</v>
      </c>
      <c r="E1228" s="793" t="s">
        <v>1284</v>
      </c>
      <c r="F1228" s="794">
        <v>2000</v>
      </c>
      <c r="G1228" s="792" t="s">
        <v>4582</v>
      </c>
      <c r="H1228" s="795" t="s">
        <v>4583</v>
      </c>
      <c r="I1228" s="795" t="s">
        <v>4584</v>
      </c>
      <c r="J1228" s="795" t="s">
        <v>1238</v>
      </c>
      <c r="K1228" s="793" t="s">
        <v>1251</v>
      </c>
      <c r="L1228" s="796">
        <v>1</v>
      </c>
      <c r="M1228" s="792">
        <v>12</v>
      </c>
      <c r="N1228" s="794">
        <v>26066.67</v>
      </c>
      <c r="O1228" s="796">
        <v>1</v>
      </c>
      <c r="P1228" s="796">
        <v>6</v>
      </c>
      <c r="Q1228" s="794">
        <v>12930</v>
      </c>
    </row>
    <row r="1229" spans="2:17" s="49" customFormat="1" ht="11.25">
      <c r="B1229" s="791" t="s">
        <v>1225</v>
      </c>
      <c r="C1229" s="792" t="s">
        <v>1233</v>
      </c>
      <c r="D1229" s="792" t="s">
        <v>86</v>
      </c>
      <c r="E1229" s="793" t="s">
        <v>1244</v>
      </c>
      <c r="F1229" s="794">
        <v>2000</v>
      </c>
      <c r="G1229" s="792" t="s">
        <v>4585</v>
      </c>
      <c r="H1229" s="795" t="s">
        <v>4586</v>
      </c>
      <c r="I1229" s="795" t="s">
        <v>1290</v>
      </c>
      <c r="J1229" s="795" t="s">
        <v>1238</v>
      </c>
      <c r="K1229" s="793" t="s">
        <v>1251</v>
      </c>
      <c r="L1229" s="796">
        <v>1</v>
      </c>
      <c r="M1229" s="792">
        <v>12</v>
      </c>
      <c r="N1229" s="794">
        <v>26941.949999999997</v>
      </c>
      <c r="O1229" s="796">
        <v>1</v>
      </c>
      <c r="P1229" s="796">
        <v>6</v>
      </c>
      <c r="Q1229" s="794">
        <v>12709.02</v>
      </c>
    </row>
    <row r="1230" spans="2:17" s="49" customFormat="1" ht="11.25">
      <c r="B1230" s="791" t="s">
        <v>1225</v>
      </c>
      <c r="C1230" s="792" t="s">
        <v>1233</v>
      </c>
      <c r="D1230" s="792" t="s">
        <v>86</v>
      </c>
      <c r="E1230" s="793" t="s">
        <v>4587</v>
      </c>
      <c r="F1230" s="794">
        <v>6000</v>
      </c>
      <c r="G1230" s="792" t="s">
        <v>4588</v>
      </c>
      <c r="H1230" s="795" t="s">
        <v>4589</v>
      </c>
      <c r="I1230" s="795" t="s">
        <v>4590</v>
      </c>
      <c r="J1230" s="795" t="s">
        <v>1256</v>
      </c>
      <c r="K1230" s="793" t="s">
        <v>1251</v>
      </c>
      <c r="L1230" s="796">
        <v>1</v>
      </c>
      <c r="M1230" s="792">
        <v>12</v>
      </c>
      <c r="N1230" s="794">
        <v>74875.41</v>
      </c>
      <c r="O1230" s="796">
        <v>1</v>
      </c>
      <c r="P1230" s="796">
        <v>6</v>
      </c>
      <c r="Q1230" s="794">
        <v>36930</v>
      </c>
    </row>
    <row r="1231" spans="2:17" s="49" customFormat="1" ht="11.25">
      <c r="B1231" s="791" t="s">
        <v>1225</v>
      </c>
      <c r="C1231" s="792" t="s">
        <v>1233</v>
      </c>
      <c r="D1231" s="792" t="s">
        <v>86</v>
      </c>
      <c r="E1231" s="793" t="s">
        <v>1847</v>
      </c>
      <c r="F1231" s="794">
        <v>2500</v>
      </c>
      <c r="G1231" s="792" t="s">
        <v>4591</v>
      </c>
      <c r="H1231" s="795" t="s">
        <v>4592</v>
      </c>
      <c r="I1231" s="795" t="s">
        <v>2391</v>
      </c>
      <c r="J1231" s="795" t="s">
        <v>1256</v>
      </c>
      <c r="K1231" s="793" t="s">
        <v>1251</v>
      </c>
      <c r="L1231" s="796">
        <v>1</v>
      </c>
      <c r="M1231" s="792">
        <v>12</v>
      </c>
      <c r="N1231" s="794">
        <v>31908.519999999997</v>
      </c>
      <c r="O1231" s="796">
        <v>1</v>
      </c>
      <c r="P1231" s="796">
        <v>6</v>
      </c>
      <c r="Q1231" s="794">
        <v>15892.679999999998</v>
      </c>
    </row>
    <row r="1232" spans="2:17" s="49" customFormat="1" ht="11.25">
      <c r="B1232" s="791" t="s">
        <v>1225</v>
      </c>
      <c r="C1232" s="792" t="s">
        <v>1233</v>
      </c>
      <c r="D1232" s="792" t="s">
        <v>86</v>
      </c>
      <c r="E1232" s="793" t="s">
        <v>2626</v>
      </c>
      <c r="F1232" s="794">
        <v>2000</v>
      </c>
      <c r="G1232" s="792" t="s">
        <v>4593</v>
      </c>
      <c r="H1232" s="795" t="s">
        <v>4594</v>
      </c>
      <c r="I1232" s="795" t="s">
        <v>1331</v>
      </c>
      <c r="J1232" s="795" t="s">
        <v>1238</v>
      </c>
      <c r="K1232" s="793" t="s">
        <v>1232</v>
      </c>
      <c r="L1232" s="796">
        <v>1</v>
      </c>
      <c r="M1232" s="792">
        <v>12</v>
      </c>
      <c r="N1232" s="794">
        <v>26954.720000000001</v>
      </c>
      <c r="O1232" s="796">
        <v>1</v>
      </c>
      <c r="P1232" s="796">
        <v>6</v>
      </c>
      <c r="Q1232" s="794">
        <v>12930</v>
      </c>
    </row>
    <row r="1233" spans="2:17" s="49" customFormat="1" ht="11.25">
      <c r="B1233" s="791" t="s">
        <v>1225</v>
      </c>
      <c r="C1233" s="792" t="s">
        <v>1233</v>
      </c>
      <c r="D1233" s="792" t="s">
        <v>86</v>
      </c>
      <c r="E1233" s="793" t="s">
        <v>1264</v>
      </c>
      <c r="F1233" s="794">
        <v>2000</v>
      </c>
      <c r="G1233" s="792" t="s">
        <v>4595</v>
      </c>
      <c r="H1233" s="795" t="s">
        <v>4596</v>
      </c>
      <c r="I1233" s="795" t="s">
        <v>1247</v>
      </c>
      <c r="J1233" s="795" t="s">
        <v>1238</v>
      </c>
      <c r="K1233" s="793" t="s">
        <v>1232</v>
      </c>
      <c r="L1233" s="796">
        <v>1</v>
      </c>
      <c r="M1233" s="792">
        <v>12</v>
      </c>
      <c r="N1233" s="794">
        <v>26861.11</v>
      </c>
      <c r="O1233" s="796">
        <v>1</v>
      </c>
      <c r="P1233" s="796">
        <v>6</v>
      </c>
      <c r="Q1233" s="794">
        <v>10794.160000000002</v>
      </c>
    </row>
    <row r="1234" spans="2:17" s="49" customFormat="1" ht="11.25">
      <c r="B1234" s="791" t="s">
        <v>1225</v>
      </c>
      <c r="C1234" s="792" t="s">
        <v>1233</v>
      </c>
      <c r="D1234" s="792" t="s">
        <v>86</v>
      </c>
      <c r="E1234" s="793" t="s">
        <v>1647</v>
      </c>
      <c r="F1234" s="794">
        <v>4500</v>
      </c>
      <c r="G1234" s="792" t="s">
        <v>4597</v>
      </c>
      <c r="H1234" s="795" t="s">
        <v>4598</v>
      </c>
      <c r="I1234" s="795" t="s">
        <v>1280</v>
      </c>
      <c r="J1234" s="795" t="s">
        <v>1256</v>
      </c>
      <c r="K1234" s="793" t="s">
        <v>1327</v>
      </c>
      <c r="L1234" s="796">
        <v>1</v>
      </c>
      <c r="M1234" s="792">
        <v>3</v>
      </c>
      <c r="N1234" s="794">
        <v>10498.619999999999</v>
      </c>
      <c r="O1234" s="796"/>
      <c r="P1234" s="796"/>
      <c r="Q1234" s="794"/>
    </row>
    <row r="1235" spans="2:17" s="49" customFormat="1" ht="11.25">
      <c r="B1235" s="791" t="s">
        <v>1225</v>
      </c>
      <c r="C1235" s="792" t="s">
        <v>1233</v>
      </c>
      <c r="D1235" s="792" t="s">
        <v>86</v>
      </c>
      <c r="E1235" s="793" t="s">
        <v>3757</v>
      </c>
      <c r="F1235" s="794">
        <v>3500</v>
      </c>
      <c r="G1235" s="792" t="s">
        <v>4599</v>
      </c>
      <c r="H1235" s="795" t="s">
        <v>4600</v>
      </c>
      <c r="I1235" s="795" t="s">
        <v>1280</v>
      </c>
      <c r="J1235" s="795" t="s">
        <v>1256</v>
      </c>
      <c r="K1235" s="793" t="s">
        <v>1251</v>
      </c>
      <c r="L1235" s="796">
        <v>1</v>
      </c>
      <c r="M1235" s="792">
        <v>12</v>
      </c>
      <c r="N1235" s="794">
        <v>44941.67</v>
      </c>
      <c r="O1235" s="796">
        <v>1</v>
      </c>
      <c r="P1235" s="796">
        <v>6</v>
      </c>
      <c r="Q1235" s="794">
        <v>21928.3</v>
      </c>
    </row>
    <row r="1236" spans="2:17" s="49" customFormat="1" ht="11.25">
      <c r="B1236" s="791" t="s">
        <v>1225</v>
      </c>
      <c r="C1236" s="792" t="s">
        <v>1233</v>
      </c>
      <c r="D1236" s="792" t="s">
        <v>86</v>
      </c>
      <c r="E1236" s="793" t="s">
        <v>4601</v>
      </c>
      <c r="F1236" s="794">
        <v>3000</v>
      </c>
      <c r="G1236" s="792" t="s">
        <v>4602</v>
      </c>
      <c r="H1236" s="795" t="s">
        <v>4603</v>
      </c>
      <c r="I1236" s="795" t="s">
        <v>4604</v>
      </c>
      <c r="J1236" s="795" t="s">
        <v>1256</v>
      </c>
      <c r="K1236" s="793" t="s">
        <v>1232</v>
      </c>
      <c r="L1236" s="796">
        <v>1</v>
      </c>
      <c r="M1236" s="792">
        <v>12</v>
      </c>
      <c r="N1236" s="794">
        <v>38998.97</v>
      </c>
      <c r="O1236" s="796">
        <v>1</v>
      </c>
      <c r="P1236" s="796">
        <v>6</v>
      </c>
      <c r="Q1236" s="794">
        <v>18930</v>
      </c>
    </row>
    <row r="1237" spans="2:17" s="49" customFormat="1" ht="11.25">
      <c r="B1237" s="791" t="s">
        <v>1225</v>
      </c>
      <c r="C1237" s="792" t="s">
        <v>1233</v>
      </c>
      <c r="D1237" s="792" t="s">
        <v>86</v>
      </c>
      <c r="E1237" s="793" t="s">
        <v>1581</v>
      </c>
      <c r="F1237" s="794">
        <v>2500</v>
      </c>
      <c r="G1237" s="792" t="s">
        <v>4605</v>
      </c>
      <c r="H1237" s="795" t="s">
        <v>4606</v>
      </c>
      <c r="I1237" s="795" t="s">
        <v>1255</v>
      </c>
      <c r="J1237" s="795" t="s">
        <v>1256</v>
      </c>
      <c r="K1237" s="793" t="s">
        <v>1327</v>
      </c>
      <c r="L1237" s="796">
        <v>7</v>
      </c>
      <c r="M1237" s="792">
        <v>12</v>
      </c>
      <c r="N1237" s="794">
        <v>33136.11</v>
      </c>
      <c r="O1237" s="796">
        <v>1</v>
      </c>
      <c r="P1237" s="796">
        <v>6</v>
      </c>
      <c r="Q1237" s="794">
        <v>15911.6</v>
      </c>
    </row>
    <row r="1238" spans="2:17" s="49" customFormat="1" ht="11.25">
      <c r="B1238" s="791" t="s">
        <v>1225</v>
      </c>
      <c r="C1238" s="792" t="s">
        <v>1233</v>
      </c>
      <c r="D1238" s="792" t="s">
        <v>86</v>
      </c>
      <c r="E1238" s="793" t="s">
        <v>1339</v>
      </c>
      <c r="F1238" s="794">
        <v>2300</v>
      </c>
      <c r="G1238" s="792" t="s">
        <v>4607</v>
      </c>
      <c r="H1238" s="795" t="s">
        <v>4608</v>
      </c>
      <c r="I1238" s="795" t="s">
        <v>4609</v>
      </c>
      <c r="J1238" s="795" t="s">
        <v>1256</v>
      </c>
      <c r="K1238" s="793" t="s">
        <v>1251</v>
      </c>
      <c r="L1238" s="796">
        <v>1</v>
      </c>
      <c r="M1238" s="792">
        <v>12</v>
      </c>
      <c r="N1238" s="794">
        <v>30599.84</v>
      </c>
      <c r="O1238" s="796">
        <v>1</v>
      </c>
      <c r="P1238" s="796">
        <v>6</v>
      </c>
      <c r="Q1238" s="794">
        <v>14682.08</v>
      </c>
    </row>
    <row r="1239" spans="2:17" s="49" customFormat="1" ht="11.25">
      <c r="B1239" s="791" t="s">
        <v>1225</v>
      </c>
      <c r="C1239" s="792" t="s">
        <v>1233</v>
      </c>
      <c r="D1239" s="792" t="s">
        <v>86</v>
      </c>
      <c r="E1239" s="793" t="s">
        <v>1234</v>
      </c>
      <c r="F1239" s="794">
        <v>2000</v>
      </c>
      <c r="G1239" s="792" t="s">
        <v>4610</v>
      </c>
      <c r="H1239" s="795" t="s">
        <v>4611</v>
      </c>
      <c r="I1239" s="795" t="s">
        <v>4612</v>
      </c>
      <c r="J1239" s="795" t="s">
        <v>1238</v>
      </c>
      <c r="K1239" s="793" t="s">
        <v>1232</v>
      </c>
      <c r="L1239" s="796">
        <v>1</v>
      </c>
      <c r="M1239" s="792">
        <v>12</v>
      </c>
      <c r="N1239" s="794">
        <v>26999.18</v>
      </c>
      <c r="O1239" s="796">
        <v>1</v>
      </c>
      <c r="P1239" s="796">
        <v>6</v>
      </c>
      <c r="Q1239" s="794">
        <v>12523.050000000001</v>
      </c>
    </row>
    <row r="1240" spans="2:17" s="49" customFormat="1" ht="11.25">
      <c r="B1240" s="791" t="s">
        <v>1225</v>
      </c>
      <c r="C1240" s="792" t="s">
        <v>1233</v>
      </c>
      <c r="D1240" s="792" t="s">
        <v>86</v>
      </c>
      <c r="E1240" s="793" t="s">
        <v>1244</v>
      </c>
      <c r="F1240" s="794">
        <v>2000</v>
      </c>
      <c r="G1240" s="792" t="s">
        <v>4613</v>
      </c>
      <c r="H1240" s="795" t="s">
        <v>4614</v>
      </c>
      <c r="I1240" s="795" t="s">
        <v>1280</v>
      </c>
      <c r="J1240" s="795" t="s">
        <v>1256</v>
      </c>
      <c r="K1240" s="793" t="s">
        <v>1251</v>
      </c>
      <c r="L1240" s="796">
        <v>1</v>
      </c>
      <c r="M1240" s="792">
        <v>12</v>
      </c>
      <c r="N1240" s="794">
        <v>26666.25</v>
      </c>
      <c r="O1240" s="796">
        <v>1</v>
      </c>
      <c r="P1240" s="796">
        <v>6</v>
      </c>
      <c r="Q1240" s="794">
        <v>12892.919999999998</v>
      </c>
    </row>
    <row r="1241" spans="2:17" s="49" customFormat="1" ht="11.25">
      <c r="B1241" s="791" t="s">
        <v>1225</v>
      </c>
      <c r="C1241" s="792" t="s">
        <v>1233</v>
      </c>
      <c r="D1241" s="792" t="s">
        <v>86</v>
      </c>
      <c r="E1241" s="793" t="s">
        <v>1284</v>
      </c>
      <c r="F1241" s="794">
        <v>2000</v>
      </c>
      <c r="G1241" s="792" t="s">
        <v>4615</v>
      </c>
      <c r="H1241" s="795" t="s">
        <v>4616</v>
      </c>
      <c r="I1241" s="795" t="s">
        <v>4617</v>
      </c>
      <c r="J1241" s="795" t="s">
        <v>1256</v>
      </c>
      <c r="K1241" s="793" t="s">
        <v>1275</v>
      </c>
      <c r="L1241" s="796">
        <v>1</v>
      </c>
      <c r="M1241" s="792">
        <v>12</v>
      </c>
      <c r="N1241" s="794">
        <v>26972.36</v>
      </c>
      <c r="O1241" s="796">
        <v>1</v>
      </c>
      <c r="P1241" s="796">
        <v>6</v>
      </c>
      <c r="Q1241" s="794">
        <v>12930</v>
      </c>
    </row>
    <row r="1242" spans="2:17" s="49" customFormat="1" ht="11.25">
      <c r="B1242" s="791" t="s">
        <v>1225</v>
      </c>
      <c r="C1242" s="792" t="s">
        <v>1233</v>
      </c>
      <c r="D1242" s="792" t="s">
        <v>86</v>
      </c>
      <c r="E1242" s="793" t="s">
        <v>1234</v>
      </c>
      <c r="F1242" s="794">
        <v>2000</v>
      </c>
      <c r="G1242" s="792" t="s">
        <v>4618</v>
      </c>
      <c r="H1242" s="795" t="s">
        <v>4619</v>
      </c>
      <c r="I1242" s="795" t="s">
        <v>4620</v>
      </c>
      <c r="J1242" s="795" t="s">
        <v>1256</v>
      </c>
      <c r="K1242" s="793" t="s">
        <v>1327</v>
      </c>
      <c r="L1242" s="796">
        <v>1</v>
      </c>
      <c r="M1242" s="792">
        <v>12</v>
      </c>
      <c r="N1242" s="794">
        <v>26933.200000000001</v>
      </c>
      <c r="O1242" s="796">
        <v>1</v>
      </c>
      <c r="P1242" s="796">
        <v>6</v>
      </c>
      <c r="Q1242" s="794">
        <v>9812.09</v>
      </c>
    </row>
    <row r="1243" spans="2:17" s="49" customFormat="1" ht="11.25">
      <c r="B1243" s="791" t="s">
        <v>1225</v>
      </c>
      <c r="C1243" s="792" t="s">
        <v>1233</v>
      </c>
      <c r="D1243" s="792" t="s">
        <v>86</v>
      </c>
      <c r="E1243" s="793" t="s">
        <v>1244</v>
      </c>
      <c r="F1243" s="794">
        <v>2000</v>
      </c>
      <c r="G1243" s="792" t="s">
        <v>4621</v>
      </c>
      <c r="H1243" s="795" t="s">
        <v>4622</v>
      </c>
      <c r="I1243" s="795" t="s">
        <v>4623</v>
      </c>
      <c r="J1243" s="795" t="s">
        <v>1256</v>
      </c>
      <c r="K1243" s="793" t="s">
        <v>1251</v>
      </c>
      <c r="L1243" s="796">
        <v>1</v>
      </c>
      <c r="M1243" s="792">
        <v>12</v>
      </c>
      <c r="N1243" s="794">
        <v>27205.14</v>
      </c>
      <c r="O1243" s="796">
        <v>1</v>
      </c>
      <c r="P1243" s="796">
        <v>6</v>
      </c>
      <c r="Q1243" s="794">
        <v>12860.960000000001</v>
      </c>
    </row>
    <row r="1244" spans="2:17" s="49" customFormat="1" ht="11.25">
      <c r="B1244" s="791" t="s">
        <v>1225</v>
      </c>
      <c r="C1244" s="792" t="s">
        <v>1233</v>
      </c>
      <c r="D1244" s="792" t="s">
        <v>86</v>
      </c>
      <c r="E1244" s="793" t="s">
        <v>1234</v>
      </c>
      <c r="F1244" s="794">
        <v>2000</v>
      </c>
      <c r="G1244" s="792" t="s">
        <v>4624</v>
      </c>
      <c r="H1244" s="795" t="s">
        <v>4625</v>
      </c>
      <c r="I1244" s="795" t="s">
        <v>4626</v>
      </c>
      <c r="J1244" s="795" t="s">
        <v>1256</v>
      </c>
      <c r="K1244" s="793" t="s">
        <v>1327</v>
      </c>
      <c r="L1244" s="796">
        <v>1</v>
      </c>
      <c r="M1244" s="792">
        <v>12</v>
      </c>
      <c r="N1244" s="794">
        <v>26925.41</v>
      </c>
      <c r="O1244" s="796">
        <v>1</v>
      </c>
      <c r="P1244" s="796">
        <v>6</v>
      </c>
      <c r="Q1244" s="794">
        <v>12765.56</v>
      </c>
    </row>
    <row r="1245" spans="2:17" s="49" customFormat="1" ht="11.25">
      <c r="B1245" s="791" t="s">
        <v>1225</v>
      </c>
      <c r="C1245" s="792" t="s">
        <v>1233</v>
      </c>
      <c r="D1245" s="792" t="s">
        <v>86</v>
      </c>
      <c r="E1245" s="793" t="s">
        <v>2138</v>
      </c>
      <c r="F1245" s="794">
        <v>2000</v>
      </c>
      <c r="G1245" s="792" t="s">
        <v>4627</v>
      </c>
      <c r="H1245" s="795" t="s">
        <v>4628</v>
      </c>
      <c r="I1245" s="795" t="s">
        <v>4629</v>
      </c>
      <c r="J1245" s="795" t="s">
        <v>1238</v>
      </c>
      <c r="K1245" s="793" t="s">
        <v>1232</v>
      </c>
      <c r="L1245" s="796">
        <v>1</v>
      </c>
      <c r="M1245" s="792">
        <v>12</v>
      </c>
      <c r="N1245" s="794">
        <v>27133.33</v>
      </c>
      <c r="O1245" s="796">
        <v>1</v>
      </c>
      <c r="P1245" s="796">
        <v>6</v>
      </c>
      <c r="Q1245" s="794">
        <v>12926.24</v>
      </c>
    </row>
    <row r="1246" spans="2:17" s="49" customFormat="1" ht="11.25">
      <c r="B1246" s="791" t="s">
        <v>1225</v>
      </c>
      <c r="C1246" s="792" t="s">
        <v>1243</v>
      </c>
      <c r="D1246" s="792" t="s">
        <v>86</v>
      </c>
      <c r="E1246" s="793" t="s">
        <v>4452</v>
      </c>
      <c r="F1246" s="794">
        <v>2600</v>
      </c>
      <c r="G1246" s="792" t="s">
        <v>4630</v>
      </c>
      <c r="H1246" s="795" t="s">
        <v>4631</v>
      </c>
      <c r="I1246" s="795" t="s">
        <v>1513</v>
      </c>
      <c r="J1246" s="795" t="s">
        <v>1256</v>
      </c>
      <c r="K1246" s="793" t="s">
        <v>1327</v>
      </c>
      <c r="L1246" s="796">
        <v>1</v>
      </c>
      <c r="M1246" s="792">
        <v>12</v>
      </c>
      <c r="N1246" s="794">
        <v>35199.64</v>
      </c>
      <c r="O1246" s="796">
        <v>1</v>
      </c>
      <c r="P1246" s="796">
        <v>6</v>
      </c>
      <c r="Q1246" s="794">
        <v>16530</v>
      </c>
    </row>
    <row r="1247" spans="2:17" s="49" customFormat="1" ht="11.25">
      <c r="B1247" s="791" t="s">
        <v>1225</v>
      </c>
      <c r="C1247" s="792" t="s">
        <v>1226</v>
      </c>
      <c r="D1247" s="792" t="s">
        <v>86</v>
      </c>
      <c r="E1247" s="793" t="s">
        <v>2484</v>
      </c>
      <c r="F1247" s="794">
        <v>2000</v>
      </c>
      <c r="G1247" s="792" t="s">
        <v>4632</v>
      </c>
      <c r="H1247" s="795" t="s">
        <v>4633</v>
      </c>
      <c r="I1247" s="795" t="s">
        <v>4620</v>
      </c>
      <c r="J1247" s="795" t="s">
        <v>1256</v>
      </c>
      <c r="K1247" s="793" t="s">
        <v>1251</v>
      </c>
      <c r="L1247" s="796">
        <v>0</v>
      </c>
      <c r="M1247" s="792">
        <v>1</v>
      </c>
      <c r="N1247" s="794">
        <v>2533.33</v>
      </c>
      <c r="O1247" s="796"/>
      <c r="P1247" s="796"/>
      <c r="Q1247" s="794"/>
    </row>
    <row r="1248" spans="2:17" s="49" customFormat="1" ht="11.25">
      <c r="B1248" s="791" t="s">
        <v>1225</v>
      </c>
      <c r="C1248" s="792" t="s">
        <v>1243</v>
      </c>
      <c r="D1248" s="792" t="s">
        <v>86</v>
      </c>
      <c r="E1248" s="793" t="s">
        <v>4634</v>
      </c>
      <c r="F1248" s="794">
        <v>3500</v>
      </c>
      <c r="G1248" s="792" t="s">
        <v>4635</v>
      </c>
      <c r="H1248" s="795" t="s">
        <v>4636</v>
      </c>
      <c r="I1248" s="795" t="s">
        <v>4637</v>
      </c>
      <c r="J1248" s="795" t="s">
        <v>1256</v>
      </c>
      <c r="K1248" s="793" t="s">
        <v>1251</v>
      </c>
      <c r="L1248" s="796">
        <v>7</v>
      </c>
      <c r="M1248" s="792">
        <v>12</v>
      </c>
      <c r="N1248" s="794">
        <v>45000</v>
      </c>
      <c r="O1248" s="796">
        <v>1</v>
      </c>
      <c r="P1248" s="796">
        <v>6</v>
      </c>
      <c r="Q1248" s="794">
        <v>21930</v>
      </c>
    </row>
    <row r="1249" spans="2:17" s="49" customFormat="1" ht="11.25">
      <c r="B1249" s="791" t="s">
        <v>1225</v>
      </c>
      <c r="C1249" s="792" t="s">
        <v>1233</v>
      </c>
      <c r="D1249" s="792" t="s">
        <v>86</v>
      </c>
      <c r="E1249" s="793" t="s">
        <v>1708</v>
      </c>
      <c r="F1249" s="794">
        <v>2300</v>
      </c>
      <c r="G1249" s="792" t="s">
        <v>4638</v>
      </c>
      <c r="H1249" s="795" t="s">
        <v>4639</v>
      </c>
      <c r="I1249" s="795" t="s">
        <v>4640</v>
      </c>
      <c r="J1249" s="795" t="s">
        <v>1256</v>
      </c>
      <c r="K1249" s="793" t="s">
        <v>1327</v>
      </c>
      <c r="L1249" s="796">
        <v>1</v>
      </c>
      <c r="M1249" s="792">
        <v>12</v>
      </c>
      <c r="N1249" s="794">
        <v>30444.91</v>
      </c>
      <c r="O1249" s="796">
        <v>1</v>
      </c>
      <c r="P1249" s="796">
        <v>6</v>
      </c>
      <c r="Q1249" s="794">
        <v>14728.4</v>
      </c>
    </row>
    <row r="1250" spans="2:17" s="49" customFormat="1" ht="11.25">
      <c r="B1250" s="791" t="s">
        <v>1225</v>
      </c>
      <c r="C1250" s="792" t="s">
        <v>1226</v>
      </c>
      <c r="D1250" s="792" t="s">
        <v>86</v>
      </c>
      <c r="E1250" s="793" t="s">
        <v>1264</v>
      </c>
      <c r="F1250" s="794">
        <v>2000</v>
      </c>
      <c r="G1250" s="792" t="s">
        <v>4641</v>
      </c>
      <c r="H1250" s="795" t="s">
        <v>4642</v>
      </c>
      <c r="I1250" s="795" t="s">
        <v>4643</v>
      </c>
      <c r="J1250" s="795" t="s">
        <v>1231</v>
      </c>
      <c r="K1250" s="793" t="s">
        <v>1232</v>
      </c>
      <c r="L1250" s="796">
        <v>0</v>
      </c>
      <c r="M1250" s="792">
        <v>1</v>
      </c>
      <c r="N1250" s="794">
        <v>1166.67</v>
      </c>
      <c r="O1250" s="796"/>
      <c r="P1250" s="796"/>
      <c r="Q1250" s="794"/>
    </row>
    <row r="1251" spans="2:17" s="49" customFormat="1" ht="11.25">
      <c r="B1251" s="791" t="s">
        <v>1225</v>
      </c>
      <c r="C1251" s="792" t="s">
        <v>1233</v>
      </c>
      <c r="D1251" s="792" t="s">
        <v>86</v>
      </c>
      <c r="E1251" s="793" t="s">
        <v>3810</v>
      </c>
      <c r="F1251" s="794">
        <v>2600</v>
      </c>
      <c r="G1251" s="792" t="s">
        <v>4644</v>
      </c>
      <c r="H1251" s="795" t="s">
        <v>4645</v>
      </c>
      <c r="I1251" s="795" t="s">
        <v>4646</v>
      </c>
      <c r="J1251" s="795" t="s">
        <v>1256</v>
      </c>
      <c r="K1251" s="793" t="s">
        <v>1251</v>
      </c>
      <c r="L1251" s="796">
        <v>1</v>
      </c>
      <c r="M1251" s="792">
        <v>12</v>
      </c>
      <c r="N1251" s="794">
        <v>34195.660000000003</v>
      </c>
      <c r="O1251" s="796">
        <v>1</v>
      </c>
      <c r="P1251" s="796">
        <v>6</v>
      </c>
      <c r="Q1251" s="794">
        <v>16528.739999999998</v>
      </c>
    </row>
    <row r="1252" spans="2:17" s="49" customFormat="1" ht="11.25">
      <c r="B1252" s="791" t="s">
        <v>1225</v>
      </c>
      <c r="C1252" s="792" t="s">
        <v>1233</v>
      </c>
      <c r="D1252" s="792" t="s">
        <v>86</v>
      </c>
      <c r="E1252" s="793" t="s">
        <v>4647</v>
      </c>
      <c r="F1252" s="794">
        <v>3000</v>
      </c>
      <c r="G1252" s="792" t="s">
        <v>4648</v>
      </c>
      <c r="H1252" s="795" t="s">
        <v>4649</v>
      </c>
      <c r="I1252" s="795" t="s">
        <v>4650</v>
      </c>
      <c r="J1252" s="795" t="s">
        <v>1256</v>
      </c>
      <c r="K1252" s="793" t="s">
        <v>1251</v>
      </c>
      <c r="L1252" s="796">
        <v>1</v>
      </c>
      <c r="M1252" s="792">
        <v>12</v>
      </c>
      <c r="N1252" s="794">
        <v>38884.58</v>
      </c>
      <c r="O1252" s="796">
        <v>1</v>
      </c>
      <c r="P1252" s="796">
        <v>6</v>
      </c>
      <c r="Q1252" s="794">
        <v>18929.800000000003</v>
      </c>
    </row>
    <row r="1253" spans="2:17" s="49" customFormat="1" ht="11.25">
      <c r="B1253" s="791" t="s">
        <v>1225</v>
      </c>
      <c r="C1253" s="792" t="s">
        <v>1233</v>
      </c>
      <c r="D1253" s="792" t="s">
        <v>86</v>
      </c>
      <c r="E1253" s="793" t="s">
        <v>1234</v>
      </c>
      <c r="F1253" s="794">
        <v>2000</v>
      </c>
      <c r="G1253" s="792" t="s">
        <v>4651</v>
      </c>
      <c r="H1253" s="795" t="s">
        <v>4652</v>
      </c>
      <c r="I1253" s="795" t="s">
        <v>1857</v>
      </c>
      <c r="J1253" s="795" t="s">
        <v>1256</v>
      </c>
      <c r="K1253" s="793" t="s">
        <v>1327</v>
      </c>
      <c r="L1253" s="796">
        <v>1</v>
      </c>
      <c r="M1253" s="792">
        <v>10</v>
      </c>
      <c r="N1253" s="794">
        <v>20651.61</v>
      </c>
      <c r="O1253" s="796">
        <v>1</v>
      </c>
      <c r="P1253" s="796">
        <v>6</v>
      </c>
      <c r="Q1253" s="794">
        <v>12930</v>
      </c>
    </row>
    <row r="1254" spans="2:17" s="49" customFormat="1" ht="11.25">
      <c r="B1254" s="791" t="s">
        <v>1225</v>
      </c>
      <c r="C1254" s="792" t="s">
        <v>1233</v>
      </c>
      <c r="D1254" s="792" t="s">
        <v>86</v>
      </c>
      <c r="E1254" s="793" t="s">
        <v>1339</v>
      </c>
      <c r="F1254" s="794">
        <v>2300</v>
      </c>
      <c r="G1254" s="792" t="s">
        <v>4653</v>
      </c>
      <c r="H1254" s="795" t="s">
        <v>4654</v>
      </c>
      <c r="I1254" s="795" t="s">
        <v>1274</v>
      </c>
      <c r="J1254" s="795" t="s">
        <v>1256</v>
      </c>
      <c r="K1254" s="793" t="s">
        <v>1251</v>
      </c>
      <c r="L1254" s="796">
        <v>1</v>
      </c>
      <c r="M1254" s="792">
        <v>12</v>
      </c>
      <c r="N1254" s="794">
        <v>30830</v>
      </c>
      <c r="O1254" s="796">
        <v>1</v>
      </c>
      <c r="P1254" s="796">
        <v>6</v>
      </c>
      <c r="Q1254" s="794">
        <v>14730</v>
      </c>
    </row>
    <row r="1255" spans="2:17" s="49" customFormat="1" ht="11.25">
      <c r="B1255" s="791" t="s">
        <v>1225</v>
      </c>
      <c r="C1255" s="792" t="s">
        <v>1233</v>
      </c>
      <c r="D1255" s="792" t="s">
        <v>86</v>
      </c>
      <c r="E1255" s="793" t="s">
        <v>1264</v>
      </c>
      <c r="F1255" s="794">
        <v>2000</v>
      </c>
      <c r="G1255" s="792" t="s">
        <v>4655</v>
      </c>
      <c r="H1255" s="795" t="s">
        <v>4656</v>
      </c>
      <c r="I1255" s="795" t="s">
        <v>4657</v>
      </c>
      <c r="J1255" s="795" t="s">
        <v>1256</v>
      </c>
      <c r="K1255" s="793" t="s">
        <v>1275</v>
      </c>
      <c r="L1255" s="796">
        <v>1</v>
      </c>
      <c r="M1255" s="792">
        <v>12</v>
      </c>
      <c r="N1255" s="794">
        <v>26882.78</v>
      </c>
      <c r="O1255" s="796">
        <v>1</v>
      </c>
      <c r="P1255" s="796">
        <v>6</v>
      </c>
      <c r="Q1255" s="794">
        <v>12919.16</v>
      </c>
    </row>
    <row r="1256" spans="2:17" s="49" customFormat="1" ht="11.25">
      <c r="B1256" s="791" t="s">
        <v>1225</v>
      </c>
      <c r="C1256" s="792" t="s">
        <v>1233</v>
      </c>
      <c r="D1256" s="792" t="s">
        <v>86</v>
      </c>
      <c r="E1256" s="793" t="s">
        <v>1244</v>
      </c>
      <c r="F1256" s="794">
        <v>2000</v>
      </c>
      <c r="G1256" s="792" t="s">
        <v>4658</v>
      </c>
      <c r="H1256" s="795" t="s">
        <v>4659</v>
      </c>
      <c r="I1256" s="795" t="s">
        <v>4660</v>
      </c>
      <c r="J1256" s="795" t="s">
        <v>1256</v>
      </c>
      <c r="K1256" s="793" t="s">
        <v>1327</v>
      </c>
      <c r="L1256" s="796">
        <v>1</v>
      </c>
      <c r="M1256" s="792">
        <v>12</v>
      </c>
      <c r="N1256" s="794">
        <v>27198.07</v>
      </c>
      <c r="O1256" s="796">
        <v>1</v>
      </c>
      <c r="P1256" s="796">
        <v>6</v>
      </c>
      <c r="Q1256" s="794">
        <v>12930</v>
      </c>
    </row>
    <row r="1257" spans="2:17" s="49" customFormat="1" ht="11.25">
      <c r="B1257" s="791" t="s">
        <v>1225</v>
      </c>
      <c r="C1257" s="792" t="s">
        <v>1226</v>
      </c>
      <c r="D1257" s="792" t="s">
        <v>86</v>
      </c>
      <c r="E1257" s="793" t="s">
        <v>1244</v>
      </c>
      <c r="F1257" s="794">
        <v>2000</v>
      </c>
      <c r="G1257" s="792" t="s">
        <v>4661</v>
      </c>
      <c r="H1257" s="795" t="s">
        <v>4662</v>
      </c>
      <c r="I1257" s="795" t="s">
        <v>3205</v>
      </c>
      <c r="J1257" s="795" t="s">
        <v>1256</v>
      </c>
      <c r="K1257" s="793" t="s">
        <v>1327</v>
      </c>
      <c r="L1257" s="796">
        <v>0</v>
      </c>
      <c r="M1257" s="792">
        <v>1</v>
      </c>
      <c r="N1257" s="794">
        <v>2166.67</v>
      </c>
      <c r="O1257" s="796"/>
      <c r="P1257" s="796"/>
      <c r="Q1257" s="794"/>
    </row>
    <row r="1258" spans="2:17" s="49" customFormat="1" ht="11.25">
      <c r="B1258" s="791" t="s">
        <v>1225</v>
      </c>
      <c r="C1258" s="792" t="s">
        <v>1233</v>
      </c>
      <c r="D1258" s="792" t="s">
        <v>86</v>
      </c>
      <c r="E1258" s="793" t="s">
        <v>4663</v>
      </c>
      <c r="F1258" s="794">
        <v>2500</v>
      </c>
      <c r="G1258" s="792" t="s">
        <v>4664</v>
      </c>
      <c r="H1258" s="795" t="s">
        <v>4665</v>
      </c>
      <c r="I1258" s="795" t="s">
        <v>1449</v>
      </c>
      <c r="J1258" s="795" t="s">
        <v>1256</v>
      </c>
      <c r="K1258" s="793" t="s">
        <v>1327</v>
      </c>
      <c r="L1258" s="796">
        <v>7</v>
      </c>
      <c r="M1258" s="792">
        <v>12</v>
      </c>
      <c r="N1258" s="794">
        <v>33138.370000000003</v>
      </c>
      <c r="O1258" s="796">
        <v>1</v>
      </c>
      <c r="P1258" s="796">
        <v>6</v>
      </c>
      <c r="Q1258" s="794">
        <v>15925.83</v>
      </c>
    </row>
    <row r="1259" spans="2:17" s="49" customFormat="1" ht="11.25">
      <c r="B1259" s="791" t="s">
        <v>1225</v>
      </c>
      <c r="C1259" s="792" t="s">
        <v>1243</v>
      </c>
      <c r="D1259" s="792" t="s">
        <v>86</v>
      </c>
      <c r="E1259" s="793" t="s">
        <v>1753</v>
      </c>
      <c r="F1259" s="794">
        <v>2600</v>
      </c>
      <c r="G1259" s="792" t="s">
        <v>4666</v>
      </c>
      <c r="H1259" s="795" t="s">
        <v>4667</v>
      </c>
      <c r="I1259" s="795" t="s">
        <v>1331</v>
      </c>
      <c r="J1259" s="795" t="s">
        <v>1238</v>
      </c>
      <c r="K1259" s="793" t="s">
        <v>1232</v>
      </c>
      <c r="L1259" s="796">
        <v>0</v>
      </c>
      <c r="M1259" s="792">
        <v>1</v>
      </c>
      <c r="N1259" s="794">
        <v>2347.2199999999998</v>
      </c>
      <c r="O1259" s="796"/>
      <c r="P1259" s="796"/>
      <c r="Q1259" s="794"/>
    </row>
    <row r="1260" spans="2:17" s="49" customFormat="1" ht="11.25">
      <c r="B1260" s="791" t="s">
        <v>1225</v>
      </c>
      <c r="C1260" s="792" t="s">
        <v>1233</v>
      </c>
      <c r="D1260" s="792" t="s">
        <v>86</v>
      </c>
      <c r="E1260" s="793" t="s">
        <v>4663</v>
      </c>
      <c r="F1260" s="794">
        <v>2500</v>
      </c>
      <c r="G1260" s="792" t="s">
        <v>4668</v>
      </c>
      <c r="H1260" s="795" t="s">
        <v>4669</v>
      </c>
      <c r="I1260" s="795" t="s">
        <v>4650</v>
      </c>
      <c r="J1260" s="795" t="s">
        <v>1256</v>
      </c>
      <c r="K1260" s="793" t="s">
        <v>1251</v>
      </c>
      <c r="L1260" s="796">
        <v>7</v>
      </c>
      <c r="M1260" s="792">
        <v>12</v>
      </c>
      <c r="N1260" s="794">
        <v>33000</v>
      </c>
      <c r="O1260" s="796">
        <v>1</v>
      </c>
      <c r="P1260" s="796">
        <v>6</v>
      </c>
      <c r="Q1260" s="794">
        <v>16929.129999999997</v>
      </c>
    </row>
    <row r="1261" spans="2:17" s="49" customFormat="1" ht="11.25">
      <c r="B1261" s="791" t="s">
        <v>1225</v>
      </c>
      <c r="C1261" s="792" t="s">
        <v>1233</v>
      </c>
      <c r="D1261" s="792" t="s">
        <v>86</v>
      </c>
      <c r="E1261" s="793" t="s">
        <v>1244</v>
      </c>
      <c r="F1261" s="794">
        <v>1500</v>
      </c>
      <c r="G1261" s="792" t="s">
        <v>4670</v>
      </c>
      <c r="H1261" s="795" t="s">
        <v>4671</v>
      </c>
      <c r="I1261" s="795" t="s">
        <v>4672</v>
      </c>
      <c r="J1261" s="795" t="s">
        <v>1256</v>
      </c>
      <c r="K1261" s="793" t="s">
        <v>1251</v>
      </c>
      <c r="L1261" s="796">
        <v>7</v>
      </c>
      <c r="M1261" s="792">
        <v>12</v>
      </c>
      <c r="N1261" s="794">
        <v>21199.690000000002</v>
      </c>
      <c r="O1261" s="796">
        <v>1</v>
      </c>
      <c r="P1261" s="796">
        <v>6</v>
      </c>
      <c r="Q1261" s="794">
        <v>9880</v>
      </c>
    </row>
    <row r="1262" spans="2:17" s="49" customFormat="1" ht="11.25">
      <c r="B1262" s="791" t="s">
        <v>1225</v>
      </c>
      <c r="C1262" s="792" t="s">
        <v>1233</v>
      </c>
      <c r="D1262" s="792" t="s">
        <v>86</v>
      </c>
      <c r="E1262" s="793" t="s">
        <v>1719</v>
      </c>
      <c r="F1262" s="794">
        <v>1800</v>
      </c>
      <c r="G1262" s="792" t="s">
        <v>4673</v>
      </c>
      <c r="H1262" s="795" t="s">
        <v>4674</v>
      </c>
      <c r="I1262" s="795" t="s">
        <v>1242</v>
      </c>
      <c r="J1262" s="795" t="s">
        <v>1242</v>
      </c>
      <c r="K1262" s="793" t="s">
        <v>1242</v>
      </c>
      <c r="L1262" s="796">
        <v>7</v>
      </c>
      <c r="M1262" s="792">
        <v>12</v>
      </c>
      <c r="N1262" s="794">
        <v>24600</v>
      </c>
      <c r="O1262" s="796">
        <v>1</v>
      </c>
      <c r="P1262" s="796">
        <v>6</v>
      </c>
      <c r="Q1262" s="794">
        <v>11730</v>
      </c>
    </row>
    <row r="1263" spans="2:17" s="49" customFormat="1" ht="11.25">
      <c r="B1263" s="791" t="s">
        <v>1225</v>
      </c>
      <c r="C1263" s="792" t="s">
        <v>1233</v>
      </c>
      <c r="D1263" s="792" t="s">
        <v>86</v>
      </c>
      <c r="E1263" s="793" t="s">
        <v>1339</v>
      </c>
      <c r="F1263" s="794">
        <v>2300</v>
      </c>
      <c r="G1263" s="792" t="s">
        <v>4675</v>
      </c>
      <c r="H1263" s="795" t="s">
        <v>4676</v>
      </c>
      <c r="I1263" s="795" t="s">
        <v>4677</v>
      </c>
      <c r="J1263" s="795" t="s">
        <v>1256</v>
      </c>
      <c r="K1263" s="793" t="s">
        <v>1251</v>
      </c>
      <c r="L1263" s="796">
        <v>1</v>
      </c>
      <c r="M1263" s="792">
        <v>12</v>
      </c>
      <c r="N1263" s="794">
        <v>30541.059999999998</v>
      </c>
      <c r="O1263" s="796">
        <v>1</v>
      </c>
      <c r="P1263" s="796">
        <v>6</v>
      </c>
      <c r="Q1263" s="794">
        <v>14730</v>
      </c>
    </row>
    <row r="1264" spans="2:17" s="49" customFormat="1" ht="11.25">
      <c r="B1264" s="791" t="s">
        <v>1225</v>
      </c>
      <c r="C1264" s="792" t="s">
        <v>1233</v>
      </c>
      <c r="D1264" s="792" t="s">
        <v>86</v>
      </c>
      <c r="E1264" s="793" t="s">
        <v>1450</v>
      </c>
      <c r="F1264" s="794">
        <v>2000</v>
      </c>
      <c r="G1264" s="792" t="s">
        <v>4678</v>
      </c>
      <c r="H1264" s="795" t="s">
        <v>4679</v>
      </c>
      <c r="I1264" s="795" t="s">
        <v>1513</v>
      </c>
      <c r="J1264" s="795" t="s">
        <v>1238</v>
      </c>
      <c r="K1264" s="793" t="s">
        <v>1232</v>
      </c>
      <c r="L1264" s="796">
        <v>7</v>
      </c>
      <c r="M1264" s="792">
        <v>12</v>
      </c>
      <c r="N1264" s="794">
        <v>26999.309999999998</v>
      </c>
      <c r="O1264" s="796">
        <v>1</v>
      </c>
      <c r="P1264" s="796">
        <v>6</v>
      </c>
      <c r="Q1264" s="794">
        <v>12917.08</v>
      </c>
    </row>
    <row r="1265" spans="2:17" s="49" customFormat="1" ht="11.25">
      <c r="B1265" s="791" t="s">
        <v>1225</v>
      </c>
      <c r="C1265" s="792" t="s">
        <v>1233</v>
      </c>
      <c r="D1265" s="792" t="s">
        <v>86</v>
      </c>
      <c r="E1265" s="793" t="s">
        <v>1244</v>
      </c>
      <c r="F1265" s="794">
        <v>2000</v>
      </c>
      <c r="G1265" s="792" t="s">
        <v>4680</v>
      </c>
      <c r="H1265" s="795" t="s">
        <v>4681</v>
      </c>
      <c r="I1265" s="795" t="s">
        <v>2440</v>
      </c>
      <c r="J1265" s="795" t="s">
        <v>1238</v>
      </c>
      <c r="K1265" s="793" t="s">
        <v>1232</v>
      </c>
      <c r="L1265" s="796">
        <v>1</v>
      </c>
      <c r="M1265" s="792">
        <v>12</v>
      </c>
      <c r="N1265" s="794">
        <v>26999.739999999998</v>
      </c>
      <c r="O1265" s="796">
        <v>1</v>
      </c>
      <c r="P1265" s="796">
        <v>6</v>
      </c>
      <c r="Q1265" s="794">
        <v>12930</v>
      </c>
    </row>
    <row r="1266" spans="2:17" s="49" customFormat="1" ht="11.25">
      <c r="B1266" s="791" t="s">
        <v>1225</v>
      </c>
      <c r="C1266" s="792" t="s">
        <v>1233</v>
      </c>
      <c r="D1266" s="792" t="s">
        <v>86</v>
      </c>
      <c r="E1266" s="793" t="s">
        <v>1719</v>
      </c>
      <c r="F1266" s="794">
        <v>1800</v>
      </c>
      <c r="G1266" s="792" t="s">
        <v>4682</v>
      </c>
      <c r="H1266" s="795" t="s">
        <v>4683</v>
      </c>
      <c r="I1266" s="795" t="s">
        <v>4684</v>
      </c>
      <c r="J1266" s="795" t="s">
        <v>1256</v>
      </c>
      <c r="K1266" s="793" t="s">
        <v>1251</v>
      </c>
      <c r="L1266" s="796">
        <v>7</v>
      </c>
      <c r="M1266" s="792">
        <v>12</v>
      </c>
      <c r="N1266" s="794">
        <v>24600</v>
      </c>
      <c r="O1266" s="796">
        <v>1</v>
      </c>
      <c r="P1266" s="796">
        <v>6</v>
      </c>
      <c r="Q1266" s="794">
        <v>11722</v>
      </c>
    </row>
    <row r="1267" spans="2:17" s="49" customFormat="1" ht="11.25">
      <c r="B1267" s="791" t="s">
        <v>1225</v>
      </c>
      <c r="C1267" s="792" t="s">
        <v>1233</v>
      </c>
      <c r="D1267" s="792" t="s">
        <v>86</v>
      </c>
      <c r="E1267" s="793" t="s">
        <v>2909</v>
      </c>
      <c r="F1267" s="794">
        <v>1500</v>
      </c>
      <c r="G1267" s="792" t="s">
        <v>4685</v>
      </c>
      <c r="H1267" s="795" t="s">
        <v>4686</v>
      </c>
      <c r="I1267" s="795" t="s">
        <v>1290</v>
      </c>
      <c r="J1267" s="795" t="s">
        <v>1238</v>
      </c>
      <c r="K1267" s="793" t="s">
        <v>1232</v>
      </c>
      <c r="L1267" s="796">
        <v>7</v>
      </c>
      <c r="M1267" s="792">
        <v>12</v>
      </c>
      <c r="N1267" s="794">
        <v>21198.639999999999</v>
      </c>
      <c r="O1267" s="796">
        <v>1</v>
      </c>
      <c r="P1267" s="796">
        <v>6</v>
      </c>
      <c r="Q1267" s="794">
        <v>9930</v>
      </c>
    </row>
    <row r="1268" spans="2:17" s="49" customFormat="1" ht="11.25">
      <c r="B1268" s="791" t="s">
        <v>1225</v>
      </c>
      <c r="C1268" s="792" t="s">
        <v>1233</v>
      </c>
      <c r="D1268" s="792" t="s">
        <v>86</v>
      </c>
      <c r="E1268" s="793" t="s">
        <v>1680</v>
      </c>
      <c r="F1268" s="794">
        <v>5000</v>
      </c>
      <c r="G1268" s="792" t="s">
        <v>4687</v>
      </c>
      <c r="H1268" s="795" t="s">
        <v>4688</v>
      </c>
      <c r="I1268" s="795" t="s">
        <v>4689</v>
      </c>
      <c r="J1268" s="795" t="s">
        <v>1256</v>
      </c>
      <c r="K1268" s="793" t="s">
        <v>1251</v>
      </c>
      <c r="L1268" s="796">
        <v>1</v>
      </c>
      <c r="M1268" s="792">
        <v>12</v>
      </c>
      <c r="N1268" s="794">
        <v>62819.78</v>
      </c>
      <c r="O1268" s="796">
        <v>1</v>
      </c>
      <c r="P1268" s="796">
        <v>6</v>
      </c>
      <c r="Q1268" s="794">
        <v>30921.319999999996</v>
      </c>
    </row>
    <row r="1269" spans="2:17" s="49" customFormat="1" ht="11.25">
      <c r="B1269" s="791" t="s">
        <v>1225</v>
      </c>
      <c r="C1269" s="792" t="s">
        <v>1233</v>
      </c>
      <c r="D1269" s="792" t="s">
        <v>86</v>
      </c>
      <c r="E1269" s="793" t="s">
        <v>2814</v>
      </c>
      <c r="F1269" s="794">
        <v>2000</v>
      </c>
      <c r="G1269" s="792" t="s">
        <v>4690</v>
      </c>
      <c r="H1269" s="795" t="s">
        <v>4691</v>
      </c>
      <c r="I1269" s="795" t="s">
        <v>1247</v>
      </c>
      <c r="J1269" s="795" t="s">
        <v>1238</v>
      </c>
      <c r="K1269" s="793" t="s">
        <v>1260</v>
      </c>
      <c r="L1269" s="796">
        <v>1</v>
      </c>
      <c r="M1269" s="792">
        <v>12</v>
      </c>
      <c r="N1269" s="794">
        <v>26788.32</v>
      </c>
      <c r="O1269" s="796">
        <v>1</v>
      </c>
      <c r="P1269" s="796">
        <v>6</v>
      </c>
      <c r="Q1269" s="794">
        <v>12895.14</v>
      </c>
    </row>
    <row r="1270" spans="2:17" s="49" customFormat="1" ht="11.25">
      <c r="B1270" s="791" t="s">
        <v>1225</v>
      </c>
      <c r="C1270" s="792" t="s">
        <v>1233</v>
      </c>
      <c r="D1270" s="792" t="s">
        <v>86</v>
      </c>
      <c r="E1270" s="793" t="s">
        <v>1637</v>
      </c>
      <c r="F1270" s="794">
        <v>5000</v>
      </c>
      <c r="G1270" s="792" t="s">
        <v>4692</v>
      </c>
      <c r="H1270" s="795" t="s">
        <v>4693</v>
      </c>
      <c r="I1270" s="795" t="s">
        <v>1242</v>
      </c>
      <c r="J1270" s="795" t="s">
        <v>1242</v>
      </c>
      <c r="K1270" s="793" t="s">
        <v>1242</v>
      </c>
      <c r="L1270" s="796">
        <v>7</v>
      </c>
      <c r="M1270" s="792">
        <v>12</v>
      </c>
      <c r="N1270" s="794">
        <v>62709.369999999995</v>
      </c>
      <c r="O1270" s="796">
        <v>1</v>
      </c>
      <c r="P1270" s="796">
        <v>6</v>
      </c>
      <c r="Q1270" s="794">
        <v>30930</v>
      </c>
    </row>
    <row r="1271" spans="2:17" s="49" customFormat="1" ht="11.25">
      <c r="B1271" s="791" t="s">
        <v>1225</v>
      </c>
      <c r="C1271" s="792" t="s">
        <v>1233</v>
      </c>
      <c r="D1271" s="792" t="s">
        <v>86</v>
      </c>
      <c r="E1271" s="793" t="s">
        <v>1244</v>
      </c>
      <c r="F1271" s="794">
        <v>2000</v>
      </c>
      <c r="G1271" s="792" t="s">
        <v>4694</v>
      </c>
      <c r="H1271" s="795" t="s">
        <v>4695</v>
      </c>
      <c r="I1271" s="795" t="s">
        <v>1242</v>
      </c>
      <c r="J1271" s="795" t="s">
        <v>1238</v>
      </c>
      <c r="K1271" s="793" t="s">
        <v>1251</v>
      </c>
      <c r="L1271" s="796">
        <v>1</v>
      </c>
      <c r="M1271" s="792">
        <v>12</v>
      </c>
      <c r="N1271" s="794">
        <v>26923.879999999997</v>
      </c>
      <c r="O1271" s="796">
        <v>1</v>
      </c>
      <c r="P1271" s="796">
        <v>6</v>
      </c>
      <c r="Q1271" s="794">
        <v>12930</v>
      </c>
    </row>
    <row r="1272" spans="2:17" s="49" customFormat="1" ht="11.25">
      <c r="B1272" s="791" t="s">
        <v>1225</v>
      </c>
      <c r="C1272" s="792" t="s">
        <v>1233</v>
      </c>
      <c r="D1272" s="792" t="s">
        <v>86</v>
      </c>
      <c r="E1272" s="793" t="s">
        <v>3109</v>
      </c>
      <c r="F1272" s="794">
        <v>5000</v>
      </c>
      <c r="G1272" s="792" t="s">
        <v>4696</v>
      </c>
      <c r="H1272" s="795" t="s">
        <v>4697</v>
      </c>
      <c r="I1272" s="795" t="s">
        <v>4698</v>
      </c>
      <c r="J1272" s="795" t="s">
        <v>1256</v>
      </c>
      <c r="K1272" s="793" t="s">
        <v>1232</v>
      </c>
      <c r="L1272" s="796">
        <v>7</v>
      </c>
      <c r="M1272" s="792">
        <v>12</v>
      </c>
      <c r="N1272" s="794">
        <v>62743.4</v>
      </c>
      <c r="O1272" s="796">
        <v>1</v>
      </c>
      <c r="P1272" s="796">
        <v>6</v>
      </c>
      <c r="Q1272" s="794">
        <v>30512.65</v>
      </c>
    </row>
    <row r="1273" spans="2:17" s="49" customFormat="1" ht="11.25">
      <c r="B1273" s="791" t="s">
        <v>1225</v>
      </c>
      <c r="C1273" s="792" t="s">
        <v>1233</v>
      </c>
      <c r="D1273" s="792" t="s">
        <v>86</v>
      </c>
      <c r="E1273" s="793" t="s">
        <v>1244</v>
      </c>
      <c r="F1273" s="794">
        <v>2000</v>
      </c>
      <c r="G1273" s="792" t="s">
        <v>4699</v>
      </c>
      <c r="H1273" s="795" t="s">
        <v>4700</v>
      </c>
      <c r="I1273" s="795" t="s">
        <v>4646</v>
      </c>
      <c r="J1273" s="795" t="s">
        <v>1256</v>
      </c>
      <c r="K1273" s="793" t="s">
        <v>1327</v>
      </c>
      <c r="L1273" s="796">
        <v>1</v>
      </c>
      <c r="M1273" s="792">
        <v>12</v>
      </c>
      <c r="N1273" s="794">
        <v>27962.22</v>
      </c>
      <c r="O1273" s="796">
        <v>1</v>
      </c>
      <c r="P1273" s="796">
        <v>6</v>
      </c>
      <c r="Q1273" s="794">
        <v>12905.839999999998</v>
      </c>
    </row>
    <row r="1274" spans="2:17" s="49" customFormat="1" ht="11.25">
      <c r="B1274" s="791" t="s">
        <v>1225</v>
      </c>
      <c r="C1274" s="792" t="s">
        <v>1233</v>
      </c>
      <c r="D1274" s="792" t="s">
        <v>86</v>
      </c>
      <c r="E1274" s="793" t="s">
        <v>1851</v>
      </c>
      <c r="F1274" s="794">
        <v>2300</v>
      </c>
      <c r="G1274" s="792" t="s">
        <v>4701</v>
      </c>
      <c r="H1274" s="795" t="s">
        <v>4702</v>
      </c>
      <c r="I1274" s="795" t="s">
        <v>2127</v>
      </c>
      <c r="J1274" s="795" t="s">
        <v>1256</v>
      </c>
      <c r="K1274" s="793" t="s">
        <v>1260</v>
      </c>
      <c r="L1274" s="796">
        <v>1</v>
      </c>
      <c r="M1274" s="792">
        <v>12</v>
      </c>
      <c r="N1274" s="794">
        <v>30346.5</v>
      </c>
      <c r="O1274" s="796">
        <v>1</v>
      </c>
      <c r="P1274" s="796">
        <v>6</v>
      </c>
      <c r="Q1274" s="794">
        <v>14456.38</v>
      </c>
    </row>
    <row r="1275" spans="2:17" s="49" customFormat="1" ht="11.25">
      <c r="B1275" s="791" t="s">
        <v>1225</v>
      </c>
      <c r="C1275" s="792" t="s">
        <v>1233</v>
      </c>
      <c r="D1275" s="792" t="s">
        <v>86</v>
      </c>
      <c r="E1275" s="793" t="s">
        <v>1866</v>
      </c>
      <c r="F1275" s="794">
        <v>2600</v>
      </c>
      <c r="G1275" s="792" t="s">
        <v>4703</v>
      </c>
      <c r="H1275" s="795" t="s">
        <v>4704</v>
      </c>
      <c r="I1275" s="795" t="s">
        <v>4705</v>
      </c>
      <c r="J1275" s="795" t="s">
        <v>1256</v>
      </c>
      <c r="K1275" s="793" t="s">
        <v>1260</v>
      </c>
      <c r="L1275" s="796">
        <v>1</v>
      </c>
      <c r="M1275" s="792">
        <v>12</v>
      </c>
      <c r="N1275" s="794">
        <v>34200</v>
      </c>
      <c r="O1275" s="796">
        <v>1</v>
      </c>
      <c r="P1275" s="796">
        <v>6</v>
      </c>
      <c r="Q1275" s="794">
        <v>16529.28</v>
      </c>
    </row>
    <row r="1276" spans="2:17" s="49" customFormat="1" ht="11.25">
      <c r="B1276" s="791" t="s">
        <v>1225</v>
      </c>
      <c r="C1276" s="792" t="s">
        <v>1233</v>
      </c>
      <c r="D1276" s="792" t="s">
        <v>86</v>
      </c>
      <c r="E1276" s="793" t="s">
        <v>1335</v>
      </c>
      <c r="F1276" s="794">
        <v>3500</v>
      </c>
      <c r="G1276" s="792" t="s">
        <v>4706</v>
      </c>
      <c r="H1276" s="795" t="s">
        <v>4707</v>
      </c>
      <c r="I1276" s="795" t="s">
        <v>2924</v>
      </c>
      <c r="J1276" s="795" t="s">
        <v>1256</v>
      </c>
      <c r="K1276" s="793" t="s">
        <v>1275</v>
      </c>
      <c r="L1276" s="796">
        <v>1</v>
      </c>
      <c r="M1276" s="792">
        <v>12</v>
      </c>
      <c r="N1276" s="794">
        <v>44692.28</v>
      </c>
      <c r="O1276" s="796">
        <v>0</v>
      </c>
      <c r="P1276" s="796">
        <v>1</v>
      </c>
      <c r="Q1276" s="794">
        <v>4375</v>
      </c>
    </row>
    <row r="1277" spans="2:17" s="49" customFormat="1" ht="11.25">
      <c r="B1277" s="791" t="s">
        <v>1225</v>
      </c>
      <c r="C1277" s="792" t="s">
        <v>1233</v>
      </c>
      <c r="D1277" s="792" t="s">
        <v>86</v>
      </c>
      <c r="E1277" s="793" t="s">
        <v>1276</v>
      </c>
      <c r="F1277" s="794">
        <v>2600</v>
      </c>
      <c r="G1277" s="792" t="s">
        <v>4708</v>
      </c>
      <c r="H1277" s="795" t="s">
        <v>4709</v>
      </c>
      <c r="I1277" s="795" t="s">
        <v>1331</v>
      </c>
      <c r="J1277" s="795" t="s">
        <v>1238</v>
      </c>
      <c r="K1277" s="793" t="s">
        <v>1232</v>
      </c>
      <c r="L1277" s="796">
        <v>1</v>
      </c>
      <c r="M1277" s="792">
        <v>12</v>
      </c>
      <c r="N1277" s="794">
        <v>34168.76</v>
      </c>
      <c r="O1277" s="796">
        <v>1</v>
      </c>
      <c r="P1277" s="796">
        <v>6</v>
      </c>
      <c r="Q1277" s="794">
        <v>16529.82</v>
      </c>
    </row>
    <row r="1278" spans="2:17" s="49" customFormat="1" ht="11.25">
      <c r="B1278" s="791" t="s">
        <v>1225</v>
      </c>
      <c r="C1278" s="792" t="s">
        <v>1233</v>
      </c>
      <c r="D1278" s="792" t="s">
        <v>86</v>
      </c>
      <c r="E1278" s="793" t="s">
        <v>4710</v>
      </c>
      <c r="F1278" s="794">
        <v>6000</v>
      </c>
      <c r="G1278" s="792" t="s">
        <v>4711</v>
      </c>
      <c r="H1278" s="795" t="s">
        <v>4712</v>
      </c>
      <c r="I1278" s="795" t="s">
        <v>3650</v>
      </c>
      <c r="J1278" s="795" t="s">
        <v>1256</v>
      </c>
      <c r="K1278" s="793" t="s">
        <v>1251</v>
      </c>
      <c r="L1278" s="796">
        <v>7</v>
      </c>
      <c r="M1278" s="792">
        <v>12</v>
      </c>
      <c r="N1278" s="794">
        <v>73685.83</v>
      </c>
      <c r="O1278" s="796">
        <v>1</v>
      </c>
      <c r="P1278" s="796">
        <v>6</v>
      </c>
      <c r="Q1278" s="794">
        <v>36928.33</v>
      </c>
    </row>
    <row r="1279" spans="2:17" s="49" customFormat="1" ht="11.25">
      <c r="B1279" s="791" t="s">
        <v>1225</v>
      </c>
      <c r="C1279" s="792" t="s">
        <v>1233</v>
      </c>
      <c r="D1279" s="792" t="s">
        <v>86</v>
      </c>
      <c r="E1279" s="793" t="s">
        <v>1244</v>
      </c>
      <c r="F1279" s="794">
        <v>2000</v>
      </c>
      <c r="G1279" s="792" t="s">
        <v>4713</v>
      </c>
      <c r="H1279" s="795" t="s">
        <v>4714</v>
      </c>
      <c r="I1279" s="795" t="s">
        <v>4715</v>
      </c>
      <c r="J1279" s="795" t="s">
        <v>1256</v>
      </c>
      <c r="K1279" s="793" t="s">
        <v>1327</v>
      </c>
      <c r="L1279" s="796">
        <v>1</v>
      </c>
      <c r="M1279" s="792">
        <v>12</v>
      </c>
      <c r="N1279" s="794">
        <v>26981.52</v>
      </c>
      <c r="O1279" s="796">
        <v>1</v>
      </c>
      <c r="P1279" s="796">
        <v>6</v>
      </c>
      <c r="Q1279" s="794">
        <v>12930</v>
      </c>
    </row>
    <row r="1280" spans="2:17" s="49" customFormat="1" ht="11.25">
      <c r="B1280" s="791" t="s">
        <v>1225</v>
      </c>
      <c r="C1280" s="792" t="s">
        <v>1233</v>
      </c>
      <c r="D1280" s="792" t="s">
        <v>86</v>
      </c>
      <c r="E1280" s="793" t="s">
        <v>1287</v>
      </c>
      <c r="F1280" s="794">
        <v>2100</v>
      </c>
      <c r="G1280" s="792" t="s">
        <v>4716</v>
      </c>
      <c r="H1280" s="795" t="s">
        <v>4717</v>
      </c>
      <c r="I1280" s="795" t="s">
        <v>1290</v>
      </c>
      <c r="J1280" s="795" t="s">
        <v>1238</v>
      </c>
      <c r="K1280" s="793" t="s">
        <v>1232</v>
      </c>
      <c r="L1280" s="796">
        <v>7</v>
      </c>
      <c r="M1280" s="792">
        <v>12</v>
      </c>
      <c r="N1280" s="794">
        <v>28195.48</v>
      </c>
      <c r="O1280" s="796">
        <v>1</v>
      </c>
      <c r="P1280" s="796">
        <v>6</v>
      </c>
      <c r="Q1280" s="794">
        <v>13530</v>
      </c>
    </row>
    <row r="1281" spans="2:17" s="49" customFormat="1" ht="11.25">
      <c r="B1281" s="791" t="s">
        <v>1225</v>
      </c>
      <c r="C1281" s="792" t="s">
        <v>1233</v>
      </c>
      <c r="D1281" s="792" t="s">
        <v>86</v>
      </c>
      <c r="E1281" s="793" t="s">
        <v>1244</v>
      </c>
      <c r="F1281" s="794">
        <v>2000</v>
      </c>
      <c r="G1281" s="792" t="s">
        <v>4718</v>
      </c>
      <c r="H1281" s="795" t="s">
        <v>4719</v>
      </c>
      <c r="I1281" s="795" t="s">
        <v>4720</v>
      </c>
      <c r="J1281" s="795" t="s">
        <v>1256</v>
      </c>
      <c r="K1281" s="793" t="s">
        <v>1327</v>
      </c>
      <c r="L1281" s="796">
        <v>1</v>
      </c>
      <c r="M1281" s="792">
        <v>12</v>
      </c>
      <c r="N1281" s="794">
        <v>26700.41</v>
      </c>
      <c r="O1281" s="796">
        <v>1</v>
      </c>
      <c r="P1281" s="796">
        <v>6</v>
      </c>
      <c r="Q1281" s="794">
        <v>12859.449999999999</v>
      </c>
    </row>
    <row r="1282" spans="2:17" s="49" customFormat="1" ht="11.25">
      <c r="B1282" s="791" t="s">
        <v>1225</v>
      </c>
      <c r="C1282" s="792" t="s">
        <v>1233</v>
      </c>
      <c r="D1282" s="792" t="s">
        <v>86</v>
      </c>
      <c r="E1282" s="793" t="s">
        <v>1234</v>
      </c>
      <c r="F1282" s="794">
        <v>2000</v>
      </c>
      <c r="G1282" s="792" t="s">
        <v>4721</v>
      </c>
      <c r="H1282" s="795" t="s">
        <v>4722</v>
      </c>
      <c r="I1282" s="795" t="s">
        <v>4723</v>
      </c>
      <c r="J1282" s="795" t="s">
        <v>1231</v>
      </c>
      <c r="K1282" s="793" t="s">
        <v>1232</v>
      </c>
      <c r="L1282" s="796">
        <v>1</v>
      </c>
      <c r="M1282" s="792">
        <v>12</v>
      </c>
      <c r="N1282" s="794">
        <v>26904.85</v>
      </c>
      <c r="O1282" s="796">
        <v>1</v>
      </c>
      <c r="P1282" s="796">
        <v>6</v>
      </c>
      <c r="Q1282" s="794">
        <v>12927.08</v>
      </c>
    </row>
    <row r="1283" spans="2:17" s="49" customFormat="1" ht="11.25">
      <c r="B1283" s="791" t="s">
        <v>1225</v>
      </c>
      <c r="C1283" s="792" t="s">
        <v>1233</v>
      </c>
      <c r="D1283" s="792" t="s">
        <v>86</v>
      </c>
      <c r="E1283" s="793" t="s">
        <v>1244</v>
      </c>
      <c r="F1283" s="794">
        <v>2000</v>
      </c>
      <c r="G1283" s="792" t="s">
        <v>4724</v>
      </c>
      <c r="H1283" s="795" t="s">
        <v>4725</v>
      </c>
      <c r="I1283" s="795" t="s">
        <v>1527</v>
      </c>
      <c r="J1283" s="795" t="s">
        <v>1256</v>
      </c>
      <c r="K1283" s="793" t="s">
        <v>1251</v>
      </c>
      <c r="L1283" s="796">
        <v>1</v>
      </c>
      <c r="M1283" s="792">
        <v>12</v>
      </c>
      <c r="N1283" s="794">
        <v>26905.16</v>
      </c>
      <c r="O1283" s="796">
        <v>1</v>
      </c>
      <c r="P1283" s="796">
        <v>6</v>
      </c>
      <c r="Q1283" s="794">
        <v>12770.41</v>
      </c>
    </row>
    <row r="1284" spans="2:17" s="49" customFormat="1" ht="11.25">
      <c r="B1284" s="791" t="s">
        <v>1225</v>
      </c>
      <c r="C1284" s="792" t="s">
        <v>1233</v>
      </c>
      <c r="D1284" s="792" t="s">
        <v>86</v>
      </c>
      <c r="E1284" s="793" t="s">
        <v>1244</v>
      </c>
      <c r="F1284" s="794">
        <v>2000</v>
      </c>
      <c r="G1284" s="792" t="s">
        <v>4726</v>
      </c>
      <c r="H1284" s="795" t="s">
        <v>4727</v>
      </c>
      <c r="I1284" s="795" t="s">
        <v>4728</v>
      </c>
      <c r="J1284" s="795" t="s">
        <v>1238</v>
      </c>
      <c r="K1284" s="793" t="s">
        <v>1232</v>
      </c>
      <c r="L1284" s="796">
        <v>1</v>
      </c>
      <c r="M1284" s="792">
        <v>9</v>
      </c>
      <c r="N1284" s="794">
        <v>19494.45</v>
      </c>
      <c r="O1284" s="796"/>
      <c r="P1284" s="796"/>
      <c r="Q1284" s="794"/>
    </row>
    <row r="1285" spans="2:17" s="49" customFormat="1" ht="11.25">
      <c r="B1285" s="791" t="s">
        <v>1225</v>
      </c>
      <c r="C1285" s="792" t="s">
        <v>1233</v>
      </c>
      <c r="D1285" s="792" t="s">
        <v>86</v>
      </c>
      <c r="E1285" s="793" t="s">
        <v>4663</v>
      </c>
      <c r="F1285" s="794">
        <v>2500</v>
      </c>
      <c r="G1285" s="792" t="s">
        <v>4729</v>
      </c>
      <c r="H1285" s="795" t="s">
        <v>4730</v>
      </c>
      <c r="I1285" s="795" t="s">
        <v>1290</v>
      </c>
      <c r="J1285" s="795" t="s">
        <v>1238</v>
      </c>
      <c r="K1285" s="793" t="s">
        <v>1251</v>
      </c>
      <c r="L1285" s="796">
        <v>7</v>
      </c>
      <c r="M1285" s="792">
        <v>12</v>
      </c>
      <c r="N1285" s="794">
        <v>32999.65</v>
      </c>
      <c r="O1285" s="796">
        <v>1</v>
      </c>
      <c r="P1285" s="796">
        <v>6</v>
      </c>
      <c r="Q1285" s="794">
        <v>15843.89</v>
      </c>
    </row>
    <row r="1286" spans="2:17" s="49" customFormat="1" ht="11.25">
      <c r="B1286" s="791" t="s">
        <v>1225</v>
      </c>
      <c r="C1286" s="792" t="s">
        <v>1233</v>
      </c>
      <c r="D1286" s="792" t="s">
        <v>86</v>
      </c>
      <c r="E1286" s="793" t="s">
        <v>2716</v>
      </c>
      <c r="F1286" s="794">
        <v>2300</v>
      </c>
      <c r="G1286" s="792" t="s">
        <v>4731</v>
      </c>
      <c r="H1286" s="795" t="s">
        <v>4732</v>
      </c>
      <c r="I1286" s="795" t="s">
        <v>2030</v>
      </c>
      <c r="J1286" s="795" t="s">
        <v>1256</v>
      </c>
      <c r="K1286" s="793" t="s">
        <v>1232</v>
      </c>
      <c r="L1286" s="796">
        <v>1</v>
      </c>
      <c r="M1286" s="792">
        <v>12</v>
      </c>
      <c r="N1286" s="794">
        <v>30527.48</v>
      </c>
      <c r="O1286" s="796">
        <v>1</v>
      </c>
      <c r="P1286" s="796">
        <v>6</v>
      </c>
      <c r="Q1286" s="794">
        <v>14711.949999999999</v>
      </c>
    </row>
    <row r="1287" spans="2:17" s="49" customFormat="1" ht="11.25">
      <c r="B1287" s="791" t="s">
        <v>1225</v>
      </c>
      <c r="C1287" s="792" t="s">
        <v>1233</v>
      </c>
      <c r="D1287" s="792" t="s">
        <v>86</v>
      </c>
      <c r="E1287" s="793" t="s">
        <v>1234</v>
      </c>
      <c r="F1287" s="794">
        <v>2000</v>
      </c>
      <c r="G1287" s="792" t="s">
        <v>4733</v>
      </c>
      <c r="H1287" s="795" t="s">
        <v>4734</v>
      </c>
      <c r="I1287" s="795" t="s">
        <v>2440</v>
      </c>
      <c r="J1287" s="795" t="s">
        <v>1238</v>
      </c>
      <c r="K1287" s="793" t="s">
        <v>1251</v>
      </c>
      <c r="L1287" s="796">
        <v>1</v>
      </c>
      <c r="M1287" s="792">
        <v>12</v>
      </c>
      <c r="N1287" s="794">
        <v>28000</v>
      </c>
      <c r="O1287" s="796">
        <v>1</v>
      </c>
      <c r="P1287" s="796">
        <v>6</v>
      </c>
      <c r="Q1287" s="794">
        <v>12695.560000000001</v>
      </c>
    </row>
    <row r="1288" spans="2:17" s="49" customFormat="1" ht="11.25">
      <c r="B1288" s="791" t="s">
        <v>1225</v>
      </c>
      <c r="C1288" s="792" t="s">
        <v>1233</v>
      </c>
      <c r="D1288" s="792" t="s">
        <v>86</v>
      </c>
      <c r="E1288" s="793" t="s">
        <v>2818</v>
      </c>
      <c r="F1288" s="794">
        <v>3000</v>
      </c>
      <c r="G1288" s="792" t="s">
        <v>4735</v>
      </c>
      <c r="H1288" s="795" t="s">
        <v>4736</v>
      </c>
      <c r="I1288" s="795" t="s">
        <v>1331</v>
      </c>
      <c r="J1288" s="795" t="s">
        <v>1238</v>
      </c>
      <c r="K1288" s="793" t="s">
        <v>1232</v>
      </c>
      <c r="L1288" s="796">
        <v>1</v>
      </c>
      <c r="M1288" s="792">
        <v>12</v>
      </c>
      <c r="N1288" s="794">
        <v>38884.79</v>
      </c>
      <c r="O1288" s="796">
        <v>1</v>
      </c>
      <c r="P1288" s="796">
        <v>6</v>
      </c>
      <c r="Q1288" s="794">
        <v>18930</v>
      </c>
    </row>
    <row r="1289" spans="2:17" s="49" customFormat="1" ht="11.25">
      <c r="B1289" s="791" t="s">
        <v>1225</v>
      </c>
      <c r="C1289" s="792" t="s">
        <v>1233</v>
      </c>
      <c r="D1289" s="792" t="s">
        <v>86</v>
      </c>
      <c r="E1289" s="793" t="s">
        <v>1312</v>
      </c>
      <c r="F1289" s="794">
        <v>2000</v>
      </c>
      <c r="G1289" s="792" t="s">
        <v>4737</v>
      </c>
      <c r="H1289" s="795" t="s">
        <v>4738</v>
      </c>
      <c r="I1289" s="795" t="s">
        <v>3948</v>
      </c>
      <c r="J1289" s="795" t="s">
        <v>1238</v>
      </c>
      <c r="K1289" s="793" t="s">
        <v>1232</v>
      </c>
      <c r="L1289" s="796">
        <v>1</v>
      </c>
      <c r="M1289" s="792">
        <v>12</v>
      </c>
      <c r="N1289" s="794">
        <v>26928.03</v>
      </c>
      <c r="O1289" s="796">
        <v>1</v>
      </c>
      <c r="P1289" s="796">
        <v>6</v>
      </c>
      <c r="Q1289" s="794">
        <v>12930</v>
      </c>
    </row>
    <row r="1290" spans="2:17" s="49" customFormat="1" ht="11.25">
      <c r="B1290" s="791" t="s">
        <v>1225</v>
      </c>
      <c r="C1290" s="792" t="s">
        <v>1243</v>
      </c>
      <c r="D1290" s="792" t="s">
        <v>86</v>
      </c>
      <c r="E1290" s="793" t="s">
        <v>1789</v>
      </c>
      <c r="F1290" s="794">
        <v>3000</v>
      </c>
      <c r="G1290" s="792" t="s">
        <v>4739</v>
      </c>
      <c r="H1290" s="795" t="s">
        <v>4740</v>
      </c>
      <c r="I1290" s="795" t="s">
        <v>4741</v>
      </c>
      <c r="J1290" s="795" t="s">
        <v>1256</v>
      </c>
      <c r="K1290" s="793" t="s">
        <v>1251</v>
      </c>
      <c r="L1290" s="796">
        <v>1</v>
      </c>
      <c r="M1290" s="792">
        <v>12</v>
      </c>
      <c r="N1290" s="794">
        <v>38974.370000000003</v>
      </c>
      <c r="O1290" s="796">
        <v>1</v>
      </c>
      <c r="P1290" s="796">
        <v>6</v>
      </c>
      <c r="Q1290" s="794">
        <v>18930</v>
      </c>
    </row>
    <row r="1291" spans="2:17" s="49" customFormat="1" ht="11.25">
      <c r="B1291" s="791" t="s">
        <v>1225</v>
      </c>
      <c r="C1291" s="792" t="s">
        <v>1233</v>
      </c>
      <c r="D1291" s="792" t="s">
        <v>86</v>
      </c>
      <c r="E1291" s="793" t="s">
        <v>1244</v>
      </c>
      <c r="F1291" s="794">
        <v>2000</v>
      </c>
      <c r="G1291" s="792" t="s">
        <v>4742</v>
      </c>
      <c r="H1291" s="795" t="s">
        <v>4743</v>
      </c>
      <c r="I1291" s="795" t="s">
        <v>4744</v>
      </c>
      <c r="J1291" s="795" t="s">
        <v>1256</v>
      </c>
      <c r="K1291" s="793" t="s">
        <v>1251</v>
      </c>
      <c r="L1291" s="796">
        <v>1</v>
      </c>
      <c r="M1291" s="792">
        <v>12</v>
      </c>
      <c r="N1291" s="794">
        <v>27194.86</v>
      </c>
      <c r="O1291" s="796">
        <v>1</v>
      </c>
      <c r="P1291" s="796">
        <v>6</v>
      </c>
      <c r="Q1291" s="794">
        <v>12859.57</v>
      </c>
    </row>
    <row r="1292" spans="2:17" s="49" customFormat="1" ht="11.25">
      <c r="B1292" s="791" t="s">
        <v>1225</v>
      </c>
      <c r="C1292" s="792" t="s">
        <v>1233</v>
      </c>
      <c r="D1292" s="792" t="s">
        <v>86</v>
      </c>
      <c r="E1292" s="793" t="s">
        <v>1819</v>
      </c>
      <c r="F1292" s="794">
        <v>2600</v>
      </c>
      <c r="G1292" s="792" t="s">
        <v>4745</v>
      </c>
      <c r="H1292" s="795" t="s">
        <v>4746</v>
      </c>
      <c r="I1292" s="795" t="s">
        <v>1331</v>
      </c>
      <c r="J1292" s="795" t="s">
        <v>1238</v>
      </c>
      <c r="K1292" s="793" t="s">
        <v>1251</v>
      </c>
      <c r="L1292" s="796">
        <v>1</v>
      </c>
      <c r="M1292" s="792">
        <v>12</v>
      </c>
      <c r="N1292" s="794">
        <v>33941.800000000003</v>
      </c>
      <c r="O1292" s="796">
        <v>1</v>
      </c>
      <c r="P1292" s="796">
        <v>6</v>
      </c>
      <c r="Q1292" s="794">
        <v>16507.61</v>
      </c>
    </row>
    <row r="1293" spans="2:17" s="49" customFormat="1" ht="11.25">
      <c r="B1293" s="791" t="s">
        <v>1225</v>
      </c>
      <c r="C1293" s="792" t="s">
        <v>1233</v>
      </c>
      <c r="D1293" s="792" t="s">
        <v>86</v>
      </c>
      <c r="E1293" s="793" t="s">
        <v>1244</v>
      </c>
      <c r="F1293" s="794">
        <v>2000</v>
      </c>
      <c r="G1293" s="792" t="s">
        <v>4747</v>
      </c>
      <c r="H1293" s="795" t="s">
        <v>4748</v>
      </c>
      <c r="I1293" s="795" t="s">
        <v>4749</v>
      </c>
      <c r="J1293" s="795" t="s">
        <v>1256</v>
      </c>
      <c r="K1293" s="793" t="s">
        <v>1327</v>
      </c>
      <c r="L1293" s="796">
        <v>1</v>
      </c>
      <c r="M1293" s="792">
        <v>12</v>
      </c>
      <c r="N1293" s="794">
        <v>26994.720000000001</v>
      </c>
      <c r="O1293" s="796">
        <v>1</v>
      </c>
      <c r="P1293" s="796">
        <v>6</v>
      </c>
      <c r="Q1293" s="794">
        <v>12929.59</v>
      </c>
    </row>
    <row r="1294" spans="2:17" s="49" customFormat="1" ht="11.25">
      <c r="B1294" s="791" t="s">
        <v>1225</v>
      </c>
      <c r="C1294" s="792" t="s">
        <v>1233</v>
      </c>
      <c r="D1294" s="792" t="s">
        <v>86</v>
      </c>
      <c r="E1294" s="793" t="s">
        <v>1339</v>
      </c>
      <c r="F1294" s="794">
        <v>2000</v>
      </c>
      <c r="G1294" s="792" t="s">
        <v>4750</v>
      </c>
      <c r="H1294" s="795" t="s">
        <v>4751</v>
      </c>
      <c r="I1294" s="795" t="s">
        <v>1860</v>
      </c>
      <c r="J1294" s="795" t="s">
        <v>1256</v>
      </c>
      <c r="K1294" s="793" t="s">
        <v>1327</v>
      </c>
      <c r="L1294" s="796">
        <v>1</v>
      </c>
      <c r="M1294" s="792">
        <v>12</v>
      </c>
      <c r="N1294" s="794">
        <v>26985.56</v>
      </c>
      <c r="O1294" s="796">
        <v>1</v>
      </c>
      <c r="P1294" s="796">
        <v>6</v>
      </c>
      <c r="Q1294" s="794">
        <v>12841.65</v>
      </c>
    </row>
    <row r="1295" spans="2:17" s="49" customFormat="1" ht="11.25">
      <c r="B1295" s="791" t="s">
        <v>1225</v>
      </c>
      <c r="C1295" s="792" t="s">
        <v>1233</v>
      </c>
      <c r="D1295" s="792" t="s">
        <v>86</v>
      </c>
      <c r="E1295" s="793" t="s">
        <v>1284</v>
      </c>
      <c r="F1295" s="794">
        <v>2000</v>
      </c>
      <c r="G1295" s="792" t="s">
        <v>4752</v>
      </c>
      <c r="H1295" s="795" t="s">
        <v>4753</v>
      </c>
      <c r="I1295" s="795" t="s">
        <v>4754</v>
      </c>
      <c r="J1295" s="795" t="s">
        <v>1231</v>
      </c>
      <c r="K1295" s="793" t="s">
        <v>1232</v>
      </c>
      <c r="L1295" s="796">
        <v>1</v>
      </c>
      <c r="M1295" s="792">
        <v>12</v>
      </c>
      <c r="N1295" s="794">
        <v>26923.75</v>
      </c>
      <c r="O1295" s="796">
        <v>1</v>
      </c>
      <c r="P1295" s="796">
        <v>6</v>
      </c>
      <c r="Q1295" s="794">
        <v>12927.64</v>
      </c>
    </row>
    <row r="1296" spans="2:17" s="49" customFormat="1" ht="11.25">
      <c r="B1296" s="791" t="s">
        <v>1225</v>
      </c>
      <c r="C1296" s="792" t="s">
        <v>1226</v>
      </c>
      <c r="D1296" s="792" t="s">
        <v>86</v>
      </c>
      <c r="E1296" s="793" t="s">
        <v>1234</v>
      </c>
      <c r="F1296" s="794">
        <v>2000</v>
      </c>
      <c r="G1296" s="792" t="s">
        <v>4755</v>
      </c>
      <c r="H1296" s="795" t="s">
        <v>4756</v>
      </c>
      <c r="I1296" s="795" t="s">
        <v>4757</v>
      </c>
      <c r="J1296" s="795" t="s">
        <v>1256</v>
      </c>
      <c r="K1296" s="793" t="s">
        <v>1232</v>
      </c>
      <c r="L1296" s="796">
        <v>0</v>
      </c>
      <c r="M1296" s="792">
        <v>1</v>
      </c>
      <c r="N1296" s="794">
        <v>2405.56</v>
      </c>
      <c r="O1296" s="796"/>
      <c r="P1296" s="796"/>
      <c r="Q1296" s="794"/>
    </row>
    <row r="1297" spans="2:17" s="49" customFormat="1" ht="11.25">
      <c r="B1297" s="791" t="s">
        <v>1225</v>
      </c>
      <c r="C1297" s="792" t="s">
        <v>1233</v>
      </c>
      <c r="D1297" s="792" t="s">
        <v>86</v>
      </c>
      <c r="E1297" s="793" t="s">
        <v>1839</v>
      </c>
      <c r="F1297" s="794">
        <v>2600</v>
      </c>
      <c r="G1297" s="792" t="s">
        <v>4758</v>
      </c>
      <c r="H1297" s="795" t="s">
        <v>4759</v>
      </c>
      <c r="I1297" s="795" t="s">
        <v>4760</v>
      </c>
      <c r="J1297" s="795" t="s">
        <v>1256</v>
      </c>
      <c r="K1297" s="793" t="s">
        <v>1260</v>
      </c>
      <c r="L1297" s="796">
        <v>1</v>
      </c>
      <c r="M1297" s="792">
        <v>12</v>
      </c>
      <c r="N1297" s="794">
        <v>34195.119999999995</v>
      </c>
      <c r="O1297" s="796">
        <v>1</v>
      </c>
      <c r="P1297" s="796">
        <v>6</v>
      </c>
      <c r="Q1297" s="794">
        <v>16529.64</v>
      </c>
    </row>
    <row r="1298" spans="2:17" s="49" customFormat="1" ht="11.25">
      <c r="B1298" s="791" t="s">
        <v>1225</v>
      </c>
      <c r="C1298" s="792" t="s">
        <v>1233</v>
      </c>
      <c r="D1298" s="792" t="s">
        <v>86</v>
      </c>
      <c r="E1298" s="793" t="s">
        <v>1339</v>
      </c>
      <c r="F1298" s="794">
        <v>2300</v>
      </c>
      <c r="G1298" s="792" t="s">
        <v>4761</v>
      </c>
      <c r="H1298" s="795" t="s">
        <v>4762</v>
      </c>
      <c r="I1298" s="795" t="s">
        <v>4763</v>
      </c>
      <c r="J1298" s="795" t="s">
        <v>1256</v>
      </c>
      <c r="K1298" s="793" t="s">
        <v>1251</v>
      </c>
      <c r="L1298" s="796">
        <v>1</v>
      </c>
      <c r="M1298" s="792">
        <v>12</v>
      </c>
      <c r="N1298" s="794">
        <v>30594.560000000001</v>
      </c>
      <c r="O1298" s="796">
        <v>1</v>
      </c>
      <c r="P1298" s="796">
        <v>6</v>
      </c>
      <c r="Q1298" s="794">
        <v>14728.72</v>
      </c>
    </row>
    <row r="1299" spans="2:17" s="49" customFormat="1" ht="11.25">
      <c r="B1299" s="791" t="s">
        <v>1225</v>
      </c>
      <c r="C1299" s="792" t="s">
        <v>1233</v>
      </c>
      <c r="D1299" s="792" t="s">
        <v>86</v>
      </c>
      <c r="E1299" s="793" t="s">
        <v>1244</v>
      </c>
      <c r="F1299" s="794">
        <v>2000</v>
      </c>
      <c r="G1299" s="792" t="s">
        <v>4764</v>
      </c>
      <c r="H1299" s="795" t="s">
        <v>4765</v>
      </c>
      <c r="I1299" s="795" t="s">
        <v>1247</v>
      </c>
      <c r="J1299" s="795" t="s">
        <v>1238</v>
      </c>
      <c r="K1299" s="793" t="s">
        <v>1232</v>
      </c>
      <c r="L1299" s="796">
        <v>1</v>
      </c>
      <c r="M1299" s="792">
        <v>12</v>
      </c>
      <c r="N1299" s="794">
        <v>26940.68</v>
      </c>
      <c r="O1299" s="796">
        <v>1</v>
      </c>
      <c r="P1299" s="796">
        <v>6</v>
      </c>
      <c r="Q1299" s="794">
        <v>12908.050000000001</v>
      </c>
    </row>
    <row r="1300" spans="2:17" s="49" customFormat="1" ht="11.25">
      <c r="B1300" s="791" t="s">
        <v>1225</v>
      </c>
      <c r="C1300" s="792" t="s">
        <v>1233</v>
      </c>
      <c r="D1300" s="792" t="s">
        <v>86</v>
      </c>
      <c r="E1300" s="793" t="s">
        <v>1339</v>
      </c>
      <c r="F1300" s="794">
        <v>2300</v>
      </c>
      <c r="G1300" s="792" t="s">
        <v>4766</v>
      </c>
      <c r="H1300" s="795" t="s">
        <v>4767</v>
      </c>
      <c r="I1300" s="795" t="s">
        <v>4768</v>
      </c>
      <c r="J1300" s="795" t="s">
        <v>1256</v>
      </c>
      <c r="K1300" s="793" t="s">
        <v>1327</v>
      </c>
      <c r="L1300" s="796">
        <v>1</v>
      </c>
      <c r="M1300" s="792">
        <v>12</v>
      </c>
      <c r="N1300" s="794">
        <v>30598.880000000001</v>
      </c>
      <c r="O1300" s="796">
        <v>1</v>
      </c>
      <c r="P1300" s="796">
        <v>6</v>
      </c>
      <c r="Q1300" s="794">
        <v>14729.839999999998</v>
      </c>
    </row>
    <row r="1301" spans="2:17" s="49" customFormat="1" ht="11.25">
      <c r="B1301" s="791" t="s">
        <v>1225</v>
      </c>
      <c r="C1301" s="792" t="s">
        <v>1233</v>
      </c>
      <c r="D1301" s="792" t="s">
        <v>86</v>
      </c>
      <c r="E1301" s="793" t="s">
        <v>1708</v>
      </c>
      <c r="F1301" s="794">
        <v>2600</v>
      </c>
      <c r="G1301" s="792" t="s">
        <v>4769</v>
      </c>
      <c r="H1301" s="795" t="s">
        <v>4770</v>
      </c>
      <c r="I1301" s="795" t="s">
        <v>3435</v>
      </c>
      <c r="J1301" s="795" t="s">
        <v>1256</v>
      </c>
      <c r="K1301" s="793" t="s">
        <v>1251</v>
      </c>
      <c r="L1301" s="796">
        <v>1</v>
      </c>
      <c r="M1301" s="792">
        <v>12</v>
      </c>
      <c r="N1301" s="794">
        <v>34151.410000000003</v>
      </c>
      <c r="O1301" s="796">
        <v>1</v>
      </c>
      <c r="P1301" s="796">
        <v>6</v>
      </c>
      <c r="Q1301" s="794">
        <v>16526.920000000002</v>
      </c>
    </row>
    <row r="1302" spans="2:17" s="49" customFormat="1" ht="11.25">
      <c r="B1302" s="791" t="s">
        <v>1225</v>
      </c>
      <c r="C1302" s="792" t="s">
        <v>1233</v>
      </c>
      <c r="D1302" s="792" t="s">
        <v>86</v>
      </c>
      <c r="E1302" s="793" t="s">
        <v>4771</v>
      </c>
      <c r="F1302" s="794">
        <v>4000</v>
      </c>
      <c r="G1302" s="792" t="s">
        <v>4772</v>
      </c>
      <c r="H1302" s="795" t="s">
        <v>4773</v>
      </c>
      <c r="I1302" s="795" t="s">
        <v>4774</v>
      </c>
      <c r="J1302" s="795" t="s">
        <v>1256</v>
      </c>
      <c r="K1302" s="793" t="s">
        <v>1251</v>
      </c>
      <c r="L1302" s="796">
        <v>1</v>
      </c>
      <c r="M1302" s="792">
        <v>12</v>
      </c>
      <c r="N1302" s="794">
        <v>50946.93</v>
      </c>
      <c r="O1302" s="796">
        <v>1</v>
      </c>
      <c r="P1302" s="796">
        <v>6</v>
      </c>
      <c r="Q1302" s="794">
        <v>24928.06</v>
      </c>
    </row>
    <row r="1303" spans="2:17" s="49" customFormat="1" ht="11.25">
      <c r="B1303" s="791" t="s">
        <v>1225</v>
      </c>
      <c r="C1303" s="792" t="s">
        <v>1233</v>
      </c>
      <c r="D1303" s="792" t="s">
        <v>86</v>
      </c>
      <c r="E1303" s="793" t="s">
        <v>1284</v>
      </c>
      <c r="F1303" s="794">
        <v>2000</v>
      </c>
      <c r="G1303" s="792" t="s">
        <v>4775</v>
      </c>
      <c r="H1303" s="795" t="s">
        <v>4776</v>
      </c>
      <c r="I1303" s="795" t="s">
        <v>1666</v>
      </c>
      <c r="J1303" s="795" t="s">
        <v>1238</v>
      </c>
      <c r="K1303" s="793" t="s">
        <v>1232</v>
      </c>
      <c r="L1303" s="796">
        <v>1</v>
      </c>
      <c r="M1303" s="792">
        <v>12</v>
      </c>
      <c r="N1303" s="794">
        <v>26771.96</v>
      </c>
      <c r="O1303" s="796">
        <v>0</v>
      </c>
      <c r="P1303" s="796">
        <v>1</v>
      </c>
      <c r="Q1303" s="794">
        <v>1538.89</v>
      </c>
    </row>
    <row r="1304" spans="2:17" s="49" customFormat="1" ht="11.25">
      <c r="B1304" s="791" t="s">
        <v>1225</v>
      </c>
      <c r="C1304" s="792" t="s">
        <v>1233</v>
      </c>
      <c r="D1304" s="792" t="s">
        <v>86</v>
      </c>
      <c r="E1304" s="793" t="s">
        <v>3168</v>
      </c>
      <c r="F1304" s="794">
        <v>2000</v>
      </c>
      <c r="G1304" s="792" t="s">
        <v>4777</v>
      </c>
      <c r="H1304" s="795" t="s">
        <v>4778</v>
      </c>
      <c r="I1304" s="795" t="s">
        <v>4779</v>
      </c>
      <c r="J1304" s="795" t="s">
        <v>1238</v>
      </c>
      <c r="K1304" s="793" t="s">
        <v>1232</v>
      </c>
      <c r="L1304" s="796">
        <v>1</v>
      </c>
      <c r="M1304" s="792">
        <v>12</v>
      </c>
      <c r="N1304" s="794">
        <v>27000</v>
      </c>
      <c r="O1304" s="796">
        <v>1</v>
      </c>
      <c r="P1304" s="796">
        <v>6</v>
      </c>
      <c r="Q1304" s="794">
        <v>13796.67</v>
      </c>
    </row>
    <row r="1305" spans="2:17" s="49" customFormat="1" ht="11.25">
      <c r="B1305" s="791" t="s">
        <v>1225</v>
      </c>
      <c r="C1305" s="792" t="s">
        <v>1233</v>
      </c>
      <c r="D1305" s="792" t="s">
        <v>86</v>
      </c>
      <c r="E1305" s="793" t="s">
        <v>4780</v>
      </c>
      <c r="F1305" s="794">
        <v>6000</v>
      </c>
      <c r="G1305" s="792" t="s">
        <v>4781</v>
      </c>
      <c r="H1305" s="795" t="s">
        <v>4782</v>
      </c>
      <c r="I1305" s="795" t="s">
        <v>1242</v>
      </c>
      <c r="J1305" s="795" t="s">
        <v>1242</v>
      </c>
      <c r="K1305" s="793" t="s">
        <v>1242</v>
      </c>
      <c r="L1305" s="796">
        <v>7</v>
      </c>
      <c r="M1305" s="792">
        <v>12</v>
      </c>
      <c r="N1305" s="794">
        <v>74572.489999999991</v>
      </c>
      <c r="O1305" s="796">
        <v>1</v>
      </c>
      <c r="P1305" s="796">
        <v>6</v>
      </c>
      <c r="Q1305" s="794">
        <v>36710.42</v>
      </c>
    </row>
    <row r="1306" spans="2:17" s="49" customFormat="1" ht="11.25">
      <c r="B1306" s="791" t="s">
        <v>1225</v>
      </c>
      <c r="C1306" s="792" t="s">
        <v>1233</v>
      </c>
      <c r="D1306" s="792" t="s">
        <v>86</v>
      </c>
      <c r="E1306" s="793" t="s">
        <v>1244</v>
      </c>
      <c r="F1306" s="794">
        <v>2000</v>
      </c>
      <c r="G1306" s="792" t="s">
        <v>4783</v>
      </c>
      <c r="H1306" s="795" t="s">
        <v>4784</v>
      </c>
      <c r="I1306" s="795" t="s">
        <v>1449</v>
      </c>
      <c r="J1306" s="795" t="s">
        <v>1256</v>
      </c>
      <c r="K1306" s="793" t="s">
        <v>1260</v>
      </c>
      <c r="L1306" s="796">
        <v>1</v>
      </c>
      <c r="M1306" s="792">
        <v>12</v>
      </c>
      <c r="N1306" s="794">
        <v>26932.92</v>
      </c>
      <c r="O1306" s="796">
        <v>1</v>
      </c>
      <c r="P1306" s="796">
        <v>6</v>
      </c>
      <c r="Q1306" s="794">
        <v>12663.050000000001</v>
      </c>
    </row>
    <row r="1307" spans="2:17" s="49" customFormat="1" ht="11.25">
      <c r="B1307" s="791" t="s">
        <v>1225</v>
      </c>
      <c r="C1307" s="792" t="s">
        <v>1233</v>
      </c>
      <c r="D1307" s="792" t="s">
        <v>86</v>
      </c>
      <c r="E1307" s="793" t="s">
        <v>1280</v>
      </c>
      <c r="F1307" s="794">
        <v>5500</v>
      </c>
      <c r="G1307" s="792" t="s">
        <v>4785</v>
      </c>
      <c r="H1307" s="795" t="s">
        <v>4786</v>
      </c>
      <c r="I1307" s="795" t="s">
        <v>1283</v>
      </c>
      <c r="J1307" s="795" t="s">
        <v>1256</v>
      </c>
      <c r="K1307" s="793" t="s">
        <v>1251</v>
      </c>
      <c r="L1307" s="796">
        <v>1</v>
      </c>
      <c r="M1307" s="792">
        <v>12</v>
      </c>
      <c r="N1307" s="794">
        <v>68985.490000000005</v>
      </c>
      <c r="O1307" s="796">
        <v>1</v>
      </c>
      <c r="P1307" s="796">
        <v>6</v>
      </c>
      <c r="Q1307" s="794">
        <v>33914.720000000001</v>
      </c>
    </row>
    <row r="1308" spans="2:17" s="49" customFormat="1" ht="11.25">
      <c r="B1308" s="791" t="s">
        <v>1225</v>
      </c>
      <c r="C1308" s="792" t="s">
        <v>1233</v>
      </c>
      <c r="D1308" s="792" t="s">
        <v>86</v>
      </c>
      <c r="E1308" s="793" t="s">
        <v>4787</v>
      </c>
      <c r="F1308" s="794">
        <v>6000</v>
      </c>
      <c r="G1308" s="792" t="s">
        <v>4788</v>
      </c>
      <c r="H1308" s="795" t="s">
        <v>4789</v>
      </c>
      <c r="I1308" s="795" t="s">
        <v>1449</v>
      </c>
      <c r="J1308" s="795" t="s">
        <v>1256</v>
      </c>
      <c r="K1308" s="793" t="s">
        <v>1251</v>
      </c>
      <c r="L1308" s="796">
        <v>7</v>
      </c>
      <c r="M1308" s="792">
        <v>12</v>
      </c>
      <c r="N1308" s="794">
        <v>72095.59</v>
      </c>
      <c r="O1308" s="796">
        <v>1</v>
      </c>
      <c r="P1308" s="796">
        <v>6</v>
      </c>
      <c r="Q1308" s="794">
        <v>29906.67</v>
      </c>
    </row>
    <row r="1309" spans="2:17" s="49" customFormat="1" ht="11.25">
      <c r="B1309" s="791" t="s">
        <v>1225</v>
      </c>
      <c r="C1309" s="792" t="s">
        <v>1233</v>
      </c>
      <c r="D1309" s="792" t="s">
        <v>86</v>
      </c>
      <c r="E1309" s="793" t="s">
        <v>1234</v>
      </c>
      <c r="F1309" s="794">
        <v>2000</v>
      </c>
      <c r="G1309" s="792" t="s">
        <v>4790</v>
      </c>
      <c r="H1309" s="795" t="s">
        <v>4791</v>
      </c>
      <c r="I1309" s="795" t="s">
        <v>4792</v>
      </c>
      <c r="J1309" s="795" t="s">
        <v>1238</v>
      </c>
      <c r="K1309" s="793" t="s">
        <v>1275</v>
      </c>
      <c r="L1309" s="796">
        <v>1</v>
      </c>
      <c r="M1309" s="792">
        <v>12</v>
      </c>
      <c r="N1309" s="794">
        <v>26848.32</v>
      </c>
      <c r="O1309" s="796">
        <v>1</v>
      </c>
      <c r="P1309" s="796">
        <v>6</v>
      </c>
      <c r="Q1309" s="794">
        <v>12924.300000000001</v>
      </c>
    </row>
    <row r="1310" spans="2:17" s="49" customFormat="1" ht="11.25">
      <c r="B1310" s="791" t="s">
        <v>1225</v>
      </c>
      <c r="C1310" s="792" t="s">
        <v>1233</v>
      </c>
      <c r="D1310" s="792" t="s">
        <v>86</v>
      </c>
      <c r="E1310" s="793" t="s">
        <v>1244</v>
      </c>
      <c r="F1310" s="794">
        <v>2000</v>
      </c>
      <c r="G1310" s="792" t="s">
        <v>4793</v>
      </c>
      <c r="H1310" s="795" t="s">
        <v>4794</v>
      </c>
      <c r="I1310" s="795" t="s">
        <v>3479</v>
      </c>
      <c r="J1310" s="795" t="s">
        <v>1256</v>
      </c>
      <c r="K1310" s="793" t="s">
        <v>1260</v>
      </c>
      <c r="L1310" s="796">
        <v>1</v>
      </c>
      <c r="M1310" s="792">
        <v>12</v>
      </c>
      <c r="N1310" s="794">
        <v>26372.639999999999</v>
      </c>
      <c r="O1310" s="796">
        <v>1</v>
      </c>
      <c r="P1310" s="796">
        <v>6</v>
      </c>
      <c r="Q1310" s="794">
        <v>12738.75</v>
      </c>
    </row>
    <row r="1311" spans="2:17" s="49" customFormat="1" ht="11.25">
      <c r="B1311" s="791" t="s">
        <v>1225</v>
      </c>
      <c r="C1311" s="792" t="s">
        <v>1233</v>
      </c>
      <c r="D1311" s="792" t="s">
        <v>86</v>
      </c>
      <c r="E1311" s="793" t="s">
        <v>1264</v>
      </c>
      <c r="F1311" s="794">
        <v>2000</v>
      </c>
      <c r="G1311" s="792" t="s">
        <v>4795</v>
      </c>
      <c r="H1311" s="795" t="s">
        <v>4796</v>
      </c>
      <c r="I1311" s="795" t="s">
        <v>2087</v>
      </c>
      <c r="J1311" s="795" t="s">
        <v>1256</v>
      </c>
      <c r="K1311" s="793" t="s">
        <v>1275</v>
      </c>
      <c r="L1311" s="796">
        <v>4</v>
      </c>
      <c r="M1311" s="792">
        <v>12</v>
      </c>
      <c r="N1311" s="794">
        <v>26997.360000000001</v>
      </c>
      <c r="O1311" s="796">
        <v>1</v>
      </c>
      <c r="P1311" s="796">
        <v>6</v>
      </c>
      <c r="Q1311" s="794">
        <v>12926.67</v>
      </c>
    </row>
    <row r="1312" spans="2:17" s="49" customFormat="1" ht="11.25">
      <c r="B1312" s="791" t="s">
        <v>1225</v>
      </c>
      <c r="C1312" s="792" t="s">
        <v>1233</v>
      </c>
      <c r="D1312" s="792" t="s">
        <v>86</v>
      </c>
      <c r="E1312" s="793" t="s">
        <v>1339</v>
      </c>
      <c r="F1312" s="794">
        <v>1800</v>
      </c>
      <c r="G1312" s="792" t="s">
        <v>4797</v>
      </c>
      <c r="H1312" s="795" t="s">
        <v>4798</v>
      </c>
      <c r="I1312" s="795" t="s">
        <v>1280</v>
      </c>
      <c r="J1312" s="795" t="s">
        <v>1256</v>
      </c>
      <c r="K1312" s="793" t="s">
        <v>1251</v>
      </c>
      <c r="L1312" s="796">
        <v>7</v>
      </c>
      <c r="M1312" s="792">
        <v>12</v>
      </c>
      <c r="N1312" s="794">
        <v>24599.75</v>
      </c>
      <c r="O1312" s="796">
        <v>1</v>
      </c>
      <c r="P1312" s="796">
        <v>6</v>
      </c>
      <c r="Q1312" s="794">
        <v>11730</v>
      </c>
    </row>
    <row r="1313" spans="2:17" s="49" customFormat="1" ht="11.25">
      <c r="B1313" s="791" t="s">
        <v>1225</v>
      </c>
      <c r="C1313" s="792" t="s">
        <v>1233</v>
      </c>
      <c r="D1313" s="792" t="s">
        <v>86</v>
      </c>
      <c r="E1313" s="793" t="s">
        <v>1339</v>
      </c>
      <c r="F1313" s="794">
        <v>2300</v>
      </c>
      <c r="G1313" s="792" t="s">
        <v>4799</v>
      </c>
      <c r="H1313" s="795" t="s">
        <v>4800</v>
      </c>
      <c r="I1313" s="795" t="s">
        <v>4801</v>
      </c>
      <c r="J1313" s="795" t="s">
        <v>1256</v>
      </c>
      <c r="K1313" s="793" t="s">
        <v>1260</v>
      </c>
      <c r="L1313" s="796">
        <v>1</v>
      </c>
      <c r="M1313" s="792">
        <v>12</v>
      </c>
      <c r="N1313" s="794">
        <v>30527</v>
      </c>
      <c r="O1313" s="796">
        <v>1</v>
      </c>
      <c r="P1313" s="796">
        <v>6</v>
      </c>
      <c r="Q1313" s="794">
        <v>14728.88</v>
      </c>
    </row>
    <row r="1314" spans="2:17" s="49" customFormat="1" ht="11.25">
      <c r="B1314" s="791" t="s">
        <v>1225</v>
      </c>
      <c r="C1314" s="792" t="s">
        <v>1233</v>
      </c>
      <c r="D1314" s="792" t="s">
        <v>86</v>
      </c>
      <c r="E1314" s="793" t="s">
        <v>1740</v>
      </c>
      <c r="F1314" s="794">
        <v>2000</v>
      </c>
      <c r="G1314" s="792" t="s">
        <v>4802</v>
      </c>
      <c r="H1314" s="795" t="s">
        <v>4803</v>
      </c>
      <c r="I1314" s="795" t="s">
        <v>1259</v>
      </c>
      <c r="J1314" s="795" t="s">
        <v>1238</v>
      </c>
      <c r="K1314" s="793" t="s">
        <v>1251</v>
      </c>
      <c r="L1314" s="796">
        <v>1</v>
      </c>
      <c r="M1314" s="792">
        <v>12</v>
      </c>
      <c r="N1314" s="794">
        <v>23049.679999999997</v>
      </c>
      <c r="O1314" s="796">
        <v>1</v>
      </c>
      <c r="P1314" s="796">
        <v>6</v>
      </c>
      <c r="Q1314" s="794">
        <v>13927.92</v>
      </c>
    </row>
    <row r="1315" spans="2:17" s="49" customFormat="1" ht="11.25">
      <c r="B1315" s="791" t="s">
        <v>1225</v>
      </c>
      <c r="C1315" s="792" t="s">
        <v>1233</v>
      </c>
      <c r="D1315" s="792" t="s">
        <v>86</v>
      </c>
      <c r="E1315" s="793" t="s">
        <v>1244</v>
      </c>
      <c r="F1315" s="794">
        <v>2000</v>
      </c>
      <c r="G1315" s="792" t="s">
        <v>4804</v>
      </c>
      <c r="H1315" s="795" t="s">
        <v>4805</v>
      </c>
      <c r="I1315" s="795" t="s">
        <v>4806</v>
      </c>
      <c r="J1315" s="795" t="s">
        <v>1238</v>
      </c>
      <c r="K1315" s="793" t="s">
        <v>1232</v>
      </c>
      <c r="L1315" s="796">
        <v>1</v>
      </c>
      <c r="M1315" s="792">
        <v>12</v>
      </c>
      <c r="N1315" s="794">
        <v>26931.66</v>
      </c>
      <c r="O1315" s="796">
        <v>1</v>
      </c>
      <c r="P1315" s="796">
        <v>6</v>
      </c>
      <c r="Q1315" s="794">
        <v>12729.59</v>
      </c>
    </row>
    <row r="1316" spans="2:17" s="49" customFormat="1" ht="11.25">
      <c r="B1316" s="791" t="s">
        <v>1225</v>
      </c>
      <c r="C1316" s="792" t="s">
        <v>1233</v>
      </c>
      <c r="D1316" s="792" t="s">
        <v>86</v>
      </c>
      <c r="E1316" s="793" t="s">
        <v>1287</v>
      </c>
      <c r="F1316" s="794">
        <v>2100</v>
      </c>
      <c r="G1316" s="792" t="s">
        <v>4807</v>
      </c>
      <c r="H1316" s="795" t="s">
        <v>4808</v>
      </c>
      <c r="I1316" s="795" t="s">
        <v>2480</v>
      </c>
      <c r="J1316" s="795" t="s">
        <v>1238</v>
      </c>
      <c r="K1316" s="793" t="s">
        <v>1251</v>
      </c>
      <c r="L1316" s="796">
        <v>7</v>
      </c>
      <c r="M1316" s="792">
        <v>12</v>
      </c>
      <c r="N1316" s="794">
        <v>26302.7</v>
      </c>
      <c r="O1316" s="796">
        <v>1</v>
      </c>
      <c r="P1316" s="796">
        <v>6</v>
      </c>
      <c r="Q1316" s="794">
        <v>13527.37</v>
      </c>
    </row>
    <row r="1317" spans="2:17" s="49" customFormat="1" ht="11.25">
      <c r="B1317" s="791" t="s">
        <v>1225</v>
      </c>
      <c r="C1317" s="792" t="s">
        <v>1233</v>
      </c>
      <c r="D1317" s="792" t="s">
        <v>86</v>
      </c>
      <c r="E1317" s="793" t="s">
        <v>3095</v>
      </c>
      <c r="F1317" s="794">
        <v>2600</v>
      </c>
      <c r="G1317" s="792" t="s">
        <v>4809</v>
      </c>
      <c r="H1317" s="795" t="s">
        <v>4810</v>
      </c>
      <c r="I1317" s="795" t="s">
        <v>4811</v>
      </c>
      <c r="J1317" s="795" t="s">
        <v>1256</v>
      </c>
      <c r="K1317" s="793" t="s">
        <v>1327</v>
      </c>
      <c r="L1317" s="796">
        <v>5</v>
      </c>
      <c r="M1317" s="792">
        <v>12</v>
      </c>
      <c r="N1317" s="794">
        <v>34200</v>
      </c>
      <c r="O1317" s="796">
        <v>1</v>
      </c>
      <c r="P1317" s="796">
        <v>6</v>
      </c>
      <c r="Q1317" s="794">
        <v>16530</v>
      </c>
    </row>
    <row r="1318" spans="2:17" s="49" customFormat="1" ht="11.25">
      <c r="B1318" s="791" t="s">
        <v>1225</v>
      </c>
      <c r="C1318" s="792" t="s">
        <v>1243</v>
      </c>
      <c r="D1318" s="792" t="s">
        <v>86</v>
      </c>
      <c r="E1318" s="793" t="s">
        <v>4452</v>
      </c>
      <c r="F1318" s="794">
        <v>2600</v>
      </c>
      <c r="G1318" s="792" t="s">
        <v>4812</v>
      </c>
      <c r="H1318" s="795" t="s">
        <v>4813</v>
      </c>
      <c r="I1318" s="795" t="s">
        <v>4814</v>
      </c>
      <c r="J1318" s="795" t="s">
        <v>1256</v>
      </c>
      <c r="K1318" s="793" t="s">
        <v>1251</v>
      </c>
      <c r="L1318" s="796">
        <v>1</v>
      </c>
      <c r="M1318" s="792">
        <v>12</v>
      </c>
      <c r="N1318" s="794">
        <v>34107.550000000003</v>
      </c>
      <c r="O1318" s="796">
        <v>1</v>
      </c>
      <c r="P1318" s="796">
        <v>6</v>
      </c>
      <c r="Q1318" s="794">
        <v>16442.97</v>
      </c>
    </row>
    <row r="1319" spans="2:17" s="49" customFormat="1" ht="11.25">
      <c r="B1319" s="791" t="s">
        <v>1225</v>
      </c>
      <c r="C1319" s="792" t="s">
        <v>1233</v>
      </c>
      <c r="D1319" s="792" t="s">
        <v>86</v>
      </c>
      <c r="E1319" s="793" t="s">
        <v>2229</v>
      </c>
      <c r="F1319" s="794">
        <v>2600</v>
      </c>
      <c r="G1319" s="792" t="s">
        <v>4815</v>
      </c>
      <c r="H1319" s="795" t="s">
        <v>4816</v>
      </c>
      <c r="I1319" s="795" t="s">
        <v>4817</v>
      </c>
      <c r="J1319" s="795" t="s">
        <v>1256</v>
      </c>
      <c r="K1319" s="793" t="s">
        <v>1260</v>
      </c>
      <c r="L1319" s="796">
        <v>1</v>
      </c>
      <c r="M1319" s="792">
        <v>12</v>
      </c>
      <c r="N1319" s="794">
        <v>34200</v>
      </c>
      <c r="O1319" s="796">
        <v>1</v>
      </c>
      <c r="P1319" s="796">
        <v>6</v>
      </c>
      <c r="Q1319" s="794">
        <v>16435.559999999998</v>
      </c>
    </row>
    <row r="1320" spans="2:17" s="49" customFormat="1" ht="11.25">
      <c r="B1320" s="791" t="s">
        <v>1225</v>
      </c>
      <c r="C1320" s="792" t="s">
        <v>1233</v>
      </c>
      <c r="D1320" s="792" t="s">
        <v>86</v>
      </c>
      <c r="E1320" s="793" t="s">
        <v>1923</v>
      </c>
      <c r="F1320" s="794">
        <v>2600</v>
      </c>
      <c r="G1320" s="792" t="s">
        <v>4818</v>
      </c>
      <c r="H1320" s="795" t="s">
        <v>4819</v>
      </c>
      <c r="I1320" s="795" t="s">
        <v>4820</v>
      </c>
      <c r="J1320" s="795" t="s">
        <v>1256</v>
      </c>
      <c r="K1320" s="793" t="s">
        <v>1260</v>
      </c>
      <c r="L1320" s="796">
        <v>1</v>
      </c>
      <c r="M1320" s="792">
        <v>12</v>
      </c>
      <c r="N1320" s="794">
        <v>33879.32</v>
      </c>
      <c r="O1320" s="796">
        <v>1</v>
      </c>
      <c r="P1320" s="796">
        <v>6</v>
      </c>
      <c r="Q1320" s="794">
        <v>16530</v>
      </c>
    </row>
    <row r="1321" spans="2:17" s="49" customFormat="1" ht="11.25">
      <c r="B1321" s="791" t="s">
        <v>1225</v>
      </c>
      <c r="C1321" s="792" t="s">
        <v>1233</v>
      </c>
      <c r="D1321" s="792" t="s">
        <v>86</v>
      </c>
      <c r="E1321" s="793" t="s">
        <v>1234</v>
      </c>
      <c r="F1321" s="794">
        <v>2000</v>
      </c>
      <c r="G1321" s="792" t="s">
        <v>4821</v>
      </c>
      <c r="H1321" s="795" t="s">
        <v>4822</v>
      </c>
      <c r="I1321" s="795" t="s">
        <v>1546</v>
      </c>
      <c r="J1321" s="795" t="s">
        <v>1238</v>
      </c>
      <c r="K1321" s="793" t="s">
        <v>1251</v>
      </c>
      <c r="L1321" s="796">
        <v>1</v>
      </c>
      <c r="M1321" s="792">
        <v>12</v>
      </c>
      <c r="N1321" s="794">
        <v>26922.23</v>
      </c>
      <c r="O1321" s="796">
        <v>1</v>
      </c>
      <c r="P1321" s="796">
        <v>6</v>
      </c>
      <c r="Q1321" s="794">
        <v>12795.83</v>
      </c>
    </row>
    <row r="1322" spans="2:17" s="49" customFormat="1" ht="11.25">
      <c r="B1322" s="791" t="s">
        <v>1225</v>
      </c>
      <c r="C1322" s="792" t="s">
        <v>1233</v>
      </c>
      <c r="D1322" s="792" t="s">
        <v>86</v>
      </c>
      <c r="E1322" s="793" t="s">
        <v>2558</v>
      </c>
      <c r="F1322" s="794">
        <v>2000</v>
      </c>
      <c r="G1322" s="792" t="s">
        <v>4823</v>
      </c>
      <c r="H1322" s="795" t="s">
        <v>4824</v>
      </c>
      <c r="I1322" s="795" t="s">
        <v>1242</v>
      </c>
      <c r="J1322" s="795" t="s">
        <v>1382</v>
      </c>
      <c r="K1322" s="793" t="s">
        <v>1383</v>
      </c>
      <c r="L1322" s="796">
        <v>1</v>
      </c>
      <c r="M1322" s="792">
        <v>12</v>
      </c>
      <c r="N1322" s="794">
        <v>26693.33</v>
      </c>
      <c r="O1322" s="796">
        <v>1</v>
      </c>
      <c r="P1322" s="796">
        <v>6</v>
      </c>
      <c r="Q1322" s="794">
        <v>12701.520000000002</v>
      </c>
    </row>
    <row r="1323" spans="2:17" s="49" customFormat="1" ht="11.25">
      <c r="B1323" s="791" t="s">
        <v>1225</v>
      </c>
      <c r="C1323" s="792" t="s">
        <v>1233</v>
      </c>
      <c r="D1323" s="792" t="s">
        <v>86</v>
      </c>
      <c r="E1323" s="793" t="s">
        <v>1234</v>
      </c>
      <c r="F1323" s="794">
        <v>2000</v>
      </c>
      <c r="G1323" s="792" t="s">
        <v>4825</v>
      </c>
      <c r="H1323" s="795" t="s">
        <v>4826</v>
      </c>
      <c r="I1323" s="795" t="s">
        <v>4827</v>
      </c>
      <c r="J1323" s="795" t="s">
        <v>1256</v>
      </c>
      <c r="K1323" s="793" t="s">
        <v>1251</v>
      </c>
      <c r="L1323" s="796">
        <v>1</v>
      </c>
      <c r="M1323" s="792">
        <v>12</v>
      </c>
      <c r="N1323" s="794">
        <v>26999.739999999998</v>
      </c>
      <c r="O1323" s="796">
        <v>1</v>
      </c>
      <c r="P1323" s="796">
        <v>6</v>
      </c>
      <c r="Q1323" s="794">
        <v>12592.63</v>
      </c>
    </row>
    <row r="1324" spans="2:17" s="49" customFormat="1" ht="11.25">
      <c r="B1324" s="791" t="s">
        <v>1225</v>
      </c>
      <c r="C1324" s="792" t="s">
        <v>1233</v>
      </c>
      <c r="D1324" s="792" t="s">
        <v>86</v>
      </c>
      <c r="E1324" s="793" t="s">
        <v>1328</v>
      </c>
      <c r="F1324" s="794">
        <v>2000</v>
      </c>
      <c r="G1324" s="792" t="s">
        <v>4828</v>
      </c>
      <c r="H1324" s="795" t="s">
        <v>4829</v>
      </c>
      <c r="I1324" s="795" t="s">
        <v>1274</v>
      </c>
      <c r="J1324" s="795" t="s">
        <v>1256</v>
      </c>
      <c r="K1324" s="793" t="s">
        <v>1275</v>
      </c>
      <c r="L1324" s="796">
        <v>1</v>
      </c>
      <c r="M1324" s="792">
        <v>12</v>
      </c>
      <c r="N1324" s="794">
        <v>22972.6</v>
      </c>
      <c r="O1324" s="796">
        <v>1</v>
      </c>
      <c r="P1324" s="796">
        <v>6</v>
      </c>
      <c r="Q1324" s="794">
        <v>12930</v>
      </c>
    </row>
    <row r="1325" spans="2:17" s="49" customFormat="1" ht="11.25">
      <c r="B1325" s="791" t="s">
        <v>1225</v>
      </c>
      <c r="C1325" s="792" t="s">
        <v>1233</v>
      </c>
      <c r="D1325" s="792" t="s">
        <v>86</v>
      </c>
      <c r="E1325" s="793" t="s">
        <v>1339</v>
      </c>
      <c r="F1325" s="794">
        <v>2300</v>
      </c>
      <c r="G1325" s="792" t="s">
        <v>4830</v>
      </c>
      <c r="H1325" s="795" t="s">
        <v>4831</v>
      </c>
      <c r="I1325" s="795" t="s">
        <v>4832</v>
      </c>
      <c r="J1325" s="795" t="s">
        <v>1238</v>
      </c>
      <c r="K1325" s="793" t="s">
        <v>1251</v>
      </c>
      <c r="L1325" s="796">
        <v>1</v>
      </c>
      <c r="M1325" s="792">
        <v>12</v>
      </c>
      <c r="N1325" s="794">
        <v>30599.68</v>
      </c>
      <c r="O1325" s="796">
        <v>1</v>
      </c>
      <c r="P1325" s="796">
        <v>6</v>
      </c>
      <c r="Q1325" s="794">
        <v>12583.630000000001</v>
      </c>
    </row>
    <row r="1326" spans="2:17" s="49" customFormat="1" ht="11.25">
      <c r="B1326" s="791" t="s">
        <v>1225</v>
      </c>
      <c r="C1326" s="792" t="s">
        <v>1233</v>
      </c>
      <c r="D1326" s="792" t="s">
        <v>86</v>
      </c>
      <c r="E1326" s="793" t="s">
        <v>1244</v>
      </c>
      <c r="F1326" s="794">
        <v>2000</v>
      </c>
      <c r="G1326" s="792" t="s">
        <v>4833</v>
      </c>
      <c r="H1326" s="795" t="s">
        <v>4834</v>
      </c>
      <c r="I1326" s="795" t="s">
        <v>1290</v>
      </c>
      <c r="J1326" s="795" t="s">
        <v>1238</v>
      </c>
      <c r="K1326" s="793" t="s">
        <v>1251</v>
      </c>
      <c r="L1326" s="796">
        <v>1</v>
      </c>
      <c r="M1326" s="792">
        <v>11</v>
      </c>
      <c r="N1326" s="794">
        <v>17758.900000000001</v>
      </c>
      <c r="O1326" s="796"/>
      <c r="P1326" s="796"/>
      <c r="Q1326" s="794"/>
    </row>
    <row r="1327" spans="2:17" s="49" customFormat="1" ht="11.25">
      <c r="B1327" s="791" t="s">
        <v>1225</v>
      </c>
      <c r="C1327" s="792" t="s">
        <v>1233</v>
      </c>
      <c r="D1327" s="792" t="s">
        <v>86</v>
      </c>
      <c r="E1327" s="793" t="s">
        <v>1517</v>
      </c>
      <c r="F1327" s="794">
        <v>2600</v>
      </c>
      <c r="G1327" s="792" t="s">
        <v>4835</v>
      </c>
      <c r="H1327" s="795" t="s">
        <v>4836</v>
      </c>
      <c r="I1327" s="795" t="s">
        <v>1331</v>
      </c>
      <c r="J1327" s="795" t="s">
        <v>1238</v>
      </c>
      <c r="K1327" s="793" t="s">
        <v>1251</v>
      </c>
      <c r="L1327" s="796">
        <v>1</v>
      </c>
      <c r="M1327" s="792">
        <v>12</v>
      </c>
      <c r="N1327" s="794">
        <v>34105.08</v>
      </c>
      <c r="O1327" s="796">
        <v>1</v>
      </c>
      <c r="P1327" s="796">
        <v>6</v>
      </c>
      <c r="Q1327" s="794">
        <v>16264.22</v>
      </c>
    </row>
    <row r="1328" spans="2:17" s="49" customFormat="1" ht="11.25">
      <c r="B1328" s="791" t="s">
        <v>1225</v>
      </c>
      <c r="C1328" s="792" t="s">
        <v>1243</v>
      </c>
      <c r="D1328" s="792" t="s">
        <v>86</v>
      </c>
      <c r="E1328" s="793" t="s">
        <v>1244</v>
      </c>
      <c r="F1328" s="794">
        <v>2000</v>
      </c>
      <c r="G1328" s="792" t="s">
        <v>4837</v>
      </c>
      <c r="H1328" s="795" t="s">
        <v>4838</v>
      </c>
      <c r="I1328" s="795" t="s">
        <v>4839</v>
      </c>
      <c r="J1328" s="795" t="s">
        <v>1256</v>
      </c>
      <c r="K1328" s="793" t="s">
        <v>1251</v>
      </c>
      <c r="L1328" s="796">
        <v>0</v>
      </c>
      <c r="M1328" s="792">
        <v>1</v>
      </c>
      <c r="N1328" s="794">
        <v>2555.56</v>
      </c>
      <c r="O1328" s="796"/>
      <c r="P1328" s="796"/>
      <c r="Q1328" s="794"/>
    </row>
    <row r="1329" spans="2:17" s="49" customFormat="1" ht="11.25">
      <c r="B1329" s="791" t="s">
        <v>1225</v>
      </c>
      <c r="C1329" s="792" t="s">
        <v>1233</v>
      </c>
      <c r="D1329" s="792" t="s">
        <v>86</v>
      </c>
      <c r="E1329" s="793" t="s">
        <v>3168</v>
      </c>
      <c r="F1329" s="794">
        <v>2000</v>
      </c>
      <c r="G1329" s="792" t="s">
        <v>4840</v>
      </c>
      <c r="H1329" s="795" t="s">
        <v>4841</v>
      </c>
      <c r="I1329" s="795" t="s">
        <v>4842</v>
      </c>
      <c r="J1329" s="795" t="s">
        <v>1238</v>
      </c>
      <c r="K1329" s="793" t="s">
        <v>1275</v>
      </c>
      <c r="L1329" s="796">
        <v>1</v>
      </c>
      <c r="M1329" s="792">
        <v>12</v>
      </c>
      <c r="N1329" s="794">
        <v>26799.989999999998</v>
      </c>
      <c r="O1329" s="796">
        <v>0</v>
      </c>
      <c r="P1329" s="796">
        <v>1</v>
      </c>
      <c r="Q1329" s="794">
        <v>2594.44</v>
      </c>
    </row>
    <row r="1330" spans="2:17" s="49" customFormat="1" ht="11.25">
      <c r="B1330" s="791" t="s">
        <v>1225</v>
      </c>
      <c r="C1330" s="792" t="s">
        <v>1233</v>
      </c>
      <c r="D1330" s="792" t="s">
        <v>86</v>
      </c>
      <c r="E1330" s="793" t="s">
        <v>1339</v>
      </c>
      <c r="F1330" s="794">
        <v>2300</v>
      </c>
      <c r="G1330" s="792" t="s">
        <v>4843</v>
      </c>
      <c r="H1330" s="795" t="s">
        <v>4844</v>
      </c>
      <c r="I1330" s="795" t="s">
        <v>1283</v>
      </c>
      <c r="J1330" s="795" t="s">
        <v>1256</v>
      </c>
      <c r="K1330" s="793" t="s">
        <v>1251</v>
      </c>
      <c r="L1330" s="796">
        <v>1</v>
      </c>
      <c r="M1330" s="792">
        <v>12</v>
      </c>
      <c r="N1330" s="794">
        <v>30597.760000000002</v>
      </c>
      <c r="O1330" s="796">
        <v>1</v>
      </c>
      <c r="P1330" s="796">
        <v>6</v>
      </c>
      <c r="Q1330" s="794">
        <v>14729.839999999998</v>
      </c>
    </row>
    <row r="1331" spans="2:17" s="49" customFormat="1" ht="11.25">
      <c r="B1331" s="791" t="s">
        <v>1225</v>
      </c>
      <c r="C1331" s="792" t="s">
        <v>1233</v>
      </c>
      <c r="D1331" s="792" t="s">
        <v>86</v>
      </c>
      <c r="E1331" s="793" t="s">
        <v>1234</v>
      </c>
      <c r="F1331" s="794">
        <v>2000</v>
      </c>
      <c r="G1331" s="792" t="s">
        <v>4845</v>
      </c>
      <c r="H1331" s="795" t="s">
        <v>4846</v>
      </c>
      <c r="I1331" s="795" t="s">
        <v>2450</v>
      </c>
      <c r="J1331" s="795" t="s">
        <v>1256</v>
      </c>
      <c r="K1331" s="793" t="s">
        <v>1251</v>
      </c>
      <c r="L1331" s="796">
        <v>1</v>
      </c>
      <c r="M1331" s="792">
        <v>12</v>
      </c>
      <c r="N1331" s="794">
        <v>26466.260000000002</v>
      </c>
      <c r="O1331" s="796">
        <v>1</v>
      </c>
      <c r="P1331" s="796">
        <v>6</v>
      </c>
      <c r="Q1331" s="794">
        <v>12930</v>
      </c>
    </row>
    <row r="1332" spans="2:17" s="49" customFormat="1" ht="11.25">
      <c r="B1332" s="791" t="s">
        <v>1225</v>
      </c>
      <c r="C1332" s="792" t="s">
        <v>1226</v>
      </c>
      <c r="D1332" s="792" t="s">
        <v>86</v>
      </c>
      <c r="E1332" s="793" t="s">
        <v>1234</v>
      </c>
      <c r="F1332" s="794">
        <v>2000</v>
      </c>
      <c r="G1332" s="792" t="s">
        <v>4847</v>
      </c>
      <c r="H1332" s="795" t="s">
        <v>4848</v>
      </c>
      <c r="I1332" s="795" t="s">
        <v>4849</v>
      </c>
      <c r="J1332" s="795" t="s">
        <v>1256</v>
      </c>
      <c r="K1332" s="793" t="s">
        <v>1275</v>
      </c>
      <c r="L1332" s="796">
        <v>0</v>
      </c>
      <c r="M1332" s="792">
        <v>1</v>
      </c>
      <c r="N1332" s="794">
        <v>2327.7800000000002</v>
      </c>
      <c r="O1332" s="796"/>
      <c r="P1332" s="796"/>
      <c r="Q1332" s="794"/>
    </row>
    <row r="1333" spans="2:17" s="49" customFormat="1" ht="11.25">
      <c r="B1333" s="791" t="s">
        <v>1225</v>
      </c>
      <c r="C1333" s="792" t="s">
        <v>1243</v>
      </c>
      <c r="D1333" s="792" t="s">
        <v>86</v>
      </c>
      <c r="E1333" s="793" t="s">
        <v>1708</v>
      </c>
      <c r="F1333" s="794">
        <v>2600</v>
      </c>
      <c r="G1333" s="792" t="s">
        <v>4850</v>
      </c>
      <c r="H1333" s="795" t="s">
        <v>4851</v>
      </c>
      <c r="I1333" s="795" t="s">
        <v>1247</v>
      </c>
      <c r="J1333" s="795" t="s">
        <v>1256</v>
      </c>
      <c r="K1333" s="793" t="s">
        <v>1251</v>
      </c>
      <c r="L1333" s="796">
        <v>0</v>
      </c>
      <c r="M1333" s="792">
        <v>1</v>
      </c>
      <c r="N1333" s="794">
        <v>3033.33</v>
      </c>
      <c r="O1333" s="796"/>
      <c r="P1333" s="796"/>
      <c r="Q1333" s="794"/>
    </row>
    <row r="1334" spans="2:17" s="49" customFormat="1" ht="11.25">
      <c r="B1334" s="791" t="s">
        <v>1225</v>
      </c>
      <c r="C1334" s="792" t="s">
        <v>1243</v>
      </c>
      <c r="D1334" s="792" t="s">
        <v>86</v>
      </c>
      <c r="E1334" s="793" t="s">
        <v>1339</v>
      </c>
      <c r="F1334" s="794">
        <v>2300</v>
      </c>
      <c r="G1334" s="792" t="s">
        <v>4852</v>
      </c>
      <c r="H1334" s="795" t="s">
        <v>4853</v>
      </c>
      <c r="I1334" s="795" t="s">
        <v>4093</v>
      </c>
      <c r="J1334" s="795" t="s">
        <v>1238</v>
      </c>
      <c r="K1334" s="793" t="s">
        <v>1251</v>
      </c>
      <c r="L1334" s="796">
        <v>7</v>
      </c>
      <c r="M1334" s="792">
        <v>12</v>
      </c>
      <c r="N1334" s="794">
        <v>30593.919999999998</v>
      </c>
      <c r="O1334" s="796">
        <v>1</v>
      </c>
      <c r="P1334" s="796">
        <v>6</v>
      </c>
      <c r="Q1334" s="794">
        <v>14728.56</v>
      </c>
    </row>
    <row r="1335" spans="2:17" s="49" customFormat="1" ht="11.25">
      <c r="B1335" s="791" t="s">
        <v>1225</v>
      </c>
      <c r="C1335" s="792" t="s">
        <v>1233</v>
      </c>
      <c r="D1335" s="792" t="s">
        <v>86</v>
      </c>
      <c r="E1335" s="793" t="s">
        <v>1244</v>
      </c>
      <c r="F1335" s="794">
        <v>2000</v>
      </c>
      <c r="G1335" s="792" t="s">
        <v>4854</v>
      </c>
      <c r="H1335" s="795" t="s">
        <v>4855</v>
      </c>
      <c r="I1335" s="795" t="s">
        <v>1331</v>
      </c>
      <c r="J1335" s="795" t="s">
        <v>1238</v>
      </c>
      <c r="K1335" s="793" t="s">
        <v>1232</v>
      </c>
      <c r="L1335" s="796">
        <v>1</v>
      </c>
      <c r="M1335" s="792">
        <v>12</v>
      </c>
      <c r="N1335" s="794">
        <v>26734.3</v>
      </c>
      <c r="O1335" s="796">
        <v>1</v>
      </c>
      <c r="P1335" s="796">
        <v>6</v>
      </c>
      <c r="Q1335" s="794">
        <v>12880.619999999999</v>
      </c>
    </row>
    <row r="1336" spans="2:17" s="49" customFormat="1" ht="11.25">
      <c r="B1336" s="791" t="s">
        <v>1225</v>
      </c>
      <c r="C1336" s="792" t="s">
        <v>1233</v>
      </c>
      <c r="D1336" s="792" t="s">
        <v>86</v>
      </c>
      <c r="E1336" s="793" t="s">
        <v>1252</v>
      </c>
      <c r="F1336" s="794">
        <v>2300</v>
      </c>
      <c r="G1336" s="792" t="s">
        <v>4856</v>
      </c>
      <c r="H1336" s="795" t="s">
        <v>4857</v>
      </c>
      <c r="I1336" s="795" t="s">
        <v>4858</v>
      </c>
      <c r="J1336" s="795" t="s">
        <v>1256</v>
      </c>
      <c r="K1336" s="793" t="s">
        <v>1232</v>
      </c>
      <c r="L1336" s="796">
        <v>5</v>
      </c>
      <c r="M1336" s="792">
        <v>12</v>
      </c>
      <c r="N1336" s="794">
        <v>30568.68</v>
      </c>
      <c r="O1336" s="796">
        <v>1</v>
      </c>
      <c r="P1336" s="796">
        <v>6</v>
      </c>
      <c r="Q1336" s="794">
        <v>14723.769999999999</v>
      </c>
    </row>
    <row r="1337" spans="2:17" s="49" customFormat="1" ht="11.25">
      <c r="B1337" s="791" t="s">
        <v>1225</v>
      </c>
      <c r="C1337" s="792" t="s">
        <v>1233</v>
      </c>
      <c r="D1337" s="792" t="s">
        <v>86</v>
      </c>
      <c r="E1337" s="793" t="s">
        <v>2818</v>
      </c>
      <c r="F1337" s="794">
        <v>3000</v>
      </c>
      <c r="G1337" s="792" t="s">
        <v>4859</v>
      </c>
      <c r="H1337" s="795" t="s">
        <v>4860</v>
      </c>
      <c r="I1337" s="795" t="s">
        <v>2480</v>
      </c>
      <c r="J1337" s="795" t="s">
        <v>1238</v>
      </c>
      <c r="K1337" s="793" t="s">
        <v>1251</v>
      </c>
      <c r="L1337" s="796">
        <v>1</v>
      </c>
      <c r="M1337" s="792">
        <v>12</v>
      </c>
      <c r="N1337" s="794">
        <v>38998.959999999999</v>
      </c>
      <c r="O1337" s="796">
        <v>1</v>
      </c>
      <c r="P1337" s="796">
        <v>6</v>
      </c>
      <c r="Q1337" s="794">
        <v>18930</v>
      </c>
    </row>
    <row r="1338" spans="2:17" s="49" customFormat="1" ht="11.25">
      <c r="B1338" s="791" t="s">
        <v>1225</v>
      </c>
      <c r="C1338" s="792" t="s">
        <v>1233</v>
      </c>
      <c r="D1338" s="792" t="s">
        <v>86</v>
      </c>
      <c r="E1338" s="793" t="s">
        <v>1252</v>
      </c>
      <c r="F1338" s="794">
        <v>2000</v>
      </c>
      <c r="G1338" s="792" t="s">
        <v>4861</v>
      </c>
      <c r="H1338" s="795" t="s">
        <v>4862</v>
      </c>
      <c r="I1338" s="795" t="s">
        <v>3036</v>
      </c>
      <c r="J1338" s="795" t="s">
        <v>1256</v>
      </c>
      <c r="K1338" s="793" t="s">
        <v>1327</v>
      </c>
      <c r="L1338" s="796">
        <v>1</v>
      </c>
      <c r="M1338" s="792">
        <v>12</v>
      </c>
      <c r="N1338" s="794">
        <v>27091.02</v>
      </c>
      <c r="O1338" s="796">
        <v>1</v>
      </c>
      <c r="P1338" s="796">
        <v>6</v>
      </c>
      <c r="Q1338" s="794">
        <v>12816.1</v>
      </c>
    </row>
    <row r="1339" spans="2:17" s="49" customFormat="1" ht="11.25">
      <c r="B1339" s="791" t="s">
        <v>1225</v>
      </c>
      <c r="C1339" s="792" t="s">
        <v>1243</v>
      </c>
      <c r="D1339" s="792" t="s">
        <v>86</v>
      </c>
      <c r="E1339" s="793" t="s">
        <v>1362</v>
      </c>
      <c r="F1339" s="794">
        <v>2500</v>
      </c>
      <c r="G1339" s="792" t="s">
        <v>4863</v>
      </c>
      <c r="H1339" s="795" t="s">
        <v>4864</v>
      </c>
      <c r="I1339" s="795" t="s">
        <v>1280</v>
      </c>
      <c r="J1339" s="795" t="s">
        <v>1256</v>
      </c>
      <c r="K1339" s="793" t="s">
        <v>1251</v>
      </c>
      <c r="L1339" s="796">
        <v>1</v>
      </c>
      <c r="M1339" s="792">
        <v>12</v>
      </c>
      <c r="N1339" s="794">
        <v>32999.67</v>
      </c>
      <c r="O1339" s="796">
        <v>1</v>
      </c>
      <c r="P1339" s="796">
        <v>6</v>
      </c>
      <c r="Q1339" s="794">
        <v>15846.67</v>
      </c>
    </row>
    <row r="1340" spans="2:17" s="49" customFormat="1" ht="11.25">
      <c r="B1340" s="791" t="s">
        <v>1225</v>
      </c>
      <c r="C1340" s="792" t="s">
        <v>1233</v>
      </c>
      <c r="D1340" s="792" t="s">
        <v>86</v>
      </c>
      <c r="E1340" s="793" t="s">
        <v>1252</v>
      </c>
      <c r="F1340" s="794">
        <v>2300</v>
      </c>
      <c r="G1340" s="792" t="s">
        <v>4865</v>
      </c>
      <c r="H1340" s="795" t="s">
        <v>4866</v>
      </c>
      <c r="I1340" s="795" t="s">
        <v>4867</v>
      </c>
      <c r="J1340" s="795" t="s">
        <v>1238</v>
      </c>
      <c r="K1340" s="793" t="s">
        <v>1232</v>
      </c>
      <c r="L1340" s="796">
        <v>1</v>
      </c>
      <c r="M1340" s="792">
        <v>12</v>
      </c>
      <c r="N1340" s="794">
        <v>28987.18</v>
      </c>
      <c r="O1340" s="796">
        <v>1</v>
      </c>
      <c r="P1340" s="796">
        <v>6</v>
      </c>
      <c r="Q1340" s="794">
        <v>12636.42</v>
      </c>
    </row>
    <row r="1341" spans="2:17" s="49" customFormat="1" ht="11.25">
      <c r="B1341" s="791" t="s">
        <v>1225</v>
      </c>
      <c r="C1341" s="792" t="s">
        <v>1233</v>
      </c>
      <c r="D1341" s="792" t="s">
        <v>86</v>
      </c>
      <c r="E1341" s="793" t="s">
        <v>1244</v>
      </c>
      <c r="F1341" s="794">
        <v>2000</v>
      </c>
      <c r="G1341" s="792" t="s">
        <v>4868</v>
      </c>
      <c r="H1341" s="795" t="s">
        <v>4869</v>
      </c>
      <c r="I1341" s="795" t="s">
        <v>2127</v>
      </c>
      <c r="J1341" s="795" t="s">
        <v>1256</v>
      </c>
      <c r="K1341" s="793" t="s">
        <v>1327</v>
      </c>
      <c r="L1341" s="796">
        <v>1</v>
      </c>
      <c r="M1341" s="792">
        <v>12</v>
      </c>
      <c r="N1341" s="794">
        <v>26931.129999999997</v>
      </c>
      <c r="O1341" s="796">
        <v>1</v>
      </c>
      <c r="P1341" s="796">
        <v>6</v>
      </c>
      <c r="Q1341" s="794">
        <v>12930</v>
      </c>
    </row>
    <row r="1342" spans="2:17" s="49" customFormat="1" ht="11.25">
      <c r="B1342" s="791" t="s">
        <v>1225</v>
      </c>
      <c r="C1342" s="792" t="s">
        <v>1233</v>
      </c>
      <c r="D1342" s="792" t="s">
        <v>86</v>
      </c>
      <c r="E1342" s="793" t="s">
        <v>2538</v>
      </c>
      <c r="F1342" s="794">
        <v>2000</v>
      </c>
      <c r="G1342" s="792" t="s">
        <v>4870</v>
      </c>
      <c r="H1342" s="795" t="s">
        <v>4871</v>
      </c>
      <c r="I1342" s="795" t="s">
        <v>4872</v>
      </c>
      <c r="J1342" s="795" t="s">
        <v>1231</v>
      </c>
      <c r="K1342" s="793" t="s">
        <v>1232</v>
      </c>
      <c r="L1342" s="796">
        <v>1</v>
      </c>
      <c r="M1342" s="792">
        <v>12</v>
      </c>
      <c r="N1342" s="794">
        <v>26733.33</v>
      </c>
      <c r="O1342" s="796">
        <v>1</v>
      </c>
      <c r="P1342" s="796">
        <v>6</v>
      </c>
      <c r="Q1342" s="794">
        <v>12927.64</v>
      </c>
    </row>
    <row r="1343" spans="2:17" s="49" customFormat="1" ht="11.25">
      <c r="B1343" s="791" t="s">
        <v>1225</v>
      </c>
      <c r="C1343" s="792" t="s">
        <v>1233</v>
      </c>
      <c r="D1343" s="792" t="s">
        <v>86</v>
      </c>
      <c r="E1343" s="793" t="s">
        <v>1284</v>
      </c>
      <c r="F1343" s="794">
        <v>2000</v>
      </c>
      <c r="G1343" s="792" t="s">
        <v>4873</v>
      </c>
      <c r="H1343" s="795" t="s">
        <v>4874</v>
      </c>
      <c r="I1343" s="795" t="s">
        <v>4875</v>
      </c>
      <c r="J1343" s="795" t="s">
        <v>1238</v>
      </c>
      <c r="K1343" s="793" t="s">
        <v>1232</v>
      </c>
      <c r="L1343" s="796">
        <v>1</v>
      </c>
      <c r="M1343" s="792">
        <v>12</v>
      </c>
      <c r="N1343" s="794">
        <v>26997.78</v>
      </c>
      <c r="O1343" s="796">
        <v>1</v>
      </c>
      <c r="P1343" s="796">
        <v>6</v>
      </c>
      <c r="Q1343" s="794">
        <v>12918.600000000002</v>
      </c>
    </row>
    <row r="1344" spans="2:17" s="49" customFormat="1" ht="11.25">
      <c r="B1344" s="791" t="s">
        <v>1225</v>
      </c>
      <c r="C1344" s="792" t="s">
        <v>1233</v>
      </c>
      <c r="D1344" s="792" t="s">
        <v>86</v>
      </c>
      <c r="E1344" s="793" t="s">
        <v>1244</v>
      </c>
      <c r="F1344" s="794">
        <v>2000</v>
      </c>
      <c r="G1344" s="792" t="s">
        <v>4876</v>
      </c>
      <c r="H1344" s="795" t="s">
        <v>4877</v>
      </c>
      <c r="I1344" s="795" t="s">
        <v>1259</v>
      </c>
      <c r="J1344" s="795" t="s">
        <v>1238</v>
      </c>
      <c r="K1344" s="793" t="s">
        <v>1251</v>
      </c>
      <c r="L1344" s="796">
        <v>1</v>
      </c>
      <c r="M1344" s="792">
        <v>12</v>
      </c>
      <c r="N1344" s="794">
        <v>26699.02</v>
      </c>
      <c r="O1344" s="796">
        <v>1</v>
      </c>
      <c r="P1344" s="796">
        <v>6</v>
      </c>
      <c r="Q1344" s="794">
        <v>12851.25</v>
      </c>
    </row>
    <row r="1345" spans="2:17" s="49" customFormat="1" ht="11.25">
      <c r="B1345" s="791" t="s">
        <v>1225</v>
      </c>
      <c r="C1345" s="792" t="s">
        <v>1233</v>
      </c>
      <c r="D1345" s="792" t="s">
        <v>86</v>
      </c>
      <c r="E1345" s="793" t="s">
        <v>1446</v>
      </c>
      <c r="F1345" s="794">
        <v>6000</v>
      </c>
      <c r="G1345" s="792" t="s">
        <v>4878</v>
      </c>
      <c r="H1345" s="795" t="s">
        <v>4879</v>
      </c>
      <c r="I1345" s="795" t="s">
        <v>1415</v>
      </c>
      <c r="J1345" s="795" t="s">
        <v>1256</v>
      </c>
      <c r="K1345" s="793" t="s">
        <v>1232</v>
      </c>
      <c r="L1345" s="796">
        <v>7</v>
      </c>
      <c r="M1345" s="792">
        <v>12</v>
      </c>
      <c r="N1345" s="794">
        <v>74558.75</v>
      </c>
      <c r="O1345" s="796">
        <v>1</v>
      </c>
      <c r="P1345" s="796">
        <v>6</v>
      </c>
      <c r="Q1345" s="794">
        <v>36930</v>
      </c>
    </row>
    <row r="1346" spans="2:17" s="49" customFormat="1" ht="11.25">
      <c r="B1346" s="791" t="s">
        <v>1225</v>
      </c>
      <c r="C1346" s="792" t="s">
        <v>1233</v>
      </c>
      <c r="D1346" s="792" t="s">
        <v>86</v>
      </c>
      <c r="E1346" s="793" t="s">
        <v>3172</v>
      </c>
      <c r="F1346" s="794">
        <v>2100</v>
      </c>
      <c r="G1346" s="792" t="s">
        <v>4880</v>
      </c>
      <c r="H1346" s="795" t="s">
        <v>4881</v>
      </c>
      <c r="I1346" s="795" t="s">
        <v>1775</v>
      </c>
      <c r="J1346" s="795" t="s">
        <v>1256</v>
      </c>
      <c r="K1346" s="793" t="s">
        <v>1251</v>
      </c>
      <c r="L1346" s="796">
        <v>1</v>
      </c>
      <c r="M1346" s="792">
        <v>12</v>
      </c>
      <c r="N1346" s="794">
        <v>28200</v>
      </c>
      <c r="O1346" s="796">
        <v>1</v>
      </c>
      <c r="P1346" s="796">
        <v>6</v>
      </c>
      <c r="Q1346" s="794">
        <v>13528.25</v>
      </c>
    </row>
    <row r="1347" spans="2:17" s="49" customFormat="1" ht="11.25">
      <c r="B1347" s="791" t="s">
        <v>1225</v>
      </c>
      <c r="C1347" s="792" t="s">
        <v>1233</v>
      </c>
      <c r="D1347" s="792" t="s">
        <v>86</v>
      </c>
      <c r="E1347" s="793" t="s">
        <v>1782</v>
      </c>
      <c r="F1347" s="794">
        <v>2600</v>
      </c>
      <c r="G1347" s="792" t="s">
        <v>4882</v>
      </c>
      <c r="H1347" s="795" t="s">
        <v>4883</v>
      </c>
      <c r="I1347" s="795" t="s">
        <v>1527</v>
      </c>
      <c r="J1347" s="795" t="s">
        <v>1256</v>
      </c>
      <c r="K1347" s="793" t="s">
        <v>1232</v>
      </c>
      <c r="L1347" s="796">
        <v>1</v>
      </c>
      <c r="M1347" s="792">
        <v>12</v>
      </c>
      <c r="N1347" s="794">
        <v>34200</v>
      </c>
      <c r="O1347" s="796">
        <v>1</v>
      </c>
      <c r="P1347" s="796">
        <v>6</v>
      </c>
      <c r="Q1347" s="794">
        <v>16530</v>
      </c>
    </row>
    <row r="1348" spans="2:17" s="49" customFormat="1" ht="11.25">
      <c r="B1348" s="791" t="s">
        <v>1225</v>
      </c>
      <c r="C1348" s="792" t="s">
        <v>1233</v>
      </c>
      <c r="D1348" s="792" t="s">
        <v>86</v>
      </c>
      <c r="E1348" s="793" t="s">
        <v>1819</v>
      </c>
      <c r="F1348" s="794">
        <v>2600</v>
      </c>
      <c r="G1348" s="792" t="s">
        <v>4884</v>
      </c>
      <c r="H1348" s="795" t="s">
        <v>4885</v>
      </c>
      <c r="I1348" s="795" t="s">
        <v>1290</v>
      </c>
      <c r="J1348" s="795" t="s">
        <v>1238</v>
      </c>
      <c r="K1348" s="793" t="s">
        <v>1251</v>
      </c>
      <c r="L1348" s="796">
        <v>1</v>
      </c>
      <c r="M1348" s="792">
        <v>12</v>
      </c>
      <c r="N1348" s="794">
        <v>34200</v>
      </c>
      <c r="O1348" s="796">
        <v>1</v>
      </c>
      <c r="P1348" s="796">
        <v>6</v>
      </c>
      <c r="Q1348" s="794">
        <v>16527.650000000001</v>
      </c>
    </row>
    <row r="1349" spans="2:17" s="49" customFormat="1" ht="11.25">
      <c r="B1349" s="791" t="s">
        <v>1225</v>
      </c>
      <c r="C1349" s="792" t="s">
        <v>1233</v>
      </c>
      <c r="D1349" s="792" t="s">
        <v>86</v>
      </c>
      <c r="E1349" s="793" t="s">
        <v>1264</v>
      </c>
      <c r="F1349" s="794">
        <v>2000</v>
      </c>
      <c r="G1349" s="792" t="s">
        <v>4886</v>
      </c>
      <c r="H1349" s="795" t="s">
        <v>4887</v>
      </c>
      <c r="I1349" s="795" t="s">
        <v>4643</v>
      </c>
      <c r="J1349" s="795" t="s">
        <v>1231</v>
      </c>
      <c r="K1349" s="793" t="s">
        <v>1232</v>
      </c>
      <c r="L1349" s="796">
        <v>1</v>
      </c>
      <c r="M1349" s="792">
        <v>12</v>
      </c>
      <c r="N1349" s="794">
        <v>27065.98</v>
      </c>
      <c r="O1349" s="796">
        <v>1</v>
      </c>
      <c r="P1349" s="796">
        <v>6</v>
      </c>
      <c r="Q1349" s="794">
        <v>12929.03</v>
      </c>
    </row>
    <row r="1350" spans="2:17" s="49" customFormat="1" ht="11.25">
      <c r="B1350" s="791" t="s">
        <v>1225</v>
      </c>
      <c r="C1350" s="792" t="s">
        <v>1233</v>
      </c>
      <c r="D1350" s="792" t="s">
        <v>86</v>
      </c>
      <c r="E1350" s="793" t="s">
        <v>1769</v>
      </c>
      <c r="F1350" s="794">
        <v>2600</v>
      </c>
      <c r="G1350" s="792" t="s">
        <v>4888</v>
      </c>
      <c r="H1350" s="795" t="s">
        <v>4889</v>
      </c>
      <c r="I1350" s="795" t="s">
        <v>4890</v>
      </c>
      <c r="J1350" s="795" t="s">
        <v>1238</v>
      </c>
      <c r="K1350" s="793" t="s">
        <v>1260</v>
      </c>
      <c r="L1350" s="796">
        <v>1</v>
      </c>
      <c r="M1350" s="792">
        <v>12</v>
      </c>
      <c r="N1350" s="794">
        <v>34016</v>
      </c>
      <c r="O1350" s="796">
        <v>1</v>
      </c>
      <c r="P1350" s="796">
        <v>6</v>
      </c>
      <c r="Q1350" s="794">
        <v>16504.53</v>
      </c>
    </row>
    <row r="1351" spans="2:17" s="49" customFormat="1" ht="11.25">
      <c r="B1351" s="791" t="s">
        <v>1225</v>
      </c>
      <c r="C1351" s="792" t="s">
        <v>1233</v>
      </c>
      <c r="D1351" s="792" t="s">
        <v>86</v>
      </c>
      <c r="E1351" s="793" t="s">
        <v>1339</v>
      </c>
      <c r="F1351" s="794">
        <v>2300</v>
      </c>
      <c r="G1351" s="792" t="s">
        <v>4891</v>
      </c>
      <c r="H1351" s="795" t="s">
        <v>4892</v>
      </c>
      <c r="I1351" s="795" t="s">
        <v>4893</v>
      </c>
      <c r="J1351" s="795" t="s">
        <v>1256</v>
      </c>
      <c r="K1351" s="793" t="s">
        <v>1251</v>
      </c>
      <c r="L1351" s="796">
        <v>7</v>
      </c>
      <c r="M1351" s="792">
        <v>12</v>
      </c>
      <c r="N1351" s="794">
        <v>30442.18</v>
      </c>
      <c r="O1351" s="796">
        <v>1</v>
      </c>
      <c r="P1351" s="796">
        <v>6</v>
      </c>
      <c r="Q1351" s="794">
        <v>14723.439999999999</v>
      </c>
    </row>
    <row r="1352" spans="2:17" s="49" customFormat="1" ht="11.25">
      <c r="B1352" s="791" t="s">
        <v>1225</v>
      </c>
      <c r="C1352" s="792" t="s">
        <v>1243</v>
      </c>
      <c r="D1352" s="792" t="s">
        <v>86</v>
      </c>
      <c r="E1352" s="793" t="s">
        <v>1450</v>
      </c>
      <c r="F1352" s="794">
        <v>2000</v>
      </c>
      <c r="G1352" s="792" t="s">
        <v>4894</v>
      </c>
      <c r="H1352" s="795" t="s">
        <v>4895</v>
      </c>
      <c r="I1352" s="795" t="s">
        <v>2480</v>
      </c>
      <c r="J1352" s="795" t="s">
        <v>1238</v>
      </c>
      <c r="K1352" s="793" t="s">
        <v>1251</v>
      </c>
      <c r="L1352" s="796">
        <v>4</v>
      </c>
      <c r="M1352" s="792">
        <v>12</v>
      </c>
      <c r="N1352" s="794">
        <v>26992.23</v>
      </c>
      <c r="O1352" s="796">
        <v>1</v>
      </c>
      <c r="P1352" s="796">
        <v>6</v>
      </c>
      <c r="Q1352" s="794">
        <v>12925.56</v>
      </c>
    </row>
    <row r="1353" spans="2:17" s="49" customFormat="1" ht="11.25">
      <c r="B1353" s="791" t="s">
        <v>1225</v>
      </c>
      <c r="C1353" s="792" t="s">
        <v>1233</v>
      </c>
      <c r="D1353" s="792" t="s">
        <v>86</v>
      </c>
      <c r="E1353" s="793" t="s">
        <v>1659</v>
      </c>
      <c r="F1353" s="794">
        <v>2300</v>
      </c>
      <c r="G1353" s="792" t="s">
        <v>4896</v>
      </c>
      <c r="H1353" s="795" t="s">
        <v>4897</v>
      </c>
      <c r="I1353" s="795" t="s">
        <v>4806</v>
      </c>
      <c r="J1353" s="795" t="s">
        <v>1238</v>
      </c>
      <c r="K1353" s="793" t="s">
        <v>1251</v>
      </c>
      <c r="L1353" s="796">
        <v>1</v>
      </c>
      <c r="M1353" s="792">
        <v>12</v>
      </c>
      <c r="N1353" s="794">
        <v>30491.4</v>
      </c>
      <c r="O1353" s="796">
        <v>1</v>
      </c>
      <c r="P1353" s="796">
        <v>6</v>
      </c>
      <c r="Q1353" s="794">
        <v>14627.93</v>
      </c>
    </row>
    <row r="1354" spans="2:17" s="49" customFormat="1" ht="11.25">
      <c r="B1354" s="791" t="s">
        <v>1225</v>
      </c>
      <c r="C1354" s="792" t="s">
        <v>1233</v>
      </c>
      <c r="D1354" s="792" t="s">
        <v>86</v>
      </c>
      <c r="E1354" s="793" t="s">
        <v>1234</v>
      </c>
      <c r="F1354" s="794">
        <v>2000</v>
      </c>
      <c r="G1354" s="792" t="s">
        <v>4898</v>
      </c>
      <c r="H1354" s="795" t="s">
        <v>4899</v>
      </c>
      <c r="I1354" s="795" t="s">
        <v>1290</v>
      </c>
      <c r="J1354" s="795" t="s">
        <v>1238</v>
      </c>
      <c r="K1354" s="793" t="s">
        <v>1251</v>
      </c>
      <c r="L1354" s="796">
        <v>1</v>
      </c>
      <c r="M1354" s="792">
        <v>12</v>
      </c>
      <c r="N1354" s="794">
        <v>26706.67</v>
      </c>
      <c r="O1354" s="796">
        <v>1</v>
      </c>
      <c r="P1354" s="796">
        <v>6</v>
      </c>
      <c r="Q1354" s="794">
        <v>12848.48</v>
      </c>
    </row>
    <row r="1355" spans="2:17" s="49" customFormat="1" ht="11.25">
      <c r="B1355" s="791" t="s">
        <v>1225</v>
      </c>
      <c r="C1355" s="792" t="s">
        <v>1233</v>
      </c>
      <c r="D1355" s="792" t="s">
        <v>86</v>
      </c>
      <c r="E1355" s="793" t="s">
        <v>3476</v>
      </c>
      <c r="F1355" s="794">
        <v>3000</v>
      </c>
      <c r="G1355" s="792" t="s">
        <v>4900</v>
      </c>
      <c r="H1355" s="795" t="s">
        <v>4901</v>
      </c>
      <c r="I1355" s="795" t="s">
        <v>1857</v>
      </c>
      <c r="J1355" s="795" t="s">
        <v>1256</v>
      </c>
      <c r="K1355" s="793" t="s">
        <v>1251</v>
      </c>
      <c r="L1355" s="796">
        <v>1</v>
      </c>
      <c r="M1355" s="792">
        <v>12</v>
      </c>
      <c r="N1355" s="794">
        <v>39014.78</v>
      </c>
      <c r="O1355" s="796">
        <v>1</v>
      </c>
      <c r="P1355" s="796">
        <v>6</v>
      </c>
      <c r="Q1355" s="794">
        <v>18910.62</v>
      </c>
    </row>
    <row r="1356" spans="2:17" s="49" customFormat="1" ht="11.25">
      <c r="B1356" s="791" t="s">
        <v>1225</v>
      </c>
      <c r="C1356" s="792" t="s">
        <v>1226</v>
      </c>
      <c r="D1356" s="792" t="s">
        <v>86</v>
      </c>
      <c r="E1356" s="793" t="s">
        <v>1888</v>
      </c>
      <c r="F1356" s="794">
        <v>3000</v>
      </c>
      <c r="G1356" s="792" t="s">
        <v>4902</v>
      </c>
      <c r="H1356" s="795" t="s">
        <v>4903</v>
      </c>
      <c r="I1356" s="795" t="s">
        <v>4904</v>
      </c>
      <c r="J1356" s="795" t="s">
        <v>1256</v>
      </c>
      <c r="K1356" s="793" t="s">
        <v>1275</v>
      </c>
      <c r="L1356" s="796">
        <v>0</v>
      </c>
      <c r="M1356" s="792">
        <v>1</v>
      </c>
      <c r="N1356" s="794">
        <v>4202.33</v>
      </c>
      <c r="O1356" s="796"/>
      <c r="P1356" s="796"/>
      <c r="Q1356" s="794"/>
    </row>
    <row r="1357" spans="2:17" s="49" customFormat="1" ht="11.25">
      <c r="B1357" s="791" t="s">
        <v>1225</v>
      </c>
      <c r="C1357" s="792" t="s">
        <v>1233</v>
      </c>
      <c r="D1357" s="792" t="s">
        <v>86</v>
      </c>
      <c r="E1357" s="793" t="s">
        <v>1244</v>
      </c>
      <c r="F1357" s="794">
        <v>2000</v>
      </c>
      <c r="G1357" s="792" t="s">
        <v>4905</v>
      </c>
      <c r="H1357" s="795" t="s">
        <v>4906</v>
      </c>
      <c r="I1357" s="795" t="s">
        <v>1513</v>
      </c>
      <c r="J1357" s="795" t="s">
        <v>1238</v>
      </c>
      <c r="K1357" s="793" t="s">
        <v>1232</v>
      </c>
      <c r="L1357" s="796">
        <v>1</v>
      </c>
      <c r="M1357" s="792">
        <v>12</v>
      </c>
      <c r="N1357" s="794">
        <v>26930.28</v>
      </c>
      <c r="O1357" s="796">
        <v>1</v>
      </c>
      <c r="P1357" s="796">
        <v>6</v>
      </c>
      <c r="Q1357" s="794">
        <v>12858.740000000002</v>
      </c>
    </row>
    <row r="1358" spans="2:17" s="49" customFormat="1" ht="11.25">
      <c r="B1358" s="791" t="s">
        <v>1225</v>
      </c>
      <c r="C1358" s="792" t="s">
        <v>1233</v>
      </c>
      <c r="D1358" s="792" t="s">
        <v>86</v>
      </c>
      <c r="E1358" s="793" t="s">
        <v>1731</v>
      </c>
      <c r="F1358" s="794">
        <v>2600</v>
      </c>
      <c r="G1358" s="792" t="s">
        <v>4907</v>
      </c>
      <c r="H1358" s="795" t="s">
        <v>4908</v>
      </c>
      <c r="I1358" s="795" t="s">
        <v>4909</v>
      </c>
      <c r="J1358" s="795" t="s">
        <v>1238</v>
      </c>
      <c r="K1358" s="793" t="s">
        <v>1260</v>
      </c>
      <c r="L1358" s="796">
        <v>1</v>
      </c>
      <c r="M1358" s="792">
        <v>12</v>
      </c>
      <c r="N1358" s="794">
        <v>34195.29</v>
      </c>
      <c r="O1358" s="796">
        <v>0</v>
      </c>
      <c r="P1358" s="796">
        <v>1</v>
      </c>
      <c r="Q1358" s="794">
        <v>4073.34</v>
      </c>
    </row>
    <row r="1359" spans="2:17" s="49" customFormat="1" ht="11.25">
      <c r="B1359" s="791" t="s">
        <v>1225</v>
      </c>
      <c r="C1359" s="792" t="s">
        <v>1243</v>
      </c>
      <c r="D1359" s="792" t="s">
        <v>86</v>
      </c>
      <c r="E1359" s="793" t="s">
        <v>1505</v>
      </c>
      <c r="F1359" s="794">
        <v>2300</v>
      </c>
      <c r="G1359" s="792" t="s">
        <v>4910</v>
      </c>
      <c r="H1359" s="795" t="s">
        <v>4911</v>
      </c>
      <c r="I1359" s="795" t="s">
        <v>4912</v>
      </c>
      <c r="J1359" s="795" t="s">
        <v>1238</v>
      </c>
      <c r="K1359" s="793" t="s">
        <v>1251</v>
      </c>
      <c r="L1359" s="796">
        <v>1</v>
      </c>
      <c r="M1359" s="792">
        <v>12</v>
      </c>
      <c r="N1359" s="794">
        <v>30600</v>
      </c>
      <c r="O1359" s="796">
        <v>1</v>
      </c>
      <c r="P1359" s="796">
        <v>6</v>
      </c>
      <c r="Q1359" s="794">
        <v>14728.4</v>
      </c>
    </row>
    <row r="1360" spans="2:17" s="49" customFormat="1" ht="11.25">
      <c r="B1360" s="791" t="s">
        <v>1225</v>
      </c>
      <c r="C1360" s="792" t="s">
        <v>1233</v>
      </c>
      <c r="D1360" s="792" t="s">
        <v>86</v>
      </c>
      <c r="E1360" s="793" t="s">
        <v>1659</v>
      </c>
      <c r="F1360" s="794">
        <v>2300</v>
      </c>
      <c r="G1360" s="792" t="s">
        <v>4913</v>
      </c>
      <c r="H1360" s="795" t="s">
        <v>4914</v>
      </c>
      <c r="I1360" s="795" t="s">
        <v>1247</v>
      </c>
      <c r="J1360" s="795" t="s">
        <v>1238</v>
      </c>
      <c r="K1360" s="793" t="s">
        <v>1232</v>
      </c>
      <c r="L1360" s="796">
        <v>1</v>
      </c>
      <c r="M1360" s="792">
        <v>12</v>
      </c>
      <c r="N1360" s="794">
        <v>29441.700000000004</v>
      </c>
      <c r="O1360" s="796">
        <v>1</v>
      </c>
      <c r="P1360" s="796">
        <v>6</v>
      </c>
      <c r="Q1360" s="794">
        <v>14116.67</v>
      </c>
    </row>
    <row r="1361" spans="2:17" s="49" customFormat="1" ht="11.25">
      <c r="B1361" s="791" t="s">
        <v>1225</v>
      </c>
      <c r="C1361" s="792" t="s">
        <v>1233</v>
      </c>
      <c r="D1361" s="792" t="s">
        <v>86</v>
      </c>
      <c r="E1361" s="793" t="s">
        <v>1339</v>
      </c>
      <c r="F1361" s="794">
        <v>2300</v>
      </c>
      <c r="G1361" s="792" t="s">
        <v>4915</v>
      </c>
      <c r="H1361" s="795" t="s">
        <v>4916</v>
      </c>
      <c r="I1361" s="795" t="s">
        <v>4917</v>
      </c>
      <c r="J1361" s="795" t="s">
        <v>1256</v>
      </c>
      <c r="K1361" s="793" t="s">
        <v>1251</v>
      </c>
      <c r="L1361" s="796">
        <v>1</v>
      </c>
      <c r="M1361" s="792">
        <v>12</v>
      </c>
      <c r="N1361" s="794">
        <v>30598.239999999998</v>
      </c>
      <c r="O1361" s="796">
        <v>1</v>
      </c>
      <c r="P1361" s="796">
        <v>6</v>
      </c>
      <c r="Q1361" s="794">
        <v>14652.53</v>
      </c>
    </row>
    <row r="1362" spans="2:17" s="49" customFormat="1" ht="11.25">
      <c r="B1362" s="791" t="s">
        <v>1225</v>
      </c>
      <c r="C1362" s="792" t="s">
        <v>1233</v>
      </c>
      <c r="D1362" s="792" t="s">
        <v>86</v>
      </c>
      <c r="E1362" s="793" t="s">
        <v>1234</v>
      </c>
      <c r="F1362" s="794">
        <v>2000</v>
      </c>
      <c r="G1362" s="792" t="s">
        <v>4918</v>
      </c>
      <c r="H1362" s="795" t="s">
        <v>4919</v>
      </c>
      <c r="I1362" s="795" t="s">
        <v>1991</v>
      </c>
      <c r="J1362" s="795" t="s">
        <v>1238</v>
      </c>
      <c r="K1362" s="793" t="s">
        <v>1232</v>
      </c>
      <c r="L1362" s="796">
        <v>1</v>
      </c>
      <c r="M1362" s="792">
        <v>12</v>
      </c>
      <c r="N1362" s="794">
        <v>26838.75</v>
      </c>
      <c r="O1362" s="796">
        <v>1</v>
      </c>
      <c r="P1362" s="796">
        <v>6</v>
      </c>
      <c r="Q1362" s="794">
        <v>12929.16</v>
      </c>
    </row>
    <row r="1363" spans="2:17" s="49" customFormat="1" ht="11.25">
      <c r="B1363" s="791" t="s">
        <v>1225</v>
      </c>
      <c r="C1363" s="792" t="s">
        <v>1233</v>
      </c>
      <c r="D1363" s="792" t="s">
        <v>86</v>
      </c>
      <c r="E1363" s="793" t="s">
        <v>2814</v>
      </c>
      <c r="F1363" s="794">
        <v>2000</v>
      </c>
      <c r="G1363" s="792" t="s">
        <v>4920</v>
      </c>
      <c r="H1363" s="795" t="s">
        <v>4921</v>
      </c>
      <c r="I1363" s="795" t="s">
        <v>1290</v>
      </c>
      <c r="J1363" s="795" t="s">
        <v>1238</v>
      </c>
      <c r="K1363" s="793" t="s">
        <v>1251</v>
      </c>
      <c r="L1363" s="796">
        <v>1</v>
      </c>
      <c r="M1363" s="792">
        <v>12</v>
      </c>
      <c r="N1363" s="794">
        <v>26867.93</v>
      </c>
      <c r="O1363" s="796">
        <v>1</v>
      </c>
      <c r="P1363" s="796">
        <v>6</v>
      </c>
      <c r="Q1363" s="794">
        <v>12847.36</v>
      </c>
    </row>
    <row r="1364" spans="2:17" s="49" customFormat="1" ht="11.25">
      <c r="B1364" s="791" t="s">
        <v>1225</v>
      </c>
      <c r="C1364" s="792" t="s">
        <v>1233</v>
      </c>
      <c r="D1364" s="792" t="s">
        <v>86</v>
      </c>
      <c r="E1364" s="793" t="s">
        <v>1435</v>
      </c>
      <c r="F1364" s="794">
        <v>2000</v>
      </c>
      <c r="G1364" s="792" t="s">
        <v>4922</v>
      </c>
      <c r="H1364" s="795" t="s">
        <v>4923</v>
      </c>
      <c r="I1364" s="795" t="s">
        <v>1237</v>
      </c>
      <c r="J1364" s="795" t="s">
        <v>1231</v>
      </c>
      <c r="K1364" s="793" t="s">
        <v>1232</v>
      </c>
      <c r="L1364" s="796">
        <v>1</v>
      </c>
      <c r="M1364" s="792">
        <v>12</v>
      </c>
      <c r="N1364" s="794">
        <v>26849.71</v>
      </c>
      <c r="O1364" s="796">
        <v>1</v>
      </c>
      <c r="P1364" s="796">
        <v>2</v>
      </c>
      <c r="Q1364" s="794">
        <v>3255.56</v>
      </c>
    </row>
    <row r="1365" spans="2:17" s="49" customFormat="1" ht="11.25">
      <c r="B1365" s="791" t="s">
        <v>1225</v>
      </c>
      <c r="C1365" s="792" t="s">
        <v>1233</v>
      </c>
      <c r="D1365" s="792" t="s">
        <v>86</v>
      </c>
      <c r="E1365" s="793" t="s">
        <v>1339</v>
      </c>
      <c r="F1365" s="794">
        <v>2300</v>
      </c>
      <c r="G1365" s="792" t="s">
        <v>4924</v>
      </c>
      <c r="H1365" s="795" t="s">
        <v>4925</v>
      </c>
      <c r="I1365" s="795" t="s">
        <v>1247</v>
      </c>
      <c r="J1365" s="795" t="s">
        <v>1256</v>
      </c>
      <c r="K1365" s="793" t="s">
        <v>1327</v>
      </c>
      <c r="L1365" s="796">
        <v>7</v>
      </c>
      <c r="M1365" s="792">
        <v>12</v>
      </c>
      <c r="N1365" s="794">
        <v>30599.68</v>
      </c>
      <c r="O1365" s="796">
        <v>1</v>
      </c>
      <c r="P1365" s="796">
        <v>6</v>
      </c>
      <c r="Q1365" s="794">
        <v>14729.839999999998</v>
      </c>
    </row>
    <row r="1366" spans="2:17" s="49" customFormat="1" ht="11.25">
      <c r="B1366" s="791" t="s">
        <v>1225</v>
      </c>
      <c r="C1366" s="792" t="s">
        <v>1233</v>
      </c>
      <c r="D1366" s="792" t="s">
        <v>86</v>
      </c>
      <c r="E1366" s="793" t="s">
        <v>1753</v>
      </c>
      <c r="F1366" s="794">
        <v>3000</v>
      </c>
      <c r="G1366" s="792" t="s">
        <v>4926</v>
      </c>
      <c r="H1366" s="795" t="s">
        <v>4927</v>
      </c>
      <c r="I1366" s="795" t="s">
        <v>1331</v>
      </c>
      <c r="J1366" s="795" t="s">
        <v>1238</v>
      </c>
      <c r="K1366" s="793" t="s">
        <v>1251</v>
      </c>
      <c r="L1366" s="796">
        <v>1</v>
      </c>
      <c r="M1366" s="792">
        <v>12</v>
      </c>
      <c r="N1366" s="794">
        <v>38755.42</v>
      </c>
      <c r="O1366" s="796">
        <v>0</v>
      </c>
      <c r="P1366" s="796">
        <v>1</v>
      </c>
      <c r="Q1366" s="794">
        <v>4500</v>
      </c>
    </row>
    <row r="1367" spans="2:17" s="49" customFormat="1" ht="11.25">
      <c r="B1367" s="791" t="s">
        <v>1225</v>
      </c>
      <c r="C1367" s="792" t="s">
        <v>1233</v>
      </c>
      <c r="D1367" s="792" t="s">
        <v>86</v>
      </c>
      <c r="E1367" s="793" t="s">
        <v>1659</v>
      </c>
      <c r="F1367" s="794">
        <v>2300</v>
      </c>
      <c r="G1367" s="792" t="s">
        <v>4928</v>
      </c>
      <c r="H1367" s="795" t="s">
        <v>4929</v>
      </c>
      <c r="I1367" s="795" t="s">
        <v>1255</v>
      </c>
      <c r="J1367" s="795" t="s">
        <v>1256</v>
      </c>
      <c r="K1367" s="793" t="s">
        <v>1251</v>
      </c>
      <c r="L1367" s="796">
        <v>1</v>
      </c>
      <c r="M1367" s="792">
        <v>12</v>
      </c>
      <c r="N1367" s="794">
        <v>30572.68</v>
      </c>
      <c r="O1367" s="796">
        <v>1</v>
      </c>
      <c r="P1367" s="796">
        <v>6</v>
      </c>
      <c r="Q1367" s="794">
        <v>14730</v>
      </c>
    </row>
    <row r="1368" spans="2:17" s="49" customFormat="1" ht="11.25">
      <c r="B1368" s="791" t="s">
        <v>1225</v>
      </c>
      <c r="C1368" s="792" t="s">
        <v>1233</v>
      </c>
      <c r="D1368" s="792" t="s">
        <v>86</v>
      </c>
      <c r="E1368" s="793" t="s">
        <v>1287</v>
      </c>
      <c r="F1368" s="794">
        <v>2100</v>
      </c>
      <c r="G1368" s="792" t="s">
        <v>4930</v>
      </c>
      <c r="H1368" s="795" t="s">
        <v>4931</v>
      </c>
      <c r="I1368" s="795" t="s">
        <v>1290</v>
      </c>
      <c r="J1368" s="795" t="s">
        <v>1256</v>
      </c>
      <c r="K1368" s="793" t="s">
        <v>1327</v>
      </c>
      <c r="L1368" s="796">
        <v>7</v>
      </c>
      <c r="M1368" s="792">
        <v>12</v>
      </c>
      <c r="N1368" s="794">
        <v>28200</v>
      </c>
      <c r="O1368" s="796">
        <v>1</v>
      </c>
      <c r="P1368" s="796">
        <v>6</v>
      </c>
      <c r="Q1368" s="794">
        <v>13530</v>
      </c>
    </row>
    <row r="1369" spans="2:17" s="49" customFormat="1" ht="11.25">
      <c r="B1369" s="791" t="s">
        <v>1225</v>
      </c>
      <c r="C1369" s="792" t="s">
        <v>1233</v>
      </c>
      <c r="D1369" s="792" t="s">
        <v>86</v>
      </c>
      <c r="E1369" s="793" t="s">
        <v>3168</v>
      </c>
      <c r="F1369" s="794">
        <v>2000</v>
      </c>
      <c r="G1369" s="792" t="s">
        <v>4932</v>
      </c>
      <c r="H1369" s="795" t="s">
        <v>4933</v>
      </c>
      <c r="I1369" s="795" t="s">
        <v>2087</v>
      </c>
      <c r="J1369" s="795" t="s">
        <v>1238</v>
      </c>
      <c r="K1369" s="793" t="s">
        <v>1251</v>
      </c>
      <c r="L1369" s="796">
        <v>1</v>
      </c>
      <c r="M1369" s="792">
        <v>12</v>
      </c>
      <c r="N1369" s="794">
        <v>26926.25</v>
      </c>
      <c r="O1369" s="796">
        <v>1</v>
      </c>
      <c r="P1369" s="796">
        <v>6</v>
      </c>
      <c r="Q1369" s="794">
        <v>12863.33</v>
      </c>
    </row>
    <row r="1370" spans="2:17" s="49" customFormat="1" ht="11.25">
      <c r="B1370" s="791" t="s">
        <v>1225</v>
      </c>
      <c r="C1370" s="792" t="s">
        <v>1233</v>
      </c>
      <c r="D1370" s="792" t="s">
        <v>86</v>
      </c>
      <c r="E1370" s="793" t="s">
        <v>1708</v>
      </c>
      <c r="F1370" s="794">
        <v>2300</v>
      </c>
      <c r="G1370" s="792" t="s">
        <v>4934</v>
      </c>
      <c r="H1370" s="795" t="s">
        <v>4935</v>
      </c>
      <c r="I1370" s="795" t="s">
        <v>2258</v>
      </c>
      <c r="J1370" s="795" t="s">
        <v>1256</v>
      </c>
      <c r="K1370" s="793" t="s">
        <v>1251</v>
      </c>
      <c r="L1370" s="796">
        <v>1</v>
      </c>
      <c r="M1370" s="792">
        <v>12</v>
      </c>
      <c r="N1370" s="794">
        <v>30666.93</v>
      </c>
      <c r="O1370" s="796">
        <v>1</v>
      </c>
      <c r="P1370" s="796">
        <v>6</v>
      </c>
      <c r="Q1370" s="794">
        <v>14677.6</v>
      </c>
    </row>
    <row r="1371" spans="2:17" s="49" customFormat="1" ht="11.25">
      <c r="B1371" s="791" t="s">
        <v>1225</v>
      </c>
      <c r="C1371" s="792" t="s">
        <v>1233</v>
      </c>
      <c r="D1371" s="792" t="s">
        <v>86</v>
      </c>
      <c r="E1371" s="793" t="s">
        <v>1631</v>
      </c>
      <c r="F1371" s="794">
        <v>5500</v>
      </c>
      <c r="G1371" s="792" t="s">
        <v>4936</v>
      </c>
      <c r="H1371" s="795" t="s">
        <v>4937</v>
      </c>
      <c r="I1371" s="795" t="s">
        <v>2763</v>
      </c>
      <c r="J1371" s="795" t="s">
        <v>1256</v>
      </c>
      <c r="K1371" s="793" t="s">
        <v>1251</v>
      </c>
      <c r="L1371" s="796">
        <v>1</v>
      </c>
      <c r="M1371" s="792">
        <v>12</v>
      </c>
      <c r="N1371" s="794">
        <v>68980.899999999994</v>
      </c>
      <c r="O1371" s="796">
        <v>1</v>
      </c>
      <c r="P1371" s="796">
        <v>2</v>
      </c>
      <c r="Q1371" s="794">
        <v>10709.72</v>
      </c>
    </row>
    <row r="1372" spans="2:17" s="49" customFormat="1" ht="11.25">
      <c r="B1372" s="791" t="s">
        <v>1225</v>
      </c>
      <c r="C1372" s="792" t="s">
        <v>1233</v>
      </c>
      <c r="D1372" s="792" t="s">
        <v>86</v>
      </c>
      <c r="E1372" s="793" t="s">
        <v>2368</v>
      </c>
      <c r="F1372" s="794">
        <v>2300</v>
      </c>
      <c r="G1372" s="792" t="s">
        <v>4938</v>
      </c>
      <c r="H1372" s="795" t="s">
        <v>4939</v>
      </c>
      <c r="I1372" s="795" t="s">
        <v>2127</v>
      </c>
      <c r="J1372" s="795" t="s">
        <v>1256</v>
      </c>
      <c r="K1372" s="793" t="s">
        <v>1260</v>
      </c>
      <c r="L1372" s="796">
        <v>1</v>
      </c>
      <c r="M1372" s="792">
        <v>12</v>
      </c>
      <c r="N1372" s="794">
        <v>30600</v>
      </c>
      <c r="O1372" s="796">
        <v>1</v>
      </c>
      <c r="P1372" s="796">
        <v>6</v>
      </c>
      <c r="Q1372" s="794">
        <v>14730</v>
      </c>
    </row>
    <row r="1373" spans="2:17" s="49" customFormat="1" ht="11.25">
      <c r="B1373" s="791" t="s">
        <v>1225</v>
      </c>
      <c r="C1373" s="792" t="s">
        <v>1233</v>
      </c>
      <c r="D1373" s="792" t="s">
        <v>86</v>
      </c>
      <c r="E1373" s="793" t="s">
        <v>3718</v>
      </c>
      <c r="F1373" s="794">
        <v>3500</v>
      </c>
      <c r="G1373" s="792" t="s">
        <v>4940</v>
      </c>
      <c r="H1373" s="795" t="s">
        <v>4941</v>
      </c>
      <c r="I1373" s="795" t="s">
        <v>1522</v>
      </c>
      <c r="J1373" s="795" t="s">
        <v>1238</v>
      </c>
      <c r="K1373" s="793" t="s">
        <v>1251</v>
      </c>
      <c r="L1373" s="796">
        <v>1</v>
      </c>
      <c r="M1373" s="792">
        <v>12</v>
      </c>
      <c r="N1373" s="794">
        <v>44999.27</v>
      </c>
      <c r="O1373" s="796">
        <v>0</v>
      </c>
      <c r="P1373" s="796">
        <v>1</v>
      </c>
      <c r="Q1373" s="794">
        <v>4345.83</v>
      </c>
    </row>
    <row r="1374" spans="2:17" s="49" customFormat="1" ht="11.25">
      <c r="B1374" s="791" t="s">
        <v>1225</v>
      </c>
      <c r="C1374" s="792" t="s">
        <v>1233</v>
      </c>
      <c r="D1374" s="792" t="s">
        <v>86</v>
      </c>
      <c r="E1374" s="793" t="s">
        <v>1339</v>
      </c>
      <c r="F1374" s="794">
        <v>2300</v>
      </c>
      <c r="G1374" s="792" t="s">
        <v>4942</v>
      </c>
      <c r="H1374" s="795" t="s">
        <v>4943</v>
      </c>
      <c r="I1374" s="795" t="s">
        <v>1280</v>
      </c>
      <c r="J1374" s="795" t="s">
        <v>1256</v>
      </c>
      <c r="K1374" s="793" t="s">
        <v>1251</v>
      </c>
      <c r="L1374" s="796">
        <v>1</v>
      </c>
      <c r="M1374" s="792">
        <v>12</v>
      </c>
      <c r="N1374" s="794">
        <v>30418.22</v>
      </c>
      <c r="O1374" s="796">
        <v>1</v>
      </c>
      <c r="P1374" s="796">
        <v>6</v>
      </c>
      <c r="Q1374" s="794">
        <v>14713.07</v>
      </c>
    </row>
    <row r="1375" spans="2:17" s="49" customFormat="1" ht="11.25">
      <c r="B1375" s="791" t="s">
        <v>1225</v>
      </c>
      <c r="C1375" s="792" t="s">
        <v>1233</v>
      </c>
      <c r="D1375" s="792" t="s">
        <v>86</v>
      </c>
      <c r="E1375" s="793" t="s">
        <v>4944</v>
      </c>
      <c r="F1375" s="794">
        <v>5000</v>
      </c>
      <c r="G1375" s="792" t="s">
        <v>4945</v>
      </c>
      <c r="H1375" s="795" t="s">
        <v>4946</v>
      </c>
      <c r="I1375" s="795" t="s">
        <v>1857</v>
      </c>
      <c r="J1375" s="795" t="s">
        <v>1256</v>
      </c>
      <c r="K1375" s="793" t="s">
        <v>1251</v>
      </c>
      <c r="L1375" s="796">
        <v>7</v>
      </c>
      <c r="M1375" s="792">
        <v>12</v>
      </c>
      <c r="N1375" s="794">
        <v>62971.53</v>
      </c>
      <c r="O1375" s="796">
        <v>1</v>
      </c>
      <c r="P1375" s="796">
        <v>6</v>
      </c>
      <c r="Q1375" s="794">
        <v>30914.03</v>
      </c>
    </row>
    <row r="1376" spans="2:17" s="49" customFormat="1" ht="11.25">
      <c r="B1376" s="791" t="s">
        <v>1225</v>
      </c>
      <c r="C1376" s="792" t="s">
        <v>1233</v>
      </c>
      <c r="D1376" s="792" t="s">
        <v>86</v>
      </c>
      <c r="E1376" s="793" t="s">
        <v>1769</v>
      </c>
      <c r="F1376" s="794">
        <v>2600</v>
      </c>
      <c r="G1376" s="792" t="s">
        <v>4947</v>
      </c>
      <c r="H1376" s="795" t="s">
        <v>4948</v>
      </c>
      <c r="I1376" s="795" t="s">
        <v>1290</v>
      </c>
      <c r="J1376" s="795" t="s">
        <v>1238</v>
      </c>
      <c r="K1376" s="793" t="s">
        <v>1232</v>
      </c>
      <c r="L1376" s="796">
        <v>1</v>
      </c>
      <c r="M1376" s="792">
        <v>12</v>
      </c>
      <c r="N1376" s="794">
        <v>34093.46</v>
      </c>
      <c r="O1376" s="796">
        <v>1</v>
      </c>
      <c r="P1376" s="796">
        <v>6</v>
      </c>
      <c r="Q1376" s="794">
        <v>17517</v>
      </c>
    </row>
    <row r="1377" spans="2:17" s="49" customFormat="1" ht="11.25">
      <c r="B1377" s="791" t="s">
        <v>1225</v>
      </c>
      <c r="C1377" s="792" t="s">
        <v>1233</v>
      </c>
      <c r="D1377" s="792" t="s">
        <v>86</v>
      </c>
      <c r="E1377" s="793" t="s">
        <v>1234</v>
      </c>
      <c r="F1377" s="794">
        <v>2000</v>
      </c>
      <c r="G1377" s="792" t="s">
        <v>4949</v>
      </c>
      <c r="H1377" s="795" t="s">
        <v>4950</v>
      </c>
      <c r="I1377" s="795" t="s">
        <v>1331</v>
      </c>
      <c r="J1377" s="795" t="s">
        <v>1238</v>
      </c>
      <c r="K1377" s="793" t="s">
        <v>1232</v>
      </c>
      <c r="L1377" s="796">
        <v>1</v>
      </c>
      <c r="M1377" s="792">
        <v>12</v>
      </c>
      <c r="N1377" s="794">
        <v>26963.33</v>
      </c>
      <c r="O1377" s="796">
        <v>1</v>
      </c>
      <c r="P1377" s="796">
        <v>6</v>
      </c>
      <c r="Q1377" s="794">
        <v>12914.449999999999</v>
      </c>
    </row>
    <row r="1378" spans="2:17" s="49" customFormat="1" ht="11.25">
      <c r="B1378" s="791" t="s">
        <v>1225</v>
      </c>
      <c r="C1378" s="792" t="s">
        <v>1233</v>
      </c>
      <c r="D1378" s="792" t="s">
        <v>86</v>
      </c>
      <c r="E1378" s="793" t="s">
        <v>1234</v>
      </c>
      <c r="F1378" s="794">
        <v>2000</v>
      </c>
      <c r="G1378" s="792" t="s">
        <v>4951</v>
      </c>
      <c r="H1378" s="795" t="s">
        <v>4952</v>
      </c>
      <c r="I1378" s="795" t="s">
        <v>4953</v>
      </c>
      <c r="J1378" s="795" t="s">
        <v>1238</v>
      </c>
      <c r="K1378" s="793" t="s">
        <v>1260</v>
      </c>
      <c r="L1378" s="796">
        <v>1</v>
      </c>
      <c r="M1378" s="792">
        <v>12</v>
      </c>
      <c r="N1378" s="794">
        <v>26184.9</v>
      </c>
      <c r="O1378" s="796">
        <v>1</v>
      </c>
      <c r="P1378" s="796">
        <v>6</v>
      </c>
      <c r="Q1378" s="794">
        <v>12930</v>
      </c>
    </row>
    <row r="1379" spans="2:17" s="49" customFormat="1" ht="11.25">
      <c r="B1379" s="791" t="s">
        <v>1225</v>
      </c>
      <c r="C1379" s="792" t="s">
        <v>1233</v>
      </c>
      <c r="D1379" s="792" t="s">
        <v>86</v>
      </c>
      <c r="E1379" s="793" t="s">
        <v>1244</v>
      </c>
      <c r="F1379" s="794">
        <v>2000</v>
      </c>
      <c r="G1379" s="792" t="s">
        <v>4954</v>
      </c>
      <c r="H1379" s="795" t="s">
        <v>4955</v>
      </c>
      <c r="I1379" s="795" t="s">
        <v>4956</v>
      </c>
      <c r="J1379" s="795" t="s">
        <v>1256</v>
      </c>
      <c r="K1379" s="793" t="s">
        <v>1251</v>
      </c>
      <c r="L1379" s="796">
        <v>1</v>
      </c>
      <c r="M1379" s="792">
        <v>12</v>
      </c>
      <c r="N1379" s="794">
        <v>26997.93</v>
      </c>
      <c r="O1379" s="796">
        <v>1</v>
      </c>
      <c r="P1379" s="796">
        <v>6</v>
      </c>
      <c r="Q1379" s="794">
        <v>12930</v>
      </c>
    </row>
    <row r="1380" spans="2:17" s="49" customFormat="1" ht="11.25">
      <c r="B1380" s="791" t="s">
        <v>1225</v>
      </c>
      <c r="C1380" s="792" t="s">
        <v>1233</v>
      </c>
      <c r="D1380" s="792" t="s">
        <v>86</v>
      </c>
      <c r="E1380" s="793" t="s">
        <v>4957</v>
      </c>
      <c r="F1380" s="794">
        <v>5000</v>
      </c>
      <c r="G1380" s="792" t="s">
        <v>4958</v>
      </c>
      <c r="H1380" s="795" t="s">
        <v>4959</v>
      </c>
      <c r="I1380" s="795" t="s">
        <v>4960</v>
      </c>
      <c r="J1380" s="795" t="s">
        <v>1256</v>
      </c>
      <c r="K1380" s="793" t="s">
        <v>1251</v>
      </c>
      <c r="L1380" s="796">
        <v>1</v>
      </c>
      <c r="M1380" s="792">
        <v>12</v>
      </c>
      <c r="N1380" s="794">
        <v>63378.229999999996</v>
      </c>
      <c r="O1380" s="796">
        <v>1</v>
      </c>
      <c r="P1380" s="796">
        <v>6</v>
      </c>
      <c r="Q1380" s="794">
        <v>30930</v>
      </c>
    </row>
    <row r="1381" spans="2:17" s="49" customFormat="1" ht="11.25">
      <c r="B1381" s="791" t="s">
        <v>1225</v>
      </c>
      <c r="C1381" s="792" t="s">
        <v>1233</v>
      </c>
      <c r="D1381" s="792" t="s">
        <v>86</v>
      </c>
      <c r="E1381" s="793" t="s">
        <v>1280</v>
      </c>
      <c r="F1381" s="794">
        <v>6500</v>
      </c>
      <c r="G1381" s="792" t="s">
        <v>4961</v>
      </c>
      <c r="H1381" s="795" t="s">
        <v>4962</v>
      </c>
      <c r="I1381" s="795" t="s">
        <v>1283</v>
      </c>
      <c r="J1381" s="795" t="s">
        <v>1256</v>
      </c>
      <c r="K1381" s="793" t="s">
        <v>1251</v>
      </c>
      <c r="L1381" s="796">
        <v>1</v>
      </c>
      <c r="M1381" s="792">
        <v>12</v>
      </c>
      <c r="N1381" s="794">
        <v>80906.12</v>
      </c>
      <c r="O1381" s="796">
        <v>1</v>
      </c>
      <c r="P1381" s="796">
        <v>6</v>
      </c>
      <c r="Q1381" s="794">
        <v>39928.65</v>
      </c>
    </row>
    <row r="1382" spans="2:17" s="49" customFormat="1" ht="11.25">
      <c r="B1382" s="791" t="s">
        <v>1225</v>
      </c>
      <c r="C1382" s="792" t="s">
        <v>1233</v>
      </c>
      <c r="D1382" s="792" t="s">
        <v>86</v>
      </c>
      <c r="E1382" s="793" t="s">
        <v>4963</v>
      </c>
      <c r="F1382" s="794">
        <v>2000</v>
      </c>
      <c r="G1382" s="792" t="s">
        <v>4964</v>
      </c>
      <c r="H1382" s="795" t="s">
        <v>4965</v>
      </c>
      <c r="I1382" s="795" t="s">
        <v>4966</v>
      </c>
      <c r="J1382" s="795" t="s">
        <v>1238</v>
      </c>
      <c r="K1382" s="793" t="s">
        <v>1232</v>
      </c>
      <c r="L1382" s="796">
        <v>1</v>
      </c>
      <c r="M1382" s="792">
        <v>12</v>
      </c>
      <c r="N1382" s="794">
        <v>26870.27</v>
      </c>
      <c r="O1382" s="796">
        <v>1</v>
      </c>
      <c r="P1382" s="796">
        <v>6</v>
      </c>
      <c r="Q1382" s="794">
        <v>12863.33</v>
      </c>
    </row>
    <row r="1383" spans="2:17" s="49" customFormat="1" ht="11.25">
      <c r="B1383" s="791" t="s">
        <v>1225</v>
      </c>
      <c r="C1383" s="792" t="s">
        <v>1233</v>
      </c>
      <c r="D1383" s="792" t="s">
        <v>86</v>
      </c>
      <c r="E1383" s="793" t="s">
        <v>4967</v>
      </c>
      <c r="F1383" s="794">
        <v>5500</v>
      </c>
      <c r="G1383" s="792" t="s">
        <v>4968</v>
      </c>
      <c r="H1383" s="795" t="s">
        <v>4969</v>
      </c>
      <c r="I1383" s="795" t="s">
        <v>1449</v>
      </c>
      <c r="J1383" s="795" t="s">
        <v>1256</v>
      </c>
      <c r="K1383" s="793" t="s">
        <v>1251</v>
      </c>
      <c r="L1383" s="796">
        <v>1</v>
      </c>
      <c r="M1383" s="792">
        <v>12</v>
      </c>
      <c r="N1383" s="794">
        <v>68904.899999999994</v>
      </c>
      <c r="O1383" s="796">
        <v>1</v>
      </c>
      <c r="P1383" s="796">
        <v>6</v>
      </c>
      <c r="Q1383" s="794">
        <v>33930</v>
      </c>
    </row>
    <row r="1384" spans="2:17" s="49" customFormat="1" ht="11.25">
      <c r="B1384" s="791" t="s">
        <v>1225</v>
      </c>
      <c r="C1384" s="792" t="s">
        <v>1233</v>
      </c>
      <c r="D1384" s="792" t="s">
        <v>86</v>
      </c>
      <c r="E1384" s="793" t="s">
        <v>4970</v>
      </c>
      <c r="F1384" s="794">
        <v>4500</v>
      </c>
      <c r="G1384" s="792" t="s">
        <v>4971</v>
      </c>
      <c r="H1384" s="795" t="s">
        <v>4972</v>
      </c>
      <c r="I1384" s="795" t="s">
        <v>4973</v>
      </c>
      <c r="J1384" s="795" t="s">
        <v>1256</v>
      </c>
      <c r="K1384" s="793" t="s">
        <v>1327</v>
      </c>
      <c r="L1384" s="796">
        <v>1</v>
      </c>
      <c r="M1384" s="792">
        <v>12</v>
      </c>
      <c r="N1384" s="794">
        <v>54986.68</v>
      </c>
      <c r="O1384" s="796">
        <v>1</v>
      </c>
      <c r="P1384" s="796">
        <v>6</v>
      </c>
      <c r="Q1384" s="794">
        <v>26033.5</v>
      </c>
    </row>
    <row r="1385" spans="2:17" s="49" customFormat="1" ht="11.25">
      <c r="B1385" s="791" t="s">
        <v>1225</v>
      </c>
      <c r="C1385" s="792" t="s">
        <v>1243</v>
      </c>
      <c r="D1385" s="792" t="s">
        <v>86</v>
      </c>
      <c r="E1385" s="793" t="s">
        <v>1339</v>
      </c>
      <c r="F1385" s="794">
        <v>2300</v>
      </c>
      <c r="G1385" s="792" t="s">
        <v>4974</v>
      </c>
      <c r="H1385" s="795" t="s">
        <v>4975</v>
      </c>
      <c r="I1385" s="795" t="s">
        <v>4976</v>
      </c>
      <c r="J1385" s="795" t="s">
        <v>1256</v>
      </c>
      <c r="K1385" s="793" t="s">
        <v>1327</v>
      </c>
      <c r="L1385" s="796">
        <v>1</v>
      </c>
      <c r="M1385" s="792">
        <v>12</v>
      </c>
      <c r="N1385" s="794">
        <v>30581.95</v>
      </c>
      <c r="O1385" s="796">
        <v>1</v>
      </c>
      <c r="P1385" s="796">
        <v>6</v>
      </c>
      <c r="Q1385" s="794">
        <v>14725.21</v>
      </c>
    </row>
    <row r="1386" spans="2:17" s="49" customFormat="1" ht="11.25">
      <c r="B1386" s="791" t="s">
        <v>1225</v>
      </c>
      <c r="C1386" s="792" t="s">
        <v>1233</v>
      </c>
      <c r="D1386" s="792" t="s">
        <v>86</v>
      </c>
      <c r="E1386" s="793" t="s">
        <v>2558</v>
      </c>
      <c r="F1386" s="794">
        <v>2000</v>
      </c>
      <c r="G1386" s="792" t="s">
        <v>4977</v>
      </c>
      <c r="H1386" s="795" t="s">
        <v>4978</v>
      </c>
      <c r="I1386" s="795" t="s">
        <v>4979</v>
      </c>
      <c r="J1386" s="795" t="s">
        <v>1238</v>
      </c>
      <c r="K1386" s="793" t="s">
        <v>1275</v>
      </c>
      <c r="L1386" s="796">
        <v>1</v>
      </c>
      <c r="M1386" s="792">
        <v>12</v>
      </c>
      <c r="N1386" s="794">
        <v>26852.36</v>
      </c>
      <c r="O1386" s="796">
        <v>1</v>
      </c>
      <c r="P1386" s="796">
        <v>6</v>
      </c>
      <c r="Q1386" s="794">
        <v>12918.069999999998</v>
      </c>
    </row>
    <row r="1387" spans="2:17" s="49" customFormat="1" ht="11.25">
      <c r="B1387" s="791" t="s">
        <v>1225</v>
      </c>
      <c r="C1387" s="792" t="s">
        <v>1233</v>
      </c>
      <c r="D1387" s="792" t="s">
        <v>86</v>
      </c>
      <c r="E1387" s="793" t="s">
        <v>1252</v>
      </c>
      <c r="F1387" s="794">
        <v>2300</v>
      </c>
      <c r="G1387" s="792" t="s">
        <v>4980</v>
      </c>
      <c r="H1387" s="795" t="s">
        <v>4981</v>
      </c>
      <c r="I1387" s="795" t="s">
        <v>1283</v>
      </c>
      <c r="J1387" s="795" t="s">
        <v>1256</v>
      </c>
      <c r="K1387" s="793" t="s">
        <v>1251</v>
      </c>
      <c r="L1387" s="796">
        <v>1</v>
      </c>
      <c r="M1387" s="792">
        <v>12</v>
      </c>
      <c r="N1387" s="794">
        <v>30475.08</v>
      </c>
      <c r="O1387" s="796">
        <v>1</v>
      </c>
      <c r="P1387" s="796">
        <v>6</v>
      </c>
      <c r="Q1387" s="794">
        <v>14659.399999999998</v>
      </c>
    </row>
    <row r="1388" spans="2:17" s="49" customFormat="1" ht="11.25">
      <c r="B1388" s="791" t="s">
        <v>1225</v>
      </c>
      <c r="C1388" s="792" t="s">
        <v>1233</v>
      </c>
      <c r="D1388" s="792" t="s">
        <v>86</v>
      </c>
      <c r="E1388" s="793" t="s">
        <v>1234</v>
      </c>
      <c r="F1388" s="794">
        <v>2000</v>
      </c>
      <c r="G1388" s="792" t="s">
        <v>4982</v>
      </c>
      <c r="H1388" s="795" t="s">
        <v>4983</v>
      </c>
      <c r="I1388" s="795" t="s">
        <v>1653</v>
      </c>
      <c r="J1388" s="795" t="s">
        <v>1256</v>
      </c>
      <c r="K1388" s="793" t="s">
        <v>1327</v>
      </c>
      <c r="L1388" s="796">
        <v>1</v>
      </c>
      <c r="M1388" s="792">
        <v>12</v>
      </c>
      <c r="N1388" s="794">
        <v>26971.65</v>
      </c>
      <c r="O1388" s="796">
        <v>1</v>
      </c>
      <c r="P1388" s="796">
        <v>6</v>
      </c>
      <c r="Q1388" s="794">
        <v>12862.77</v>
      </c>
    </row>
    <row r="1389" spans="2:17" s="49" customFormat="1" ht="11.25">
      <c r="B1389" s="791" t="s">
        <v>1225</v>
      </c>
      <c r="C1389" s="792" t="s">
        <v>1233</v>
      </c>
      <c r="D1389" s="792" t="s">
        <v>86</v>
      </c>
      <c r="E1389" s="793" t="s">
        <v>4984</v>
      </c>
      <c r="F1389" s="794">
        <v>2300</v>
      </c>
      <c r="G1389" s="792" t="s">
        <v>4985</v>
      </c>
      <c r="H1389" s="795" t="s">
        <v>4986</v>
      </c>
      <c r="I1389" s="795" t="s">
        <v>1842</v>
      </c>
      <c r="J1389" s="795" t="s">
        <v>1238</v>
      </c>
      <c r="K1389" s="793" t="s">
        <v>1232</v>
      </c>
      <c r="L1389" s="796">
        <v>1</v>
      </c>
      <c r="M1389" s="792">
        <v>12</v>
      </c>
      <c r="N1389" s="794">
        <v>30492.82</v>
      </c>
      <c r="O1389" s="796">
        <v>1</v>
      </c>
      <c r="P1389" s="796">
        <v>6</v>
      </c>
      <c r="Q1389" s="794">
        <v>14727.599999999999</v>
      </c>
    </row>
    <row r="1390" spans="2:17" s="49" customFormat="1" ht="11.25">
      <c r="B1390" s="791" t="s">
        <v>1225</v>
      </c>
      <c r="C1390" s="792" t="s">
        <v>1226</v>
      </c>
      <c r="D1390" s="792" t="s">
        <v>86</v>
      </c>
      <c r="E1390" s="793" t="s">
        <v>4987</v>
      </c>
      <c r="F1390" s="794">
        <v>2700</v>
      </c>
      <c r="G1390" s="792" t="s">
        <v>4988</v>
      </c>
      <c r="H1390" s="795" t="s">
        <v>4989</v>
      </c>
      <c r="I1390" s="795" t="s">
        <v>1242</v>
      </c>
      <c r="J1390" s="795" t="s">
        <v>1242</v>
      </c>
      <c r="K1390" s="793" t="s">
        <v>1242</v>
      </c>
      <c r="L1390" s="796">
        <v>1</v>
      </c>
      <c r="M1390" s="792">
        <v>3</v>
      </c>
      <c r="N1390" s="794">
        <v>4724.0599999999995</v>
      </c>
      <c r="O1390" s="796"/>
      <c r="P1390" s="796"/>
      <c r="Q1390" s="794"/>
    </row>
    <row r="1391" spans="2:17" s="49" customFormat="1" ht="11.25">
      <c r="B1391" s="791" t="s">
        <v>1225</v>
      </c>
      <c r="C1391" s="792" t="s">
        <v>1233</v>
      </c>
      <c r="D1391" s="792" t="s">
        <v>86</v>
      </c>
      <c r="E1391" s="793" t="s">
        <v>1276</v>
      </c>
      <c r="F1391" s="794">
        <v>3000</v>
      </c>
      <c r="G1391" s="792" t="s">
        <v>4990</v>
      </c>
      <c r="H1391" s="795" t="s">
        <v>4991</v>
      </c>
      <c r="I1391" s="795" t="s">
        <v>1949</v>
      </c>
      <c r="J1391" s="795" t="s">
        <v>1256</v>
      </c>
      <c r="K1391" s="793" t="s">
        <v>1251</v>
      </c>
      <c r="L1391" s="796">
        <v>1</v>
      </c>
      <c r="M1391" s="792">
        <v>12</v>
      </c>
      <c r="N1391" s="794">
        <v>39098.339999999997</v>
      </c>
      <c r="O1391" s="796">
        <v>1</v>
      </c>
      <c r="P1391" s="796">
        <v>6</v>
      </c>
      <c r="Q1391" s="794">
        <v>18928.960000000003</v>
      </c>
    </row>
    <row r="1392" spans="2:17" s="49" customFormat="1" ht="11.25">
      <c r="B1392" s="791" t="s">
        <v>1225</v>
      </c>
      <c r="C1392" s="792" t="s">
        <v>1233</v>
      </c>
      <c r="D1392" s="792" t="s">
        <v>86</v>
      </c>
      <c r="E1392" s="793" t="s">
        <v>3986</v>
      </c>
      <c r="F1392" s="794">
        <v>2000</v>
      </c>
      <c r="G1392" s="792" t="s">
        <v>4992</v>
      </c>
      <c r="H1392" s="795" t="s">
        <v>4993</v>
      </c>
      <c r="I1392" s="795" t="s">
        <v>1331</v>
      </c>
      <c r="J1392" s="795" t="s">
        <v>1238</v>
      </c>
      <c r="K1392" s="793" t="s">
        <v>1232</v>
      </c>
      <c r="L1392" s="796">
        <v>1</v>
      </c>
      <c r="M1392" s="792">
        <v>12</v>
      </c>
      <c r="N1392" s="794">
        <v>26987.1</v>
      </c>
      <c r="O1392" s="796">
        <v>0</v>
      </c>
      <c r="P1392" s="796">
        <v>1</v>
      </c>
      <c r="Q1392" s="794">
        <v>2000</v>
      </c>
    </row>
    <row r="1393" spans="2:17" s="49" customFormat="1" ht="11.25">
      <c r="B1393" s="791" t="s">
        <v>1225</v>
      </c>
      <c r="C1393" s="792" t="s">
        <v>1233</v>
      </c>
      <c r="D1393" s="792" t="s">
        <v>86</v>
      </c>
      <c r="E1393" s="793" t="s">
        <v>1312</v>
      </c>
      <c r="F1393" s="794">
        <v>2000</v>
      </c>
      <c r="G1393" s="792" t="s">
        <v>4994</v>
      </c>
      <c r="H1393" s="795" t="s">
        <v>4995</v>
      </c>
      <c r="I1393" s="795" t="s">
        <v>1513</v>
      </c>
      <c r="J1393" s="795" t="s">
        <v>1238</v>
      </c>
      <c r="K1393" s="793" t="s">
        <v>1232</v>
      </c>
      <c r="L1393" s="796">
        <v>1</v>
      </c>
      <c r="M1393" s="792">
        <v>12</v>
      </c>
      <c r="N1393" s="794">
        <v>26589.09</v>
      </c>
      <c r="O1393" s="796">
        <v>1</v>
      </c>
      <c r="P1393" s="796">
        <v>6</v>
      </c>
      <c r="Q1393" s="794">
        <v>12930</v>
      </c>
    </row>
    <row r="1394" spans="2:17" s="49" customFormat="1" ht="11.25">
      <c r="B1394" s="791" t="s">
        <v>1225</v>
      </c>
      <c r="C1394" s="792" t="s">
        <v>1233</v>
      </c>
      <c r="D1394" s="792" t="s">
        <v>86</v>
      </c>
      <c r="E1394" s="793" t="s">
        <v>1244</v>
      </c>
      <c r="F1394" s="794">
        <v>2000</v>
      </c>
      <c r="G1394" s="792" t="s">
        <v>4996</v>
      </c>
      <c r="H1394" s="795" t="s">
        <v>4997</v>
      </c>
      <c r="I1394" s="795" t="s">
        <v>4998</v>
      </c>
      <c r="J1394" s="795" t="s">
        <v>1256</v>
      </c>
      <c r="K1394" s="793" t="s">
        <v>1251</v>
      </c>
      <c r="L1394" s="796">
        <v>1</v>
      </c>
      <c r="M1394" s="792">
        <v>12</v>
      </c>
      <c r="N1394" s="794">
        <v>26921.67</v>
      </c>
      <c r="O1394" s="796">
        <v>1</v>
      </c>
      <c r="P1394" s="796">
        <v>6</v>
      </c>
      <c r="Q1394" s="794">
        <v>12930</v>
      </c>
    </row>
    <row r="1395" spans="2:17" s="49" customFormat="1" ht="11.25">
      <c r="B1395" s="791" t="s">
        <v>1225</v>
      </c>
      <c r="C1395" s="792" t="s">
        <v>1233</v>
      </c>
      <c r="D1395" s="792" t="s">
        <v>86</v>
      </c>
      <c r="E1395" s="793" t="s">
        <v>1284</v>
      </c>
      <c r="F1395" s="794">
        <v>2000</v>
      </c>
      <c r="G1395" s="792" t="s">
        <v>4999</v>
      </c>
      <c r="H1395" s="795" t="s">
        <v>5000</v>
      </c>
      <c r="I1395" s="795" t="s">
        <v>5001</v>
      </c>
      <c r="J1395" s="795" t="s">
        <v>1256</v>
      </c>
      <c r="K1395" s="793" t="s">
        <v>1232</v>
      </c>
      <c r="L1395" s="796">
        <v>1</v>
      </c>
      <c r="M1395" s="792">
        <v>12</v>
      </c>
      <c r="N1395" s="794">
        <v>26713.05</v>
      </c>
      <c r="O1395" s="796">
        <v>1</v>
      </c>
      <c r="P1395" s="796">
        <v>6</v>
      </c>
      <c r="Q1395" s="794">
        <v>12817.92</v>
      </c>
    </row>
    <row r="1396" spans="2:17" s="49" customFormat="1" ht="11.25">
      <c r="B1396" s="791" t="s">
        <v>1225</v>
      </c>
      <c r="C1396" s="792" t="s">
        <v>1233</v>
      </c>
      <c r="D1396" s="792" t="s">
        <v>86</v>
      </c>
      <c r="E1396" s="793" t="s">
        <v>1659</v>
      </c>
      <c r="F1396" s="794">
        <v>2300</v>
      </c>
      <c r="G1396" s="792" t="s">
        <v>5002</v>
      </c>
      <c r="H1396" s="795" t="s">
        <v>5003</v>
      </c>
      <c r="I1396" s="795" t="s">
        <v>4705</v>
      </c>
      <c r="J1396" s="795" t="s">
        <v>1256</v>
      </c>
      <c r="K1396" s="793" t="s">
        <v>1260</v>
      </c>
      <c r="L1396" s="796">
        <v>7</v>
      </c>
      <c r="M1396" s="792">
        <v>12</v>
      </c>
      <c r="N1396" s="794">
        <v>30600</v>
      </c>
      <c r="O1396" s="796">
        <v>1</v>
      </c>
      <c r="P1396" s="796">
        <v>6</v>
      </c>
      <c r="Q1396" s="794">
        <v>14726.799999999997</v>
      </c>
    </row>
    <row r="1397" spans="2:17" s="49" customFormat="1" ht="11.25">
      <c r="B1397" s="791" t="s">
        <v>1225</v>
      </c>
      <c r="C1397" s="792" t="s">
        <v>1233</v>
      </c>
      <c r="D1397" s="792" t="s">
        <v>86</v>
      </c>
      <c r="E1397" s="793" t="s">
        <v>1339</v>
      </c>
      <c r="F1397" s="794">
        <v>2300</v>
      </c>
      <c r="G1397" s="792" t="s">
        <v>5004</v>
      </c>
      <c r="H1397" s="795" t="s">
        <v>5005</v>
      </c>
      <c r="I1397" s="795" t="s">
        <v>5006</v>
      </c>
      <c r="J1397" s="795" t="s">
        <v>1256</v>
      </c>
      <c r="K1397" s="793" t="s">
        <v>1251</v>
      </c>
      <c r="L1397" s="796">
        <v>1</v>
      </c>
      <c r="M1397" s="792">
        <v>12</v>
      </c>
      <c r="N1397" s="794">
        <v>30600</v>
      </c>
      <c r="O1397" s="796">
        <v>1</v>
      </c>
      <c r="P1397" s="796">
        <v>6</v>
      </c>
      <c r="Q1397" s="794">
        <v>14727.6</v>
      </c>
    </row>
    <row r="1398" spans="2:17" s="49" customFormat="1" ht="11.25">
      <c r="B1398" s="791" t="s">
        <v>1225</v>
      </c>
      <c r="C1398" s="792" t="s">
        <v>1233</v>
      </c>
      <c r="D1398" s="792" t="s">
        <v>86</v>
      </c>
      <c r="E1398" s="793" t="s">
        <v>1276</v>
      </c>
      <c r="F1398" s="794">
        <v>2600</v>
      </c>
      <c r="G1398" s="792" t="s">
        <v>5007</v>
      </c>
      <c r="H1398" s="795" t="s">
        <v>5008</v>
      </c>
      <c r="I1398" s="795" t="s">
        <v>1513</v>
      </c>
      <c r="J1398" s="795" t="s">
        <v>1256</v>
      </c>
      <c r="K1398" s="793" t="s">
        <v>1251</v>
      </c>
      <c r="L1398" s="796">
        <v>1</v>
      </c>
      <c r="M1398" s="792">
        <v>12</v>
      </c>
      <c r="N1398" s="794">
        <v>34055.919999999998</v>
      </c>
      <c r="O1398" s="796">
        <v>1</v>
      </c>
      <c r="P1398" s="796">
        <v>6</v>
      </c>
      <c r="Q1398" s="794">
        <v>16425.28</v>
      </c>
    </row>
    <row r="1399" spans="2:17" s="49" customFormat="1" ht="11.25">
      <c r="B1399" s="791" t="s">
        <v>1225</v>
      </c>
      <c r="C1399" s="792" t="s">
        <v>1233</v>
      </c>
      <c r="D1399" s="792" t="s">
        <v>86</v>
      </c>
      <c r="E1399" s="793" t="s">
        <v>5009</v>
      </c>
      <c r="F1399" s="794">
        <v>2600</v>
      </c>
      <c r="G1399" s="792" t="s">
        <v>5010</v>
      </c>
      <c r="H1399" s="795" t="s">
        <v>5011</v>
      </c>
      <c r="I1399" s="795" t="s">
        <v>1513</v>
      </c>
      <c r="J1399" s="795" t="s">
        <v>1256</v>
      </c>
      <c r="K1399" s="793" t="s">
        <v>1251</v>
      </c>
      <c r="L1399" s="796">
        <v>1</v>
      </c>
      <c r="M1399" s="792">
        <v>12</v>
      </c>
      <c r="N1399" s="794">
        <v>34085.15</v>
      </c>
      <c r="O1399" s="796">
        <v>1</v>
      </c>
      <c r="P1399" s="796">
        <v>6</v>
      </c>
      <c r="Q1399" s="794">
        <v>16516.82</v>
      </c>
    </row>
    <row r="1400" spans="2:17" s="49" customFormat="1" ht="11.25">
      <c r="B1400" s="791" t="s">
        <v>1225</v>
      </c>
      <c r="C1400" s="792" t="s">
        <v>1233</v>
      </c>
      <c r="D1400" s="792" t="s">
        <v>86</v>
      </c>
      <c r="E1400" s="793" t="s">
        <v>1339</v>
      </c>
      <c r="F1400" s="794">
        <v>1800</v>
      </c>
      <c r="G1400" s="792" t="s">
        <v>5012</v>
      </c>
      <c r="H1400" s="795" t="s">
        <v>5013</v>
      </c>
      <c r="I1400" s="795" t="s">
        <v>1242</v>
      </c>
      <c r="J1400" s="795" t="s">
        <v>1242</v>
      </c>
      <c r="K1400" s="793" t="s">
        <v>1242</v>
      </c>
      <c r="L1400" s="796">
        <v>5</v>
      </c>
      <c r="M1400" s="792">
        <v>10</v>
      </c>
      <c r="N1400" s="794">
        <v>19703.11</v>
      </c>
      <c r="O1400" s="796"/>
      <c r="P1400" s="796"/>
      <c r="Q1400" s="794"/>
    </row>
    <row r="1401" spans="2:17" s="49" customFormat="1" ht="11.25">
      <c r="B1401" s="791" t="s">
        <v>1225</v>
      </c>
      <c r="C1401" s="792" t="s">
        <v>1233</v>
      </c>
      <c r="D1401" s="792" t="s">
        <v>86</v>
      </c>
      <c r="E1401" s="793" t="s">
        <v>4663</v>
      </c>
      <c r="F1401" s="794">
        <v>2500</v>
      </c>
      <c r="G1401" s="792" t="s">
        <v>5014</v>
      </c>
      <c r="H1401" s="795" t="s">
        <v>5015</v>
      </c>
      <c r="I1401" s="795" t="s">
        <v>1242</v>
      </c>
      <c r="J1401" s="795" t="s">
        <v>1242</v>
      </c>
      <c r="K1401" s="793" t="s">
        <v>1242</v>
      </c>
      <c r="L1401" s="796">
        <v>7</v>
      </c>
      <c r="M1401" s="792">
        <v>12</v>
      </c>
      <c r="N1401" s="794">
        <v>32448.78</v>
      </c>
      <c r="O1401" s="796">
        <v>1</v>
      </c>
      <c r="P1401" s="796">
        <v>6</v>
      </c>
      <c r="Q1401" s="794">
        <v>15924.44</v>
      </c>
    </row>
    <row r="1402" spans="2:17" s="49" customFormat="1" ht="11.25">
      <c r="B1402" s="791" t="s">
        <v>1225</v>
      </c>
      <c r="C1402" s="792" t="s">
        <v>1233</v>
      </c>
      <c r="D1402" s="792" t="s">
        <v>86</v>
      </c>
      <c r="E1402" s="793" t="s">
        <v>1252</v>
      </c>
      <c r="F1402" s="794">
        <v>2300</v>
      </c>
      <c r="G1402" s="792" t="s">
        <v>5016</v>
      </c>
      <c r="H1402" s="795" t="s">
        <v>5017</v>
      </c>
      <c r="I1402" s="795" t="s">
        <v>1290</v>
      </c>
      <c r="J1402" s="795" t="s">
        <v>1238</v>
      </c>
      <c r="K1402" s="793" t="s">
        <v>1251</v>
      </c>
      <c r="L1402" s="796">
        <v>4</v>
      </c>
      <c r="M1402" s="792">
        <v>12</v>
      </c>
      <c r="N1402" s="794">
        <v>30561.67</v>
      </c>
      <c r="O1402" s="796">
        <v>1</v>
      </c>
      <c r="P1402" s="796">
        <v>6</v>
      </c>
      <c r="Q1402" s="794">
        <v>14725.039999999999</v>
      </c>
    </row>
    <row r="1403" spans="2:17" s="49" customFormat="1" ht="11.25">
      <c r="B1403" s="791" t="s">
        <v>1225</v>
      </c>
      <c r="C1403" s="792" t="s">
        <v>1243</v>
      </c>
      <c r="D1403" s="792" t="s">
        <v>86</v>
      </c>
      <c r="E1403" s="793" t="s">
        <v>1708</v>
      </c>
      <c r="F1403" s="794">
        <v>2600</v>
      </c>
      <c r="G1403" s="792" t="s">
        <v>5018</v>
      </c>
      <c r="H1403" s="795" t="s">
        <v>5019</v>
      </c>
      <c r="I1403" s="795" t="s">
        <v>5020</v>
      </c>
      <c r="J1403" s="795" t="s">
        <v>1256</v>
      </c>
      <c r="K1403" s="793" t="s">
        <v>1327</v>
      </c>
      <c r="L1403" s="796">
        <v>4</v>
      </c>
      <c r="M1403" s="792">
        <v>12</v>
      </c>
      <c r="N1403" s="794">
        <v>34200</v>
      </c>
      <c r="O1403" s="796">
        <v>1</v>
      </c>
      <c r="P1403" s="796">
        <v>6</v>
      </c>
      <c r="Q1403" s="794">
        <v>16530</v>
      </c>
    </row>
    <row r="1404" spans="2:17" s="49" customFormat="1" ht="11.25">
      <c r="B1404" s="791" t="s">
        <v>1225</v>
      </c>
      <c r="C1404" s="792" t="s">
        <v>1243</v>
      </c>
      <c r="D1404" s="792" t="s">
        <v>86</v>
      </c>
      <c r="E1404" s="793" t="s">
        <v>5021</v>
      </c>
      <c r="F1404" s="794">
        <v>6000</v>
      </c>
      <c r="G1404" s="792" t="s">
        <v>5022</v>
      </c>
      <c r="H1404" s="795" t="s">
        <v>5023</v>
      </c>
      <c r="I1404" s="795" t="s">
        <v>1646</v>
      </c>
      <c r="J1404" s="795" t="s">
        <v>1256</v>
      </c>
      <c r="K1404" s="793" t="s">
        <v>1327</v>
      </c>
      <c r="L1404" s="796">
        <v>0</v>
      </c>
      <c r="M1404" s="792">
        <v>1</v>
      </c>
      <c r="N1404" s="794">
        <v>10200</v>
      </c>
      <c r="O1404" s="796"/>
      <c r="P1404" s="796"/>
      <c r="Q1404" s="794"/>
    </row>
    <row r="1405" spans="2:17" s="49" customFormat="1" ht="11.25">
      <c r="B1405" s="791" t="s">
        <v>1225</v>
      </c>
      <c r="C1405" s="792" t="s">
        <v>1243</v>
      </c>
      <c r="D1405" s="792" t="s">
        <v>86</v>
      </c>
      <c r="E1405" s="793" t="s">
        <v>3178</v>
      </c>
      <c r="F1405" s="794">
        <v>2500</v>
      </c>
      <c r="G1405" s="792" t="s">
        <v>5024</v>
      </c>
      <c r="H1405" s="795" t="s">
        <v>5025</v>
      </c>
      <c r="I1405" s="795" t="s">
        <v>1242</v>
      </c>
      <c r="J1405" s="795" t="s">
        <v>1242</v>
      </c>
      <c r="K1405" s="793" t="s">
        <v>1242</v>
      </c>
      <c r="L1405" s="796">
        <v>7</v>
      </c>
      <c r="M1405" s="792">
        <v>12</v>
      </c>
      <c r="N1405" s="794">
        <v>32984.03</v>
      </c>
      <c r="O1405" s="796">
        <v>1</v>
      </c>
      <c r="P1405" s="796">
        <v>6</v>
      </c>
      <c r="Q1405" s="794">
        <v>15928.61</v>
      </c>
    </row>
    <row r="1406" spans="2:17" s="49" customFormat="1" ht="11.25">
      <c r="B1406" s="791" t="s">
        <v>1225</v>
      </c>
      <c r="C1406" s="792" t="s">
        <v>1233</v>
      </c>
      <c r="D1406" s="792" t="s">
        <v>86</v>
      </c>
      <c r="E1406" s="793" t="s">
        <v>1450</v>
      </c>
      <c r="F1406" s="794">
        <v>2000</v>
      </c>
      <c r="G1406" s="792" t="s">
        <v>5026</v>
      </c>
      <c r="H1406" s="795" t="s">
        <v>5027</v>
      </c>
      <c r="I1406" s="795" t="s">
        <v>4387</v>
      </c>
      <c r="J1406" s="795" t="s">
        <v>1238</v>
      </c>
      <c r="K1406" s="793" t="s">
        <v>1251</v>
      </c>
      <c r="L1406" s="796">
        <v>7</v>
      </c>
      <c r="M1406" s="792">
        <v>12</v>
      </c>
      <c r="N1406" s="794">
        <v>26863.599999999999</v>
      </c>
      <c r="O1406" s="796">
        <v>1</v>
      </c>
      <c r="P1406" s="796">
        <v>6</v>
      </c>
      <c r="Q1406" s="794">
        <v>12915.130000000001</v>
      </c>
    </row>
    <row r="1407" spans="2:17" s="49" customFormat="1" ht="11.25">
      <c r="B1407" s="791" t="s">
        <v>1225</v>
      </c>
      <c r="C1407" s="792" t="s">
        <v>1233</v>
      </c>
      <c r="D1407" s="792" t="s">
        <v>86</v>
      </c>
      <c r="E1407" s="793" t="s">
        <v>1505</v>
      </c>
      <c r="F1407" s="794">
        <v>1800</v>
      </c>
      <c r="G1407" s="792" t="s">
        <v>5028</v>
      </c>
      <c r="H1407" s="795" t="s">
        <v>5029</v>
      </c>
      <c r="I1407" s="795" t="s">
        <v>1242</v>
      </c>
      <c r="J1407" s="795" t="s">
        <v>1242</v>
      </c>
      <c r="K1407" s="793" t="s">
        <v>1242</v>
      </c>
      <c r="L1407" s="796">
        <v>7</v>
      </c>
      <c r="M1407" s="792">
        <v>12</v>
      </c>
      <c r="N1407" s="794">
        <v>24524.85</v>
      </c>
      <c r="O1407" s="796">
        <v>1</v>
      </c>
      <c r="P1407" s="796">
        <v>6</v>
      </c>
      <c r="Q1407" s="794">
        <v>11721.619999999999</v>
      </c>
    </row>
    <row r="1408" spans="2:17" s="49" customFormat="1" ht="11.25">
      <c r="B1408" s="791" t="s">
        <v>1225</v>
      </c>
      <c r="C1408" s="792" t="s">
        <v>1233</v>
      </c>
      <c r="D1408" s="792" t="s">
        <v>86</v>
      </c>
      <c r="E1408" s="793" t="s">
        <v>1244</v>
      </c>
      <c r="F1408" s="794">
        <v>2000</v>
      </c>
      <c r="G1408" s="792" t="s">
        <v>5030</v>
      </c>
      <c r="H1408" s="795" t="s">
        <v>5031</v>
      </c>
      <c r="I1408" s="795" t="s">
        <v>5032</v>
      </c>
      <c r="J1408" s="795" t="s">
        <v>1256</v>
      </c>
      <c r="K1408" s="793" t="s">
        <v>1251</v>
      </c>
      <c r="L1408" s="796">
        <v>1</v>
      </c>
      <c r="M1408" s="792">
        <v>12</v>
      </c>
      <c r="N1408" s="794">
        <v>27000</v>
      </c>
      <c r="O1408" s="796">
        <v>1</v>
      </c>
      <c r="P1408" s="796">
        <v>6</v>
      </c>
      <c r="Q1408" s="794">
        <v>12929.44</v>
      </c>
    </row>
    <row r="1409" spans="2:17" s="49" customFormat="1" ht="11.25">
      <c r="B1409" s="791" t="s">
        <v>1225</v>
      </c>
      <c r="C1409" s="792" t="s">
        <v>1226</v>
      </c>
      <c r="D1409" s="792" t="s">
        <v>86</v>
      </c>
      <c r="E1409" s="793" t="s">
        <v>5033</v>
      </c>
      <c r="F1409" s="794">
        <v>2100</v>
      </c>
      <c r="G1409" s="792" t="s">
        <v>5034</v>
      </c>
      <c r="H1409" s="795" t="s">
        <v>5035</v>
      </c>
      <c r="I1409" s="795" t="s">
        <v>5036</v>
      </c>
      <c r="J1409" s="795" t="s">
        <v>1238</v>
      </c>
      <c r="K1409" s="793" t="s">
        <v>1251</v>
      </c>
      <c r="L1409" s="796">
        <v>1</v>
      </c>
      <c r="M1409" s="792">
        <v>4</v>
      </c>
      <c r="N1409" s="794">
        <v>8045.66</v>
      </c>
      <c r="O1409" s="796"/>
      <c r="P1409" s="796"/>
      <c r="Q1409" s="794"/>
    </row>
    <row r="1410" spans="2:17" s="49" customFormat="1" ht="11.25">
      <c r="B1410" s="791" t="s">
        <v>1225</v>
      </c>
      <c r="C1410" s="792" t="s">
        <v>1233</v>
      </c>
      <c r="D1410" s="792" t="s">
        <v>86</v>
      </c>
      <c r="E1410" s="793" t="s">
        <v>2229</v>
      </c>
      <c r="F1410" s="794">
        <v>2600</v>
      </c>
      <c r="G1410" s="792" t="s">
        <v>5037</v>
      </c>
      <c r="H1410" s="795" t="s">
        <v>5038</v>
      </c>
      <c r="I1410" s="795" t="s">
        <v>2127</v>
      </c>
      <c r="J1410" s="795" t="s">
        <v>1256</v>
      </c>
      <c r="K1410" s="793" t="s">
        <v>1327</v>
      </c>
      <c r="L1410" s="796">
        <v>1</v>
      </c>
      <c r="M1410" s="792">
        <v>12</v>
      </c>
      <c r="N1410" s="794">
        <v>33939.64</v>
      </c>
      <c r="O1410" s="796">
        <v>1</v>
      </c>
      <c r="P1410" s="796">
        <v>6</v>
      </c>
      <c r="Q1410" s="794">
        <v>16527.830000000002</v>
      </c>
    </row>
    <row r="1411" spans="2:17" s="49" customFormat="1" ht="11.25">
      <c r="B1411" s="791" t="s">
        <v>1225</v>
      </c>
      <c r="C1411" s="792" t="s">
        <v>1233</v>
      </c>
      <c r="D1411" s="792" t="s">
        <v>86</v>
      </c>
      <c r="E1411" s="793" t="s">
        <v>1234</v>
      </c>
      <c r="F1411" s="794">
        <v>2000</v>
      </c>
      <c r="G1411" s="792" t="s">
        <v>5039</v>
      </c>
      <c r="H1411" s="795" t="s">
        <v>5040</v>
      </c>
      <c r="I1411" s="795" t="s">
        <v>5041</v>
      </c>
      <c r="J1411" s="795" t="s">
        <v>1231</v>
      </c>
      <c r="K1411" s="793" t="s">
        <v>1232</v>
      </c>
      <c r="L1411" s="796">
        <v>1</v>
      </c>
      <c r="M1411" s="792">
        <v>12</v>
      </c>
      <c r="N1411" s="794">
        <v>26921.379999999997</v>
      </c>
      <c r="O1411" s="796">
        <v>1</v>
      </c>
      <c r="P1411" s="796">
        <v>6</v>
      </c>
      <c r="Q1411" s="794">
        <v>12926.82</v>
      </c>
    </row>
    <row r="1412" spans="2:17" s="49" customFormat="1" ht="11.25">
      <c r="B1412" s="791" t="s">
        <v>1225</v>
      </c>
      <c r="C1412" s="792" t="s">
        <v>1233</v>
      </c>
      <c r="D1412" s="792" t="s">
        <v>86</v>
      </c>
      <c r="E1412" s="793" t="s">
        <v>5042</v>
      </c>
      <c r="F1412" s="794">
        <v>5500</v>
      </c>
      <c r="G1412" s="792" t="s">
        <v>5043</v>
      </c>
      <c r="H1412" s="795" t="s">
        <v>5044</v>
      </c>
      <c r="I1412" s="795" t="s">
        <v>1449</v>
      </c>
      <c r="J1412" s="795" t="s">
        <v>1256</v>
      </c>
      <c r="K1412" s="793" t="s">
        <v>1251</v>
      </c>
      <c r="L1412" s="796">
        <v>1</v>
      </c>
      <c r="M1412" s="792">
        <v>11</v>
      </c>
      <c r="N1412" s="794">
        <v>65162.500000000007</v>
      </c>
      <c r="O1412" s="796">
        <v>1</v>
      </c>
      <c r="P1412" s="796">
        <v>6</v>
      </c>
      <c r="Q1412" s="794">
        <v>33927.71</v>
      </c>
    </row>
    <row r="1413" spans="2:17" s="49" customFormat="1" ht="11.25">
      <c r="B1413" s="791" t="s">
        <v>1225</v>
      </c>
      <c r="C1413" s="792" t="s">
        <v>1233</v>
      </c>
      <c r="D1413" s="792" t="s">
        <v>86</v>
      </c>
      <c r="E1413" s="793" t="s">
        <v>1339</v>
      </c>
      <c r="F1413" s="794">
        <v>2300</v>
      </c>
      <c r="G1413" s="792" t="s">
        <v>5045</v>
      </c>
      <c r="H1413" s="795" t="s">
        <v>5046</v>
      </c>
      <c r="I1413" s="795" t="s">
        <v>4677</v>
      </c>
      <c r="J1413" s="795" t="s">
        <v>1256</v>
      </c>
      <c r="K1413" s="793" t="s">
        <v>1251</v>
      </c>
      <c r="L1413" s="796">
        <v>7</v>
      </c>
      <c r="M1413" s="792">
        <v>12</v>
      </c>
      <c r="N1413" s="794">
        <v>30311.69</v>
      </c>
      <c r="O1413" s="796">
        <v>0</v>
      </c>
      <c r="P1413" s="796">
        <v>1</v>
      </c>
      <c r="Q1413" s="794">
        <v>2491.67</v>
      </c>
    </row>
    <row r="1414" spans="2:17" s="49" customFormat="1" ht="11.25">
      <c r="B1414" s="791" t="s">
        <v>1225</v>
      </c>
      <c r="C1414" s="792" t="s">
        <v>1233</v>
      </c>
      <c r="D1414" s="792" t="s">
        <v>86</v>
      </c>
      <c r="E1414" s="793" t="s">
        <v>1244</v>
      </c>
      <c r="F1414" s="794">
        <v>1500</v>
      </c>
      <c r="G1414" s="792" t="s">
        <v>5047</v>
      </c>
      <c r="H1414" s="795" t="s">
        <v>5048</v>
      </c>
      <c r="I1414" s="795" t="s">
        <v>1242</v>
      </c>
      <c r="J1414" s="795" t="s">
        <v>1242</v>
      </c>
      <c r="K1414" s="793" t="s">
        <v>1242</v>
      </c>
      <c r="L1414" s="796">
        <v>7</v>
      </c>
      <c r="M1414" s="792">
        <v>12</v>
      </c>
      <c r="N1414" s="794">
        <v>22149.17</v>
      </c>
      <c r="O1414" s="796">
        <v>1</v>
      </c>
      <c r="P1414" s="796">
        <v>6</v>
      </c>
      <c r="Q1414" s="794">
        <v>9910.1</v>
      </c>
    </row>
    <row r="1415" spans="2:17" s="49" customFormat="1" ht="11.25">
      <c r="B1415" s="791" t="s">
        <v>1225</v>
      </c>
      <c r="C1415" s="792" t="s">
        <v>1233</v>
      </c>
      <c r="D1415" s="792" t="s">
        <v>86</v>
      </c>
      <c r="E1415" s="793" t="s">
        <v>1753</v>
      </c>
      <c r="F1415" s="794">
        <v>2600</v>
      </c>
      <c r="G1415" s="792" t="s">
        <v>5049</v>
      </c>
      <c r="H1415" s="795" t="s">
        <v>5050</v>
      </c>
      <c r="I1415" s="795" t="s">
        <v>5051</v>
      </c>
      <c r="J1415" s="795" t="s">
        <v>1256</v>
      </c>
      <c r="K1415" s="793" t="s">
        <v>1327</v>
      </c>
      <c r="L1415" s="796">
        <v>1</v>
      </c>
      <c r="M1415" s="792">
        <v>12</v>
      </c>
      <c r="N1415" s="794">
        <v>34098.339999999997</v>
      </c>
      <c r="O1415" s="796">
        <v>0</v>
      </c>
      <c r="P1415" s="796">
        <v>2</v>
      </c>
      <c r="Q1415" s="794">
        <v>4203.34</v>
      </c>
    </row>
    <row r="1416" spans="2:17" s="49" customFormat="1" ht="11.25">
      <c r="B1416" s="791" t="s">
        <v>1225</v>
      </c>
      <c r="C1416" s="792" t="s">
        <v>1233</v>
      </c>
      <c r="D1416" s="792" t="s">
        <v>86</v>
      </c>
      <c r="E1416" s="793" t="s">
        <v>2814</v>
      </c>
      <c r="F1416" s="794">
        <v>2000</v>
      </c>
      <c r="G1416" s="792" t="s">
        <v>5052</v>
      </c>
      <c r="H1416" s="795" t="s">
        <v>5053</v>
      </c>
      <c r="I1416" s="795" t="s">
        <v>5054</v>
      </c>
      <c r="J1416" s="795" t="s">
        <v>1256</v>
      </c>
      <c r="K1416" s="793" t="s">
        <v>1251</v>
      </c>
      <c r="L1416" s="796">
        <v>1</v>
      </c>
      <c r="M1416" s="792">
        <v>12</v>
      </c>
      <c r="N1416" s="794">
        <v>26980</v>
      </c>
      <c r="O1416" s="796">
        <v>1</v>
      </c>
      <c r="P1416" s="796">
        <v>6</v>
      </c>
      <c r="Q1416" s="794">
        <v>12920.41</v>
      </c>
    </row>
    <row r="1417" spans="2:17" s="49" customFormat="1" ht="11.25">
      <c r="B1417" s="791" t="s">
        <v>1225</v>
      </c>
      <c r="C1417" s="792" t="s">
        <v>1233</v>
      </c>
      <c r="D1417" s="792" t="s">
        <v>86</v>
      </c>
      <c r="E1417" s="793" t="s">
        <v>5055</v>
      </c>
      <c r="F1417" s="794">
        <v>5500</v>
      </c>
      <c r="G1417" s="792" t="s">
        <v>5056</v>
      </c>
      <c r="H1417" s="795" t="s">
        <v>5057</v>
      </c>
      <c r="I1417" s="795" t="s">
        <v>5058</v>
      </c>
      <c r="J1417" s="795" t="s">
        <v>1256</v>
      </c>
      <c r="K1417" s="793" t="s">
        <v>1251</v>
      </c>
      <c r="L1417" s="796">
        <v>1</v>
      </c>
      <c r="M1417" s="792">
        <v>12</v>
      </c>
      <c r="N1417" s="794">
        <v>68944.62</v>
      </c>
      <c r="O1417" s="796">
        <v>1</v>
      </c>
      <c r="P1417" s="796">
        <v>6</v>
      </c>
      <c r="Q1417" s="794">
        <v>33924.269999999997</v>
      </c>
    </row>
    <row r="1418" spans="2:17" s="49" customFormat="1" ht="11.25">
      <c r="B1418" s="791" t="s">
        <v>1225</v>
      </c>
      <c r="C1418" s="792" t="s">
        <v>1233</v>
      </c>
      <c r="D1418" s="792" t="s">
        <v>86</v>
      </c>
      <c r="E1418" s="793" t="s">
        <v>1782</v>
      </c>
      <c r="F1418" s="794">
        <v>2600</v>
      </c>
      <c r="G1418" s="792" t="s">
        <v>5059</v>
      </c>
      <c r="H1418" s="795" t="s">
        <v>5060</v>
      </c>
      <c r="I1418" s="795" t="s">
        <v>2237</v>
      </c>
      <c r="J1418" s="795" t="s">
        <v>1256</v>
      </c>
      <c r="K1418" s="793" t="s">
        <v>1251</v>
      </c>
      <c r="L1418" s="796">
        <v>1</v>
      </c>
      <c r="M1418" s="792">
        <v>12</v>
      </c>
      <c r="N1418" s="794">
        <v>32553.33</v>
      </c>
      <c r="O1418" s="796">
        <v>1</v>
      </c>
      <c r="P1418" s="796">
        <v>6</v>
      </c>
      <c r="Q1418" s="794">
        <v>16530</v>
      </c>
    </row>
    <row r="1419" spans="2:17" s="49" customFormat="1" ht="11.25">
      <c r="B1419" s="791" t="s">
        <v>1225</v>
      </c>
      <c r="C1419" s="792" t="s">
        <v>1233</v>
      </c>
      <c r="D1419" s="792" t="s">
        <v>86</v>
      </c>
      <c r="E1419" s="793" t="s">
        <v>5061</v>
      </c>
      <c r="F1419" s="794">
        <v>5500</v>
      </c>
      <c r="G1419" s="792" t="s">
        <v>5062</v>
      </c>
      <c r="H1419" s="795" t="s">
        <v>5063</v>
      </c>
      <c r="I1419" s="795" t="s">
        <v>3479</v>
      </c>
      <c r="J1419" s="795" t="s">
        <v>1256</v>
      </c>
      <c r="K1419" s="793" t="s">
        <v>1251</v>
      </c>
      <c r="L1419" s="796">
        <v>7</v>
      </c>
      <c r="M1419" s="792">
        <v>12</v>
      </c>
      <c r="N1419" s="794">
        <v>68776.91</v>
      </c>
      <c r="O1419" s="796">
        <v>1</v>
      </c>
      <c r="P1419" s="796">
        <v>6</v>
      </c>
      <c r="Q1419" s="794">
        <v>33930</v>
      </c>
    </row>
    <row r="1420" spans="2:17" s="49" customFormat="1" ht="11.25">
      <c r="B1420" s="791" t="s">
        <v>1225</v>
      </c>
      <c r="C1420" s="792" t="s">
        <v>1243</v>
      </c>
      <c r="D1420" s="792" t="s">
        <v>86</v>
      </c>
      <c r="E1420" s="793" t="s">
        <v>1708</v>
      </c>
      <c r="F1420" s="794">
        <v>2600</v>
      </c>
      <c r="G1420" s="792" t="s">
        <v>5064</v>
      </c>
      <c r="H1420" s="795" t="s">
        <v>5065</v>
      </c>
      <c r="I1420" s="795" t="s">
        <v>5066</v>
      </c>
      <c r="J1420" s="795" t="s">
        <v>1256</v>
      </c>
      <c r="K1420" s="793" t="s">
        <v>1251</v>
      </c>
      <c r="L1420" s="796">
        <v>1</v>
      </c>
      <c r="M1420" s="792">
        <v>12</v>
      </c>
      <c r="N1420" s="794">
        <v>34192.04</v>
      </c>
      <c r="O1420" s="796">
        <v>1</v>
      </c>
      <c r="P1420" s="796">
        <v>6</v>
      </c>
      <c r="Q1420" s="794">
        <v>15308.37</v>
      </c>
    </row>
    <row r="1421" spans="2:17" s="49" customFormat="1" ht="11.25">
      <c r="B1421" s="791" t="s">
        <v>1225</v>
      </c>
      <c r="C1421" s="792" t="s">
        <v>1233</v>
      </c>
      <c r="D1421" s="792" t="s">
        <v>86</v>
      </c>
      <c r="E1421" s="793" t="s">
        <v>1244</v>
      </c>
      <c r="F1421" s="794">
        <v>2000</v>
      </c>
      <c r="G1421" s="792" t="s">
        <v>5067</v>
      </c>
      <c r="H1421" s="795" t="s">
        <v>5068</v>
      </c>
      <c r="I1421" s="795" t="s">
        <v>1653</v>
      </c>
      <c r="J1421" s="795" t="s">
        <v>1256</v>
      </c>
      <c r="K1421" s="793" t="s">
        <v>1327</v>
      </c>
      <c r="L1421" s="796">
        <v>1</v>
      </c>
      <c r="M1421" s="792">
        <v>12</v>
      </c>
      <c r="N1421" s="794">
        <v>26999.87</v>
      </c>
      <c r="O1421" s="796">
        <v>1</v>
      </c>
      <c r="P1421" s="796">
        <v>6</v>
      </c>
      <c r="Q1421" s="794">
        <v>12862.64</v>
      </c>
    </row>
    <row r="1422" spans="2:17" s="49" customFormat="1" ht="11.25">
      <c r="B1422" s="791" t="s">
        <v>1225</v>
      </c>
      <c r="C1422" s="792" t="s">
        <v>1243</v>
      </c>
      <c r="D1422" s="792" t="s">
        <v>86</v>
      </c>
      <c r="E1422" s="793" t="s">
        <v>5069</v>
      </c>
      <c r="F1422" s="794">
        <v>2600</v>
      </c>
      <c r="G1422" s="792" t="s">
        <v>5070</v>
      </c>
      <c r="H1422" s="795" t="s">
        <v>5071</v>
      </c>
      <c r="I1422" s="795" t="s">
        <v>1513</v>
      </c>
      <c r="J1422" s="795" t="s">
        <v>1256</v>
      </c>
      <c r="K1422" s="793" t="s">
        <v>1251</v>
      </c>
      <c r="L1422" s="796">
        <v>0</v>
      </c>
      <c r="M1422" s="792">
        <v>1</v>
      </c>
      <c r="N1422" s="794">
        <v>3033.33</v>
      </c>
      <c r="O1422" s="796"/>
      <c r="P1422" s="796"/>
      <c r="Q1422" s="794"/>
    </row>
    <row r="1423" spans="2:17" s="49" customFormat="1" ht="11.25">
      <c r="B1423" s="791" t="s">
        <v>1225</v>
      </c>
      <c r="C1423" s="792" t="s">
        <v>1233</v>
      </c>
      <c r="D1423" s="792" t="s">
        <v>86</v>
      </c>
      <c r="E1423" s="793" t="s">
        <v>1284</v>
      </c>
      <c r="F1423" s="794">
        <v>2000</v>
      </c>
      <c r="G1423" s="792" t="s">
        <v>5072</v>
      </c>
      <c r="H1423" s="795" t="s">
        <v>5073</v>
      </c>
      <c r="I1423" s="795" t="s">
        <v>1331</v>
      </c>
      <c r="J1423" s="795" t="s">
        <v>1238</v>
      </c>
      <c r="K1423" s="793" t="s">
        <v>1251</v>
      </c>
      <c r="L1423" s="796">
        <v>1</v>
      </c>
      <c r="M1423" s="792">
        <v>12</v>
      </c>
      <c r="N1423" s="794">
        <v>26931.8</v>
      </c>
      <c r="O1423" s="796">
        <v>1</v>
      </c>
      <c r="P1423" s="796">
        <v>6</v>
      </c>
      <c r="Q1423" s="794">
        <v>12930</v>
      </c>
    </row>
    <row r="1424" spans="2:17" s="49" customFormat="1" ht="11.25">
      <c r="B1424" s="791" t="s">
        <v>1225</v>
      </c>
      <c r="C1424" s="792" t="s">
        <v>1233</v>
      </c>
      <c r="D1424" s="792" t="s">
        <v>86</v>
      </c>
      <c r="E1424" s="793" t="s">
        <v>1505</v>
      </c>
      <c r="F1424" s="794">
        <v>1800</v>
      </c>
      <c r="G1424" s="792" t="s">
        <v>5074</v>
      </c>
      <c r="H1424" s="795" t="s">
        <v>5075</v>
      </c>
      <c r="I1424" s="795" t="s">
        <v>1242</v>
      </c>
      <c r="J1424" s="795" t="s">
        <v>1242</v>
      </c>
      <c r="K1424" s="793" t="s">
        <v>1242</v>
      </c>
      <c r="L1424" s="796">
        <v>7</v>
      </c>
      <c r="M1424" s="792">
        <v>12</v>
      </c>
      <c r="N1424" s="794">
        <v>24334.23</v>
      </c>
      <c r="O1424" s="796">
        <v>1</v>
      </c>
      <c r="P1424" s="796">
        <v>6</v>
      </c>
      <c r="Q1424" s="794">
        <v>11674.99</v>
      </c>
    </row>
    <row r="1425" spans="2:17" s="49" customFormat="1" ht="11.25">
      <c r="B1425" s="791" t="s">
        <v>1225</v>
      </c>
      <c r="C1425" s="792" t="s">
        <v>1233</v>
      </c>
      <c r="D1425" s="792" t="s">
        <v>86</v>
      </c>
      <c r="E1425" s="793" t="s">
        <v>1234</v>
      </c>
      <c r="F1425" s="794">
        <v>2000</v>
      </c>
      <c r="G1425" s="792" t="s">
        <v>5076</v>
      </c>
      <c r="H1425" s="795" t="s">
        <v>5077</v>
      </c>
      <c r="I1425" s="795" t="s">
        <v>1242</v>
      </c>
      <c r="J1425" s="795" t="s">
        <v>1382</v>
      </c>
      <c r="K1425" s="793" t="s">
        <v>1383</v>
      </c>
      <c r="L1425" s="796">
        <v>1</v>
      </c>
      <c r="M1425" s="792">
        <v>12</v>
      </c>
      <c r="N1425" s="794">
        <v>26999.59</v>
      </c>
      <c r="O1425" s="796">
        <v>1</v>
      </c>
      <c r="P1425" s="796">
        <v>6</v>
      </c>
      <c r="Q1425" s="794">
        <v>12924.720000000001</v>
      </c>
    </row>
    <row r="1426" spans="2:17" s="49" customFormat="1" ht="11.25">
      <c r="B1426" s="791" t="s">
        <v>1225</v>
      </c>
      <c r="C1426" s="792" t="s">
        <v>1233</v>
      </c>
      <c r="D1426" s="792" t="s">
        <v>86</v>
      </c>
      <c r="E1426" s="793" t="s">
        <v>5078</v>
      </c>
      <c r="F1426" s="794">
        <v>2000</v>
      </c>
      <c r="G1426" s="792" t="s">
        <v>5079</v>
      </c>
      <c r="H1426" s="795" t="s">
        <v>5080</v>
      </c>
      <c r="I1426" s="795" t="s">
        <v>5081</v>
      </c>
      <c r="J1426" s="795" t="s">
        <v>1256</v>
      </c>
      <c r="K1426" s="793" t="s">
        <v>1260</v>
      </c>
      <c r="L1426" s="796">
        <v>1</v>
      </c>
      <c r="M1426" s="792">
        <v>12</v>
      </c>
      <c r="N1426" s="794">
        <v>27026.82</v>
      </c>
      <c r="O1426" s="796">
        <v>1</v>
      </c>
      <c r="P1426" s="796">
        <v>6</v>
      </c>
      <c r="Q1426" s="794">
        <v>12905.839999999998</v>
      </c>
    </row>
    <row r="1427" spans="2:17" s="49" customFormat="1" ht="11.25">
      <c r="B1427" s="791" t="s">
        <v>1225</v>
      </c>
      <c r="C1427" s="792" t="s">
        <v>1233</v>
      </c>
      <c r="D1427" s="792" t="s">
        <v>86</v>
      </c>
      <c r="E1427" s="793" t="s">
        <v>1769</v>
      </c>
      <c r="F1427" s="794">
        <v>2600</v>
      </c>
      <c r="G1427" s="792" t="s">
        <v>5082</v>
      </c>
      <c r="H1427" s="795" t="s">
        <v>5083</v>
      </c>
      <c r="I1427" s="795" t="s">
        <v>5084</v>
      </c>
      <c r="J1427" s="795" t="s">
        <v>1238</v>
      </c>
      <c r="K1427" s="793" t="s">
        <v>1251</v>
      </c>
      <c r="L1427" s="796">
        <v>1</v>
      </c>
      <c r="M1427" s="792">
        <v>12</v>
      </c>
      <c r="N1427" s="794">
        <v>34183.93</v>
      </c>
      <c r="O1427" s="796">
        <v>1</v>
      </c>
      <c r="P1427" s="796">
        <v>6</v>
      </c>
      <c r="Q1427" s="794">
        <v>16530</v>
      </c>
    </row>
    <row r="1428" spans="2:17" s="49" customFormat="1" ht="11.25">
      <c r="B1428" s="791" t="s">
        <v>1225</v>
      </c>
      <c r="C1428" s="792" t="s">
        <v>1243</v>
      </c>
      <c r="D1428" s="792" t="s">
        <v>86</v>
      </c>
      <c r="E1428" s="793" t="s">
        <v>1276</v>
      </c>
      <c r="F1428" s="794">
        <v>2600</v>
      </c>
      <c r="G1428" s="792" t="s">
        <v>5085</v>
      </c>
      <c r="H1428" s="795" t="s">
        <v>5086</v>
      </c>
      <c r="I1428" s="795" t="s">
        <v>2050</v>
      </c>
      <c r="J1428" s="795" t="s">
        <v>1256</v>
      </c>
      <c r="K1428" s="793" t="s">
        <v>1251</v>
      </c>
      <c r="L1428" s="796">
        <v>1</v>
      </c>
      <c r="M1428" s="792">
        <v>12</v>
      </c>
      <c r="N1428" s="794">
        <v>34071.440000000002</v>
      </c>
      <c r="O1428" s="796">
        <v>1</v>
      </c>
      <c r="P1428" s="796">
        <v>6</v>
      </c>
      <c r="Q1428" s="794">
        <v>16254.83</v>
      </c>
    </row>
    <row r="1429" spans="2:17" s="49" customFormat="1" ht="11.25">
      <c r="B1429" s="791" t="s">
        <v>1225</v>
      </c>
      <c r="C1429" s="792" t="s">
        <v>1233</v>
      </c>
      <c r="D1429" s="792" t="s">
        <v>86</v>
      </c>
      <c r="E1429" s="793" t="s">
        <v>2999</v>
      </c>
      <c r="F1429" s="794">
        <v>2000</v>
      </c>
      <c r="G1429" s="792" t="s">
        <v>5087</v>
      </c>
      <c r="H1429" s="795" t="s">
        <v>5088</v>
      </c>
      <c r="I1429" s="795" t="s">
        <v>1331</v>
      </c>
      <c r="J1429" s="795" t="s">
        <v>1238</v>
      </c>
      <c r="K1429" s="793" t="s">
        <v>1232</v>
      </c>
      <c r="L1429" s="796">
        <v>1</v>
      </c>
      <c r="M1429" s="792">
        <v>12</v>
      </c>
      <c r="N1429" s="794">
        <v>26999.59</v>
      </c>
      <c r="O1429" s="796">
        <v>1</v>
      </c>
      <c r="P1429" s="796">
        <v>6</v>
      </c>
      <c r="Q1429" s="794">
        <v>12928.609999999999</v>
      </c>
    </row>
    <row r="1430" spans="2:17" s="49" customFormat="1" ht="11.25">
      <c r="B1430" s="791" t="s">
        <v>1225</v>
      </c>
      <c r="C1430" s="792" t="s">
        <v>1233</v>
      </c>
      <c r="D1430" s="792" t="s">
        <v>86</v>
      </c>
      <c r="E1430" s="793" t="s">
        <v>1244</v>
      </c>
      <c r="F1430" s="794">
        <v>2000</v>
      </c>
      <c r="G1430" s="792" t="s">
        <v>5089</v>
      </c>
      <c r="H1430" s="795" t="s">
        <v>5090</v>
      </c>
      <c r="I1430" s="795" t="s">
        <v>1415</v>
      </c>
      <c r="J1430" s="795" t="s">
        <v>1256</v>
      </c>
      <c r="K1430" s="793" t="s">
        <v>1327</v>
      </c>
      <c r="L1430" s="796">
        <v>1</v>
      </c>
      <c r="M1430" s="792">
        <v>12</v>
      </c>
      <c r="N1430" s="794">
        <v>26999.59</v>
      </c>
      <c r="O1430" s="796">
        <v>1</v>
      </c>
      <c r="P1430" s="796">
        <v>6</v>
      </c>
      <c r="Q1430" s="794">
        <v>12861.939999999999</v>
      </c>
    </row>
    <row r="1431" spans="2:17" s="49" customFormat="1" ht="11.25">
      <c r="B1431" s="791" t="s">
        <v>1225</v>
      </c>
      <c r="C1431" s="792" t="s">
        <v>1233</v>
      </c>
      <c r="D1431" s="792" t="s">
        <v>86</v>
      </c>
      <c r="E1431" s="793" t="s">
        <v>1405</v>
      </c>
      <c r="F1431" s="794">
        <v>2600</v>
      </c>
      <c r="G1431" s="792" t="s">
        <v>5091</v>
      </c>
      <c r="H1431" s="795" t="s">
        <v>5092</v>
      </c>
      <c r="I1431" s="795" t="s">
        <v>1331</v>
      </c>
      <c r="J1431" s="795" t="s">
        <v>1238</v>
      </c>
      <c r="K1431" s="793" t="s">
        <v>1232</v>
      </c>
      <c r="L1431" s="796">
        <v>1</v>
      </c>
      <c r="M1431" s="792">
        <v>12</v>
      </c>
      <c r="N1431" s="794">
        <v>34110.080000000002</v>
      </c>
      <c r="O1431" s="796">
        <v>1</v>
      </c>
      <c r="P1431" s="796">
        <v>6</v>
      </c>
      <c r="Q1431" s="794">
        <v>16526.57</v>
      </c>
    </row>
    <row r="1432" spans="2:17" s="49" customFormat="1" ht="11.25">
      <c r="B1432" s="791" t="s">
        <v>1225</v>
      </c>
      <c r="C1432" s="792" t="s">
        <v>1233</v>
      </c>
      <c r="D1432" s="792" t="s">
        <v>86</v>
      </c>
      <c r="E1432" s="793" t="s">
        <v>1339</v>
      </c>
      <c r="F1432" s="794">
        <v>2300</v>
      </c>
      <c r="G1432" s="792" t="s">
        <v>5093</v>
      </c>
      <c r="H1432" s="795" t="s">
        <v>5094</v>
      </c>
      <c r="I1432" s="795" t="s">
        <v>1274</v>
      </c>
      <c r="J1432" s="795" t="s">
        <v>1256</v>
      </c>
      <c r="K1432" s="793" t="s">
        <v>1327</v>
      </c>
      <c r="L1432" s="796">
        <v>1</v>
      </c>
      <c r="M1432" s="792">
        <v>12</v>
      </c>
      <c r="N1432" s="794">
        <v>30446.67</v>
      </c>
      <c r="O1432" s="796">
        <v>1</v>
      </c>
      <c r="P1432" s="796">
        <v>6</v>
      </c>
      <c r="Q1432" s="794">
        <v>14730</v>
      </c>
    </row>
    <row r="1433" spans="2:17" s="49" customFormat="1" ht="11.25">
      <c r="B1433" s="791" t="s">
        <v>1225</v>
      </c>
      <c r="C1433" s="792" t="s">
        <v>1233</v>
      </c>
      <c r="D1433" s="792" t="s">
        <v>86</v>
      </c>
      <c r="E1433" s="793" t="s">
        <v>1923</v>
      </c>
      <c r="F1433" s="794">
        <v>2600</v>
      </c>
      <c r="G1433" s="792" t="s">
        <v>5095</v>
      </c>
      <c r="H1433" s="795" t="s">
        <v>5096</v>
      </c>
      <c r="I1433" s="795" t="s">
        <v>5097</v>
      </c>
      <c r="J1433" s="795" t="s">
        <v>1238</v>
      </c>
      <c r="K1433" s="793" t="s">
        <v>1232</v>
      </c>
      <c r="L1433" s="796">
        <v>1</v>
      </c>
      <c r="M1433" s="792">
        <v>12</v>
      </c>
      <c r="N1433" s="794">
        <v>34062.9</v>
      </c>
      <c r="O1433" s="796">
        <v>1</v>
      </c>
      <c r="P1433" s="796">
        <v>6</v>
      </c>
      <c r="Q1433" s="794">
        <v>16522.599999999999</v>
      </c>
    </row>
    <row r="1434" spans="2:17" s="49" customFormat="1" ht="11.25">
      <c r="B1434" s="791" t="s">
        <v>1225</v>
      </c>
      <c r="C1434" s="792" t="s">
        <v>1243</v>
      </c>
      <c r="D1434" s="792" t="s">
        <v>86</v>
      </c>
      <c r="E1434" s="793" t="s">
        <v>1339</v>
      </c>
      <c r="F1434" s="794">
        <v>2300</v>
      </c>
      <c r="G1434" s="792" t="s">
        <v>5098</v>
      </c>
      <c r="H1434" s="795" t="s">
        <v>5099</v>
      </c>
      <c r="I1434" s="795" t="s">
        <v>2087</v>
      </c>
      <c r="J1434" s="795" t="s">
        <v>1238</v>
      </c>
      <c r="K1434" s="793" t="s">
        <v>1251</v>
      </c>
      <c r="L1434" s="796">
        <v>1</v>
      </c>
      <c r="M1434" s="792">
        <v>12</v>
      </c>
      <c r="N1434" s="794">
        <v>30595.040000000001</v>
      </c>
      <c r="O1434" s="796">
        <v>1</v>
      </c>
      <c r="P1434" s="796">
        <v>6</v>
      </c>
      <c r="Q1434" s="794">
        <v>14729.04</v>
      </c>
    </row>
    <row r="1435" spans="2:17" s="49" customFormat="1" ht="11.25">
      <c r="B1435" s="791" t="s">
        <v>1225</v>
      </c>
      <c r="C1435" s="792" t="s">
        <v>1233</v>
      </c>
      <c r="D1435" s="792" t="s">
        <v>86</v>
      </c>
      <c r="E1435" s="793" t="s">
        <v>1234</v>
      </c>
      <c r="F1435" s="794">
        <v>2000</v>
      </c>
      <c r="G1435" s="792" t="s">
        <v>5100</v>
      </c>
      <c r="H1435" s="795" t="s">
        <v>5101</v>
      </c>
      <c r="I1435" s="795" t="s">
        <v>5102</v>
      </c>
      <c r="J1435" s="795" t="s">
        <v>1238</v>
      </c>
      <c r="K1435" s="793" t="s">
        <v>1232</v>
      </c>
      <c r="L1435" s="796">
        <v>1</v>
      </c>
      <c r="M1435" s="792">
        <v>12</v>
      </c>
      <c r="N1435" s="794">
        <v>26861.8</v>
      </c>
      <c r="O1435" s="796">
        <v>1</v>
      </c>
      <c r="P1435" s="796">
        <v>6</v>
      </c>
      <c r="Q1435" s="794">
        <v>12901.67</v>
      </c>
    </row>
    <row r="1436" spans="2:17" s="49" customFormat="1" ht="11.25">
      <c r="B1436" s="791" t="s">
        <v>1225</v>
      </c>
      <c r="C1436" s="792" t="s">
        <v>1233</v>
      </c>
      <c r="D1436" s="792" t="s">
        <v>86</v>
      </c>
      <c r="E1436" s="793" t="s">
        <v>1234</v>
      </c>
      <c r="F1436" s="794">
        <v>2000</v>
      </c>
      <c r="G1436" s="792" t="s">
        <v>5103</v>
      </c>
      <c r="H1436" s="795" t="s">
        <v>5104</v>
      </c>
      <c r="I1436" s="795" t="s">
        <v>2222</v>
      </c>
      <c r="J1436" s="795" t="s">
        <v>1238</v>
      </c>
      <c r="K1436" s="793" t="s">
        <v>1275</v>
      </c>
      <c r="L1436" s="796">
        <v>1</v>
      </c>
      <c r="M1436" s="792">
        <v>12</v>
      </c>
      <c r="N1436" s="794">
        <v>26567.66</v>
      </c>
      <c r="O1436" s="796">
        <v>1</v>
      </c>
      <c r="P1436" s="796">
        <v>6</v>
      </c>
      <c r="Q1436" s="794">
        <v>12792.64</v>
      </c>
    </row>
    <row r="1437" spans="2:17" s="49" customFormat="1" ht="11.25">
      <c r="B1437" s="791" t="s">
        <v>1225</v>
      </c>
      <c r="C1437" s="792" t="s">
        <v>1233</v>
      </c>
      <c r="D1437" s="792" t="s">
        <v>86</v>
      </c>
      <c r="E1437" s="793" t="s">
        <v>1586</v>
      </c>
      <c r="F1437" s="794">
        <v>2000</v>
      </c>
      <c r="G1437" s="792" t="s">
        <v>5105</v>
      </c>
      <c r="H1437" s="795" t="s">
        <v>5106</v>
      </c>
      <c r="I1437" s="795" t="s">
        <v>1263</v>
      </c>
      <c r="J1437" s="795" t="s">
        <v>1238</v>
      </c>
      <c r="K1437" s="793" t="s">
        <v>1251</v>
      </c>
      <c r="L1437" s="796">
        <v>1</v>
      </c>
      <c r="M1437" s="792">
        <v>12</v>
      </c>
      <c r="N1437" s="794">
        <v>26981.38</v>
      </c>
      <c r="O1437" s="796">
        <v>1</v>
      </c>
      <c r="P1437" s="796">
        <v>6</v>
      </c>
      <c r="Q1437" s="794">
        <v>12013.070000000002</v>
      </c>
    </row>
    <row r="1438" spans="2:17" s="49" customFormat="1" ht="11.25">
      <c r="B1438" s="791" t="s">
        <v>1225</v>
      </c>
      <c r="C1438" s="792" t="s">
        <v>1233</v>
      </c>
      <c r="D1438" s="792" t="s">
        <v>86</v>
      </c>
      <c r="E1438" s="793" t="s">
        <v>1244</v>
      </c>
      <c r="F1438" s="794">
        <v>2000</v>
      </c>
      <c r="G1438" s="792" t="s">
        <v>5107</v>
      </c>
      <c r="H1438" s="795" t="s">
        <v>5108</v>
      </c>
      <c r="I1438" s="795" t="s">
        <v>1991</v>
      </c>
      <c r="J1438" s="795" t="s">
        <v>1238</v>
      </c>
      <c r="K1438" s="793" t="s">
        <v>1260</v>
      </c>
      <c r="L1438" s="796">
        <v>1</v>
      </c>
      <c r="M1438" s="792">
        <v>12</v>
      </c>
      <c r="N1438" s="794">
        <v>26932.77</v>
      </c>
      <c r="O1438" s="796">
        <v>1</v>
      </c>
      <c r="P1438" s="796">
        <v>6</v>
      </c>
      <c r="Q1438" s="794">
        <v>12540.06</v>
      </c>
    </row>
    <row r="1439" spans="2:17" s="49" customFormat="1" ht="11.25">
      <c r="B1439" s="791" t="s">
        <v>1225</v>
      </c>
      <c r="C1439" s="792" t="s">
        <v>1233</v>
      </c>
      <c r="D1439" s="792" t="s">
        <v>86</v>
      </c>
      <c r="E1439" s="793" t="s">
        <v>1234</v>
      </c>
      <c r="F1439" s="794">
        <v>2000</v>
      </c>
      <c r="G1439" s="792" t="s">
        <v>5109</v>
      </c>
      <c r="H1439" s="795" t="s">
        <v>5110</v>
      </c>
      <c r="I1439" s="795" t="s">
        <v>1456</v>
      </c>
      <c r="J1439" s="795" t="s">
        <v>1238</v>
      </c>
      <c r="K1439" s="793" t="s">
        <v>1251</v>
      </c>
      <c r="L1439" s="796">
        <v>1</v>
      </c>
      <c r="M1439" s="792">
        <v>12</v>
      </c>
      <c r="N1439" s="794">
        <v>26787.89</v>
      </c>
      <c r="O1439" s="796">
        <v>1</v>
      </c>
      <c r="P1439" s="796">
        <v>6</v>
      </c>
      <c r="Q1439" s="794">
        <v>12930</v>
      </c>
    </row>
    <row r="1440" spans="2:17" s="49" customFormat="1" ht="11.25">
      <c r="B1440" s="791" t="s">
        <v>1225</v>
      </c>
      <c r="C1440" s="792" t="s">
        <v>1226</v>
      </c>
      <c r="D1440" s="792" t="s">
        <v>86</v>
      </c>
      <c r="E1440" s="793" t="s">
        <v>1287</v>
      </c>
      <c r="F1440" s="794">
        <v>2100</v>
      </c>
      <c r="G1440" s="792" t="s">
        <v>5111</v>
      </c>
      <c r="H1440" s="795" t="s">
        <v>5112</v>
      </c>
      <c r="I1440" s="795" t="s">
        <v>5113</v>
      </c>
      <c r="J1440" s="795" t="s">
        <v>1231</v>
      </c>
      <c r="K1440" s="793" t="s">
        <v>1232</v>
      </c>
      <c r="L1440" s="796">
        <v>1</v>
      </c>
      <c r="M1440" s="792">
        <v>2</v>
      </c>
      <c r="N1440" s="794">
        <v>3846.94</v>
      </c>
      <c r="O1440" s="796"/>
      <c r="P1440" s="796"/>
      <c r="Q1440" s="794"/>
    </row>
    <row r="1441" spans="2:17" s="49" customFormat="1" ht="11.25">
      <c r="B1441" s="791" t="s">
        <v>1225</v>
      </c>
      <c r="C1441" s="792" t="s">
        <v>1233</v>
      </c>
      <c r="D1441" s="792" t="s">
        <v>86</v>
      </c>
      <c r="E1441" s="793" t="s">
        <v>1339</v>
      </c>
      <c r="F1441" s="794">
        <v>2300</v>
      </c>
      <c r="G1441" s="792" t="s">
        <v>5114</v>
      </c>
      <c r="H1441" s="795" t="s">
        <v>5115</v>
      </c>
      <c r="I1441" s="795" t="s">
        <v>1280</v>
      </c>
      <c r="J1441" s="795" t="s">
        <v>1256</v>
      </c>
      <c r="K1441" s="793" t="s">
        <v>1251</v>
      </c>
      <c r="L1441" s="796">
        <v>1</v>
      </c>
      <c r="M1441" s="792">
        <v>12</v>
      </c>
      <c r="N1441" s="794">
        <v>30600</v>
      </c>
      <c r="O1441" s="796">
        <v>1</v>
      </c>
      <c r="P1441" s="796">
        <v>6</v>
      </c>
      <c r="Q1441" s="794">
        <v>14728.24</v>
      </c>
    </row>
    <row r="1442" spans="2:17" s="49" customFormat="1" ht="11.25">
      <c r="B1442" s="791" t="s">
        <v>1225</v>
      </c>
      <c r="C1442" s="792" t="s">
        <v>1233</v>
      </c>
      <c r="D1442" s="792" t="s">
        <v>86</v>
      </c>
      <c r="E1442" s="793" t="s">
        <v>1280</v>
      </c>
      <c r="F1442" s="794">
        <v>5000</v>
      </c>
      <c r="G1442" s="792" t="s">
        <v>5116</v>
      </c>
      <c r="H1442" s="795" t="s">
        <v>5117</v>
      </c>
      <c r="I1442" s="795" t="s">
        <v>5118</v>
      </c>
      <c r="J1442" s="795" t="s">
        <v>1256</v>
      </c>
      <c r="K1442" s="793" t="s">
        <v>1372</v>
      </c>
      <c r="L1442" s="796">
        <v>1</v>
      </c>
      <c r="M1442" s="792">
        <v>12</v>
      </c>
      <c r="N1442" s="794">
        <v>62987.49</v>
      </c>
      <c r="O1442" s="796">
        <v>1</v>
      </c>
      <c r="P1442" s="796">
        <v>6</v>
      </c>
      <c r="Q1442" s="794">
        <v>30928.27</v>
      </c>
    </row>
    <row r="1443" spans="2:17" s="49" customFormat="1" ht="11.25">
      <c r="B1443" s="791" t="s">
        <v>1225</v>
      </c>
      <c r="C1443" s="792" t="s">
        <v>1233</v>
      </c>
      <c r="D1443" s="792" t="s">
        <v>86</v>
      </c>
      <c r="E1443" s="793" t="s">
        <v>1234</v>
      </c>
      <c r="F1443" s="794">
        <v>2000</v>
      </c>
      <c r="G1443" s="792" t="s">
        <v>5119</v>
      </c>
      <c r="H1443" s="795" t="s">
        <v>5120</v>
      </c>
      <c r="I1443" s="795" t="s">
        <v>1331</v>
      </c>
      <c r="J1443" s="795" t="s">
        <v>1238</v>
      </c>
      <c r="K1443" s="793" t="s">
        <v>1251</v>
      </c>
      <c r="L1443" s="796">
        <v>1</v>
      </c>
      <c r="M1443" s="792">
        <v>12</v>
      </c>
      <c r="N1443" s="794">
        <v>26885.54</v>
      </c>
      <c r="O1443" s="796">
        <v>1</v>
      </c>
      <c r="P1443" s="796">
        <v>6</v>
      </c>
      <c r="Q1443" s="794">
        <v>12788.050000000001</v>
      </c>
    </row>
    <row r="1444" spans="2:17" s="49" customFormat="1" ht="11.25">
      <c r="B1444" s="791" t="s">
        <v>1225</v>
      </c>
      <c r="C1444" s="792" t="s">
        <v>1233</v>
      </c>
      <c r="D1444" s="792" t="s">
        <v>86</v>
      </c>
      <c r="E1444" s="793" t="s">
        <v>3810</v>
      </c>
      <c r="F1444" s="794">
        <v>2600</v>
      </c>
      <c r="G1444" s="792" t="s">
        <v>5121</v>
      </c>
      <c r="H1444" s="795" t="s">
        <v>5122</v>
      </c>
      <c r="I1444" s="795" t="s">
        <v>5123</v>
      </c>
      <c r="J1444" s="795" t="s">
        <v>1256</v>
      </c>
      <c r="K1444" s="793" t="s">
        <v>1327</v>
      </c>
      <c r="L1444" s="796">
        <v>1</v>
      </c>
      <c r="M1444" s="792">
        <v>12</v>
      </c>
      <c r="N1444" s="794">
        <v>34200</v>
      </c>
      <c r="O1444" s="796">
        <v>1</v>
      </c>
      <c r="P1444" s="796">
        <v>6</v>
      </c>
      <c r="Q1444" s="794">
        <v>16519.169999999998</v>
      </c>
    </row>
    <row r="1445" spans="2:17" s="49" customFormat="1" ht="11.25">
      <c r="B1445" s="791" t="s">
        <v>1225</v>
      </c>
      <c r="C1445" s="792" t="s">
        <v>1233</v>
      </c>
      <c r="D1445" s="792" t="s">
        <v>86</v>
      </c>
      <c r="E1445" s="793" t="s">
        <v>2898</v>
      </c>
      <c r="F1445" s="794">
        <v>3600</v>
      </c>
      <c r="G1445" s="792" t="s">
        <v>5124</v>
      </c>
      <c r="H1445" s="795" t="s">
        <v>5125</v>
      </c>
      <c r="I1445" s="795" t="s">
        <v>1274</v>
      </c>
      <c r="J1445" s="795" t="s">
        <v>1256</v>
      </c>
      <c r="K1445" s="793" t="s">
        <v>1251</v>
      </c>
      <c r="L1445" s="796">
        <v>1</v>
      </c>
      <c r="M1445" s="792">
        <v>12</v>
      </c>
      <c r="N1445" s="794">
        <v>45960</v>
      </c>
      <c r="O1445" s="796">
        <v>1</v>
      </c>
      <c r="P1445" s="796">
        <v>6</v>
      </c>
      <c r="Q1445" s="794">
        <v>22443.25</v>
      </c>
    </row>
    <row r="1446" spans="2:17" s="49" customFormat="1" ht="11.25">
      <c r="B1446" s="791" t="s">
        <v>1225</v>
      </c>
      <c r="C1446" s="792" t="s">
        <v>1233</v>
      </c>
      <c r="D1446" s="792" t="s">
        <v>86</v>
      </c>
      <c r="E1446" s="793" t="s">
        <v>2175</v>
      </c>
      <c r="F1446" s="794">
        <v>4000</v>
      </c>
      <c r="G1446" s="792" t="s">
        <v>5126</v>
      </c>
      <c r="H1446" s="795" t="s">
        <v>5127</v>
      </c>
      <c r="I1446" s="795" t="s">
        <v>4451</v>
      </c>
      <c r="J1446" s="795" t="s">
        <v>1238</v>
      </c>
      <c r="K1446" s="793" t="s">
        <v>1251</v>
      </c>
      <c r="L1446" s="796">
        <v>1</v>
      </c>
      <c r="M1446" s="792">
        <v>12</v>
      </c>
      <c r="N1446" s="794">
        <v>50850</v>
      </c>
      <c r="O1446" s="796">
        <v>1</v>
      </c>
      <c r="P1446" s="796">
        <v>6</v>
      </c>
      <c r="Q1446" s="794">
        <v>24918.62</v>
      </c>
    </row>
    <row r="1447" spans="2:17" s="49" customFormat="1" ht="11.25">
      <c r="B1447" s="791" t="s">
        <v>1225</v>
      </c>
      <c r="C1447" s="792" t="s">
        <v>1233</v>
      </c>
      <c r="D1447" s="792" t="s">
        <v>86</v>
      </c>
      <c r="E1447" s="793" t="s">
        <v>3476</v>
      </c>
      <c r="F1447" s="794">
        <v>3000</v>
      </c>
      <c r="G1447" s="792" t="s">
        <v>5128</v>
      </c>
      <c r="H1447" s="795" t="s">
        <v>5129</v>
      </c>
      <c r="I1447" s="795" t="s">
        <v>1513</v>
      </c>
      <c r="J1447" s="795" t="s">
        <v>1256</v>
      </c>
      <c r="K1447" s="793" t="s">
        <v>1251</v>
      </c>
      <c r="L1447" s="796">
        <v>1</v>
      </c>
      <c r="M1447" s="792">
        <v>12</v>
      </c>
      <c r="N1447" s="794">
        <v>38590.299999999996</v>
      </c>
      <c r="O1447" s="796">
        <v>1</v>
      </c>
      <c r="P1447" s="796">
        <v>6</v>
      </c>
      <c r="Q1447" s="794">
        <v>18922.09</v>
      </c>
    </row>
    <row r="1448" spans="2:17" s="49" customFormat="1" ht="11.25">
      <c r="B1448" s="791" t="s">
        <v>1225</v>
      </c>
      <c r="C1448" s="792" t="s">
        <v>1233</v>
      </c>
      <c r="D1448" s="792" t="s">
        <v>86</v>
      </c>
      <c r="E1448" s="793" t="s">
        <v>2157</v>
      </c>
      <c r="F1448" s="794">
        <v>3000</v>
      </c>
      <c r="G1448" s="792" t="s">
        <v>5130</v>
      </c>
      <c r="H1448" s="795" t="s">
        <v>5131</v>
      </c>
      <c r="I1448" s="795" t="s">
        <v>1857</v>
      </c>
      <c r="J1448" s="795" t="s">
        <v>1256</v>
      </c>
      <c r="K1448" s="793" t="s">
        <v>1327</v>
      </c>
      <c r="L1448" s="796">
        <v>1</v>
      </c>
      <c r="M1448" s="792">
        <v>12</v>
      </c>
      <c r="N1448" s="794">
        <v>34904.07</v>
      </c>
      <c r="O1448" s="796">
        <v>1</v>
      </c>
      <c r="P1448" s="796">
        <v>6</v>
      </c>
      <c r="Q1448" s="794">
        <v>18921.669999999998</v>
      </c>
    </row>
    <row r="1449" spans="2:17" s="49" customFormat="1" ht="11.25">
      <c r="B1449" s="791" t="s">
        <v>1225</v>
      </c>
      <c r="C1449" s="792" t="s">
        <v>1233</v>
      </c>
      <c r="D1449" s="792" t="s">
        <v>86</v>
      </c>
      <c r="E1449" s="793" t="s">
        <v>1244</v>
      </c>
      <c r="F1449" s="794">
        <v>2000</v>
      </c>
      <c r="G1449" s="792" t="s">
        <v>5132</v>
      </c>
      <c r="H1449" s="795" t="s">
        <v>5133</v>
      </c>
      <c r="I1449" s="795" t="s">
        <v>5134</v>
      </c>
      <c r="J1449" s="795" t="s">
        <v>1256</v>
      </c>
      <c r="K1449" s="793" t="s">
        <v>1327</v>
      </c>
      <c r="L1449" s="796">
        <v>1</v>
      </c>
      <c r="M1449" s="792">
        <v>12</v>
      </c>
      <c r="N1449" s="794">
        <v>26929.31</v>
      </c>
      <c r="O1449" s="796">
        <v>1</v>
      </c>
      <c r="P1449" s="796">
        <v>6</v>
      </c>
      <c r="Q1449" s="794">
        <v>12850.839999999998</v>
      </c>
    </row>
    <row r="1450" spans="2:17" s="49" customFormat="1" ht="11.25">
      <c r="B1450" s="791" t="s">
        <v>1225</v>
      </c>
      <c r="C1450" s="792" t="s">
        <v>1233</v>
      </c>
      <c r="D1450" s="792" t="s">
        <v>86</v>
      </c>
      <c r="E1450" s="793" t="s">
        <v>1244</v>
      </c>
      <c r="F1450" s="794">
        <v>2000</v>
      </c>
      <c r="G1450" s="792" t="s">
        <v>5135</v>
      </c>
      <c r="H1450" s="795" t="s">
        <v>5136</v>
      </c>
      <c r="I1450" s="795" t="s">
        <v>2050</v>
      </c>
      <c r="J1450" s="795" t="s">
        <v>1256</v>
      </c>
      <c r="K1450" s="793" t="s">
        <v>1251</v>
      </c>
      <c r="L1450" s="796">
        <v>1</v>
      </c>
      <c r="M1450" s="792">
        <v>10</v>
      </c>
      <c r="N1450" s="794">
        <v>21619.7</v>
      </c>
      <c r="O1450" s="796"/>
      <c r="P1450" s="796"/>
      <c r="Q1450" s="794"/>
    </row>
    <row r="1451" spans="2:17" s="49" customFormat="1" ht="11.25">
      <c r="B1451" s="791" t="s">
        <v>1225</v>
      </c>
      <c r="C1451" s="792" t="s">
        <v>1226</v>
      </c>
      <c r="D1451" s="792" t="s">
        <v>86</v>
      </c>
      <c r="E1451" s="793" t="s">
        <v>5137</v>
      </c>
      <c r="F1451" s="794">
        <v>1800</v>
      </c>
      <c r="G1451" s="792" t="s">
        <v>5138</v>
      </c>
      <c r="H1451" s="795" t="s">
        <v>5139</v>
      </c>
      <c r="I1451" s="795" t="s">
        <v>5140</v>
      </c>
      <c r="J1451" s="795" t="s">
        <v>1256</v>
      </c>
      <c r="K1451" s="793" t="s">
        <v>1251</v>
      </c>
      <c r="L1451" s="796">
        <v>1</v>
      </c>
      <c r="M1451" s="792">
        <v>2</v>
      </c>
      <c r="N1451" s="794">
        <v>3144.25</v>
      </c>
      <c r="O1451" s="796"/>
      <c r="P1451" s="796"/>
      <c r="Q1451" s="794"/>
    </row>
    <row r="1452" spans="2:17" s="49" customFormat="1" ht="11.25">
      <c r="B1452" s="791" t="s">
        <v>1225</v>
      </c>
      <c r="C1452" s="792" t="s">
        <v>1233</v>
      </c>
      <c r="D1452" s="792" t="s">
        <v>86</v>
      </c>
      <c r="E1452" s="793" t="s">
        <v>5042</v>
      </c>
      <c r="F1452" s="794">
        <v>5500</v>
      </c>
      <c r="G1452" s="792" t="s">
        <v>5141</v>
      </c>
      <c r="H1452" s="795" t="s">
        <v>5142</v>
      </c>
      <c r="I1452" s="795" t="s">
        <v>1449</v>
      </c>
      <c r="J1452" s="795" t="s">
        <v>1256</v>
      </c>
      <c r="K1452" s="793" t="s">
        <v>1251</v>
      </c>
      <c r="L1452" s="796">
        <v>1</v>
      </c>
      <c r="M1452" s="792">
        <v>12</v>
      </c>
      <c r="N1452" s="794">
        <v>68991.98000000001</v>
      </c>
      <c r="O1452" s="796">
        <v>1</v>
      </c>
      <c r="P1452" s="796">
        <v>6</v>
      </c>
      <c r="Q1452" s="794">
        <v>33930</v>
      </c>
    </row>
    <row r="1453" spans="2:17" s="49" customFormat="1" ht="11.25">
      <c r="B1453" s="791" t="s">
        <v>1225</v>
      </c>
      <c r="C1453" s="792" t="s">
        <v>1233</v>
      </c>
      <c r="D1453" s="792" t="s">
        <v>86</v>
      </c>
      <c r="E1453" s="793" t="s">
        <v>2942</v>
      </c>
      <c r="F1453" s="794">
        <v>4500</v>
      </c>
      <c r="G1453" s="792" t="s">
        <v>5143</v>
      </c>
      <c r="H1453" s="795" t="s">
        <v>5144</v>
      </c>
      <c r="I1453" s="795" t="s">
        <v>5145</v>
      </c>
      <c r="J1453" s="795" t="s">
        <v>1256</v>
      </c>
      <c r="K1453" s="793" t="s">
        <v>1232</v>
      </c>
      <c r="L1453" s="796">
        <v>7</v>
      </c>
      <c r="M1453" s="792">
        <v>12</v>
      </c>
      <c r="N1453" s="794">
        <v>57000</v>
      </c>
      <c r="O1453" s="796">
        <v>1</v>
      </c>
      <c r="P1453" s="796">
        <v>6</v>
      </c>
      <c r="Q1453" s="794">
        <v>27930</v>
      </c>
    </row>
    <row r="1454" spans="2:17" s="49" customFormat="1" ht="11.25">
      <c r="B1454" s="791" t="s">
        <v>1225</v>
      </c>
      <c r="C1454" s="792" t="s">
        <v>1233</v>
      </c>
      <c r="D1454" s="792" t="s">
        <v>86</v>
      </c>
      <c r="E1454" s="793" t="s">
        <v>2157</v>
      </c>
      <c r="F1454" s="794">
        <v>3000</v>
      </c>
      <c r="G1454" s="792" t="s">
        <v>5146</v>
      </c>
      <c r="H1454" s="795" t="s">
        <v>5147</v>
      </c>
      <c r="I1454" s="795" t="s">
        <v>1274</v>
      </c>
      <c r="J1454" s="795" t="s">
        <v>1256</v>
      </c>
      <c r="K1454" s="793" t="s">
        <v>1251</v>
      </c>
      <c r="L1454" s="796">
        <v>1</v>
      </c>
      <c r="M1454" s="792">
        <v>12</v>
      </c>
      <c r="N1454" s="794">
        <v>38794.99</v>
      </c>
      <c r="O1454" s="796">
        <v>1</v>
      </c>
      <c r="P1454" s="796">
        <v>6</v>
      </c>
      <c r="Q1454" s="794">
        <v>18922.5</v>
      </c>
    </row>
    <row r="1455" spans="2:17" s="49" customFormat="1" ht="11.25">
      <c r="B1455" s="791" t="s">
        <v>1225</v>
      </c>
      <c r="C1455" s="792" t="s">
        <v>1233</v>
      </c>
      <c r="D1455" s="792" t="s">
        <v>86</v>
      </c>
      <c r="E1455" s="793" t="s">
        <v>1239</v>
      </c>
      <c r="F1455" s="794">
        <v>1500</v>
      </c>
      <c r="G1455" s="792" t="s">
        <v>5148</v>
      </c>
      <c r="H1455" s="795" t="s">
        <v>5149</v>
      </c>
      <c r="I1455" s="795" t="s">
        <v>1513</v>
      </c>
      <c r="J1455" s="795" t="s">
        <v>1256</v>
      </c>
      <c r="K1455" s="793" t="s">
        <v>1232</v>
      </c>
      <c r="L1455" s="796">
        <v>7</v>
      </c>
      <c r="M1455" s="792">
        <v>12</v>
      </c>
      <c r="N1455" s="794">
        <v>21186.760000000002</v>
      </c>
      <c r="O1455" s="796">
        <v>1</v>
      </c>
      <c r="P1455" s="796">
        <v>6</v>
      </c>
      <c r="Q1455" s="794">
        <v>9929.58</v>
      </c>
    </row>
    <row r="1456" spans="2:17" s="49" customFormat="1" ht="11.25">
      <c r="B1456" s="791" t="s">
        <v>1225</v>
      </c>
      <c r="C1456" s="792" t="s">
        <v>1233</v>
      </c>
      <c r="D1456" s="792" t="s">
        <v>86</v>
      </c>
      <c r="E1456" s="793" t="s">
        <v>5150</v>
      </c>
      <c r="F1456" s="794">
        <v>5500</v>
      </c>
      <c r="G1456" s="792" t="s">
        <v>5151</v>
      </c>
      <c r="H1456" s="795" t="s">
        <v>5152</v>
      </c>
      <c r="I1456" s="795" t="s">
        <v>2886</v>
      </c>
      <c r="J1456" s="795" t="s">
        <v>1256</v>
      </c>
      <c r="K1456" s="793" t="s">
        <v>1251</v>
      </c>
      <c r="L1456" s="796">
        <v>1</v>
      </c>
      <c r="M1456" s="792">
        <v>12</v>
      </c>
      <c r="N1456" s="794">
        <v>68917.119999999995</v>
      </c>
      <c r="O1456" s="796">
        <v>0</v>
      </c>
      <c r="P1456" s="796">
        <v>2</v>
      </c>
      <c r="Q1456" s="794">
        <v>9808.33</v>
      </c>
    </row>
    <row r="1457" spans="2:17" s="49" customFormat="1" ht="11.25">
      <c r="B1457" s="791" t="s">
        <v>1225</v>
      </c>
      <c r="C1457" s="792" t="s">
        <v>1233</v>
      </c>
      <c r="D1457" s="792" t="s">
        <v>86</v>
      </c>
      <c r="E1457" s="793" t="s">
        <v>1847</v>
      </c>
      <c r="F1457" s="794">
        <v>3200</v>
      </c>
      <c r="G1457" s="792" t="s">
        <v>5153</v>
      </c>
      <c r="H1457" s="795" t="s">
        <v>5154</v>
      </c>
      <c r="I1457" s="795" t="s">
        <v>5155</v>
      </c>
      <c r="J1457" s="795" t="s">
        <v>1231</v>
      </c>
      <c r="K1457" s="793" t="s">
        <v>1232</v>
      </c>
      <c r="L1457" s="796">
        <v>1</v>
      </c>
      <c r="M1457" s="792">
        <v>12</v>
      </c>
      <c r="N1457" s="794">
        <v>41400</v>
      </c>
      <c r="O1457" s="796">
        <v>1</v>
      </c>
      <c r="P1457" s="796">
        <v>6</v>
      </c>
      <c r="Q1457" s="794">
        <v>20130</v>
      </c>
    </row>
    <row r="1458" spans="2:17" s="49" customFormat="1" ht="11.25">
      <c r="B1458" s="791" t="s">
        <v>1225</v>
      </c>
      <c r="C1458" s="792" t="s">
        <v>1233</v>
      </c>
      <c r="D1458" s="792" t="s">
        <v>86</v>
      </c>
      <c r="E1458" s="793" t="s">
        <v>1244</v>
      </c>
      <c r="F1458" s="794">
        <v>2000</v>
      </c>
      <c r="G1458" s="792" t="s">
        <v>5156</v>
      </c>
      <c r="H1458" s="795" t="s">
        <v>5157</v>
      </c>
      <c r="I1458" s="795" t="s">
        <v>2237</v>
      </c>
      <c r="J1458" s="795" t="s">
        <v>1256</v>
      </c>
      <c r="K1458" s="793" t="s">
        <v>1251</v>
      </c>
      <c r="L1458" s="796">
        <v>1</v>
      </c>
      <c r="M1458" s="792">
        <v>12</v>
      </c>
      <c r="N1458" s="794">
        <v>26872.23</v>
      </c>
      <c r="O1458" s="796">
        <v>1</v>
      </c>
      <c r="P1458" s="796">
        <v>6</v>
      </c>
      <c r="Q1458" s="794">
        <v>12742.77</v>
      </c>
    </row>
    <row r="1459" spans="2:17" s="49" customFormat="1" ht="11.25">
      <c r="B1459" s="791" t="s">
        <v>1225</v>
      </c>
      <c r="C1459" s="792" t="s">
        <v>1233</v>
      </c>
      <c r="D1459" s="792" t="s">
        <v>86</v>
      </c>
      <c r="E1459" s="793" t="s">
        <v>1287</v>
      </c>
      <c r="F1459" s="794">
        <v>2100</v>
      </c>
      <c r="G1459" s="792" t="s">
        <v>5158</v>
      </c>
      <c r="H1459" s="795" t="s">
        <v>5159</v>
      </c>
      <c r="I1459" s="795" t="s">
        <v>5160</v>
      </c>
      <c r="J1459" s="795" t="s">
        <v>1256</v>
      </c>
      <c r="K1459" s="793" t="s">
        <v>1327</v>
      </c>
      <c r="L1459" s="796">
        <v>7</v>
      </c>
      <c r="M1459" s="792">
        <v>12</v>
      </c>
      <c r="N1459" s="794">
        <v>28192.71</v>
      </c>
      <c r="O1459" s="796">
        <v>1</v>
      </c>
      <c r="P1459" s="796">
        <v>6</v>
      </c>
      <c r="Q1459" s="794">
        <v>13523.29</v>
      </c>
    </row>
    <row r="1460" spans="2:17" s="49" customFormat="1" ht="11.25">
      <c r="B1460" s="791" t="s">
        <v>1225</v>
      </c>
      <c r="C1460" s="792" t="s">
        <v>1233</v>
      </c>
      <c r="D1460" s="792" t="s">
        <v>86</v>
      </c>
      <c r="E1460" s="793" t="s">
        <v>1234</v>
      </c>
      <c r="F1460" s="794">
        <v>2000</v>
      </c>
      <c r="G1460" s="792" t="s">
        <v>5161</v>
      </c>
      <c r="H1460" s="795" t="s">
        <v>5162</v>
      </c>
      <c r="I1460" s="795" t="s">
        <v>5163</v>
      </c>
      <c r="J1460" s="795" t="s">
        <v>1256</v>
      </c>
      <c r="K1460" s="793" t="s">
        <v>1260</v>
      </c>
      <c r="L1460" s="796">
        <v>1</v>
      </c>
      <c r="M1460" s="792">
        <v>12</v>
      </c>
      <c r="N1460" s="794">
        <v>26836.639999999999</v>
      </c>
      <c r="O1460" s="796">
        <v>1</v>
      </c>
      <c r="P1460" s="796">
        <v>6</v>
      </c>
      <c r="Q1460" s="794">
        <v>12920.54</v>
      </c>
    </row>
    <row r="1461" spans="2:17" s="49" customFormat="1" ht="11.25">
      <c r="B1461" s="791" t="s">
        <v>1225</v>
      </c>
      <c r="C1461" s="792" t="s">
        <v>1233</v>
      </c>
      <c r="D1461" s="792" t="s">
        <v>86</v>
      </c>
      <c r="E1461" s="793" t="s">
        <v>5061</v>
      </c>
      <c r="F1461" s="794">
        <v>5500</v>
      </c>
      <c r="G1461" s="792" t="s">
        <v>5164</v>
      </c>
      <c r="H1461" s="795" t="s">
        <v>5165</v>
      </c>
      <c r="I1461" s="795" t="s">
        <v>1449</v>
      </c>
      <c r="J1461" s="795" t="s">
        <v>1256</v>
      </c>
      <c r="K1461" s="793" t="s">
        <v>1251</v>
      </c>
      <c r="L1461" s="796">
        <v>1</v>
      </c>
      <c r="M1461" s="792">
        <v>12</v>
      </c>
      <c r="N1461" s="794">
        <v>69072.58</v>
      </c>
      <c r="O1461" s="796">
        <v>1</v>
      </c>
      <c r="P1461" s="796">
        <v>6</v>
      </c>
      <c r="Q1461" s="794">
        <v>33930</v>
      </c>
    </row>
    <row r="1462" spans="2:17" s="49" customFormat="1" ht="11.25">
      <c r="B1462" s="791" t="s">
        <v>1225</v>
      </c>
      <c r="C1462" s="792" t="s">
        <v>1233</v>
      </c>
      <c r="D1462" s="792" t="s">
        <v>86</v>
      </c>
      <c r="E1462" s="793" t="s">
        <v>1670</v>
      </c>
      <c r="F1462" s="794">
        <v>2600</v>
      </c>
      <c r="G1462" s="792" t="s">
        <v>5166</v>
      </c>
      <c r="H1462" s="795" t="s">
        <v>5167</v>
      </c>
      <c r="I1462" s="795" t="s">
        <v>1290</v>
      </c>
      <c r="J1462" s="795" t="s">
        <v>1238</v>
      </c>
      <c r="K1462" s="793" t="s">
        <v>1232</v>
      </c>
      <c r="L1462" s="796">
        <v>1</v>
      </c>
      <c r="M1462" s="792">
        <v>12</v>
      </c>
      <c r="N1462" s="794">
        <v>34784.9</v>
      </c>
      <c r="O1462" s="796">
        <v>1</v>
      </c>
      <c r="P1462" s="796">
        <v>6</v>
      </c>
      <c r="Q1462" s="794">
        <v>15835.77</v>
      </c>
    </row>
    <row r="1463" spans="2:17" s="49" customFormat="1" ht="11.25">
      <c r="B1463" s="791" t="s">
        <v>1225</v>
      </c>
      <c r="C1463" s="792" t="s">
        <v>1233</v>
      </c>
      <c r="D1463" s="792" t="s">
        <v>86</v>
      </c>
      <c r="E1463" s="793" t="s">
        <v>5168</v>
      </c>
      <c r="F1463" s="794">
        <v>3600</v>
      </c>
      <c r="G1463" s="792" t="s">
        <v>5169</v>
      </c>
      <c r="H1463" s="795" t="s">
        <v>5170</v>
      </c>
      <c r="I1463" s="795" t="s">
        <v>2122</v>
      </c>
      <c r="J1463" s="795" t="s">
        <v>1256</v>
      </c>
      <c r="K1463" s="793" t="s">
        <v>1232</v>
      </c>
      <c r="L1463" s="796">
        <v>1</v>
      </c>
      <c r="M1463" s="792">
        <v>12</v>
      </c>
      <c r="N1463" s="794">
        <v>46050.51</v>
      </c>
      <c r="O1463" s="796">
        <v>1</v>
      </c>
      <c r="P1463" s="796">
        <v>6</v>
      </c>
      <c r="Q1463" s="794">
        <v>22387</v>
      </c>
    </row>
    <row r="1464" spans="2:17" s="49" customFormat="1" ht="11.25">
      <c r="B1464" s="791" t="s">
        <v>1225</v>
      </c>
      <c r="C1464" s="792" t="s">
        <v>1233</v>
      </c>
      <c r="D1464" s="792" t="s">
        <v>86</v>
      </c>
      <c r="E1464" s="793" t="s">
        <v>1244</v>
      </c>
      <c r="F1464" s="794">
        <v>2000</v>
      </c>
      <c r="G1464" s="792" t="s">
        <v>5171</v>
      </c>
      <c r="H1464" s="795" t="s">
        <v>5172</v>
      </c>
      <c r="I1464" s="795" t="s">
        <v>5173</v>
      </c>
      <c r="J1464" s="795" t="s">
        <v>1256</v>
      </c>
      <c r="K1464" s="793" t="s">
        <v>1251</v>
      </c>
      <c r="L1464" s="796">
        <v>1</v>
      </c>
      <c r="M1464" s="792">
        <v>12</v>
      </c>
      <c r="N1464" s="794">
        <v>26999.440000000002</v>
      </c>
      <c r="O1464" s="796">
        <v>1</v>
      </c>
      <c r="P1464" s="796">
        <v>6</v>
      </c>
      <c r="Q1464" s="794">
        <v>12929.869999999999</v>
      </c>
    </row>
    <row r="1465" spans="2:17" s="49" customFormat="1" ht="11.25">
      <c r="B1465" s="791" t="s">
        <v>1225</v>
      </c>
      <c r="C1465" s="792" t="s">
        <v>1233</v>
      </c>
      <c r="D1465" s="792" t="s">
        <v>86</v>
      </c>
      <c r="E1465" s="793" t="s">
        <v>1312</v>
      </c>
      <c r="F1465" s="794">
        <v>2000</v>
      </c>
      <c r="G1465" s="792" t="s">
        <v>5174</v>
      </c>
      <c r="H1465" s="795" t="s">
        <v>5175</v>
      </c>
      <c r="I1465" s="795" t="s">
        <v>5176</v>
      </c>
      <c r="J1465" s="795" t="s">
        <v>1256</v>
      </c>
      <c r="K1465" s="793" t="s">
        <v>1327</v>
      </c>
      <c r="L1465" s="796">
        <v>1</v>
      </c>
      <c r="M1465" s="792">
        <v>12</v>
      </c>
      <c r="N1465" s="794">
        <v>27000</v>
      </c>
      <c r="O1465" s="796">
        <v>1</v>
      </c>
      <c r="P1465" s="796">
        <v>6</v>
      </c>
      <c r="Q1465" s="794">
        <v>12930</v>
      </c>
    </row>
    <row r="1466" spans="2:17" s="49" customFormat="1" ht="11.25">
      <c r="B1466" s="791" t="s">
        <v>1225</v>
      </c>
      <c r="C1466" s="792" t="s">
        <v>1233</v>
      </c>
      <c r="D1466" s="792" t="s">
        <v>86</v>
      </c>
      <c r="E1466" s="793" t="s">
        <v>1851</v>
      </c>
      <c r="F1466" s="794">
        <v>2000</v>
      </c>
      <c r="G1466" s="792" t="s">
        <v>5177</v>
      </c>
      <c r="H1466" s="795" t="s">
        <v>5178</v>
      </c>
      <c r="I1466" s="795" t="s">
        <v>5179</v>
      </c>
      <c r="J1466" s="795" t="s">
        <v>1238</v>
      </c>
      <c r="K1466" s="793" t="s">
        <v>1232</v>
      </c>
      <c r="L1466" s="796">
        <v>1</v>
      </c>
      <c r="M1466" s="792">
        <v>12</v>
      </c>
      <c r="N1466" s="794">
        <v>26983.89</v>
      </c>
      <c r="O1466" s="796">
        <v>1</v>
      </c>
      <c r="P1466" s="796">
        <v>6</v>
      </c>
      <c r="Q1466" s="794">
        <v>12861.390000000001</v>
      </c>
    </row>
    <row r="1467" spans="2:17" s="49" customFormat="1" ht="11.25">
      <c r="B1467" s="791" t="s">
        <v>1225</v>
      </c>
      <c r="C1467" s="792" t="s">
        <v>1233</v>
      </c>
      <c r="D1467" s="792" t="s">
        <v>86</v>
      </c>
      <c r="E1467" s="793" t="s">
        <v>2014</v>
      </c>
      <c r="F1467" s="794">
        <v>2300</v>
      </c>
      <c r="G1467" s="792" t="s">
        <v>5180</v>
      </c>
      <c r="H1467" s="795" t="s">
        <v>5181</v>
      </c>
      <c r="I1467" s="795" t="s">
        <v>5182</v>
      </c>
      <c r="J1467" s="795" t="s">
        <v>1238</v>
      </c>
      <c r="K1467" s="793" t="s">
        <v>1275</v>
      </c>
      <c r="L1467" s="796">
        <v>1</v>
      </c>
      <c r="M1467" s="792">
        <v>12</v>
      </c>
      <c r="N1467" s="794">
        <v>30325.58</v>
      </c>
      <c r="O1467" s="796">
        <v>1</v>
      </c>
      <c r="P1467" s="796">
        <v>6</v>
      </c>
      <c r="Q1467" s="794">
        <v>14269.359999999999</v>
      </c>
    </row>
    <row r="1468" spans="2:17" s="49" customFormat="1" ht="11.25">
      <c r="B1468" s="791" t="s">
        <v>1225</v>
      </c>
      <c r="C1468" s="792" t="s">
        <v>1233</v>
      </c>
      <c r="D1468" s="792" t="s">
        <v>86</v>
      </c>
      <c r="E1468" s="793" t="s">
        <v>5183</v>
      </c>
      <c r="F1468" s="794">
        <v>5000</v>
      </c>
      <c r="G1468" s="792" t="s">
        <v>5184</v>
      </c>
      <c r="H1468" s="795" t="s">
        <v>5185</v>
      </c>
      <c r="I1468" s="795" t="s">
        <v>1434</v>
      </c>
      <c r="J1468" s="795" t="s">
        <v>1256</v>
      </c>
      <c r="K1468" s="793" t="s">
        <v>1251</v>
      </c>
      <c r="L1468" s="796">
        <v>1</v>
      </c>
      <c r="M1468" s="792">
        <v>12</v>
      </c>
      <c r="N1468" s="794">
        <v>62390.97</v>
      </c>
      <c r="O1468" s="796">
        <v>1</v>
      </c>
      <c r="P1468" s="796">
        <v>6</v>
      </c>
      <c r="Q1468" s="794">
        <v>27049.66</v>
      </c>
    </row>
    <row r="1469" spans="2:17" s="49" customFormat="1" ht="11.25">
      <c r="B1469" s="791" t="s">
        <v>1225</v>
      </c>
      <c r="C1469" s="792" t="s">
        <v>1233</v>
      </c>
      <c r="D1469" s="792" t="s">
        <v>86</v>
      </c>
      <c r="E1469" s="793" t="s">
        <v>1339</v>
      </c>
      <c r="F1469" s="794">
        <v>2000</v>
      </c>
      <c r="G1469" s="792" t="s">
        <v>5186</v>
      </c>
      <c r="H1469" s="795" t="s">
        <v>5187</v>
      </c>
      <c r="I1469" s="795" t="s">
        <v>1280</v>
      </c>
      <c r="J1469" s="795" t="s">
        <v>1256</v>
      </c>
      <c r="K1469" s="793" t="s">
        <v>1251</v>
      </c>
      <c r="L1469" s="796">
        <v>1</v>
      </c>
      <c r="M1469" s="792">
        <v>12</v>
      </c>
      <c r="N1469" s="794">
        <v>26933.33</v>
      </c>
      <c r="O1469" s="796">
        <v>1</v>
      </c>
      <c r="P1469" s="796">
        <v>6</v>
      </c>
      <c r="Q1469" s="794">
        <v>12930</v>
      </c>
    </row>
    <row r="1470" spans="2:17" s="49" customFormat="1" ht="11.25">
      <c r="B1470" s="791" t="s">
        <v>1225</v>
      </c>
      <c r="C1470" s="792" t="s">
        <v>1233</v>
      </c>
      <c r="D1470" s="792" t="s">
        <v>86</v>
      </c>
      <c r="E1470" s="793" t="s">
        <v>3476</v>
      </c>
      <c r="F1470" s="794">
        <v>3000</v>
      </c>
      <c r="G1470" s="792" t="s">
        <v>5188</v>
      </c>
      <c r="H1470" s="795" t="s">
        <v>5189</v>
      </c>
      <c r="I1470" s="795" t="s">
        <v>1513</v>
      </c>
      <c r="J1470" s="795" t="s">
        <v>1256</v>
      </c>
      <c r="K1470" s="793" t="s">
        <v>1251</v>
      </c>
      <c r="L1470" s="796">
        <v>1</v>
      </c>
      <c r="M1470" s="792">
        <v>12</v>
      </c>
      <c r="N1470" s="794">
        <v>38896.67</v>
      </c>
      <c r="O1470" s="796">
        <v>1</v>
      </c>
      <c r="P1470" s="796">
        <v>6</v>
      </c>
      <c r="Q1470" s="794">
        <v>18921.050000000003</v>
      </c>
    </row>
    <row r="1471" spans="2:17" s="49" customFormat="1" ht="11.25">
      <c r="B1471" s="791" t="s">
        <v>1225</v>
      </c>
      <c r="C1471" s="792" t="s">
        <v>1233</v>
      </c>
      <c r="D1471" s="792" t="s">
        <v>86</v>
      </c>
      <c r="E1471" s="793" t="s">
        <v>1339</v>
      </c>
      <c r="F1471" s="794">
        <v>2000</v>
      </c>
      <c r="G1471" s="792" t="s">
        <v>5190</v>
      </c>
      <c r="H1471" s="795" t="s">
        <v>5191</v>
      </c>
      <c r="I1471" s="795" t="s">
        <v>5192</v>
      </c>
      <c r="J1471" s="795" t="s">
        <v>1238</v>
      </c>
      <c r="K1471" s="793" t="s">
        <v>1232</v>
      </c>
      <c r="L1471" s="796">
        <v>1</v>
      </c>
      <c r="M1471" s="792">
        <v>12</v>
      </c>
      <c r="N1471" s="794">
        <v>26853.05</v>
      </c>
      <c r="O1471" s="796">
        <v>1</v>
      </c>
      <c r="P1471" s="796">
        <v>6</v>
      </c>
      <c r="Q1471" s="794">
        <v>9725.15</v>
      </c>
    </row>
    <row r="1472" spans="2:17" s="49" customFormat="1" ht="11.25">
      <c r="B1472" s="791" t="s">
        <v>1225</v>
      </c>
      <c r="C1472" s="792" t="s">
        <v>1233</v>
      </c>
      <c r="D1472" s="792" t="s">
        <v>86</v>
      </c>
      <c r="E1472" s="793" t="s">
        <v>1923</v>
      </c>
      <c r="F1472" s="794">
        <v>2600</v>
      </c>
      <c r="G1472" s="792" t="s">
        <v>5193</v>
      </c>
      <c r="H1472" s="795" t="s">
        <v>5194</v>
      </c>
      <c r="I1472" s="795" t="s">
        <v>2440</v>
      </c>
      <c r="J1472" s="795" t="s">
        <v>1238</v>
      </c>
      <c r="K1472" s="793" t="s">
        <v>1251</v>
      </c>
      <c r="L1472" s="796">
        <v>1</v>
      </c>
      <c r="M1472" s="792">
        <v>12</v>
      </c>
      <c r="N1472" s="794">
        <v>34192.959999999999</v>
      </c>
      <c r="O1472" s="796">
        <v>1</v>
      </c>
      <c r="P1472" s="796">
        <v>6</v>
      </c>
      <c r="Q1472" s="794">
        <v>16527.650000000001</v>
      </c>
    </row>
    <row r="1473" spans="2:17" s="49" customFormat="1" ht="11.25">
      <c r="B1473" s="791" t="s">
        <v>1225</v>
      </c>
      <c r="C1473" s="792" t="s">
        <v>1233</v>
      </c>
      <c r="D1473" s="792" t="s">
        <v>86</v>
      </c>
      <c r="E1473" s="793" t="s">
        <v>5195</v>
      </c>
      <c r="F1473" s="794">
        <v>2300</v>
      </c>
      <c r="G1473" s="792" t="s">
        <v>5196</v>
      </c>
      <c r="H1473" s="795" t="s">
        <v>5197</v>
      </c>
      <c r="I1473" s="795" t="s">
        <v>2348</v>
      </c>
      <c r="J1473" s="795" t="s">
        <v>1238</v>
      </c>
      <c r="K1473" s="793" t="s">
        <v>1251</v>
      </c>
      <c r="L1473" s="796">
        <v>1</v>
      </c>
      <c r="M1473" s="792">
        <v>12</v>
      </c>
      <c r="N1473" s="794">
        <v>30460.39</v>
      </c>
      <c r="O1473" s="796">
        <v>1</v>
      </c>
      <c r="P1473" s="796">
        <v>6</v>
      </c>
      <c r="Q1473" s="794">
        <v>14729.839999999998</v>
      </c>
    </row>
    <row r="1474" spans="2:17" s="49" customFormat="1" ht="11.25">
      <c r="B1474" s="791" t="s">
        <v>1225</v>
      </c>
      <c r="C1474" s="792" t="s">
        <v>1226</v>
      </c>
      <c r="D1474" s="792" t="s">
        <v>86</v>
      </c>
      <c r="E1474" s="793" t="s">
        <v>2138</v>
      </c>
      <c r="F1474" s="794">
        <v>2000</v>
      </c>
      <c r="G1474" s="792" t="s">
        <v>5198</v>
      </c>
      <c r="H1474" s="795" t="s">
        <v>5199</v>
      </c>
      <c r="I1474" s="795" t="s">
        <v>5200</v>
      </c>
      <c r="J1474" s="795" t="s">
        <v>1231</v>
      </c>
      <c r="K1474" s="793" t="s">
        <v>1232</v>
      </c>
      <c r="L1474" s="796">
        <v>0</v>
      </c>
      <c r="M1474" s="792">
        <v>1</v>
      </c>
      <c r="N1474" s="794">
        <v>2783.34</v>
      </c>
      <c r="O1474" s="796"/>
      <c r="P1474" s="796"/>
      <c r="Q1474" s="794"/>
    </row>
    <row r="1475" spans="2:17" s="49" customFormat="1" ht="11.25">
      <c r="B1475" s="791" t="s">
        <v>1225</v>
      </c>
      <c r="C1475" s="792" t="s">
        <v>1233</v>
      </c>
      <c r="D1475" s="792" t="s">
        <v>86</v>
      </c>
      <c r="E1475" s="793" t="s">
        <v>1244</v>
      </c>
      <c r="F1475" s="794">
        <v>2000</v>
      </c>
      <c r="G1475" s="792" t="s">
        <v>5201</v>
      </c>
      <c r="H1475" s="795" t="s">
        <v>5202</v>
      </c>
      <c r="I1475" s="795" t="s">
        <v>5203</v>
      </c>
      <c r="J1475" s="795" t="s">
        <v>1256</v>
      </c>
      <c r="K1475" s="793" t="s">
        <v>1327</v>
      </c>
      <c r="L1475" s="796">
        <v>1</v>
      </c>
      <c r="M1475" s="792">
        <v>12</v>
      </c>
      <c r="N1475" s="794">
        <v>27054.32</v>
      </c>
      <c r="O1475" s="796">
        <v>1</v>
      </c>
      <c r="P1475" s="796">
        <v>6</v>
      </c>
      <c r="Q1475" s="794">
        <v>12924.300000000001</v>
      </c>
    </row>
    <row r="1476" spans="2:17" s="49" customFormat="1" ht="11.25">
      <c r="B1476" s="791" t="s">
        <v>1225</v>
      </c>
      <c r="C1476" s="792" t="s">
        <v>1233</v>
      </c>
      <c r="D1476" s="792" t="s">
        <v>86</v>
      </c>
      <c r="E1476" s="793" t="s">
        <v>1234</v>
      </c>
      <c r="F1476" s="794">
        <v>2000</v>
      </c>
      <c r="G1476" s="792" t="s">
        <v>5204</v>
      </c>
      <c r="H1476" s="795" t="s">
        <v>5205</v>
      </c>
      <c r="I1476" s="795" t="s">
        <v>1331</v>
      </c>
      <c r="J1476" s="795" t="s">
        <v>1238</v>
      </c>
      <c r="K1476" s="793" t="s">
        <v>1232</v>
      </c>
      <c r="L1476" s="796">
        <v>1</v>
      </c>
      <c r="M1476" s="792">
        <v>12</v>
      </c>
      <c r="N1476" s="794">
        <v>27000</v>
      </c>
      <c r="O1476" s="796">
        <v>1</v>
      </c>
      <c r="P1476" s="796">
        <v>6</v>
      </c>
      <c r="Q1476" s="794">
        <v>12930</v>
      </c>
    </row>
    <row r="1477" spans="2:17" s="49" customFormat="1" ht="11.25">
      <c r="B1477" s="791" t="s">
        <v>1225</v>
      </c>
      <c r="C1477" s="792" t="s">
        <v>1233</v>
      </c>
      <c r="D1477" s="792" t="s">
        <v>86</v>
      </c>
      <c r="E1477" s="793" t="s">
        <v>3095</v>
      </c>
      <c r="F1477" s="794">
        <v>2600</v>
      </c>
      <c r="G1477" s="792" t="s">
        <v>5206</v>
      </c>
      <c r="H1477" s="795" t="s">
        <v>5207</v>
      </c>
      <c r="I1477" s="795" t="s">
        <v>2039</v>
      </c>
      <c r="J1477" s="795" t="s">
        <v>1238</v>
      </c>
      <c r="K1477" s="793" t="s">
        <v>1232</v>
      </c>
      <c r="L1477" s="796">
        <v>1</v>
      </c>
      <c r="M1477" s="792">
        <v>12</v>
      </c>
      <c r="N1477" s="794">
        <v>34052.080000000002</v>
      </c>
      <c r="O1477" s="796">
        <v>1</v>
      </c>
      <c r="P1477" s="796">
        <v>6</v>
      </c>
      <c r="Q1477" s="794">
        <v>16522.23</v>
      </c>
    </row>
    <row r="1478" spans="2:17" s="49" customFormat="1" ht="11.25">
      <c r="B1478" s="791" t="s">
        <v>1225</v>
      </c>
      <c r="C1478" s="792" t="s">
        <v>1233</v>
      </c>
      <c r="D1478" s="792" t="s">
        <v>86</v>
      </c>
      <c r="E1478" s="793" t="s">
        <v>1659</v>
      </c>
      <c r="F1478" s="794">
        <v>2000</v>
      </c>
      <c r="G1478" s="792" t="s">
        <v>5208</v>
      </c>
      <c r="H1478" s="795" t="s">
        <v>5209</v>
      </c>
      <c r="I1478" s="795" t="s">
        <v>5210</v>
      </c>
      <c r="J1478" s="795" t="s">
        <v>1231</v>
      </c>
      <c r="K1478" s="793" t="s">
        <v>1232</v>
      </c>
      <c r="L1478" s="796">
        <v>1</v>
      </c>
      <c r="M1478" s="792">
        <v>12</v>
      </c>
      <c r="N1478" s="794">
        <v>26998.2</v>
      </c>
      <c r="O1478" s="796">
        <v>1</v>
      </c>
      <c r="P1478" s="796">
        <v>6</v>
      </c>
      <c r="Q1478" s="794">
        <v>12844.46</v>
      </c>
    </row>
    <row r="1479" spans="2:17" s="49" customFormat="1" ht="11.25">
      <c r="B1479" s="791" t="s">
        <v>1225</v>
      </c>
      <c r="C1479" s="792" t="s">
        <v>1233</v>
      </c>
      <c r="D1479" s="792" t="s">
        <v>86</v>
      </c>
      <c r="E1479" s="793" t="s">
        <v>1339</v>
      </c>
      <c r="F1479" s="794">
        <v>2300</v>
      </c>
      <c r="G1479" s="792" t="s">
        <v>5211</v>
      </c>
      <c r="H1479" s="795" t="s">
        <v>5212</v>
      </c>
      <c r="I1479" s="795" t="s">
        <v>5213</v>
      </c>
      <c r="J1479" s="795" t="s">
        <v>1238</v>
      </c>
      <c r="K1479" s="793" t="s">
        <v>1251</v>
      </c>
      <c r="L1479" s="796">
        <v>1</v>
      </c>
      <c r="M1479" s="792">
        <v>12</v>
      </c>
      <c r="N1479" s="794">
        <v>30591.040000000001</v>
      </c>
      <c r="O1479" s="796">
        <v>1</v>
      </c>
      <c r="P1479" s="796">
        <v>6</v>
      </c>
      <c r="Q1479" s="794">
        <v>14643.259999999998</v>
      </c>
    </row>
    <row r="1480" spans="2:17" s="49" customFormat="1" ht="11.25">
      <c r="B1480" s="791" t="s">
        <v>1225</v>
      </c>
      <c r="C1480" s="792" t="s">
        <v>1233</v>
      </c>
      <c r="D1480" s="792" t="s">
        <v>86</v>
      </c>
      <c r="E1480" s="793" t="s">
        <v>1234</v>
      </c>
      <c r="F1480" s="794">
        <v>2000</v>
      </c>
      <c r="G1480" s="792" t="s">
        <v>5214</v>
      </c>
      <c r="H1480" s="795" t="s">
        <v>5215</v>
      </c>
      <c r="I1480" s="795" t="s">
        <v>5216</v>
      </c>
      <c r="J1480" s="795" t="s">
        <v>1238</v>
      </c>
      <c r="K1480" s="793" t="s">
        <v>1232</v>
      </c>
      <c r="L1480" s="796">
        <v>1</v>
      </c>
      <c r="M1480" s="792">
        <v>12</v>
      </c>
      <c r="N1480" s="794">
        <v>26971.11</v>
      </c>
      <c r="O1480" s="796">
        <v>1</v>
      </c>
      <c r="P1480" s="796">
        <v>6</v>
      </c>
      <c r="Q1480" s="794">
        <v>12777.36</v>
      </c>
    </row>
    <row r="1481" spans="2:17" s="49" customFormat="1" ht="11.25">
      <c r="B1481" s="791" t="s">
        <v>1225</v>
      </c>
      <c r="C1481" s="792" t="s">
        <v>1233</v>
      </c>
      <c r="D1481" s="792" t="s">
        <v>86</v>
      </c>
      <c r="E1481" s="793" t="s">
        <v>5217</v>
      </c>
      <c r="F1481" s="794">
        <v>2500</v>
      </c>
      <c r="G1481" s="792" t="s">
        <v>5218</v>
      </c>
      <c r="H1481" s="795" t="s">
        <v>5219</v>
      </c>
      <c r="I1481" s="795" t="s">
        <v>1242</v>
      </c>
      <c r="J1481" s="795" t="s">
        <v>1242</v>
      </c>
      <c r="K1481" s="793" t="s">
        <v>1242</v>
      </c>
      <c r="L1481" s="796">
        <v>7</v>
      </c>
      <c r="M1481" s="792">
        <v>12</v>
      </c>
      <c r="N1481" s="794">
        <v>32992.53</v>
      </c>
      <c r="O1481" s="796">
        <v>1</v>
      </c>
      <c r="P1481" s="796">
        <v>6</v>
      </c>
      <c r="Q1481" s="794">
        <v>15928.44</v>
      </c>
    </row>
    <row r="1482" spans="2:17" s="49" customFormat="1" ht="11.25">
      <c r="B1482" s="791" t="s">
        <v>1225</v>
      </c>
      <c r="C1482" s="792" t="s">
        <v>1233</v>
      </c>
      <c r="D1482" s="792" t="s">
        <v>86</v>
      </c>
      <c r="E1482" s="793" t="s">
        <v>1276</v>
      </c>
      <c r="F1482" s="794">
        <v>3000</v>
      </c>
      <c r="G1482" s="792" t="s">
        <v>5220</v>
      </c>
      <c r="H1482" s="795" t="s">
        <v>5221</v>
      </c>
      <c r="I1482" s="795" t="s">
        <v>1331</v>
      </c>
      <c r="J1482" s="795" t="s">
        <v>1238</v>
      </c>
      <c r="K1482" s="793" t="s">
        <v>1251</v>
      </c>
      <c r="L1482" s="796">
        <v>1</v>
      </c>
      <c r="M1482" s="792">
        <v>12</v>
      </c>
      <c r="N1482" s="794">
        <v>38982.910000000003</v>
      </c>
      <c r="O1482" s="796">
        <v>1</v>
      </c>
      <c r="P1482" s="796">
        <v>6</v>
      </c>
      <c r="Q1482" s="794">
        <v>18921.88</v>
      </c>
    </row>
    <row r="1483" spans="2:17" s="49" customFormat="1" ht="11.25">
      <c r="B1483" s="791" t="s">
        <v>1225</v>
      </c>
      <c r="C1483" s="792" t="s">
        <v>1233</v>
      </c>
      <c r="D1483" s="792" t="s">
        <v>86</v>
      </c>
      <c r="E1483" s="793" t="s">
        <v>1280</v>
      </c>
      <c r="F1483" s="794">
        <v>5000</v>
      </c>
      <c r="G1483" s="792" t="s">
        <v>5222</v>
      </c>
      <c r="H1483" s="795" t="s">
        <v>5223</v>
      </c>
      <c r="I1483" s="795" t="s">
        <v>1283</v>
      </c>
      <c r="J1483" s="795" t="s">
        <v>1256</v>
      </c>
      <c r="K1483" s="793" t="s">
        <v>1251</v>
      </c>
      <c r="L1483" s="796">
        <v>1</v>
      </c>
      <c r="M1483" s="792">
        <v>12</v>
      </c>
      <c r="N1483" s="794">
        <v>62987.839999999997</v>
      </c>
      <c r="O1483" s="796">
        <v>0</v>
      </c>
      <c r="P1483" s="796">
        <v>1</v>
      </c>
      <c r="Q1483" s="794">
        <v>7944.44</v>
      </c>
    </row>
    <row r="1484" spans="2:17" s="49" customFormat="1" ht="11.25">
      <c r="B1484" s="791" t="s">
        <v>1225</v>
      </c>
      <c r="C1484" s="792" t="s">
        <v>1233</v>
      </c>
      <c r="D1484" s="792" t="s">
        <v>86</v>
      </c>
      <c r="E1484" s="793" t="s">
        <v>2385</v>
      </c>
      <c r="F1484" s="794">
        <v>2600</v>
      </c>
      <c r="G1484" s="792" t="s">
        <v>5224</v>
      </c>
      <c r="H1484" s="795" t="s">
        <v>5225</v>
      </c>
      <c r="I1484" s="795" t="s">
        <v>5226</v>
      </c>
      <c r="J1484" s="795" t="s">
        <v>1238</v>
      </c>
      <c r="K1484" s="793" t="s">
        <v>1232</v>
      </c>
      <c r="L1484" s="796">
        <v>1</v>
      </c>
      <c r="M1484" s="792">
        <v>12</v>
      </c>
      <c r="N1484" s="794">
        <v>34013.300000000003</v>
      </c>
      <c r="O1484" s="796">
        <v>1</v>
      </c>
      <c r="P1484" s="796">
        <v>6</v>
      </c>
      <c r="Q1484" s="794">
        <v>16526.93</v>
      </c>
    </row>
    <row r="1485" spans="2:17" s="49" customFormat="1" ht="11.25">
      <c r="B1485" s="791" t="s">
        <v>1225</v>
      </c>
      <c r="C1485" s="792" t="s">
        <v>1233</v>
      </c>
      <c r="D1485" s="792" t="s">
        <v>86</v>
      </c>
      <c r="E1485" s="793" t="s">
        <v>5227</v>
      </c>
      <c r="F1485" s="794">
        <v>1500</v>
      </c>
      <c r="G1485" s="792" t="s">
        <v>5228</v>
      </c>
      <c r="H1485" s="795" t="s">
        <v>5229</v>
      </c>
      <c r="I1485" s="795" t="s">
        <v>1242</v>
      </c>
      <c r="J1485" s="795" t="s">
        <v>1242</v>
      </c>
      <c r="K1485" s="793" t="s">
        <v>1242</v>
      </c>
      <c r="L1485" s="796">
        <v>6</v>
      </c>
      <c r="M1485" s="792">
        <v>12</v>
      </c>
      <c r="N1485" s="794">
        <v>22149.9</v>
      </c>
      <c r="O1485" s="796">
        <v>1</v>
      </c>
      <c r="P1485" s="796">
        <v>6</v>
      </c>
      <c r="Q1485" s="794">
        <v>9928.44</v>
      </c>
    </row>
    <row r="1486" spans="2:17" s="49" customFormat="1" ht="11.25">
      <c r="B1486" s="791" t="s">
        <v>1225</v>
      </c>
      <c r="C1486" s="792" t="s">
        <v>1226</v>
      </c>
      <c r="D1486" s="792" t="s">
        <v>86</v>
      </c>
      <c r="E1486" s="793" t="s">
        <v>2426</v>
      </c>
      <c r="F1486" s="794">
        <v>2600</v>
      </c>
      <c r="G1486" s="792" t="s">
        <v>5230</v>
      </c>
      <c r="H1486" s="795" t="s">
        <v>5231</v>
      </c>
      <c r="I1486" s="795" t="s">
        <v>5081</v>
      </c>
      <c r="J1486" s="795" t="s">
        <v>1256</v>
      </c>
      <c r="K1486" s="793" t="s">
        <v>1260</v>
      </c>
      <c r="L1486" s="796">
        <v>7</v>
      </c>
      <c r="M1486" s="792">
        <v>12</v>
      </c>
      <c r="N1486" s="794">
        <v>33709.47</v>
      </c>
      <c r="O1486" s="796">
        <v>0</v>
      </c>
      <c r="P1486" s="796">
        <v>1</v>
      </c>
      <c r="Q1486" s="794">
        <v>2795</v>
      </c>
    </row>
    <row r="1487" spans="2:17" s="49" customFormat="1" ht="11.25">
      <c r="B1487" s="791" t="s">
        <v>1225</v>
      </c>
      <c r="C1487" s="792" t="s">
        <v>1233</v>
      </c>
      <c r="D1487" s="792" t="s">
        <v>86</v>
      </c>
      <c r="E1487" s="793" t="s">
        <v>1435</v>
      </c>
      <c r="F1487" s="794">
        <v>2000</v>
      </c>
      <c r="G1487" s="792" t="s">
        <v>5232</v>
      </c>
      <c r="H1487" s="795" t="s">
        <v>5233</v>
      </c>
      <c r="I1487" s="795" t="s">
        <v>1263</v>
      </c>
      <c r="J1487" s="795" t="s">
        <v>1238</v>
      </c>
      <c r="K1487" s="793" t="s">
        <v>1232</v>
      </c>
      <c r="L1487" s="796">
        <v>1</v>
      </c>
      <c r="M1487" s="792">
        <v>12</v>
      </c>
      <c r="N1487" s="794">
        <v>26890.28</v>
      </c>
      <c r="O1487" s="796">
        <v>0</v>
      </c>
      <c r="P1487" s="796">
        <v>1</v>
      </c>
      <c r="Q1487" s="794">
        <v>2344.4499999999998</v>
      </c>
    </row>
    <row r="1488" spans="2:17" s="49" customFormat="1" ht="11.25">
      <c r="B1488" s="791" t="s">
        <v>1225</v>
      </c>
      <c r="C1488" s="792" t="s">
        <v>1233</v>
      </c>
      <c r="D1488" s="792" t="s">
        <v>86</v>
      </c>
      <c r="E1488" s="793" t="s">
        <v>1244</v>
      </c>
      <c r="F1488" s="794">
        <v>2000</v>
      </c>
      <c r="G1488" s="792" t="s">
        <v>5234</v>
      </c>
      <c r="H1488" s="795" t="s">
        <v>5235</v>
      </c>
      <c r="I1488" s="795" t="s">
        <v>1513</v>
      </c>
      <c r="J1488" s="795" t="s">
        <v>1256</v>
      </c>
      <c r="K1488" s="793" t="s">
        <v>1327</v>
      </c>
      <c r="L1488" s="796">
        <v>1</v>
      </c>
      <c r="M1488" s="792">
        <v>12</v>
      </c>
      <c r="N1488" s="794">
        <v>26933.33</v>
      </c>
      <c r="O1488" s="796">
        <v>1</v>
      </c>
      <c r="P1488" s="796">
        <v>6</v>
      </c>
      <c r="Q1488" s="794">
        <v>12930</v>
      </c>
    </row>
    <row r="1489" spans="2:17" s="49" customFormat="1" ht="11.25">
      <c r="B1489" s="791" t="s">
        <v>1225</v>
      </c>
      <c r="C1489" s="792" t="s">
        <v>1233</v>
      </c>
      <c r="D1489" s="792" t="s">
        <v>86</v>
      </c>
      <c r="E1489" s="793" t="s">
        <v>1244</v>
      </c>
      <c r="F1489" s="794">
        <v>2000</v>
      </c>
      <c r="G1489" s="792" t="s">
        <v>5236</v>
      </c>
      <c r="H1489" s="795" t="s">
        <v>5237</v>
      </c>
      <c r="I1489" s="795" t="s">
        <v>2114</v>
      </c>
      <c r="J1489" s="795" t="s">
        <v>1256</v>
      </c>
      <c r="K1489" s="793" t="s">
        <v>1327</v>
      </c>
      <c r="L1489" s="796">
        <v>1</v>
      </c>
      <c r="M1489" s="792">
        <v>12</v>
      </c>
      <c r="N1489" s="794">
        <v>26810.85</v>
      </c>
      <c r="O1489" s="796">
        <v>1</v>
      </c>
      <c r="P1489" s="796">
        <v>6</v>
      </c>
      <c r="Q1489" s="794">
        <v>12929.03</v>
      </c>
    </row>
    <row r="1490" spans="2:17" s="49" customFormat="1" ht="11.25">
      <c r="B1490" s="791" t="s">
        <v>1225</v>
      </c>
      <c r="C1490" s="792" t="s">
        <v>1233</v>
      </c>
      <c r="D1490" s="792" t="s">
        <v>86</v>
      </c>
      <c r="E1490" s="793" t="s">
        <v>3508</v>
      </c>
      <c r="F1490" s="794">
        <v>2300</v>
      </c>
      <c r="G1490" s="792" t="s">
        <v>5238</v>
      </c>
      <c r="H1490" s="795" t="s">
        <v>5239</v>
      </c>
      <c r="I1490" s="795" t="s">
        <v>1331</v>
      </c>
      <c r="J1490" s="795" t="s">
        <v>1238</v>
      </c>
      <c r="K1490" s="793" t="s">
        <v>1232</v>
      </c>
      <c r="L1490" s="796">
        <v>1</v>
      </c>
      <c r="M1490" s="792">
        <v>12</v>
      </c>
      <c r="N1490" s="794">
        <v>30515.02</v>
      </c>
      <c r="O1490" s="796">
        <v>1</v>
      </c>
      <c r="P1490" s="796">
        <v>6</v>
      </c>
      <c r="Q1490" s="794">
        <v>14727.599999999999</v>
      </c>
    </row>
    <row r="1491" spans="2:17" s="49" customFormat="1" ht="11.25">
      <c r="B1491" s="791" t="s">
        <v>1225</v>
      </c>
      <c r="C1491" s="792" t="s">
        <v>1233</v>
      </c>
      <c r="D1491" s="792" t="s">
        <v>86</v>
      </c>
      <c r="E1491" s="793" t="s">
        <v>1244</v>
      </c>
      <c r="F1491" s="794">
        <v>2000</v>
      </c>
      <c r="G1491" s="792" t="s">
        <v>5240</v>
      </c>
      <c r="H1491" s="795" t="s">
        <v>5241</v>
      </c>
      <c r="I1491" s="795" t="s">
        <v>5242</v>
      </c>
      <c r="J1491" s="795" t="s">
        <v>1256</v>
      </c>
      <c r="K1491" s="793" t="s">
        <v>1251</v>
      </c>
      <c r="L1491" s="796">
        <v>1</v>
      </c>
      <c r="M1491" s="792">
        <v>12</v>
      </c>
      <c r="N1491" s="794">
        <v>26093.119999999999</v>
      </c>
      <c r="O1491" s="796">
        <v>0</v>
      </c>
      <c r="P1491" s="796">
        <v>1</v>
      </c>
      <c r="Q1491" s="794">
        <v>2300</v>
      </c>
    </row>
    <row r="1492" spans="2:17" s="49" customFormat="1" ht="11.25">
      <c r="B1492" s="791" t="s">
        <v>1225</v>
      </c>
      <c r="C1492" s="792" t="s">
        <v>1233</v>
      </c>
      <c r="D1492" s="792" t="s">
        <v>86</v>
      </c>
      <c r="E1492" s="793" t="s">
        <v>1670</v>
      </c>
      <c r="F1492" s="794">
        <v>2600</v>
      </c>
      <c r="G1492" s="792" t="s">
        <v>5243</v>
      </c>
      <c r="H1492" s="795" t="s">
        <v>5244</v>
      </c>
      <c r="I1492" s="795" t="s">
        <v>1290</v>
      </c>
      <c r="J1492" s="795" t="s">
        <v>1238</v>
      </c>
      <c r="K1492" s="793" t="s">
        <v>1251</v>
      </c>
      <c r="L1492" s="796">
        <v>1</v>
      </c>
      <c r="M1492" s="792">
        <v>12</v>
      </c>
      <c r="N1492" s="794">
        <v>34083.9</v>
      </c>
      <c r="O1492" s="796">
        <v>1</v>
      </c>
      <c r="P1492" s="796">
        <v>6</v>
      </c>
      <c r="Q1492" s="794">
        <v>16486.310000000001</v>
      </c>
    </row>
    <row r="1493" spans="2:17" s="49" customFormat="1" ht="11.25">
      <c r="B1493" s="791" t="s">
        <v>1225</v>
      </c>
      <c r="C1493" s="792" t="s">
        <v>1233</v>
      </c>
      <c r="D1493" s="792" t="s">
        <v>86</v>
      </c>
      <c r="E1493" s="793" t="s">
        <v>1312</v>
      </c>
      <c r="F1493" s="794">
        <v>2000</v>
      </c>
      <c r="G1493" s="792" t="s">
        <v>5245</v>
      </c>
      <c r="H1493" s="795" t="s">
        <v>5246</v>
      </c>
      <c r="I1493" s="795" t="s">
        <v>5247</v>
      </c>
      <c r="J1493" s="795" t="s">
        <v>1238</v>
      </c>
      <c r="K1493" s="793" t="s">
        <v>1260</v>
      </c>
      <c r="L1493" s="796">
        <v>1</v>
      </c>
      <c r="M1493" s="792">
        <v>12</v>
      </c>
      <c r="N1493" s="794">
        <v>26972.93</v>
      </c>
      <c r="O1493" s="796">
        <v>1</v>
      </c>
      <c r="P1493" s="796">
        <v>6</v>
      </c>
      <c r="Q1493" s="794">
        <v>12652.210000000001</v>
      </c>
    </row>
    <row r="1494" spans="2:17" s="49" customFormat="1" ht="11.25">
      <c r="B1494" s="791" t="s">
        <v>1225</v>
      </c>
      <c r="C1494" s="792" t="s">
        <v>1233</v>
      </c>
      <c r="D1494" s="792" t="s">
        <v>86</v>
      </c>
      <c r="E1494" s="793" t="s">
        <v>1244</v>
      </c>
      <c r="F1494" s="794">
        <v>2000</v>
      </c>
      <c r="G1494" s="792" t="s">
        <v>5248</v>
      </c>
      <c r="H1494" s="795" t="s">
        <v>5249</v>
      </c>
      <c r="I1494" s="795" t="s">
        <v>5250</v>
      </c>
      <c r="J1494" s="795" t="s">
        <v>1256</v>
      </c>
      <c r="K1494" s="793" t="s">
        <v>1275</v>
      </c>
      <c r="L1494" s="796">
        <v>1</v>
      </c>
      <c r="M1494" s="792">
        <v>12</v>
      </c>
      <c r="N1494" s="794">
        <v>26931.940000000002</v>
      </c>
      <c r="O1494" s="796">
        <v>1</v>
      </c>
      <c r="P1494" s="796">
        <v>6</v>
      </c>
      <c r="Q1494" s="794">
        <v>12862.77</v>
      </c>
    </row>
    <row r="1495" spans="2:17" s="49" customFormat="1" ht="11.25">
      <c r="B1495" s="791" t="s">
        <v>1225</v>
      </c>
      <c r="C1495" s="792" t="s">
        <v>1233</v>
      </c>
      <c r="D1495" s="792" t="s">
        <v>86</v>
      </c>
      <c r="E1495" s="793" t="s">
        <v>1244</v>
      </c>
      <c r="F1495" s="794">
        <v>2000</v>
      </c>
      <c r="G1495" s="792" t="s">
        <v>5251</v>
      </c>
      <c r="H1495" s="795" t="s">
        <v>5252</v>
      </c>
      <c r="I1495" s="795" t="s">
        <v>5253</v>
      </c>
      <c r="J1495" s="795" t="s">
        <v>1256</v>
      </c>
      <c r="K1495" s="793" t="s">
        <v>1327</v>
      </c>
      <c r="L1495" s="796">
        <v>1</v>
      </c>
      <c r="M1495" s="792">
        <v>12</v>
      </c>
      <c r="N1495" s="794">
        <v>27000</v>
      </c>
      <c r="O1495" s="796">
        <v>1</v>
      </c>
      <c r="P1495" s="796">
        <v>6</v>
      </c>
      <c r="Q1495" s="794">
        <v>12930</v>
      </c>
    </row>
    <row r="1496" spans="2:17" s="49" customFormat="1" ht="11.25">
      <c r="B1496" s="791" t="s">
        <v>1225</v>
      </c>
      <c r="C1496" s="792" t="s">
        <v>1233</v>
      </c>
      <c r="D1496" s="792" t="s">
        <v>86</v>
      </c>
      <c r="E1496" s="793" t="s">
        <v>1244</v>
      </c>
      <c r="F1496" s="794">
        <v>2000</v>
      </c>
      <c r="G1496" s="792" t="s">
        <v>5254</v>
      </c>
      <c r="H1496" s="795" t="s">
        <v>5255</v>
      </c>
      <c r="I1496" s="795" t="s">
        <v>3155</v>
      </c>
      <c r="J1496" s="795" t="s">
        <v>1238</v>
      </c>
      <c r="K1496" s="793" t="s">
        <v>1251</v>
      </c>
      <c r="L1496" s="796">
        <v>1</v>
      </c>
      <c r="M1496" s="792">
        <v>12</v>
      </c>
      <c r="N1496" s="794">
        <v>27174.86</v>
      </c>
      <c r="O1496" s="796">
        <v>1</v>
      </c>
      <c r="P1496" s="796">
        <v>6</v>
      </c>
      <c r="Q1496" s="794">
        <v>12863.33</v>
      </c>
    </row>
    <row r="1497" spans="2:17" s="49" customFormat="1" ht="11.25">
      <c r="B1497" s="791" t="s">
        <v>1225</v>
      </c>
      <c r="C1497" s="792" t="s">
        <v>1233</v>
      </c>
      <c r="D1497" s="792" t="s">
        <v>86</v>
      </c>
      <c r="E1497" s="793" t="s">
        <v>1276</v>
      </c>
      <c r="F1497" s="794">
        <v>2000</v>
      </c>
      <c r="G1497" s="792" t="s">
        <v>5256</v>
      </c>
      <c r="H1497" s="795" t="s">
        <v>5257</v>
      </c>
      <c r="I1497" s="795" t="s">
        <v>5258</v>
      </c>
      <c r="J1497" s="795" t="s">
        <v>1256</v>
      </c>
      <c r="K1497" s="793" t="s">
        <v>1251</v>
      </c>
      <c r="L1497" s="796">
        <v>1</v>
      </c>
      <c r="M1497" s="792">
        <v>12</v>
      </c>
      <c r="N1497" s="794">
        <v>26905.82</v>
      </c>
      <c r="O1497" s="796">
        <v>1</v>
      </c>
      <c r="P1497" s="796">
        <v>6</v>
      </c>
      <c r="Q1497" s="794">
        <v>12777.779999999999</v>
      </c>
    </row>
    <row r="1498" spans="2:17" s="49" customFormat="1" ht="11.25">
      <c r="B1498" s="791" t="s">
        <v>1225</v>
      </c>
      <c r="C1498" s="792" t="s">
        <v>1243</v>
      </c>
      <c r="D1498" s="792" t="s">
        <v>86</v>
      </c>
      <c r="E1498" s="793" t="s">
        <v>1339</v>
      </c>
      <c r="F1498" s="794">
        <v>1800</v>
      </c>
      <c r="G1498" s="792" t="s">
        <v>5259</v>
      </c>
      <c r="H1498" s="795" t="s">
        <v>5260</v>
      </c>
      <c r="I1498" s="795" t="s">
        <v>3660</v>
      </c>
      <c r="J1498" s="795" t="s">
        <v>1256</v>
      </c>
      <c r="K1498" s="793" t="s">
        <v>1251</v>
      </c>
      <c r="L1498" s="796">
        <v>7</v>
      </c>
      <c r="M1498" s="792">
        <v>12</v>
      </c>
      <c r="N1498" s="794">
        <v>23658.87</v>
      </c>
      <c r="O1498" s="796"/>
      <c r="P1498" s="796"/>
      <c r="Q1498" s="794"/>
    </row>
    <row r="1499" spans="2:17" s="49" customFormat="1" ht="11.25">
      <c r="B1499" s="791" t="s">
        <v>1225</v>
      </c>
      <c r="C1499" s="792" t="s">
        <v>1233</v>
      </c>
      <c r="D1499" s="792" t="s">
        <v>86</v>
      </c>
      <c r="E1499" s="793" t="s">
        <v>1871</v>
      </c>
      <c r="F1499" s="794">
        <v>2500</v>
      </c>
      <c r="G1499" s="792" t="s">
        <v>5261</v>
      </c>
      <c r="H1499" s="795" t="s">
        <v>5262</v>
      </c>
      <c r="I1499" s="795" t="s">
        <v>1242</v>
      </c>
      <c r="J1499" s="795" t="s">
        <v>1242</v>
      </c>
      <c r="K1499" s="793" t="s">
        <v>1242</v>
      </c>
      <c r="L1499" s="796">
        <v>7</v>
      </c>
      <c r="M1499" s="792">
        <v>12</v>
      </c>
      <c r="N1499" s="794">
        <v>33000</v>
      </c>
      <c r="O1499" s="796">
        <v>1</v>
      </c>
      <c r="P1499" s="796">
        <v>6</v>
      </c>
      <c r="Q1499" s="794">
        <v>15927.74</v>
      </c>
    </row>
    <row r="1500" spans="2:17" s="49" customFormat="1" ht="11.25">
      <c r="B1500" s="791" t="s">
        <v>1225</v>
      </c>
      <c r="C1500" s="792" t="s">
        <v>1233</v>
      </c>
      <c r="D1500" s="792" t="s">
        <v>86</v>
      </c>
      <c r="E1500" s="793" t="s">
        <v>2175</v>
      </c>
      <c r="F1500" s="794">
        <v>4000</v>
      </c>
      <c r="G1500" s="792" t="s">
        <v>5263</v>
      </c>
      <c r="H1500" s="795" t="s">
        <v>5264</v>
      </c>
      <c r="I1500" s="795" t="s">
        <v>4451</v>
      </c>
      <c r="J1500" s="795" t="s">
        <v>1238</v>
      </c>
      <c r="K1500" s="793" t="s">
        <v>1251</v>
      </c>
      <c r="L1500" s="796">
        <v>1</v>
      </c>
      <c r="M1500" s="792">
        <v>12</v>
      </c>
      <c r="N1500" s="794">
        <v>50996.39</v>
      </c>
      <c r="O1500" s="796">
        <v>1</v>
      </c>
      <c r="P1500" s="796">
        <v>6</v>
      </c>
      <c r="Q1500" s="794">
        <v>24874.720000000001</v>
      </c>
    </row>
    <row r="1501" spans="2:17" s="49" customFormat="1" ht="11.25">
      <c r="B1501" s="791" t="s">
        <v>1225</v>
      </c>
      <c r="C1501" s="792" t="s">
        <v>1243</v>
      </c>
      <c r="D1501" s="792" t="s">
        <v>86</v>
      </c>
      <c r="E1501" s="793" t="s">
        <v>5265</v>
      </c>
      <c r="F1501" s="794">
        <v>6000</v>
      </c>
      <c r="G1501" s="792" t="s">
        <v>5266</v>
      </c>
      <c r="H1501" s="795" t="s">
        <v>5267</v>
      </c>
      <c r="I1501" s="795" t="s">
        <v>1242</v>
      </c>
      <c r="J1501" s="795" t="s">
        <v>1242</v>
      </c>
      <c r="K1501" s="793" t="s">
        <v>1242</v>
      </c>
      <c r="L1501" s="796">
        <v>6</v>
      </c>
      <c r="M1501" s="792">
        <v>12</v>
      </c>
      <c r="N1501" s="794">
        <v>74799.58</v>
      </c>
      <c r="O1501" s="796">
        <v>1</v>
      </c>
      <c r="P1501" s="796">
        <v>6</v>
      </c>
      <c r="Q1501" s="794">
        <v>36925.83</v>
      </c>
    </row>
    <row r="1502" spans="2:17" s="49" customFormat="1" ht="11.25">
      <c r="B1502" s="791" t="s">
        <v>1225</v>
      </c>
      <c r="C1502" s="792" t="s">
        <v>1233</v>
      </c>
      <c r="D1502" s="792" t="s">
        <v>86</v>
      </c>
      <c r="E1502" s="793" t="s">
        <v>1234</v>
      </c>
      <c r="F1502" s="794">
        <v>2000</v>
      </c>
      <c r="G1502" s="792" t="s">
        <v>5268</v>
      </c>
      <c r="H1502" s="795" t="s">
        <v>5269</v>
      </c>
      <c r="I1502" s="795" t="s">
        <v>1857</v>
      </c>
      <c r="J1502" s="795" t="s">
        <v>1256</v>
      </c>
      <c r="K1502" s="793" t="s">
        <v>1260</v>
      </c>
      <c r="L1502" s="796">
        <v>1</v>
      </c>
      <c r="M1502" s="792">
        <v>12</v>
      </c>
      <c r="N1502" s="794">
        <v>26739.559999999998</v>
      </c>
      <c r="O1502" s="796">
        <v>1</v>
      </c>
      <c r="P1502" s="796">
        <v>6</v>
      </c>
      <c r="Q1502" s="794">
        <v>12817.77</v>
      </c>
    </row>
    <row r="1503" spans="2:17" s="49" customFormat="1" ht="11.25">
      <c r="B1503" s="791" t="s">
        <v>1225</v>
      </c>
      <c r="C1503" s="792" t="s">
        <v>1233</v>
      </c>
      <c r="D1503" s="792" t="s">
        <v>86</v>
      </c>
      <c r="E1503" s="793" t="s">
        <v>5270</v>
      </c>
      <c r="F1503" s="794">
        <v>3000</v>
      </c>
      <c r="G1503" s="792" t="s">
        <v>5271</v>
      </c>
      <c r="H1503" s="795" t="s">
        <v>5272</v>
      </c>
      <c r="I1503" s="795" t="s">
        <v>2684</v>
      </c>
      <c r="J1503" s="795" t="s">
        <v>1231</v>
      </c>
      <c r="K1503" s="793" t="s">
        <v>1232</v>
      </c>
      <c r="L1503" s="796">
        <v>1</v>
      </c>
      <c r="M1503" s="792">
        <v>12</v>
      </c>
      <c r="N1503" s="794">
        <v>38901.449999999997</v>
      </c>
      <c r="O1503" s="796">
        <v>1</v>
      </c>
      <c r="P1503" s="796">
        <v>6</v>
      </c>
      <c r="Q1503" s="794">
        <v>19930</v>
      </c>
    </row>
    <row r="1504" spans="2:17" s="49" customFormat="1" ht="11.25">
      <c r="B1504" s="791" t="s">
        <v>1225</v>
      </c>
      <c r="C1504" s="792" t="s">
        <v>1233</v>
      </c>
      <c r="D1504" s="792" t="s">
        <v>86</v>
      </c>
      <c r="E1504" s="793" t="s">
        <v>1998</v>
      </c>
      <c r="F1504" s="794">
        <v>2600</v>
      </c>
      <c r="G1504" s="792" t="s">
        <v>5273</v>
      </c>
      <c r="H1504" s="795" t="s">
        <v>5274</v>
      </c>
      <c r="I1504" s="795" t="s">
        <v>1290</v>
      </c>
      <c r="J1504" s="795" t="s">
        <v>1238</v>
      </c>
      <c r="K1504" s="793" t="s">
        <v>1232</v>
      </c>
      <c r="L1504" s="796">
        <v>1</v>
      </c>
      <c r="M1504" s="792">
        <v>12</v>
      </c>
      <c r="N1504" s="794">
        <v>34197.83</v>
      </c>
      <c r="O1504" s="796">
        <v>0</v>
      </c>
      <c r="P1504" s="796">
        <v>1</v>
      </c>
      <c r="Q1504" s="794">
        <v>2383.33</v>
      </c>
    </row>
    <row r="1505" spans="2:17" s="49" customFormat="1" ht="11.25">
      <c r="B1505" s="791" t="s">
        <v>1225</v>
      </c>
      <c r="C1505" s="792" t="s">
        <v>1233</v>
      </c>
      <c r="D1505" s="792" t="s">
        <v>86</v>
      </c>
      <c r="E1505" s="793" t="s">
        <v>1239</v>
      </c>
      <c r="F1505" s="794">
        <v>1500</v>
      </c>
      <c r="G1505" s="792" t="s">
        <v>5275</v>
      </c>
      <c r="H1505" s="795" t="s">
        <v>5276</v>
      </c>
      <c r="I1505" s="795" t="s">
        <v>5277</v>
      </c>
      <c r="J1505" s="795" t="s">
        <v>1256</v>
      </c>
      <c r="K1505" s="793" t="s">
        <v>1251</v>
      </c>
      <c r="L1505" s="796">
        <v>7</v>
      </c>
      <c r="M1505" s="792">
        <v>12</v>
      </c>
      <c r="N1505" s="794">
        <v>21069.05</v>
      </c>
      <c r="O1505" s="796">
        <v>1</v>
      </c>
      <c r="P1505" s="796">
        <v>6</v>
      </c>
      <c r="Q1505" s="794">
        <v>9761.67</v>
      </c>
    </row>
    <row r="1506" spans="2:17" s="49" customFormat="1" ht="11.25">
      <c r="B1506" s="791" t="s">
        <v>1225</v>
      </c>
      <c r="C1506" s="792" t="s">
        <v>1233</v>
      </c>
      <c r="D1506" s="792" t="s">
        <v>86</v>
      </c>
      <c r="E1506" s="793" t="s">
        <v>1234</v>
      </c>
      <c r="F1506" s="794">
        <v>2000</v>
      </c>
      <c r="G1506" s="792" t="s">
        <v>5278</v>
      </c>
      <c r="H1506" s="795" t="s">
        <v>5279</v>
      </c>
      <c r="I1506" s="795" t="s">
        <v>1543</v>
      </c>
      <c r="J1506" s="795" t="s">
        <v>1238</v>
      </c>
      <c r="K1506" s="793" t="s">
        <v>1251</v>
      </c>
      <c r="L1506" s="796">
        <v>1</v>
      </c>
      <c r="M1506" s="792">
        <v>12</v>
      </c>
      <c r="N1506" s="794">
        <v>27065.14</v>
      </c>
      <c r="O1506" s="796">
        <v>1</v>
      </c>
      <c r="P1506" s="796">
        <v>6</v>
      </c>
      <c r="Q1506" s="794">
        <v>12861.25</v>
      </c>
    </row>
    <row r="1507" spans="2:17" s="49" customFormat="1" ht="11.25">
      <c r="B1507" s="791" t="s">
        <v>1225</v>
      </c>
      <c r="C1507" s="792" t="s">
        <v>1233</v>
      </c>
      <c r="D1507" s="792" t="s">
        <v>86</v>
      </c>
      <c r="E1507" s="793" t="s">
        <v>1659</v>
      </c>
      <c r="F1507" s="794">
        <v>2300</v>
      </c>
      <c r="G1507" s="792" t="s">
        <v>5280</v>
      </c>
      <c r="H1507" s="795" t="s">
        <v>5281</v>
      </c>
      <c r="I1507" s="795" t="s">
        <v>1290</v>
      </c>
      <c r="J1507" s="795" t="s">
        <v>1238</v>
      </c>
      <c r="K1507" s="793" t="s">
        <v>1251</v>
      </c>
      <c r="L1507" s="796">
        <v>1</v>
      </c>
      <c r="M1507" s="792">
        <v>12</v>
      </c>
      <c r="N1507" s="794">
        <v>30579.38</v>
      </c>
      <c r="O1507" s="796">
        <v>1</v>
      </c>
      <c r="P1507" s="796">
        <v>6</v>
      </c>
      <c r="Q1507" s="794">
        <v>14720.569999999998</v>
      </c>
    </row>
    <row r="1508" spans="2:17" s="49" customFormat="1" ht="11.25">
      <c r="B1508" s="791" t="s">
        <v>1225</v>
      </c>
      <c r="C1508" s="792" t="s">
        <v>1233</v>
      </c>
      <c r="D1508" s="792" t="s">
        <v>86</v>
      </c>
      <c r="E1508" s="793" t="s">
        <v>2368</v>
      </c>
      <c r="F1508" s="794">
        <v>2300</v>
      </c>
      <c r="G1508" s="792" t="s">
        <v>5282</v>
      </c>
      <c r="H1508" s="795" t="s">
        <v>5283</v>
      </c>
      <c r="I1508" s="795" t="s">
        <v>5284</v>
      </c>
      <c r="J1508" s="795" t="s">
        <v>1256</v>
      </c>
      <c r="K1508" s="793" t="s">
        <v>1275</v>
      </c>
      <c r="L1508" s="796">
        <v>1</v>
      </c>
      <c r="M1508" s="792">
        <v>12</v>
      </c>
      <c r="N1508" s="794">
        <v>30550</v>
      </c>
      <c r="O1508" s="796">
        <v>0</v>
      </c>
      <c r="P1508" s="796">
        <v>1</v>
      </c>
      <c r="Q1508" s="794">
        <v>1150</v>
      </c>
    </row>
    <row r="1509" spans="2:17" s="49" customFormat="1" ht="11.25">
      <c r="B1509" s="791" t="s">
        <v>1225</v>
      </c>
      <c r="C1509" s="792" t="s">
        <v>1233</v>
      </c>
      <c r="D1509" s="792" t="s">
        <v>86</v>
      </c>
      <c r="E1509" s="793" t="s">
        <v>5285</v>
      </c>
      <c r="F1509" s="794">
        <v>2600</v>
      </c>
      <c r="G1509" s="792" t="s">
        <v>5286</v>
      </c>
      <c r="H1509" s="795" t="s">
        <v>5287</v>
      </c>
      <c r="I1509" s="795" t="s">
        <v>5288</v>
      </c>
      <c r="J1509" s="795" t="s">
        <v>1256</v>
      </c>
      <c r="K1509" s="793" t="s">
        <v>1251</v>
      </c>
      <c r="L1509" s="796">
        <v>1</v>
      </c>
      <c r="M1509" s="792">
        <v>12</v>
      </c>
      <c r="N1509" s="794">
        <v>34200</v>
      </c>
      <c r="O1509" s="796">
        <v>1</v>
      </c>
      <c r="P1509" s="796">
        <v>6</v>
      </c>
      <c r="Q1509" s="794">
        <v>12332.99</v>
      </c>
    </row>
    <row r="1510" spans="2:17" s="49" customFormat="1" ht="11.25">
      <c r="B1510" s="791" t="s">
        <v>1225</v>
      </c>
      <c r="C1510" s="792" t="s">
        <v>1233</v>
      </c>
      <c r="D1510" s="792" t="s">
        <v>86</v>
      </c>
      <c r="E1510" s="793" t="s">
        <v>1244</v>
      </c>
      <c r="F1510" s="794">
        <v>2000</v>
      </c>
      <c r="G1510" s="792" t="s">
        <v>5289</v>
      </c>
      <c r="H1510" s="795" t="s">
        <v>5290</v>
      </c>
      <c r="I1510" s="795" t="s">
        <v>1513</v>
      </c>
      <c r="J1510" s="795" t="s">
        <v>1256</v>
      </c>
      <c r="K1510" s="793" t="s">
        <v>1327</v>
      </c>
      <c r="L1510" s="796">
        <v>1</v>
      </c>
      <c r="M1510" s="792">
        <v>12</v>
      </c>
      <c r="N1510" s="794">
        <v>26866.39</v>
      </c>
      <c r="O1510" s="796">
        <v>1</v>
      </c>
      <c r="P1510" s="796">
        <v>6</v>
      </c>
      <c r="Q1510" s="794">
        <v>12927.49</v>
      </c>
    </row>
    <row r="1511" spans="2:17" s="49" customFormat="1" ht="11.25">
      <c r="B1511" s="791" t="s">
        <v>1225</v>
      </c>
      <c r="C1511" s="792" t="s">
        <v>1233</v>
      </c>
      <c r="D1511" s="792" t="s">
        <v>86</v>
      </c>
      <c r="E1511" s="793" t="s">
        <v>3757</v>
      </c>
      <c r="F1511" s="794">
        <v>3000</v>
      </c>
      <c r="G1511" s="792" t="s">
        <v>5291</v>
      </c>
      <c r="H1511" s="795" t="s">
        <v>5292</v>
      </c>
      <c r="I1511" s="795" t="s">
        <v>1274</v>
      </c>
      <c r="J1511" s="795" t="s">
        <v>1256</v>
      </c>
      <c r="K1511" s="793" t="s">
        <v>1327</v>
      </c>
      <c r="L1511" s="796">
        <v>1</v>
      </c>
      <c r="M1511" s="792">
        <v>12</v>
      </c>
      <c r="N1511" s="794">
        <v>39000</v>
      </c>
      <c r="O1511" s="796">
        <v>1</v>
      </c>
      <c r="P1511" s="796">
        <v>6</v>
      </c>
      <c r="Q1511" s="794">
        <v>18029.169999999998</v>
      </c>
    </row>
    <row r="1512" spans="2:17" s="49" customFormat="1" ht="11.25">
      <c r="B1512" s="791" t="s">
        <v>1225</v>
      </c>
      <c r="C1512" s="792" t="s">
        <v>1233</v>
      </c>
      <c r="D1512" s="792" t="s">
        <v>86</v>
      </c>
      <c r="E1512" s="793" t="s">
        <v>1304</v>
      </c>
      <c r="F1512" s="794">
        <v>2600</v>
      </c>
      <c r="G1512" s="792" t="s">
        <v>5293</v>
      </c>
      <c r="H1512" s="795" t="s">
        <v>5294</v>
      </c>
      <c r="I1512" s="795" t="s">
        <v>1255</v>
      </c>
      <c r="J1512" s="795" t="s">
        <v>1256</v>
      </c>
      <c r="K1512" s="793" t="s">
        <v>1251</v>
      </c>
      <c r="L1512" s="796">
        <v>1</v>
      </c>
      <c r="M1512" s="792">
        <v>12</v>
      </c>
      <c r="N1512" s="794">
        <v>34071.449999999997</v>
      </c>
      <c r="O1512" s="796">
        <v>1</v>
      </c>
      <c r="P1512" s="796">
        <v>6</v>
      </c>
      <c r="Q1512" s="794">
        <v>16506.88</v>
      </c>
    </row>
    <row r="1513" spans="2:17" s="49" customFormat="1" ht="11.25">
      <c r="B1513" s="791" t="s">
        <v>1225</v>
      </c>
      <c r="C1513" s="792" t="s">
        <v>1233</v>
      </c>
      <c r="D1513" s="792" t="s">
        <v>86</v>
      </c>
      <c r="E1513" s="793" t="s">
        <v>5295</v>
      </c>
      <c r="F1513" s="794">
        <v>3500</v>
      </c>
      <c r="G1513" s="792" t="s">
        <v>5296</v>
      </c>
      <c r="H1513" s="795" t="s">
        <v>5297</v>
      </c>
      <c r="I1513" s="795" t="s">
        <v>5298</v>
      </c>
      <c r="J1513" s="795" t="s">
        <v>1256</v>
      </c>
      <c r="K1513" s="793" t="s">
        <v>1260</v>
      </c>
      <c r="L1513" s="796">
        <v>1</v>
      </c>
      <c r="M1513" s="792">
        <v>12</v>
      </c>
      <c r="N1513" s="794">
        <v>44766.43</v>
      </c>
      <c r="O1513" s="796">
        <v>1</v>
      </c>
      <c r="P1513" s="796">
        <v>6</v>
      </c>
      <c r="Q1513" s="794">
        <v>21930</v>
      </c>
    </row>
    <row r="1514" spans="2:17" s="49" customFormat="1" ht="11.25">
      <c r="B1514" s="791" t="s">
        <v>1225</v>
      </c>
      <c r="C1514" s="792" t="s">
        <v>1233</v>
      </c>
      <c r="D1514" s="792" t="s">
        <v>86</v>
      </c>
      <c r="E1514" s="793" t="s">
        <v>1234</v>
      </c>
      <c r="F1514" s="794">
        <v>2000</v>
      </c>
      <c r="G1514" s="792" t="s">
        <v>5299</v>
      </c>
      <c r="H1514" s="795" t="s">
        <v>5300</v>
      </c>
      <c r="I1514" s="795" t="s">
        <v>4842</v>
      </c>
      <c r="J1514" s="795" t="s">
        <v>1238</v>
      </c>
      <c r="K1514" s="793" t="s">
        <v>1275</v>
      </c>
      <c r="L1514" s="796">
        <v>1</v>
      </c>
      <c r="M1514" s="792">
        <v>12</v>
      </c>
      <c r="N1514" s="794">
        <v>26950.720000000001</v>
      </c>
      <c r="O1514" s="796">
        <v>1</v>
      </c>
      <c r="P1514" s="796">
        <v>6</v>
      </c>
      <c r="Q1514" s="794">
        <v>12929.869999999999</v>
      </c>
    </row>
    <row r="1515" spans="2:17" s="49" customFormat="1" ht="11.25">
      <c r="B1515" s="791" t="s">
        <v>1225</v>
      </c>
      <c r="C1515" s="792" t="s">
        <v>1233</v>
      </c>
      <c r="D1515" s="792" t="s">
        <v>86</v>
      </c>
      <c r="E1515" s="793" t="s">
        <v>1339</v>
      </c>
      <c r="F1515" s="794">
        <v>2300</v>
      </c>
      <c r="G1515" s="792" t="s">
        <v>5301</v>
      </c>
      <c r="H1515" s="795" t="s">
        <v>5302</v>
      </c>
      <c r="I1515" s="795" t="s">
        <v>2087</v>
      </c>
      <c r="J1515" s="795" t="s">
        <v>1238</v>
      </c>
      <c r="K1515" s="793" t="s">
        <v>1251</v>
      </c>
      <c r="L1515" s="796">
        <v>1</v>
      </c>
      <c r="M1515" s="792">
        <v>12</v>
      </c>
      <c r="N1515" s="794">
        <v>30596.959999999999</v>
      </c>
      <c r="O1515" s="796">
        <v>1</v>
      </c>
      <c r="P1515" s="796">
        <v>6</v>
      </c>
      <c r="Q1515" s="794">
        <v>14728.720000000001</v>
      </c>
    </row>
    <row r="1516" spans="2:17" s="49" customFormat="1" ht="11.25">
      <c r="B1516" s="791" t="s">
        <v>1225</v>
      </c>
      <c r="C1516" s="792" t="s">
        <v>1233</v>
      </c>
      <c r="D1516" s="792" t="s">
        <v>86</v>
      </c>
      <c r="E1516" s="793" t="s">
        <v>2368</v>
      </c>
      <c r="F1516" s="794">
        <v>2300</v>
      </c>
      <c r="G1516" s="792" t="s">
        <v>5303</v>
      </c>
      <c r="H1516" s="795" t="s">
        <v>5304</v>
      </c>
      <c r="I1516" s="795" t="s">
        <v>5305</v>
      </c>
      <c r="J1516" s="795" t="s">
        <v>1238</v>
      </c>
      <c r="K1516" s="793" t="s">
        <v>1232</v>
      </c>
      <c r="L1516" s="796">
        <v>1</v>
      </c>
      <c r="M1516" s="792">
        <v>12</v>
      </c>
      <c r="N1516" s="794">
        <v>30467.9</v>
      </c>
      <c r="O1516" s="796">
        <v>1</v>
      </c>
      <c r="P1516" s="796">
        <v>6</v>
      </c>
      <c r="Q1516" s="794">
        <v>14730</v>
      </c>
    </row>
    <row r="1517" spans="2:17" s="49" customFormat="1" ht="11.25">
      <c r="B1517" s="791" t="s">
        <v>1225</v>
      </c>
      <c r="C1517" s="792" t="s">
        <v>1243</v>
      </c>
      <c r="D1517" s="792" t="s">
        <v>86</v>
      </c>
      <c r="E1517" s="793" t="s">
        <v>5306</v>
      </c>
      <c r="F1517" s="794">
        <v>4000</v>
      </c>
      <c r="G1517" s="792" t="s">
        <v>5307</v>
      </c>
      <c r="H1517" s="795" t="s">
        <v>5308</v>
      </c>
      <c r="I1517" s="795" t="s">
        <v>3890</v>
      </c>
      <c r="J1517" s="795" t="s">
        <v>1256</v>
      </c>
      <c r="K1517" s="793" t="s">
        <v>1327</v>
      </c>
      <c r="L1517" s="796">
        <v>1</v>
      </c>
      <c r="M1517" s="792">
        <v>3</v>
      </c>
      <c r="N1517" s="794">
        <v>13327.779999999999</v>
      </c>
      <c r="O1517" s="796"/>
      <c r="P1517" s="796"/>
      <c r="Q1517" s="794"/>
    </row>
    <row r="1518" spans="2:17" s="49" customFormat="1" ht="11.25">
      <c r="B1518" s="791" t="s">
        <v>1225</v>
      </c>
      <c r="C1518" s="792" t="s">
        <v>1233</v>
      </c>
      <c r="D1518" s="792" t="s">
        <v>86</v>
      </c>
      <c r="E1518" s="793" t="s">
        <v>3309</v>
      </c>
      <c r="F1518" s="794">
        <v>2500</v>
      </c>
      <c r="G1518" s="792" t="s">
        <v>5309</v>
      </c>
      <c r="H1518" s="795" t="s">
        <v>5310</v>
      </c>
      <c r="I1518" s="795" t="s">
        <v>1792</v>
      </c>
      <c r="J1518" s="795" t="s">
        <v>1256</v>
      </c>
      <c r="K1518" s="793" t="s">
        <v>1260</v>
      </c>
      <c r="L1518" s="796">
        <v>7</v>
      </c>
      <c r="M1518" s="792">
        <v>12</v>
      </c>
      <c r="N1518" s="794">
        <v>32821.54</v>
      </c>
      <c r="O1518" s="796">
        <v>1</v>
      </c>
      <c r="P1518" s="796">
        <v>6</v>
      </c>
      <c r="Q1518" s="794">
        <v>15928.44</v>
      </c>
    </row>
    <row r="1519" spans="2:17" s="49" customFormat="1" ht="11.25">
      <c r="B1519" s="791" t="s">
        <v>1225</v>
      </c>
      <c r="C1519" s="792" t="s">
        <v>1233</v>
      </c>
      <c r="D1519" s="792" t="s">
        <v>86</v>
      </c>
      <c r="E1519" s="793" t="s">
        <v>1866</v>
      </c>
      <c r="F1519" s="794">
        <v>2600</v>
      </c>
      <c r="G1519" s="792" t="s">
        <v>5311</v>
      </c>
      <c r="H1519" s="795" t="s">
        <v>5312</v>
      </c>
      <c r="I1519" s="795" t="s">
        <v>1331</v>
      </c>
      <c r="J1519" s="795" t="s">
        <v>1238</v>
      </c>
      <c r="K1519" s="793" t="s">
        <v>1232</v>
      </c>
      <c r="L1519" s="796">
        <v>1</v>
      </c>
      <c r="M1519" s="792">
        <v>12</v>
      </c>
      <c r="N1519" s="794">
        <v>34113.33</v>
      </c>
      <c r="O1519" s="796">
        <v>1</v>
      </c>
      <c r="P1519" s="796">
        <v>6</v>
      </c>
      <c r="Q1519" s="794">
        <v>16530</v>
      </c>
    </row>
    <row r="1520" spans="2:17" s="49" customFormat="1" ht="11.25">
      <c r="B1520" s="791" t="s">
        <v>1225</v>
      </c>
      <c r="C1520" s="792" t="s">
        <v>1233</v>
      </c>
      <c r="D1520" s="792" t="s">
        <v>86</v>
      </c>
      <c r="E1520" s="793" t="s">
        <v>1659</v>
      </c>
      <c r="F1520" s="794">
        <v>2300</v>
      </c>
      <c r="G1520" s="792" t="s">
        <v>5313</v>
      </c>
      <c r="H1520" s="795" t="s">
        <v>5314</v>
      </c>
      <c r="I1520" s="795" t="s">
        <v>5315</v>
      </c>
      <c r="J1520" s="795" t="s">
        <v>1256</v>
      </c>
      <c r="K1520" s="793" t="s">
        <v>1251</v>
      </c>
      <c r="L1520" s="796">
        <v>1</v>
      </c>
      <c r="M1520" s="792">
        <v>12</v>
      </c>
      <c r="N1520" s="794">
        <v>30599.84</v>
      </c>
      <c r="O1520" s="796">
        <v>1</v>
      </c>
      <c r="P1520" s="796">
        <v>6</v>
      </c>
      <c r="Q1520" s="794">
        <v>14730</v>
      </c>
    </row>
    <row r="1521" spans="2:17" s="49" customFormat="1" ht="11.25">
      <c r="B1521" s="791" t="s">
        <v>1225</v>
      </c>
      <c r="C1521" s="792" t="s">
        <v>1233</v>
      </c>
      <c r="D1521" s="792" t="s">
        <v>86</v>
      </c>
      <c r="E1521" s="793" t="s">
        <v>3810</v>
      </c>
      <c r="F1521" s="794">
        <v>2600</v>
      </c>
      <c r="G1521" s="792" t="s">
        <v>5316</v>
      </c>
      <c r="H1521" s="795" t="s">
        <v>5317</v>
      </c>
      <c r="I1521" s="795" t="s">
        <v>5318</v>
      </c>
      <c r="J1521" s="795" t="s">
        <v>1238</v>
      </c>
      <c r="K1521" s="793" t="s">
        <v>1232</v>
      </c>
      <c r="L1521" s="796">
        <v>1</v>
      </c>
      <c r="M1521" s="792">
        <v>12</v>
      </c>
      <c r="N1521" s="794">
        <v>34148.720000000001</v>
      </c>
      <c r="O1521" s="796">
        <v>1</v>
      </c>
      <c r="P1521" s="796">
        <v>6</v>
      </c>
      <c r="Q1521" s="794">
        <v>16356.49</v>
      </c>
    </row>
    <row r="1522" spans="2:17" s="49" customFormat="1" ht="11.25">
      <c r="B1522" s="791" t="s">
        <v>1225</v>
      </c>
      <c r="C1522" s="792" t="s">
        <v>1233</v>
      </c>
      <c r="D1522" s="792" t="s">
        <v>86</v>
      </c>
      <c r="E1522" s="793" t="s">
        <v>1339</v>
      </c>
      <c r="F1522" s="794">
        <v>2300</v>
      </c>
      <c r="G1522" s="792" t="s">
        <v>5319</v>
      </c>
      <c r="H1522" s="795" t="s">
        <v>5320</v>
      </c>
      <c r="I1522" s="795" t="s">
        <v>1857</v>
      </c>
      <c r="J1522" s="795" t="s">
        <v>1256</v>
      </c>
      <c r="K1522" s="793" t="s">
        <v>1327</v>
      </c>
      <c r="L1522" s="796">
        <v>1</v>
      </c>
      <c r="M1522" s="792">
        <v>12</v>
      </c>
      <c r="N1522" s="794">
        <v>30521.09</v>
      </c>
      <c r="O1522" s="796">
        <v>1</v>
      </c>
      <c r="P1522" s="796">
        <v>6</v>
      </c>
      <c r="Q1522" s="794">
        <v>14730</v>
      </c>
    </row>
    <row r="1523" spans="2:17" s="49" customFormat="1" ht="11.25">
      <c r="B1523" s="791" t="s">
        <v>1225</v>
      </c>
      <c r="C1523" s="792" t="s">
        <v>1243</v>
      </c>
      <c r="D1523" s="792" t="s">
        <v>86</v>
      </c>
      <c r="E1523" s="793" t="s">
        <v>1244</v>
      </c>
      <c r="F1523" s="794">
        <v>2000</v>
      </c>
      <c r="G1523" s="792" t="s">
        <v>5321</v>
      </c>
      <c r="H1523" s="795" t="s">
        <v>5322</v>
      </c>
      <c r="I1523" s="795" t="s">
        <v>1290</v>
      </c>
      <c r="J1523" s="795" t="s">
        <v>1238</v>
      </c>
      <c r="K1523" s="793" t="s">
        <v>1251</v>
      </c>
      <c r="L1523" s="796">
        <v>1</v>
      </c>
      <c r="M1523" s="792">
        <v>12</v>
      </c>
      <c r="N1523" s="794">
        <v>26949.18</v>
      </c>
      <c r="O1523" s="796">
        <v>1</v>
      </c>
      <c r="P1523" s="796">
        <v>6</v>
      </c>
      <c r="Q1523" s="794">
        <v>12930</v>
      </c>
    </row>
    <row r="1524" spans="2:17" s="49" customFormat="1" ht="11.25">
      <c r="B1524" s="791" t="s">
        <v>1225</v>
      </c>
      <c r="C1524" s="792" t="s">
        <v>1233</v>
      </c>
      <c r="D1524" s="792" t="s">
        <v>86</v>
      </c>
      <c r="E1524" s="793" t="s">
        <v>2558</v>
      </c>
      <c r="F1524" s="794">
        <v>2000</v>
      </c>
      <c r="G1524" s="792" t="s">
        <v>5323</v>
      </c>
      <c r="H1524" s="795" t="s">
        <v>5324</v>
      </c>
      <c r="I1524" s="795" t="s">
        <v>1242</v>
      </c>
      <c r="J1524" s="795" t="s">
        <v>1382</v>
      </c>
      <c r="K1524" s="793" t="s">
        <v>1383</v>
      </c>
      <c r="L1524" s="796">
        <v>1</v>
      </c>
      <c r="M1524" s="792">
        <v>12</v>
      </c>
      <c r="N1524" s="794">
        <v>26992.63</v>
      </c>
      <c r="O1524" s="796">
        <v>1</v>
      </c>
      <c r="P1524" s="796">
        <v>6</v>
      </c>
      <c r="Q1524" s="794">
        <v>12930</v>
      </c>
    </row>
    <row r="1525" spans="2:17" s="49" customFormat="1" ht="11.25">
      <c r="B1525" s="791" t="s">
        <v>1225</v>
      </c>
      <c r="C1525" s="792" t="s">
        <v>1233</v>
      </c>
      <c r="D1525" s="792" t="s">
        <v>86</v>
      </c>
      <c r="E1525" s="793" t="s">
        <v>2014</v>
      </c>
      <c r="F1525" s="794">
        <v>2000</v>
      </c>
      <c r="G1525" s="792" t="s">
        <v>5325</v>
      </c>
      <c r="H1525" s="795" t="s">
        <v>5326</v>
      </c>
      <c r="I1525" s="795" t="s">
        <v>1290</v>
      </c>
      <c r="J1525" s="795" t="s">
        <v>1238</v>
      </c>
      <c r="K1525" s="793" t="s">
        <v>1232</v>
      </c>
      <c r="L1525" s="796">
        <v>1</v>
      </c>
      <c r="M1525" s="792">
        <v>12</v>
      </c>
      <c r="N1525" s="794">
        <v>26983.200000000001</v>
      </c>
      <c r="O1525" s="796">
        <v>1</v>
      </c>
      <c r="P1525" s="796">
        <v>6</v>
      </c>
      <c r="Q1525" s="794">
        <v>12929.869999999999</v>
      </c>
    </row>
    <row r="1526" spans="2:17" s="49" customFormat="1" ht="11.25">
      <c r="B1526" s="791" t="s">
        <v>1225</v>
      </c>
      <c r="C1526" s="792" t="s">
        <v>1233</v>
      </c>
      <c r="D1526" s="792" t="s">
        <v>86</v>
      </c>
      <c r="E1526" s="793" t="s">
        <v>1264</v>
      </c>
      <c r="F1526" s="794">
        <v>2000</v>
      </c>
      <c r="G1526" s="792" t="s">
        <v>5327</v>
      </c>
      <c r="H1526" s="795" t="s">
        <v>5328</v>
      </c>
      <c r="I1526" s="795" t="s">
        <v>5329</v>
      </c>
      <c r="J1526" s="795" t="s">
        <v>1382</v>
      </c>
      <c r="K1526" s="793" t="s">
        <v>1383</v>
      </c>
      <c r="L1526" s="796">
        <v>1</v>
      </c>
      <c r="M1526" s="792">
        <v>12</v>
      </c>
      <c r="N1526" s="794">
        <v>26927.510000000002</v>
      </c>
      <c r="O1526" s="796">
        <v>1</v>
      </c>
      <c r="P1526" s="796">
        <v>6</v>
      </c>
      <c r="Q1526" s="794">
        <v>12930</v>
      </c>
    </row>
    <row r="1527" spans="2:17" s="49" customFormat="1" ht="11.25">
      <c r="B1527" s="791" t="s">
        <v>1225</v>
      </c>
      <c r="C1527" s="792" t="s">
        <v>1233</v>
      </c>
      <c r="D1527" s="792" t="s">
        <v>86</v>
      </c>
      <c r="E1527" s="793" t="s">
        <v>1234</v>
      </c>
      <c r="F1527" s="794">
        <v>2000</v>
      </c>
      <c r="G1527" s="792" t="s">
        <v>5330</v>
      </c>
      <c r="H1527" s="795" t="s">
        <v>5331</v>
      </c>
      <c r="I1527" s="795" t="s">
        <v>1401</v>
      </c>
      <c r="J1527" s="795" t="s">
        <v>1238</v>
      </c>
      <c r="K1527" s="793" t="s">
        <v>1251</v>
      </c>
      <c r="L1527" s="796">
        <v>1</v>
      </c>
      <c r="M1527" s="792">
        <v>12</v>
      </c>
      <c r="N1527" s="794">
        <v>26965</v>
      </c>
      <c r="O1527" s="796">
        <v>1</v>
      </c>
      <c r="P1527" s="796">
        <v>6</v>
      </c>
      <c r="Q1527" s="794">
        <v>12717.359999999999</v>
      </c>
    </row>
    <row r="1528" spans="2:17" s="49" customFormat="1" ht="11.25">
      <c r="B1528" s="791" t="s">
        <v>1225</v>
      </c>
      <c r="C1528" s="792" t="s">
        <v>1233</v>
      </c>
      <c r="D1528" s="792" t="s">
        <v>86</v>
      </c>
      <c r="E1528" s="793" t="s">
        <v>1339</v>
      </c>
      <c r="F1528" s="794">
        <v>2300</v>
      </c>
      <c r="G1528" s="792" t="s">
        <v>5332</v>
      </c>
      <c r="H1528" s="795" t="s">
        <v>5333</v>
      </c>
      <c r="I1528" s="795" t="s">
        <v>4125</v>
      </c>
      <c r="J1528" s="795" t="s">
        <v>1256</v>
      </c>
      <c r="K1528" s="793" t="s">
        <v>1327</v>
      </c>
      <c r="L1528" s="796">
        <v>1</v>
      </c>
      <c r="M1528" s="792">
        <v>12</v>
      </c>
      <c r="N1528" s="794">
        <v>30596.639999999999</v>
      </c>
      <c r="O1528" s="796">
        <v>1</v>
      </c>
      <c r="P1528" s="796">
        <v>6</v>
      </c>
      <c r="Q1528" s="794">
        <v>14644.229999999998</v>
      </c>
    </row>
    <row r="1529" spans="2:17" s="49" customFormat="1" ht="11.25">
      <c r="B1529" s="791" t="s">
        <v>1225</v>
      </c>
      <c r="C1529" s="792" t="s">
        <v>1233</v>
      </c>
      <c r="D1529" s="792" t="s">
        <v>86</v>
      </c>
      <c r="E1529" s="793" t="s">
        <v>1769</v>
      </c>
      <c r="F1529" s="794">
        <v>2600</v>
      </c>
      <c r="G1529" s="792" t="s">
        <v>5334</v>
      </c>
      <c r="H1529" s="795" t="s">
        <v>5335</v>
      </c>
      <c r="I1529" s="795" t="s">
        <v>1290</v>
      </c>
      <c r="J1529" s="795" t="s">
        <v>1238</v>
      </c>
      <c r="K1529" s="793" t="s">
        <v>1232</v>
      </c>
      <c r="L1529" s="796">
        <v>1</v>
      </c>
      <c r="M1529" s="792">
        <v>12</v>
      </c>
      <c r="N1529" s="794">
        <v>33931.33</v>
      </c>
      <c r="O1529" s="796">
        <v>1</v>
      </c>
      <c r="P1529" s="796">
        <v>6</v>
      </c>
      <c r="Q1529" s="794">
        <v>16530</v>
      </c>
    </row>
    <row r="1530" spans="2:17" s="49" customFormat="1" ht="11.25">
      <c r="B1530" s="791" t="s">
        <v>1225</v>
      </c>
      <c r="C1530" s="792" t="s">
        <v>1233</v>
      </c>
      <c r="D1530" s="792" t="s">
        <v>86</v>
      </c>
      <c r="E1530" s="793" t="s">
        <v>1339</v>
      </c>
      <c r="F1530" s="794">
        <v>1800</v>
      </c>
      <c r="G1530" s="792" t="s">
        <v>5336</v>
      </c>
      <c r="H1530" s="795" t="s">
        <v>5337</v>
      </c>
      <c r="I1530" s="795" t="s">
        <v>1274</v>
      </c>
      <c r="J1530" s="795" t="s">
        <v>1256</v>
      </c>
      <c r="K1530" s="793" t="s">
        <v>1275</v>
      </c>
      <c r="L1530" s="796">
        <v>7</v>
      </c>
      <c r="M1530" s="792">
        <v>12</v>
      </c>
      <c r="N1530" s="794">
        <v>24581.35</v>
      </c>
      <c r="O1530" s="796">
        <v>1</v>
      </c>
      <c r="P1530" s="796">
        <v>6</v>
      </c>
      <c r="Q1530" s="794">
        <v>11670</v>
      </c>
    </row>
    <row r="1531" spans="2:17" s="49" customFormat="1" ht="11.25">
      <c r="B1531" s="791" t="s">
        <v>1225</v>
      </c>
      <c r="C1531" s="792" t="s">
        <v>1233</v>
      </c>
      <c r="D1531" s="792" t="s">
        <v>86</v>
      </c>
      <c r="E1531" s="793" t="s">
        <v>1450</v>
      </c>
      <c r="F1531" s="794">
        <v>2000</v>
      </c>
      <c r="G1531" s="792" t="s">
        <v>5338</v>
      </c>
      <c r="H1531" s="795" t="s">
        <v>5339</v>
      </c>
      <c r="I1531" s="795" t="s">
        <v>1331</v>
      </c>
      <c r="J1531" s="795" t="s">
        <v>1238</v>
      </c>
      <c r="K1531" s="793" t="s">
        <v>1251</v>
      </c>
      <c r="L1531" s="796">
        <v>4</v>
      </c>
      <c r="M1531" s="792">
        <v>12</v>
      </c>
      <c r="N1531" s="794">
        <v>27000</v>
      </c>
      <c r="O1531" s="796">
        <v>1</v>
      </c>
      <c r="P1531" s="796">
        <v>6</v>
      </c>
      <c r="Q1531" s="794">
        <v>12930</v>
      </c>
    </row>
    <row r="1532" spans="2:17" s="49" customFormat="1" ht="11.25">
      <c r="B1532" s="791" t="s">
        <v>1225</v>
      </c>
      <c r="C1532" s="792" t="s">
        <v>1233</v>
      </c>
      <c r="D1532" s="792" t="s">
        <v>86</v>
      </c>
      <c r="E1532" s="793" t="s">
        <v>4269</v>
      </c>
      <c r="F1532" s="794">
        <v>2000</v>
      </c>
      <c r="G1532" s="792" t="s">
        <v>5340</v>
      </c>
      <c r="H1532" s="795" t="s">
        <v>5341</v>
      </c>
      <c r="I1532" s="795" t="s">
        <v>1449</v>
      </c>
      <c r="J1532" s="795" t="s">
        <v>1256</v>
      </c>
      <c r="K1532" s="793" t="s">
        <v>1232</v>
      </c>
      <c r="L1532" s="796">
        <v>1</v>
      </c>
      <c r="M1532" s="792">
        <v>12</v>
      </c>
      <c r="N1532" s="794">
        <v>26997.77</v>
      </c>
      <c r="O1532" s="796">
        <v>1</v>
      </c>
      <c r="P1532" s="796">
        <v>6</v>
      </c>
      <c r="Q1532" s="794">
        <v>12928.050000000001</v>
      </c>
    </row>
    <row r="1533" spans="2:17" s="49" customFormat="1" ht="11.25">
      <c r="B1533" s="791" t="s">
        <v>1225</v>
      </c>
      <c r="C1533" s="792" t="s">
        <v>1233</v>
      </c>
      <c r="D1533" s="792" t="s">
        <v>86</v>
      </c>
      <c r="E1533" s="793" t="s">
        <v>5342</v>
      </c>
      <c r="F1533" s="794">
        <v>2600</v>
      </c>
      <c r="G1533" s="792" t="s">
        <v>5343</v>
      </c>
      <c r="H1533" s="795" t="s">
        <v>5344</v>
      </c>
      <c r="I1533" s="795" t="s">
        <v>1513</v>
      </c>
      <c r="J1533" s="795" t="s">
        <v>1256</v>
      </c>
      <c r="K1533" s="793" t="s">
        <v>1251</v>
      </c>
      <c r="L1533" s="796">
        <v>1</v>
      </c>
      <c r="M1533" s="792">
        <v>12</v>
      </c>
      <c r="N1533" s="794">
        <v>34197.46</v>
      </c>
      <c r="O1533" s="796">
        <v>1</v>
      </c>
      <c r="P1533" s="796">
        <v>6</v>
      </c>
      <c r="Q1533" s="794">
        <v>16527.47</v>
      </c>
    </row>
    <row r="1534" spans="2:17" s="49" customFormat="1" ht="11.25">
      <c r="B1534" s="791" t="s">
        <v>1225</v>
      </c>
      <c r="C1534" s="792" t="s">
        <v>1233</v>
      </c>
      <c r="D1534" s="792" t="s">
        <v>86</v>
      </c>
      <c r="E1534" s="793" t="s">
        <v>5345</v>
      </c>
      <c r="F1534" s="794">
        <v>6000</v>
      </c>
      <c r="G1534" s="792" t="s">
        <v>5346</v>
      </c>
      <c r="H1534" s="795" t="s">
        <v>5347</v>
      </c>
      <c r="I1534" s="795" t="s">
        <v>5348</v>
      </c>
      <c r="J1534" s="795" t="s">
        <v>1256</v>
      </c>
      <c r="K1534" s="793" t="s">
        <v>1251</v>
      </c>
      <c r="L1534" s="796">
        <v>4</v>
      </c>
      <c r="M1534" s="792">
        <v>12</v>
      </c>
      <c r="N1534" s="794">
        <v>75000</v>
      </c>
      <c r="O1534" s="796">
        <v>0</v>
      </c>
      <c r="P1534" s="796">
        <v>1</v>
      </c>
      <c r="Q1534" s="794">
        <v>6900</v>
      </c>
    </row>
    <row r="1535" spans="2:17" s="49" customFormat="1" ht="11.25">
      <c r="B1535" s="791" t="s">
        <v>1225</v>
      </c>
      <c r="C1535" s="792" t="s">
        <v>1233</v>
      </c>
      <c r="D1535" s="792" t="s">
        <v>86</v>
      </c>
      <c r="E1535" s="793" t="s">
        <v>1923</v>
      </c>
      <c r="F1535" s="794">
        <v>2600</v>
      </c>
      <c r="G1535" s="792" t="s">
        <v>5349</v>
      </c>
      <c r="H1535" s="795" t="s">
        <v>5350</v>
      </c>
      <c r="I1535" s="795" t="s">
        <v>5351</v>
      </c>
      <c r="J1535" s="795" t="s">
        <v>1238</v>
      </c>
      <c r="K1535" s="793" t="s">
        <v>1260</v>
      </c>
      <c r="L1535" s="796">
        <v>1</v>
      </c>
      <c r="M1535" s="792">
        <v>12</v>
      </c>
      <c r="N1535" s="794">
        <v>34369.17</v>
      </c>
      <c r="O1535" s="796">
        <v>1</v>
      </c>
      <c r="P1535" s="796">
        <v>6</v>
      </c>
      <c r="Q1535" s="794">
        <v>16530</v>
      </c>
    </row>
    <row r="1536" spans="2:17" s="49" customFormat="1" ht="11.25">
      <c r="B1536" s="791" t="s">
        <v>1225</v>
      </c>
      <c r="C1536" s="792" t="s">
        <v>1233</v>
      </c>
      <c r="D1536" s="792" t="s">
        <v>86</v>
      </c>
      <c r="E1536" s="793" t="s">
        <v>1244</v>
      </c>
      <c r="F1536" s="794">
        <v>2000</v>
      </c>
      <c r="G1536" s="792" t="s">
        <v>5352</v>
      </c>
      <c r="H1536" s="795" t="s">
        <v>5353</v>
      </c>
      <c r="I1536" s="795" t="s">
        <v>1247</v>
      </c>
      <c r="J1536" s="795" t="s">
        <v>1238</v>
      </c>
      <c r="K1536" s="793" t="s">
        <v>1251</v>
      </c>
      <c r="L1536" s="796">
        <v>1</v>
      </c>
      <c r="M1536" s="792">
        <v>12</v>
      </c>
      <c r="N1536" s="794">
        <v>26983.46</v>
      </c>
      <c r="O1536" s="796">
        <v>1</v>
      </c>
      <c r="P1536" s="796">
        <v>6</v>
      </c>
      <c r="Q1536" s="794">
        <v>12927.92</v>
      </c>
    </row>
    <row r="1537" spans="2:17" s="49" customFormat="1" ht="11.25">
      <c r="B1537" s="791" t="s">
        <v>1225</v>
      </c>
      <c r="C1537" s="792" t="s">
        <v>1233</v>
      </c>
      <c r="D1537" s="792" t="s">
        <v>86</v>
      </c>
      <c r="E1537" s="793" t="s">
        <v>2062</v>
      </c>
      <c r="F1537" s="794">
        <v>2300</v>
      </c>
      <c r="G1537" s="792" t="s">
        <v>5354</v>
      </c>
      <c r="H1537" s="795" t="s">
        <v>5355</v>
      </c>
      <c r="I1537" s="795" t="s">
        <v>1471</v>
      </c>
      <c r="J1537" s="795" t="s">
        <v>1256</v>
      </c>
      <c r="K1537" s="793" t="s">
        <v>1251</v>
      </c>
      <c r="L1537" s="796">
        <v>1</v>
      </c>
      <c r="M1537" s="792">
        <v>12</v>
      </c>
      <c r="N1537" s="794">
        <v>30583.7</v>
      </c>
      <c r="O1537" s="796">
        <v>1</v>
      </c>
      <c r="P1537" s="796">
        <v>6</v>
      </c>
      <c r="Q1537" s="794">
        <v>14728.4</v>
      </c>
    </row>
    <row r="1538" spans="2:17" s="49" customFormat="1" ht="11.25">
      <c r="B1538" s="791" t="s">
        <v>1225</v>
      </c>
      <c r="C1538" s="792" t="s">
        <v>1233</v>
      </c>
      <c r="D1538" s="792" t="s">
        <v>86</v>
      </c>
      <c r="E1538" s="793" t="s">
        <v>5356</v>
      </c>
      <c r="F1538" s="794">
        <v>3600</v>
      </c>
      <c r="G1538" s="792" t="s">
        <v>5357</v>
      </c>
      <c r="H1538" s="795" t="s">
        <v>5358</v>
      </c>
      <c r="I1538" s="795" t="s">
        <v>1527</v>
      </c>
      <c r="J1538" s="795" t="s">
        <v>1238</v>
      </c>
      <c r="K1538" s="793" t="s">
        <v>1251</v>
      </c>
      <c r="L1538" s="796">
        <v>1</v>
      </c>
      <c r="M1538" s="792">
        <v>12</v>
      </c>
      <c r="N1538" s="794">
        <v>46050.5</v>
      </c>
      <c r="O1538" s="796">
        <v>1</v>
      </c>
      <c r="P1538" s="796">
        <v>6</v>
      </c>
      <c r="Q1538" s="794">
        <v>22530</v>
      </c>
    </row>
    <row r="1539" spans="2:17" s="49" customFormat="1" ht="11.25">
      <c r="B1539" s="791" t="s">
        <v>1225</v>
      </c>
      <c r="C1539" s="792" t="s">
        <v>1233</v>
      </c>
      <c r="D1539" s="792" t="s">
        <v>86</v>
      </c>
      <c r="E1539" s="793" t="s">
        <v>1234</v>
      </c>
      <c r="F1539" s="794">
        <v>2000</v>
      </c>
      <c r="G1539" s="792" t="s">
        <v>5359</v>
      </c>
      <c r="H1539" s="795" t="s">
        <v>5360</v>
      </c>
      <c r="I1539" s="795" t="s">
        <v>1361</v>
      </c>
      <c r="J1539" s="795" t="s">
        <v>1231</v>
      </c>
      <c r="K1539" s="793" t="s">
        <v>1232</v>
      </c>
      <c r="L1539" s="796">
        <v>1</v>
      </c>
      <c r="M1539" s="792">
        <v>12</v>
      </c>
      <c r="N1539" s="794">
        <v>26728.75</v>
      </c>
      <c r="O1539" s="796">
        <v>1</v>
      </c>
      <c r="P1539" s="796">
        <v>6</v>
      </c>
      <c r="Q1539" s="794">
        <v>12930</v>
      </c>
    </row>
    <row r="1540" spans="2:17" s="49" customFormat="1" ht="11.25">
      <c r="B1540" s="791" t="s">
        <v>1225</v>
      </c>
      <c r="C1540" s="792" t="s">
        <v>1233</v>
      </c>
      <c r="D1540" s="792" t="s">
        <v>86</v>
      </c>
      <c r="E1540" s="793" t="s">
        <v>1239</v>
      </c>
      <c r="F1540" s="794">
        <v>1500</v>
      </c>
      <c r="G1540" s="792" t="s">
        <v>5361</v>
      </c>
      <c r="H1540" s="795" t="s">
        <v>5362</v>
      </c>
      <c r="I1540" s="795" t="s">
        <v>2228</v>
      </c>
      <c r="J1540" s="795" t="s">
        <v>1256</v>
      </c>
      <c r="K1540" s="793" t="s">
        <v>1251</v>
      </c>
      <c r="L1540" s="796">
        <v>7</v>
      </c>
      <c r="M1540" s="792">
        <v>12</v>
      </c>
      <c r="N1540" s="794">
        <v>21181.14</v>
      </c>
      <c r="O1540" s="796">
        <v>1</v>
      </c>
      <c r="P1540" s="796">
        <v>6</v>
      </c>
      <c r="Q1540" s="794">
        <v>9930</v>
      </c>
    </row>
    <row r="1541" spans="2:17" s="49" customFormat="1" ht="11.25">
      <c r="B1541" s="791" t="s">
        <v>1225</v>
      </c>
      <c r="C1541" s="792" t="s">
        <v>1233</v>
      </c>
      <c r="D1541" s="792" t="s">
        <v>86</v>
      </c>
      <c r="E1541" s="793" t="s">
        <v>1239</v>
      </c>
      <c r="F1541" s="794">
        <v>1500</v>
      </c>
      <c r="G1541" s="792" t="s">
        <v>5363</v>
      </c>
      <c r="H1541" s="795" t="s">
        <v>5364</v>
      </c>
      <c r="I1541" s="795" t="s">
        <v>5365</v>
      </c>
      <c r="J1541" s="795" t="s">
        <v>1238</v>
      </c>
      <c r="K1541" s="793" t="s">
        <v>1260</v>
      </c>
      <c r="L1541" s="796">
        <v>7</v>
      </c>
      <c r="M1541" s="792">
        <v>12</v>
      </c>
      <c r="N1541" s="794">
        <v>21063.54</v>
      </c>
      <c r="O1541" s="796">
        <v>1</v>
      </c>
      <c r="P1541" s="796">
        <v>6</v>
      </c>
      <c r="Q1541" s="794">
        <v>9905.32</v>
      </c>
    </row>
    <row r="1542" spans="2:17" s="49" customFormat="1" ht="11.25">
      <c r="B1542" s="791" t="s">
        <v>1225</v>
      </c>
      <c r="C1542" s="792" t="s">
        <v>1233</v>
      </c>
      <c r="D1542" s="792" t="s">
        <v>86</v>
      </c>
      <c r="E1542" s="793" t="s">
        <v>1244</v>
      </c>
      <c r="F1542" s="794">
        <v>2000</v>
      </c>
      <c r="G1542" s="792" t="s">
        <v>5366</v>
      </c>
      <c r="H1542" s="795" t="s">
        <v>5367</v>
      </c>
      <c r="I1542" s="795" t="s">
        <v>1973</v>
      </c>
      <c r="J1542" s="795" t="s">
        <v>1256</v>
      </c>
      <c r="K1542" s="793" t="s">
        <v>1327</v>
      </c>
      <c r="L1542" s="796">
        <v>1</v>
      </c>
      <c r="M1542" s="792">
        <v>12</v>
      </c>
      <c r="N1542" s="794">
        <v>27999.16</v>
      </c>
      <c r="O1542" s="796">
        <v>1</v>
      </c>
      <c r="P1542" s="796">
        <v>2</v>
      </c>
      <c r="Q1542" s="794">
        <v>2966.66</v>
      </c>
    </row>
    <row r="1543" spans="2:17" s="49" customFormat="1" ht="11.25">
      <c r="B1543" s="791" t="s">
        <v>1225</v>
      </c>
      <c r="C1543" s="792" t="s">
        <v>1233</v>
      </c>
      <c r="D1543" s="792" t="s">
        <v>86</v>
      </c>
      <c r="E1543" s="793" t="s">
        <v>4233</v>
      </c>
      <c r="F1543" s="794">
        <v>2000</v>
      </c>
      <c r="G1543" s="792" t="s">
        <v>5368</v>
      </c>
      <c r="H1543" s="795" t="s">
        <v>5369</v>
      </c>
      <c r="I1543" s="795" t="s">
        <v>5370</v>
      </c>
      <c r="J1543" s="795" t="s">
        <v>1256</v>
      </c>
      <c r="K1543" s="793" t="s">
        <v>1251</v>
      </c>
      <c r="L1543" s="796">
        <v>1</v>
      </c>
      <c r="M1543" s="792">
        <v>12</v>
      </c>
      <c r="N1543" s="794">
        <v>26980.55</v>
      </c>
      <c r="O1543" s="796">
        <v>1</v>
      </c>
      <c r="P1543" s="796">
        <v>6</v>
      </c>
      <c r="Q1543" s="794">
        <v>12930</v>
      </c>
    </row>
    <row r="1544" spans="2:17" s="49" customFormat="1" ht="11.25">
      <c r="B1544" s="791" t="s">
        <v>1225</v>
      </c>
      <c r="C1544" s="792" t="s">
        <v>1233</v>
      </c>
      <c r="D1544" s="792" t="s">
        <v>86</v>
      </c>
      <c r="E1544" s="793" t="s">
        <v>1234</v>
      </c>
      <c r="F1544" s="794">
        <v>2000</v>
      </c>
      <c r="G1544" s="792" t="s">
        <v>5371</v>
      </c>
      <c r="H1544" s="795" t="s">
        <v>5372</v>
      </c>
      <c r="I1544" s="795" t="s">
        <v>5373</v>
      </c>
      <c r="J1544" s="795" t="s">
        <v>1238</v>
      </c>
      <c r="K1544" s="793" t="s">
        <v>1260</v>
      </c>
      <c r="L1544" s="796">
        <v>1</v>
      </c>
      <c r="M1544" s="792">
        <v>12</v>
      </c>
      <c r="N1544" s="794">
        <v>26933.33</v>
      </c>
      <c r="O1544" s="796">
        <v>1</v>
      </c>
      <c r="P1544" s="796">
        <v>6</v>
      </c>
      <c r="Q1544" s="794">
        <v>12731.240000000002</v>
      </c>
    </row>
    <row r="1545" spans="2:17" s="49" customFormat="1" ht="11.25">
      <c r="B1545" s="791" t="s">
        <v>1225</v>
      </c>
      <c r="C1545" s="792" t="s">
        <v>1233</v>
      </c>
      <c r="D1545" s="792" t="s">
        <v>86</v>
      </c>
      <c r="E1545" s="793" t="s">
        <v>1312</v>
      </c>
      <c r="F1545" s="794">
        <v>2000</v>
      </c>
      <c r="G1545" s="792" t="s">
        <v>5374</v>
      </c>
      <c r="H1545" s="795" t="s">
        <v>5375</v>
      </c>
      <c r="I1545" s="795" t="s">
        <v>4720</v>
      </c>
      <c r="J1545" s="795" t="s">
        <v>1256</v>
      </c>
      <c r="K1545" s="793" t="s">
        <v>1327</v>
      </c>
      <c r="L1545" s="796">
        <v>0</v>
      </c>
      <c r="M1545" s="792">
        <v>2</v>
      </c>
      <c r="N1545" s="794">
        <v>1265.3499999999999</v>
      </c>
      <c r="O1545" s="796">
        <v>0</v>
      </c>
      <c r="P1545" s="796">
        <v>1</v>
      </c>
      <c r="Q1545" s="794">
        <v>75.03</v>
      </c>
    </row>
    <row r="1546" spans="2:17" s="49" customFormat="1" ht="11.25">
      <c r="B1546" s="791" t="s">
        <v>1225</v>
      </c>
      <c r="C1546" s="792" t="s">
        <v>1233</v>
      </c>
      <c r="D1546" s="792" t="s">
        <v>86</v>
      </c>
      <c r="E1546" s="793" t="s">
        <v>1234</v>
      </c>
      <c r="F1546" s="794">
        <v>2000</v>
      </c>
      <c r="G1546" s="792" t="s">
        <v>5376</v>
      </c>
      <c r="H1546" s="795" t="s">
        <v>5377</v>
      </c>
      <c r="I1546" s="795" t="s">
        <v>5378</v>
      </c>
      <c r="J1546" s="795" t="s">
        <v>1231</v>
      </c>
      <c r="K1546" s="793" t="s">
        <v>1232</v>
      </c>
      <c r="L1546" s="796">
        <v>1</v>
      </c>
      <c r="M1546" s="792">
        <v>12</v>
      </c>
      <c r="N1546" s="794">
        <v>26988.880000000001</v>
      </c>
      <c r="O1546" s="796">
        <v>1</v>
      </c>
      <c r="P1546" s="796">
        <v>6</v>
      </c>
      <c r="Q1546" s="794">
        <v>12930</v>
      </c>
    </row>
    <row r="1547" spans="2:17" s="49" customFormat="1" ht="11.25">
      <c r="B1547" s="791" t="s">
        <v>1225</v>
      </c>
      <c r="C1547" s="792" t="s">
        <v>1233</v>
      </c>
      <c r="D1547" s="792" t="s">
        <v>86</v>
      </c>
      <c r="E1547" s="793" t="s">
        <v>1244</v>
      </c>
      <c r="F1547" s="794">
        <v>2000</v>
      </c>
      <c r="G1547" s="792" t="s">
        <v>5379</v>
      </c>
      <c r="H1547" s="795" t="s">
        <v>5380</v>
      </c>
      <c r="I1547" s="795" t="s">
        <v>2039</v>
      </c>
      <c r="J1547" s="795" t="s">
        <v>1238</v>
      </c>
      <c r="K1547" s="793" t="s">
        <v>1251</v>
      </c>
      <c r="L1547" s="796">
        <v>1</v>
      </c>
      <c r="M1547" s="792">
        <v>12</v>
      </c>
      <c r="N1547" s="794">
        <v>26814.510000000002</v>
      </c>
      <c r="O1547" s="796">
        <v>1</v>
      </c>
      <c r="P1547" s="796">
        <v>6</v>
      </c>
      <c r="Q1547" s="794">
        <v>13930</v>
      </c>
    </row>
    <row r="1548" spans="2:17" s="49" customFormat="1" ht="11.25">
      <c r="B1548" s="791" t="s">
        <v>1225</v>
      </c>
      <c r="C1548" s="792" t="s">
        <v>1243</v>
      </c>
      <c r="D1548" s="792" t="s">
        <v>86</v>
      </c>
      <c r="E1548" s="793" t="s">
        <v>5381</v>
      </c>
      <c r="F1548" s="794">
        <v>2600</v>
      </c>
      <c r="G1548" s="792" t="s">
        <v>5382</v>
      </c>
      <c r="H1548" s="795" t="s">
        <v>5383</v>
      </c>
      <c r="I1548" s="795" t="s">
        <v>1290</v>
      </c>
      <c r="J1548" s="795" t="s">
        <v>1238</v>
      </c>
      <c r="K1548" s="793" t="s">
        <v>1251</v>
      </c>
      <c r="L1548" s="796">
        <v>0</v>
      </c>
      <c r="M1548" s="792">
        <v>1</v>
      </c>
      <c r="N1548" s="794">
        <v>2527.7800000000002</v>
      </c>
      <c r="O1548" s="796"/>
      <c r="P1548" s="796"/>
      <c r="Q1548" s="794"/>
    </row>
    <row r="1549" spans="2:17" s="49" customFormat="1" ht="11.25">
      <c r="B1549" s="791" t="s">
        <v>1225</v>
      </c>
      <c r="C1549" s="792" t="s">
        <v>1226</v>
      </c>
      <c r="D1549" s="792" t="s">
        <v>86</v>
      </c>
      <c r="E1549" s="793" t="s">
        <v>4105</v>
      </c>
      <c r="F1549" s="794">
        <v>2000</v>
      </c>
      <c r="G1549" s="792" t="s">
        <v>5384</v>
      </c>
      <c r="H1549" s="795" t="s">
        <v>5385</v>
      </c>
      <c r="I1549" s="795" t="s">
        <v>1401</v>
      </c>
      <c r="J1549" s="795" t="s">
        <v>1238</v>
      </c>
      <c r="K1549" s="793" t="s">
        <v>1251</v>
      </c>
      <c r="L1549" s="796">
        <v>1</v>
      </c>
      <c r="M1549" s="792">
        <v>4</v>
      </c>
      <c r="N1549" s="794">
        <v>8787.9</v>
      </c>
      <c r="O1549" s="796"/>
      <c r="P1549" s="796"/>
      <c r="Q1549" s="794"/>
    </row>
    <row r="1550" spans="2:17" s="49" customFormat="1" ht="11.25">
      <c r="B1550" s="791" t="s">
        <v>1225</v>
      </c>
      <c r="C1550" s="792" t="s">
        <v>1233</v>
      </c>
      <c r="D1550" s="792" t="s">
        <v>86</v>
      </c>
      <c r="E1550" s="793" t="s">
        <v>1304</v>
      </c>
      <c r="F1550" s="794">
        <v>2500</v>
      </c>
      <c r="G1550" s="792" t="s">
        <v>5386</v>
      </c>
      <c r="H1550" s="795" t="s">
        <v>5387</v>
      </c>
      <c r="I1550" s="795" t="s">
        <v>5388</v>
      </c>
      <c r="J1550" s="795" t="s">
        <v>1256</v>
      </c>
      <c r="K1550" s="793" t="s">
        <v>1251</v>
      </c>
      <c r="L1550" s="796">
        <v>7</v>
      </c>
      <c r="M1550" s="792">
        <v>12</v>
      </c>
      <c r="N1550" s="794">
        <v>33066.839999999997</v>
      </c>
      <c r="O1550" s="796">
        <v>1</v>
      </c>
      <c r="P1550" s="796">
        <v>6</v>
      </c>
      <c r="Q1550" s="794">
        <v>15869.06</v>
      </c>
    </row>
    <row r="1551" spans="2:17" s="49" customFormat="1" ht="11.25">
      <c r="B1551" s="791" t="s">
        <v>1225</v>
      </c>
      <c r="C1551" s="792" t="s">
        <v>1233</v>
      </c>
      <c r="D1551" s="792" t="s">
        <v>86</v>
      </c>
      <c r="E1551" s="793" t="s">
        <v>1847</v>
      </c>
      <c r="F1551" s="794">
        <v>3200</v>
      </c>
      <c r="G1551" s="792" t="s">
        <v>5389</v>
      </c>
      <c r="H1551" s="795" t="s">
        <v>5390</v>
      </c>
      <c r="I1551" s="795" t="s">
        <v>2122</v>
      </c>
      <c r="J1551" s="795" t="s">
        <v>1256</v>
      </c>
      <c r="K1551" s="793" t="s">
        <v>1251</v>
      </c>
      <c r="L1551" s="796">
        <v>1</v>
      </c>
      <c r="M1551" s="792">
        <v>12</v>
      </c>
      <c r="N1551" s="794">
        <v>41282.449999999997</v>
      </c>
      <c r="O1551" s="796">
        <v>1</v>
      </c>
      <c r="P1551" s="796">
        <v>6</v>
      </c>
      <c r="Q1551" s="794">
        <v>20130</v>
      </c>
    </row>
    <row r="1552" spans="2:17" s="49" customFormat="1" ht="11.25">
      <c r="B1552" s="791" t="s">
        <v>1225</v>
      </c>
      <c r="C1552" s="792" t="s">
        <v>1233</v>
      </c>
      <c r="D1552" s="792" t="s">
        <v>86</v>
      </c>
      <c r="E1552" s="793" t="s">
        <v>5391</v>
      </c>
      <c r="F1552" s="794">
        <v>4000</v>
      </c>
      <c r="G1552" s="792" t="s">
        <v>5392</v>
      </c>
      <c r="H1552" s="795" t="s">
        <v>5393</v>
      </c>
      <c r="I1552" s="795" t="s">
        <v>1274</v>
      </c>
      <c r="J1552" s="795" t="s">
        <v>1256</v>
      </c>
      <c r="K1552" s="793" t="s">
        <v>1251</v>
      </c>
      <c r="L1552" s="796">
        <v>5</v>
      </c>
      <c r="M1552" s="792">
        <v>12</v>
      </c>
      <c r="N1552" s="794">
        <v>50965.54</v>
      </c>
      <c r="O1552" s="796">
        <v>1</v>
      </c>
      <c r="P1552" s="796">
        <v>6</v>
      </c>
      <c r="Q1552" s="794">
        <v>24925.829999999994</v>
      </c>
    </row>
    <row r="1553" spans="2:17" s="49" customFormat="1" ht="11.25">
      <c r="B1553" s="791" t="s">
        <v>1225</v>
      </c>
      <c r="C1553" s="792" t="s">
        <v>1233</v>
      </c>
      <c r="D1553" s="792" t="s">
        <v>86</v>
      </c>
      <c r="E1553" s="793" t="s">
        <v>5394</v>
      </c>
      <c r="F1553" s="794">
        <v>5000</v>
      </c>
      <c r="G1553" s="792" t="s">
        <v>5395</v>
      </c>
      <c r="H1553" s="795" t="s">
        <v>5396</v>
      </c>
      <c r="I1553" s="795" t="s">
        <v>1290</v>
      </c>
      <c r="J1553" s="795" t="s">
        <v>1238</v>
      </c>
      <c r="K1553" s="793" t="s">
        <v>1251</v>
      </c>
      <c r="L1553" s="796">
        <v>1</v>
      </c>
      <c r="M1553" s="792">
        <v>12</v>
      </c>
      <c r="N1553" s="794">
        <v>63000</v>
      </c>
      <c r="O1553" s="796">
        <v>1</v>
      </c>
      <c r="P1553" s="796">
        <v>6</v>
      </c>
      <c r="Q1553" s="794">
        <v>30930</v>
      </c>
    </row>
    <row r="1554" spans="2:17" s="49" customFormat="1" ht="11.25">
      <c r="B1554" s="791" t="s">
        <v>1225</v>
      </c>
      <c r="C1554" s="792" t="s">
        <v>1233</v>
      </c>
      <c r="D1554" s="792" t="s">
        <v>86</v>
      </c>
      <c r="E1554" s="793" t="s">
        <v>1871</v>
      </c>
      <c r="F1554" s="794">
        <v>2100</v>
      </c>
      <c r="G1554" s="792" t="s">
        <v>5397</v>
      </c>
      <c r="H1554" s="795" t="s">
        <v>5398</v>
      </c>
      <c r="I1554" s="795" t="s">
        <v>3819</v>
      </c>
      <c r="J1554" s="795" t="s">
        <v>1238</v>
      </c>
      <c r="K1554" s="793" t="s">
        <v>1232</v>
      </c>
      <c r="L1554" s="796">
        <v>7</v>
      </c>
      <c r="M1554" s="792">
        <v>12</v>
      </c>
      <c r="N1554" s="794">
        <v>28190.81</v>
      </c>
      <c r="O1554" s="796">
        <v>1</v>
      </c>
      <c r="P1554" s="796">
        <v>6</v>
      </c>
      <c r="Q1554" s="794">
        <v>13530</v>
      </c>
    </row>
    <row r="1555" spans="2:17" s="49" customFormat="1" ht="11.25">
      <c r="B1555" s="791" t="s">
        <v>1225</v>
      </c>
      <c r="C1555" s="792" t="s">
        <v>1233</v>
      </c>
      <c r="D1555" s="792" t="s">
        <v>86</v>
      </c>
      <c r="E1555" s="793" t="s">
        <v>2470</v>
      </c>
      <c r="F1555" s="794">
        <v>2600</v>
      </c>
      <c r="G1555" s="792" t="s">
        <v>5399</v>
      </c>
      <c r="H1555" s="795" t="s">
        <v>5400</v>
      </c>
      <c r="I1555" s="795" t="s">
        <v>1513</v>
      </c>
      <c r="J1555" s="795" t="s">
        <v>1256</v>
      </c>
      <c r="K1555" s="793" t="s">
        <v>1232</v>
      </c>
      <c r="L1555" s="796">
        <v>1</v>
      </c>
      <c r="M1555" s="792">
        <v>12</v>
      </c>
      <c r="N1555" s="794">
        <v>34061.29</v>
      </c>
      <c r="O1555" s="796">
        <v>1</v>
      </c>
      <c r="P1555" s="796">
        <v>6</v>
      </c>
      <c r="Q1555" s="794">
        <v>16515.37</v>
      </c>
    </row>
    <row r="1556" spans="2:17" s="49" customFormat="1" ht="11.25">
      <c r="B1556" s="791" t="s">
        <v>1225</v>
      </c>
      <c r="C1556" s="792" t="s">
        <v>1233</v>
      </c>
      <c r="D1556" s="792" t="s">
        <v>86</v>
      </c>
      <c r="E1556" s="793" t="s">
        <v>3168</v>
      </c>
      <c r="F1556" s="794">
        <v>2000</v>
      </c>
      <c r="G1556" s="792" t="s">
        <v>5401</v>
      </c>
      <c r="H1556" s="795" t="s">
        <v>5402</v>
      </c>
      <c r="I1556" s="795" t="s">
        <v>5403</v>
      </c>
      <c r="J1556" s="795" t="s">
        <v>1256</v>
      </c>
      <c r="K1556" s="793" t="s">
        <v>1260</v>
      </c>
      <c r="L1556" s="796">
        <v>1</v>
      </c>
      <c r="M1556" s="792">
        <v>12</v>
      </c>
      <c r="N1556" s="794">
        <v>27048.11</v>
      </c>
      <c r="O1556" s="796">
        <v>1</v>
      </c>
      <c r="P1556" s="796">
        <v>6</v>
      </c>
      <c r="Q1556" s="794">
        <v>12862.77</v>
      </c>
    </row>
    <row r="1557" spans="2:17" s="49" customFormat="1" ht="11.25">
      <c r="B1557" s="791" t="s">
        <v>1225</v>
      </c>
      <c r="C1557" s="792" t="s">
        <v>1233</v>
      </c>
      <c r="D1557" s="792" t="s">
        <v>86</v>
      </c>
      <c r="E1557" s="793" t="s">
        <v>5404</v>
      </c>
      <c r="F1557" s="794">
        <v>4000</v>
      </c>
      <c r="G1557" s="792" t="s">
        <v>5405</v>
      </c>
      <c r="H1557" s="795" t="s">
        <v>5406</v>
      </c>
      <c r="I1557" s="795" t="s">
        <v>1646</v>
      </c>
      <c r="J1557" s="795" t="s">
        <v>1256</v>
      </c>
      <c r="K1557" s="793" t="s">
        <v>1327</v>
      </c>
      <c r="L1557" s="796">
        <v>7</v>
      </c>
      <c r="M1557" s="792">
        <v>12</v>
      </c>
      <c r="N1557" s="794">
        <v>50952.22</v>
      </c>
      <c r="O1557" s="796">
        <v>1</v>
      </c>
      <c r="P1557" s="796">
        <v>6</v>
      </c>
      <c r="Q1557" s="794">
        <v>24927.78</v>
      </c>
    </row>
    <row r="1558" spans="2:17" s="49" customFormat="1" ht="11.25">
      <c r="B1558" s="791" t="s">
        <v>1225</v>
      </c>
      <c r="C1558" s="792" t="s">
        <v>1233</v>
      </c>
      <c r="D1558" s="792" t="s">
        <v>86</v>
      </c>
      <c r="E1558" s="793" t="s">
        <v>1244</v>
      </c>
      <c r="F1558" s="794">
        <v>2000</v>
      </c>
      <c r="G1558" s="792" t="s">
        <v>5407</v>
      </c>
      <c r="H1558" s="795" t="s">
        <v>5408</v>
      </c>
      <c r="I1558" s="795" t="s">
        <v>1331</v>
      </c>
      <c r="J1558" s="795" t="s">
        <v>1238</v>
      </c>
      <c r="K1558" s="793" t="s">
        <v>1232</v>
      </c>
      <c r="L1558" s="796">
        <v>1</v>
      </c>
      <c r="M1558" s="792">
        <v>12</v>
      </c>
      <c r="N1558" s="794">
        <v>26991.54</v>
      </c>
      <c r="O1558" s="796">
        <v>1</v>
      </c>
      <c r="P1558" s="796">
        <v>6</v>
      </c>
      <c r="Q1558" s="794">
        <v>12457.36</v>
      </c>
    </row>
    <row r="1559" spans="2:17" s="49" customFormat="1" ht="11.25">
      <c r="B1559" s="791" t="s">
        <v>1225</v>
      </c>
      <c r="C1559" s="792" t="s">
        <v>1233</v>
      </c>
      <c r="D1559" s="792" t="s">
        <v>86</v>
      </c>
      <c r="E1559" s="793" t="s">
        <v>1244</v>
      </c>
      <c r="F1559" s="794">
        <v>2000</v>
      </c>
      <c r="G1559" s="792" t="s">
        <v>5409</v>
      </c>
      <c r="H1559" s="795" t="s">
        <v>5410</v>
      </c>
      <c r="I1559" s="795" t="s">
        <v>5213</v>
      </c>
      <c r="J1559" s="795" t="s">
        <v>1238</v>
      </c>
      <c r="K1559" s="793" t="s">
        <v>1251</v>
      </c>
      <c r="L1559" s="796">
        <v>1</v>
      </c>
      <c r="M1559" s="792">
        <v>12</v>
      </c>
      <c r="N1559" s="794">
        <v>26932.36</v>
      </c>
      <c r="O1559" s="796">
        <v>1</v>
      </c>
      <c r="P1559" s="796">
        <v>6</v>
      </c>
      <c r="Q1559" s="794">
        <v>12863.33</v>
      </c>
    </row>
    <row r="1560" spans="2:17" s="49" customFormat="1" ht="11.25">
      <c r="B1560" s="791" t="s">
        <v>1225</v>
      </c>
      <c r="C1560" s="792" t="s">
        <v>1233</v>
      </c>
      <c r="D1560" s="792" t="s">
        <v>86</v>
      </c>
      <c r="E1560" s="793" t="s">
        <v>1234</v>
      </c>
      <c r="F1560" s="794">
        <v>2000</v>
      </c>
      <c r="G1560" s="792" t="s">
        <v>5411</v>
      </c>
      <c r="H1560" s="795" t="s">
        <v>5412</v>
      </c>
      <c r="I1560" s="795" t="s">
        <v>1527</v>
      </c>
      <c r="J1560" s="795" t="s">
        <v>1256</v>
      </c>
      <c r="K1560" s="793" t="s">
        <v>1327</v>
      </c>
      <c r="L1560" s="796">
        <v>1</v>
      </c>
      <c r="M1560" s="792">
        <v>12</v>
      </c>
      <c r="N1560" s="794">
        <v>26998.760000000002</v>
      </c>
      <c r="O1560" s="796">
        <v>1</v>
      </c>
      <c r="P1560" s="796">
        <v>6</v>
      </c>
      <c r="Q1560" s="794">
        <v>12861.66</v>
      </c>
    </row>
    <row r="1561" spans="2:17" s="49" customFormat="1" ht="11.25">
      <c r="B1561" s="791" t="s">
        <v>1225</v>
      </c>
      <c r="C1561" s="792" t="s">
        <v>1233</v>
      </c>
      <c r="D1561" s="792" t="s">
        <v>86</v>
      </c>
      <c r="E1561" s="793" t="s">
        <v>1439</v>
      </c>
      <c r="F1561" s="794">
        <v>4500</v>
      </c>
      <c r="G1561" s="792" t="s">
        <v>5413</v>
      </c>
      <c r="H1561" s="795" t="s">
        <v>5414</v>
      </c>
      <c r="I1561" s="795" t="s">
        <v>2353</v>
      </c>
      <c r="J1561" s="795" t="s">
        <v>1256</v>
      </c>
      <c r="K1561" s="793" t="s">
        <v>1251</v>
      </c>
      <c r="L1561" s="796">
        <v>1</v>
      </c>
      <c r="M1561" s="792">
        <v>12</v>
      </c>
      <c r="N1561" s="794">
        <v>56952.160000000003</v>
      </c>
      <c r="O1561" s="796">
        <v>1</v>
      </c>
      <c r="P1561" s="796">
        <v>6</v>
      </c>
      <c r="Q1561" s="794">
        <v>27171.559999999998</v>
      </c>
    </row>
    <row r="1562" spans="2:17" s="49" customFormat="1" ht="11.25">
      <c r="B1562" s="791" t="s">
        <v>1225</v>
      </c>
      <c r="C1562" s="792" t="s">
        <v>1233</v>
      </c>
      <c r="D1562" s="792" t="s">
        <v>86</v>
      </c>
      <c r="E1562" s="793" t="s">
        <v>1769</v>
      </c>
      <c r="F1562" s="794">
        <v>2600</v>
      </c>
      <c r="G1562" s="792" t="s">
        <v>5415</v>
      </c>
      <c r="H1562" s="795" t="s">
        <v>5416</v>
      </c>
      <c r="I1562" s="795" t="s">
        <v>1331</v>
      </c>
      <c r="J1562" s="795" t="s">
        <v>1238</v>
      </c>
      <c r="K1562" s="793" t="s">
        <v>1251</v>
      </c>
      <c r="L1562" s="796">
        <v>1</v>
      </c>
      <c r="M1562" s="792">
        <v>12</v>
      </c>
      <c r="N1562" s="794">
        <v>34094.18</v>
      </c>
      <c r="O1562" s="796">
        <v>1</v>
      </c>
      <c r="P1562" s="796">
        <v>6</v>
      </c>
      <c r="Q1562" s="794">
        <v>16528.739999999998</v>
      </c>
    </row>
    <row r="1563" spans="2:17" s="49" customFormat="1" ht="11.25">
      <c r="B1563" s="791" t="s">
        <v>1225</v>
      </c>
      <c r="C1563" s="792" t="s">
        <v>1233</v>
      </c>
      <c r="D1563" s="792" t="s">
        <v>86</v>
      </c>
      <c r="E1563" s="793" t="s">
        <v>1339</v>
      </c>
      <c r="F1563" s="794">
        <v>1800</v>
      </c>
      <c r="G1563" s="792" t="s">
        <v>5417</v>
      </c>
      <c r="H1563" s="795" t="s">
        <v>5418</v>
      </c>
      <c r="I1563" s="795" t="s">
        <v>1242</v>
      </c>
      <c r="J1563" s="795" t="s">
        <v>1242</v>
      </c>
      <c r="K1563" s="793" t="s">
        <v>1242</v>
      </c>
      <c r="L1563" s="796">
        <v>7</v>
      </c>
      <c r="M1563" s="792">
        <v>12</v>
      </c>
      <c r="N1563" s="794">
        <v>24352.239999999998</v>
      </c>
      <c r="O1563" s="796">
        <v>1</v>
      </c>
      <c r="P1563" s="796">
        <v>6</v>
      </c>
      <c r="Q1563" s="794">
        <v>11702.369999999999</v>
      </c>
    </row>
    <row r="1564" spans="2:17" s="49" customFormat="1" ht="11.25">
      <c r="B1564" s="791" t="s">
        <v>1225</v>
      </c>
      <c r="C1564" s="792" t="s">
        <v>1233</v>
      </c>
      <c r="D1564" s="792" t="s">
        <v>86</v>
      </c>
      <c r="E1564" s="793" t="s">
        <v>1659</v>
      </c>
      <c r="F1564" s="794">
        <v>2300</v>
      </c>
      <c r="G1564" s="792" t="s">
        <v>5419</v>
      </c>
      <c r="H1564" s="795" t="s">
        <v>5420</v>
      </c>
      <c r="I1564" s="795" t="s">
        <v>5421</v>
      </c>
      <c r="J1564" s="795" t="s">
        <v>1238</v>
      </c>
      <c r="K1564" s="793" t="s">
        <v>1251</v>
      </c>
      <c r="L1564" s="796">
        <v>1</v>
      </c>
      <c r="M1564" s="792">
        <v>12</v>
      </c>
      <c r="N1564" s="794">
        <v>26520.29</v>
      </c>
      <c r="O1564" s="796">
        <v>1</v>
      </c>
      <c r="P1564" s="796">
        <v>6</v>
      </c>
      <c r="Q1564" s="794">
        <v>14730</v>
      </c>
    </row>
    <row r="1565" spans="2:17" s="49" customFormat="1" ht="11.25">
      <c r="B1565" s="791" t="s">
        <v>1225</v>
      </c>
      <c r="C1565" s="792" t="s">
        <v>1233</v>
      </c>
      <c r="D1565" s="792" t="s">
        <v>86</v>
      </c>
      <c r="E1565" s="793" t="s">
        <v>5422</v>
      </c>
      <c r="F1565" s="794">
        <v>2300</v>
      </c>
      <c r="G1565" s="792" t="s">
        <v>5423</v>
      </c>
      <c r="H1565" s="795" t="s">
        <v>5424</v>
      </c>
      <c r="I1565" s="795" t="s">
        <v>1274</v>
      </c>
      <c r="J1565" s="795" t="s">
        <v>1256</v>
      </c>
      <c r="K1565" s="793" t="s">
        <v>1327</v>
      </c>
      <c r="L1565" s="796">
        <v>1</v>
      </c>
      <c r="M1565" s="792">
        <v>12</v>
      </c>
      <c r="N1565" s="794">
        <v>30433.23</v>
      </c>
      <c r="O1565" s="796">
        <v>0</v>
      </c>
      <c r="P1565" s="796">
        <v>1</v>
      </c>
      <c r="Q1565" s="794">
        <v>2300</v>
      </c>
    </row>
    <row r="1566" spans="2:17" s="49" customFormat="1" ht="11.25">
      <c r="B1566" s="791" t="s">
        <v>1225</v>
      </c>
      <c r="C1566" s="792" t="s">
        <v>1233</v>
      </c>
      <c r="D1566" s="792" t="s">
        <v>86</v>
      </c>
      <c r="E1566" s="793" t="s">
        <v>1339</v>
      </c>
      <c r="F1566" s="794">
        <v>1800</v>
      </c>
      <c r="G1566" s="792" t="s">
        <v>5425</v>
      </c>
      <c r="H1566" s="795" t="s">
        <v>5426</v>
      </c>
      <c r="I1566" s="795" t="s">
        <v>5427</v>
      </c>
      <c r="J1566" s="795" t="s">
        <v>1238</v>
      </c>
      <c r="K1566" s="793" t="s">
        <v>1251</v>
      </c>
      <c r="L1566" s="796">
        <v>7</v>
      </c>
      <c r="M1566" s="792">
        <v>12</v>
      </c>
      <c r="N1566" s="794">
        <v>24658.87</v>
      </c>
      <c r="O1566" s="796">
        <v>1</v>
      </c>
      <c r="P1566" s="796">
        <v>2</v>
      </c>
      <c r="Q1566" s="794">
        <v>3600</v>
      </c>
    </row>
    <row r="1567" spans="2:17" s="49" customFormat="1" ht="11.25">
      <c r="B1567" s="791" t="s">
        <v>1225</v>
      </c>
      <c r="C1567" s="792" t="s">
        <v>1243</v>
      </c>
      <c r="D1567" s="792" t="s">
        <v>86</v>
      </c>
      <c r="E1567" s="793" t="s">
        <v>5428</v>
      </c>
      <c r="F1567" s="794">
        <v>2000</v>
      </c>
      <c r="G1567" s="792" t="s">
        <v>5429</v>
      </c>
      <c r="H1567" s="795" t="s">
        <v>5430</v>
      </c>
      <c r="I1567" s="795" t="s">
        <v>1290</v>
      </c>
      <c r="J1567" s="795" t="s">
        <v>1238</v>
      </c>
      <c r="K1567" s="793" t="s">
        <v>1251</v>
      </c>
      <c r="L1567" s="796">
        <v>1</v>
      </c>
      <c r="M1567" s="792">
        <v>12</v>
      </c>
      <c r="N1567" s="794">
        <v>26933.33</v>
      </c>
      <c r="O1567" s="796">
        <v>1</v>
      </c>
      <c r="P1567" s="796">
        <v>6</v>
      </c>
      <c r="Q1567" s="794">
        <v>12930</v>
      </c>
    </row>
    <row r="1568" spans="2:17" s="49" customFormat="1" ht="11.25">
      <c r="B1568" s="791" t="s">
        <v>1225</v>
      </c>
      <c r="C1568" s="792" t="s">
        <v>1233</v>
      </c>
      <c r="D1568" s="792" t="s">
        <v>86</v>
      </c>
      <c r="E1568" s="793" t="s">
        <v>1871</v>
      </c>
      <c r="F1568" s="794">
        <v>2100</v>
      </c>
      <c r="G1568" s="792" t="s">
        <v>5431</v>
      </c>
      <c r="H1568" s="795" t="s">
        <v>5432</v>
      </c>
      <c r="I1568" s="795" t="s">
        <v>1247</v>
      </c>
      <c r="J1568" s="795" t="s">
        <v>1238</v>
      </c>
      <c r="K1568" s="793" t="s">
        <v>1232</v>
      </c>
      <c r="L1568" s="796">
        <v>1</v>
      </c>
      <c r="M1568" s="792">
        <v>12</v>
      </c>
      <c r="N1568" s="794">
        <v>28228.85</v>
      </c>
      <c r="O1568" s="796">
        <v>1</v>
      </c>
      <c r="P1568" s="796">
        <v>6</v>
      </c>
      <c r="Q1568" s="794">
        <v>13507.11</v>
      </c>
    </row>
    <row r="1569" spans="2:17" s="49" customFormat="1" ht="11.25">
      <c r="B1569" s="791" t="s">
        <v>1225</v>
      </c>
      <c r="C1569" s="792" t="s">
        <v>1233</v>
      </c>
      <c r="D1569" s="792" t="s">
        <v>86</v>
      </c>
      <c r="E1569" s="793" t="s">
        <v>1769</v>
      </c>
      <c r="F1569" s="794">
        <v>2600</v>
      </c>
      <c r="G1569" s="792" t="s">
        <v>5433</v>
      </c>
      <c r="H1569" s="795" t="s">
        <v>5434</v>
      </c>
      <c r="I1569" s="795" t="s">
        <v>5435</v>
      </c>
      <c r="J1569" s="795" t="s">
        <v>1256</v>
      </c>
      <c r="K1569" s="793" t="s">
        <v>1260</v>
      </c>
      <c r="L1569" s="796">
        <v>1</v>
      </c>
      <c r="M1569" s="792">
        <v>12</v>
      </c>
      <c r="N1569" s="794">
        <v>34020.71</v>
      </c>
      <c r="O1569" s="796">
        <v>1</v>
      </c>
      <c r="P1569" s="796">
        <v>6</v>
      </c>
      <c r="Q1569" s="794">
        <v>16529.82</v>
      </c>
    </row>
    <row r="1570" spans="2:17" s="49" customFormat="1" ht="11.25">
      <c r="B1570" s="791" t="s">
        <v>1225</v>
      </c>
      <c r="C1570" s="792" t="s">
        <v>1233</v>
      </c>
      <c r="D1570" s="792" t="s">
        <v>86</v>
      </c>
      <c r="E1570" s="793" t="s">
        <v>1234</v>
      </c>
      <c r="F1570" s="794">
        <v>2000</v>
      </c>
      <c r="G1570" s="792" t="s">
        <v>5436</v>
      </c>
      <c r="H1570" s="795" t="s">
        <v>5437</v>
      </c>
      <c r="I1570" s="795" t="s">
        <v>5438</v>
      </c>
      <c r="J1570" s="795" t="s">
        <v>1238</v>
      </c>
      <c r="K1570" s="793" t="s">
        <v>1251</v>
      </c>
      <c r="L1570" s="796">
        <v>1</v>
      </c>
      <c r="M1570" s="792">
        <v>12</v>
      </c>
      <c r="N1570" s="794">
        <v>26992.77</v>
      </c>
      <c r="O1570" s="796">
        <v>1</v>
      </c>
      <c r="P1570" s="796">
        <v>6</v>
      </c>
      <c r="Q1570" s="794">
        <v>12930</v>
      </c>
    </row>
    <row r="1571" spans="2:17" s="49" customFormat="1" ht="11.25">
      <c r="B1571" s="791" t="s">
        <v>1225</v>
      </c>
      <c r="C1571" s="792" t="s">
        <v>1233</v>
      </c>
      <c r="D1571" s="792" t="s">
        <v>86</v>
      </c>
      <c r="E1571" s="793" t="s">
        <v>1772</v>
      </c>
      <c r="F1571" s="794">
        <v>2600</v>
      </c>
      <c r="G1571" s="792" t="s">
        <v>5439</v>
      </c>
      <c r="H1571" s="795" t="s">
        <v>5440</v>
      </c>
      <c r="I1571" s="795" t="s">
        <v>5441</v>
      </c>
      <c r="J1571" s="795" t="s">
        <v>1238</v>
      </c>
      <c r="K1571" s="793" t="s">
        <v>1232</v>
      </c>
      <c r="L1571" s="796">
        <v>1</v>
      </c>
      <c r="M1571" s="792">
        <v>12</v>
      </c>
      <c r="N1571" s="794">
        <v>34008.9</v>
      </c>
      <c r="O1571" s="796">
        <v>1</v>
      </c>
      <c r="P1571" s="796">
        <v>6</v>
      </c>
      <c r="Q1571" s="794">
        <v>16219.26</v>
      </c>
    </row>
    <row r="1572" spans="2:17" s="49" customFormat="1" ht="11.25">
      <c r="B1572" s="791" t="s">
        <v>1225</v>
      </c>
      <c r="C1572" s="792" t="s">
        <v>1233</v>
      </c>
      <c r="D1572" s="792" t="s">
        <v>86</v>
      </c>
      <c r="E1572" s="793" t="s">
        <v>4464</v>
      </c>
      <c r="F1572" s="794">
        <v>3000</v>
      </c>
      <c r="G1572" s="792" t="s">
        <v>5442</v>
      </c>
      <c r="H1572" s="795" t="s">
        <v>5443</v>
      </c>
      <c r="I1572" s="795" t="s">
        <v>1283</v>
      </c>
      <c r="J1572" s="795" t="s">
        <v>1256</v>
      </c>
      <c r="K1572" s="793" t="s">
        <v>1251</v>
      </c>
      <c r="L1572" s="796">
        <v>1</v>
      </c>
      <c r="M1572" s="792">
        <v>12</v>
      </c>
      <c r="N1572" s="794">
        <v>38986.550000000003</v>
      </c>
      <c r="O1572" s="796">
        <v>1</v>
      </c>
      <c r="P1572" s="796">
        <v>6</v>
      </c>
      <c r="Q1572" s="794">
        <v>18913.13</v>
      </c>
    </row>
    <row r="1573" spans="2:17" s="49" customFormat="1" ht="11.25">
      <c r="B1573" s="791" t="s">
        <v>1225</v>
      </c>
      <c r="C1573" s="792" t="s">
        <v>1233</v>
      </c>
      <c r="D1573" s="792" t="s">
        <v>86</v>
      </c>
      <c r="E1573" s="793" t="s">
        <v>1871</v>
      </c>
      <c r="F1573" s="794">
        <v>2100</v>
      </c>
      <c r="G1573" s="792" t="s">
        <v>5444</v>
      </c>
      <c r="H1573" s="795" t="s">
        <v>5445</v>
      </c>
      <c r="I1573" s="795" t="s">
        <v>5446</v>
      </c>
      <c r="J1573" s="795" t="s">
        <v>1256</v>
      </c>
      <c r="K1573" s="793" t="s">
        <v>1260</v>
      </c>
      <c r="L1573" s="796">
        <v>8</v>
      </c>
      <c r="M1573" s="792">
        <v>12</v>
      </c>
      <c r="N1573" s="794">
        <v>28200</v>
      </c>
      <c r="O1573" s="796">
        <v>1</v>
      </c>
      <c r="P1573" s="796">
        <v>6</v>
      </c>
      <c r="Q1573" s="794">
        <v>13530</v>
      </c>
    </row>
    <row r="1574" spans="2:17" s="49" customFormat="1" ht="11.25">
      <c r="B1574" s="791" t="s">
        <v>1225</v>
      </c>
      <c r="C1574" s="792" t="s">
        <v>1233</v>
      </c>
      <c r="D1574" s="792" t="s">
        <v>86</v>
      </c>
      <c r="E1574" s="793" t="s">
        <v>5447</v>
      </c>
      <c r="F1574" s="794">
        <v>6000</v>
      </c>
      <c r="G1574" s="792" t="s">
        <v>5448</v>
      </c>
      <c r="H1574" s="795" t="s">
        <v>5449</v>
      </c>
      <c r="I1574" s="795" t="s">
        <v>1242</v>
      </c>
      <c r="J1574" s="795" t="s">
        <v>1242</v>
      </c>
      <c r="K1574" s="793" t="s">
        <v>1242</v>
      </c>
      <c r="L1574" s="796">
        <v>7</v>
      </c>
      <c r="M1574" s="792">
        <v>12</v>
      </c>
      <c r="N1574" s="794">
        <v>74837.5</v>
      </c>
      <c r="O1574" s="796">
        <v>1</v>
      </c>
      <c r="P1574" s="796">
        <v>6</v>
      </c>
      <c r="Q1574" s="794">
        <v>36927.08</v>
      </c>
    </row>
    <row r="1575" spans="2:17" s="49" customFormat="1" ht="11.25">
      <c r="B1575" s="791" t="s">
        <v>1225</v>
      </c>
      <c r="C1575" s="792" t="s">
        <v>1233</v>
      </c>
      <c r="D1575" s="792" t="s">
        <v>86</v>
      </c>
      <c r="E1575" s="793" t="s">
        <v>1276</v>
      </c>
      <c r="F1575" s="794">
        <v>2600</v>
      </c>
      <c r="G1575" s="792" t="s">
        <v>5450</v>
      </c>
      <c r="H1575" s="795" t="s">
        <v>5451</v>
      </c>
      <c r="I1575" s="795" t="s">
        <v>5452</v>
      </c>
      <c r="J1575" s="795" t="s">
        <v>1256</v>
      </c>
      <c r="K1575" s="793" t="s">
        <v>1327</v>
      </c>
      <c r="L1575" s="796">
        <v>7</v>
      </c>
      <c r="M1575" s="792">
        <v>12</v>
      </c>
      <c r="N1575" s="794">
        <v>30037.690000000002</v>
      </c>
      <c r="O1575" s="796">
        <v>1</v>
      </c>
      <c r="P1575" s="796">
        <v>6</v>
      </c>
      <c r="Q1575" s="794">
        <v>16528.190000000002</v>
      </c>
    </row>
    <row r="1576" spans="2:17" s="49" customFormat="1" ht="11.25">
      <c r="B1576" s="791" t="s">
        <v>1225</v>
      </c>
      <c r="C1576" s="792" t="s">
        <v>1233</v>
      </c>
      <c r="D1576" s="792" t="s">
        <v>86</v>
      </c>
      <c r="E1576" s="793" t="s">
        <v>1244</v>
      </c>
      <c r="F1576" s="794">
        <v>2000</v>
      </c>
      <c r="G1576" s="792" t="s">
        <v>5453</v>
      </c>
      <c r="H1576" s="795" t="s">
        <v>5454</v>
      </c>
      <c r="I1576" s="795" t="s">
        <v>5455</v>
      </c>
      <c r="J1576" s="795" t="s">
        <v>1238</v>
      </c>
      <c r="K1576" s="793" t="s">
        <v>1232</v>
      </c>
      <c r="L1576" s="796">
        <v>1</v>
      </c>
      <c r="M1576" s="792">
        <v>12</v>
      </c>
      <c r="N1576" s="794">
        <v>26878.33</v>
      </c>
      <c r="O1576" s="796">
        <v>1</v>
      </c>
      <c r="P1576" s="796">
        <v>6</v>
      </c>
      <c r="Q1576" s="794">
        <v>12857.490000000002</v>
      </c>
    </row>
    <row r="1577" spans="2:17" s="49" customFormat="1" ht="11.25">
      <c r="B1577" s="791" t="s">
        <v>1225</v>
      </c>
      <c r="C1577" s="792" t="s">
        <v>1233</v>
      </c>
      <c r="D1577" s="792" t="s">
        <v>86</v>
      </c>
      <c r="E1577" s="793" t="s">
        <v>2307</v>
      </c>
      <c r="F1577" s="794">
        <v>2000</v>
      </c>
      <c r="G1577" s="792" t="s">
        <v>5456</v>
      </c>
      <c r="H1577" s="795" t="s">
        <v>5457</v>
      </c>
      <c r="I1577" s="795" t="s">
        <v>5458</v>
      </c>
      <c r="J1577" s="795" t="s">
        <v>1238</v>
      </c>
      <c r="K1577" s="793" t="s">
        <v>1232</v>
      </c>
      <c r="L1577" s="796">
        <v>1</v>
      </c>
      <c r="M1577" s="792">
        <v>12</v>
      </c>
      <c r="N1577" s="794">
        <v>26807.23</v>
      </c>
      <c r="O1577" s="796">
        <v>0</v>
      </c>
      <c r="P1577" s="796">
        <v>1</v>
      </c>
      <c r="Q1577" s="794">
        <v>1783.33</v>
      </c>
    </row>
    <row r="1578" spans="2:17" s="49" customFormat="1" ht="11.25">
      <c r="B1578" s="791" t="s">
        <v>1225</v>
      </c>
      <c r="C1578" s="792" t="s">
        <v>1233</v>
      </c>
      <c r="D1578" s="792" t="s">
        <v>86</v>
      </c>
      <c r="E1578" s="793" t="s">
        <v>1312</v>
      </c>
      <c r="F1578" s="794">
        <v>2000</v>
      </c>
      <c r="G1578" s="792" t="s">
        <v>5459</v>
      </c>
      <c r="H1578" s="795" t="s">
        <v>5460</v>
      </c>
      <c r="I1578" s="795" t="s">
        <v>3036</v>
      </c>
      <c r="J1578" s="795" t="s">
        <v>1256</v>
      </c>
      <c r="K1578" s="793" t="s">
        <v>1327</v>
      </c>
      <c r="L1578" s="796">
        <v>1</v>
      </c>
      <c r="M1578" s="792">
        <v>12</v>
      </c>
      <c r="N1578" s="794">
        <v>27085.86</v>
      </c>
      <c r="O1578" s="796">
        <v>1</v>
      </c>
      <c r="P1578" s="796">
        <v>6</v>
      </c>
      <c r="Q1578" s="794">
        <v>12930</v>
      </c>
    </row>
    <row r="1579" spans="2:17" s="49" customFormat="1" ht="11.25">
      <c r="B1579" s="791" t="s">
        <v>1225</v>
      </c>
      <c r="C1579" s="792" t="s">
        <v>1233</v>
      </c>
      <c r="D1579" s="792" t="s">
        <v>86</v>
      </c>
      <c r="E1579" s="793" t="s">
        <v>1244</v>
      </c>
      <c r="F1579" s="794">
        <v>2000</v>
      </c>
      <c r="G1579" s="792" t="s">
        <v>5461</v>
      </c>
      <c r="H1579" s="795" t="s">
        <v>5462</v>
      </c>
      <c r="I1579" s="795" t="s">
        <v>1259</v>
      </c>
      <c r="J1579" s="795" t="s">
        <v>1238</v>
      </c>
      <c r="K1579" s="793" t="s">
        <v>1251</v>
      </c>
      <c r="L1579" s="796">
        <v>1</v>
      </c>
      <c r="M1579" s="792">
        <v>12</v>
      </c>
      <c r="N1579" s="794">
        <v>26774.3</v>
      </c>
      <c r="O1579" s="796">
        <v>1</v>
      </c>
      <c r="P1579" s="796">
        <v>6</v>
      </c>
      <c r="Q1579" s="794">
        <v>12930</v>
      </c>
    </row>
    <row r="1580" spans="2:17" s="49" customFormat="1" ht="11.25">
      <c r="B1580" s="791" t="s">
        <v>1225</v>
      </c>
      <c r="C1580" s="792" t="s">
        <v>1233</v>
      </c>
      <c r="D1580" s="792" t="s">
        <v>86</v>
      </c>
      <c r="E1580" s="793" t="s">
        <v>4225</v>
      </c>
      <c r="F1580" s="794">
        <v>3200</v>
      </c>
      <c r="G1580" s="792" t="s">
        <v>5463</v>
      </c>
      <c r="H1580" s="795" t="s">
        <v>5464</v>
      </c>
      <c r="I1580" s="795" t="s">
        <v>5465</v>
      </c>
      <c r="J1580" s="795" t="s">
        <v>1238</v>
      </c>
      <c r="K1580" s="793" t="s">
        <v>1232</v>
      </c>
      <c r="L1580" s="796">
        <v>1</v>
      </c>
      <c r="M1580" s="792">
        <v>12</v>
      </c>
      <c r="N1580" s="794">
        <v>41330.21</v>
      </c>
      <c r="O1580" s="796">
        <v>1</v>
      </c>
      <c r="P1580" s="796">
        <v>6</v>
      </c>
      <c r="Q1580" s="794">
        <v>20122</v>
      </c>
    </row>
    <row r="1581" spans="2:17" s="49" customFormat="1" ht="11.25">
      <c r="B1581" s="791" t="s">
        <v>1225</v>
      </c>
      <c r="C1581" s="792" t="s">
        <v>1233</v>
      </c>
      <c r="D1581" s="792" t="s">
        <v>86</v>
      </c>
      <c r="E1581" s="793" t="s">
        <v>1339</v>
      </c>
      <c r="F1581" s="794">
        <v>2300</v>
      </c>
      <c r="G1581" s="792" t="s">
        <v>5466</v>
      </c>
      <c r="H1581" s="795" t="s">
        <v>5467</v>
      </c>
      <c r="I1581" s="795" t="s">
        <v>5468</v>
      </c>
      <c r="J1581" s="795" t="s">
        <v>1256</v>
      </c>
      <c r="K1581" s="793" t="s">
        <v>1251</v>
      </c>
      <c r="L1581" s="796">
        <v>7</v>
      </c>
      <c r="M1581" s="792">
        <v>12</v>
      </c>
      <c r="N1581" s="794">
        <v>30140</v>
      </c>
      <c r="O1581" s="796">
        <v>1</v>
      </c>
      <c r="P1581" s="796">
        <v>6</v>
      </c>
      <c r="Q1581" s="794">
        <v>14727.279999999999</v>
      </c>
    </row>
    <row r="1582" spans="2:17" s="49" customFormat="1" ht="11.25">
      <c r="B1582" s="791" t="s">
        <v>1225</v>
      </c>
      <c r="C1582" s="792" t="s">
        <v>1243</v>
      </c>
      <c r="D1582" s="792" t="s">
        <v>86</v>
      </c>
      <c r="E1582" s="793" t="s">
        <v>1276</v>
      </c>
      <c r="F1582" s="794">
        <v>2600</v>
      </c>
      <c r="G1582" s="792" t="s">
        <v>5469</v>
      </c>
      <c r="H1582" s="795" t="s">
        <v>5470</v>
      </c>
      <c r="I1582" s="795" t="s">
        <v>1331</v>
      </c>
      <c r="J1582" s="795" t="s">
        <v>1238</v>
      </c>
      <c r="K1582" s="793" t="s">
        <v>1251</v>
      </c>
      <c r="L1582" s="796">
        <v>1</v>
      </c>
      <c r="M1582" s="792">
        <v>12</v>
      </c>
      <c r="N1582" s="794">
        <v>34108.620000000003</v>
      </c>
      <c r="O1582" s="796">
        <v>1</v>
      </c>
      <c r="P1582" s="796">
        <v>6</v>
      </c>
      <c r="Q1582" s="794">
        <v>15306.210000000001</v>
      </c>
    </row>
    <row r="1583" spans="2:17" s="49" customFormat="1" ht="11.25">
      <c r="B1583" s="791" t="s">
        <v>1225</v>
      </c>
      <c r="C1583" s="792" t="s">
        <v>1233</v>
      </c>
      <c r="D1583" s="792" t="s">
        <v>86</v>
      </c>
      <c r="E1583" s="793" t="s">
        <v>1888</v>
      </c>
      <c r="F1583" s="794">
        <v>3500</v>
      </c>
      <c r="G1583" s="792" t="s">
        <v>5471</v>
      </c>
      <c r="H1583" s="795" t="s">
        <v>5472</v>
      </c>
      <c r="I1583" s="795" t="s">
        <v>1283</v>
      </c>
      <c r="J1583" s="795" t="s">
        <v>1256</v>
      </c>
      <c r="K1583" s="793" t="s">
        <v>1251</v>
      </c>
      <c r="L1583" s="796">
        <v>1</v>
      </c>
      <c r="M1583" s="792">
        <v>12</v>
      </c>
      <c r="N1583" s="794">
        <v>44341.57</v>
      </c>
      <c r="O1583" s="796">
        <v>1</v>
      </c>
      <c r="P1583" s="796">
        <v>6</v>
      </c>
      <c r="Q1583" s="794">
        <v>21930</v>
      </c>
    </row>
    <row r="1584" spans="2:17" s="49" customFormat="1" ht="11.25">
      <c r="B1584" s="791" t="s">
        <v>1225</v>
      </c>
      <c r="C1584" s="792" t="s">
        <v>1233</v>
      </c>
      <c r="D1584" s="792" t="s">
        <v>86</v>
      </c>
      <c r="E1584" s="793" t="s">
        <v>1312</v>
      </c>
      <c r="F1584" s="794">
        <v>2000</v>
      </c>
      <c r="G1584" s="792" t="s">
        <v>5473</v>
      </c>
      <c r="H1584" s="795" t="s">
        <v>5474</v>
      </c>
      <c r="I1584" s="795" t="s">
        <v>5475</v>
      </c>
      <c r="J1584" s="795" t="s">
        <v>1238</v>
      </c>
      <c r="K1584" s="793" t="s">
        <v>1232</v>
      </c>
      <c r="L1584" s="796">
        <v>1</v>
      </c>
      <c r="M1584" s="792">
        <v>12</v>
      </c>
      <c r="N1584" s="794">
        <v>25679.45</v>
      </c>
      <c r="O1584" s="796">
        <v>1</v>
      </c>
      <c r="P1584" s="796">
        <v>6</v>
      </c>
      <c r="Q1584" s="794">
        <v>11982.49</v>
      </c>
    </row>
    <row r="1585" spans="2:17" s="49" customFormat="1" ht="11.25">
      <c r="B1585" s="791" t="s">
        <v>1225</v>
      </c>
      <c r="C1585" s="792" t="s">
        <v>1233</v>
      </c>
      <c r="D1585" s="792" t="s">
        <v>86</v>
      </c>
      <c r="E1585" s="793" t="s">
        <v>5476</v>
      </c>
      <c r="F1585" s="794">
        <v>4500</v>
      </c>
      <c r="G1585" s="792" t="s">
        <v>5477</v>
      </c>
      <c r="H1585" s="795" t="s">
        <v>5478</v>
      </c>
      <c r="I1585" s="795" t="s">
        <v>1283</v>
      </c>
      <c r="J1585" s="795" t="s">
        <v>1256</v>
      </c>
      <c r="K1585" s="793" t="s">
        <v>1251</v>
      </c>
      <c r="L1585" s="796">
        <v>1</v>
      </c>
      <c r="M1585" s="792">
        <v>12</v>
      </c>
      <c r="N1585" s="794">
        <v>56829.06</v>
      </c>
      <c r="O1585" s="796">
        <v>1</v>
      </c>
      <c r="P1585" s="796">
        <v>6</v>
      </c>
      <c r="Q1585" s="794">
        <v>27928.75</v>
      </c>
    </row>
    <row r="1586" spans="2:17" s="49" customFormat="1" ht="11.25">
      <c r="B1586" s="791" t="s">
        <v>1225</v>
      </c>
      <c r="C1586" s="792" t="s">
        <v>1233</v>
      </c>
      <c r="D1586" s="792" t="s">
        <v>86</v>
      </c>
      <c r="E1586" s="793" t="s">
        <v>1244</v>
      </c>
      <c r="F1586" s="794">
        <v>2000</v>
      </c>
      <c r="G1586" s="792" t="s">
        <v>5479</v>
      </c>
      <c r="H1586" s="795" t="s">
        <v>5480</v>
      </c>
      <c r="I1586" s="795" t="s">
        <v>1290</v>
      </c>
      <c r="J1586" s="795" t="s">
        <v>1238</v>
      </c>
      <c r="K1586" s="793" t="s">
        <v>1251</v>
      </c>
      <c r="L1586" s="796">
        <v>1</v>
      </c>
      <c r="M1586" s="792">
        <v>12</v>
      </c>
      <c r="N1586" s="794">
        <v>26999.200000000001</v>
      </c>
      <c r="O1586" s="796">
        <v>1</v>
      </c>
      <c r="P1586" s="796">
        <v>6</v>
      </c>
      <c r="Q1586" s="794">
        <v>12930</v>
      </c>
    </row>
    <row r="1587" spans="2:17" s="49" customFormat="1" ht="11.25">
      <c r="B1587" s="791" t="s">
        <v>1225</v>
      </c>
      <c r="C1587" s="792" t="s">
        <v>1233</v>
      </c>
      <c r="D1587" s="792" t="s">
        <v>86</v>
      </c>
      <c r="E1587" s="793" t="s">
        <v>1244</v>
      </c>
      <c r="F1587" s="794">
        <v>1500</v>
      </c>
      <c r="G1587" s="792" t="s">
        <v>5481</v>
      </c>
      <c r="H1587" s="795" t="s">
        <v>5482</v>
      </c>
      <c r="I1587" s="795" t="s">
        <v>1290</v>
      </c>
      <c r="J1587" s="795" t="s">
        <v>1238</v>
      </c>
      <c r="K1587" s="793" t="s">
        <v>1251</v>
      </c>
      <c r="L1587" s="796">
        <v>7</v>
      </c>
      <c r="M1587" s="792">
        <v>12</v>
      </c>
      <c r="N1587" s="794">
        <v>21196.87</v>
      </c>
      <c r="O1587" s="796">
        <v>1</v>
      </c>
      <c r="P1587" s="796">
        <v>6</v>
      </c>
      <c r="Q1587" s="794">
        <v>9873.75</v>
      </c>
    </row>
    <row r="1588" spans="2:17" s="49" customFormat="1" ht="11.25">
      <c r="B1588" s="791" t="s">
        <v>1225</v>
      </c>
      <c r="C1588" s="792" t="s">
        <v>1226</v>
      </c>
      <c r="D1588" s="792" t="s">
        <v>86</v>
      </c>
      <c r="E1588" s="793" t="s">
        <v>1753</v>
      </c>
      <c r="F1588" s="794">
        <v>4500</v>
      </c>
      <c r="G1588" s="792" t="s">
        <v>5483</v>
      </c>
      <c r="H1588" s="795" t="s">
        <v>5484</v>
      </c>
      <c r="I1588" s="795" t="s">
        <v>5485</v>
      </c>
      <c r="J1588" s="795" t="s">
        <v>1256</v>
      </c>
      <c r="K1588" s="793" t="s">
        <v>1327</v>
      </c>
      <c r="L1588" s="796">
        <v>0</v>
      </c>
      <c r="M1588" s="792">
        <v>1</v>
      </c>
      <c r="N1588" s="794">
        <v>750</v>
      </c>
      <c r="O1588" s="796"/>
      <c r="P1588" s="796"/>
      <c r="Q1588" s="794"/>
    </row>
    <row r="1589" spans="2:17" s="49" customFormat="1" ht="11.25">
      <c r="B1589" s="791" t="s">
        <v>1225</v>
      </c>
      <c r="C1589" s="792" t="s">
        <v>1233</v>
      </c>
      <c r="D1589" s="792" t="s">
        <v>86</v>
      </c>
      <c r="E1589" s="793" t="s">
        <v>1339</v>
      </c>
      <c r="F1589" s="794">
        <v>2000</v>
      </c>
      <c r="G1589" s="792" t="s">
        <v>5486</v>
      </c>
      <c r="H1589" s="795" t="s">
        <v>5487</v>
      </c>
      <c r="I1589" s="795" t="s">
        <v>1283</v>
      </c>
      <c r="J1589" s="795" t="s">
        <v>1256</v>
      </c>
      <c r="K1589" s="793" t="s">
        <v>1327</v>
      </c>
      <c r="L1589" s="796">
        <v>1</v>
      </c>
      <c r="M1589" s="792">
        <v>12</v>
      </c>
      <c r="N1589" s="794">
        <v>26856.93</v>
      </c>
      <c r="O1589" s="796">
        <v>1</v>
      </c>
      <c r="P1589" s="796">
        <v>6</v>
      </c>
      <c r="Q1589" s="794">
        <v>9693.119999999999</v>
      </c>
    </row>
    <row r="1590" spans="2:17" s="49" customFormat="1" ht="11.25">
      <c r="B1590" s="791" t="s">
        <v>1225</v>
      </c>
      <c r="C1590" s="792" t="s">
        <v>1233</v>
      </c>
      <c r="D1590" s="792" t="s">
        <v>86</v>
      </c>
      <c r="E1590" s="793" t="s">
        <v>1244</v>
      </c>
      <c r="F1590" s="794">
        <v>2000</v>
      </c>
      <c r="G1590" s="792" t="s">
        <v>5488</v>
      </c>
      <c r="H1590" s="795" t="s">
        <v>5489</v>
      </c>
      <c r="I1590" s="795" t="s">
        <v>5490</v>
      </c>
      <c r="J1590" s="795" t="s">
        <v>1238</v>
      </c>
      <c r="K1590" s="793" t="s">
        <v>1251</v>
      </c>
      <c r="L1590" s="796">
        <v>1</v>
      </c>
      <c r="M1590" s="792">
        <v>12</v>
      </c>
      <c r="N1590" s="794">
        <v>26790.97</v>
      </c>
      <c r="O1590" s="796">
        <v>1</v>
      </c>
      <c r="P1590" s="796">
        <v>6</v>
      </c>
      <c r="Q1590" s="794">
        <v>12930</v>
      </c>
    </row>
    <row r="1591" spans="2:17" s="49" customFormat="1" ht="11.25">
      <c r="B1591" s="791" t="s">
        <v>1225</v>
      </c>
      <c r="C1591" s="792" t="s">
        <v>1233</v>
      </c>
      <c r="D1591" s="792" t="s">
        <v>86</v>
      </c>
      <c r="E1591" s="793" t="s">
        <v>1287</v>
      </c>
      <c r="F1591" s="794">
        <v>2100</v>
      </c>
      <c r="G1591" s="792" t="s">
        <v>5491</v>
      </c>
      <c r="H1591" s="795" t="s">
        <v>5492</v>
      </c>
      <c r="I1591" s="795" t="s">
        <v>1290</v>
      </c>
      <c r="J1591" s="795" t="s">
        <v>1238</v>
      </c>
      <c r="K1591" s="793" t="s">
        <v>1251</v>
      </c>
      <c r="L1591" s="796">
        <v>7</v>
      </c>
      <c r="M1591" s="792">
        <v>12</v>
      </c>
      <c r="N1591" s="794">
        <v>28200</v>
      </c>
      <c r="O1591" s="796">
        <v>1</v>
      </c>
      <c r="P1591" s="796">
        <v>6</v>
      </c>
      <c r="Q1591" s="794">
        <v>13530</v>
      </c>
    </row>
    <row r="1592" spans="2:17" s="49" customFormat="1" ht="11.25">
      <c r="B1592" s="791" t="s">
        <v>1225</v>
      </c>
      <c r="C1592" s="792" t="s">
        <v>1243</v>
      </c>
      <c r="D1592" s="792" t="s">
        <v>86</v>
      </c>
      <c r="E1592" s="793" t="s">
        <v>1276</v>
      </c>
      <c r="F1592" s="794">
        <v>2600</v>
      </c>
      <c r="G1592" s="792" t="s">
        <v>5493</v>
      </c>
      <c r="H1592" s="795" t="s">
        <v>5494</v>
      </c>
      <c r="I1592" s="795" t="s">
        <v>1513</v>
      </c>
      <c r="J1592" s="795" t="s">
        <v>1238</v>
      </c>
      <c r="K1592" s="793" t="s">
        <v>1251</v>
      </c>
      <c r="L1592" s="796">
        <v>1</v>
      </c>
      <c r="M1592" s="792">
        <v>12</v>
      </c>
      <c r="N1592" s="794">
        <v>34199.1</v>
      </c>
      <c r="O1592" s="796">
        <v>1</v>
      </c>
      <c r="P1592" s="796">
        <v>6</v>
      </c>
      <c r="Q1592" s="794">
        <v>16528.55</v>
      </c>
    </row>
    <row r="1593" spans="2:17" s="49" customFormat="1" ht="11.25">
      <c r="B1593" s="791" t="s">
        <v>1225</v>
      </c>
      <c r="C1593" s="792" t="s">
        <v>1233</v>
      </c>
      <c r="D1593" s="792" t="s">
        <v>86</v>
      </c>
      <c r="E1593" s="793" t="s">
        <v>1312</v>
      </c>
      <c r="F1593" s="794">
        <v>2000</v>
      </c>
      <c r="G1593" s="792" t="s">
        <v>5495</v>
      </c>
      <c r="H1593" s="795" t="s">
        <v>5496</v>
      </c>
      <c r="I1593" s="795" t="s">
        <v>1759</v>
      </c>
      <c r="J1593" s="795" t="s">
        <v>1256</v>
      </c>
      <c r="K1593" s="793" t="s">
        <v>1251</v>
      </c>
      <c r="L1593" s="796">
        <v>1</v>
      </c>
      <c r="M1593" s="792">
        <v>12</v>
      </c>
      <c r="N1593" s="794">
        <v>26978.35</v>
      </c>
      <c r="O1593" s="796">
        <v>0</v>
      </c>
      <c r="P1593" s="796">
        <v>1</v>
      </c>
      <c r="Q1593" s="794">
        <v>2166.67</v>
      </c>
    </row>
    <row r="1594" spans="2:17" s="49" customFormat="1" ht="11.25">
      <c r="B1594" s="791" t="s">
        <v>1225</v>
      </c>
      <c r="C1594" s="792" t="s">
        <v>1233</v>
      </c>
      <c r="D1594" s="792" t="s">
        <v>86</v>
      </c>
      <c r="E1594" s="793" t="s">
        <v>1339</v>
      </c>
      <c r="F1594" s="794">
        <v>2300</v>
      </c>
      <c r="G1594" s="792" t="s">
        <v>5497</v>
      </c>
      <c r="H1594" s="795" t="s">
        <v>5498</v>
      </c>
      <c r="I1594" s="795" t="s">
        <v>4609</v>
      </c>
      <c r="J1594" s="795" t="s">
        <v>1256</v>
      </c>
      <c r="K1594" s="793" t="s">
        <v>1251</v>
      </c>
      <c r="L1594" s="796">
        <v>1</v>
      </c>
      <c r="M1594" s="792">
        <v>12</v>
      </c>
      <c r="N1594" s="794">
        <v>30752.85</v>
      </c>
      <c r="O1594" s="796">
        <v>1</v>
      </c>
      <c r="P1594" s="796">
        <v>6</v>
      </c>
      <c r="Q1594" s="794">
        <v>14730</v>
      </c>
    </row>
    <row r="1595" spans="2:17" s="49" customFormat="1" ht="11.25">
      <c r="B1595" s="791" t="s">
        <v>1225</v>
      </c>
      <c r="C1595" s="792" t="s">
        <v>1233</v>
      </c>
      <c r="D1595" s="792" t="s">
        <v>86</v>
      </c>
      <c r="E1595" s="793" t="s">
        <v>1244</v>
      </c>
      <c r="F1595" s="794">
        <v>2000</v>
      </c>
      <c r="G1595" s="792" t="s">
        <v>5499</v>
      </c>
      <c r="H1595" s="795" t="s">
        <v>5500</v>
      </c>
      <c r="I1595" s="795" t="s">
        <v>1513</v>
      </c>
      <c r="J1595" s="795" t="s">
        <v>1256</v>
      </c>
      <c r="K1595" s="793" t="s">
        <v>1260</v>
      </c>
      <c r="L1595" s="796">
        <v>1</v>
      </c>
      <c r="M1595" s="792">
        <v>12</v>
      </c>
      <c r="N1595" s="794">
        <v>26767.040000000001</v>
      </c>
      <c r="O1595" s="796">
        <v>1</v>
      </c>
      <c r="P1595" s="796">
        <v>6</v>
      </c>
      <c r="Q1595" s="794">
        <v>12921.930000000002</v>
      </c>
    </row>
    <row r="1596" spans="2:17" s="49" customFormat="1" ht="11.25">
      <c r="B1596" s="791" t="s">
        <v>1225</v>
      </c>
      <c r="C1596" s="792" t="s">
        <v>1233</v>
      </c>
      <c r="D1596" s="792" t="s">
        <v>86</v>
      </c>
      <c r="E1596" s="793" t="s">
        <v>1450</v>
      </c>
      <c r="F1596" s="794">
        <v>2000</v>
      </c>
      <c r="G1596" s="792" t="s">
        <v>5501</v>
      </c>
      <c r="H1596" s="795" t="s">
        <v>5502</v>
      </c>
      <c r="I1596" s="795" t="s">
        <v>5503</v>
      </c>
      <c r="J1596" s="795" t="s">
        <v>1238</v>
      </c>
      <c r="K1596" s="793" t="s">
        <v>1232</v>
      </c>
      <c r="L1596" s="796">
        <v>1</v>
      </c>
      <c r="M1596" s="792">
        <v>12</v>
      </c>
      <c r="N1596" s="794">
        <v>26924.87</v>
      </c>
      <c r="O1596" s="796">
        <v>1</v>
      </c>
      <c r="P1596" s="796">
        <v>6</v>
      </c>
      <c r="Q1596" s="794">
        <v>12900.829999999998</v>
      </c>
    </row>
    <row r="1597" spans="2:17" s="49" customFormat="1" ht="11.25">
      <c r="B1597" s="791" t="s">
        <v>1225</v>
      </c>
      <c r="C1597" s="792" t="s">
        <v>1233</v>
      </c>
      <c r="D1597" s="792" t="s">
        <v>86</v>
      </c>
      <c r="E1597" s="793" t="s">
        <v>3168</v>
      </c>
      <c r="F1597" s="794">
        <v>2000</v>
      </c>
      <c r="G1597" s="792" t="s">
        <v>5504</v>
      </c>
      <c r="H1597" s="795" t="s">
        <v>5505</v>
      </c>
      <c r="I1597" s="795" t="s">
        <v>5506</v>
      </c>
      <c r="J1597" s="795" t="s">
        <v>1238</v>
      </c>
      <c r="K1597" s="793" t="s">
        <v>1232</v>
      </c>
      <c r="L1597" s="796">
        <v>1</v>
      </c>
      <c r="M1597" s="792">
        <v>12</v>
      </c>
      <c r="N1597" s="794">
        <v>26925.55</v>
      </c>
      <c r="O1597" s="796">
        <v>1</v>
      </c>
      <c r="P1597" s="796">
        <v>6</v>
      </c>
      <c r="Q1597" s="794">
        <v>12929.439999999999</v>
      </c>
    </row>
    <row r="1598" spans="2:17" s="49" customFormat="1" ht="11.25">
      <c r="B1598" s="791" t="s">
        <v>1225</v>
      </c>
      <c r="C1598" s="792" t="s">
        <v>1226</v>
      </c>
      <c r="D1598" s="792" t="s">
        <v>86</v>
      </c>
      <c r="E1598" s="793" t="s">
        <v>2018</v>
      </c>
      <c r="F1598" s="794">
        <v>2500</v>
      </c>
      <c r="G1598" s="792" t="s">
        <v>5507</v>
      </c>
      <c r="H1598" s="795" t="s">
        <v>5508</v>
      </c>
      <c r="I1598" s="795" t="s">
        <v>1242</v>
      </c>
      <c r="J1598" s="795" t="s">
        <v>1242</v>
      </c>
      <c r="K1598" s="793" t="s">
        <v>1242</v>
      </c>
      <c r="L1598" s="796">
        <v>0</v>
      </c>
      <c r="M1598" s="792">
        <v>1</v>
      </c>
      <c r="N1598" s="794">
        <v>2701.39</v>
      </c>
      <c r="O1598" s="796"/>
      <c r="P1598" s="796"/>
      <c r="Q1598" s="794"/>
    </row>
    <row r="1599" spans="2:17" s="49" customFormat="1" ht="11.25">
      <c r="B1599" s="791" t="s">
        <v>1225</v>
      </c>
      <c r="C1599" s="792" t="s">
        <v>1233</v>
      </c>
      <c r="D1599" s="792" t="s">
        <v>86</v>
      </c>
      <c r="E1599" s="793" t="s">
        <v>3120</v>
      </c>
      <c r="F1599" s="794">
        <v>2600</v>
      </c>
      <c r="G1599" s="792" t="s">
        <v>5509</v>
      </c>
      <c r="H1599" s="795" t="s">
        <v>5510</v>
      </c>
      <c r="I1599" s="795" t="s">
        <v>1242</v>
      </c>
      <c r="J1599" s="795" t="s">
        <v>1382</v>
      </c>
      <c r="K1599" s="793" t="s">
        <v>1383</v>
      </c>
      <c r="L1599" s="796">
        <v>1</v>
      </c>
      <c r="M1599" s="792">
        <v>12</v>
      </c>
      <c r="N1599" s="794">
        <v>34181.22</v>
      </c>
      <c r="O1599" s="796">
        <v>1</v>
      </c>
      <c r="P1599" s="796">
        <v>6</v>
      </c>
      <c r="Q1599" s="794">
        <v>16522.240000000002</v>
      </c>
    </row>
    <row r="1600" spans="2:17" s="49" customFormat="1" ht="11.25">
      <c r="B1600" s="791" t="s">
        <v>1225</v>
      </c>
      <c r="C1600" s="792" t="s">
        <v>1233</v>
      </c>
      <c r="D1600" s="792" t="s">
        <v>86</v>
      </c>
      <c r="E1600" s="793" t="s">
        <v>1312</v>
      </c>
      <c r="F1600" s="794">
        <v>2000</v>
      </c>
      <c r="G1600" s="792" t="s">
        <v>5511</v>
      </c>
      <c r="H1600" s="795" t="s">
        <v>5512</v>
      </c>
      <c r="I1600" s="795" t="s">
        <v>5513</v>
      </c>
      <c r="J1600" s="795" t="s">
        <v>1256</v>
      </c>
      <c r="K1600" s="793" t="s">
        <v>1260</v>
      </c>
      <c r="L1600" s="796">
        <v>1</v>
      </c>
      <c r="M1600" s="792">
        <v>12</v>
      </c>
      <c r="N1600" s="794">
        <v>26992.77</v>
      </c>
      <c r="O1600" s="796">
        <v>1</v>
      </c>
      <c r="P1600" s="796">
        <v>6</v>
      </c>
      <c r="Q1600" s="794">
        <v>12930</v>
      </c>
    </row>
    <row r="1601" spans="2:17" s="49" customFormat="1" ht="11.25">
      <c r="B1601" s="791" t="s">
        <v>1225</v>
      </c>
      <c r="C1601" s="792" t="s">
        <v>1233</v>
      </c>
      <c r="D1601" s="792" t="s">
        <v>86</v>
      </c>
      <c r="E1601" s="793" t="s">
        <v>1244</v>
      </c>
      <c r="F1601" s="794">
        <v>2000</v>
      </c>
      <c r="G1601" s="792" t="s">
        <v>5514</v>
      </c>
      <c r="H1601" s="795" t="s">
        <v>5515</v>
      </c>
      <c r="I1601" s="795" t="s">
        <v>1290</v>
      </c>
      <c r="J1601" s="795" t="s">
        <v>1238</v>
      </c>
      <c r="K1601" s="793" t="s">
        <v>1232</v>
      </c>
      <c r="L1601" s="796">
        <v>4</v>
      </c>
      <c r="M1601" s="792">
        <v>12</v>
      </c>
      <c r="N1601" s="794">
        <v>26999.87</v>
      </c>
      <c r="O1601" s="796">
        <v>1</v>
      </c>
      <c r="P1601" s="796">
        <v>6</v>
      </c>
      <c r="Q1601" s="794">
        <v>12688.32</v>
      </c>
    </row>
    <row r="1602" spans="2:17" s="49" customFormat="1" ht="11.25">
      <c r="B1602" s="791" t="s">
        <v>1225</v>
      </c>
      <c r="C1602" s="792" t="s">
        <v>1233</v>
      </c>
      <c r="D1602" s="792" t="s">
        <v>86</v>
      </c>
      <c r="E1602" s="793" t="s">
        <v>4967</v>
      </c>
      <c r="F1602" s="794">
        <v>5500</v>
      </c>
      <c r="G1602" s="792" t="s">
        <v>5516</v>
      </c>
      <c r="H1602" s="795" t="s">
        <v>5517</v>
      </c>
      <c r="I1602" s="795" t="s">
        <v>2193</v>
      </c>
      <c r="J1602" s="795" t="s">
        <v>1256</v>
      </c>
      <c r="K1602" s="793" t="s">
        <v>1251</v>
      </c>
      <c r="L1602" s="796">
        <v>4</v>
      </c>
      <c r="M1602" s="792">
        <v>12</v>
      </c>
      <c r="N1602" s="794">
        <v>68396.53</v>
      </c>
      <c r="O1602" s="796">
        <v>1</v>
      </c>
      <c r="P1602" s="796">
        <v>6</v>
      </c>
      <c r="Q1602" s="794">
        <v>33927.33</v>
      </c>
    </row>
    <row r="1603" spans="2:17" s="49" customFormat="1" ht="11.25">
      <c r="B1603" s="791" t="s">
        <v>1225</v>
      </c>
      <c r="C1603" s="792" t="s">
        <v>1233</v>
      </c>
      <c r="D1603" s="792" t="s">
        <v>86</v>
      </c>
      <c r="E1603" s="793" t="s">
        <v>1244</v>
      </c>
      <c r="F1603" s="794">
        <v>2000</v>
      </c>
      <c r="G1603" s="792" t="s">
        <v>5518</v>
      </c>
      <c r="H1603" s="795" t="s">
        <v>5519</v>
      </c>
      <c r="I1603" s="795" t="s">
        <v>5520</v>
      </c>
      <c r="J1603" s="795" t="s">
        <v>1238</v>
      </c>
      <c r="K1603" s="793" t="s">
        <v>1251</v>
      </c>
      <c r="L1603" s="796">
        <v>1</v>
      </c>
      <c r="M1603" s="792">
        <v>12</v>
      </c>
      <c r="N1603" s="794">
        <v>27000</v>
      </c>
      <c r="O1603" s="796">
        <v>1</v>
      </c>
      <c r="P1603" s="796">
        <v>6</v>
      </c>
      <c r="Q1603" s="794">
        <v>12929.739999999998</v>
      </c>
    </row>
    <row r="1604" spans="2:17" s="49" customFormat="1" ht="11.25">
      <c r="B1604" s="791" t="s">
        <v>1225</v>
      </c>
      <c r="C1604" s="792" t="s">
        <v>1233</v>
      </c>
      <c r="D1604" s="792" t="s">
        <v>86</v>
      </c>
      <c r="E1604" s="793" t="s">
        <v>1234</v>
      </c>
      <c r="F1604" s="794">
        <v>2000</v>
      </c>
      <c r="G1604" s="792" t="s">
        <v>5521</v>
      </c>
      <c r="H1604" s="795" t="s">
        <v>5522</v>
      </c>
      <c r="I1604" s="795" t="s">
        <v>2255</v>
      </c>
      <c r="J1604" s="795" t="s">
        <v>1238</v>
      </c>
      <c r="K1604" s="793" t="s">
        <v>1251</v>
      </c>
      <c r="L1604" s="796">
        <v>1</v>
      </c>
      <c r="M1604" s="792">
        <v>12</v>
      </c>
      <c r="N1604" s="794">
        <v>26900.14</v>
      </c>
      <c r="O1604" s="796">
        <v>1</v>
      </c>
      <c r="P1604" s="796">
        <v>6</v>
      </c>
      <c r="Q1604" s="794">
        <v>12853.329999999998</v>
      </c>
    </row>
    <row r="1605" spans="2:17" s="49" customFormat="1" ht="11.25">
      <c r="B1605" s="791" t="s">
        <v>1225</v>
      </c>
      <c r="C1605" s="792" t="s">
        <v>1233</v>
      </c>
      <c r="D1605" s="792" t="s">
        <v>86</v>
      </c>
      <c r="E1605" s="793" t="s">
        <v>1234</v>
      </c>
      <c r="F1605" s="794">
        <v>2000</v>
      </c>
      <c r="G1605" s="792" t="s">
        <v>5523</v>
      </c>
      <c r="H1605" s="795" t="s">
        <v>5524</v>
      </c>
      <c r="I1605" s="795" t="s">
        <v>5525</v>
      </c>
      <c r="J1605" s="795" t="s">
        <v>1238</v>
      </c>
      <c r="K1605" s="793" t="s">
        <v>1251</v>
      </c>
      <c r="L1605" s="796">
        <v>1</v>
      </c>
      <c r="M1605" s="792">
        <v>12</v>
      </c>
      <c r="N1605" s="794">
        <v>26849.29</v>
      </c>
      <c r="O1605" s="796">
        <v>1</v>
      </c>
      <c r="P1605" s="796">
        <v>6</v>
      </c>
      <c r="Q1605" s="794">
        <v>12930</v>
      </c>
    </row>
    <row r="1606" spans="2:17" s="49" customFormat="1" ht="11.25">
      <c r="B1606" s="791" t="s">
        <v>1225</v>
      </c>
      <c r="C1606" s="792" t="s">
        <v>1233</v>
      </c>
      <c r="D1606" s="792" t="s">
        <v>86</v>
      </c>
      <c r="E1606" s="793" t="s">
        <v>1985</v>
      </c>
      <c r="F1606" s="794">
        <v>3200</v>
      </c>
      <c r="G1606" s="792" t="s">
        <v>5526</v>
      </c>
      <c r="H1606" s="795" t="s">
        <v>5527</v>
      </c>
      <c r="I1606" s="795" t="s">
        <v>5528</v>
      </c>
      <c r="J1606" s="795" t="s">
        <v>1238</v>
      </c>
      <c r="K1606" s="793" t="s">
        <v>1232</v>
      </c>
      <c r="L1606" s="796">
        <v>1</v>
      </c>
      <c r="M1606" s="792">
        <v>12</v>
      </c>
      <c r="N1606" s="794">
        <v>41087.11</v>
      </c>
      <c r="O1606" s="796">
        <v>1</v>
      </c>
      <c r="P1606" s="796">
        <v>6</v>
      </c>
      <c r="Q1606" s="794">
        <v>16709.55</v>
      </c>
    </row>
    <row r="1607" spans="2:17" s="49" customFormat="1" ht="11.25">
      <c r="B1607" s="791" t="s">
        <v>1225</v>
      </c>
      <c r="C1607" s="792" t="s">
        <v>1233</v>
      </c>
      <c r="D1607" s="792" t="s">
        <v>86</v>
      </c>
      <c r="E1607" s="793" t="s">
        <v>1517</v>
      </c>
      <c r="F1607" s="794">
        <v>2600</v>
      </c>
      <c r="G1607" s="792" t="s">
        <v>5529</v>
      </c>
      <c r="H1607" s="795" t="s">
        <v>5530</v>
      </c>
      <c r="I1607" s="795" t="s">
        <v>5531</v>
      </c>
      <c r="J1607" s="795" t="s">
        <v>1238</v>
      </c>
      <c r="K1607" s="793" t="s">
        <v>1232</v>
      </c>
      <c r="L1607" s="796">
        <v>1</v>
      </c>
      <c r="M1607" s="792">
        <v>12</v>
      </c>
      <c r="N1607" s="794">
        <v>34018.54</v>
      </c>
      <c r="O1607" s="796">
        <v>1</v>
      </c>
      <c r="P1607" s="796">
        <v>6</v>
      </c>
      <c r="Q1607" s="794">
        <v>16524.22</v>
      </c>
    </row>
    <row r="1608" spans="2:17" s="49" customFormat="1" ht="11.25">
      <c r="B1608" s="791" t="s">
        <v>1225</v>
      </c>
      <c r="C1608" s="792" t="s">
        <v>1233</v>
      </c>
      <c r="D1608" s="792" t="s">
        <v>86</v>
      </c>
      <c r="E1608" s="793" t="s">
        <v>2014</v>
      </c>
      <c r="F1608" s="794">
        <v>2300</v>
      </c>
      <c r="G1608" s="792" t="s">
        <v>5532</v>
      </c>
      <c r="H1608" s="795" t="s">
        <v>5533</v>
      </c>
      <c r="I1608" s="795" t="s">
        <v>5534</v>
      </c>
      <c r="J1608" s="795" t="s">
        <v>1238</v>
      </c>
      <c r="K1608" s="793" t="s">
        <v>1260</v>
      </c>
      <c r="L1608" s="796">
        <v>1</v>
      </c>
      <c r="M1608" s="792">
        <v>12</v>
      </c>
      <c r="N1608" s="794">
        <v>31634.01</v>
      </c>
      <c r="O1608" s="796">
        <v>1</v>
      </c>
      <c r="P1608" s="796">
        <v>6</v>
      </c>
      <c r="Q1608" s="794">
        <v>14649.97</v>
      </c>
    </row>
    <row r="1609" spans="2:17" s="49" customFormat="1" ht="11.25">
      <c r="B1609" s="791" t="s">
        <v>1225</v>
      </c>
      <c r="C1609" s="792" t="s">
        <v>1233</v>
      </c>
      <c r="D1609" s="792" t="s">
        <v>86</v>
      </c>
      <c r="E1609" s="793" t="s">
        <v>1234</v>
      </c>
      <c r="F1609" s="794">
        <v>2000</v>
      </c>
      <c r="G1609" s="792" t="s">
        <v>5535</v>
      </c>
      <c r="H1609" s="795" t="s">
        <v>5536</v>
      </c>
      <c r="I1609" s="795" t="s">
        <v>1259</v>
      </c>
      <c r="J1609" s="795" t="s">
        <v>1238</v>
      </c>
      <c r="K1609" s="793" t="s">
        <v>1251</v>
      </c>
      <c r="L1609" s="796">
        <v>1</v>
      </c>
      <c r="M1609" s="792">
        <v>12</v>
      </c>
      <c r="N1609" s="794">
        <v>26977.35</v>
      </c>
      <c r="O1609" s="796">
        <v>1</v>
      </c>
      <c r="P1609" s="796">
        <v>6</v>
      </c>
      <c r="Q1609" s="794">
        <v>10476.439999999999</v>
      </c>
    </row>
    <row r="1610" spans="2:17" s="49" customFormat="1" ht="11.25">
      <c r="B1610" s="791" t="s">
        <v>1225</v>
      </c>
      <c r="C1610" s="792" t="s">
        <v>1233</v>
      </c>
      <c r="D1610" s="792" t="s">
        <v>86</v>
      </c>
      <c r="E1610" s="793" t="s">
        <v>1234</v>
      </c>
      <c r="F1610" s="794">
        <v>2000</v>
      </c>
      <c r="G1610" s="792" t="s">
        <v>5537</v>
      </c>
      <c r="H1610" s="795" t="s">
        <v>5538</v>
      </c>
      <c r="I1610" s="795" t="s">
        <v>5539</v>
      </c>
      <c r="J1610" s="795" t="s">
        <v>1231</v>
      </c>
      <c r="K1610" s="793" t="s">
        <v>1232</v>
      </c>
      <c r="L1610" s="796">
        <v>1</v>
      </c>
      <c r="M1610" s="792">
        <v>12</v>
      </c>
      <c r="N1610" s="794">
        <v>26993.200000000001</v>
      </c>
      <c r="O1610" s="796">
        <v>1</v>
      </c>
      <c r="P1610" s="796">
        <v>6</v>
      </c>
      <c r="Q1610" s="794">
        <v>12930</v>
      </c>
    </row>
    <row r="1611" spans="2:17" s="49" customFormat="1" ht="11.25">
      <c r="B1611" s="791" t="s">
        <v>1225</v>
      </c>
      <c r="C1611" s="792" t="s">
        <v>1233</v>
      </c>
      <c r="D1611" s="792" t="s">
        <v>86</v>
      </c>
      <c r="E1611" s="793" t="s">
        <v>1312</v>
      </c>
      <c r="F1611" s="794">
        <v>2000</v>
      </c>
      <c r="G1611" s="792" t="s">
        <v>5540</v>
      </c>
      <c r="H1611" s="795" t="s">
        <v>5541</v>
      </c>
      <c r="I1611" s="795" t="s">
        <v>1274</v>
      </c>
      <c r="J1611" s="795" t="s">
        <v>1256</v>
      </c>
      <c r="K1611" s="793" t="s">
        <v>1275</v>
      </c>
      <c r="L1611" s="796">
        <v>1</v>
      </c>
      <c r="M1611" s="792">
        <v>12</v>
      </c>
      <c r="N1611" s="794">
        <v>26465.39</v>
      </c>
      <c r="O1611" s="796">
        <v>1</v>
      </c>
      <c r="P1611" s="796">
        <v>6</v>
      </c>
      <c r="Q1611" s="794">
        <v>12634.470000000001</v>
      </c>
    </row>
    <row r="1612" spans="2:17" s="49" customFormat="1" ht="11.25">
      <c r="B1612" s="791" t="s">
        <v>1225</v>
      </c>
      <c r="C1612" s="792" t="s">
        <v>1233</v>
      </c>
      <c r="D1612" s="792" t="s">
        <v>86</v>
      </c>
      <c r="E1612" s="793" t="s">
        <v>5542</v>
      </c>
      <c r="F1612" s="794">
        <v>5500</v>
      </c>
      <c r="G1612" s="792" t="s">
        <v>5543</v>
      </c>
      <c r="H1612" s="795" t="s">
        <v>5544</v>
      </c>
      <c r="I1612" s="795" t="s">
        <v>1513</v>
      </c>
      <c r="J1612" s="795" t="s">
        <v>1256</v>
      </c>
      <c r="K1612" s="793" t="s">
        <v>1327</v>
      </c>
      <c r="L1612" s="796">
        <v>4</v>
      </c>
      <c r="M1612" s="792">
        <v>12</v>
      </c>
      <c r="N1612" s="794">
        <v>67884.649999999994</v>
      </c>
      <c r="O1612" s="796">
        <v>0</v>
      </c>
      <c r="P1612" s="796">
        <v>1</v>
      </c>
      <c r="Q1612" s="794">
        <v>10541.67</v>
      </c>
    </row>
    <row r="1613" spans="2:17" s="49" customFormat="1" ht="11.25">
      <c r="B1613" s="791" t="s">
        <v>1225</v>
      </c>
      <c r="C1613" s="792" t="s">
        <v>1233</v>
      </c>
      <c r="D1613" s="792" t="s">
        <v>86</v>
      </c>
      <c r="E1613" s="793" t="s">
        <v>3168</v>
      </c>
      <c r="F1613" s="794">
        <v>2000</v>
      </c>
      <c r="G1613" s="792" t="s">
        <v>5545</v>
      </c>
      <c r="H1613" s="795" t="s">
        <v>5546</v>
      </c>
      <c r="I1613" s="795" t="s">
        <v>5547</v>
      </c>
      <c r="J1613" s="795" t="s">
        <v>1256</v>
      </c>
      <c r="K1613" s="793" t="s">
        <v>1251</v>
      </c>
      <c r="L1613" s="796">
        <v>1</v>
      </c>
      <c r="M1613" s="792">
        <v>12</v>
      </c>
      <c r="N1613" s="794">
        <v>26993.34</v>
      </c>
      <c r="O1613" s="796">
        <v>1</v>
      </c>
      <c r="P1613" s="796">
        <v>6</v>
      </c>
      <c r="Q1613" s="794">
        <v>12930</v>
      </c>
    </row>
    <row r="1614" spans="2:17" s="49" customFormat="1" ht="11.25">
      <c r="B1614" s="791" t="s">
        <v>1225</v>
      </c>
      <c r="C1614" s="792" t="s">
        <v>1233</v>
      </c>
      <c r="D1614" s="792" t="s">
        <v>86</v>
      </c>
      <c r="E1614" s="793" t="s">
        <v>1244</v>
      </c>
      <c r="F1614" s="794">
        <v>2000</v>
      </c>
      <c r="G1614" s="792" t="s">
        <v>5548</v>
      </c>
      <c r="H1614" s="795" t="s">
        <v>5549</v>
      </c>
      <c r="I1614" s="795" t="s">
        <v>4956</v>
      </c>
      <c r="J1614" s="795" t="s">
        <v>1256</v>
      </c>
      <c r="K1614" s="793" t="s">
        <v>1251</v>
      </c>
      <c r="L1614" s="796">
        <v>1</v>
      </c>
      <c r="M1614" s="792">
        <v>12</v>
      </c>
      <c r="N1614" s="794">
        <v>27492.080000000002</v>
      </c>
      <c r="O1614" s="796">
        <v>1</v>
      </c>
      <c r="P1614" s="796">
        <v>6</v>
      </c>
      <c r="Q1614" s="794">
        <v>12926.949999999999</v>
      </c>
    </row>
    <row r="1615" spans="2:17" s="49" customFormat="1" ht="11.25">
      <c r="B1615" s="791" t="s">
        <v>1225</v>
      </c>
      <c r="C1615" s="792" t="s">
        <v>1233</v>
      </c>
      <c r="D1615" s="792" t="s">
        <v>86</v>
      </c>
      <c r="E1615" s="793" t="s">
        <v>1276</v>
      </c>
      <c r="F1615" s="794">
        <v>2300</v>
      </c>
      <c r="G1615" s="792" t="s">
        <v>5550</v>
      </c>
      <c r="H1615" s="795" t="s">
        <v>5551</v>
      </c>
      <c r="I1615" s="795" t="s">
        <v>5552</v>
      </c>
      <c r="J1615" s="795" t="s">
        <v>1256</v>
      </c>
      <c r="K1615" s="793" t="s">
        <v>1260</v>
      </c>
      <c r="L1615" s="796">
        <v>1</v>
      </c>
      <c r="M1615" s="792">
        <v>12</v>
      </c>
      <c r="N1615" s="794">
        <v>30493.46</v>
      </c>
      <c r="O1615" s="796">
        <v>1</v>
      </c>
      <c r="P1615" s="796">
        <v>6</v>
      </c>
      <c r="Q1615" s="794">
        <v>14581.119999999999</v>
      </c>
    </row>
    <row r="1616" spans="2:17" s="49" customFormat="1" ht="11.25">
      <c r="B1616" s="791" t="s">
        <v>1225</v>
      </c>
      <c r="C1616" s="792" t="s">
        <v>1233</v>
      </c>
      <c r="D1616" s="792" t="s">
        <v>86</v>
      </c>
      <c r="E1616" s="793" t="s">
        <v>1239</v>
      </c>
      <c r="F1616" s="794">
        <v>1500</v>
      </c>
      <c r="G1616" s="792" t="s">
        <v>5553</v>
      </c>
      <c r="H1616" s="795" t="s">
        <v>5554</v>
      </c>
      <c r="I1616" s="795" t="s">
        <v>1242</v>
      </c>
      <c r="J1616" s="795" t="s">
        <v>1242</v>
      </c>
      <c r="K1616" s="793" t="s">
        <v>1242</v>
      </c>
      <c r="L1616" s="796">
        <v>6</v>
      </c>
      <c r="M1616" s="792">
        <v>12</v>
      </c>
      <c r="N1616" s="794">
        <v>20994.690000000002</v>
      </c>
      <c r="O1616" s="796">
        <v>1</v>
      </c>
      <c r="P1616" s="796">
        <v>6</v>
      </c>
      <c r="Q1616" s="794">
        <v>9911.8799999999992</v>
      </c>
    </row>
    <row r="1617" spans="2:17" s="49" customFormat="1" ht="11.25">
      <c r="B1617" s="791" t="s">
        <v>1225</v>
      </c>
      <c r="C1617" s="792" t="s">
        <v>1243</v>
      </c>
      <c r="D1617" s="792" t="s">
        <v>86</v>
      </c>
      <c r="E1617" s="793" t="s">
        <v>1708</v>
      </c>
      <c r="F1617" s="794">
        <v>2600</v>
      </c>
      <c r="G1617" s="792" t="s">
        <v>5555</v>
      </c>
      <c r="H1617" s="795" t="s">
        <v>5556</v>
      </c>
      <c r="I1617" s="795" t="s">
        <v>5557</v>
      </c>
      <c r="J1617" s="795" t="s">
        <v>1256</v>
      </c>
      <c r="K1617" s="793" t="s">
        <v>1251</v>
      </c>
      <c r="L1617" s="796">
        <v>1</v>
      </c>
      <c r="M1617" s="792">
        <v>12</v>
      </c>
      <c r="N1617" s="794">
        <v>34113.33</v>
      </c>
      <c r="O1617" s="796">
        <v>1</v>
      </c>
      <c r="P1617" s="796">
        <v>6</v>
      </c>
      <c r="Q1617" s="794">
        <v>16529.82</v>
      </c>
    </row>
    <row r="1618" spans="2:17" s="49" customFormat="1" ht="11.25">
      <c r="B1618" s="791" t="s">
        <v>1225</v>
      </c>
      <c r="C1618" s="792" t="s">
        <v>1233</v>
      </c>
      <c r="D1618" s="792" t="s">
        <v>86</v>
      </c>
      <c r="E1618" s="793" t="s">
        <v>1339</v>
      </c>
      <c r="F1618" s="794">
        <v>2300</v>
      </c>
      <c r="G1618" s="792" t="s">
        <v>5558</v>
      </c>
      <c r="H1618" s="795" t="s">
        <v>5559</v>
      </c>
      <c r="I1618" s="795" t="s">
        <v>1280</v>
      </c>
      <c r="J1618" s="795" t="s">
        <v>1256</v>
      </c>
      <c r="K1618" s="793" t="s">
        <v>1251</v>
      </c>
      <c r="L1618" s="796">
        <v>1</v>
      </c>
      <c r="M1618" s="792">
        <v>12</v>
      </c>
      <c r="N1618" s="794">
        <v>30599.52</v>
      </c>
      <c r="O1618" s="796">
        <v>1</v>
      </c>
      <c r="P1618" s="796">
        <v>6</v>
      </c>
      <c r="Q1618" s="794">
        <v>14729.68</v>
      </c>
    </row>
    <row r="1619" spans="2:17" s="49" customFormat="1" ht="11.25">
      <c r="B1619" s="791" t="s">
        <v>1225</v>
      </c>
      <c r="C1619" s="792" t="s">
        <v>1233</v>
      </c>
      <c r="D1619" s="792" t="s">
        <v>86</v>
      </c>
      <c r="E1619" s="793" t="s">
        <v>1284</v>
      </c>
      <c r="F1619" s="794">
        <v>2000</v>
      </c>
      <c r="G1619" s="792" t="s">
        <v>5560</v>
      </c>
      <c r="H1619" s="795" t="s">
        <v>5561</v>
      </c>
      <c r="I1619" s="795" t="s">
        <v>5562</v>
      </c>
      <c r="J1619" s="795" t="s">
        <v>1256</v>
      </c>
      <c r="K1619" s="793" t="s">
        <v>1232</v>
      </c>
      <c r="L1619" s="796">
        <v>1</v>
      </c>
      <c r="M1619" s="792">
        <v>12</v>
      </c>
      <c r="N1619" s="794">
        <v>26834.71</v>
      </c>
      <c r="O1619" s="796">
        <v>1</v>
      </c>
      <c r="P1619" s="796">
        <v>6</v>
      </c>
      <c r="Q1619" s="794">
        <v>12930</v>
      </c>
    </row>
    <row r="1620" spans="2:17" s="49" customFormat="1" ht="11.25">
      <c r="B1620" s="791" t="s">
        <v>1225</v>
      </c>
      <c r="C1620" s="792" t="s">
        <v>1243</v>
      </c>
      <c r="D1620" s="792" t="s">
        <v>86</v>
      </c>
      <c r="E1620" s="793" t="s">
        <v>5563</v>
      </c>
      <c r="F1620" s="794">
        <v>5000</v>
      </c>
      <c r="G1620" s="792" t="s">
        <v>5564</v>
      </c>
      <c r="H1620" s="795" t="s">
        <v>5565</v>
      </c>
      <c r="I1620" s="795" t="s">
        <v>1242</v>
      </c>
      <c r="J1620" s="795" t="s">
        <v>1242</v>
      </c>
      <c r="K1620" s="793" t="s">
        <v>1242</v>
      </c>
      <c r="L1620" s="796">
        <v>7</v>
      </c>
      <c r="M1620" s="792">
        <v>12</v>
      </c>
      <c r="N1620" s="794">
        <v>62977.79</v>
      </c>
      <c r="O1620" s="796">
        <v>1</v>
      </c>
      <c r="P1620" s="796">
        <v>6</v>
      </c>
      <c r="Q1620" s="794">
        <v>30923.4</v>
      </c>
    </row>
    <row r="1621" spans="2:17" s="49" customFormat="1" ht="11.25">
      <c r="B1621" s="791" t="s">
        <v>1225</v>
      </c>
      <c r="C1621" s="792" t="s">
        <v>1233</v>
      </c>
      <c r="D1621" s="792" t="s">
        <v>86</v>
      </c>
      <c r="E1621" s="793" t="s">
        <v>1252</v>
      </c>
      <c r="F1621" s="794">
        <v>2300</v>
      </c>
      <c r="G1621" s="792" t="s">
        <v>5566</v>
      </c>
      <c r="H1621" s="795" t="s">
        <v>5567</v>
      </c>
      <c r="I1621" s="795" t="s">
        <v>5568</v>
      </c>
      <c r="J1621" s="795" t="s">
        <v>1256</v>
      </c>
      <c r="K1621" s="793" t="s">
        <v>1251</v>
      </c>
      <c r="L1621" s="796">
        <v>4</v>
      </c>
      <c r="M1621" s="792">
        <v>12</v>
      </c>
      <c r="N1621" s="794">
        <v>30595.84</v>
      </c>
      <c r="O1621" s="796">
        <v>1</v>
      </c>
      <c r="P1621" s="796">
        <v>6</v>
      </c>
      <c r="Q1621" s="794">
        <v>14709.39</v>
      </c>
    </row>
    <row r="1622" spans="2:17" s="49" customFormat="1" ht="11.25">
      <c r="B1622" s="791" t="s">
        <v>1225</v>
      </c>
      <c r="C1622" s="792" t="s">
        <v>1233</v>
      </c>
      <c r="D1622" s="792" t="s">
        <v>86</v>
      </c>
      <c r="E1622" s="793" t="s">
        <v>1234</v>
      </c>
      <c r="F1622" s="794">
        <v>2000</v>
      </c>
      <c r="G1622" s="792" t="s">
        <v>5569</v>
      </c>
      <c r="H1622" s="795" t="s">
        <v>5570</v>
      </c>
      <c r="I1622" s="795" t="s">
        <v>1331</v>
      </c>
      <c r="J1622" s="795" t="s">
        <v>1238</v>
      </c>
      <c r="K1622" s="793" t="s">
        <v>1232</v>
      </c>
      <c r="L1622" s="796">
        <v>1</v>
      </c>
      <c r="M1622" s="792">
        <v>12</v>
      </c>
      <c r="N1622" s="794">
        <v>26952.639999999999</v>
      </c>
      <c r="O1622" s="796">
        <v>1</v>
      </c>
      <c r="P1622" s="796">
        <v>6</v>
      </c>
      <c r="Q1622" s="794">
        <v>12927.210000000001</v>
      </c>
    </row>
    <row r="1623" spans="2:17" s="49" customFormat="1" ht="11.25">
      <c r="B1623" s="791" t="s">
        <v>1225</v>
      </c>
      <c r="C1623" s="792" t="s">
        <v>1233</v>
      </c>
      <c r="D1623" s="792" t="s">
        <v>86</v>
      </c>
      <c r="E1623" s="793" t="s">
        <v>1435</v>
      </c>
      <c r="F1623" s="794">
        <v>2000</v>
      </c>
      <c r="G1623" s="792" t="s">
        <v>5571</v>
      </c>
      <c r="H1623" s="795" t="s">
        <v>5572</v>
      </c>
      <c r="I1623" s="795" t="s">
        <v>1857</v>
      </c>
      <c r="J1623" s="795" t="s">
        <v>1256</v>
      </c>
      <c r="K1623" s="793" t="s">
        <v>1232</v>
      </c>
      <c r="L1623" s="796">
        <v>1</v>
      </c>
      <c r="M1623" s="792">
        <v>12</v>
      </c>
      <c r="N1623" s="794">
        <v>26777.37</v>
      </c>
      <c r="O1623" s="796">
        <v>0</v>
      </c>
      <c r="P1623" s="796">
        <v>1</v>
      </c>
      <c r="Q1623" s="794">
        <v>1000</v>
      </c>
    </row>
    <row r="1624" spans="2:17" s="49" customFormat="1" ht="11.25">
      <c r="B1624" s="791" t="s">
        <v>1225</v>
      </c>
      <c r="C1624" s="792" t="s">
        <v>1233</v>
      </c>
      <c r="D1624" s="792" t="s">
        <v>86</v>
      </c>
      <c r="E1624" s="793" t="s">
        <v>1244</v>
      </c>
      <c r="F1624" s="794">
        <v>2000</v>
      </c>
      <c r="G1624" s="792" t="s">
        <v>5573</v>
      </c>
      <c r="H1624" s="795" t="s">
        <v>5574</v>
      </c>
      <c r="I1624" s="795" t="s">
        <v>5575</v>
      </c>
      <c r="J1624" s="795" t="s">
        <v>1256</v>
      </c>
      <c r="K1624" s="793" t="s">
        <v>1251</v>
      </c>
      <c r="L1624" s="796">
        <v>1</v>
      </c>
      <c r="M1624" s="792">
        <v>12</v>
      </c>
      <c r="N1624" s="794">
        <v>26996.400000000001</v>
      </c>
      <c r="O1624" s="796">
        <v>1</v>
      </c>
      <c r="P1624" s="796">
        <v>6</v>
      </c>
      <c r="Q1624" s="794">
        <v>12930</v>
      </c>
    </row>
    <row r="1625" spans="2:17" s="49" customFormat="1" ht="11.25">
      <c r="B1625" s="791" t="s">
        <v>1225</v>
      </c>
      <c r="C1625" s="792" t="s">
        <v>1233</v>
      </c>
      <c r="D1625" s="792" t="s">
        <v>86</v>
      </c>
      <c r="E1625" s="793" t="s">
        <v>1244</v>
      </c>
      <c r="F1625" s="794">
        <v>2000</v>
      </c>
      <c r="G1625" s="792" t="s">
        <v>5576</v>
      </c>
      <c r="H1625" s="795" t="s">
        <v>5577</v>
      </c>
      <c r="I1625" s="795" t="s">
        <v>5578</v>
      </c>
      <c r="J1625" s="795" t="s">
        <v>1256</v>
      </c>
      <c r="K1625" s="793" t="s">
        <v>1327</v>
      </c>
      <c r="L1625" s="796">
        <v>1</v>
      </c>
      <c r="M1625" s="792">
        <v>12</v>
      </c>
      <c r="N1625" s="794">
        <v>27007.64</v>
      </c>
      <c r="O1625" s="796">
        <v>1</v>
      </c>
      <c r="P1625" s="796">
        <v>6</v>
      </c>
      <c r="Q1625" s="794">
        <v>12516.409999999998</v>
      </c>
    </row>
    <row r="1626" spans="2:17" s="49" customFormat="1" ht="11.25">
      <c r="B1626" s="791" t="s">
        <v>1225</v>
      </c>
      <c r="C1626" s="792" t="s">
        <v>1233</v>
      </c>
      <c r="D1626" s="792" t="s">
        <v>86</v>
      </c>
      <c r="E1626" s="793" t="s">
        <v>1244</v>
      </c>
      <c r="F1626" s="794">
        <v>2000</v>
      </c>
      <c r="G1626" s="792" t="s">
        <v>5579</v>
      </c>
      <c r="H1626" s="795" t="s">
        <v>5580</v>
      </c>
      <c r="I1626" s="795" t="s">
        <v>5581</v>
      </c>
      <c r="J1626" s="795" t="s">
        <v>1238</v>
      </c>
      <c r="K1626" s="793" t="s">
        <v>1232</v>
      </c>
      <c r="L1626" s="796">
        <v>1</v>
      </c>
      <c r="M1626" s="792">
        <v>12</v>
      </c>
      <c r="N1626" s="794">
        <v>26952.62</v>
      </c>
      <c r="O1626" s="796">
        <v>1</v>
      </c>
      <c r="P1626" s="796">
        <v>6</v>
      </c>
      <c r="Q1626" s="794">
        <v>12853.75</v>
      </c>
    </row>
    <row r="1627" spans="2:17" s="49" customFormat="1" ht="11.25">
      <c r="B1627" s="791" t="s">
        <v>1225</v>
      </c>
      <c r="C1627" s="792" t="s">
        <v>1233</v>
      </c>
      <c r="D1627" s="792" t="s">
        <v>86</v>
      </c>
      <c r="E1627" s="793" t="s">
        <v>2175</v>
      </c>
      <c r="F1627" s="794">
        <v>4000</v>
      </c>
      <c r="G1627" s="792" t="s">
        <v>5582</v>
      </c>
      <c r="H1627" s="795" t="s">
        <v>5583</v>
      </c>
      <c r="I1627" s="795" t="s">
        <v>1449</v>
      </c>
      <c r="J1627" s="795" t="s">
        <v>1256</v>
      </c>
      <c r="K1627" s="793" t="s">
        <v>1251</v>
      </c>
      <c r="L1627" s="796">
        <v>1</v>
      </c>
      <c r="M1627" s="792">
        <v>12</v>
      </c>
      <c r="N1627" s="794">
        <v>50948.05</v>
      </c>
      <c r="O1627" s="796">
        <v>1</v>
      </c>
      <c r="P1627" s="796">
        <v>6</v>
      </c>
      <c r="Q1627" s="794">
        <v>24919.730000000003</v>
      </c>
    </row>
    <row r="1628" spans="2:17" s="49" customFormat="1" ht="11.25">
      <c r="B1628" s="791" t="s">
        <v>1225</v>
      </c>
      <c r="C1628" s="792" t="s">
        <v>1233</v>
      </c>
      <c r="D1628" s="792" t="s">
        <v>86</v>
      </c>
      <c r="E1628" s="793" t="s">
        <v>1998</v>
      </c>
      <c r="F1628" s="794">
        <v>2000</v>
      </c>
      <c r="G1628" s="792" t="s">
        <v>5584</v>
      </c>
      <c r="H1628" s="795" t="s">
        <v>5585</v>
      </c>
      <c r="I1628" s="795" t="s">
        <v>2684</v>
      </c>
      <c r="J1628" s="795" t="s">
        <v>1231</v>
      </c>
      <c r="K1628" s="793" t="s">
        <v>1232</v>
      </c>
      <c r="L1628" s="796">
        <v>1</v>
      </c>
      <c r="M1628" s="792">
        <v>12</v>
      </c>
      <c r="N1628" s="794">
        <v>26991.95</v>
      </c>
      <c r="O1628" s="796">
        <v>0</v>
      </c>
      <c r="P1628" s="796">
        <v>1</v>
      </c>
      <c r="Q1628" s="794">
        <v>2833.33</v>
      </c>
    </row>
    <row r="1629" spans="2:17" s="49" customFormat="1" ht="11.25">
      <c r="B1629" s="791" t="s">
        <v>1225</v>
      </c>
      <c r="C1629" s="792" t="s">
        <v>1233</v>
      </c>
      <c r="D1629" s="792" t="s">
        <v>86</v>
      </c>
      <c r="E1629" s="793" t="s">
        <v>1280</v>
      </c>
      <c r="F1629" s="794">
        <v>5500</v>
      </c>
      <c r="G1629" s="792" t="s">
        <v>5586</v>
      </c>
      <c r="H1629" s="795" t="s">
        <v>5587</v>
      </c>
      <c r="I1629" s="795" t="s">
        <v>1283</v>
      </c>
      <c r="J1629" s="795" t="s">
        <v>1256</v>
      </c>
      <c r="K1629" s="793" t="s">
        <v>1251</v>
      </c>
      <c r="L1629" s="796">
        <v>1</v>
      </c>
      <c r="M1629" s="792">
        <v>12</v>
      </c>
      <c r="N1629" s="794">
        <v>68789.16</v>
      </c>
      <c r="O1629" s="796">
        <v>1</v>
      </c>
      <c r="P1629" s="796">
        <v>6</v>
      </c>
      <c r="Q1629" s="794">
        <v>33909.760000000002</v>
      </c>
    </row>
    <row r="1630" spans="2:17" s="49" customFormat="1" ht="11.25">
      <c r="B1630" s="791" t="s">
        <v>1225</v>
      </c>
      <c r="C1630" s="792" t="s">
        <v>1233</v>
      </c>
      <c r="D1630" s="792" t="s">
        <v>86</v>
      </c>
      <c r="E1630" s="793" t="s">
        <v>1239</v>
      </c>
      <c r="F1630" s="794">
        <v>1500</v>
      </c>
      <c r="G1630" s="792" t="s">
        <v>5588</v>
      </c>
      <c r="H1630" s="795" t="s">
        <v>5589</v>
      </c>
      <c r="I1630" s="795" t="s">
        <v>1242</v>
      </c>
      <c r="J1630" s="795" t="s">
        <v>1242</v>
      </c>
      <c r="K1630" s="793" t="s">
        <v>1242</v>
      </c>
      <c r="L1630" s="796">
        <v>7</v>
      </c>
      <c r="M1630" s="792">
        <v>12</v>
      </c>
      <c r="N1630" s="794">
        <v>21200</v>
      </c>
      <c r="O1630" s="796">
        <v>1</v>
      </c>
      <c r="P1630" s="796">
        <v>6</v>
      </c>
      <c r="Q1630" s="794">
        <v>9927.91</v>
      </c>
    </row>
    <row r="1631" spans="2:17" s="49" customFormat="1" ht="11.25">
      <c r="B1631" s="791" t="s">
        <v>1225</v>
      </c>
      <c r="C1631" s="792" t="s">
        <v>1233</v>
      </c>
      <c r="D1631" s="792" t="s">
        <v>86</v>
      </c>
      <c r="E1631" s="793" t="s">
        <v>1244</v>
      </c>
      <c r="F1631" s="794">
        <v>2000</v>
      </c>
      <c r="G1631" s="792" t="s">
        <v>5590</v>
      </c>
      <c r="H1631" s="795" t="s">
        <v>5591</v>
      </c>
      <c r="I1631" s="795" t="s">
        <v>5592</v>
      </c>
      <c r="J1631" s="795" t="s">
        <v>1256</v>
      </c>
      <c r="K1631" s="793" t="s">
        <v>1251</v>
      </c>
      <c r="L1631" s="796">
        <v>1</v>
      </c>
      <c r="M1631" s="792">
        <v>12</v>
      </c>
      <c r="N1631" s="794">
        <v>27863.919999999998</v>
      </c>
      <c r="O1631" s="796">
        <v>1</v>
      </c>
      <c r="P1631" s="796">
        <v>6</v>
      </c>
      <c r="Q1631" s="794">
        <v>12925.429999999998</v>
      </c>
    </row>
    <row r="1632" spans="2:17" s="49" customFormat="1" ht="11.25">
      <c r="B1632" s="791" t="s">
        <v>1225</v>
      </c>
      <c r="C1632" s="792" t="s">
        <v>1233</v>
      </c>
      <c r="D1632" s="792" t="s">
        <v>86</v>
      </c>
      <c r="E1632" s="793" t="s">
        <v>1244</v>
      </c>
      <c r="F1632" s="794">
        <v>1500</v>
      </c>
      <c r="G1632" s="792" t="s">
        <v>5593</v>
      </c>
      <c r="H1632" s="795" t="s">
        <v>5594</v>
      </c>
      <c r="I1632" s="795" t="s">
        <v>1513</v>
      </c>
      <c r="J1632" s="795" t="s">
        <v>1256</v>
      </c>
      <c r="K1632" s="793" t="s">
        <v>1232</v>
      </c>
      <c r="L1632" s="796">
        <v>7</v>
      </c>
      <c r="M1632" s="792">
        <v>12</v>
      </c>
      <c r="N1632" s="794">
        <v>21075.11</v>
      </c>
      <c r="O1632" s="796">
        <v>1</v>
      </c>
      <c r="P1632" s="796">
        <v>6</v>
      </c>
      <c r="Q1632" s="794">
        <v>9840.9399999999987</v>
      </c>
    </row>
    <row r="1633" spans="2:17" s="49" customFormat="1" ht="11.25">
      <c r="B1633" s="791" t="s">
        <v>1225</v>
      </c>
      <c r="C1633" s="792" t="s">
        <v>1233</v>
      </c>
      <c r="D1633" s="792" t="s">
        <v>86</v>
      </c>
      <c r="E1633" s="793" t="s">
        <v>1703</v>
      </c>
      <c r="F1633" s="794">
        <v>2000</v>
      </c>
      <c r="G1633" s="792" t="s">
        <v>5595</v>
      </c>
      <c r="H1633" s="795" t="s">
        <v>5596</v>
      </c>
      <c r="I1633" s="795" t="s">
        <v>1331</v>
      </c>
      <c r="J1633" s="795" t="s">
        <v>1238</v>
      </c>
      <c r="K1633" s="793" t="s">
        <v>1232</v>
      </c>
      <c r="L1633" s="796">
        <v>1</v>
      </c>
      <c r="M1633" s="792">
        <v>12</v>
      </c>
      <c r="N1633" s="794">
        <v>26588.75</v>
      </c>
      <c r="O1633" s="796">
        <v>1</v>
      </c>
      <c r="P1633" s="796">
        <v>6</v>
      </c>
      <c r="Q1633" s="794">
        <v>12723.749999999998</v>
      </c>
    </row>
    <row r="1634" spans="2:17" s="49" customFormat="1" ht="11.25">
      <c r="B1634" s="791" t="s">
        <v>1225</v>
      </c>
      <c r="C1634" s="792" t="s">
        <v>1233</v>
      </c>
      <c r="D1634" s="792" t="s">
        <v>86</v>
      </c>
      <c r="E1634" s="793" t="s">
        <v>5597</v>
      </c>
      <c r="F1634" s="794">
        <v>5500</v>
      </c>
      <c r="G1634" s="792" t="s">
        <v>5598</v>
      </c>
      <c r="H1634" s="795" t="s">
        <v>5599</v>
      </c>
      <c r="I1634" s="795" t="s">
        <v>2178</v>
      </c>
      <c r="J1634" s="795" t="s">
        <v>1238</v>
      </c>
      <c r="K1634" s="793" t="s">
        <v>1251</v>
      </c>
      <c r="L1634" s="796">
        <v>1</v>
      </c>
      <c r="M1634" s="792">
        <v>12</v>
      </c>
      <c r="N1634" s="794">
        <v>68999.67</v>
      </c>
      <c r="O1634" s="796">
        <v>1</v>
      </c>
      <c r="P1634" s="796">
        <v>6</v>
      </c>
      <c r="Q1634" s="794">
        <v>33930</v>
      </c>
    </row>
    <row r="1635" spans="2:17" s="49" customFormat="1" ht="11.25">
      <c r="B1635" s="791" t="s">
        <v>1225</v>
      </c>
      <c r="C1635" s="792" t="s">
        <v>1233</v>
      </c>
      <c r="D1635" s="792" t="s">
        <v>86</v>
      </c>
      <c r="E1635" s="793" t="s">
        <v>1888</v>
      </c>
      <c r="F1635" s="794">
        <v>3600</v>
      </c>
      <c r="G1635" s="792" t="s">
        <v>5600</v>
      </c>
      <c r="H1635" s="795" t="s">
        <v>5601</v>
      </c>
      <c r="I1635" s="795" t="s">
        <v>5602</v>
      </c>
      <c r="J1635" s="795" t="s">
        <v>1256</v>
      </c>
      <c r="K1635" s="793" t="s">
        <v>1251</v>
      </c>
      <c r="L1635" s="796">
        <v>1</v>
      </c>
      <c r="M1635" s="792">
        <v>12</v>
      </c>
      <c r="N1635" s="794">
        <v>46153.75</v>
      </c>
      <c r="O1635" s="796">
        <v>1</v>
      </c>
      <c r="P1635" s="796">
        <v>6</v>
      </c>
      <c r="Q1635" s="794">
        <v>22529.75</v>
      </c>
    </row>
    <row r="1636" spans="2:17" s="49" customFormat="1" ht="11.25">
      <c r="B1636" s="791" t="s">
        <v>1225</v>
      </c>
      <c r="C1636" s="792" t="s">
        <v>1233</v>
      </c>
      <c r="D1636" s="792" t="s">
        <v>86</v>
      </c>
      <c r="E1636" s="793" t="s">
        <v>1244</v>
      </c>
      <c r="F1636" s="794">
        <v>2000</v>
      </c>
      <c r="G1636" s="792" t="s">
        <v>5603</v>
      </c>
      <c r="H1636" s="795" t="s">
        <v>5604</v>
      </c>
      <c r="I1636" s="795" t="s">
        <v>5605</v>
      </c>
      <c r="J1636" s="795" t="s">
        <v>1256</v>
      </c>
      <c r="K1636" s="793" t="s">
        <v>1327</v>
      </c>
      <c r="L1636" s="796">
        <v>1</v>
      </c>
      <c r="M1636" s="792">
        <v>12</v>
      </c>
      <c r="N1636" s="794">
        <v>26992.22</v>
      </c>
      <c r="O1636" s="796">
        <v>1</v>
      </c>
      <c r="P1636" s="796">
        <v>6</v>
      </c>
      <c r="Q1636" s="794">
        <v>12922.64</v>
      </c>
    </row>
    <row r="1637" spans="2:17" s="49" customFormat="1" ht="11.25">
      <c r="B1637" s="791" t="s">
        <v>1225</v>
      </c>
      <c r="C1637" s="792" t="s">
        <v>1233</v>
      </c>
      <c r="D1637" s="792" t="s">
        <v>86</v>
      </c>
      <c r="E1637" s="793" t="s">
        <v>1505</v>
      </c>
      <c r="F1637" s="794">
        <v>1800</v>
      </c>
      <c r="G1637" s="792" t="s">
        <v>5606</v>
      </c>
      <c r="H1637" s="795" t="s">
        <v>5607</v>
      </c>
      <c r="I1637" s="795" t="s">
        <v>5608</v>
      </c>
      <c r="J1637" s="795" t="s">
        <v>1238</v>
      </c>
      <c r="K1637" s="793" t="s">
        <v>1251</v>
      </c>
      <c r="L1637" s="796">
        <v>7</v>
      </c>
      <c r="M1637" s="792">
        <v>12</v>
      </c>
      <c r="N1637" s="794">
        <v>24599.239999999998</v>
      </c>
      <c r="O1637" s="796">
        <v>1</v>
      </c>
      <c r="P1637" s="796">
        <v>6</v>
      </c>
      <c r="Q1637" s="794">
        <v>11726.239999999998</v>
      </c>
    </row>
    <row r="1638" spans="2:17" s="49" customFormat="1" ht="11.25">
      <c r="B1638" s="791" t="s">
        <v>1225</v>
      </c>
      <c r="C1638" s="792" t="s">
        <v>1233</v>
      </c>
      <c r="D1638" s="792" t="s">
        <v>86</v>
      </c>
      <c r="E1638" s="793" t="s">
        <v>1300</v>
      </c>
      <c r="F1638" s="794">
        <v>2800</v>
      </c>
      <c r="G1638" s="792" t="s">
        <v>5609</v>
      </c>
      <c r="H1638" s="795" t="s">
        <v>5610</v>
      </c>
      <c r="I1638" s="795" t="s">
        <v>1331</v>
      </c>
      <c r="J1638" s="795" t="s">
        <v>1238</v>
      </c>
      <c r="K1638" s="793" t="s">
        <v>1232</v>
      </c>
      <c r="L1638" s="796">
        <v>1</v>
      </c>
      <c r="M1638" s="792">
        <v>12</v>
      </c>
      <c r="N1638" s="794">
        <v>36777.53</v>
      </c>
      <c r="O1638" s="796">
        <v>1</v>
      </c>
      <c r="P1638" s="796">
        <v>6</v>
      </c>
      <c r="Q1638" s="794">
        <v>17717.359999999997</v>
      </c>
    </row>
    <row r="1639" spans="2:17" s="49" customFormat="1" ht="11.25">
      <c r="B1639" s="791" t="s">
        <v>1225</v>
      </c>
      <c r="C1639" s="792" t="s">
        <v>1233</v>
      </c>
      <c r="D1639" s="792" t="s">
        <v>86</v>
      </c>
      <c r="E1639" s="793" t="s">
        <v>1387</v>
      </c>
      <c r="F1639" s="794">
        <v>2300</v>
      </c>
      <c r="G1639" s="792" t="s">
        <v>5611</v>
      </c>
      <c r="H1639" s="795" t="s">
        <v>5612</v>
      </c>
      <c r="I1639" s="795" t="s">
        <v>1290</v>
      </c>
      <c r="J1639" s="795" t="s">
        <v>1238</v>
      </c>
      <c r="K1639" s="793" t="s">
        <v>1232</v>
      </c>
      <c r="L1639" s="796">
        <v>1</v>
      </c>
      <c r="M1639" s="792">
        <v>12</v>
      </c>
      <c r="N1639" s="794">
        <v>30596.799999999999</v>
      </c>
      <c r="O1639" s="796">
        <v>1</v>
      </c>
      <c r="P1639" s="796">
        <v>6</v>
      </c>
      <c r="Q1639" s="794">
        <v>14689.26</v>
      </c>
    </row>
    <row r="1640" spans="2:17" s="49" customFormat="1" ht="11.25">
      <c r="B1640" s="791" t="s">
        <v>1225</v>
      </c>
      <c r="C1640" s="792" t="s">
        <v>1233</v>
      </c>
      <c r="D1640" s="792" t="s">
        <v>86</v>
      </c>
      <c r="E1640" s="793" t="s">
        <v>4663</v>
      </c>
      <c r="F1640" s="794">
        <v>2500</v>
      </c>
      <c r="G1640" s="792" t="s">
        <v>5613</v>
      </c>
      <c r="H1640" s="795" t="s">
        <v>5614</v>
      </c>
      <c r="I1640" s="795" t="s">
        <v>1242</v>
      </c>
      <c r="J1640" s="795" t="s">
        <v>1242</v>
      </c>
      <c r="K1640" s="793" t="s">
        <v>1242</v>
      </c>
      <c r="L1640" s="796">
        <v>7</v>
      </c>
      <c r="M1640" s="792">
        <v>12</v>
      </c>
      <c r="N1640" s="794">
        <v>33000</v>
      </c>
      <c r="O1640" s="796">
        <v>1</v>
      </c>
      <c r="P1640" s="796">
        <v>6</v>
      </c>
      <c r="Q1640" s="794">
        <v>15928.96</v>
      </c>
    </row>
    <row r="1641" spans="2:17" s="49" customFormat="1" ht="11.25">
      <c r="B1641" s="791" t="s">
        <v>1225</v>
      </c>
      <c r="C1641" s="792" t="s">
        <v>1233</v>
      </c>
      <c r="D1641" s="792" t="s">
        <v>86</v>
      </c>
      <c r="E1641" s="793" t="s">
        <v>1659</v>
      </c>
      <c r="F1641" s="794">
        <v>2300</v>
      </c>
      <c r="G1641" s="792" t="s">
        <v>5615</v>
      </c>
      <c r="H1641" s="795" t="s">
        <v>5616</v>
      </c>
      <c r="I1641" s="795" t="s">
        <v>3384</v>
      </c>
      <c r="J1641" s="795" t="s">
        <v>1238</v>
      </c>
      <c r="K1641" s="793" t="s">
        <v>1251</v>
      </c>
      <c r="L1641" s="796">
        <v>7</v>
      </c>
      <c r="M1641" s="792">
        <v>12</v>
      </c>
      <c r="N1641" s="794">
        <v>30500.35</v>
      </c>
      <c r="O1641" s="796">
        <v>1</v>
      </c>
      <c r="P1641" s="796">
        <v>4</v>
      </c>
      <c r="Q1641" s="794">
        <v>7830</v>
      </c>
    </row>
    <row r="1642" spans="2:17" s="49" customFormat="1" ht="11.25">
      <c r="B1642" s="791" t="s">
        <v>1225</v>
      </c>
      <c r="C1642" s="792" t="s">
        <v>1233</v>
      </c>
      <c r="D1642" s="792" t="s">
        <v>86</v>
      </c>
      <c r="E1642" s="793" t="s">
        <v>2999</v>
      </c>
      <c r="F1642" s="794">
        <v>2000</v>
      </c>
      <c r="G1642" s="792" t="s">
        <v>5617</v>
      </c>
      <c r="H1642" s="795" t="s">
        <v>5618</v>
      </c>
      <c r="I1642" s="795" t="s">
        <v>1290</v>
      </c>
      <c r="J1642" s="795" t="s">
        <v>1238</v>
      </c>
      <c r="K1642" s="793" t="s">
        <v>1232</v>
      </c>
      <c r="L1642" s="796">
        <v>1</v>
      </c>
      <c r="M1642" s="792">
        <v>12</v>
      </c>
      <c r="N1642" s="794">
        <v>26846.94</v>
      </c>
      <c r="O1642" s="796">
        <v>1</v>
      </c>
      <c r="P1642" s="796">
        <v>6</v>
      </c>
      <c r="Q1642" s="794">
        <v>12861.529999999999</v>
      </c>
    </row>
    <row r="1643" spans="2:17" s="49" customFormat="1" ht="11.25">
      <c r="B1643" s="791" t="s">
        <v>1225</v>
      </c>
      <c r="C1643" s="792" t="s">
        <v>1233</v>
      </c>
      <c r="D1643" s="792" t="s">
        <v>86</v>
      </c>
      <c r="E1643" s="793" t="s">
        <v>1244</v>
      </c>
      <c r="F1643" s="794">
        <v>2000</v>
      </c>
      <c r="G1643" s="792" t="s">
        <v>5619</v>
      </c>
      <c r="H1643" s="795" t="s">
        <v>5620</v>
      </c>
      <c r="I1643" s="795" t="s">
        <v>4646</v>
      </c>
      <c r="J1643" s="795" t="s">
        <v>1256</v>
      </c>
      <c r="K1643" s="793" t="s">
        <v>1232</v>
      </c>
      <c r="L1643" s="796">
        <v>1</v>
      </c>
      <c r="M1643" s="792">
        <v>12</v>
      </c>
      <c r="N1643" s="794">
        <v>27000</v>
      </c>
      <c r="O1643" s="796">
        <v>1</v>
      </c>
      <c r="P1643" s="796">
        <v>6</v>
      </c>
      <c r="Q1643" s="794">
        <v>12930</v>
      </c>
    </row>
    <row r="1644" spans="2:17" s="49" customFormat="1" ht="11.25">
      <c r="B1644" s="791" t="s">
        <v>1225</v>
      </c>
      <c r="C1644" s="792" t="s">
        <v>1233</v>
      </c>
      <c r="D1644" s="792" t="s">
        <v>86</v>
      </c>
      <c r="E1644" s="793" t="s">
        <v>1244</v>
      </c>
      <c r="F1644" s="794">
        <v>2000</v>
      </c>
      <c r="G1644" s="792" t="s">
        <v>5621</v>
      </c>
      <c r="H1644" s="795" t="s">
        <v>5622</v>
      </c>
      <c r="I1644" s="795" t="s">
        <v>1290</v>
      </c>
      <c r="J1644" s="795" t="s">
        <v>1238</v>
      </c>
      <c r="K1644" s="793" t="s">
        <v>1251</v>
      </c>
      <c r="L1644" s="796">
        <v>1</v>
      </c>
      <c r="M1644" s="792">
        <v>12</v>
      </c>
      <c r="N1644" s="794">
        <v>26999.87</v>
      </c>
      <c r="O1644" s="796">
        <v>1</v>
      </c>
      <c r="P1644" s="796">
        <v>6</v>
      </c>
      <c r="Q1644" s="794">
        <v>12863.33</v>
      </c>
    </row>
    <row r="1645" spans="2:17" s="49" customFormat="1" ht="11.25">
      <c r="B1645" s="791" t="s">
        <v>1225</v>
      </c>
      <c r="C1645" s="792" t="s">
        <v>1233</v>
      </c>
      <c r="D1645" s="792" t="s">
        <v>86</v>
      </c>
      <c r="E1645" s="793" t="s">
        <v>3851</v>
      </c>
      <c r="F1645" s="794">
        <v>2600</v>
      </c>
      <c r="G1645" s="792" t="s">
        <v>5623</v>
      </c>
      <c r="H1645" s="795" t="s">
        <v>5624</v>
      </c>
      <c r="I1645" s="795" t="s">
        <v>5625</v>
      </c>
      <c r="J1645" s="795" t="s">
        <v>1256</v>
      </c>
      <c r="K1645" s="793" t="s">
        <v>1275</v>
      </c>
      <c r="L1645" s="796">
        <v>1</v>
      </c>
      <c r="M1645" s="792">
        <v>12</v>
      </c>
      <c r="N1645" s="794">
        <v>34039.479999999996</v>
      </c>
      <c r="O1645" s="796">
        <v>1</v>
      </c>
      <c r="P1645" s="796">
        <v>6</v>
      </c>
      <c r="Q1645" s="794">
        <v>16439.900000000001</v>
      </c>
    </row>
    <row r="1646" spans="2:17" s="49" customFormat="1" ht="11.25">
      <c r="B1646" s="791" t="s">
        <v>1225</v>
      </c>
      <c r="C1646" s="792" t="s">
        <v>1243</v>
      </c>
      <c r="D1646" s="792" t="s">
        <v>86</v>
      </c>
      <c r="E1646" s="793" t="s">
        <v>1239</v>
      </c>
      <c r="F1646" s="794">
        <v>1500</v>
      </c>
      <c r="G1646" s="792" t="s">
        <v>5626</v>
      </c>
      <c r="H1646" s="795" t="s">
        <v>5627</v>
      </c>
      <c r="I1646" s="795" t="s">
        <v>5628</v>
      </c>
      <c r="J1646" s="795" t="s">
        <v>1256</v>
      </c>
      <c r="K1646" s="793" t="s">
        <v>1251</v>
      </c>
      <c r="L1646" s="796">
        <v>7</v>
      </c>
      <c r="M1646" s="792">
        <v>12</v>
      </c>
      <c r="N1646" s="794">
        <v>21200</v>
      </c>
      <c r="O1646" s="796">
        <v>1</v>
      </c>
      <c r="P1646" s="796">
        <v>6</v>
      </c>
      <c r="Q1646" s="794">
        <v>9930</v>
      </c>
    </row>
    <row r="1647" spans="2:17" s="49" customFormat="1" ht="11.25">
      <c r="B1647" s="791" t="s">
        <v>1225</v>
      </c>
      <c r="C1647" s="792" t="s">
        <v>1233</v>
      </c>
      <c r="D1647" s="792" t="s">
        <v>86</v>
      </c>
      <c r="E1647" s="793" t="s">
        <v>1264</v>
      </c>
      <c r="F1647" s="794">
        <v>2000</v>
      </c>
      <c r="G1647" s="792" t="s">
        <v>5629</v>
      </c>
      <c r="H1647" s="795" t="s">
        <v>5630</v>
      </c>
      <c r="I1647" s="795" t="s">
        <v>5631</v>
      </c>
      <c r="J1647" s="795" t="s">
        <v>1231</v>
      </c>
      <c r="K1647" s="793" t="s">
        <v>1232</v>
      </c>
      <c r="L1647" s="796">
        <v>1</v>
      </c>
      <c r="M1647" s="792">
        <v>12</v>
      </c>
      <c r="N1647" s="794">
        <v>26937.64</v>
      </c>
      <c r="O1647" s="796">
        <v>1</v>
      </c>
      <c r="P1647" s="796">
        <v>6</v>
      </c>
      <c r="Q1647" s="794">
        <v>12928.619999999999</v>
      </c>
    </row>
    <row r="1648" spans="2:17" s="49" customFormat="1" ht="11.25">
      <c r="B1648" s="791" t="s">
        <v>1225</v>
      </c>
      <c r="C1648" s="792" t="s">
        <v>1233</v>
      </c>
      <c r="D1648" s="792" t="s">
        <v>86</v>
      </c>
      <c r="E1648" s="793" t="s">
        <v>1450</v>
      </c>
      <c r="F1648" s="794">
        <v>2000</v>
      </c>
      <c r="G1648" s="792" t="s">
        <v>5632</v>
      </c>
      <c r="H1648" s="795" t="s">
        <v>5633</v>
      </c>
      <c r="I1648" s="795" t="s">
        <v>1290</v>
      </c>
      <c r="J1648" s="795" t="s">
        <v>1238</v>
      </c>
      <c r="K1648" s="793" t="s">
        <v>1232</v>
      </c>
      <c r="L1648" s="796">
        <v>7</v>
      </c>
      <c r="M1648" s="792">
        <v>12</v>
      </c>
      <c r="N1648" s="794">
        <v>26999.59</v>
      </c>
      <c r="O1648" s="796">
        <v>1</v>
      </c>
      <c r="P1648" s="796">
        <v>6</v>
      </c>
      <c r="Q1648" s="794">
        <v>12929.16</v>
      </c>
    </row>
    <row r="1649" spans="2:17" s="49" customFormat="1" ht="11.25">
      <c r="B1649" s="791" t="s">
        <v>1225</v>
      </c>
      <c r="C1649" s="792" t="s">
        <v>1233</v>
      </c>
      <c r="D1649" s="792" t="s">
        <v>86</v>
      </c>
      <c r="E1649" s="793" t="s">
        <v>2570</v>
      </c>
      <c r="F1649" s="794">
        <v>2000</v>
      </c>
      <c r="G1649" s="792" t="s">
        <v>5634</v>
      </c>
      <c r="H1649" s="795" t="s">
        <v>5635</v>
      </c>
      <c r="I1649" s="795" t="s">
        <v>2836</v>
      </c>
      <c r="J1649" s="795" t="s">
        <v>1238</v>
      </c>
      <c r="K1649" s="793" t="s">
        <v>1232</v>
      </c>
      <c r="L1649" s="796">
        <v>1</v>
      </c>
      <c r="M1649" s="792">
        <v>12</v>
      </c>
      <c r="N1649" s="794">
        <v>26696.799999999999</v>
      </c>
      <c r="O1649" s="796">
        <v>1</v>
      </c>
      <c r="P1649" s="796">
        <v>6</v>
      </c>
      <c r="Q1649" s="794">
        <v>12903.89</v>
      </c>
    </row>
    <row r="1650" spans="2:17" s="49" customFormat="1" ht="11.25">
      <c r="B1650" s="791" t="s">
        <v>1225</v>
      </c>
      <c r="C1650" s="792" t="s">
        <v>1233</v>
      </c>
      <c r="D1650" s="792" t="s">
        <v>86</v>
      </c>
      <c r="E1650" s="793" t="s">
        <v>1244</v>
      </c>
      <c r="F1650" s="794">
        <v>2000</v>
      </c>
      <c r="G1650" s="792" t="s">
        <v>5636</v>
      </c>
      <c r="H1650" s="795" t="s">
        <v>5637</v>
      </c>
      <c r="I1650" s="795" t="s">
        <v>1331</v>
      </c>
      <c r="J1650" s="795" t="s">
        <v>1238</v>
      </c>
      <c r="K1650" s="793" t="s">
        <v>1232</v>
      </c>
      <c r="L1650" s="796">
        <v>1</v>
      </c>
      <c r="M1650" s="792">
        <v>12</v>
      </c>
      <c r="N1650" s="794">
        <v>25821.860000000004</v>
      </c>
      <c r="O1650" s="796">
        <v>1</v>
      </c>
      <c r="P1650" s="796">
        <v>6</v>
      </c>
      <c r="Q1650" s="794">
        <v>12863.33</v>
      </c>
    </row>
    <row r="1651" spans="2:17" s="49" customFormat="1" ht="11.25">
      <c r="B1651" s="791" t="s">
        <v>1225</v>
      </c>
      <c r="C1651" s="792" t="s">
        <v>1233</v>
      </c>
      <c r="D1651" s="792" t="s">
        <v>86</v>
      </c>
      <c r="E1651" s="793" t="s">
        <v>1769</v>
      </c>
      <c r="F1651" s="794">
        <v>2600</v>
      </c>
      <c r="G1651" s="792" t="s">
        <v>5638</v>
      </c>
      <c r="H1651" s="795" t="s">
        <v>5639</v>
      </c>
      <c r="I1651" s="795" t="s">
        <v>4356</v>
      </c>
      <c r="J1651" s="795" t="s">
        <v>1256</v>
      </c>
      <c r="K1651" s="793" t="s">
        <v>1260</v>
      </c>
      <c r="L1651" s="796">
        <v>1</v>
      </c>
      <c r="M1651" s="792">
        <v>12</v>
      </c>
      <c r="N1651" s="794">
        <v>33748.050000000003</v>
      </c>
      <c r="O1651" s="796">
        <v>1</v>
      </c>
      <c r="P1651" s="796">
        <v>6</v>
      </c>
      <c r="Q1651" s="794">
        <v>16530</v>
      </c>
    </row>
    <row r="1652" spans="2:17" s="49" customFormat="1" ht="11.25">
      <c r="B1652" s="791" t="s">
        <v>1225</v>
      </c>
      <c r="C1652" s="792" t="s">
        <v>1233</v>
      </c>
      <c r="D1652" s="792" t="s">
        <v>86</v>
      </c>
      <c r="E1652" s="793" t="s">
        <v>3095</v>
      </c>
      <c r="F1652" s="794">
        <v>2600</v>
      </c>
      <c r="G1652" s="792" t="s">
        <v>5640</v>
      </c>
      <c r="H1652" s="795" t="s">
        <v>5641</v>
      </c>
      <c r="I1652" s="795" t="s">
        <v>5642</v>
      </c>
      <c r="J1652" s="795" t="s">
        <v>1256</v>
      </c>
      <c r="K1652" s="793" t="s">
        <v>1260</v>
      </c>
      <c r="L1652" s="796">
        <v>1</v>
      </c>
      <c r="M1652" s="792">
        <v>12</v>
      </c>
      <c r="N1652" s="794">
        <v>34362.85</v>
      </c>
      <c r="O1652" s="796">
        <v>1</v>
      </c>
      <c r="P1652" s="796">
        <v>6</v>
      </c>
      <c r="Q1652" s="794">
        <v>16529.46</v>
      </c>
    </row>
    <row r="1653" spans="2:17" s="49" customFormat="1" ht="11.25">
      <c r="B1653" s="791" t="s">
        <v>1225</v>
      </c>
      <c r="C1653" s="792" t="s">
        <v>1233</v>
      </c>
      <c r="D1653" s="792" t="s">
        <v>86</v>
      </c>
      <c r="E1653" s="793" t="s">
        <v>1734</v>
      </c>
      <c r="F1653" s="794">
        <v>2500</v>
      </c>
      <c r="G1653" s="792" t="s">
        <v>5643</v>
      </c>
      <c r="H1653" s="795" t="s">
        <v>5644</v>
      </c>
      <c r="I1653" s="795" t="s">
        <v>1290</v>
      </c>
      <c r="J1653" s="795" t="s">
        <v>1238</v>
      </c>
      <c r="K1653" s="793" t="s">
        <v>1232</v>
      </c>
      <c r="L1653" s="796">
        <v>8</v>
      </c>
      <c r="M1653" s="792">
        <v>12</v>
      </c>
      <c r="N1653" s="794">
        <v>32894.959999999999</v>
      </c>
      <c r="O1653" s="796">
        <v>1</v>
      </c>
      <c r="P1653" s="796">
        <v>6</v>
      </c>
      <c r="Q1653" s="794">
        <v>16070.02</v>
      </c>
    </row>
    <row r="1654" spans="2:17" s="49" customFormat="1" ht="11.25">
      <c r="B1654" s="791" t="s">
        <v>1225</v>
      </c>
      <c r="C1654" s="792" t="s">
        <v>1233</v>
      </c>
      <c r="D1654" s="792" t="s">
        <v>86</v>
      </c>
      <c r="E1654" s="793" t="s">
        <v>1252</v>
      </c>
      <c r="F1654" s="794">
        <v>2300</v>
      </c>
      <c r="G1654" s="792" t="s">
        <v>5645</v>
      </c>
      <c r="H1654" s="795" t="s">
        <v>5646</v>
      </c>
      <c r="I1654" s="795" t="s">
        <v>1331</v>
      </c>
      <c r="J1654" s="795" t="s">
        <v>1238</v>
      </c>
      <c r="K1654" s="793" t="s">
        <v>1232</v>
      </c>
      <c r="L1654" s="796">
        <v>1</v>
      </c>
      <c r="M1654" s="792">
        <v>12</v>
      </c>
      <c r="N1654" s="794">
        <v>30552.400000000001</v>
      </c>
      <c r="O1654" s="796">
        <v>0</v>
      </c>
      <c r="P1654" s="796">
        <v>1</v>
      </c>
      <c r="Q1654" s="794">
        <v>3335</v>
      </c>
    </row>
    <row r="1655" spans="2:17" s="49" customFormat="1" ht="11.25">
      <c r="B1655" s="791" t="s">
        <v>1225</v>
      </c>
      <c r="C1655" s="792" t="s">
        <v>1233</v>
      </c>
      <c r="D1655" s="792" t="s">
        <v>86</v>
      </c>
      <c r="E1655" s="793" t="s">
        <v>1244</v>
      </c>
      <c r="F1655" s="794">
        <v>2000</v>
      </c>
      <c r="G1655" s="792" t="s">
        <v>5647</v>
      </c>
      <c r="H1655" s="795" t="s">
        <v>5648</v>
      </c>
      <c r="I1655" s="795" t="s">
        <v>1290</v>
      </c>
      <c r="J1655" s="795" t="s">
        <v>1238</v>
      </c>
      <c r="K1655" s="793" t="s">
        <v>1251</v>
      </c>
      <c r="L1655" s="796">
        <v>1</v>
      </c>
      <c r="M1655" s="792">
        <v>12</v>
      </c>
      <c r="N1655" s="794">
        <v>26891.93</v>
      </c>
      <c r="O1655" s="796">
        <v>1</v>
      </c>
      <c r="P1655" s="796">
        <v>6</v>
      </c>
      <c r="Q1655" s="794">
        <v>12811.66</v>
      </c>
    </row>
    <row r="1656" spans="2:17" s="49" customFormat="1" ht="11.25">
      <c r="B1656" s="791" t="s">
        <v>1225</v>
      </c>
      <c r="C1656" s="792" t="s">
        <v>1243</v>
      </c>
      <c r="D1656" s="792" t="s">
        <v>86</v>
      </c>
      <c r="E1656" s="793" t="s">
        <v>1339</v>
      </c>
      <c r="F1656" s="794">
        <v>2300</v>
      </c>
      <c r="G1656" s="792" t="s">
        <v>5649</v>
      </c>
      <c r="H1656" s="795" t="s">
        <v>5650</v>
      </c>
      <c r="I1656" s="795" t="s">
        <v>2127</v>
      </c>
      <c r="J1656" s="795" t="s">
        <v>1256</v>
      </c>
      <c r="K1656" s="793" t="s">
        <v>1327</v>
      </c>
      <c r="L1656" s="796">
        <v>1</v>
      </c>
      <c r="M1656" s="792">
        <v>12</v>
      </c>
      <c r="N1656" s="794">
        <v>30445.86</v>
      </c>
      <c r="O1656" s="796">
        <v>1</v>
      </c>
      <c r="P1656" s="796">
        <v>6</v>
      </c>
      <c r="Q1656" s="794">
        <v>14408.64</v>
      </c>
    </row>
    <row r="1657" spans="2:17" s="49" customFormat="1" ht="11.25">
      <c r="B1657" s="791" t="s">
        <v>1225</v>
      </c>
      <c r="C1657" s="792" t="s">
        <v>1233</v>
      </c>
      <c r="D1657" s="792" t="s">
        <v>86</v>
      </c>
      <c r="E1657" s="793" t="s">
        <v>1719</v>
      </c>
      <c r="F1657" s="794">
        <v>1800</v>
      </c>
      <c r="G1657" s="792" t="s">
        <v>5651</v>
      </c>
      <c r="H1657" s="795" t="s">
        <v>5652</v>
      </c>
      <c r="I1657" s="795" t="s">
        <v>3435</v>
      </c>
      <c r="J1657" s="795" t="s">
        <v>1256</v>
      </c>
      <c r="K1657" s="793" t="s">
        <v>1251</v>
      </c>
      <c r="L1657" s="796">
        <v>7</v>
      </c>
      <c r="M1657" s="792">
        <v>12</v>
      </c>
      <c r="N1657" s="794">
        <v>24599.87</v>
      </c>
      <c r="O1657" s="796">
        <v>1</v>
      </c>
      <c r="P1657" s="796">
        <v>6</v>
      </c>
      <c r="Q1657" s="794">
        <v>11730</v>
      </c>
    </row>
    <row r="1658" spans="2:17" s="49" customFormat="1" ht="11.25">
      <c r="B1658" s="791" t="s">
        <v>1225</v>
      </c>
      <c r="C1658" s="792" t="s">
        <v>1233</v>
      </c>
      <c r="D1658" s="792" t="s">
        <v>86</v>
      </c>
      <c r="E1658" s="793" t="s">
        <v>1276</v>
      </c>
      <c r="F1658" s="794">
        <v>3000</v>
      </c>
      <c r="G1658" s="792" t="s">
        <v>5653</v>
      </c>
      <c r="H1658" s="795" t="s">
        <v>5654</v>
      </c>
      <c r="I1658" s="795" t="s">
        <v>1453</v>
      </c>
      <c r="J1658" s="795" t="s">
        <v>1256</v>
      </c>
      <c r="K1658" s="793" t="s">
        <v>1251</v>
      </c>
      <c r="L1658" s="796">
        <v>4</v>
      </c>
      <c r="M1658" s="792">
        <v>12</v>
      </c>
      <c r="N1658" s="794">
        <v>39000</v>
      </c>
      <c r="O1658" s="796">
        <v>1</v>
      </c>
      <c r="P1658" s="796">
        <v>6</v>
      </c>
      <c r="Q1658" s="794">
        <v>18929.379999999997</v>
      </c>
    </row>
    <row r="1659" spans="2:17" s="49" customFormat="1" ht="11.25">
      <c r="B1659" s="791" t="s">
        <v>1225</v>
      </c>
      <c r="C1659" s="792" t="s">
        <v>1233</v>
      </c>
      <c r="D1659" s="792" t="s">
        <v>86</v>
      </c>
      <c r="E1659" s="793" t="s">
        <v>1244</v>
      </c>
      <c r="F1659" s="794">
        <v>2000</v>
      </c>
      <c r="G1659" s="792" t="s">
        <v>5655</v>
      </c>
      <c r="H1659" s="795" t="s">
        <v>5656</v>
      </c>
      <c r="I1659" s="795" t="s">
        <v>1331</v>
      </c>
      <c r="J1659" s="795" t="s">
        <v>1238</v>
      </c>
      <c r="K1659" s="793" t="s">
        <v>1251</v>
      </c>
      <c r="L1659" s="796">
        <v>1</v>
      </c>
      <c r="M1659" s="792">
        <v>12</v>
      </c>
      <c r="N1659" s="794">
        <v>26917.77</v>
      </c>
      <c r="O1659" s="796">
        <v>1</v>
      </c>
      <c r="P1659" s="796">
        <v>6</v>
      </c>
      <c r="Q1659" s="794">
        <v>12912.36</v>
      </c>
    </row>
    <row r="1660" spans="2:17" s="49" customFormat="1" ht="11.25">
      <c r="B1660" s="791" t="s">
        <v>1225</v>
      </c>
      <c r="C1660" s="792" t="s">
        <v>1233</v>
      </c>
      <c r="D1660" s="792" t="s">
        <v>86</v>
      </c>
      <c r="E1660" s="793" t="s">
        <v>2297</v>
      </c>
      <c r="F1660" s="794">
        <v>2000</v>
      </c>
      <c r="G1660" s="792" t="s">
        <v>5657</v>
      </c>
      <c r="H1660" s="795" t="s">
        <v>5658</v>
      </c>
      <c r="I1660" s="795" t="s">
        <v>1331</v>
      </c>
      <c r="J1660" s="795" t="s">
        <v>1238</v>
      </c>
      <c r="K1660" s="793" t="s">
        <v>1232</v>
      </c>
      <c r="L1660" s="796">
        <v>1</v>
      </c>
      <c r="M1660" s="792">
        <v>12</v>
      </c>
      <c r="N1660" s="794">
        <v>26706.510000000002</v>
      </c>
      <c r="O1660" s="796">
        <v>1</v>
      </c>
      <c r="P1660" s="796">
        <v>6</v>
      </c>
      <c r="Q1660" s="794">
        <v>12077.509999999998</v>
      </c>
    </row>
    <row r="1661" spans="2:17" s="49" customFormat="1" ht="11.25">
      <c r="B1661" s="791" t="s">
        <v>1225</v>
      </c>
      <c r="C1661" s="792" t="s">
        <v>1233</v>
      </c>
      <c r="D1661" s="792" t="s">
        <v>86</v>
      </c>
      <c r="E1661" s="793" t="s">
        <v>5659</v>
      </c>
      <c r="F1661" s="794">
        <v>2300</v>
      </c>
      <c r="G1661" s="792" t="s">
        <v>5660</v>
      </c>
      <c r="H1661" s="795" t="s">
        <v>5661</v>
      </c>
      <c r="I1661" s="795" t="s">
        <v>1290</v>
      </c>
      <c r="J1661" s="795" t="s">
        <v>1238</v>
      </c>
      <c r="K1661" s="793" t="s">
        <v>1251</v>
      </c>
      <c r="L1661" s="796">
        <v>1</v>
      </c>
      <c r="M1661" s="792">
        <v>12</v>
      </c>
      <c r="N1661" s="794">
        <v>30328.16</v>
      </c>
      <c r="O1661" s="796">
        <v>1</v>
      </c>
      <c r="P1661" s="796">
        <v>6</v>
      </c>
      <c r="Q1661" s="794">
        <v>14714.02</v>
      </c>
    </row>
    <row r="1662" spans="2:17" s="49" customFormat="1" ht="11.25">
      <c r="B1662" s="791" t="s">
        <v>1225</v>
      </c>
      <c r="C1662" s="792" t="s">
        <v>1233</v>
      </c>
      <c r="D1662" s="792" t="s">
        <v>86</v>
      </c>
      <c r="E1662" s="793" t="s">
        <v>1239</v>
      </c>
      <c r="F1662" s="794">
        <v>1500</v>
      </c>
      <c r="G1662" s="792" t="s">
        <v>5662</v>
      </c>
      <c r="H1662" s="795" t="s">
        <v>5663</v>
      </c>
      <c r="I1662" s="795" t="s">
        <v>3238</v>
      </c>
      <c r="J1662" s="795" t="s">
        <v>1256</v>
      </c>
      <c r="K1662" s="793" t="s">
        <v>1251</v>
      </c>
      <c r="L1662" s="796">
        <v>7</v>
      </c>
      <c r="M1662" s="792">
        <v>12</v>
      </c>
      <c r="N1662" s="794">
        <v>20846.669999999998</v>
      </c>
      <c r="O1662" s="796">
        <v>1</v>
      </c>
      <c r="P1662" s="796">
        <v>6</v>
      </c>
      <c r="Q1662" s="794">
        <v>9839.17</v>
      </c>
    </row>
    <row r="1663" spans="2:17" s="49" customFormat="1" ht="11.25">
      <c r="B1663" s="791" t="s">
        <v>1225</v>
      </c>
      <c r="C1663" s="792" t="s">
        <v>1233</v>
      </c>
      <c r="D1663" s="792" t="s">
        <v>86</v>
      </c>
      <c r="E1663" s="793" t="s">
        <v>1819</v>
      </c>
      <c r="F1663" s="794">
        <v>2600</v>
      </c>
      <c r="G1663" s="792" t="s">
        <v>5664</v>
      </c>
      <c r="H1663" s="795" t="s">
        <v>5665</v>
      </c>
      <c r="I1663" s="795" t="s">
        <v>5666</v>
      </c>
      <c r="J1663" s="795" t="s">
        <v>1238</v>
      </c>
      <c r="K1663" s="793" t="s">
        <v>1232</v>
      </c>
      <c r="L1663" s="796">
        <v>1</v>
      </c>
      <c r="M1663" s="792">
        <v>12</v>
      </c>
      <c r="N1663" s="794">
        <v>34084.979999999996</v>
      </c>
      <c r="O1663" s="796">
        <v>1</v>
      </c>
      <c r="P1663" s="796">
        <v>6</v>
      </c>
      <c r="Q1663" s="794">
        <v>16528.199999999997</v>
      </c>
    </row>
    <row r="1664" spans="2:17" s="49" customFormat="1" ht="11.25">
      <c r="B1664" s="791" t="s">
        <v>1225</v>
      </c>
      <c r="C1664" s="792" t="s">
        <v>1233</v>
      </c>
      <c r="D1664" s="792" t="s">
        <v>86</v>
      </c>
      <c r="E1664" s="793" t="s">
        <v>1312</v>
      </c>
      <c r="F1664" s="794">
        <v>2000</v>
      </c>
      <c r="G1664" s="792" t="s">
        <v>5667</v>
      </c>
      <c r="H1664" s="795" t="s">
        <v>5668</v>
      </c>
      <c r="I1664" s="795" t="s">
        <v>1290</v>
      </c>
      <c r="J1664" s="795" t="s">
        <v>1238</v>
      </c>
      <c r="K1664" s="793" t="s">
        <v>1251</v>
      </c>
      <c r="L1664" s="796">
        <v>1</v>
      </c>
      <c r="M1664" s="792">
        <v>12</v>
      </c>
      <c r="N1664" s="794">
        <v>26723.46</v>
      </c>
      <c r="O1664" s="796">
        <v>1</v>
      </c>
      <c r="P1664" s="796">
        <v>6</v>
      </c>
      <c r="Q1664" s="794">
        <v>12846.67</v>
      </c>
    </row>
    <row r="1665" spans="2:17" s="49" customFormat="1" ht="11.25">
      <c r="B1665" s="791" t="s">
        <v>1225</v>
      </c>
      <c r="C1665" s="792" t="s">
        <v>1233</v>
      </c>
      <c r="D1665" s="792" t="s">
        <v>86</v>
      </c>
      <c r="E1665" s="793" t="s">
        <v>2716</v>
      </c>
      <c r="F1665" s="794">
        <v>2300</v>
      </c>
      <c r="G1665" s="792" t="s">
        <v>5669</v>
      </c>
      <c r="H1665" s="795" t="s">
        <v>5670</v>
      </c>
      <c r="I1665" s="795" t="s">
        <v>1456</v>
      </c>
      <c r="J1665" s="795" t="s">
        <v>1238</v>
      </c>
      <c r="K1665" s="793" t="s">
        <v>1232</v>
      </c>
      <c r="L1665" s="796">
        <v>1</v>
      </c>
      <c r="M1665" s="792">
        <v>12</v>
      </c>
      <c r="N1665" s="794">
        <v>30555.59</v>
      </c>
      <c r="O1665" s="796">
        <v>1</v>
      </c>
      <c r="P1665" s="796">
        <v>6</v>
      </c>
      <c r="Q1665" s="794">
        <v>13656.67</v>
      </c>
    </row>
    <row r="1666" spans="2:17" s="49" customFormat="1" ht="11.25">
      <c r="B1666" s="791" t="s">
        <v>1225</v>
      </c>
      <c r="C1666" s="792" t="s">
        <v>1233</v>
      </c>
      <c r="D1666" s="792" t="s">
        <v>86</v>
      </c>
      <c r="E1666" s="793" t="s">
        <v>1239</v>
      </c>
      <c r="F1666" s="794">
        <v>1500</v>
      </c>
      <c r="G1666" s="792" t="s">
        <v>5671</v>
      </c>
      <c r="H1666" s="795" t="s">
        <v>5672</v>
      </c>
      <c r="I1666" s="795" t="s">
        <v>5673</v>
      </c>
      <c r="J1666" s="795" t="s">
        <v>1256</v>
      </c>
      <c r="K1666" s="793" t="s">
        <v>1260</v>
      </c>
      <c r="L1666" s="796">
        <v>7</v>
      </c>
      <c r="M1666" s="792">
        <v>12</v>
      </c>
      <c r="N1666" s="794">
        <v>21169.79</v>
      </c>
      <c r="O1666" s="796">
        <v>1</v>
      </c>
      <c r="P1666" s="796">
        <v>6</v>
      </c>
      <c r="Q1666" s="794">
        <v>9807.5</v>
      </c>
    </row>
    <row r="1667" spans="2:17" s="49" customFormat="1" ht="11.25">
      <c r="B1667" s="791" t="s">
        <v>1225</v>
      </c>
      <c r="C1667" s="792" t="s">
        <v>1233</v>
      </c>
      <c r="D1667" s="792" t="s">
        <v>86</v>
      </c>
      <c r="E1667" s="793" t="s">
        <v>3168</v>
      </c>
      <c r="F1667" s="794">
        <v>2000</v>
      </c>
      <c r="G1667" s="792" t="s">
        <v>5674</v>
      </c>
      <c r="H1667" s="795" t="s">
        <v>5675</v>
      </c>
      <c r="I1667" s="795" t="s">
        <v>1331</v>
      </c>
      <c r="J1667" s="795" t="s">
        <v>1238</v>
      </c>
      <c r="K1667" s="793" t="s">
        <v>1251</v>
      </c>
      <c r="L1667" s="796">
        <v>1</v>
      </c>
      <c r="M1667" s="792">
        <v>12</v>
      </c>
      <c r="N1667" s="794">
        <v>26993.47</v>
      </c>
      <c r="O1667" s="796">
        <v>1</v>
      </c>
      <c r="P1667" s="796">
        <v>6</v>
      </c>
      <c r="Q1667" s="794">
        <v>12930</v>
      </c>
    </row>
    <row r="1668" spans="2:17" s="49" customFormat="1" ht="11.25">
      <c r="B1668" s="791" t="s">
        <v>1225</v>
      </c>
      <c r="C1668" s="792" t="s">
        <v>1233</v>
      </c>
      <c r="D1668" s="792" t="s">
        <v>86</v>
      </c>
      <c r="E1668" s="793" t="s">
        <v>1244</v>
      </c>
      <c r="F1668" s="794">
        <v>2000</v>
      </c>
      <c r="G1668" s="792" t="s">
        <v>5676</v>
      </c>
      <c r="H1668" s="795" t="s">
        <v>5677</v>
      </c>
      <c r="I1668" s="795" t="s">
        <v>1449</v>
      </c>
      <c r="J1668" s="795" t="s">
        <v>1256</v>
      </c>
      <c r="K1668" s="793" t="s">
        <v>1251</v>
      </c>
      <c r="L1668" s="796">
        <v>1</v>
      </c>
      <c r="M1668" s="792">
        <v>12</v>
      </c>
      <c r="N1668" s="794">
        <v>27000</v>
      </c>
      <c r="O1668" s="796">
        <v>1</v>
      </c>
      <c r="P1668" s="796">
        <v>6</v>
      </c>
      <c r="Q1668" s="794">
        <v>12930</v>
      </c>
    </row>
    <row r="1669" spans="2:17" s="49" customFormat="1" ht="11.25">
      <c r="B1669" s="791" t="s">
        <v>1225</v>
      </c>
      <c r="C1669" s="792" t="s">
        <v>1233</v>
      </c>
      <c r="D1669" s="792" t="s">
        <v>86</v>
      </c>
      <c r="E1669" s="793" t="s">
        <v>1244</v>
      </c>
      <c r="F1669" s="794">
        <v>1500</v>
      </c>
      <c r="G1669" s="792" t="s">
        <v>5678</v>
      </c>
      <c r="H1669" s="795" t="s">
        <v>5679</v>
      </c>
      <c r="I1669" s="795" t="s">
        <v>1242</v>
      </c>
      <c r="J1669" s="795" t="s">
        <v>1242</v>
      </c>
      <c r="K1669" s="793" t="s">
        <v>1242</v>
      </c>
      <c r="L1669" s="796">
        <v>7</v>
      </c>
      <c r="M1669" s="792">
        <v>12</v>
      </c>
      <c r="N1669" s="794">
        <v>21196.87</v>
      </c>
      <c r="O1669" s="796">
        <v>1</v>
      </c>
      <c r="P1669" s="796">
        <v>6</v>
      </c>
      <c r="Q1669" s="794">
        <v>9927.08</v>
      </c>
    </row>
    <row r="1670" spans="2:17" s="49" customFormat="1" ht="11.25">
      <c r="B1670" s="791" t="s">
        <v>1225</v>
      </c>
      <c r="C1670" s="792" t="s">
        <v>1243</v>
      </c>
      <c r="D1670" s="792" t="s">
        <v>86</v>
      </c>
      <c r="E1670" s="793" t="s">
        <v>1276</v>
      </c>
      <c r="F1670" s="794">
        <v>2600</v>
      </c>
      <c r="G1670" s="792" t="s">
        <v>5680</v>
      </c>
      <c r="H1670" s="795" t="s">
        <v>5681</v>
      </c>
      <c r="I1670" s="795" t="s">
        <v>5682</v>
      </c>
      <c r="J1670" s="795" t="s">
        <v>1256</v>
      </c>
      <c r="K1670" s="793" t="s">
        <v>1251</v>
      </c>
      <c r="L1670" s="796">
        <v>1</v>
      </c>
      <c r="M1670" s="792">
        <v>12</v>
      </c>
      <c r="N1670" s="794">
        <v>34270.239999999998</v>
      </c>
      <c r="O1670" s="796">
        <v>1</v>
      </c>
      <c r="P1670" s="796">
        <v>6</v>
      </c>
      <c r="Q1670" s="794">
        <v>16524.59</v>
      </c>
    </row>
    <row r="1671" spans="2:17" s="49" customFormat="1" ht="11.25">
      <c r="B1671" s="791" t="s">
        <v>1225</v>
      </c>
      <c r="C1671" s="792" t="s">
        <v>1233</v>
      </c>
      <c r="D1671" s="792" t="s">
        <v>86</v>
      </c>
      <c r="E1671" s="793" t="s">
        <v>1244</v>
      </c>
      <c r="F1671" s="794">
        <v>1500</v>
      </c>
      <c r="G1671" s="792" t="s">
        <v>5683</v>
      </c>
      <c r="H1671" s="795" t="s">
        <v>5684</v>
      </c>
      <c r="I1671" s="795" t="s">
        <v>5685</v>
      </c>
      <c r="J1671" s="795" t="s">
        <v>1256</v>
      </c>
      <c r="K1671" s="793" t="s">
        <v>1327</v>
      </c>
      <c r="L1671" s="796">
        <v>7</v>
      </c>
      <c r="M1671" s="792">
        <v>12</v>
      </c>
      <c r="N1671" s="794">
        <v>21043.75</v>
      </c>
      <c r="O1671" s="796">
        <v>1</v>
      </c>
      <c r="P1671" s="796">
        <v>6</v>
      </c>
      <c r="Q1671" s="794">
        <v>10478.33</v>
      </c>
    </row>
    <row r="1672" spans="2:17" s="49" customFormat="1" ht="11.25">
      <c r="B1672" s="791" t="s">
        <v>1225</v>
      </c>
      <c r="C1672" s="792" t="s">
        <v>1233</v>
      </c>
      <c r="D1672" s="792" t="s">
        <v>86</v>
      </c>
      <c r="E1672" s="793" t="s">
        <v>5686</v>
      </c>
      <c r="F1672" s="794">
        <v>3200</v>
      </c>
      <c r="G1672" s="792" t="s">
        <v>5687</v>
      </c>
      <c r="H1672" s="795" t="s">
        <v>5688</v>
      </c>
      <c r="I1672" s="795" t="s">
        <v>5689</v>
      </c>
      <c r="J1672" s="795" t="s">
        <v>1256</v>
      </c>
      <c r="K1672" s="793" t="s">
        <v>1327</v>
      </c>
      <c r="L1672" s="796">
        <v>1</v>
      </c>
      <c r="M1672" s="792">
        <v>12</v>
      </c>
      <c r="N1672" s="794">
        <v>40926.660000000003</v>
      </c>
      <c r="O1672" s="796">
        <v>0</v>
      </c>
      <c r="P1672" s="796">
        <v>2</v>
      </c>
      <c r="Q1672" s="794">
        <v>4442.67</v>
      </c>
    </row>
    <row r="1673" spans="2:17" s="49" customFormat="1" ht="11.25">
      <c r="B1673" s="791" t="s">
        <v>1225</v>
      </c>
      <c r="C1673" s="792" t="s">
        <v>1233</v>
      </c>
      <c r="D1673" s="792" t="s">
        <v>86</v>
      </c>
      <c r="E1673" s="793" t="s">
        <v>1586</v>
      </c>
      <c r="F1673" s="794">
        <v>3000</v>
      </c>
      <c r="G1673" s="792" t="s">
        <v>5690</v>
      </c>
      <c r="H1673" s="795" t="s">
        <v>5691</v>
      </c>
      <c r="I1673" s="795" t="s">
        <v>1250</v>
      </c>
      <c r="J1673" s="795" t="s">
        <v>1238</v>
      </c>
      <c r="K1673" s="793" t="s">
        <v>1251</v>
      </c>
      <c r="L1673" s="796">
        <v>1</v>
      </c>
      <c r="M1673" s="792">
        <v>12</v>
      </c>
      <c r="N1673" s="794">
        <v>38946.03</v>
      </c>
      <c r="O1673" s="796">
        <v>1</v>
      </c>
      <c r="P1673" s="796">
        <v>6</v>
      </c>
      <c r="Q1673" s="794">
        <v>18929.169999999998</v>
      </c>
    </row>
    <row r="1674" spans="2:17" s="49" customFormat="1" ht="11.25">
      <c r="B1674" s="791" t="s">
        <v>1225</v>
      </c>
      <c r="C1674" s="792" t="s">
        <v>1233</v>
      </c>
      <c r="D1674" s="792" t="s">
        <v>86</v>
      </c>
      <c r="E1674" s="793" t="s">
        <v>1234</v>
      </c>
      <c r="F1674" s="794">
        <v>2000</v>
      </c>
      <c r="G1674" s="792" t="s">
        <v>5692</v>
      </c>
      <c r="H1674" s="795" t="s">
        <v>5693</v>
      </c>
      <c r="I1674" s="795" t="s">
        <v>1331</v>
      </c>
      <c r="J1674" s="795" t="s">
        <v>1238</v>
      </c>
      <c r="K1674" s="793" t="s">
        <v>1251</v>
      </c>
      <c r="L1674" s="796">
        <v>1</v>
      </c>
      <c r="M1674" s="792">
        <v>12</v>
      </c>
      <c r="N1674" s="794">
        <v>26957.77</v>
      </c>
      <c r="O1674" s="796">
        <v>1</v>
      </c>
      <c r="P1674" s="796">
        <v>6</v>
      </c>
      <c r="Q1674" s="794">
        <v>12930</v>
      </c>
    </row>
    <row r="1675" spans="2:17" s="49" customFormat="1" ht="11.25">
      <c r="B1675" s="791" t="s">
        <v>1225</v>
      </c>
      <c r="C1675" s="792" t="s">
        <v>1233</v>
      </c>
      <c r="D1675" s="792" t="s">
        <v>86</v>
      </c>
      <c r="E1675" s="793" t="s">
        <v>1244</v>
      </c>
      <c r="F1675" s="794">
        <v>2000</v>
      </c>
      <c r="G1675" s="792" t="s">
        <v>5694</v>
      </c>
      <c r="H1675" s="795" t="s">
        <v>5695</v>
      </c>
      <c r="I1675" s="795" t="s">
        <v>4093</v>
      </c>
      <c r="J1675" s="795" t="s">
        <v>1238</v>
      </c>
      <c r="K1675" s="793" t="s">
        <v>1251</v>
      </c>
      <c r="L1675" s="796">
        <v>1</v>
      </c>
      <c r="M1675" s="792">
        <v>12</v>
      </c>
      <c r="N1675" s="794">
        <v>27000</v>
      </c>
      <c r="O1675" s="796">
        <v>1</v>
      </c>
      <c r="P1675" s="796">
        <v>6</v>
      </c>
      <c r="Q1675" s="794">
        <v>12930</v>
      </c>
    </row>
    <row r="1676" spans="2:17" s="49" customFormat="1" ht="11.25">
      <c r="B1676" s="791" t="s">
        <v>1225</v>
      </c>
      <c r="C1676" s="792" t="s">
        <v>1233</v>
      </c>
      <c r="D1676" s="792" t="s">
        <v>86</v>
      </c>
      <c r="E1676" s="793" t="s">
        <v>1234</v>
      </c>
      <c r="F1676" s="794">
        <v>2000</v>
      </c>
      <c r="G1676" s="792" t="s">
        <v>5696</v>
      </c>
      <c r="H1676" s="795" t="s">
        <v>5697</v>
      </c>
      <c r="I1676" s="795" t="s">
        <v>1331</v>
      </c>
      <c r="J1676" s="795" t="s">
        <v>1238</v>
      </c>
      <c r="K1676" s="793" t="s">
        <v>1232</v>
      </c>
      <c r="L1676" s="796">
        <v>1</v>
      </c>
      <c r="M1676" s="792">
        <v>12</v>
      </c>
      <c r="N1676" s="794">
        <v>26929.86</v>
      </c>
      <c r="O1676" s="796">
        <v>1</v>
      </c>
      <c r="P1676" s="796">
        <v>6</v>
      </c>
      <c r="Q1676" s="794">
        <v>12930</v>
      </c>
    </row>
    <row r="1677" spans="2:17" s="49" customFormat="1" ht="11.25">
      <c r="B1677" s="791" t="s">
        <v>1225</v>
      </c>
      <c r="C1677" s="792" t="s">
        <v>1233</v>
      </c>
      <c r="D1677" s="792" t="s">
        <v>86</v>
      </c>
      <c r="E1677" s="793" t="s">
        <v>3196</v>
      </c>
      <c r="F1677" s="794">
        <v>2000</v>
      </c>
      <c r="G1677" s="792" t="s">
        <v>5698</v>
      </c>
      <c r="H1677" s="795" t="s">
        <v>5699</v>
      </c>
      <c r="I1677" s="795" t="s">
        <v>5700</v>
      </c>
      <c r="J1677" s="795" t="s">
        <v>1256</v>
      </c>
      <c r="K1677" s="793" t="s">
        <v>1327</v>
      </c>
      <c r="L1677" s="796">
        <v>1</v>
      </c>
      <c r="M1677" s="792">
        <v>12</v>
      </c>
      <c r="N1677" s="794">
        <v>26711.79</v>
      </c>
      <c r="O1677" s="796">
        <v>1</v>
      </c>
      <c r="P1677" s="796">
        <v>6</v>
      </c>
      <c r="Q1677" s="794">
        <v>12787.23</v>
      </c>
    </row>
    <row r="1678" spans="2:17" s="49" customFormat="1" ht="11.25">
      <c r="B1678" s="791" t="s">
        <v>1225</v>
      </c>
      <c r="C1678" s="792" t="s">
        <v>1233</v>
      </c>
      <c r="D1678" s="792" t="s">
        <v>86</v>
      </c>
      <c r="E1678" s="793" t="s">
        <v>1339</v>
      </c>
      <c r="F1678" s="794">
        <v>1800</v>
      </c>
      <c r="G1678" s="792" t="s">
        <v>5701</v>
      </c>
      <c r="H1678" s="795" t="s">
        <v>5702</v>
      </c>
      <c r="I1678" s="795" t="s">
        <v>1242</v>
      </c>
      <c r="J1678" s="795" t="s">
        <v>1242</v>
      </c>
      <c r="K1678" s="793" t="s">
        <v>1242</v>
      </c>
      <c r="L1678" s="796">
        <v>7</v>
      </c>
      <c r="M1678" s="792">
        <v>12</v>
      </c>
      <c r="N1678" s="794">
        <v>24479.37</v>
      </c>
      <c r="O1678" s="796">
        <v>1</v>
      </c>
      <c r="P1678" s="796">
        <v>6</v>
      </c>
      <c r="Q1678" s="794">
        <v>11711.119999999999</v>
      </c>
    </row>
    <row r="1679" spans="2:17" s="49" customFormat="1" ht="11.25">
      <c r="B1679" s="791" t="s">
        <v>1225</v>
      </c>
      <c r="C1679" s="792" t="s">
        <v>1233</v>
      </c>
      <c r="D1679" s="792" t="s">
        <v>86</v>
      </c>
      <c r="E1679" s="793" t="s">
        <v>1339</v>
      </c>
      <c r="F1679" s="794">
        <v>2300</v>
      </c>
      <c r="G1679" s="792" t="s">
        <v>5703</v>
      </c>
      <c r="H1679" s="795" t="s">
        <v>5704</v>
      </c>
      <c r="I1679" s="795" t="s">
        <v>5705</v>
      </c>
      <c r="J1679" s="795" t="s">
        <v>1256</v>
      </c>
      <c r="K1679" s="793" t="s">
        <v>1327</v>
      </c>
      <c r="L1679" s="796">
        <v>1</v>
      </c>
      <c r="M1679" s="792">
        <v>12</v>
      </c>
      <c r="N1679" s="794">
        <v>30599.84</v>
      </c>
      <c r="O1679" s="796">
        <v>1</v>
      </c>
      <c r="P1679" s="796">
        <v>6</v>
      </c>
      <c r="Q1679" s="794">
        <v>14652.37</v>
      </c>
    </row>
    <row r="1680" spans="2:17" s="49" customFormat="1" ht="11.25">
      <c r="B1680" s="791" t="s">
        <v>1225</v>
      </c>
      <c r="C1680" s="792" t="s">
        <v>1233</v>
      </c>
      <c r="D1680" s="792" t="s">
        <v>86</v>
      </c>
      <c r="E1680" s="793" t="s">
        <v>1339</v>
      </c>
      <c r="F1680" s="794">
        <v>2300</v>
      </c>
      <c r="G1680" s="792" t="s">
        <v>5706</v>
      </c>
      <c r="H1680" s="795" t="s">
        <v>5707</v>
      </c>
      <c r="I1680" s="795" t="s">
        <v>5708</v>
      </c>
      <c r="J1680" s="795" t="s">
        <v>1256</v>
      </c>
      <c r="K1680" s="793" t="s">
        <v>1327</v>
      </c>
      <c r="L1680" s="796">
        <v>1</v>
      </c>
      <c r="M1680" s="792">
        <v>12</v>
      </c>
      <c r="N1680" s="794">
        <v>26825.31</v>
      </c>
      <c r="O1680" s="796">
        <v>1</v>
      </c>
      <c r="P1680" s="796">
        <v>6</v>
      </c>
      <c r="Q1680" s="794">
        <v>14270</v>
      </c>
    </row>
    <row r="1681" spans="2:17" s="49" customFormat="1" ht="11.25">
      <c r="B1681" s="791" t="s">
        <v>1225</v>
      </c>
      <c r="C1681" s="792" t="s">
        <v>1233</v>
      </c>
      <c r="D1681" s="792" t="s">
        <v>86</v>
      </c>
      <c r="E1681" s="793" t="s">
        <v>1244</v>
      </c>
      <c r="F1681" s="794">
        <v>1500</v>
      </c>
      <c r="G1681" s="792" t="s">
        <v>5709</v>
      </c>
      <c r="H1681" s="795" t="s">
        <v>5710</v>
      </c>
      <c r="I1681" s="795" t="s">
        <v>1835</v>
      </c>
      <c r="J1681" s="795" t="s">
        <v>1256</v>
      </c>
      <c r="K1681" s="793" t="s">
        <v>1327</v>
      </c>
      <c r="L1681" s="796">
        <v>7</v>
      </c>
      <c r="M1681" s="792">
        <v>12</v>
      </c>
      <c r="N1681" s="794">
        <v>21298.65</v>
      </c>
      <c r="O1681" s="796">
        <v>1</v>
      </c>
      <c r="P1681" s="796">
        <v>6</v>
      </c>
      <c r="Q1681" s="794">
        <v>9928.1200000000008</v>
      </c>
    </row>
    <row r="1682" spans="2:17" s="49" customFormat="1" ht="11.25">
      <c r="B1682" s="791" t="s">
        <v>1225</v>
      </c>
      <c r="C1682" s="792" t="s">
        <v>1233</v>
      </c>
      <c r="D1682" s="792" t="s">
        <v>86</v>
      </c>
      <c r="E1682" s="793" t="s">
        <v>1339</v>
      </c>
      <c r="F1682" s="794">
        <v>2300</v>
      </c>
      <c r="G1682" s="792" t="s">
        <v>5711</v>
      </c>
      <c r="H1682" s="795" t="s">
        <v>5712</v>
      </c>
      <c r="I1682" s="795" t="s">
        <v>5713</v>
      </c>
      <c r="J1682" s="795" t="s">
        <v>1256</v>
      </c>
      <c r="K1682" s="793" t="s">
        <v>1251</v>
      </c>
      <c r="L1682" s="796">
        <v>1</v>
      </c>
      <c r="M1682" s="792">
        <v>12</v>
      </c>
      <c r="N1682" s="794">
        <v>30347.79</v>
      </c>
      <c r="O1682" s="796">
        <v>1</v>
      </c>
      <c r="P1682" s="796">
        <v>6</v>
      </c>
      <c r="Q1682" s="794">
        <v>13502.249999999998</v>
      </c>
    </row>
    <row r="1683" spans="2:17" s="49" customFormat="1" ht="11.25">
      <c r="B1683" s="791" t="s">
        <v>1225</v>
      </c>
      <c r="C1683" s="792" t="s">
        <v>1233</v>
      </c>
      <c r="D1683" s="792" t="s">
        <v>86</v>
      </c>
      <c r="E1683" s="793" t="s">
        <v>1647</v>
      </c>
      <c r="F1683" s="794">
        <v>6000</v>
      </c>
      <c r="G1683" s="792" t="s">
        <v>5714</v>
      </c>
      <c r="H1683" s="795" t="s">
        <v>5715</v>
      </c>
      <c r="I1683" s="795" t="s">
        <v>1280</v>
      </c>
      <c r="J1683" s="795" t="s">
        <v>1256</v>
      </c>
      <c r="K1683" s="793" t="s">
        <v>1251</v>
      </c>
      <c r="L1683" s="796">
        <v>4</v>
      </c>
      <c r="M1683" s="792">
        <v>12</v>
      </c>
      <c r="N1683" s="794">
        <v>75108.739999999991</v>
      </c>
      <c r="O1683" s="796">
        <v>1</v>
      </c>
      <c r="P1683" s="796">
        <v>6</v>
      </c>
      <c r="Q1683" s="794">
        <v>36925.83</v>
      </c>
    </row>
    <row r="1684" spans="2:17" s="49" customFormat="1" ht="11.25">
      <c r="B1684" s="791" t="s">
        <v>1225</v>
      </c>
      <c r="C1684" s="792" t="s">
        <v>1233</v>
      </c>
      <c r="D1684" s="792" t="s">
        <v>86</v>
      </c>
      <c r="E1684" s="793" t="s">
        <v>1244</v>
      </c>
      <c r="F1684" s="794">
        <v>2000</v>
      </c>
      <c r="G1684" s="792" t="s">
        <v>5716</v>
      </c>
      <c r="H1684" s="795" t="s">
        <v>5717</v>
      </c>
      <c r="I1684" s="795" t="s">
        <v>5718</v>
      </c>
      <c r="J1684" s="795" t="s">
        <v>1256</v>
      </c>
      <c r="K1684" s="793" t="s">
        <v>1260</v>
      </c>
      <c r="L1684" s="796">
        <v>1</v>
      </c>
      <c r="M1684" s="792">
        <v>12</v>
      </c>
      <c r="N1684" s="794">
        <v>26985.97</v>
      </c>
      <c r="O1684" s="796">
        <v>1</v>
      </c>
      <c r="P1684" s="796">
        <v>6</v>
      </c>
      <c r="Q1684" s="794">
        <v>12792.64</v>
      </c>
    </row>
    <row r="1685" spans="2:17" s="49" customFormat="1" ht="11.25">
      <c r="B1685" s="791" t="s">
        <v>1225</v>
      </c>
      <c r="C1685" s="792" t="s">
        <v>1233</v>
      </c>
      <c r="D1685" s="792" t="s">
        <v>86</v>
      </c>
      <c r="E1685" s="793" t="s">
        <v>1839</v>
      </c>
      <c r="F1685" s="794">
        <v>2600</v>
      </c>
      <c r="G1685" s="792" t="s">
        <v>5719</v>
      </c>
      <c r="H1685" s="795" t="s">
        <v>5720</v>
      </c>
      <c r="I1685" s="795" t="s">
        <v>1290</v>
      </c>
      <c r="J1685" s="795" t="s">
        <v>1238</v>
      </c>
      <c r="K1685" s="793" t="s">
        <v>1251</v>
      </c>
      <c r="L1685" s="796">
        <v>1</v>
      </c>
      <c r="M1685" s="792">
        <v>12</v>
      </c>
      <c r="N1685" s="794">
        <v>34194.04</v>
      </c>
      <c r="O1685" s="796">
        <v>1</v>
      </c>
      <c r="P1685" s="796">
        <v>6</v>
      </c>
      <c r="Q1685" s="794">
        <v>16530</v>
      </c>
    </row>
    <row r="1686" spans="2:17" s="49" customFormat="1" ht="11.25">
      <c r="B1686" s="791" t="s">
        <v>1225</v>
      </c>
      <c r="C1686" s="792" t="s">
        <v>1233</v>
      </c>
      <c r="D1686" s="792" t="s">
        <v>86</v>
      </c>
      <c r="E1686" s="793" t="s">
        <v>1494</v>
      </c>
      <c r="F1686" s="794">
        <v>2000</v>
      </c>
      <c r="G1686" s="792" t="s">
        <v>5721</v>
      </c>
      <c r="H1686" s="795" t="s">
        <v>5722</v>
      </c>
      <c r="I1686" s="795" t="s">
        <v>1331</v>
      </c>
      <c r="J1686" s="795" t="s">
        <v>1238</v>
      </c>
      <c r="K1686" s="793" t="s">
        <v>1232</v>
      </c>
      <c r="L1686" s="796">
        <v>1</v>
      </c>
      <c r="M1686" s="792">
        <v>12</v>
      </c>
      <c r="N1686" s="794">
        <v>26999.87</v>
      </c>
      <c r="O1686" s="796">
        <v>1</v>
      </c>
      <c r="P1686" s="796">
        <v>6</v>
      </c>
      <c r="Q1686" s="794">
        <v>12795.699999999999</v>
      </c>
    </row>
    <row r="1687" spans="2:17" s="49" customFormat="1" ht="11.25">
      <c r="B1687" s="791" t="s">
        <v>1225</v>
      </c>
      <c r="C1687" s="792" t="s">
        <v>1233</v>
      </c>
      <c r="D1687" s="792" t="s">
        <v>86</v>
      </c>
      <c r="E1687" s="793" t="s">
        <v>1316</v>
      </c>
      <c r="F1687" s="794">
        <v>2000</v>
      </c>
      <c r="G1687" s="792" t="s">
        <v>5723</v>
      </c>
      <c r="H1687" s="795" t="s">
        <v>5724</v>
      </c>
      <c r="I1687" s="795" t="s">
        <v>1880</v>
      </c>
      <c r="J1687" s="795" t="s">
        <v>1238</v>
      </c>
      <c r="K1687" s="793" t="s">
        <v>1251</v>
      </c>
      <c r="L1687" s="796">
        <v>1</v>
      </c>
      <c r="M1687" s="792">
        <v>12</v>
      </c>
      <c r="N1687" s="794">
        <v>27015.38</v>
      </c>
      <c r="O1687" s="796">
        <v>1</v>
      </c>
      <c r="P1687" s="796">
        <v>6</v>
      </c>
      <c r="Q1687" s="794">
        <v>12930</v>
      </c>
    </row>
    <row r="1688" spans="2:17" s="49" customFormat="1" ht="11.25">
      <c r="B1688" s="791" t="s">
        <v>1225</v>
      </c>
      <c r="C1688" s="792" t="s">
        <v>1233</v>
      </c>
      <c r="D1688" s="792" t="s">
        <v>86</v>
      </c>
      <c r="E1688" s="793" t="s">
        <v>1284</v>
      </c>
      <c r="F1688" s="794">
        <v>2000</v>
      </c>
      <c r="G1688" s="792" t="s">
        <v>5725</v>
      </c>
      <c r="H1688" s="795" t="s">
        <v>5726</v>
      </c>
      <c r="I1688" s="795" t="s">
        <v>5727</v>
      </c>
      <c r="J1688" s="795" t="s">
        <v>1231</v>
      </c>
      <c r="K1688" s="793" t="s">
        <v>1232</v>
      </c>
      <c r="L1688" s="796">
        <v>1</v>
      </c>
      <c r="M1688" s="792">
        <v>12</v>
      </c>
      <c r="N1688" s="794">
        <v>26608.34</v>
      </c>
      <c r="O1688" s="796">
        <v>1</v>
      </c>
      <c r="P1688" s="796">
        <v>6</v>
      </c>
      <c r="Q1688" s="794">
        <v>12791.949999999999</v>
      </c>
    </row>
    <row r="1689" spans="2:17" s="49" customFormat="1" ht="11.25">
      <c r="B1689" s="791" t="s">
        <v>1225</v>
      </c>
      <c r="C1689" s="792" t="s">
        <v>1233</v>
      </c>
      <c r="D1689" s="792" t="s">
        <v>86</v>
      </c>
      <c r="E1689" s="793" t="s">
        <v>1244</v>
      </c>
      <c r="F1689" s="794">
        <v>2000</v>
      </c>
      <c r="G1689" s="792" t="s">
        <v>5728</v>
      </c>
      <c r="H1689" s="795" t="s">
        <v>5729</v>
      </c>
      <c r="I1689" s="795" t="s">
        <v>3479</v>
      </c>
      <c r="J1689" s="795" t="s">
        <v>1256</v>
      </c>
      <c r="K1689" s="793" t="s">
        <v>1251</v>
      </c>
      <c r="L1689" s="796">
        <v>1</v>
      </c>
      <c r="M1689" s="792">
        <v>12</v>
      </c>
      <c r="N1689" s="794">
        <v>26922.66</v>
      </c>
      <c r="O1689" s="796">
        <v>1</v>
      </c>
      <c r="P1689" s="796">
        <v>6</v>
      </c>
      <c r="Q1689" s="794">
        <v>12916.25</v>
      </c>
    </row>
    <row r="1690" spans="2:17" s="49" customFormat="1" ht="11.25">
      <c r="B1690" s="791" t="s">
        <v>1225</v>
      </c>
      <c r="C1690" s="792" t="s">
        <v>1233</v>
      </c>
      <c r="D1690" s="792" t="s">
        <v>86</v>
      </c>
      <c r="E1690" s="793" t="s">
        <v>1647</v>
      </c>
      <c r="F1690" s="794">
        <v>5000</v>
      </c>
      <c r="G1690" s="792" t="s">
        <v>5730</v>
      </c>
      <c r="H1690" s="795" t="s">
        <v>5731</v>
      </c>
      <c r="I1690" s="795" t="s">
        <v>1242</v>
      </c>
      <c r="J1690" s="795" t="s">
        <v>1242</v>
      </c>
      <c r="K1690" s="793" t="s">
        <v>1242</v>
      </c>
      <c r="L1690" s="796">
        <v>7</v>
      </c>
      <c r="M1690" s="792">
        <v>12</v>
      </c>
      <c r="N1690" s="794">
        <v>62531.24</v>
      </c>
      <c r="O1690" s="796">
        <v>0</v>
      </c>
      <c r="P1690" s="796">
        <v>1</v>
      </c>
      <c r="Q1690" s="794">
        <v>8736.11</v>
      </c>
    </row>
    <row r="1691" spans="2:17" s="49" customFormat="1" ht="11.25">
      <c r="B1691" s="791" t="s">
        <v>1225</v>
      </c>
      <c r="C1691" s="792" t="s">
        <v>1233</v>
      </c>
      <c r="D1691" s="792" t="s">
        <v>86</v>
      </c>
      <c r="E1691" s="793" t="s">
        <v>1234</v>
      </c>
      <c r="F1691" s="794">
        <v>2000</v>
      </c>
      <c r="G1691" s="792" t="s">
        <v>5732</v>
      </c>
      <c r="H1691" s="795" t="s">
        <v>5733</v>
      </c>
      <c r="I1691" s="795" t="s">
        <v>1331</v>
      </c>
      <c r="J1691" s="795" t="s">
        <v>1238</v>
      </c>
      <c r="K1691" s="793" t="s">
        <v>1251</v>
      </c>
      <c r="L1691" s="796">
        <v>1</v>
      </c>
      <c r="M1691" s="792">
        <v>12</v>
      </c>
      <c r="N1691" s="794">
        <v>27000</v>
      </c>
      <c r="O1691" s="796">
        <v>1</v>
      </c>
      <c r="P1691" s="796">
        <v>6</v>
      </c>
      <c r="Q1691" s="794">
        <v>12863.33</v>
      </c>
    </row>
    <row r="1692" spans="2:17" s="49" customFormat="1" ht="11.25">
      <c r="B1692" s="791" t="s">
        <v>1225</v>
      </c>
      <c r="C1692" s="792" t="s">
        <v>1233</v>
      </c>
      <c r="D1692" s="792" t="s">
        <v>86</v>
      </c>
      <c r="E1692" s="793" t="s">
        <v>1998</v>
      </c>
      <c r="F1692" s="794">
        <v>2600</v>
      </c>
      <c r="G1692" s="792" t="s">
        <v>5734</v>
      </c>
      <c r="H1692" s="795" t="s">
        <v>5735</v>
      </c>
      <c r="I1692" s="795" t="s">
        <v>1722</v>
      </c>
      <c r="J1692" s="795" t="s">
        <v>1238</v>
      </c>
      <c r="K1692" s="793" t="s">
        <v>1232</v>
      </c>
      <c r="L1692" s="796">
        <v>1</v>
      </c>
      <c r="M1692" s="792">
        <v>12</v>
      </c>
      <c r="N1692" s="794">
        <v>34182.86</v>
      </c>
      <c r="O1692" s="796">
        <v>1</v>
      </c>
      <c r="P1692" s="796">
        <v>2</v>
      </c>
      <c r="Q1692" s="794">
        <v>3900</v>
      </c>
    </row>
    <row r="1693" spans="2:17" s="49" customFormat="1" ht="11.25">
      <c r="B1693" s="791" t="s">
        <v>1225</v>
      </c>
      <c r="C1693" s="792" t="s">
        <v>1233</v>
      </c>
      <c r="D1693" s="792" t="s">
        <v>86</v>
      </c>
      <c r="E1693" s="793" t="s">
        <v>1234</v>
      </c>
      <c r="F1693" s="794">
        <v>2000</v>
      </c>
      <c r="G1693" s="792" t="s">
        <v>5736</v>
      </c>
      <c r="H1693" s="795" t="s">
        <v>5737</v>
      </c>
      <c r="I1693" s="795" t="s">
        <v>5738</v>
      </c>
      <c r="J1693" s="795" t="s">
        <v>1238</v>
      </c>
      <c r="K1693" s="793" t="s">
        <v>1232</v>
      </c>
      <c r="L1693" s="796">
        <v>1</v>
      </c>
      <c r="M1693" s="792">
        <v>12</v>
      </c>
      <c r="N1693" s="794">
        <v>27000</v>
      </c>
      <c r="O1693" s="796">
        <v>1</v>
      </c>
      <c r="P1693" s="796">
        <v>6</v>
      </c>
      <c r="Q1693" s="794">
        <v>12928.470000000001</v>
      </c>
    </row>
    <row r="1694" spans="2:17" s="49" customFormat="1" ht="11.25">
      <c r="B1694" s="791" t="s">
        <v>1225</v>
      </c>
      <c r="C1694" s="792" t="s">
        <v>1233</v>
      </c>
      <c r="D1694" s="792" t="s">
        <v>86</v>
      </c>
      <c r="E1694" s="793" t="s">
        <v>1839</v>
      </c>
      <c r="F1694" s="794">
        <v>2600</v>
      </c>
      <c r="G1694" s="792" t="s">
        <v>5739</v>
      </c>
      <c r="H1694" s="795" t="s">
        <v>5740</v>
      </c>
      <c r="I1694" s="795" t="s">
        <v>5568</v>
      </c>
      <c r="J1694" s="795" t="s">
        <v>1256</v>
      </c>
      <c r="K1694" s="793" t="s">
        <v>1251</v>
      </c>
      <c r="L1694" s="796">
        <v>1</v>
      </c>
      <c r="M1694" s="792">
        <v>12</v>
      </c>
      <c r="N1694" s="794">
        <v>34200</v>
      </c>
      <c r="O1694" s="796">
        <v>1</v>
      </c>
      <c r="P1694" s="796">
        <v>6</v>
      </c>
      <c r="Q1694" s="794">
        <v>16530</v>
      </c>
    </row>
    <row r="1695" spans="2:17" s="49" customFormat="1" ht="11.25">
      <c r="B1695" s="791" t="s">
        <v>1225</v>
      </c>
      <c r="C1695" s="792" t="s">
        <v>1243</v>
      </c>
      <c r="D1695" s="792" t="s">
        <v>86</v>
      </c>
      <c r="E1695" s="793" t="s">
        <v>1244</v>
      </c>
      <c r="F1695" s="794">
        <v>2000</v>
      </c>
      <c r="G1695" s="792" t="s">
        <v>5741</v>
      </c>
      <c r="H1695" s="795" t="s">
        <v>5742</v>
      </c>
      <c r="I1695" s="795" t="s">
        <v>1247</v>
      </c>
      <c r="J1695" s="795" t="s">
        <v>1238</v>
      </c>
      <c r="K1695" s="793" t="s">
        <v>1232</v>
      </c>
      <c r="L1695" s="796">
        <v>1</v>
      </c>
      <c r="M1695" s="792">
        <v>12</v>
      </c>
      <c r="N1695" s="794">
        <v>26881.66</v>
      </c>
      <c r="O1695" s="796">
        <v>1</v>
      </c>
      <c r="P1695" s="796">
        <v>6</v>
      </c>
      <c r="Q1695" s="794">
        <v>12921.520000000002</v>
      </c>
    </row>
    <row r="1696" spans="2:17" s="49" customFormat="1" ht="11.25">
      <c r="B1696" s="791" t="s">
        <v>1225</v>
      </c>
      <c r="C1696" s="792" t="s">
        <v>1243</v>
      </c>
      <c r="D1696" s="792" t="s">
        <v>86</v>
      </c>
      <c r="E1696" s="793" t="s">
        <v>1339</v>
      </c>
      <c r="F1696" s="794">
        <v>2300</v>
      </c>
      <c r="G1696" s="792" t="s">
        <v>5743</v>
      </c>
      <c r="H1696" s="795" t="s">
        <v>5744</v>
      </c>
      <c r="I1696" s="795" t="s">
        <v>5745</v>
      </c>
      <c r="J1696" s="795" t="s">
        <v>1256</v>
      </c>
      <c r="K1696" s="793" t="s">
        <v>1251</v>
      </c>
      <c r="L1696" s="796">
        <v>1</v>
      </c>
      <c r="M1696" s="792">
        <v>12</v>
      </c>
      <c r="N1696" s="794">
        <v>30513.279999999999</v>
      </c>
      <c r="O1696" s="796">
        <v>1</v>
      </c>
      <c r="P1696" s="796">
        <v>6</v>
      </c>
      <c r="Q1696" s="794">
        <v>14661.15</v>
      </c>
    </row>
    <row r="1697" spans="2:17" s="49" customFormat="1" ht="11.25">
      <c r="B1697" s="791" t="s">
        <v>1225</v>
      </c>
      <c r="C1697" s="792" t="s">
        <v>1233</v>
      </c>
      <c r="D1697" s="792" t="s">
        <v>86</v>
      </c>
      <c r="E1697" s="793" t="s">
        <v>1239</v>
      </c>
      <c r="F1697" s="794">
        <v>1500</v>
      </c>
      <c r="G1697" s="792" t="s">
        <v>5746</v>
      </c>
      <c r="H1697" s="795" t="s">
        <v>5747</v>
      </c>
      <c r="I1697" s="795" t="s">
        <v>1656</v>
      </c>
      <c r="J1697" s="795" t="s">
        <v>1256</v>
      </c>
      <c r="K1697" s="793" t="s">
        <v>1327</v>
      </c>
      <c r="L1697" s="796">
        <v>7</v>
      </c>
      <c r="M1697" s="792">
        <v>12</v>
      </c>
      <c r="N1697" s="794">
        <v>21149.9</v>
      </c>
      <c r="O1697" s="796">
        <v>1</v>
      </c>
      <c r="P1697" s="796">
        <v>6</v>
      </c>
      <c r="Q1697" s="794">
        <v>9880</v>
      </c>
    </row>
    <row r="1698" spans="2:17" s="49" customFormat="1" ht="11.25">
      <c r="B1698" s="791" t="s">
        <v>1225</v>
      </c>
      <c r="C1698" s="792" t="s">
        <v>1233</v>
      </c>
      <c r="D1698" s="792" t="s">
        <v>86</v>
      </c>
      <c r="E1698" s="793" t="s">
        <v>1244</v>
      </c>
      <c r="F1698" s="794">
        <v>2000</v>
      </c>
      <c r="G1698" s="792" t="s">
        <v>5748</v>
      </c>
      <c r="H1698" s="795" t="s">
        <v>5749</v>
      </c>
      <c r="I1698" s="795" t="s">
        <v>1759</v>
      </c>
      <c r="J1698" s="795" t="s">
        <v>1256</v>
      </c>
      <c r="K1698" s="793" t="s">
        <v>1251</v>
      </c>
      <c r="L1698" s="796">
        <v>1</v>
      </c>
      <c r="M1698" s="792">
        <v>12</v>
      </c>
      <c r="N1698" s="794">
        <v>25907.71</v>
      </c>
      <c r="O1698" s="796">
        <v>1</v>
      </c>
      <c r="P1698" s="796">
        <v>6</v>
      </c>
      <c r="Q1698" s="794">
        <v>12930</v>
      </c>
    </row>
    <row r="1699" spans="2:17" s="49" customFormat="1" ht="11.25">
      <c r="B1699" s="791" t="s">
        <v>1225</v>
      </c>
      <c r="C1699" s="792" t="s">
        <v>1233</v>
      </c>
      <c r="D1699" s="792" t="s">
        <v>86</v>
      </c>
      <c r="E1699" s="793" t="s">
        <v>5476</v>
      </c>
      <c r="F1699" s="794">
        <v>3000</v>
      </c>
      <c r="G1699" s="792" t="s">
        <v>5750</v>
      </c>
      <c r="H1699" s="795" t="s">
        <v>5751</v>
      </c>
      <c r="I1699" s="795" t="s">
        <v>1280</v>
      </c>
      <c r="J1699" s="795" t="s">
        <v>1256</v>
      </c>
      <c r="K1699" s="793" t="s">
        <v>1251</v>
      </c>
      <c r="L1699" s="796">
        <v>1</v>
      </c>
      <c r="M1699" s="792">
        <v>12</v>
      </c>
      <c r="N1699" s="794">
        <v>38772.5</v>
      </c>
      <c r="O1699" s="796">
        <v>1</v>
      </c>
      <c r="P1699" s="796">
        <v>6</v>
      </c>
      <c r="Q1699" s="794">
        <v>18927.5</v>
      </c>
    </row>
    <row r="1700" spans="2:17" s="49" customFormat="1" ht="11.25">
      <c r="B1700" s="791" t="s">
        <v>1225</v>
      </c>
      <c r="C1700" s="792" t="s">
        <v>1233</v>
      </c>
      <c r="D1700" s="792" t="s">
        <v>86</v>
      </c>
      <c r="E1700" s="793" t="s">
        <v>1586</v>
      </c>
      <c r="F1700" s="794">
        <v>2500</v>
      </c>
      <c r="G1700" s="792" t="s">
        <v>5752</v>
      </c>
      <c r="H1700" s="795" t="s">
        <v>5753</v>
      </c>
      <c r="I1700" s="795" t="s">
        <v>1775</v>
      </c>
      <c r="J1700" s="795" t="s">
        <v>1256</v>
      </c>
      <c r="K1700" s="793" t="s">
        <v>1260</v>
      </c>
      <c r="L1700" s="796">
        <v>1</v>
      </c>
      <c r="M1700" s="792">
        <v>12</v>
      </c>
      <c r="N1700" s="794">
        <v>33162.69</v>
      </c>
      <c r="O1700" s="796">
        <v>1</v>
      </c>
      <c r="P1700" s="796">
        <v>6</v>
      </c>
      <c r="Q1700" s="794">
        <v>15930</v>
      </c>
    </row>
    <row r="1701" spans="2:17" s="49" customFormat="1" ht="11.25">
      <c r="B1701" s="791" t="s">
        <v>1225</v>
      </c>
      <c r="C1701" s="792" t="s">
        <v>1233</v>
      </c>
      <c r="D1701" s="792" t="s">
        <v>86</v>
      </c>
      <c r="E1701" s="793" t="s">
        <v>1339</v>
      </c>
      <c r="F1701" s="794">
        <v>2300</v>
      </c>
      <c r="G1701" s="792" t="s">
        <v>5754</v>
      </c>
      <c r="H1701" s="795" t="s">
        <v>5755</v>
      </c>
      <c r="I1701" s="795" t="s">
        <v>5756</v>
      </c>
      <c r="J1701" s="795" t="s">
        <v>1256</v>
      </c>
      <c r="K1701" s="793" t="s">
        <v>1251</v>
      </c>
      <c r="L1701" s="796">
        <v>1</v>
      </c>
      <c r="M1701" s="792">
        <v>12</v>
      </c>
      <c r="N1701" s="794">
        <v>30599.84</v>
      </c>
      <c r="O1701" s="796">
        <v>1</v>
      </c>
      <c r="P1701" s="796">
        <v>6</v>
      </c>
      <c r="Q1701" s="794">
        <v>14729.36</v>
      </c>
    </row>
    <row r="1702" spans="2:17" s="49" customFormat="1" ht="11.25">
      <c r="B1702" s="791" t="s">
        <v>1225</v>
      </c>
      <c r="C1702" s="792" t="s">
        <v>1233</v>
      </c>
      <c r="D1702" s="792" t="s">
        <v>86</v>
      </c>
      <c r="E1702" s="793" t="s">
        <v>5757</v>
      </c>
      <c r="F1702" s="794">
        <v>3200</v>
      </c>
      <c r="G1702" s="792" t="s">
        <v>5758</v>
      </c>
      <c r="H1702" s="795" t="s">
        <v>5759</v>
      </c>
      <c r="I1702" s="795" t="s">
        <v>5760</v>
      </c>
      <c r="J1702" s="795" t="s">
        <v>1256</v>
      </c>
      <c r="K1702" s="793" t="s">
        <v>1260</v>
      </c>
      <c r="L1702" s="796">
        <v>1</v>
      </c>
      <c r="M1702" s="792">
        <v>12</v>
      </c>
      <c r="N1702" s="794">
        <v>41139.74</v>
      </c>
      <c r="O1702" s="796">
        <v>0</v>
      </c>
      <c r="P1702" s="796">
        <v>1</v>
      </c>
      <c r="Q1702" s="794">
        <v>3520</v>
      </c>
    </row>
    <row r="1703" spans="2:17" s="49" customFormat="1" ht="11.25">
      <c r="B1703" s="791" t="s">
        <v>1225</v>
      </c>
      <c r="C1703" s="792" t="s">
        <v>1233</v>
      </c>
      <c r="D1703" s="792" t="s">
        <v>86</v>
      </c>
      <c r="E1703" s="793" t="s">
        <v>1659</v>
      </c>
      <c r="F1703" s="794">
        <v>2300</v>
      </c>
      <c r="G1703" s="792" t="s">
        <v>5761</v>
      </c>
      <c r="H1703" s="795" t="s">
        <v>5762</v>
      </c>
      <c r="I1703" s="795" t="s">
        <v>1290</v>
      </c>
      <c r="J1703" s="795" t="s">
        <v>1238</v>
      </c>
      <c r="K1703" s="793" t="s">
        <v>1232</v>
      </c>
      <c r="L1703" s="796">
        <v>5</v>
      </c>
      <c r="M1703" s="792">
        <v>12</v>
      </c>
      <c r="N1703" s="794">
        <v>30594.41</v>
      </c>
      <c r="O1703" s="796">
        <v>1</v>
      </c>
      <c r="P1703" s="796">
        <v>6</v>
      </c>
      <c r="Q1703" s="794">
        <v>14646.460000000001</v>
      </c>
    </row>
    <row r="1704" spans="2:17" s="49" customFormat="1" ht="11.25">
      <c r="B1704" s="791" t="s">
        <v>1225</v>
      </c>
      <c r="C1704" s="792" t="s">
        <v>1233</v>
      </c>
      <c r="D1704" s="792" t="s">
        <v>86</v>
      </c>
      <c r="E1704" s="793" t="s">
        <v>1339</v>
      </c>
      <c r="F1704" s="794">
        <v>2300</v>
      </c>
      <c r="G1704" s="792" t="s">
        <v>5763</v>
      </c>
      <c r="H1704" s="795" t="s">
        <v>5764</v>
      </c>
      <c r="I1704" s="795" t="s">
        <v>1471</v>
      </c>
      <c r="J1704" s="795" t="s">
        <v>1256</v>
      </c>
      <c r="K1704" s="793" t="s">
        <v>1327</v>
      </c>
      <c r="L1704" s="796">
        <v>1</v>
      </c>
      <c r="M1704" s="792">
        <v>12</v>
      </c>
      <c r="N1704" s="794">
        <v>30569.64</v>
      </c>
      <c r="O1704" s="796">
        <v>0</v>
      </c>
      <c r="P1704" s="796">
        <v>1</v>
      </c>
      <c r="Q1704" s="794">
        <v>5366.67</v>
      </c>
    </row>
    <row r="1705" spans="2:17" s="49" customFormat="1" ht="11.25">
      <c r="B1705" s="791" t="s">
        <v>1225</v>
      </c>
      <c r="C1705" s="792" t="s">
        <v>1233</v>
      </c>
      <c r="D1705" s="792" t="s">
        <v>86</v>
      </c>
      <c r="E1705" s="793" t="s">
        <v>1339</v>
      </c>
      <c r="F1705" s="794">
        <v>1800</v>
      </c>
      <c r="G1705" s="792" t="s">
        <v>5765</v>
      </c>
      <c r="H1705" s="795" t="s">
        <v>5766</v>
      </c>
      <c r="I1705" s="795" t="s">
        <v>5767</v>
      </c>
      <c r="J1705" s="795" t="s">
        <v>1256</v>
      </c>
      <c r="K1705" s="793" t="s">
        <v>1327</v>
      </c>
      <c r="L1705" s="796">
        <v>7</v>
      </c>
      <c r="M1705" s="792">
        <v>12</v>
      </c>
      <c r="N1705" s="794">
        <v>24592.12</v>
      </c>
      <c r="O1705" s="796">
        <v>1</v>
      </c>
      <c r="P1705" s="796">
        <v>6</v>
      </c>
      <c r="Q1705" s="794">
        <v>11594</v>
      </c>
    </row>
    <row r="1706" spans="2:17" s="49" customFormat="1" ht="11.25">
      <c r="B1706" s="791" t="s">
        <v>1225</v>
      </c>
      <c r="C1706" s="792" t="s">
        <v>1233</v>
      </c>
      <c r="D1706" s="792" t="s">
        <v>86</v>
      </c>
      <c r="E1706" s="793" t="s">
        <v>1339</v>
      </c>
      <c r="F1706" s="794">
        <v>2300</v>
      </c>
      <c r="G1706" s="792" t="s">
        <v>5768</v>
      </c>
      <c r="H1706" s="795" t="s">
        <v>5769</v>
      </c>
      <c r="I1706" s="795" t="s">
        <v>5770</v>
      </c>
      <c r="J1706" s="795" t="s">
        <v>1256</v>
      </c>
      <c r="K1706" s="793" t="s">
        <v>1327</v>
      </c>
      <c r="L1706" s="796">
        <v>1</v>
      </c>
      <c r="M1706" s="792">
        <v>12</v>
      </c>
      <c r="N1706" s="794">
        <v>30503.68</v>
      </c>
      <c r="O1706" s="796">
        <v>1</v>
      </c>
      <c r="P1706" s="796">
        <v>6</v>
      </c>
      <c r="Q1706" s="794">
        <v>14730</v>
      </c>
    </row>
    <row r="1707" spans="2:17" s="49" customFormat="1" ht="11.25">
      <c r="B1707" s="791" t="s">
        <v>1225</v>
      </c>
      <c r="C1707" s="792" t="s">
        <v>1233</v>
      </c>
      <c r="D1707" s="792" t="s">
        <v>86</v>
      </c>
      <c r="E1707" s="793" t="s">
        <v>2909</v>
      </c>
      <c r="F1707" s="794">
        <v>2000</v>
      </c>
      <c r="G1707" s="792" t="s">
        <v>5771</v>
      </c>
      <c r="H1707" s="795" t="s">
        <v>5772</v>
      </c>
      <c r="I1707" s="795" t="s">
        <v>5773</v>
      </c>
      <c r="J1707" s="795" t="s">
        <v>1238</v>
      </c>
      <c r="K1707" s="793" t="s">
        <v>1251</v>
      </c>
      <c r="L1707" s="796">
        <v>1</v>
      </c>
      <c r="M1707" s="792">
        <v>12</v>
      </c>
      <c r="N1707" s="794">
        <v>26814.43</v>
      </c>
      <c r="O1707" s="796">
        <v>1</v>
      </c>
      <c r="P1707" s="796">
        <v>6</v>
      </c>
      <c r="Q1707" s="794">
        <v>12929.869999999999</v>
      </c>
    </row>
    <row r="1708" spans="2:17" s="49" customFormat="1" ht="11.25">
      <c r="B1708" s="791" t="s">
        <v>1225</v>
      </c>
      <c r="C1708" s="792" t="s">
        <v>1233</v>
      </c>
      <c r="D1708" s="792" t="s">
        <v>86</v>
      </c>
      <c r="E1708" s="793" t="s">
        <v>1839</v>
      </c>
      <c r="F1708" s="794">
        <v>2600</v>
      </c>
      <c r="G1708" s="792" t="s">
        <v>5774</v>
      </c>
      <c r="H1708" s="795" t="s">
        <v>5775</v>
      </c>
      <c r="I1708" s="795" t="s">
        <v>1290</v>
      </c>
      <c r="J1708" s="795" t="s">
        <v>1238</v>
      </c>
      <c r="K1708" s="793" t="s">
        <v>1232</v>
      </c>
      <c r="L1708" s="796">
        <v>1</v>
      </c>
      <c r="M1708" s="792">
        <v>12</v>
      </c>
      <c r="N1708" s="794">
        <v>34181.760000000002</v>
      </c>
      <c r="O1708" s="796">
        <v>1</v>
      </c>
      <c r="P1708" s="796">
        <v>6</v>
      </c>
      <c r="Q1708" s="794">
        <v>16528.91</v>
      </c>
    </row>
    <row r="1709" spans="2:17" s="49" customFormat="1" ht="11.25">
      <c r="B1709" s="791" t="s">
        <v>1225</v>
      </c>
      <c r="C1709" s="792" t="s">
        <v>1233</v>
      </c>
      <c r="D1709" s="792" t="s">
        <v>86</v>
      </c>
      <c r="E1709" s="793" t="s">
        <v>5394</v>
      </c>
      <c r="F1709" s="794">
        <v>5500</v>
      </c>
      <c r="G1709" s="792" t="s">
        <v>5776</v>
      </c>
      <c r="H1709" s="795" t="s">
        <v>5777</v>
      </c>
      <c r="I1709" s="795" t="s">
        <v>1449</v>
      </c>
      <c r="J1709" s="795" t="s">
        <v>1256</v>
      </c>
      <c r="K1709" s="793" t="s">
        <v>1251</v>
      </c>
      <c r="L1709" s="796">
        <v>1</v>
      </c>
      <c r="M1709" s="792">
        <v>12</v>
      </c>
      <c r="N1709" s="794">
        <v>68973.649999999994</v>
      </c>
      <c r="O1709" s="796">
        <v>1</v>
      </c>
      <c r="P1709" s="796">
        <v>6</v>
      </c>
      <c r="Q1709" s="794">
        <v>33926.18</v>
      </c>
    </row>
    <row r="1710" spans="2:17" s="49" customFormat="1" ht="11.25">
      <c r="B1710" s="791" t="s">
        <v>1225</v>
      </c>
      <c r="C1710" s="792" t="s">
        <v>1226</v>
      </c>
      <c r="D1710" s="792" t="s">
        <v>86</v>
      </c>
      <c r="E1710" s="793" t="s">
        <v>5778</v>
      </c>
      <c r="F1710" s="794">
        <v>3500</v>
      </c>
      <c r="G1710" s="792" t="s">
        <v>5779</v>
      </c>
      <c r="H1710" s="795" t="s">
        <v>5780</v>
      </c>
      <c r="I1710" s="795" t="s">
        <v>1290</v>
      </c>
      <c r="J1710" s="795" t="s">
        <v>1238</v>
      </c>
      <c r="K1710" s="793" t="s">
        <v>1251</v>
      </c>
      <c r="L1710" s="796">
        <v>1</v>
      </c>
      <c r="M1710" s="792">
        <v>6</v>
      </c>
      <c r="N1710" s="794">
        <v>21864.370000000003</v>
      </c>
      <c r="O1710" s="796"/>
      <c r="P1710" s="796"/>
      <c r="Q1710" s="794"/>
    </row>
    <row r="1711" spans="2:17" s="49" customFormat="1" ht="11.25">
      <c r="B1711" s="791" t="s">
        <v>1225</v>
      </c>
      <c r="C1711" s="792" t="s">
        <v>1233</v>
      </c>
      <c r="D1711" s="792" t="s">
        <v>86</v>
      </c>
      <c r="E1711" s="793" t="s">
        <v>1244</v>
      </c>
      <c r="F1711" s="794">
        <v>2000</v>
      </c>
      <c r="G1711" s="792" t="s">
        <v>5781</v>
      </c>
      <c r="H1711" s="795" t="s">
        <v>5782</v>
      </c>
      <c r="I1711" s="795" t="s">
        <v>1290</v>
      </c>
      <c r="J1711" s="795" t="s">
        <v>1238</v>
      </c>
      <c r="K1711" s="793" t="s">
        <v>1232</v>
      </c>
      <c r="L1711" s="796">
        <v>1</v>
      </c>
      <c r="M1711" s="792">
        <v>12</v>
      </c>
      <c r="N1711" s="794">
        <v>26774.02</v>
      </c>
      <c r="O1711" s="796">
        <v>1</v>
      </c>
      <c r="P1711" s="796">
        <v>6</v>
      </c>
      <c r="Q1711" s="794">
        <v>12661.800000000001</v>
      </c>
    </row>
    <row r="1712" spans="2:17" s="49" customFormat="1" ht="11.25">
      <c r="B1712" s="791" t="s">
        <v>1225</v>
      </c>
      <c r="C1712" s="792" t="s">
        <v>1233</v>
      </c>
      <c r="D1712" s="792" t="s">
        <v>86</v>
      </c>
      <c r="E1712" s="793" t="s">
        <v>1244</v>
      </c>
      <c r="F1712" s="794">
        <v>2000</v>
      </c>
      <c r="G1712" s="792" t="s">
        <v>5783</v>
      </c>
      <c r="H1712" s="795" t="s">
        <v>5784</v>
      </c>
      <c r="I1712" s="795" t="s">
        <v>1290</v>
      </c>
      <c r="J1712" s="795" t="s">
        <v>1238</v>
      </c>
      <c r="K1712" s="793" t="s">
        <v>1251</v>
      </c>
      <c r="L1712" s="796">
        <v>1</v>
      </c>
      <c r="M1712" s="792">
        <v>12</v>
      </c>
      <c r="N1712" s="794">
        <v>26998.880000000001</v>
      </c>
      <c r="O1712" s="796">
        <v>1</v>
      </c>
      <c r="P1712" s="796">
        <v>6</v>
      </c>
      <c r="Q1712" s="794">
        <v>12929.59</v>
      </c>
    </row>
    <row r="1713" spans="2:17" s="49" customFormat="1" ht="11.25">
      <c r="B1713" s="791" t="s">
        <v>1225</v>
      </c>
      <c r="C1713" s="792" t="s">
        <v>1233</v>
      </c>
      <c r="D1713" s="792" t="s">
        <v>86</v>
      </c>
      <c r="E1713" s="793" t="s">
        <v>1284</v>
      </c>
      <c r="F1713" s="794">
        <v>2000</v>
      </c>
      <c r="G1713" s="792" t="s">
        <v>5785</v>
      </c>
      <c r="H1713" s="795" t="s">
        <v>5786</v>
      </c>
      <c r="I1713" s="795" t="s">
        <v>5787</v>
      </c>
      <c r="J1713" s="795" t="s">
        <v>1256</v>
      </c>
      <c r="K1713" s="793" t="s">
        <v>1275</v>
      </c>
      <c r="L1713" s="796">
        <v>1</v>
      </c>
      <c r="M1713" s="792">
        <v>12</v>
      </c>
      <c r="N1713" s="794">
        <v>26651.119999999999</v>
      </c>
      <c r="O1713" s="796">
        <v>1</v>
      </c>
      <c r="P1713" s="796">
        <v>6</v>
      </c>
      <c r="Q1713" s="794">
        <v>13253.33</v>
      </c>
    </row>
    <row r="1714" spans="2:17" s="49" customFormat="1" ht="11.25">
      <c r="B1714" s="791" t="s">
        <v>1225</v>
      </c>
      <c r="C1714" s="792" t="s">
        <v>1243</v>
      </c>
      <c r="D1714" s="792" t="s">
        <v>86</v>
      </c>
      <c r="E1714" s="793" t="s">
        <v>1708</v>
      </c>
      <c r="F1714" s="794">
        <v>2600</v>
      </c>
      <c r="G1714" s="792" t="s">
        <v>5788</v>
      </c>
      <c r="H1714" s="795" t="s">
        <v>5789</v>
      </c>
      <c r="I1714" s="795" t="s">
        <v>2258</v>
      </c>
      <c r="J1714" s="795" t="s">
        <v>1256</v>
      </c>
      <c r="K1714" s="793" t="s">
        <v>1327</v>
      </c>
      <c r="L1714" s="796">
        <v>1</v>
      </c>
      <c r="M1714" s="792">
        <v>12</v>
      </c>
      <c r="N1714" s="794">
        <v>34200</v>
      </c>
      <c r="O1714" s="796">
        <v>1</v>
      </c>
      <c r="P1714" s="796">
        <v>6</v>
      </c>
      <c r="Q1714" s="794">
        <v>16530</v>
      </c>
    </row>
    <row r="1715" spans="2:17" s="49" customFormat="1" ht="11.25">
      <c r="B1715" s="791" t="s">
        <v>1225</v>
      </c>
      <c r="C1715" s="792" t="s">
        <v>1233</v>
      </c>
      <c r="D1715" s="792" t="s">
        <v>86</v>
      </c>
      <c r="E1715" s="793" t="s">
        <v>1659</v>
      </c>
      <c r="F1715" s="794">
        <v>2000</v>
      </c>
      <c r="G1715" s="792" t="s">
        <v>5790</v>
      </c>
      <c r="H1715" s="795" t="s">
        <v>5791</v>
      </c>
      <c r="I1715" s="795" t="s">
        <v>5792</v>
      </c>
      <c r="J1715" s="795" t="s">
        <v>1238</v>
      </c>
      <c r="K1715" s="793" t="s">
        <v>1232</v>
      </c>
      <c r="L1715" s="796">
        <v>1</v>
      </c>
      <c r="M1715" s="792">
        <v>12</v>
      </c>
      <c r="N1715" s="794">
        <v>27110.54</v>
      </c>
      <c r="O1715" s="796">
        <v>1</v>
      </c>
      <c r="P1715" s="796">
        <v>6</v>
      </c>
      <c r="Q1715" s="794">
        <v>12916.390000000001</v>
      </c>
    </row>
    <row r="1716" spans="2:17" s="49" customFormat="1" ht="11.25">
      <c r="B1716" s="791" t="s">
        <v>1225</v>
      </c>
      <c r="C1716" s="792" t="s">
        <v>1233</v>
      </c>
      <c r="D1716" s="792" t="s">
        <v>86</v>
      </c>
      <c r="E1716" s="793" t="s">
        <v>1494</v>
      </c>
      <c r="F1716" s="794">
        <v>2000</v>
      </c>
      <c r="G1716" s="792" t="s">
        <v>5793</v>
      </c>
      <c r="H1716" s="795" t="s">
        <v>5794</v>
      </c>
      <c r="I1716" s="795" t="s">
        <v>1730</v>
      </c>
      <c r="J1716" s="795" t="s">
        <v>1256</v>
      </c>
      <c r="K1716" s="793" t="s">
        <v>1251</v>
      </c>
      <c r="L1716" s="796">
        <v>1</v>
      </c>
      <c r="M1716" s="792">
        <v>12</v>
      </c>
      <c r="N1716" s="794">
        <v>26907.21</v>
      </c>
      <c r="O1716" s="796">
        <v>1</v>
      </c>
      <c r="P1716" s="796">
        <v>6</v>
      </c>
      <c r="Q1716" s="794">
        <v>12865.41</v>
      </c>
    </row>
    <row r="1717" spans="2:17" s="49" customFormat="1" ht="11.25">
      <c r="B1717" s="791" t="s">
        <v>1225</v>
      </c>
      <c r="C1717" s="792" t="s">
        <v>1233</v>
      </c>
      <c r="D1717" s="792" t="s">
        <v>86</v>
      </c>
      <c r="E1717" s="793" t="s">
        <v>5795</v>
      </c>
      <c r="F1717" s="794">
        <v>3500</v>
      </c>
      <c r="G1717" s="792" t="s">
        <v>5796</v>
      </c>
      <c r="H1717" s="795" t="s">
        <v>5797</v>
      </c>
      <c r="I1717" s="795" t="s">
        <v>5798</v>
      </c>
      <c r="J1717" s="795" t="s">
        <v>1256</v>
      </c>
      <c r="K1717" s="793" t="s">
        <v>1327</v>
      </c>
      <c r="L1717" s="796">
        <v>8</v>
      </c>
      <c r="M1717" s="792">
        <v>12</v>
      </c>
      <c r="N1717" s="794">
        <v>44990.04</v>
      </c>
      <c r="O1717" s="796">
        <v>1</v>
      </c>
      <c r="P1717" s="796">
        <v>6</v>
      </c>
      <c r="Q1717" s="794">
        <v>21926.84</v>
      </c>
    </row>
    <row r="1718" spans="2:17" s="49" customFormat="1" ht="11.25">
      <c r="B1718" s="791" t="s">
        <v>1225</v>
      </c>
      <c r="C1718" s="792" t="s">
        <v>1233</v>
      </c>
      <c r="D1718" s="792" t="s">
        <v>86</v>
      </c>
      <c r="E1718" s="793" t="s">
        <v>1769</v>
      </c>
      <c r="F1718" s="794">
        <v>2600</v>
      </c>
      <c r="G1718" s="792" t="s">
        <v>5799</v>
      </c>
      <c r="H1718" s="795" t="s">
        <v>5800</v>
      </c>
      <c r="I1718" s="795" t="s">
        <v>1449</v>
      </c>
      <c r="J1718" s="795" t="s">
        <v>1256</v>
      </c>
      <c r="K1718" s="793" t="s">
        <v>1251</v>
      </c>
      <c r="L1718" s="796">
        <v>1</v>
      </c>
      <c r="M1718" s="792">
        <v>12</v>
      </c>
      <c r="N1718" s="794">
        <v>34197.11</v>
      </c>
      <c r="O1718" s="796">
        <v>1</v>
      </c>
      <c r="P1718" s="796">
        <v>6</v>
      </c>
      <c r="Q1718" s="794">
        <v>16527.29</v>
      </c>
    </row>
    <row r="1719" spans="2:17" s="49" customFormat="1" ht="11.25">
      <c r="B1719" s="791" t="s">
        <v>1225</v>
      </c>
      <c r="C1719" s="792" t="s">
        <v>1233</v>
      </c>
      <c r="D1719" s="792" t="s">
        <v>86</v>
      </c>
      <c r="E1719" s="793" t="s">
        <v>1782</v>
      </c>
      <c r="F1719" s="794">
        <v>2600</v>
      </c>
      <c r="G1719" s="792" t="s">
        <v>5801</v>
      </c>
      <c r="H1719" s="795" t="s">
        <v>5802</v>
      </c>
      <c r="I1719" s="795" t="s">
        <v>2353</v>
      </c>
      <c r="J1719" s="795" t="s">
        <v>1256</v>
      </c>
      <c r="K1719" s="793" t="s">
        <v>1327</v>
      </c>
      <c r="L1719" s="796">
        <v>1</v>
      </c>
      <c r="M1719" s="792">
        <v>12</v>
      </c>
      <c r="N1719" s="794">
        <v>33775.32</v>
      </c>
      <c r="O1719" s="796">
        <v>1</v>
      </c>
      <c r="P1719" s="796">
        <v>6</v>
      </c>
      <c r="Q1719" s="794">
        <v>15787.2</v>
      </c>
    </row>
    <row r="1720" spans="2:17" s="49" customFormat="1" ht="11.25">
      <c r="B1720" s="791" t="s">
        <v>1225</v>
      </c>
      <c r="C1720" s="792" t="s">
        <v>1233</v>
      </c>
      <c r="D1720" s="792" t="s">
        <v>86</v>
      </c>
      <c r="E1720" s="793" t="s">
        <v>1287</v>
      </c>
      <c r="F1720" s="794">
        <v>2100</v>
      </c>
      <c r="G1720" s="792" t="s">
        <v>5803</v>
      </c>
      <c r="H1720" s="795" t="s">
        <v>5804</v>
      </c>
      <c r="I1720" s="795" t="s">
        <v>1242</v>
      </c>
      <c r="J1720" s="795" t="s">
        <v>1242</v>
      </c>
      <c r="K1720" s="793" t="s">
        <v>1242</v>
      </c>
      <c r="L1720" s="796">
        <v>7</v>
      </c>
      <c r="M1720" s="792">
        <v>12</v>
      </c>
      <c r="N1720" s="794">
        <v>28066.42</v>
      </c>
      <c r="O1720" s="796">
        <v>1</v>
      </c>
      <c r="P1720" s="796">
        <v>6</v>
      </c>
      <c r="Q1720" s="794">
        <v>13500.84</v>
      </c>
    </row>
    <row r="1721" spans="2:17" s="49" customFormat="1" ht="11.25">
      <c r="B1721" s="791" t="s">
        <v>1225</v>
      </c>
      <c r="C1721" s="792" t="s">
        <v>1243</v>
      </c>
      <c r="D1721" s="792" t="s">
        <v>86</v>
      </c>
      <c r="E1721" s="793" t="s">
        <v>1387</v>
      </c>
      <c r="F1721" s="794">
        <v>2300</v>
      </c>
      <c r="G1721" s="792" t="s">
        <v>5805</v>
      </c>
      <c r="H1721" s="795" t="s">
        <v>5806</v>
      </c>
      <c r="I1721" s="795" t="s">
        <v>5807</v>
      </c>
      <c r="J1721" s="795" t="s">
        <v>1238</v>
      </c>
      <c r="K1721" s="793" t="s">
        <v>1251</v>
      </c>
      <c r="L1721" s="796">
        <v>1</v>
      </c>
      <c r="M1721" s="792">
        <v>12</v>
      </c>
      <c r="N1721" s="794">
        <v>30590.41</v>
      </c>
      <c r="O1721" s="796">
        <v>1</v>
      </c>
      <c r="P1721" s="796">
        <v>6</v>
      </c>
      <c r="Q1721" s="794">
        <v>14730</v>
      </c>
    </row>
    <row r="1722" spans="2:17" s="49" customFormat="1" ht="11.25">
      <c r="B1722" s="791" t="s">
        <v>1225</v>
      </c>
      <c r="C1722" s="792" t="s">
        <v>1233</v>
      </c>
      <c r="D1722" s="792" t="s">
        <v>86</v>
      </c>
      <c r="E1722" s="793" t="s">
        <v>1239</v>
      </c>
      <c r="F1722" s="794">
        <v>1500</v>
      </c>
      <c r="G1722" s="792" t="s">
        <v>5808</v>
      </c>
      <c r="H1722" s="795" t="s">
        <v>5809</v>
      </c>
      <c r="I1722" s="795" t="s">
        <v>1242</v>
      </c>
      <c r="J1722" s="795" t="s">
        <v>1242</v>
      </c>
      <c r="K1722" s="793" t="s">
        <v>1242</v>
      </c>
      <c r="L1722" s="796">
        <v>7</v>
      </c>
      <c r="M1722" s="792">
        <v>12</v>
      </c>
      <c r="N1722" s="794">
        <v>21113.75</v>
      </c>
      <c r="O1722" s="796">
        <v>1</v>
      </c>
      <c r="P1722" s="796">
        <v>6</v>
      </c>
      <c r="Q1722" s="794">
        <v>9901.66</v>
      </c>
    </row>
    <row r="1723" spans="2:17" s="49" customFormat="1" ht="11.25">
      <c r="B1723" s="791" t="s">
        <v>1225</v>
      </c>
      <c r="C1723" s="792" t="s">
        <v>1233</v>
      </c>
      <c r="D1723" s="792" t="s">
        <v>86</v>
      </c>
      <c r="E1723" s="793" t="s">
        <v>2154</v>
      </c>
      <c r="F1723" s="794">
        <v>4000</v>
      </c>
      <c r="G1723" s="792" t="s">
        <v>5810</v>
      </c>
      <c r="H1723" s="795" t="s">
        <v>5811</v>
      </c>
      <c r="I1723" s="795" t="s">
        <v>5066</v>
      </c>
      <c r="J1723" s="795" t="s">
        <v>1256</v>
      </c>
      <c r="K1723" s="793" t="s">
        <v>1251</v>
      </c>
      <c r="L1723" s="796">
        <v>1</v>
      </c>
      <c r="M1723" s="792">
        <v>12</v>
      </c>
      <c r="N1723" s="794">
        <v>51722.77</v>
      </c>
      <c r="O1723" s="796">
        <v>1</v>
      </c>
      <c r="P1723" s="796">
        <v>6</v>
      </c>
      <c r="Q1723" s="794">
        <v>24928.89</v>
      </c>
    </row>
    <row r="1724" spans="2:17" s="49" customFormat="1" ht="11.25">
      <c r="B1724" s="791" t="s">
        <v>1225</v>
      </c>
      <c r="C1724" s="792" t="s">
        <v>1233</v>
      </c>
      <c r="D1724" s="792" t="s">
        <v>86</v>
      </c>
      <c r="E1724" s="793" t="s">
        <v>1819</v>
      </c>
      <c r="F1724" s="794">
        <v>2600</v>
      </c>
      <c r="G1724" s="792" t="s">
        <v>5812</v>
      </c>
      <c r="H1724" s="795" t="s">
        <v>5813</v>
      </c>
      <c r="I1724" s="795" t="s">
        <v>1331</v>
      </c>
      <c r="J1724" s="795" t="s">
        <v>1238</v>
      </c>
      <c r="K1724" s="793" t="s">
        <v>1232</v>
      </c>
      <c r="L1724" s="796">
        <v>1</v>
      </c>
      <c r="M1724" s="792">
        <v>12</v>
      </c>
      <c r="N1724" s="794">
        <v>34052.479999999996</v>
      </c>
      <c r="O1724" s="796">
        <v>1</v>
      </c>
      <c r="P1724" s="796">
        <v>6</v>
      </c>
      <c r="Q1724" s="794">
        <v>16996.099999999999</v>
      </c>
    </row>
    <row r="1725" spans="2:17" s="49" customFormat="1" ht="11.25">
      <c r="B1725" s="791" t="s">
        <v>1225</v>
      </c>
      <c r="C1725" s="792" t="s">
        <v>1243</v>
      </c>
      <c r="D1725" s="792" t="s">
        <v>86</v>
      </c>
      <c r="E1725" s="793" t="s">
        <v>1505</v>
      </c>
      <c r="F1725" s="794">
        <v>1800</v>
      </c>
      <c r="G1725" s="792" t="s">
        <v>5814</v>
      </c>
      <c r="H1725" s="795" t="s">
        <v>5815</v>
      </c>
      <c r="I1725" s="795" t="s">
        <v>1280</v>
      </c>
      <c r="J1725" s="795" t="s">
        <v>1256</v>
      </c>
      <c r="K1725" s="793" t="s">
        <v>1251</v>
      </c>
      <c r="L1725" s="796">
        <v>7</v>
      </c>
      <c r="M1725" s="792">
        <v>12</v>
      </c>
      <c r="N1725" s="794">
        <v>24480</v>
      </c>
      <c r="O1725" s="796">
        <v>1</v>
      </c>
      <c r="P1725" s="796">
        <v>6</v>
      </c>
      <c r="Q1725" s="794">
        <v>11699.49</v>
      </c>
    </row>
    <row r="1726" spans="2:17" s="49" customFormat="1" ht="11.25">
      <c r="B1726" s="791" t="s">
        <v>1225</v>
      </c>
      <c r="C1726" s="792" t="s">
        <v>1233</v>
      </c>
      <c r="D1726" s="792" t="s">
        <v>86</v>
      </c>
      <c r="E1726" s="793" t="s">
        <v>5816</v>
      </c>
      <c r="F1726" s="794">
        <v>5000</v>
      </c>
      <c r="G1726" s="792" t="s">
        <v>5817</v>
      </c>
      <c r="H1726" s="795" t="s">
        <v>5818</v>
      </c>
      <c r="I1726" s="795" t="s">
        <v>5819</v>
      </c>
      <c r="J1726" s="795" t="s">
        <v>1256</v>
      </c>
      <c r="K1726" s="793" t="s">
        <v>1251</v>
      </c>
      <c r="L1726" s="796">
        <v>7</v>
      </c>
      <c r="M1726" s="792">
        <v>12</v>
      </c>
      <c r="N1726" s="794">
        <v>63000</v>
      </c>
      <c r="O1726" s="796">
        <v>1</v>
      </c>
      <c r="P1726" s="796">
        <v>6</v>
      </c>
      <c r="Q1726" s="794">
        <v>30930</v>
      </c>
    </row>
    <row r="1727" spans="2:17" s="49" customFormat="1" ht="11.25">
      <c r="B1727" s="791" t="s">
        <v>1225</v>
      </c>
      <c r="C1727" s="792" t="s">
        <v>1233</v>
      </c>
      <c r="D1727" s="792" t="s">
        <v>86</v>
      </c>
      <c r="E1727" s="793" t="s">
        <v>1234</v>
      </c>
      <c r="F1727" s="794">
        <v>2000</v>
      </c>
      <c r="G1727" s="792" t="s">
        <v>5820</v>
      </c>
      <c r="H1727" s="795" t="s">
        <v>5821</v>
      </c>
      <c r="I1727" s="795" t="s">
        <v>3819</v>
      </c>
      <c r="J1727" s="795" t="s">
        <v>1238</v>
      </c>
      <c r="K1727" s="793" t="s">
        <v>1232</v>
      </c>
      <c r="L1727" s="796">
        <v>1</v>
      </c>
      <c r="M1727" s="792">
        <v>12</v>
      </c>
      <c r="N1727" s="794">
        <v>26924.57</v>
      </c>
      <c r="O1727" s="796">
        <v>0</v>
      </c>
      <c r="P1727" s="796">
        <v>1</v>
      </c>
      <c r="Q1727" s="794">
        <v>2544.44</v>
      </c>
    </row>
    <row r="1728" spans="2:17" s="49" customFormat="1" ht="11.25">
      <c r="B1728" s="791" t="s">
        <v>1225</v>
      </c>
      <c r="C1728" s="792" t="s">
        <v>1233</v>
      </c>
      <c r="D1728" s="792" t="s">
        <v>86</v>
      </c>
      <c r="E1728" s="793" t="s">
        <v>1339</v>
      </c>
      <c r="F1728" s="794">
        <v>2300</v>
      </c>
      <c r="G1728" s="792" t="s">
        <v>5822</v>
      </c>
      <c r="H1728" s="795" t="s">
        <v>5823</v>
      </c>
      <c r="I1728" s="795" t="s">
        <v>2087</v>
      </c>
      <c r="J1728" s="795" t="s">
        <v>1256</v>
      </c>
      <c r="K1728" s="793" t="s">
        <v>1251</v>
      </c>
      <c r="L1728" s="796">
        <v>1</v>
      </c>
      <c r="M1728" s="792">
        <v>12</v>
      </c>
      <c r="N1728" s="794">
        <v>30598.880000000001</v>
      </c>
      <c r="O1728" s="796">
        <v>1</v>
      </c>
      <c r="P1728" s="796">
        <v>6</v>
      </c>
      <c r="Q1728" s="794">
        <v>14725.199999999999</v>
      </c>
    </row>
    <row r="1729" spans="2:17" s="49" customFormat="1" ht="11.25">
      <c r="B1729" s="791" t="s">
        <v>1225</v>
      </c>
      <c r="C1729" s="792" t="s">
        <v>1233</v>
      </c>
      <c r="D1729" s="792" t="s">
        <v>86</v>
      </c>
      <c r="E1729" s="793" t="s">
        <v>1244</v>
      </c>
      <c r="F1729" s="794">
        <v>2000</v>
      </c>
      <c r="G1729" s="792" t="s">
        <v>5824</v>
      </c>
      <c r="H1729" s="795" t="s">
        <v>5825</v>
      </c>
      <c r="I1729" s="795" t="s">
        <v>1331</v>
      </c>
      <c r="J1729" s="795" t="s">
        <v>1238</v>
      </c>
      <c r="K1729" s="793" t="s">
        <v>1232</v>
      </c>
      <c r="L1729" s="796">
        <v>1</v>
      </c>
      <c r="M1729" s="792">
        <v>12</v>
      </c>
      <c r="N1729" s="794">
        <v>26796.89</v>
      </c>
      <c r="O1729" s="796">
        <v>1</v>
      </c>
      <c r="P1729" s="796">
        <v>6</v>
      </c>
      <c r="Q1729" s="794">
        <v>12743.33</v>
      </c>
    </row>
    <row r="1730" spans="2:17" s="49" customFormat="1" ht="11.25">
      <c r="B1730" s="791" t="s">
        <v>1225</v>
      </c>
      <c r="C1730" s="792" t="s">
        <v>1233</v>
      </c>
      <c r="D1730" s="792" t="s">
        <v>86</v>
      </c>
      <c r="E1730" s="793" t="s">
        <v>1244</v>
      </c>
      <c r="F1730" s="794">
        <v>2000</v>
      </c>
      <c r="G1730" s="792" t="s">
        <v>5826</v>
      </c>
      <c r="H1730" s="795" t="s">
        <v>5827</v>
      </c>
      <c r="I1730" s="795" t="s">
        <v>1513</v>
      </c>
      <c r="J1730" s="795" t="s">
        <v>1238</v>
      </c>
      <c r="K1730" s="793" t="s">
        <v>1251</v>
      </c>
      <c r="L1730" s="796">
        <v>1</v>
      </c>
      <c r="M1730" s="792">
        <v>12</v>
      </c>
      <c r="N1730" s="794">
        <v>27043.89</v>
      </c>
      <c r="O1730" s="796">
        <v>1</v>
      </c>
      <c r="P1730" s="796">
        <v>6</v>
      </c>
      <c r="Q1730" s="794">
        <v>11043.210000000001</v>
      </c>
    </row>
    <row r="1731" spans="2:17" s="49" customFormat="1" ht="11.25">
      <c r="B1731" s="791" t="s">
        <v>1225</v>
      </c>
      <c r="C1731" s="792" t="s">
        <v>1233</v>
      </c>
      <c r="D1731" s="792" t="s">
        <v>86</v>
      </c>
      <c r="E1731" s="793" t="s">
        <v>5428</v>
      </c>
      <c r="F1731" s="794">
        <v>1500</v>
      </c>
      <c r="G1731" s="792" t="s">
        <v>5828</v>
      </c>
      <c r="H1731" s="795" t="s">
        <v>5829</v>
      </c>
      <c r="I1731" s="795" t="s">
        <v>5830</v>
      </c>
      <c r="J1731" s="795" t="s">
        <v>1256</v>
      </c>
      <c r="K1731" s="793" t="s">
        <v>1260</v>
      </c>
      <c r="L1731" s="796">
        <v>7</v>
      </c>
      <c r="M1731" s="792">
        <v>12</v>
      </c>
      <c r="N1731" s="794">
        <v>21121.15</v>
      </c>
      <c r="O1731" s="796">
        <v>1</v>
      </c>
      <c r="P1731" s="796">
        <v>6</v>
      </c>
      <c r="Q1731" s="794">
        <v>9851.66</v>
      </c>
    </row>
    <row r="1732" spans="2:17" s="49" customFormat="1" ht="11.25">
      <c r="B1732" s="791" t="s">
        <v>1225</v>
      </c>
      <c r="C1732" s="792" t="s">
        <v>1233</v>
      </c>
      <c r="D1732" s="792" t="s">
        <v>86</v>
      </c>
      <c r="E1732" s="793" t="s">
        <v>1339</v>
      </c>
      <c r="F1732" s="794">
        <v>2300</v>
      </c>
      <c r="G1732" s="792" t="s">
        <v>5831</v>
      </c>
      <c r="H1732" s="795" t="s">
        <v>5832</v>
      </c>
      <c r="I1732" s="795" t="s">
        <v>5833</v>
      </c>
      <c r="J1732" s="795" t="s">
        <v>1256</v>
      </c>
      <c r="K1732" s="793" t="s">
        <v>1251</v>
      </c>
      <c r="L1732" s="796">
        <v>7</v>
      </c>
      <c r="M1732" s="792">
        <v>12</v>
      </c>
      <c r="N1732" s="794">
        <v>30367.43</v>
      </c>
      <c r="O1732" s="796">
        <v>1</v>
      </c>
      <c r="P1732" s="796">
        <v>6</v>
      </c>
      <c r="Q1732" s="794">
        <v>14659.08</v>
      </c>
    </row>
    <row r="1733" spans="2:17" s="49" customFormat="1" ht="11.25">
      <c r="B1733" s="791" t="s">
        <v>1225</v>
      </c>
      <c r="C1733" s="792" t="s">
        <v>1233</v>
      </c>
      <c r="D1733" s="792" t="s">
        <v>86</v>
      </c>
      <c r="E1733" s="793" t="s">
        <v>1244</v>
      </c>
      <c r="F1733" s="794">
        <v>2000</v>
      </c>
      <c r="G1733" s="792" t="s">
        <v>5834</v>
      </c>
      <c r="H1733" s="795" t="s">
        <v>5835</v>
      </c>
      <c r="I1733" s="795" t="s">
        <v>4609</v>
      </c>
      <c r="J1733" s="795" t="s">
        <v>1256</v>
      </c>
      <c r="K1733" s="793" t="s">
        <v>1251</v>
      </c>
      <c r="L1733" s="796">
        <v>1</v>
      </c>
      <c r="M1733" s="792">
        <v>12</v>
      </c>
      <c r="N1733" s="794">
        <v>26848.75</v>
      </c>
      <c r="O1733" s="796">
        <v>1</v>
      </c>
      <c r="P1733" s="796">
        <v>6</v>
      </c>
      <c r="Q1733" s="794">
        <v>12856.510000000002</v>
      </c>
    </row>
    <row r="1734" spans="2:17" s="49" customFormat="1" ht="11.25">
      <c r="B1734" s="791" t="s">
        <v>1225</v>
      </c>
      <c r="C1734" s="792" t="s">
        <v>1233</v>
      </c>
      <c r="D1734" s="792" t="s">
        <v>86</v>
      </c>
      <c r="E1734" s="793" t="s">
        <v>2229</v>
      </c>
      <c r="F1734" s="794">
        <v>2600</v>
      </c>
      <c r="G1734" s="792" t="s">
        <v>5836</v>
      </c>
      <c r="H1734" s="795" t="s">
        <v>5837</v>
      </c>
      <c r="I1734" s="795" t="s">
        <v>1331</v>
      </c>
      <c r="J1734" s="795" t="s">
        <v>1238</v>
      </c>
      <c r="K1734" s="793" t="s">
        <v>1251</v>
      </c>
      <c r="L1734" s="796">
        <v>1</v>
      </c>
      <c r="M1734" s="792">
        <v>12</v>
      </c>
      <c r="N1734" s="794">
        <v>35100.379999999997</v>
      </c>
      <c r="O1734" s="796">
        <v>1</v>
      </c>
      <c r="P1734" s="796">
        <v>6</v>
      </c>
      <c r="Q1734" s="794">
        <v>16530</v>
      </c>
    </row>
    <row r="1735" spans="2:17" s="49" customFormat="1" ht="11.25">
      <c r="B1735" s="791" t="s">
        <v>1225</v>
      </c>
      <c r="C1735" s="792" t="s">
        <v>1233</v>
      </c>
      <c r="D1735" s="792" t="s">
        <v>86</v>
      </c>
      <c r="E1735" s="793" t="s">
        <v>1312</v>
      </c>
      <c r="F1735" s="794">
        <v>2000</v>
      </c>
      <c r="G1735" s="792" t="s">
        <v>5838</v>
      </c>
      <c r="H1735" s="795" t="s">
        <v>5839</v>
      </c>
      <c r="I1735" s="795" t="s">
        <v>1247</v>
      </c>
      <c r="J1735" s="795" t="s">
        <v>1238</v>
      </c>
      <c r="K1735" s="793" t="s">
        <v>1232</v>
      </c>
      <c r="L1735" s="796">
        <v>1</v>
      </c>
      <c r="M1735" s="792">
        <v>12</v>
      </c>
      <c r="N1735" s="794">
        <v>26999.18</v>
      </c>
      <c r="O1735" s="796">
        <v>1</v>
      </c>
      <c r="P1735" s="796">
        <v>6</v>
      </c>
      <c r="Q1735" s="794">
        <v>12924.03</v>
      </c>
    </row>
    <row r="1736" spans="2:17" s="49" customFormat="1" ht="11.25">
      <c r="B1736" s="791" t="s">
        <v>1225</v>
      </c>
      <c r="C1736" s="792" t="s">
        <v>1233</v>
      </c>
      <c r="D1736" s="792" t="s">
        <v>86</v>
      </c>
      <c r="E1736" s="793" t="s">
        <v>1234</v>
      </c>
      <c r="F1736" s="794">
        <v>2000</v>
      </c>
      <c r="G1736" s="792" t="s">
        <v>5840</v>
      </c>
      <c r="H1736" s="795" t="s">
        <v>5841</v>
      </c>
      <c r="I1736" s="795" t="s">
        <v>5842</v>
      </c>
      <c r="J1736" s="795" t="s">
        <v>1256</v>
      </c>
      <c r="K1736" s="793" t="s">
        <v>1260</v>
      </c>
      <c r="L1736" s="796">
        <v>1</v>
      </c>
      <c r="M1736" s="792">
        <v>12</v>
      </c>
      <c r="N1736" s="794">
        <v>26917.78</v>
      </c>
      <c r="O1736" s="796">
        <v>1</v>
      </c>
      <c r="P1736" s="796">
        <v>6</v>
      </c>
      <c r="Q1736" s="794">
        <v>12929.16</v>
      </c>
    </row>
    <row r="1737" spans="2:17" s="49" customFormat="1" ht="11.25">
      <c r="B1737" s="791" t="s">
        <v>1225</v>
      </c>
      <c r="C1737" s="792" t="s">
        <v>1243</v>
      </c>
      <c r="D1737" s="792" t="s">
        <v>86</v>
      </c>
      <c r="E1737" s="793" t="s">
        <v>5843</v>
      </c>
      <c r="F1737" s="794">
        <v>4500</v>
      </c>
      <c r="G1737" s="792" t="s">
        <v>5844</v>
      </c>
      <c r="H1737" s="795" t="s">
        <v>5845</v>
      </c>
      <c r="I1737" s="795" t="s">
        <v>1242</v>
      </c>
      <c r="J1737" s="795" t="s">
        <v>1242</v>
      </c>
      <c r="K1737" s="793" t="s">
        <v>1242</v>
      </c>
      <c r="L1737" s="796">
        <v>7</v>
      </c>
      <c r="M1737" s="792">
        <v>12</v>
      </c>
      <c r="N1737" s="794">
        <v>56983.43</v>
      </c>
      <c r="O1737" s="796">
        <v>1</v>
      </c>
      <c r="P1737" s="796">
        <v>3</v>
      </c>
      <c r="Q1737" s="794">
        <v>12475</v>
      </c>
    </row>
    <row r="1738" spans="2:17" s="49" customFormat="1" ht="11.25">
      <c r="B1738" s="791" t="s">
        <v>1225</v>
      </c>
      <c r="C1738" s="792" t="s">
        <v>1233</v>
      </c>
      <c r="D1738" s="792" t="s">
        <v>86</v>
      </c>
      <c r="E1738" s="793" t="s">
        <v>1339</v>
      </c>
      <c r="F1738" s="794">
        <v>2300</v>
      </c>
      <c r="G1738" s="792" t="s">
        <v>5846</v>
      </c>
      <c r="H1738" s="795" t="s">
        <v>5847</v>
      </c>
      <c r="I1738" s="795" t="s">
        <v>5848</v>
      </c>
      <c r="J1738" s="795" t="s">
        <v>1256</v>
      </c>
      <c r="K1738" s="793" t="s">
        <v>1251</v>
      </c>
      <c r="L1738" s="796">
        <v>1</v>
      </c>
      <c r="M1738" s="792">
        <v>12</v>
      </c>
      <c r="N1738" s="794">
        <v>30581.620000000003</v>
      </c>
      <c r="O1738" s="796">
        <v>1</v>
      </c>
      <c r="P1738" s="796">
        <v>6</v>
      </c>
      <c r="Q1738" s="794">
        <v>14647.259999999998</v>
      </c>
    </row>
    <row r="1739" spans="2:17" s="49" customFormat="1" ht="11.25">
      <c r="B1739" s="791" t="s">
        <v>1225</v>
      </c>
      <c r="C1739" s="792" t="s">
        <v>1233</v>
      </c>
      <c r="D1739" s="792" t="s">
        <v>86</v>
      </c>
      <c r="E1739" s="793" t="s">
        <v>1244</v>
      </c>
      <c r="F1739" s="794">
        <v>1500</v>
      </c>
      <c r="G1739" s="792" t="s">
        <v>5849</v>
      </c>
      <c r="H1739" s="795" t="s">
        <v>5850</v>
      </c>
      <c r="I1739" s="795" t="s">
        <v>3238</v>
      </c>
      <c r="J1739" s="795" t="s">
        <v>1256</v>
      </c>
      <c r="K1739" s="793" t="s">
        <v>1251</v>
      </c>
      <c r="L1739" s="796">
        <v>7</v>
      </c>
      <c r="M1739" s="792">
        <v>12</v>
      </c>
      <c r="N1739" s="794">
        <v>21127.1</v>
      </c>
      <c r="O1739" s="796">
        <v>1</v>
      </c>
      <c r="P1739" s="796">
        <v>6</v>
      </c>
      <c r="Q1739" s="794">
        <v>9929.7999999999993</v>
      </c>
    </row>
    <row r="1740" spans="2:17" s="49" customFormat="1" ht="11.25">
      <c r="B1740" s="791" t="s">
        <v>1225</v>
      </c>
      <c r="C1740" s="792" t="s">
        <v>1233</v>
      </c>
      <c r="D1740" s="792" t="s">
        <v>86</v>
      </c>
      <c r="E1740" s="793" t="s">
        <v>1769</v>
      </c>
      <c r="F1740" s="794">
        <v>2600</v>
      </c>
      <c r="G1740" s="792" t="s">
        <v>5851</v>
      </c>
      <c r="H1740" s="795" t="s">
        <v>5852</v>
      </c>
      <c r="I1740" s="795" t="s">
        <v>2219</v>
      </c>
      <c r="J1740" s="795" t="s">
        <v>1238</v>
      </c>
      <c r="K1740" s="793" t="s">
        <v>1232</v>
      </c>
      <c r="L1740" s="796">
        <v>1</v>
      </c>
      <c r="M1740" s="792">
        <v>12</v>
      </c>
      <c r="N1740" s="794">
        <v>34194.769999999997</v>
      </c>
      <c r="O1740" s="796">
        <v>1</v>
      </c>
      <c r="P1740" s="796">
        <v>6</v>
      </c>
      <c r="Q1740" s="794">
        <v>16522.96</v>
      </c>
    </row>
    <row r="1741" spans="2:17" s="49" customFormat="1" ht="11.25">
      <c r="B1741" s="791" t="s">
        <v>1225</v>
      </c>
      <c r="C1741" s="792" t="s">
        <v>1233</v>
      </c>
      <c r="D1741" s="792" t="s">
        <v>86</v>
      </c>
      <c r="E1741" s="793" t="s">
        <v>1252</v>
      </c>
      <c r="F1741" s="794">
        <v>2300</v>
      </c>
      <c r="G1741" s="792" t="s">
        <v>5853</v>
      </c>
      <c r="H1741" s="795" t="s">
        <v>5854</v>
      </c>
      <c r="I1741" s="795" t="s">
        <v>5855</v>
      </c>
      <c r="J1741" s="795" t="s">
        <v>1238</v>
      </c>
      <c r="K1741" s="793" t="s">
        <v>1232</v>
      </c>
      <c r="L1741" s="796">
        <v>4</v>
      </c>
      <c r="M1741" s="792">
        <v>12</v>
      </c>
      <c r="N1741" s="794">
        <v>30545.42</v>
      </c>
      <c r="O1741" s="796">
        <v>1</v>
      </c>
      <c r="P1741" s="796">
        <v>6</v>
      </c>
      <c r="Q1741" s="794">
        <v>14630.949999999999</v>
      </c>
    </row>
    <row r="1742" spans="2:17" s="49" customFormat="1" ht="11.25">
      <c r="B1742" s="791" t="s">
        <v>1225</v>
      </c>
      <c r="C1742" s="792" t="s">
        <v>1243</v>
      </c>
      <c r="D1742" s="792" t="s">
        <v>86</v>
      </c>
      <c r="E1742" s="793" t="s">
        <v>1328</v>
      </c>
      <c r="F1742" s="794">
        <v>2000</v>
      </c>
      <c r="G1742" s="792" t="s">
        <v>5856</v>
      </c>
      <c r="H1742" s="795" t="s">
        <v>5857</v>
      </c>
      <c r="I1742" s="795" t="s">
        <v>2480</v>
      </c>
      <c r="J1742" s="795" t="s">
        <v>1238</v>
      </c>
      <c r="K1742" s="793" t="s">
        <v>1232</v>
      </c>
      <c r="L1742" s="796">
        <v>1</v>
      </c>
      <c r="M1742" s="792">
        <v>12</v>
      </c>
      <c r="N1742" s="794">
        <v>26999.870000000003</v>
      </c>
      <c r="O1742" s="796">
        <v>1</v>
      </c>
      <c r="P1742" s="796">
        <v>6</v>
      </c>
      <c r="Q1742" s="794">
        <v>12930</v>
      </c>
    </row>
    <row r="1743" spans="2:17" s="49" customFormat="1" ht="11.25">
      <c r="B1743" s="791" t="s">
        <v>1225</v>
      </c>
      <c r="C1743" s="792" t="s">
        <v>1233</v>
      </c>
      <c r="D1743" s="792" t="s">
        <v>86</v>
      </c>
      <c r="E1743" s="793" t="s">
        <v>1339</v>
      </c>
      <c r="F1743" s="794">
        <v>2300</v>
      </c>
      <c r="G1743" s="792" t="s">
        <v>5858</v>
      </c>
      <c r="H1743" s="795" t="s">
        <v>5859</v>
      </c>
      <c r="I1743" s="795" t="s">
        <v>5860</v>
      </c>
      <c r="J1743" s="795" t="s">
        <v>1256</v>
      </c>
      <c r="K1743" s="793" t="s">
        <v>1251</v>
      </c>
      <c r="L1743" s="796">
        <v>7</v>
      </c>
      <c r="M1743" s="792">
        <v>12</v>
      </c>
      <c r="N1743" s="794">
        <v>30593.279999999999</v>
      </c>
      <c r="O1743" s="796">
        <v>1</v>
      </c>
      <c r="P1743" s="796">
        <v>6</v>
      </c>
      <c r="Q1743" s="794">
        <v>14729.36</v>
      </c>
    </row>
    <row r="1744" spans="2:17" s="49" customFormat="1" ht="11.25">
      <c r="B1744" s="791" t="s">
        <v>1225</v>
      </c>
      <c r="C1744" s="792" t="s">
        <v>1233</v>
      </c>
      <c r="D1744" s="792" t="s">
        <v>86</v>
      </c>
      <c r="E1744" s="793" t="s">
        <v>5861</v>
      </c>
      <c r="F1744" s="794">
        <v>2500</v>
      </c>
      <c r="G1744" s="792" t="s">
        <v>5862</v>
      </c>
      <c r="H1744" s="795" t="s">
        <v>5863</v>
      </c>
      <c r="I1744" s="795" t="s">
        <v>3238</v>
      </c>
      <c r="J1744" s="795" t="s">
        <v>1256</v>
      </c>
      <c r="K1744" s="793" t="s">
        <v>1327</v>
      </c>
      <c r="L1744" s="796">
        <v>1</v>
      </c>
      <c r="M1744" s="792">
        <v>12</v>
      </c>
      <c r="N1744" s="794">
        <v>32997.919999999998</v>
      </c>
      <c r="O1744" s="796">
        <v>1</v>
      </c>
      <c r="P1744" s="796">
        <v>6</v>
      </c>
      <c r="Q1744" s="794">
        <v>15912.12</v>
      </c>
    </row>
    <row r="1745" spans="2:17" s="49" customFormat="1" ht="11.25">
      <c r="B1745" s="791" t="s">
        <v>1225</v>
      </c>
      <c r="C1745" s="792" t="s">
        <v>1233</v>
      </c>
      <c r="D1745" s="792" t="s">
        <v>86</v>
      </c>
      <c r="E1745" s="793" t="s">
        <v>1234</v>
      </c>
      <c r="F1745" s="794">
        <v>2000</v>
      </c>
      <c r="G1745" s="792" t="s">
        <v>5864</v>
      </c>
      <c r="H1745" s="795" t="s">
        <v>5865</v>
      </c>
      <c r="I1745" s="795" t="s">
        <v>1331</v>
      </c>
      <c r="J1745" s="795" t="s">
        <v>1238</v>
      </c>
      <c r="K1745" s="793" t="s">
        <v>1251</v>
      </c>
      <c r="L1745" s="796">
        <v>1</v>
      </c>
      <c r="M1745" s="792">
        <v>12</v>
      </c>
      <c r="N1745" s="794">
        <v>26996.93</v>
      </c>
      <c r="O1745" s="796">
        <v>1</v>
      </c>
      <c r="P1745" s="796">
        <v>6</v>
      </c>
      <c r="Q1745" s="794">
        <v>12906.240000000002</v>
      </c>
    </row>
    <row r="1746" spans="2:17" s="49" customFormat="1" ht="11.25">
      <c r="B1746" s="791" t="s">
        <v>1225</v>
      </c>
      <c r="C1746" s="792" t="s">
        <v>1233</v>
      </c>
      <c r="D1746" s="792" t="s">
        <v>86</v>
      </c>
      <c r="E1746" s="793" t="s">
        <v>1339</v>
      </c>
      <c r="F1746" s="794">
        <v>2300</v>
      </c>
      <c r="G1746" s="792" t="s">
        <v>5866</v>
      </c>
      <c r="H1746" s="795" t="s">
        <v>5867</v>
      </c>
      <c r="I1746" s="795" t="s">
        <v>5868</v>
      </c>
      <c r="J1746" s="795" t="s">
        <v>1238</v>
      </c>
      <c r="K1746" s="793" t="s">
        <v>1251</v>
      </c>
      <c r="L1746" s="796">
        <v>7</v>
      </c>
      <c r="M1746" s="792">
        <v>12</v>
      </c>
      <c r="N1746" s="794">
        <v>30675.55</v>
      </c>
      <c r="O1746" s="796">
        <v>1</v>
      </c>
      <c r="P1746" s="796">
        <v>6</v>
      </c>
      <c r="Q1746" s="794">
        <v>14726.480000000001</v>
      </c>
    </row>
    <row r="1747" spans="2:17" s="49" customFormat="1" ht="11.25">
      <c r="B1747" s="791" t="s">
        <v>1225</v>
      </c>
      <c r="C1747" s="792" t="s">
        <v>1233</v>
      </c>
      <c r="D1747" s="792" t="s">
        <v>86</v>
      </c>
      <c r="E1747" s="793" t="s">
        <v>2626</v>
      </c>
      <c r="F1747" s="794">
        <v>2000</v>
      </c>
      <c r="G1747" s="792" t="s">
        <v>5869</v>
      </c>
      <c r="H1747" s="795" t="s">
        <v>5870</v>
      </c>
      <c r="I1747" s="795" t="s">
        <v>2629</v>
      </c>
      <c r="J1747" s="795" t="s">
        <v>1231</v>
      </c>
      <c r="K1747" s="793" t="s">
        <v>1232</v>
      </c>
      <c r="L1747" s="796">
        <v>1</v>
      </c>
      <c r="M1747" s="792">
        <v>12</v>
      </c>
      <c r="N1747" s="794">
        <v>26783.06</v>
      </c>
      <c r="O1747" s="796">
        <v>1</v>
      </c>
      <c r="P1747" s="796">
        <v>6</v>
      </c>
      <c r="Q1747" s="794">
        <v>12890.27</v>
      </c>
    </row>
    <row r="1748" spans="2:17" s="49" customFormat="1" ht="11.25">
      <c r="B1748" s="791" t="s">
        <v>1225</v>
      </c>
      <c r="C1748" s="792" t="s">
        <v>1233</v>
      </c>
      <c r="D1748" s="792" t="s">
        <v>86</v>
      </c>
      <c r="E1748" s="793" t="s">
        <v>1670</v>
      </c>
      <c r="F1748" s="794">
        <v>2600</v>
      </c>
      <c r="G1748" s="792" t="s">
        <v>5871</v>
      </c>
      <c r="H1748" s="795" t="s">
        <v>5872</v>
      </c>
      <c r="I1748" s="795" t="s">
        <v>5873</v>
      </c>
      <c r="J1748" s="795" t="s">
        <v>1238</v>
      </c>
      <c r="K1748" s="793" t="s">
        <v>1232</v>
      </c>
      <c r="L1748" s="796">
        <v>1</v>
      </c>
      <c r="M1748" s="792">
        <v>12</v>
      </c>
      <c r="N1748" s="794">
        <v>33809.449999999997</v>
      </c>
      <c r="O1748" s="796">
        <v>1</v>
      </c>
      <c r="P1748" s="796">
        <v>6</v>
      </c>
      <c r="Q1748" s="794">
        <v>16428.170000000002</v>
      </c>
    </row>
    <row r="1749" spans="2:17" s="49" customFormat="1" ht="11.25">
      <c r="B1749" s="791" t="s">
        <v>1225</v>
      </c>
      <c r="C1749" s="792" t="s">
        <v>1233</v>
      </c>
      <c r="D1749" s="792" t="s">
        <v>86</v>
      </c>
      <c r="E1749" s="793" t="s">
        <v>3476</v>
      </c>
      <c r="F1749" s="794">
        <v>2500</v>
      </c>
      <c r="G1749" s="792" t="s">
        <v>5874</v>
      </c>
      <c r="H1749" s="795" t="s">
        <v>5875</v>
      </c>
      <c r="I1749" s="795" t="s">
        <v>2127</v>
      </c>
      <c r="J1749" s="795" t="s">
        <v>1256</v>
      </c>
      <c r="K1749" s="793" t="s">
        <v>1327</v>
      </c>
      <c r="L1749" s="796">
        <v>7</v>
      </c>
      <c r="M1749" s="792">
        <v>12</v>
      </c>
      <c r="N1749" s="794">
        <v>32989.06</v>
      </c>
      <c r="O1749" s="796">
        <v>1</v>
      </c>
      <c r="P1749" s="796">
        <v>6</v>
      </c>
      <c r="Q1749" s="794">
        <v>15915.94</v>
      </c>
    </row>
    <row r="1750" spans="2:17" s="49" customFormat="1" ht="11.25">
      <c r="B1750" s="791" t="s">
        <v>1225</v>
      </c>
      <c r="C1750" s="792" t="s">
        <v>1243</v>
      </c>
      <c r="D1750" s="792" t="s">
        <v>86</v>
      </c>
      <c r="E1750" s="793" t="s">
        <v>1244</v>
      </c>
      <c r="F1750" s="794">
        <v>2000</v>
      </c>
      <c r="G1750" s="792" t="s">
        <v>5876</v>
      </c>
      <c r="H1750" s="795" t="s">
        <v>5877</v>
      </c>
      <c r="I1750" s="795" t="s">
        <v>1255</v>
      </c>
      <c r="J1750" s="795" t="s">
        <v>1256</v>
      </c>
      <c r="K1750" s="793" t="s">
        <v>1251</v>
      </c>
      <c r="L1750" s="796">
        <v>1</v>
      </c>
      <c r="M1750" s="792">
        <v>12</v>
      </c>
      <c r="N1750" s="794">
        <v>26894.03</v>
      </c>
      <c r="O1750" s="796">
        <v>1</v>
      </c>
      <c r="P1750" s="796">
        <v>6</v>
      </c>
      <c r="Q1750" s="794">
        <v>12930</v>
      </c>
    </row>
    <row r="1751" spans="2:17" s="49" customFormat="1" ht="11.25">
      <c r="B1751" s="791" t="s">
        <v>1225</v>
      </c>
      <c r="C1751" s="792" t="s">
        <v>1233</v>
      </c>
      <c r="D1751" s="792" t="s">
        <v>86</v>
      </c>
      <c r="E1751" s="793" t="s">
        <v>1280</v>
      </c>
      <c r="F1751" s="794">
        <v>5500</v>
      </c>
      <c r="G1751" s="792" t="s">
        <v>5878</v>
      </c>
      <c r="H1751" s="795" t="s">
        <v>5879</v>
      </c>
      <c r="I1751" s="795" t="s">
        <v>1283</v>
      </c>
      <c r="J1751" s="795" t="s">
        <v>1256</v>
      </c>
      <c r="K1751" s="793" t="s">
        <v>1251</v>
      </c>
      <c r="L1751" s="796">
        <v>1</v>
      </c>
      <c r="M1751" s="792">
        <v>12</v>
      </c>
      <c r="N1751" s="794">
        <v>68808.19</v>
      </c>
      <c r="O1751" s="796">
        <v>1</v>
      </c>
      <c r="P1751" s="796">
        <v>6</v>
      </c>
      <c r="Q1751" s="794">
        <v>33896</v>
      </c>
    </row>
    <row r="1752" spans="2:17" s="49" customFormat="1" ht="11.25">
      <c r="B1752" s="791" t="s">
        <v>1225</v>
      </c>
      <c r="C1752" s="792" t="s">
        <v>1233</v>
      </c>
      <c r="D1752" s="792" t="s">
        <v>86</v>
      </c>
      <c r="E1752" s="793" t="s">
        <v>1312</v>
      </c>
      <c r="F1752" s="794">
        <v>2000</v>
      </c>
      <c r="G1752" s="792" t="s">
        <v>5880</v>
      </c>
      <c r="H1752" s="795" t="s">
        <v>5881</v>
      </c>
      <c r="I1752" s="795" t="s">
        <v>1513</v>
      </c>
      <c r="J1752" s="795" t="s">
        <v>1238</v>
      </c>
      <c r="K1752" s="793" t="s">
        <v>1232</v>
      </c>
      <c r="L1752" s="796">
        <v>1</v>
      </c>
      <c r="M1752" s="792">
        <v>12</v>
      </c>
      <c r="N1752" s="794">
        <v>26920.400000000001</v>
      </c>
      <c r="O1752" s="796">
        <v>1</v>
      </c>
      <c r="P1752" s="796">
        <v>6</v>
      </c>
      <c r="Q1752" s="794">
        <v>12929.16</v>
      </c>
    </row>
    <row r="1753" spans="2:17" s="49" customFormat="1" ht="11.25">
      <c r="B1753" s="791" t="s">
        <v>1225</v>
      </c>
      <c r="C1753" s="792" t="s">
        <v>1233</v>
      </c>
      <c r="D1753" s="792" t="s">
        <v>86</v>
      </c>
      <c r="E1753" s="793" t="s">
        <v>5882</v>
      </c>
      <c r="F1753" s="794">
        <v>2000</v>
      </c>
      <c r="G1753" s="792" t="s">
        <v>5883</v>
      </c>
      <c r="H1753" s="795" t="s">
        <v>5884</v>
      </c>
      <c r="I1753" s="795" t="s">
        <v>5885</v>
      </c>
      <c r="J1753" s="795" t="s">
        <v>1256</v>
      </c>
      <c r="K1753" s="793" t="s">
        <v>1275</v>
      </c>
      <c r="L1753" s="796">
        <v>1</v>
      </c>
      <c r="M1753" s="792">
        <v>12</v>
      </c>
      <c r="N1753" s="794">
        <v>26916.65</v>
      </c>
      <c r="O1753" s="796">
        <v>1</v>
      </c>
      <c r="P1753" s="796">
        <v>6</v>
      </c>
      <c r="Q1753" s="794">
        <v>12846.800000000001</v>
      </c>
    </row>
    <row r="1754" spans="2:17" s="49" customFormat="1" ht="11.25">
      <c r="B1754" s="791" t="s">
        <v>1225</v>
      </c>
      <c r="C1754" s="792" t="s">
        <v>1233</v>
      </c>
      <c r="D1754" s="792" t="s">
        <v>86</v>
      </c>
      <c r="E1754" s="793" t="s">
        <v>1244</v>
      </c>
      <c r="F1754" s="794">
        <v>1500</v>
      </c>
      <c r="G1754" s="792" t="s">
        <v>5886</v>
      </c>
      <c r="H1754" s="795" t="s">
        <v>5887</v>
      </c>
      <c r="I1754" s="795" t="s">
        <v>5888</v>
      </c>
      <c r="J1754" s="795" t="s">
        <v>1256</v>
      </c>
      <c r="K1754" s="793" t="s">
        <v>1251</v>
      </c>
      <c r="L1754" s="796">
        <v>7</v>
      </c>
      <c r="M1754" s="792">
        <v>12</v>
      </c>
      <c r="N1754" s="794">
        <v>21190.52</v>
      </c>
      <c r="O1754" s="796">
        <v>1</v>
      </c>
      <c r="P1754" s="796">
        <v>6</v>
      </c>
      <c r="Q1754" s="794">
        <v>9926.35</v>
      </c>
    </row>
    <row r="1755" spans="2:17" s="49" customFormat="1" ht="11.25">
      <c r="B1755" s="791" t="s">
        <v>1225</v>
      </c>
      <c r="C1755" s="792" t="s">
        <v>1233</v>
      </c>
      <c r="D1755" s="792" t="s">
        <v>86</v>
      </c>
      <c r="E1755" s="793" t="s">
        <v>5889</v>
      </c>
      <c r="F1755" s="794">
        <v>3500</v>
      </c>
      <c r="G1755" s="792" t="s">
        <v>5890</v>
      </c>
      <c r="H1755" s="795" t="s">
        <v>5891</v>
      </c>
      <c r="I1755" s="795" t="s">
        <v>1242</v>
      </c>
      <c r="J1755" s="795" t="s">
        <v>1242</v>
      </c>
      <c r="K1755" s="793" t="s">
        <v>1242</v>
      </c>
      <c r="L1755" s="796">
        <v>7</v>
      </c>
      <c r="M1755" s="792">
        <v>12</v>
      </c>
      <c r="N1755" s="794">
        <v>44971.57</v>
      </c>
      <c r="O1755" s="796">
        <v>0</v>
      </c>
      <c r="P1755" s="796">
        <v>1</v>
      </c>
      <c r="Q1755" s="794">
        <v>4598.6099999999997</v>
      </c>
    </row>
    <row r="1756" spans="2:17" s="49" customFormat="1" ht="11.25">
      <c r="B1756" s="791" t="s">
        <v>1225</v>
      </c>
      <c r="C1756" s="792" t="s">
        <v>1233</v>
      </c>
      <c r="D1756" s="792" t="s">
        <v>86</v>
      </c>
      <c r="E1756" s="793" t="s">
        <v>1647</v>
      </c>
      <c r="F1756" s="794">
        <v>4500</v>
      </c>
      <c r="G1756" s="792" t="s">
        <v>5892</v>
      </c>
      <c r="H1756" s="795" t="s">
        <v>5893</v>
      </c>
      <c r="I1756" s="795" t="s">
        <v>2353</v>
      </c>
      <c r="J1756" s="795" t="s">
        <v>1256</v>
      </c>
      <c r="K1756" s="793" t="s">
        <v>1251</v>
      </c>
      <c r="L1756" s="796">
        <v>7</v>
      </c>
      <c r="M1756" s="792">
        <v>12</v>
      </c>
      <c r="N1756" s="794">
        <v>56935.31</v>
      </c>
      <c r="O1756" s="796">
        <v>1</v>
      </c>
      <c r="P1756" s="796">
        <v>6</v>
      </c>
      <c r="Q1756" s="794">
        <v>27630</v>
      </c>
    </row>
    <row r="1757" spans="2:17" s="49" customFormat="1" ht="11.25">
      <c r="B1757" s="791" t="s">
        <v>1225</v>
      </c>
      <c r="C1757" s="792" t="s">
        <v>1233</v>
      </c>
      <c r="D1757" s="792" t="s">
        <v>86</v>
      </c>
      <c r="E1757" s="793" t="s">
        <v>1819</v>
      </c>
      <c r="F1757" s="794">
        <v>2600</v>
      </c>
      <c r="G1757" s="792" t="s">
        <v>5894</v>
      </c>
      <c r="H1757" s="795" t="s">
        <v>5895</v>
      </c>
      <c r="I1757" s="795" t="s">
        <v>1331</v>
      </c>
      <c r="J1757" s="795" t="s">
        <v>1238</v>
      </c>
      <c r="K1757" s="793" t="s">
        <v>1251</v>
      </c>
      <c r="L1757" s="796">
        <v>1</v>
      </c>
      <c r="M1757" s="792">
        <v>12</v>
      </c>
      <c r="N1757" s="794">
        <v>34153.769999999997</v>
      </c>
      <c r="O1757" s="796">
        <v>1</v>
      </c>
      <c r="P1757" s="796">
        <v>6</v>
      </c>
      <c r="Q1757" s="794">
        <v>16461.21</v>
      </c>
    </row>
    <row r="1758" spans="2:17" s="49" customFormat="1" ht="11.25">
      <c r="B1758" s="791" t="s">
        <v>1225</v>
      </c>
      <c r="C1758" s="792" t="s">
        <v>1233</v>
      </c>
      <c r="D1758" s="792" t="s">
        <v>86</v>
      </c>
      <c r="E1758" s="793" t="s">
        <v>3309</v>
      </c>
      <c r="F1758" s="794">
        <v>2500</v>
      </c>
      <c r="G1758" s="792" t="s">
        <v>5896</v>
      </c>
      <c r="H1758" s="795" t="s">
        <v>5897</v>
      </c>
      <c r="I1758" s="795" t="s">
        <v>1242</v>
      </c>
      <c r="J1758" s="795" t="s">
        <v>1242</v>
      </c>
      <c r="K1758" s="793" t="s">
        <v>1242</v>
      </c>
      <c r="L1758" s="796">
        <v>7</v>
      </c>
      <c r="M1758" s="792">
        <v>12</v>
      </c>
      <c r="N1758" s="794">
        <v>32962.840000000004</v>
      </c>
      <c r="O1758" s="796">
        <v>1</v>
      </c>
      <c r="P1758" s="796">
        <v>6</v>
      </c>
      <c r="Q1758" s="794">
        <v>15916.45</v>
      </c>
    </row>
    <row r="1759" spans="2:17" s="49" customFormat="1" ht="11.25">
      <c r="B1759" s="791" t="s">
        <v>1225</v>
      </c>
      <c r="C1759" s="792" t="s">
        <v>1233</v>
      </c>
      <c r="D1759" s="792" t="s">
        <v>86</v>
      </c>
      <c r="E1759" s="793" t="s">
        <v>1450</v>
      </c>
      <c r="F1759" s="794">
        <v>2000</v>
      </c>
      <c r="G1759" s="792" t="s">
        <v>5898</v>
      </c>
      <c r="H1759" s="795" t="s">
        <v>5899</v>
      </c>
      <c r="I1759" s="795" t="s">
        <v>1280</v>
      </c>
      <c r="J1759" s="795" t="s">
        <v>1256</v>
      </c>
      <c r="K1759" s="793" t="s">
        <v>1251</v>
      </c>
      <c r="L1759" s="796">
        <v>7</v>
      </c>
      <c r="M1759" s="792">
        <v>12</v>
      </c>
      <c r="N1759" s="794">
        <v>26689.46</v>
      </c>
      <c r="O1759" s="796">
        <v>1</v>
      </c>
      <c r="P1759" s="796">
        <v>6</v>
      </c>
      <c r="Q1759" s="794">
        <v>12929.869999999999</v>
      </c>
    </row>
    <row r="1760" spans="2:17" s="49" customFormat="1" ht="11.25">
      <c r="B1760" s="791" t="s">
        <v>1225</v>
      </c>
      <c r="C1760" s="792" t="s">
        <v>1233</v>
      </c>
      <c r="D1760" s="792" t="s">
        <v>86</v>
      </c>
      <c r="E1760" s="793" t="s">
        <v>1244</v>
      </c>
      <c r="F1760" s="794">
        <v>2000</v>
      </c>
      <c r="G1760" s="792" t="s">
        <v>5900</v>
      </c>
      <c r="H1760" s="795" t="s">
        <v>5901</v>
      </c>
      <c r="I1760" s="795" t="s">
        <v>2127</v>
      </c>
      <c r="J1760" s="795" t="s">
        <v>1256</v>
      </c>
      <c r="K1760" s="793" t="s">
        <v>1327</v>
      </c>
      <c r="L1760" s="796">
        <v>1</v>
      </c>
      <c r="M1760" s="792">
        <v>12</v>
      </c>
      <c r="N1760" s="794">
        <v>26971.95</v>
      </c>
      <c r="O1760" s="796">
        <v>1</v>
      </c>
      <c r="P1760" s="796">
        <v>6</v>
      </c>
      <c r="Q1760" s="794">
        <v>12916.539999999999</v>
      </c>
    </row>
    <row r="1761" spans="2:17" s="49" customFormat="1" ht="11.25">
      <c r="B1761" s="791" t="s">
        <v>1225</v>
      </c>
      <c r="C1761" s="792" t="s">
        <v>1233</v>
      </c>
      <c r="D1761" s="792" t="s">
        <v>86</v>
      </c>
      <c r="E1761" s="793" t="s">
        <v>2470</v>
      </c>
      <c r="F1761" s="794">
        <v>2600</v>
      </c>
      <c r="G1761" s="792" t="s">
        <v>5902</v>
      </c>
      <c r="H1761" s="795" t="s">
        <v>5903</v>
      </c>
      <c r="I1761" s="795" t="s">
        <v>3308</v>
      </c>
      <c r="J1761" s="795" t="s">
        <v>1256</v>
      </c>
      <c r="K1761" s="793" t="s">
        <v>1327</v>
      </c>
      <c r="L1761" s="796">
        <v>1</v>
      </c>
      <c r="M1761" s="792">
        <v>12</v>
      </c>
      <c r="N1761" s="794">
        <v>34274.74</v>
      </c>
      <c r="O1761" s="796">
        <v>1</v>
      </c>
      <c r="P1761" s="796">
        <v>6</v>
      </c>
      <c r="Q1761" s="794">
        <v>16529.64</v>
      </c>
    </row>
    <row r="1762" spans="2:17" s="49" customFormat="1" ht="11.25">
      <c r="B1762" s="791" t="s">
        <v>1225</v>
      </c>
      <c r="C1762" s="792" t="s">
        <v>1233</v>
      </c>
      <c r="D1762" s="792" t="s">
        <v>86</v>
      </c>
      <c r="E1762" s="793" t="s">
        <v>1339</v>
      </c>
      <c r="F1762" s="794">
        <v>2300</v>
      </c>
      <c r="G1762" s="792" t="s">
        <v>5904</v>
      </c>
      <c r="H1762" s="795" t="s">
        <v>5905</v>
      </c>
      <c r="I1762" s="795" t="s">
        <v>1471</v>
      </c>
      <c r="J1762" s="795" t="s">
        <v>1256</v>
      </c>
      <c r="K1762" s="793" t="s">
        <v>1251</v>
      </c>
      <c r="L1762" s="796">
        <v>1</v>
      </c>
      <c r="M1762" s="792">
        <v>12</v>
      </c>
      <c r="N1762" s="794">
        <v>30597.919999999998</v>
      </c>
      <c r="O1762" s="796">
        <v>1</v>
      </c>
      <c r="P1762" s="796">
        <v>6</v>
      </c>
      <c r="Q1762" s="794">
        <v>14576.67</v>
      </c>
    </row>
    <row r="1763" spans="2:17" s="49" customFormat="1" ht="11.25">
      <c r="B1763" s="791" t="s">
        <v>1225</v>
      </c>
      <c r="C1763" s="792" t="s">
        <v>1233</v>
      </c>
      <c r="D1763" s="792" t="s">
        <v>86</v>
      </c>
      <c r="E1763" s="793" t="s">
        <v>1339</v>
      </c>
      <c r="F1763" s="794">
        <v>2300</v>
      </c>
      <c r="G1763" s="792" t="s">
        <v>5906</v>
      </c>
      <c r="H1763" s="795" t="s">
        <v>5907</v>
      </c>
      <c r="I1763" s="795" t="s">
        <v>5908</v>
      </c>
      <c r="J1763" s="795" t="s">
        <v>1238</v>
      </c>
      <c r="K1763" s="793" t="s">
        <v>1251</v>
      </c>
      <c r="L1763" s="796">
        <v>1</v>
      </c>
      <c r="M1763" s="792">
        <v>12</v>
      </c>
      <c r="N1763" s="794">
        <v>30127.22</v>
      </c>
      <c r="O1763" s="796">
        <v>0</v>
      </c>
      <c r="P1763" s="796">
        <v>1</v>
      </c>
      <c r="Q1763" s="794">
        <v>2274.44</v>
      </c>
    </row>
    <row r="1764" spans="2:17" s="49" customFormat="1" ht="11.25">
      <c r="B1764" s="791" t="s">
        <v>1225</v>
      </c>
      <c r="C1764" s="792" t="s">
        <v>1233</v>
      </c>
      <c r="D1764" s="792" t="s">
        <v>86</v>
      </c>
      <c r="E1764" s="793" t="s">
        <v>5909</v>
      </c>
      <c r="F1764" s="794">
        <v>3500</v>
      </c>
      <c r="G1764" s="792" t="s">
        <v>5910</v>
      </c>
      <c r="H1764" s="795" t="s">
        <v>5911</v>
      </c>
      <c r="I1764" s="795" t="s">
        <v>3435</v>
      </c>
      <c r="J1764" s="795" t="s">
        <v>1256</v>
      </c>
      <c r="K1764" s="793" t="s">
        <v>1327</v>
      </c>
      <c r="L1764" s="796">
        <v>1</v>
      </c>
      <c r="M1764" s="792">
        <v>12</v>
      </c>
      <c r="N1764" s="794">
        <v>44883.32</v>
      </c>
      <c r="O1764" s="796">
        <v>1</v>
      </c>
      <c r="P1764" s="796">
        <v>6</v>
      </c>
      <c r="Q1764" s="794">
        <v>21928.78</v>
      </c>
    </row>
    <row r="1765" spans="2:17" s="49" customFormat="1" ht="11.25">
      <c r="B1765" s="791" t="s">
        <v>1225</v>
      </c>
      <c r="C1765" s="792" t="s">
        <v>1233</v>
      </c>
      <c r="D1765" s="792" t="s">
        <v>86</v>
      </c>
      <c r="E1765" s="793" t="s">
        <v>1505</v>
      </c>
      <c r="F1765" s="794">
        <v>1800</v>
      </c>
      <c r="G1765" s="792" t="s">
        <v>5912</v>
      </c>
      <c r="H1765" s="795" t="s">
        <v>5913</v>
      </c>
      <c r="I1765" s="795" t="s">
        <v>1730</v>
      </c>
      <c r="J1765" s="795" t="s">
        <v>1256</v>
      </c>
      <c r="K1765" s="793" t="s">
        <v>1251</v>
      </c>
      <c r="L1765" s="796">
        <v>7</v>
      </c>
      <c r="M1765" s="792">
        <v>12</v>
      </c>
      <c r="N1765" s="794">
        <v>24391.87</v>
      </c>
      <c r="O1765" s="796">
        <v>1</v>
      </c>
      <c r="P1765" s="796">
        <v>6</v>
      </c>
      <c r="Q1765" s="794">
        <v>11727.619999999999</v>
      </c>
    </row>
    <row r="1766" spans="2:17" s="49" customFormat="1" ht="11.25">
      <c r="B1766" s="791" t="s">
        <v>1225</v>
      </c>
      <c r="C1766" s="792" t="s">
        <v>1233</v>
      </c>
      <c r="D1766" s="792" t="s">
        <v>86</v>
      </c>
      <c r="E1766" s="793" t="s">
        <v>3095</v>
      </c>
      <c r="F1766" s="794">
        <v>2600</v>
      </c>
      <c r="G1766" s="792" t="s">
        <v>5914</v>
      </c>
      <c r="H1766" s="795" t="s">
        <v>5915</v>
      </c>
      <c r="I1766" s="795" t="s">
        <v>5916</v>
      </c>
      <c r="J1766" s="795" t="s">
        <v>1238</v>
      </c>
      <c r="K1766" s="793" t="s">
        <v>1232</v>
      </c>
      <c r="L1766" s="796">
        <v>1</v>
      </c>
      <c r="M1766" s="792">
        <v>12</v>
      </c>
      <c r="N1766" s="794">
        <v>33679.589999999997</v>
      </c>
      <c r="O1766" s="796">
        <v>1</v>
      </c>
      <c r="P1766" s="796">
        <v>6</v>
      </c>
      <c r="Q1766" s="794">
        <v>16414.990000000002</v>
      </c>
    </row>
    <row r="1767" spans="2:17" s="49" customFormat="1" ht="11.25">
      <c r="B1767" s="791" t="s">
        <v>1225</v>
      </c>
      <c r="C1767" s="792" t="s">
        <v>1233</v>
      </c>
      <c r="D1767" s="792" t="s">
        <v>86</v>
      </c>
      <c r="E1767" s="793" t="s">
        <v>1769</v>
      </c>
      <c r="F1767" s="794">
        <v>2600</v>
      </c>
      <c r="G1767" s="792" t="s">
        <v>5917</v>
      </c>
      <c r="H1767" s="795" t="s">
        <v>5918</v>
      </c>
      <c r="I1767" s="795" t="s">
        <v>1331</v>
      </c>
      <c r="J1767" s="795" t="s">
        <v>1238</v>
      </c>
      <c r="K1767" s="793" t="s">
        <v>1232</v>
      </c>
      <c r="L1767" s="796">
        <v>1</v>
      </c>
      <c r="M1767" s="792">
        <v>12</v>
      </c>
      <c r="N1767" s="794">
        <v>33930.61</v>
      </c>
      <c r="O1767" s="796">
        <v>1</v>
      </c>
      <c r="P1767" s="796">
        <v>6</v>
      </c>
      <c r="Q1767" s="794">
        <v>16148.680000000002</v>
      </c>
    </row>
    <row r="1768" spans="2:17" s="49" customFormat="1" ht="11.25">
      <c r="B1768" s="791" t="s">
        <v>1225</v>
      </c>
      <c r="C1768" s="792" t="s">
        <v>1233</v>
      </c>
      <c r="D1768" s="792" t="s">
        <v>86</v>
      </c>
      <c r="E1768" s="793" t="s">
        <v>5919</v>
      </c>
      <c r="F1768" s="794">
        <v>2600</v>
      </c>
      <c r="G1768" s="792" t="s">
        <v>5920</v>
      </c>
      <c r="H1768" s="795" t="s">
        <v>5921</v>
      </c>
      <c r="I1768" s="795" t="s">
        <v>1571</v>
      </c>
      <c r="J1768" s="795" t="s">
        <v>1256</v>
      </c>
      <c r="K1768" s="793" t="s">
        <v>1251</v>
      </c>
      <c r="L1768" s="796">
        <v>1</v>
      </c>
      <c r="M1768" s="792">
        <v>12</v>
      </c>
      <c r="N1768" s="794">
        <v>33869.78</v>
      </c>
      <c r="O1768" s="796">
        <v>1</v>
      </c>
      <c r="P1768" s="796">
        <v>6</v>
      </c>
      <c r="Q1768" s="794">
        <v>16530</v>
      </c>
    </row>
    <row r="1769" spans="2:17" s="49" customFormat="1" ht="11.25">
      <c r="B1769" s="791" t="s">
        <v>1225</v>
      </c>
      <c r="C1769" s="792" t="s">
        <v>1233</v>
      </c>
      <c r="D1769" s="792" t="s">
        <v>86</v>
      </c>
      <c r="E1769" s="793" t="s">
        <v>1339</v>
      </c>
      <c r="F1769" s="794">
        <v>2000</v>
      </c>
      <c r="G1769" s="792" t="s">
        <v>5922</v>
      </c>
      <c r="H1769" s="795" t="s">
        <v>5923</v>
      </c>
      <c r="I1769" s="795" t="s">
        <v>5924</v>
      </c>
      <c r="J1769" s="795" t="s">
        <v>1256</v>
      </c>
      <c r="K1769" s="793" t="s">
        <v>1260</v>
      </c>
      <c r="L1769" s="796">
        <v>1</v>
      </c>
      <c r="M1769" s="792">
        <v>12</v>
      </c>
      <c r="N1769" s="794">
        <v>26904.44</v>
      </c>
      <c r="O1769" s="796">
        <v>1</v>
      </c>
      <c r="P1769" s="796">
        <v>6</v>
      </c>
      <c r="Q1769" s="794">
        <v>12835.56</v>
      </c>
    </row>
    <row r="1770" spans="2:17" s="49" customFormat="1" ht="11.25">
      <c r="B1770" s="791" t="s">
        <v>1225</v>
      </c>
      <c r="C1770" s="792" t="s">
        <v>1243</v>
      </c>
      <c r="D1770" s="792" t="s">
        <v>86</v>
      </c>
      <c r="E1770" s="793" t="s">
        <v>5925</v>
      </c>
      <c r="F1770" s="794">
        <v>2500</v>
      </c>
      <c r="G1770" s="792" t="s">
        <v>5926</v>
      </c>
      <c r="H1770" s="795" t="s">
        <v>5927</v>
      </c>
      <c r="I1770" s="795" t="s">
        <v>5928</v>
      </c>
      <c r="J1770" s="795" t="s">
        <v>1256</v>
      </c>
      <c r="K1770" s="793" t="s">
        <v>1251</v>
      </c>
      <c r="L1770" s="796">
        <v>7</v>
      </c>
      <c r="M1770" s="792">
        <v>12</v>
      </c>
      <c r="N1770" s="794">
        <v>32813.020000000004</v>
      </c>
      <c r="O1770" s="796">
        <v>1</v>
      </c>
      <c r="P1770" s="796">
        <v>6</v>
      </c>
      <c r="Q1770" s="794">
        <v>15898.57</v>
      </c>
    </row>
    <row r="1771" spans="2:17" s="49" customFormat="1" ht="11.25">
      <c r="B1771" s="791" t="s">
        <v>1225</v>
      </c>
      <c r="C1771" s="792" t="s">
        <v>1226</v>
      </c>
      <c r="D1771" s="792" t="s">
        <v>86</v>
      </c>
      <c r="E1771" s="793" t="s">
        <v>1450</v>
      </c>
      <c r="F1771" s="794">
        <v>2000</v>
      </c>
      <c r="G1771" s="792" t="s">
        <v>5929</v>
      </c>
      <c r="H1771" s="795" t="s">
        <v>5930</v>
      </c>
      <c r="I1771" s="795" t="s">
        <v>1775</v>
      </c>
      <c r="J1771" s="795" t="s">
        <v>1256</v>
      </c>
      <c r="K1771" s="793" t="s">
        <v>1327</v>
      </c>
      <c r="L1771" s="796">
        <v>0</v>
      </c>
      <c r="M1771" s="792">
        <v>1</v>
      </c>
      <c r="N1771" s="794">
        <v>594.44000000000005</v>
      </c>
      <c r="O1771" s="796"/>
      <c r="P1771" s="796"/>
      <c r="Q1771" s="794"/>
    </row>
    <row r="1772" spans="2:17" s="49" customFormat="1" ht="11.25">
      <c r="B1772" s="791" t="s">
        <v>1225</v>
      </c>
      <c r="C1772" s="792" t="s">
        <v>1233</v>
      </c>
      <c r="D1772" s="792" t="s">
        <v>86</v>
      </c>
      <c r="E1772" s="793" t="s">
        <v>1234</v>
      </c>
      <c r="F1772" s="794">
        <v>2000</v>
      </c>
      <c r="G1772" s="792" t="s">
        <v>5931</v>
      </c>
      <c r="H1772" s="795" t="s">
        <v>5932</v>
      </c>
      <c r="I1772" s="795" t="s">
        <v>5933</v>
      </c>
      <c r="J1772" s="795" t="s">
        <v>1256</v>
      </c>
      <c r="K1772" s="793" t="s">
        <v>1327</v>
      </c>
      <c r="L1772" s="796">
        <v>1</v>
      </c>
      <c r="M1772" s="792">
        <v>12</v>
      </c>
      <c r="N1772" s="794">
        <v>26197.769999999997</v>
      </c>
      <c r="O1772" s="796">
        <v>1</v>
      </c>
      <c r="P1772" s="796">
        <v>6</v>
      </c>
      <c r="Q1772" s="794">
        <v>13171.000000000002</v>
      </c>
    </row>
    <row r="1773" spans="2:17" s="49" customFormat="1" ht="11.25">
      <c r="B1773" s="791" t="s">
        <v>1225</v>
      </c>
      <c r="C1773" s="792" t="s">
        <v>1233</v>
      </c>
      <c r="D1773" s="792" t="s">
        <v>86</v>
      </c>
      <c r="E1773" s="793" t="s">
        <v>1888</v>
      </c>
      <c r="F1773" s="794">
        <v>2000</v>
      </c>
      <c r="G1773" s="792" t="s">
        <v>5934</v>
      </c>
      <c r="H1773" s="795" t="s">
        <v>5935</v>
      </c>
      <c r="I1773" s="795" t="s">
        <v>1331</v>
      </c>
      <c r="J1773" s="795" t="s">
        <v>1238</v>
      </c>
      <c r="K1773" s="793" t="s">
        <v>1232</v>
      </c>
      <c r="L1773" s="796">
        <v>1</v>
      </c>
      <c r="M1773" s="792">
        <v>12</v>
      </c>
      <c r="N1773" s="794">
        <v>26996.940000000002</v>
      </c>
      <c r="O1773" s="796">
        <v>1</v>
      </c>
      <c r="P1773" s="796">
        <v>6</v>
      </c>
      <c r="Q1773" s="794">
        <v>12731.539999999999</v>
      </c>
    </row>
    <row r="1774" spans="2:17" s="49" customFormat="1" ht="11.25">
      <c r="B1774" s="791" t="s">
        <v>1225</v>
      </c>
      <c r="C1774" s="792" t="s">
        <v>1233</v>
      </c>
      <c r="D1774" s="792" t="s">
        <v>86</v>
      </c>
      <c r="E1774" s="793" t="s">
        <v>1234</v>
      </c>
      <c r="F1774" s="794">
        <v>2000</v>
      </c>
      <c r="G1774" s="792" t="s">
        <v>5936</v>
      </c>
      <c r="H1774" s="795" t="s">
        <v>5937</v>
      </c>
      <c r="I1774" s="795" t="s">
        <v>1331</v>
      </c>
      <c r="J1774" s="795" t="s">
        <v>1238</v>
      </c>
      <c r="K1774" s="793" t="s">
        <v>1232</v>
      </c>
      <c r="L1774" s="796">
        <v>1</v>
      </c>
      <c r="M1774" s="792">
        <v>12</v>
      </c>
      <c r="N1774" s="794">
        <v>26782.629999999997</v>
      </c>
      <c r="O1774" s="796">
        <v>1</v>
      </c>
      <c r="P1774" s="796">
        <v>6</v>
      </c>
      <c r="Q1774" s="794">
        <v>12842.509999999998</v>
      </c>
    </row>
    <row r="1775" spans="2:17" s="49" customFormat="1" ht="11.25">
      <c r="B1775" s="791" t="s">
        <v>1225</v>
      </c>
      <c r="C1775" s="792" t="s">
        <v>1233</v>
      </c>
      <c r="D1775" s="792" t="s">
        <v>86</v>
      </c>
      <c r="E1775" s="793" t="s">
        <v>3095</v>
      </c>
      <c r="F1775" s="794">
        <v>2600</v>
      </c>
      <c r="G1775" s="792" t="s">
        <v>5938</v>
      </c>
      <c r="H1775" s="795" t="s">
        <v>5939</v>
      </c>
      <c r="I1775" s="795" t="s">
        <v>1290</v>
      </c>
      <c r="J1775" s="795" t="s">
        <v>1238</v>
      </c>
      <c r="K1775" s="793" t="s">
        <v>1232</v>
      </c>
      <c r="L1775" s="796">
        <v>1</v>
      </c>
      <c r="M1775" s="792">
        <v>12</v>
      </c>
      <c r="N1775" s="794">
        <v>33922.14</v>
      </c>
      <c r="O1775" s="796">
        <v>1</v>
      </c>
      <c r="P1775" s="796">
        <v>6</v>
      </c>
      <c r="Q1775" s="794">
        <v>16393.5</v>
      </c>
    </row>
    <row r="1776" spans="2:17" s="49" customFormat="1" ht="11.25">
      <c r="B1776" s="791" t="s">
        <v>1225</v>
      </c>
      <c r="C1776" s="792" t="s">
        <v>1233</v>
      </c>
      <c r="D1776" s="792" t="s">
        <v>86</v>
      </c>
      <c r="E1776" s="793" t="s">
        <v>1234</v>
      </c>
      <c r="F1776" s="794">
        <v>2000</v>
      </c>
      <c r="G1776" s="792" t="s">
        <v>5940</v>
      </c>
      <c r="H1776" s="795" t="s">
        <v>5941</v>
      </c>
      <c r="I1776" s="795" t="s">
        <v>1331</v>
      </c>
      <c r="J1776" s="795" t="s">
        <v>1238</v>
      </c>
      <c r="K1776" s="793" t="s">
        <v>1232</v>
      </c>
      <c r="L1776" s="796">
        <v>1</v>
      </c>
      <c r="M1776" s="792">
        <v>12</v>
      </c>
      <c r="N1776" s="794">
        <v>27000</v>
      </c>
      <c r="O1776" s="796">
        <v>0</v>
      </c>
      <c r="P1776" s="796">
        <v>1</v>
      </c>
      <c r="Q1776" s="794">
        <v>2600</v>
      </c>
    </row>
    <row r="1777" spans="2:17" s="49" customFormat="1" ht="11.25">
      <c r="B1777" s="791" t="s">
        <v>1225</v>
      </c>
      <c r="C1777" s="792" t="s">
        <v>1233</v>
      </c>
      <c r="D1777" s="792" t="s">
        <v>86</v>
      </c>
      <c r="E1777" s="793" t="s">
        <v>1339</v>
      </c>
      <c r="F1777" s="794">
        <v>2300</v>
      </c>
      <c r="G1777" s="792" t="s">
        <v>5942</v>
      </c>
      <c r="H1777" s="795" t="s">
        <v>5943</v>
      </c>
      <c r="I1777" s="795" t="s">
        <v>2127</v>
      </c>
      <c r="J1777" s="795" t="s">
        <v>1256</v>
      </c>
      <c r="K1777" s="793" t="s">
        <v>1327</v>
      </c>
      <c r="L1777" s="796">
        <v>1</v>
      </c>
      <c r="M1777" s="792">
        <v>12</v>
      </c>
      <c r="N1777" s="794">
        <v>30521.25</v>
      </c>
      <c r="O1777" s="796">
        <v>1</v>
      </c>
      <c r="P1777" s="796">
        <v>6</v>
      </c>
      <c r="Q1777" s="794">
        <v>14728.24</v>
      </c>
    </row>
    <row r="1778" spans="2:17" s="49" customFormat="1" ht="11.25">
      <c r="B1778" s="791" t="s">
        <v>1225</v>
      </c>
      <c r="C1778" s="792" t="s">
        <v>1233</v>
      </c>
      <c r="D1778" s="792" t="s">
        <v>86</v>
      </c>
      <c r="E1778" s="793" t="s">
        <v>3476</v>
      </c>
      <c r="F1778" s="794">
        <v>3000</v>
      </c>
      <c r="G1778" s="792" t="s">
        <v>5944</v>
      </c>
      <c r="H1778" s="795" t="s">
        <v>5945</v>
      </c>
      <c r="I1778" s="795" t="s">
        <v>1449</v>
      </c>
      <c r="J1778" s="795" t="s">
        <v>1256</v>
      </c>
      <c r="K1778" s="793" t="s">
        <v>1327</v>
      </c>
      <c r="L1778" s="796">
        <v>1</v>
      </c>
      <c r="M1778" s="792">
        <v>12</v>
      </c>
      <c r="N1778" s="794">
        <v>38994.18</v>
      </c>
      <c r="O1778" s="796">
        <v>1</v>
      </c>
      <c r="P1778" s="796">
        <v>6</v>
      </c>
      <c r="Q1778" s="794">
        <v>18830</v>
      </c>
    </row>
    <row r="1779" spans="2:17" s="49" customFormat="1" ht="11.25">
      <c r="B1779" s="791" t="s">
        <v>1225</v>
      </c>
      <c r="C1779" s="792" t="s">
        <v>1233</v>
      </c>
      <c r="D1779" s="792" t="s">
        <v>86</v>
      </c>
      <c r="E1779" s="793" t="s">
        <v>1339</v>
      </c>
      <c r="F1779" s="794">
        <v>2300</v>
      </c>
      <c r="G1779" s="792" t="s">
        <v>5946</v>
      </c>
      <c r="H1779" s="795" t="s">
        <v>5947</v>
      </c>
      <c r="I1779" s="795" t="s">
        <v>2087</v>
      </c>
      <c r="J1779" s="795" t="s">
        <v>1238</v>
      </c>
      <c r="K1779" s="793" t="s">
        <v>1251</v>
      </c>
      <c r="L1779" s="796">
        <v>1</v>
      </c>
      <c r="M1779" s="792">
        <v>12</v>
      </c>
      <c r="N1779" s="794">
        <v>30588.01</v>
      </c>
      <c r="O1779" s="796">
        <v>0</v>
      </c>
      <c r="P1779" s="796">
        <v>1</v>
      </c>
      <c r="Q1779" s="794">
        <v>2376.67</v>
      </c>
    </row>
    <row r="1780" spans="2:17" s="49" customFormat="1" ht="11.25">
      <c r="B1780" s="791" t="s">
        <v>1225</v>
      </c>
      <c r="C1780" s="792" t="s">
        <v>1233</v>
      </c>
      <c r="D1780" s="792" t="s">
        <v>86</v>
      </c>
      <c r="E1780" s="793" t="s">
        <v>1244</v>
      </c>
      <c r="F1780" s="794">
        <v>2000</v>
      </c>
      <c r="G1780" s="792" t="s">
        <v>5948</v>
      </c>
      <c r="H1780" s="795" t="s">
        <v>5949</v>
      </c>
      <c r="I1780" s="795" t="s">
        <v>2087</v>
      </c>
      <c r="J1780" s="795" t="s">
        <v>1238</v>
      </c>
      <c r="K1780" s="793" t="s">
        <v>1251</v>
      </c>
      <c r="L1780" s="796">
        <v>4</v>
      </c>
      <c r="M1780" s="792">
        <v>12</v>
      </c>
      <c r="N1780" s="794">
        <v>27000</v>
      </c>
      <c r="O1780" s="796">
        <v>1</v>
      </c>
      <c r="P1780" s="796">
        <v>6</v>
      </c>
      <c r="Q1780" s="794">
        <v>12930</v>
      </c>
    </row>
    <row r="1781" spans="2:17" s="49" customFormat="1" ht="11.25">
      <c r="B1781" s="791" t="s">
        <v>1225</v>
      </c>
      <c r="C1781" s="792" t="s">
        <v>1233</v>
      </c>
      <c r="D1781" s="792" t="s">
        <v>86</v>
      </c>
      <c r="E1781" s="793" t="s">
        <v>1284</v>
      </c>
      <c r="F1781" s="794">
        <v>2000</v>
      </c>
      <c r="G1781" s="792" t="s">
        <v>5950</v>
      </c>
      <c r="H1781" s="795" t="s">
        <v>5951</v>
      </c>
      <c r="I1781" s="795" t="s">
        <v>5952</v>
      </c>
      <c r="J1781" s="795" t="s">
        <v>1256</v>
      </c>
      <c r="K1781" s="793" t="s">
        <v>1232</v>
      </c>
      <c r="L1781" s="796">
        <v>1</v>
      </c>
      <c r="M1781" s="792">
        <v>12</v>
      </c>
      <c r="N1781" s="794">
        <v>26928.35</v>
      </c>
      <c r="O1781" s="796">
        <v>1</v>
      </c>
      <c r="P1781" s="796">
        <v>6</v>
      </c>
      <c r="Q1781" s="794">
        <v>12929.46</v>
      </c>
    </row>
    <row r="1782" spans="2:17" s="49" customFormat="1" ht="11.25">
      <c r="B1782" s="791" t="s">
        <v>1225</v>
      </c>
      <c r="C1782" s="792" t="s">
        <v>1243</v>
      </c>
      <c r="D1782" s="792" t="s">
        <v>86</v>
      </c>
      <c r="E1782" s="793" t="s">
        <v>1320</v>
      </c>
      <c r="F1782" s="794">
        <v>2000</v>
      </c>
      <c r="G1782" s="792" t="s">
        <v>5953</v>
      </c>
      <c r="H1782" s="795" t="s">
        <v>5954</v>
      </c>
      <c r="I1782" s="795" t="s">
        <v>1722</v>
      </c>
      <c r="J1782" s="795" t="s">
        <v>1238</v>
      </c>
      <c r="K1782" s="793" t="s">
        <v>1260</v>
      </c>
      <c r="L1782" s="796">
        <v>1</v>
      </c>
      <c r="M1782" s="792">
        <v>12</v>
      </c>
      <c r="N1782" s="794">
        <v>26991.940000000002</v>
      </c>
      <c r="O1782" s="796">
        <v>0</v>
      </c>
      <c r="P1782" s="796">
        <v>1</v>
      </c>
      <c r="Q1782" s="794">
        <v>3666.67</v>
      </c>
    </row>
    <row r="1783" spans="2:17" s="49" customFormat="1" ht="11.25">
      <c r="B1783" s="791" t="s">
        <v>1225</v>
      </c>
      <c r="C1783" s="792" t="s">
        <v>1233</v>
      </c>
      <c r="D1783" s="792" t="s">
        <v>86</v>
      </c>
      <c r="E1783" s="793" t="s">
        <v>1252</v>
      </c>
      <c r="F1783" s="794">
        <v>2300</v>
      </c>
      <c r="G1783" s="792" t="s">
        <v>5955</v>
      </c>
      <c r="H1783" s="795" t="s">
        <v>5956</v>
      </c>
      <c r="I1783" s="795" t="s">
        <v>3308</v>
      </c>
      <c r="J1783" s="795" t="s">
        <v>1256</v>
      </c>
      <c r="K1783" s="793" t="s">
        <v>1327</v>
      </c>
      <c r="L1783" s="796">
        <v>4</v>
      </c>
      <c r="M1783" s="792">
        <v>12</v>
      </c>
      <c r="N1783" s="794">
        <v>30600</v>
      </c>
      <c r="O1783" s="796">
        <v>1</v>
      </c>
      <c r="P1783" s="796">
        <v>6</v>
      </c>
      <c r="Q1783" s="794">
        <v>14721.06</v>
      </c>
    </row>
    <row r="1784" spans="2:17" s="49" customFormat="1" ht="11.25">
      <c r="B1784" s="791" t="s">
        <v>1225</v>
      </c>
      <c r="C1784" s="792" t="s">
        <v>1233</v>
      </c>
      <c r="D1784" s="792" t="s">
        <v>86</v>
      </c>
      <c r="E1784" s="793" t="s">
        <v>1659</v>
      </c>
      <c r="F1784" s="794">
        <v>2300</v>
      </c>
      <c r="G1784" s="792" t="s">
        <v>5957</v>
      </c>
      <c r="H1784" s="795" t="s">
        <v>5958</v>
      </c>
      <c r="I1784" s="795" t="s">
        <v>1331</v>
      </c>
      <c r="J1784" s="795" t="s">
        <v>1231</v>
      </c>
      <c r="K1784" s="793" t="s">
        <v>1232</v>
      </c>
      <c r="L1784" s="796">
        <v>1</v>
      </c>
      <c r="M1784" s="792">
        <v>12</v>
      </c>
      <c r="N1784" s="794">
        <v>30585.94</v>
      </c>
      <c r="O1784" s="796">
        <v>1</v>
      </c>
      <c r="P1784" s="796">
        <v>6</v>
      </c>
      <c r="Q1784" s="794">
        <v>14730</v>
      </c>
    </row>
    <row r="1785" spans="2:17" s="49" customFormat="1" ht="11.25">
      <c r="B1785" s="791" t="s">
        <v>1225</v>
      </c>
      <c r="C1785" s="792" t="s">
        <v>1243</v>
      </c>
      <c r="D1785" s="792" t="s">
        <v>86</v>
      </c>
      <c r="E1785" s="793" t="s">
        <v>5959</v>
      </c>
      <c r="F1785" s="794">
        <v>3000</v>
      </c>
      <c r="G1785" s="792" t="s">
        <v>5960</v>
      </c>
      <c r="H1785" s="795" t="s">
        <v>5961</v>
      </c>
      <c r="I1785" s="795" t="s">
        <v>2114</v>
      </c>
      <c r="J1785" s="795" t="s">
        <v>1256</v>
      </c>
      <c r="K1785" s="793" t="s">
        <v>1327</v>
      </c>
      <c r="L1785" s="796">
        <v>1</v>
      </c>
      <c r="M1785" s="792">
        <v>12</v>
      </c>
      <c r="N1785" s="794">
        <v>38888</v>
      </c>
      <c r="O1785" s="796">
        <v>1</v>
      </c>
      <c r="P1785" s="796">
        <v>6</v>
      </c>
      <c r="Q1785" s="794">
        <v>18819.79</v>
      </c>
    </row>
    <row r="1786" spans="2:17" s="49" customFormat="1" ht="11.25">
      <c r="B1786" s="791" t="s">
        <v>1225</v>
      </c>
      <c r="C1786" s="792" t="s">
        <v>1233</v>
      </c>
      <c r="D1786" s="792" t="s">
        <v>86</v>
      </c>
      <c r="E1786" s="793" t="s">
        <v>1923</v>
      </c>
      <c r="F1786" s="794">
        <v>2600</v>
      </c>
      <c r="G1786" s="792" t="s">
        <v>5962</v>
      </c>
      <c r="H1786" s="795" t="s">
        <v>5963</v>
      </c>
      <c r="I1786" s="795" t="s">
        <v>3689</v>
      </c>
      <c r="J1786" s="795" t="s">
        <v>1238</v>
      </c>
      <c r="K1786" s="793" t="s">
        <v>1232</v>
      </c>
      <c r="L1786" s="796">
        <v>1</v>
      </c>
      <c r="M1786" s="792">
        <v>12</v>
      </c>
      <c r="N1786" s="794">
        <v>34074.509999999995</v>
      </c>
      <c r="O1786" s="796">
        <v>1</v>
      </c>
      <c r="P1786" s="796">
        <v>6</v>
      </c>
      <c r="Q1786" s="794">
        <v>16530</v>
      </c>
    </row>
    <row r="1787" spans="2:17" s="49" customFormat="1" ht="11.25">
      <c r="B1787" s="791" t="s">
        <v>1225</v>
      </c>
      <c r="C1787" s="792" t="s">
        <v>1233</v>
      </c>
      <c r="D1787" s="792" t="s">
        <v>86</v>
      </c>
      <c r="E1787" s="793" t="s">
        <v>1244</v>
      </c>
      <c r="F1787" s="794">
        <v>2000</v>
      </c>
      <c r="G1787" s="792" t="s">
        <v>5964</v>
      </c>
      <c r="H1787" s="795" t="s">
        <v>5965</v>
      </c>
      <c r="I1787" s="795" t="s">
        <v>1290</v>
      </c>
      <c r="J1787" s="795" t="s">
        <v>1238</v>
      </c>
      <c r="K1787" s="793" t="s">
        <v>1251</v>
      </c>
      <c r="L1787" s="796">
        <v>5</v>
      </c>
      <c r="M1787" s="792">
        <v>12</v>
      </c>
      <c r="N1787" s="794">
        <v>27058.33</v>
      </c>
      <c r="O1787" s="796">
        <v>1</v>
      </c>
      <c r="P1787" s="796">
        <v>6</v>
      </c>
      <c r="Q1787" s="794">
        <v>12919.16</v>
      </c>
    </row>
    <row r="1788" spans="2:17" s="49" customFormat="1" ht="11.25">
      <c r="B1788" s="791" t="s">
        <v>1225</v>
      </c>
      <c r="C1788" s="792" t="s">
        <v>1233</v>
      </c>
      <c r="D1788" s="792" t="s">
        <v>86</v>
      </c>
      <c r="E1788" s="793" t="s">
        <v>1244</v>
      </c>
      <c r="F1788" s="794">
        <v>1500</v>
      </c>
      <c r="G1788" s="792" t="s">
        <v>5966</v>
      </c>
      <c r="H1788" s="795" t="s">
        <v>5967</v>
      </c>
      <c r="I1788" s="795" t="s">
        <v>1242</v>
      </c>
      <c r="J1788" s="795" t="s">
        <v>1242</v>
      </c>
      <c r="K1788" s="793" t="s">
        <v>1242</v>
      </c>
      <c r="L1788" s="796">
        <v>7</v>
      </c>
      <c r="M1788" s="792">
        <v>12</v>
      </c>
      <c r="N1788" s="794">
        <v>21188.33</v>
      </c>
      <c r="O1788" s="796">
        <v>1</v>
      </c>
      <c r="P1788" s="796">
        <v>6</v>
      </c>
      <c r="Q1788" s="794">
        <v>9411.4599999999991</v>
      </c>
    </row>
    <row r="1789" spans="2:17" s="49" customFormat="1" ht="11.25">
      <c r="B1789" s="791" t="s">
        <v>1225</v>
      </c>
      <c r="C1789" s="792" t="s">
        <v>1233</v>
      </c>
      <c r="D1789" s="792" t="s">
        <v>86</v>
      </c>
      <c r="E1789" s="793" t="s">
        <v>1659</v>
      </c>
      <c r="F1789" s="794">
        <v>2300</v>
      </c>
      <c r="G1789" s="792" t="s">
        <v>5968</v>
      </c>
      <c r="H1789" s="795" t="s">
        <v>5969</v>
      </c>
      <c r="I1789" s="795" t="s">
        <v>5970</v>
      </c>
      <c r="J1789" s="795" t="s">
        <v>1256</v>
      </c>
      <c r="K1789" s="793" t="s">
        <v>1260</v>
      </c>
      <c r="L1789" s="796">
        <v>1</v>
      </c>
      <c r="M1789" s="792">
        <v>12</v>
      </c>
      <c r="N1789" s="794">
        <v>30591.85</v>
      </c>
      <c r="O1789" s="796">
        <v>1</v>
      </c>
      <c r="P1789" s="796">
        <v>6</v>
      </c>
      <c r="Q1789" s="794">
        <v>14651.089999999998</v>
      </c>
    </row>
    <row r="1790" spans="2:17" s="49" customFormat="1" ht="11.25">
      <c r="B1790" s="791" t="s">
        <v>1225</v>
      </c>
      <c r="C1790" s="792" t="s">
        <v>1233</v>
      </c>
      <c r="D1790" s="792" t="s">
        <v>86</v>
      </c>
      <c r="E1790" s="793" t="s">
        <v>1280</v>
      </c>
      <c r="F1790" s="794">
        <v>5000</v>
      </c>
      <c r="G1790" s="792" t="s">
        <v>5971</v>
      </c>
      <c r="H1790" s="795" t="s">
        <v>5972</v>
      </c>
      <c r="I1790" s="795" t="s">
        <v>1283</v>
      </c>
      <c r="J1790" s="795" t="s">
        <v>1256</v>
      </c>
      <c r="K1790" s="793" t="s">
        <v>1251</v>
      </c>
      <c r="L1790" s="796">
        <v>4</v>
      </c>
      <c r="M1790" s="792">
        <v>12</v>
      </c>
      <c r="N1790" s="794">
        <v>62961.46</v>
      </c>
      <c r="O1790" s="796">
        <v>1</v>
      </c>
      <c r="P1790" s="796">
        <v>6</v>
      </c>
      <c r="Q1790" s="794">
        <v>30930</v>
      </c>
    </row>
    <row r="1791" spans="2:17" s="49" customFormat="1" ht="11.25">
      <c r="B1791" s="791" t="s">
        <v>1225</v>
      </c>
      <c r="C1791" s="792" t="s">
        <v>1233</v>
      </c>
      <c r="D1791" s="792" t="s">
        <v>86</v>
      </c>
      <c r="E1791" s="793" t="s">
        <v>2484</v>
      </c>
      <c r="F1791" s="794">
        <v>2600</v>
      </c>
      <c r="G1791" s="792" t="s">
        <v>5973</v>
      </c>
      <c r="H1791" s="795" t="s">
        <v>5974</v>
      </c>
      <c r="I1791" s="795" t="s">
        <v>1290</v>
      </c>
      <c r="J1791" s="795" t="s">
        <v>1238</v>
      </c>
      <c r="K1791" s="793" t="s">
        <v>1251</v>
      </c>
      <c r="L1791" s="796">
        <v>7</v>
      </c>
      <c r="M1791" s="792">
        <v>12</v>
      </c>
      <c r="N1791" s="794">
        <v>34094.019999999997</v>
      </c>
      <c r="O1791" s="796">
        <v>1</v>
      </c>
      <c r="P1791" s="796">
        <v>6</v>
      </c>
      <c r="Q1791" s="794">
        <v>15723.45</v>
      </c>
    </row>
    <row r="1792" spans="2:17" s="49" customFormat="1" ht="11.25">
      <c r="B1792" s="791" t="s">
        <v>1225</v>
      </c>
      <c r="C1792" s="792" t="s">
        <v>1233</v>
      </c>
      <c r="D1792" s="792" t="s">
        <v>86</v>
      </c>
      <c r="E1792" s="793" t="s">
        <v>1494</v>
      </c>
      <c r="F1792" s="794">
        <v>2000</v>
      </c>
      <c r="G1792" s="792" t="s">
        <v>5975</v>
      </c>
      <c r="H1792" s="795" t="s">
        <v>5976</v>
      </c>
      <c r="I1792" s="795" t="s">
        <v>1331</v>
      </c>
      <c r="J1792" s="795" t="s">
        <v>1238</v>
      </c>
      <c r="K1792" s="793" t="s">
        <v>1232</v>
      </c>
      <c r="L1792" s="796">
        <v>1</v>
      </c>
      <c r="M1792" s="792">
        <v>12</v>
      </c>
      <c r="N1792" s="794">
        <v>26912.36</v>
      </c>
      <c r="O1792" s="796">
        <v>1</v>
      </c>
      <c r="P1792" s="796">
        <v>6</v>
      </c>
      <c r="Q1792" s="794">
        <v>12906.94</v>
      </c>
    </row>
    <row r="1793" spans="2:17" s="49" customFormat="1" ht="11.25">
      <c r="B1793" s="791" t="s">
        <v>1225</v>
      </c>
      <c r="C1793" s="792" t="s">
        <v>1233</v>
      </c>
      <c r="D1793" s="792" t="s">
        <v>86</v>
      </c>
      <c r="E1793" s="793" t="s">
        <v>4464</v>
      </c>
      <c r="F1793" s="794">
        <v>3000</v>
      </c>
      <c r="G1793" s="792" t="s">
        <v>5977</v>
      </c>
      <c r="H1793" s="795" t="s">
        <v>5978</v>
      </c>
      <c r="I1793" s="795" t="s">
        <v>1280</v>
      </c>
      <c r="J1793" s="795" t="s">
        <v>1256</v>
      </c>
      <c r="K1793" s="793" t="s">
        <v>1251</v>
      </c>
      <c r="L1793" s="796">
        <v>1</v>
      </c>
      <c r="M1793" s="792">
        <v>12</v>
      </c>
      <c r="N1793" s="794">
        <v>38916.65</v>
      </c>
      <c r="O1793" s="796">
        <v>1</v>
      </c>
      <c r="P1793" s="796">
        <v>6</v>
      </c>
      <c r="Q1793" s="794">
        <v>18859.180000000004</v>
      </c>
    </row>
    <row r="1794" spans="2:17" s="49" customFormat="1" ht="11.25">
      <c r="B1794" s="791" t="s">
        <v>1225</v>
      </c>
      <c r="C1794" s="792" t="s">
        <v>1233</v>
      </c>
      <c r="D1794" s="792" t="s">
        <v>86</v>
      </c>
      <c r="E1794" s="793" t="s">
        <v>3566</v>
      </c>
      <c r="F1794" s="794">
        <v>2600</v>
      </c>
      <c r="G1794" s="792" t="s">
        <v>5979</v>
      </c>
      <c r="H1794" s="795" t="s">
        <v>5980</v>
      </c>
      <c r="I1794" s="795" t="s">
        <v>5981</v>
      </c>
      <c r="J1794" s="795" t="s">
        <v>1256</v>
      </c>
      <c r="K1794" s="793" t="s">
        <v>1251</v>
      </c>
      <c r="L1794" s="796">
        <v>1</v>
      </c>
      <c r="M1794" s="792">
        <v>12</v>
      </c>
      <c r="N1794" s="794">
        <v>34272.410000000003</v>
      </c>
      <c r="O1794" s="796">
        <v>1</v>
      </c>
      <c r="P1794" s="796">
        <v>6</v>
      </c>
      <c r="Q1794" s="794">
        <v>16530</v>
      </c>
    </row>
    <row r="1795" spans="2:17" s="49" customFormat="1" ht="11.25">
      <c r="B1795" s="791" t="s">
        <v>1225</v>
      </c>
      <c r="C1795" s="792" t="s">
        <v>1233</v>
      </c>
      <c r="D1795" s="792" t="s">
        <v>86</v>
      </c>
      <c r="E1795" s="793" t="s">
        <v>1339</v>
      </c>
      <c r="F1795" s="794">
        <v>2300</v>
      </c>
      <c r="G1795" s="792" t="s">
        <v>5982</v>
      </c>
      <c r="H1795" s="795" t="s">
        <v>5983</v>
      </c>
      <c r="I1795" s="795" t="s">
        <v>1274</v>
      </c>
      <c r="J1795" s="795" t="s">
        <v>1256</v>
      </c>
      <c r="K1795" s="793" t="s">
        <v>1327</v>
      </c>
      <c r="L1795" s="796">
        <v>1</v>
      </c>
      <c r="M1795" s="792">
        <v>12</v>
      </c>
      <c r="N1795" s="794">
        <v>30463.11</v>
      </c>
      <c r="O1795" s="796">
        <v>1</v>
      </c>
      <c r="P1795" s="796">
        <v>6</v>
      </c>
      <c r="Q1795" s="794">
        <v>14699.169999999998</v>
      </c>
    </row>
    <row r="1796" spans="2:17" s="49" customFormat="1" ht="11.25">
      <c r="B1796" s="791" t="s">
        <v>1225</v>
      </c>
      <c r="C1796" s="792" t="s">
        <v>1233</v>
      </c>
      <c r="D1796" s="792" t="s">
        <v>86</v>
      </c>
      <c r="E1796" s="793" t="s">
        <v>1670</v>
      </c>
      <c r="F1796" s="794">
        <v>2600</v>
      </c>
      <c r="G1796" s="792" t="s">
        <v>5984</v>
      </c>
      <c r="H1796" s="795" t="s">
        <v>5985</v>
      </c>
      <c r="I1796" s="795" t="s">
        <v>1331</v>
      </c>
      <c r="J1796" s="795" t="s">
        <v>1238</v>
      </c>
      <c r="K1796" s="793" t="s">
        <v>1232</v>
      </c>
      <c r="L1796" s="796">
        <v>1</v>
      </c>
      <c r="M1796" s="792">
        <v>12</v>
      </c>
      <c r="N1796" s="794">
        <v>33238.18</v>
      </c>
      <c r="O1796" s="796">
        <v>1</v>
      </c>
      <c r="P1796" s="796">
        <v>6</v>
      </c>
      <c r="Q1796" s="794">
        <v>16530</v>
      </c>
    </row>
    <row r="1797" spans="2:17" s="49" customFormat="1" ht="11.25">
      <c r="B1797" s="791" t="s">
        <v>1225</v>
      </c>
      <c r="C1797" s="792" t="s">
        <v>1233</v>
      </c>
      <c r="D1797" s="792" t="s">
        <v>86</v>
      </c>
      <c r="E1797" s="793" t="s">
        <v>1670</v>
      </c>
      <c r="F1797" s="794">
        <v>2600</v>
      </c>
      <c r="G1797" s="792" t="s">
        <v>5986</v>
      </c>
      <c r="H1797" s="795" t="s">
        <v>5987</v>
      </c>
      <c r="I1797" s="795" t="s">
        <v>5081</v>
      </c>
      <c r="J1797" s="795" t="s">
        <v>1238</v>
      </c>
      <c r="K1797" s="793" t="s">
        <v>1232</v>
      </c>
      <c r="L1797" s="796">
        <v>1</v>
      </c>
      <c r="M1797" s="792">
        <v>12</v>
      </c>
      <c r="N1797" s="794">
        <v>34196.74</v>
      </c>
      <c r="O1797" s="796">
        <v>1</v>
      </c>
      <c r="P1797" s="796">
        <v>6</v>
      </c>
      <c r="Q1797" s="794">
        <v>16530</v>
      </c>
    </row>
    <row r="1798" spans="2:17" s="49" customFormat="1" ht="11.25">
      <c r="B1798" s="791" t="s">
        <v>1225</v>
      </c>
      <c r="C1798" s="792" t="s">
        <v>1233</v>
      </c>
      <c r="D1798" s="792" t="s">
        <v>86</v>
      </c>
      <c r="E1798" s="793" t="s">
        <v>1234</v>
      </c>
      <c r="F1798" s="794">
        <v>2000</v>
      </c>
      <c r="G1798" s="792" t="s">
        <v>5988</v>
      </c>
      <c r="H1798" s="795" t="s">
        <v>5989</v>
      </c>
      <c r="I1798" s="795" t="s">
        <v>1331</v>
      </c>
      <c r="J1798" s="795" t="s">
        <v>1238</v>
      </c>
      <c r="K1798" s="793" t="s">
        <v>1251</v>
      </c>
      <c r="L1798" s="796">
        <v>1</v>
      </c>
      <c r="M1798" s="792">
        <v>12</v>
      </c>
      <c r="N1798" s="794">
        <v>26998.05</v>
      </c>
      <c r="O1798" s="796">
        <v>1</v>
      </c>
      <c r="P1798" s="796">
        <v>6</v>
      </c>
      <c r="Q1798" s="794">
        <v>12863.33</v>
      </c>
    </row>
    <row r="1799" spans="2:17" s="49" customFormat="1" ht="11.25">
      <c r="B1799" s="791" t="s">
        <v>1225</v>
      </c>
      <c r="C1799" s="792" t="s">
        <v>1233</v>
      </c>
      <c r="D1799" s="792" t="s">
        <v>86</v>
      </c>
      <c r="E1799" s="793" t="s">
        <v>1287</v>
      </c>
      <c r="F1799" s="794">
        <v>2100</v>
      </c>
      <c r="G1799" s="792" t="s">
        <v>5990</v>
      </c>
      <c r="H1799" s="795" t="s">
        <v>5991</v>
      </c>
      <c r="I1799" s="795" t="s">
        <v>5992</v>
      </c>
      <c r="J1799" s="795" t="s">
        <v>1256</v>
      </c>
      <c r="K1799" s="793" t="s">
        <v>1251</v>
      </c>
      <c r="L1799" s="796">
        <v>7</v>
      </c>
      <c r="M1799" s="792">
        <v>12</v>
      </c>
      <c r="N1799" s="794">
        <v>28199.71</v>
      </c>
      <c r="O1799" s="796">
        <v>1</v>
      </c>
      <c r="P1799" s="796">
        <v>6</v>
      </c>
      <c r="Q1799" s="794">
        <v>13529.42</v>
      </c>
    </row>
    <row r="1800" spans="2:17" s="49" customFormat="1" ht="11.25">
      <c r="B1800" s="791" t="s">
        <v>1225</v>
      </c>
      <c r="C1800" s="792" t="s">
        <v>1233</v>
      </c>
      <c r="D1800" s="792" t="s">
        <v>86</v>
      </c>
      <c r="E1800" s="793" t="s">
        <v>1312</v>
      </c>
      <c r="F1800" s="794">
        <v>2000</v>
      </c>
      <c r="G1800" s="792" t="s">
        <v>5993</v>
      </c>
      <c r="H1800" s="795" t="s">
        <v>5994</v>
      </c>
      <c r="I1800" s="795" t="s">
        <v>5995</v>
      </c>
      <c r="J1800" s="795" t="s">
        <v>1238</v>
      </c>
      <c r="K1800" s="793" t="s">
        <v>1232</v>
      </c>
      <c r="L1800" s="796">
        <v>1</v>
      </c>
      <c r="M1800" s="792">
        <v>12</v>
      </c>
      <c r="N1800" s="794">
        <v>26928.34</v>
      </c>
      <c r="O1800" s="796">
        <v>1</v>
      </c>
      <c r="P1800" s="796">
        <v>6</v>
      </c>
      <c r="Q1800" s="794">
        <v>12972.49</v>
      </c>
    </row>
    <row r="1801" spans="2:17" s="49" customFormat="1" ht="11.25">
      <c r="B1801" s="791" t="s">
        <v>1225</v>
      </c>
      <c r="C1801" s="792" t="s">
        <v>1233</v>
      </c>
      <c r="D1801" s="792" t="s">
        <v>86</v>
      </c>
      <c r="E1801" s="793" t="s">
        <v>5996</v>
      </c>
      <c r="F1801" s="794">
        <v>4500</v>
      </c>
      <c r="G1801" s="792" t="s">
        <v>5997</v>
      </c>
      <c r="H1801" s="795" t="s">
        <v>5998</v>
      </c>
      <c r="I1801" s="795" t="s">
        <v>5288</v>
      </c>
      <c r="J1801" s="795" t="s">
        <v>1256</v>
      </c>
      <c r="K1801" s="793" t="s">
        <v>1327</v>
      </c>
      <c r="L1801" s="796">
        <v>7</v>
      </c>
      <c r="M1801" s="792">
        <v>12</v>
      </c>
      <c r="N1801" s="794">
        <v>56831.54</v>
      </c>
      <c r="O1801" s="796">
        <v>1</v>
      </c>
      <c r="P1801" s="796">
        <v>6</v>
      </c>
      <c r="Q1801" s="794">
        <v>27927.5</v>
      </c>
    </row>
    <row r="1802" spans="2:17" s="49" customFormat="1" ht="11.25">
      <c r="B1802" s="791" t="s">
        <v>1225</v>
      </c>
      <c r="C1802" s="792" t="s">
        <v>1233</v>
      </c>
      <c r="D1802" s="792" t="s">
        <v>86</v>
      </c>
      <c r="E1802" s="793" t="s">
        <v>5999</v>
      </c>
      <c r="F1802" s="794">
        <v>3500</v>
      </c>
      <c r="G1802" s="792" t="s">
        <v>6000</v>
      </c>
      <c r="H1802" s="795" t="s">
        <v>6001</v>
      </c>
      <c r="I1802" s="795" t="s">
        <v>1242</v>
      </c>
      <c r="J1802" s="795" t="s">
        <v>1242</v>
      </c>
      <c r="K1802" s="793" t="s">
        <v>1242</v>
      </c>
      <c r="L1802" s="796">
        <v>7</v>
      </c>
      <c r="M1802" s="792">
        <v>12</v>
      </c>
      <c r="N1802" s="794">
        <v>44965.09</v>
      </c>
      <c r="O1802" s="796">
        <v>1</v>
      </c>
      <c r="P1802" s="796">
        <v>6</v>
      </c>
      <c r="Q1802" s="794">
        <v>21922.47</v>
      </c>
    </row>
    <row r="1803" spans="2:17" s="49" customFormat="1" ht="11.25">
      <c r="B1803" s="791" t="s">
        <v>1225</v>
      </c>
      <c r="C1803" s="792" t="s">
        <v>1233</v>
      </c>
      <c r="D1803" s="792" t="s">
        <v>86</v>
      </c>
      <c r="E1803" s="793" t="s">
        <v>1234</v>
      </c>
      <c r="F1803" s="794">
        <v>2000</v>
      </c>
      <c r="G1803" s="792" t="s">
        <v>6002</v>
      </c>
      <c r="H1803" s="795" t="s">
        <v>6003</v>
      </c>
      <c r="I1803" s="795" t="s">
        <v>6004</v>
      </c>
      <c r="J1803" s="795" t="s">
        <v>1256</v>
      </c>
      <c r="K1803" s="793" t="s">
        <v>1275</v>
      </c>
      <c r="L1803" s="796">
        <v>1</v>
      </c>
      <c r="M1803" s="792">
        <v>12</v>
      </c>
      <c r="N1803" s="794">
        <v>26641.25</v>
      </c>
      <c r="O1803" s="796">
        <v>1</v>
      </c>
      <c r="P1803" s="796">
        <v>6</v>
      </c>
      <c r="Q1803" s="794">
        <v>12930</v>
      </c>
    </row>
    <row r="1804" spans="2:17" s="49" customFormat="1" ht="11.25">
      <c r="B1804" s="791" t="s">
        <v>1225</v>
      </c>
      <c r="C1804" s="792" t="s">
        <v>1233</v>
      </c>
      <c r="D1804" s="792" t="s">
        <v>86</v>
      </c>
      <c r="E1804" s="793" t="s">
        <v>1244</v>
      </c>
      <c r="F1804" s="794">
        <v>2000</v>
      </c>
      <c r="G1804" s="792" t="s">
        <v>6005</v>
      </c>
      <c r="H1804" s="795" t="s">
        <v>6006</v>
      </c>
      <c r="I1804" s="795" t="s">
        <v>6007</v>
      </c>
      <c r="J1804" s="795" t="s">
        <v>1256</v>
      </c>
      <c r="K1804" s="793" t="s">
        <v>1327</v>
      </c>
      <c r="L1804" s="796">
        <v>1</v>
      </c>
      <c r="M1804" s="792">
        <v>12</v>
      </c>
      <c r="N1804" s="794">
        <v>26848.89</v>
      </c>
      <c r="O1804" s="796">
        <v>1</v>
      </c>
      <c r="P1804" s="796">
        <v>6</v>
      </c>
      <c r="Q1804" s="794">
        <v>12726.1</v>
      </c>
    </row>
    <row r="1805" spans="2:17" s="49" customFormat="1" ht="11.25">
      <c r="B1805" s="791" t="s">
        <v>1225</v>
      </c>
      <c r="C1805" s="792" t="s">
        <v>1233</v>
      </c>
      <c r="D1805" s="792" t="s">
        <v>86</v>
      </c>
      <c r="E1805" s="793" t="s">
        <v>1494</v>
      </c>
      <c r="F1805" s="794">
        <v>2000</v>
      </c>
      <c r="G1805" s="792" t="s">
        <v>6008</v>
      </c>
      <c r="H1805" s="795" t="s">
        <v>6009</v>
      </c>
      <c r="I1805" s="795" t="s">
        <v>2087</v>
      </c>
      <c r="J1805" s="795" t="s">
        <v>1238</v>
      </c>
      <c r="K1805" s="793" t="s">
        <v>1232</v>
      </c>
      <c r="L1805" s="796">
        <v>1</v>
      </c>
      <c r="M1805" s="792">
        <v>12</v>
      </c>
      <c r="N1805" s="794">
        <v>26924.29</v>
      </c>
      <c r="O1805" s="796">
        <v>1</v>
      </c>
      <c r="P1805" s="796">
        <v>6</v>
      </c>
      <c r="Q1805" s="794">
        <v>12930</v>
      </c>
    </row>
    <row r="1806" spans="2:17" s="49" customFormat="1" ht="11.25">
      <c r="B1806" s="791" t="s">
        <v>1225</v>
      </c>
      <c r="C1806" s="792" t="s">
        <v>1233</v>
      </c>
      <c r="D1806" s="792" t="s">
        <v>86</v>
      </c>
      <c r="E1806" s="793" t="s">
        <v>6010</v>
      </c>
      <c r="F1806" s="794">
        <v>4500</v>
      </c>
      <c r="G1806" s="792" t="s">
        <v>6011</v>
      </c>
      <c r="H1806" s="795" t="s">
        <v>6012</v>
      </c>
      <c r="I1806" s="795" t="s">
        <v>1242</v>
      </c>
      <c r="J1806" s="795" t="s">
        <v>1242</v>
      </c>
      <c r="K1806" s="793" t="s">
        <v>1242</v>
      </c>
      <c r="L1806" s="796">
        <v>7</v>
      </c>
      <c r="M1806" s="792">
        <v>12</v>
      </c>
      <c r="N1806" s="794">
        <v>56766.559999999998</v>
      </c>
      <c r="O1806" s="796">
        <v>1</v>
      </c>
      <c r="P1806" s="796">
        <v>6</v>
      </c>
      <c r="Q1806" s="794">
        <v>27930</v>
      </c>
    </row>
    <row r="1807" spans="2:17" s="49" customFormat="1" ht="11.25">
      <c r="B1807" s="791" t="s">
        <v>1225</v>
      </c>
      <c r="C1807" s="792" t="s">
        <v>1233</v>
      </c>
      <c r="D1807" s="792" t="s">
        <v>86</v>
      </c>
      <c r="E1807" s="793" t="s">
        <v>3520</v>
      </c>
      <c r="F1807" s="794">
        <v>2600</v>
      </c>
      <c r="G1807" s="792" t="s">
        <v>6013</v>
      </c>
      <c r="H1807" s="795" t="s">
        <v>6014</v>
      </c>
      <c r="I1807" s="795" t="s">
        <v>2039</v>
      </c>
      <c r="J1807" s="795" t="s">
        <v>1238</v>
      </c>
      <c r="K1807" s="793" t="s">
        <v>1251</v>
      </c>
      <c r="L1807" s="796">
        <v>1</v>
      </c>
      <c r="M1807" s="792">
        <v>12</v>
      </c>
      <c r="N1807" s="794">
        <v>33820.97</v>
      </c>
      <c r="O1807" s="796">
        <v>1</v>
      </c>
      <c r="P1807" s="796">
        <v>6</v>
      </c>
      <c r="Q1807" s="794">
        <v>15597.609999999999</v>
      </c>
    </row>
    <row r="1808" spans="2:17" s="49" customFormat="1" ht="11.25">
      <c r="B1808" s="791" t="s">
        <v>1225</v>
      </c>
      <c r="C1808" s="792" t="s">
        <v>1233</v>
      </c>
      <c r="D1808" s="792" t="s">
        <v>86</v>
      </c>
      <c r="E1808" s="793" t="s">
        <v>1339</v>
      </c>
      <c r="F1808" s="794">
        <v>2300</v>
      </c>
      <c r="G1808" s="792" t="s">
        <v>6015</v>
      </c>
      <c r="H1808" s="795" t="s">
        <v>6016</v>
      </c>
      <c r="I1808" s="795" t="s">
        <v>6017</v>
      </c>
      <c r="J1808" s="795" t="s">
        <v>1238</v>
      </c>
      <c r="K1808" s="793" t="s">
        <v>1251</v>
      </c>
      <c r="L1808" s="796">
        <v>1</v>
      </c>
      <c r="M1808" s="792">
        <v>12</v>
      </c>
      <c r="N1808" s="794">
        <v>30207.87</v>
      </c>
      <c r="O1808" s="796">
        <v>1</v>
      </c>
      <c r="P1808" s="796">
        <v>6</v>
      </c>
      <c r="Q1808" s="794">
        <v>14634.01</v>
      </c>
    </row>
    <row r="1809" spans="2:17" s="49" customFormat="1" ht="11.25">
      <c r="B1809" s="791" t="s">
        <v>1225</v>
      </c>
      <c r="C1809" s="792" t="s">
        <v>1233</v>
      </c>
      <c r="D1809" s="792" t="s">
        <v>86</v>
      </c>
      <c r="E1809" s="793" t="s">
        <v>1244</v>
      </c>
      <c r="F1809" s="794">
        <v>2000</v>
      </c>
      <c r="G1809" s="792" t="s">
        <v>6018</v>
      </c>
      <c r="H1809" s="795" t="s">
        <v>6019</v>
      </c>
      <c r="I1809" s="795" t="s">
        <v>1290</v>
      </c>
      <c r="J1809" s="795" t="s">
        <v>1238</v>
      </c>
      <c r="K1809" s="793" t="s">
        <v>1251</v>
      </c>
      <c r="L1809" s="796">
        <v>1</v>
      </c>
      <c r="M1809" s="792">
        <v>12</v>
      </c>
      <c r="N1809" s="794">
        <v>26858.18</v>
      </c>
      <c r="O1809" s="796">
        <v>1</v>
      </c>
      <c r="P1809" s="796">
        <v>6</v>
      </c>
      <c r="Q1809" s="794">
        <v>12919.59</v>
      </c>
    </row>
    <row r="1810" spans="2:17" s="49" customFormat="1" ht="11.25">
      <c r="B1810" s="791" t="s">
        <v>1225</v>
      </c>
      <c r="C1810" s="792" t="s">
        <v>1233</v>
      </c>
      <c r="D1810" s="792" t="s">
        <v>86</v>
      </c>
      <c r="E1810" s="793" t="s">
        <v>1339</v>
      </c>
      <c r="F1810" s="794">
        <v>2300</v>
      </c>
      <c r="G1810" s="792" t="s">
        <v>6020</v>
      </c>
      <c r="H1810" s="795" t="s">
        <v>6021</v>
      </c>
      <c r="I1810" s="795" t="s">
        <v>1242</v>
      </c>
      <c r="J1810" s="795" t="s">
        <v>1242</v>
      </c>
      <c r="K1810" s="793" t="s">
        <v>1242</v>
      </c>
      <c r="L1810" s="796">
        <v>7</v>
      </c>
      <c r="M1810" s="792">
        <v>12</v>
      </c>
      <c r="N1810" s="794">
        <v>30597.439999999999</v>
      </c>
      <c r="O1810" s="796">
        <v>1</v>
      </c>
      <c r="P1810" s="796">
        <v>6</v>
      </c>
      <c r="Q1810" s="794">
        <v>14724.56</v>
      </c>
    </row>
    <row r="1811" spans="2:17" s="49" customFormat="1" ht="11.25">
      <c r="B1811" s="791" t="s">
        <v>1225</v>
      </c>
      <c r="C1811" s="792" t="s">
        <v>1233</v>
      </c>
      <c r="D1811" s="792" t="s">
        <v>86</v>
      </c>
      <c r="E1811" s="793" t="s">
        <v>1244</v>
      </c>
      <c r="F1811" s="794">
        <v>1500</v>
      </c>
      <c r="G1811" s="792" t="s">
        <v>6022</v>
      </c>
      <c r="H1811" s="795" t="s">
        <v>6023</v>
      </c>
      <c r="I1811" s="795" t="s">
        <v>1242</v>
      </c>
      <c r="J1811" s="795" t="s">
        <v>1242</v>
      </c>
      <c r="K1811" s="793" t="s">
        <v>1242</v>
      </c>
      <c r="L1811" s="796">
        <v>7</v>
      </c>
      <c r="M1811" s="792">
        <v>12</v>
      </c>
      <c r="N1811" s="794">
        <v>21061.239999999998</v>
      </c>
      <c r="O1811" s="796">
        <v>1</v>
      </c>
      <c r="P1811" s="796">
        <v>6</v>
      </c>
      <c r="Q1811" s="794">
        <v>9862.1899999999987</v>
      </c>
    </row>
    <row r="1812" spans="2:17" s="49" customFormat="1" ht="11.25">
      <c r="B1812" s="791" t="s">
        <v>1225</v>
      </c>
      <c r="C1812" s="792" t="s">
        <v>1233</v>
      </c>
      <c r="D1812" s="792" t="s">
        <v>86</v>
      </c>
      <c r="E1812" s="793" t="s">
        <v>1312</v>
      </c>
      <c r="F1812" s="794">
        <v>2000</v>
      </c>
      <c r="G1812" s="792" t="s">
        <v>6024</v>
      </c>
      <c r="H1812" s="795" t="s">
        <v>6025</v>
      </c>
      <c r="I1812" s="795" t="s">
        <v>1513</v>
      </c>
      <c r="J1812" s="795" t="s">
        <v>1256</v>
      </c>
      <c r="K1812" s="793" t="s">
        <v>1251</v>
      </c>
      <c r="L1812" s="796">
        <v>1</v>
      </c>
      <c r="M1812" s="792">
        <v>12</v>
      </c>
      <c r="N1812" s="794">
        <v>26858.620000000003</v>
      </c>
      <c r="O1812" s="796">
        <v>1</v>
      </c>
      <c r="P1812" s="796">
        <v>6</v>
      </c>
      <c r="Q1812" s="794">
        <v>12919.17</v>
      </c>
    </row>
    <row r="1813" spans="2:17" s="49" customFormat="1" ht="11.25">
      <c r="B1813" s="791" t="s">
        <v>1225</v>
      </c>
      <c r="C1813" s="792" t="s">
        <v>1233</v>
      </c>
      <c r="D1813" s="792" t="s">
        <v>86</v>
      </c>
      <c r="E1813" s="793" t="s">
        <v>1517</v>
      </c>
      <c r="F1813" s="794">
        <v>2100</v>
      </c>
      <c r="G1813" s="792" t="s">
        <v>6026</v>
      </c>
      <c r="H1813" s="795" t="s">
        <v>6027</v>
      </c>
      <c r="I1813" s="795" t="s">
        <v>3238</v>
      </c>
      <c r="J1813" s="795" t="s">
        <v>1256</v>
      </c>
      <c r="K1813" s="793" t="s">
        <v>1251</v>
      </c>
      <c r="L1813" s="796">
        <v>7</v>
      </c>
      <c r="M1813" s="792">
        <v>12</v>
      </c>
      <c r="N1813" s="794">
        <v>28200</v>
      </c>
      <c r="O1813" s="796">
        <v>1</v>
      </c>
      <c r="P1813" s="796">
        <v>6</v>
      </c>
      <c r="Q1813" s="794">
        <v>13523.73</v>
      </c>
    </row>
    <row r="1814" spans="2:17" s="49" customFormat="1" ht="11.25">
      <c r="B1814" s="791" t="s">
        <v>1225</v>
      </c>
      <c r="C1814" s="792" t="s">
        <v>1233</v>
      </c>
      <c r="D1814" s="792" t="s">
        <v>86</v>
      </c>
      <c r="E1814" s="793" t="s">
        <v>6028</v>
      </c>
      <c r="F1814" s="794">
        <v>3000</v>
      </c>
      <c r="G1814" s="792" t="s">
        <v>6029</v>
      </c>
      <c r="H1814" s="795" t="s">
        <v>6030</v>
      </c>
      <c r="I1814" s="795" t="s">
        <v>5705</v>
      </c>
      <c r="J1814" s="795" t="s">
        <v>1256</v>
      </c>
      <c r="K1814" s="793" t="s">
        <v>1327</v>
      </c>
      <c r="L1814" s="796">
        <v>1</v>
      </c>
      <c r="M1814" s="792">
        <v>12</v>
      </c>
      <c r="N1814" s="794">
        <v>38965.42</v>
      </c>
      <c r="O1814" s="796">
        <v>1</v>
      </c>
      <c r="P1814" s="796">
        <v>6</v>
      </c>
      <c r="Q1814" s="794">
        <v>18930</v>
      </c>
    </row>
    <row r="1815" spans="2:17" s="49" customFormat="1" ht="11.25">
      <c r="B1815" s="791" t="s">
        <v>1225</v>
      </c>
      <c r="C1815" s="792" t="s">
        <v>1233</v>
      </c>
      <c r="D1815" s="792" t="s">
        <v>86</v>
      </c>
      <c r="E1815" s="793" t="s">
        <v>5447</v>
      </c>
      <c r="F1815" s="794">
        <v>6000</v>
      </c>
      <c r="G1815" s="792" t="s">
        <v>6031</v>
      </c>
      <c r="H1815" s="795" t="s">
        <v>6032</v>
      </c>
      <c r="I1815" s="795" t="s">
        <v>1449</v>
      </c>
      <c r="J1815" s="795" t="s">
        <v>1256</v>
      </c>
      <c r="K1815" s="793" t="s">
        <v>1251</v>
      </c>
      <c r="L1815" s="796">
        <v>1</v>
      </c>
      <c r="M1815" s="792">
        <v>12</v>
      </c>
      <c r="N1815" s="794">
        <v>74997.919999999998</v>
      </c>
      <c r="O1815" s="796">
        <v>1</v>
      </c>
      <c r="P1815" s="796">
        <v>6</v>
      </c>
      <c r="Q1815" s="794">
        <v>36930</v>
      </c>
    </row>
    <row r="1816" spans="2:17" s="49" customFormat="1" ht="11.25">
      <c r="B1816" s="791" t="s">
        <v>1225</v>
      </c>
      <c r="C1816" s="792" t="s">
        <v>1233</v>
      </c>
      <c r="D1816" s="792" t="s">
        <v>86</v>
      </c>
      <c r="E1816" s="793" t="s">
        <v>1276</v>
      </c>
      <c r="F1816" s="794">
        <v>2100</v>
      </c>
      <c r="G1816" s="792" t="s">
        <v>6033</v>
      </c>
      <c r="H1816" s="795" t="s">
        <v>6034</v>
      </c>
      <c r="I1816" s="795" t="s">
        <v>6035</v>
      </c>
      <c r="J1816" s="795" t="s">
        <v>1256</v>
      </c>
      <c r="K1816" s="793" t="s">
        <v>1260</v>
      </c>
      <c r="L1816" s="796">
        <v>7</v>
      </c>
      <c r="M1816" s="792">
        <v>12</v>
      </c>
      <c r="N1816" s="794">
        <v>28179.14</v>
      </c>
      <c r="O1816" s="796">
        <v>1</v>
      </c>
      <c r="P1816" s="796">
        <v>2</v>
      </c>
      <c r="Q1816" s="794">
        <v>4030.83</v>
      </c>
    </row>
    <row r="1817" spans="2:17" s="49" customFormat="1" ht="11.25">
      <c r="B1817" s="791" t="s">
        <v>1225</v>
      </c>
      <c r="C1817" s="792" t="s">
        <v>1233</v>
      </c>
      <c r="D1817" s="792" t="s">
        <v>86</v>
      </c>
      <c r="E1817" s="793" t="s">
        <v>1339</v>
      </c>
      <c r="F1817" s="794">
        <v>2300</v>
      </c>
      <c r="G1817" s="792" t="s">
        <v>6036</v>
      </c>
      <c r="H1817" s="795" t="s">
        <v>6037</v>
      </c>
      <c r="I1817" s="795" t="s">
        <v>1624</v>
      </c>
      <c r="J1817" s="795" t="s">
        <v>1256</v>
      </c>
      <c r="K1817" s="793" t="s">
        <v>1251</v>
      </c>
      <c r="L1817" s="796">
        <v>1</v>
      </c>
      <c r="M1817" s="792">
        <v>12</v>
      </c>
      <c r="N1817" s="794">
        <v>30673.309999999998</v>
      </c>
      <c r="O1817" s="796">
        <v>1</v>
      </c>
      <c r="P1817" s="796">
        <v>6</v>
      </c>
      <c r="Q1817" s="794">
        <v>14730</v>
      </c>
    </row>
    <row r="1818" spans="2:17" s="49" customFormat="1" ht="11.25">
      <c r="B1818" s="791" t="s">
        <v>1225</v>
      </c>
      <c r="C1818" s="792" t="s">
        <v>1233</v>
      </c>
      <c r="D1818" s="792" t="s">
        <v>86</v>
      </c>
      <c r="E1818" s="793" t="s">
        <v>1234</v>
      </c>
      <c r="F1818" s="794">
        <v>2000</v>
      </c>
      <c r="G1818" s="792" t="s">
        <v>6038</v>
      </c>
      <c r="H1818" s="795" t="s">
        <v>6039</v>
      </c>
      <c r="I1818" s="795" t="s">
        <v>6040</v>
      </c>
      <c r="J1818" s="795" t="s">
        <v>1238</v>
      </c>
      <c r="K1818" s="793" t="s">
        <v>1251</v>
      </c>
      <c r="L1818" s="796">
        <v>1</v>
      </c>
      <c r="M1818" s="792">
        <v>12</v>
      </c>
      <c r="N1818" s="794">
        <v>26930.84</v>
      </c>
      <c r="O1818" s="796">
        <v>1</v>
      </c>
      <c r="P1818" s="796">
        <v>6</v>
      </c>
      <c r="Q1818" s="794">
        <v>12995</v>
      </c>
    </row>
    <row r="1819" spans="2:17" s="49" customFormat="1" ht="11.25">
      <c r="B1819" s="791" t="s">
        <v>1225</v>
      </c>
      <c r="C1819" s="792" t="s">
        <v>1243</v>
      </c>
      <c r="D1819" s="792" t="s">
        <v>86</v>
      </c>
      <c r="E1819" s="793" t="s">
        <v>1244</v>
      </c>
      <c r="F1819" s="794">
        <v>1500</v>
      </c>
      <c r="G1819" s="792" t="s">
        <v>6041</v>
      </c>
      <c r="H1819" s="795" t="s">
        <v>6042</v>
      </c>
      <c r="I1819" s="795" t="s">
        <v>1247</v>
      </c>
      <c r="J1819" s="795" t="s">
        <v>1238</v>
      </c>
      <c r="K1819" s="793" t="s">
        <v>1251</v>
      </c>
      <c r="L1819" s="796">
        <v>7</v>
      </c>
      <c r="M1819" s="792">
        <v>12</v>
      </c>
      <c r="N1819" s="794">
        <v>21244.27</v>
      </c>
      <c r="O1819" s="796">
        <v>1</v>
      </c>
      <c r="P1819" s="796">
        <v>6</v>
      </c>
      <c r="Q1819" s="794">
        <v>9924.68</v>
      </c>
    </row>
    <row r="1820" spans="2:17" s="49" customFormat="1" ht="11.25">
      <c r="B1820" s="791" t="s">
        <v>1225</v>
      </c>
      <c r="C1820" s="792" t="s">
        <v>1233</v>
      </c>
      <c r="D1820" s="792" t="s">
        <v>86</v>
      </c>
      <c r="E1820" s="793" t="s">
        <v>2175</v>
      </c>
      <c r="F1820" s="794">
        <v>4000</v>
      </c>
      <c r="G1820" s="792" t="s">
        <v>6043</v>
      </c>
      <c r="H1820" s="795" t="s">
        <v>6044</v>
      </c>
      <c r="I1820" s="795" t="s">
        <v>1449</v>
      </c>
      <c r="J1820" s="795" t="s">
        <v>1256</v>
      </c>
      <c r="K1820" s="793" t="s">
        <v>1251</v>
      </c>
      <c r="L1820" s="796">
        <v>1</v>
      </c>
      <c r="M1820" s="792">
        <v>12</v>
      </c>
      <c r="N1820" s="794">
        <v>50998.61</v>
      </c>
      <c r="O1820" s="796">
        <v>1</v>
      </c>
      <c r="P1820" s="796">
        <v>6</v>
      </c>
      <c r="Q1820" s="794">
        <v>24926.39</v>
      </c>
    </row>
    <row r="1821" spans="2:17" s="49" customFormat="1" ht="11.25">
      <c r="B1821" s="791" t="s">
        <v>1225</v>
      </c>
      <c r="C1821" s="792" t="s">
        <v>1233</v>
      </c>
      <c r="D1821" s="792" t="s">
        <v>86</v>
      </c>
      <c r="E1821" s="793" t="s">
        <v>6045</v>
      </c>
      <c r="F1821" s="794">
        <v>2100</v>
      </c>
      <c r="G1821" s="792" t="s">
        <v>6046</v>
      </c>
      <c r="H1821" s="795" t="s">
        <v>6047</v>
      </c>
      <c r="I1821" s="795" t="s">
        <v>1242</v>
      </c>
      <c r="J1821" s="795" t="s">
        <v>1242</v>
      </c>
      <c r="K1821" s="793" t="s">
        <v>1242</v>
      </c>
      <c r="L1821" s="796">
        <v>8</v>
      </c>
      <c r="M1821" s="792">
        <v>12</v>
      </c>
      <c r="N1821" s="794">
        <v>28200</v>
      </c>
      <c r="O1821" s="796">
        <v>1</v>
      </c>
      <c r="P1821" s="796">
        <v>6</v>
      </c>
      <c r="Q1821" s="794">
        <v>13530</v>
      </c>
    </row>
    <row r="1822" spans="2:17" s="49" customFormat="1" ht="11.25">
      <c r="B1822" s="791" t="s">
        <v>1225</v>
      </c>
      <c r="C1822" s="792" t="s">
        <v>1233</v>
      </c>
      <c r="D1822" s="792" t="s">
        <v>86</v>
      </c>
      <c r="E1822" s="793" t="s">
        <v>1339</v>
      </c>
      <c r="F1822" s="794">
        <v>2300</v>
      </c>
      <c r="G1822" s="792" t="s">
        <v>6048</v>
      </c>
      <c r="H1822" s="795" t="s">
        <v>6049</v>
      </c>
      <c r="I1822" s="795" t="s">
        <v>1290</v>
      </c>
      <c r="J1822" s="795" t="s">
        <v>1238</v>
      </c>
      <c r="K1822" s="793" t="s">
        <v>1232</v>
      </c>
      <c r="L1822" s="796">
        <v>7</v>
      </c>
      <c r="M1822" s="792">
        <v>12</v>
      </c>
      <c r="N1822" s="794">
        <v>30510.7</v>
      </c>
      <c r="O1822" s="796">
        <v>1</v>
      </c>
      <c r="P1822" s="796">
        <v>6</v>
      </c>
      <c r="Q1822" s="794">
        <v>14648.53</v>
      </c>
    </row>
    <row r="1823" spans="2:17" s="49" customFormat="1" ht="11.25">
      <c r="B1823" s="791" t="s">
        <v>1225</v>
      </c>
      <c r="C1823" s="792" t="s">
        <v>1233</v>
      </c>
      <c r="D1823" s="792" t="s">
        <v>86</v>
      </c>
      <c r="E1823" s="793" t="s">
        <v>1505</v>
      </c>
      <c r="F1823" s="794">
        <v>1800</v>
      </c>
      <c r="G1823" s="792" t="s">
        <v>6050</v>
      </c>
      <c r="H1823" s="795" t="s">
        <v>6051</v>
      </c>
      <c r="I1823" s="795" t="s">
        <v>1242</v>
      </c>
      <c r="J1823" s="795" t="s">
        <v>1242</v>
      </c>
      <c r="K1823" s="793" t="s">
        <v>1242</v>
      </c>
      <c r="L1823" s="796">
        <v>7</v>
      </c>
      <c r="M1823" s="792">
        <v>12</v>
      </c>
      <c r="N1823" s="794">
        <v>24594.23</v>
      </c>
      <c r="O1823" s="796">
        <v>1</v>
      </c>
      <c r="P1823" s="796">
        <v>6</v>
      </c>
      <c r="Q1823" s="794">
        <v>11721.75</v>
      </c>
    </row>
    <row r="1824" spans="2:17" s="49" customFormat="1" ht="11.25">
      <c r="B1824" s="791" t="s">
        <v>1225</v>
      </c>
      <c r="C1824" s="792" t="s">
        <v>1233</v>
      </c>
      <c r="D1824" s="792" t="s">
        <v>86</v>
      </c>
      <c r="E1824" s="793" t="s">
        <v>1339</v>
      </c>
      <c r="F1824" s="794">
        <v>2300</v>
      </c>
      <c r="G1824" s="792" t="s">
        <v>6052</v>
      </c>
      <c r="H1824" s="795" t="s">
        <v>6053</v>
      </c>
      <c r="I1824" s="795" t="s">
        <v>4093</v>
      </c>
      <c r="J1824" s="795" t="s">
        <v>1238</v>
      </c>
      <c r="K1824" s="793" t="s">
        <v>1251</v>
      </c>
      <c r="L1824" s="796">
        <v>1</v>
      </c>
      <c r="M1824" s="792">
        <v>12</v>
      </c>
      <c r="N1824" s="794">
        <v>30542.5</v>
      </c>
      <c r="O1824" s="796">
        <v>1</v>
      </c>
      <c r="P1824" s="796">
        <v>6</v>
      </c>
      <c r="Q1824" s="794">
        <v>14730</v>
      </c>
    </row>
    <row r="1825" spans="2:17" s="49" customFormat="1" ht="11.25">
      <c r="B1825" s="791" t="s">
        <v>1225</v>
      </c>
      <c r="C1825" s="792" t="s">
        <v>1233</v>
      </c>
      <c r="D1825" s="792" t="s">
        <v>86</v>
      </c>
      <c r="E1825" s="793" t="s">
        <v>1871</v>
      </c>
      <c r="F1825" s="794">
        <v>2100</v>
      </c>
      <c r="G1825" s="792" t="s">
        <v>6054</v>
      </c>
      <c r="H1825" s="795" t="s">
        <v>6055</v>
      </c>
      <c r="I1825" s="795" t="s">
        <v>1255</v>
      </c>
      <c r="J1825" s="795" t="s">
        <v>1256</v>
      </c>
      <c r="K1825" s="793" t="s">
        <v>1251</v>
      </c>
      <c r="L1825" s="796">
        <v>7</v>
      </c>
      <c r="M1825" s="792">
        <v>12</v>
      </c>
      <c r="N1825" s="794">
        <v>28181.19</v>
      </c>
      <c r="O1825" s="796">
        <v>1</v>
      </c>
      <c r="P1825" s="796">
        <v>6</v>
      </c>
      <c r="Q1825" s="794">
        <v>13528.25</v>
      </c>
    </row>
    <row r="1826" spans="2:17" s="49" customFormat="1" ht="11.25">
      <c r="B1826" s="791" t="s">
        <v>1225</v>
      </c>
      <c r="C1826" s="792" t="s">
        <v>1243</v>
      </c>
      <c r="D1826" s="792" t="s">
        <v>86</v>
      </c>
      <c r="E1826" s="793" t="s">
        <v>1339</v>
      </c>
      <c r="F1826" s="794">
        <v>2300</v>
      </c>
      <c r="G1826" s="792" t="s">
        <v>6056</v>
      </c>
      <c r="H1826" s="795" t="s">
        <v>6057</v>
      </c>
      <c r="I1826" s="795" t="s">
        <v>6058</v>
      </c>
      <c r="J1826" s="795" t="s">
        <v>1238</v>
      </c>
      <c r="K1826" s="793" t="s">
        <v>1251</v>
      </c>
      <c r="L1826" s="796">
        <v>1</v>
      </c>
      <c r="M1826" s="792">
        <v>12</v>
      </c>
      <c r="N1826" s="794">
        <v>30599.68</v>
      </c>
      <c r="O1826" s="796">
        <v>1</v>
      </c>
      <c r="P1826" s="796">
        <v>6</v>
      </c>
      <c r="Q1826" s="794">
        <v>14730</v>
      </c>
    </row>
    <row r="1827" spans="2:17" s="49" customFormat="1" ht="11.25">
      <c r="B1827" s="791" t="s">
        <v>1225</v>
      </c>
      <c r="C1827" s="792" t="s">
        <v>1233</v>
      </c>
      <c r="D1827" s="792" t="s">
        <v>86</v>
      </c>
      <c r="E1827" s="793" t="s">
        <v>1244</v>
      </c>
      <c r="F1827" s="794">
        <v>2000</v>
      </c>
      <c r="G1827" s="792" t="s">
        <v>6059</v>
      </c>
      <c r="H1827" s="795" t="s">
        <v>6060</v>
      </c>
      <c r="I1827" s="795" t="s">
        <v>6061</v>
      </c>
      <c r="J1827" s="795" t="s">
        <v>1238</v>
      </c>
      <c r="K1827" s="793" t="s">
        <v>1251</v>
      </c>
      <c r="L1827" s="796">
        <v>1</v>
      </c>
      <c r="M1827" s="792">
        <v>12</v>
      </c>
      <c r="N1827" s="794">
        <v>26846.39</v>
      </c>
      <c r="O1827" s="796">
        <v>1</v>
      </c>
      <c r="P1827" s="796">
        <v>6</v>
      </c>
      <c r="Q1827" s="794">
        <v>12928.33</v>
      </c>
    </row>
    <row r="1828" spans="2:17" s="49" customFormat="1" ht="11.25">
      <c r="B1828" s="791" t="s">
        <v>1225</v>
      </c>
      <c r="C1828" s="792" t="s">
        <v>1233</v>
      </c>
      <c r="D1828" s="792" t="s">
        <v>86</v>
      </c>
      <c r="E1828" s="793" t="s">
        <v>2157</v>
      </c>
      <c r="F1828" s="794">
        <v>3000</v>
      </c>
      <c r="G1828" s="792" t="s">
        <v>6062</v>
      </c>
      <c r="H1828" s="795" t="s">
        <v>6063</v>
      </c>
      <c r="I1828" s="795" t="s">
        <v>1857</v>
      </c>
      <c r="J1828" s="795" t="s">
        <v>1256</v>
      </c>
      <c r="K1828" s="793" t="s">
        <v>1327</v>
      </c>
      <c r="L1828" s="796">
        <v>1</v>
      </c>
      <c r="M1828" s="792">
        <v>12</v>
      </c>
      <c r="N1828" s="794">
        <v>38999.58</v>
      </c>
      <c r="O1828" s="796">
        <v>1</v>
      </c>
      <c r="P1828" s="796">
        <v>6</v>
      </c>
      <c r="Q1828" s="794">
        <v>18930</v>
      </c>
    </row>
    <row r="1829" spans="2:17" s="49" customFormat="1" ht="11.25">
      <c r="B1829" s="791" t="s">
        <v>1225</v>
      </c>
      <c r="C1829" s="792" t="s">
        <v>1233</v>
      </c>
      <c r="D1829" s="792" t="s">
        <v>86</v>
      </c>
      <c r="E1829" s="793" t="s">
        <v>1234</v>
      </c>
      <c r="F1829" s="794">
        <v>2000</v>
      </c>
      <c r="G1829" s="792" t="s">
        <v>6064</v>
      </c>
      <c r="H1829" s="795" t="s">
        <v>6065</v>
      </c>
      <c r="I1829" s="795" t="s">
        <v>1331</v>
      </c>
      <c r="J1829" s="795" t="s">
        <v>1238</v>
      </c>
      <c r="K1829" s="793" t="s">
        <v>1251</v>
      </c>
      <c r="L1829" s="796">
        <v>1</v>
      </c>
      <c r="M1829" s="792">
        <v>12</v>
      </c>
      <c r="N1829" s="794">
        <v>26552.629999999997</v>
      </c>
      <c r="O1829" s="796">
        <v>1</v>
      </c>
      <c r="P1829" s="796">
        <v>6</v>
      </c>
      <c r="Q1829" s="794">
        <v>12596.38</v>
      </c>
    </row>
    <row r="1830" spans="2:17" s="49" customFormat="1" ht="11.25">
      <c r="B1830" s="791" t="s">
        <v>1225</v>
      </c>
      <c r="C1830" s="792" t="s">
        <v>1233</v>
      </c>
      <c r="D1830" s="792" t="s">
        <v>86</v>
      </c>
      <c r="E1830" s="793" t="s">
        <v>1244</v>
      </c>
      <c r="F1830" s="794">
        <v>2000</v>
      </c>
      <c r="G1830" s="792" t="s">
        <v>6066</v>
      </c>
      <c r="H1830" s="795" t="s">
        <v>6067</v>
      </c>
      <c r="I1830" s="795" t="s">
        <v>4806</v>
      </c>
      <c r="J1830" s="795" t="s">
        <v>1238</v>
      </c>
      <c r="K1830" s="793" t="s">
        <v>1232</v>
      </c>
      <c r="L1830" s="796">
        <v>4</v>
      </c>
      <c r="M1830" s="792">
        <v>12</v>
      </c>
      <c r="N1830" s="794">
        <v>26895.14</v>
      </c>
      <c r="O1830" s="796">
        <v>1</v>
      </c>
      <c r="P1830" s="796">
        <v>6</v>
      </c>
      <c r="Q1830" s="794">
        <v>12928.48</v>
      </c>
    </row>
    <row r="1831" spans="2:17" s="49" customFormat="1" ht="11.25">
      <c r="B1831" s="791" t="s">
        <v>1225</v>
      </c>
      <c r="C1831" s="792" t="s">
        <v>1233</v>
      </c>
      <c r="D1831" s="792" t="s">
        <v>86</v>
      </c>
      <c r="E1831" s="793" t="s">
        <v>6068</v>
      </c>
      <c r="F1831" s="794">
        <v>2000</v>
      </c>
      <c r="G1831" s="792" t="s">
        <v>6069</v>
      </c>
      <c r="H1831" s="795" t="s">
        <v>6070</v>
      </c>
      <c r="I1831" s="795" t="s">
        <v>1242</v>
      </c>
      <c r="J1831" s="795" t="s">
        <v>1382</v>
      </c>
      <c r="K1831" s="793" t="s">
        <v>1383</v>
      </c>
      <c r="L1831" s="796">
        <v>1</v>
      </c>
      <c r="M1831" s="792">
        <v>12</v>
      </c>
      <c r="N1831" s="794">
        <v>26982.77</v>
      </c>
      <c r="O1831" s="796">
        <v>1</v>
      </c>
      <c r="P1831" s="796">
        <v>6</v>
      </c>
      <c r="Q1831" s="794">
        <v>12928.75</v>
      </c>
    </row>
    <row r="1832" spans="2:17" s="49" customFormat="1" ht="11.25">
      <c r="B1832" s="791" t="s">
        <v>1225</v>
      </c>
      <c r="C1832" s="792" t="s">
        <v>1233</v>
      </c>
      <c r="D1832" s="792" t="s">
        <v>86</v>
      </c>
      <c r="E1832" s="793" t="s">
        <v>2558</v>
      </c>
      <c r="F1832" s="794">
        <v>2000</v>
      </c>
      <c r="G1832" s="792" t="s">
        <v>6071</v>
      </c>
      <c r="H1832" s="795" t="s">
        <v>6072</v>
      </c>
      <c r="I1832" s="795" t="s">
        <v>2792</v>
      </c>
      <c r="J1832" s="795" t="s">
        <v>1231</v>
      </c>
      <c r="K1832" s="793" t="s">
        <v>1232</v>
      </c>
      <c r="L1832" s="796">
        <v>1</v>
      </c>
      <c r="M1832" s="792">
        <v>12</v>
      </c>
      <c r="N1832" s="794">
        <v>27000</v>
      </c>
      <c r="O1832" s="796">
        <v>1</v>
      </c>
      <c r="P1832" s="796">
        <v>6</v>
      </c>
      <c r="Q1832" s="794">
        <v>12796.67</v>
      </c>
    </row>
    <row r="1833" spans="2:17" s="49" customFormat="1" ht="11.25">
      <c r="B1833" s="791" t="s">
        <v>1225</v>
      </c>
      <c r="C1833" s="792" t="s">
        <v>1233</v>
      </c>
      <c r="D1833" s="792" t="s">
        <v>86</v>
      </c>
      <c r="E1833" s="793" t="s">
        <v>1659</v>
      </c>
      <c r="F1833" s="794">
        <v>1800</v>
      </c>
      <c r="G1833" s="792" t="s">
        <v>6073</v>
      </c>
      <c r="H1833" s="795" t="s">
        <v>6074</v>
      </c>
      <c r="I1833" s="795" t="s">
        <v>1242</v>
      </c>
      <c r="J1833" s="795" t="s">
        <v>1242</v>
      </c>
      <c r="K1833" s="793" t="s">
        <v>1242</v>
      </c>
      <c r="L1833" s="796">
        <v>7</v>
      </c>
      <c r="M1833" s="792">
        <v>12</v>
      </c>
      <c r="N1833" s="794">
        <v>24600</v>
      </c>
      <c r="O1833" s="796">
        <v>1</v>
      </c>
      <c r="P1833" s="796">
        <v>6</v>
      </c>
      <c r="Q1833" s="794">
        <v>11726.869999999999</v>
      </c>
    </row>
    <row r="1834" spans="2:17" s="49" customFormat="1" ht="11.25">
      <c r="B1834" s="791" t="s">
        <v>1225</v>
      </c>
      <c r="C1834" s="792" t="s">
        <v>1233</v>
      </c>
      <c r="D1834" s="792" t="s">
        <v>86</v>
      </c>
      <c r="E1834" s="793" t="s">
        <v>3095</v>
      </c>
      <c r="F1834" s="794">
        <v>2600</v>
      </c>
      <c r="G1834" s="792" t="s">
        <v>6075</v>
      </c>
      <c r="H1834" s="795" t="s">
        <v>6076</v>
      </c>
      <c r="I1834" s="795" t="s">
        <v>6077</v>
      </c>
      <c r="J1834" s="795" t="s">
        <v>1238</v>
      </c>
      <c r="K1834" s="793" t="s">
        <v>1251</v>
      </c>
      <c r="L1834" s="796">
        <v>4</v>
      </c>
      <c r="M1834" s="792">
        <v>12</v>
      </c>
      <c r="N1834" s="794">
        <v>34062.589999999997</v>
      </c>
      <c r="O1834" s="796">
        <v>1</v>
      </c>
      <c r="P1834" s="796">
        <v>6</v>
      </c>
      <c r="Q1834" s="794">
        <v>16440.8</v>
      </c>
    </row>
    <row r="1835" spans="2:17" s="49" customFormat="1" ht="11.25">
      <c r="B1835" s="791" t="s">
        <v>1225</v>
      </c>
      <c r="C1835" s="792" t="s">
        <v>1233</v>
      </c>
      <c r="D1835" s="792" t="s">
        <v>86</v>
      </c>
      <c r="E1835" s="793" t="s">
        <v>1234</v>
      </c>
      <c r="F1835" s="794">
        <v>2000</v>
      </c>
      <c r="G1835" s="792" t="s">
        <v>6078</v>
      </c>
      <c r="H1835" s="795" t="s">
        <v>6079</v>
      </c>
      <c r="I1835" s="795" t="s">
        <v>6080</v>
      </c>
      <c r="J1835" s="795" t="s">
        <v>1238</v>
      </c>
      <c r="K1835" s="793" t="s">
        <v>1232</v>
      </c>
      <c r="L1835" s="796">
        <v>1</v>
      </c>
      <c r="M1835" s="792">
        <v>12</v>
      </c>
      <c r="N1835" s="794">
        <v>26616.809999999998</v>
      </c>
      <c r="O1835" s="796">
        <v>1</v>
      </c>
      <c r="P1835" s="796">
        <v>6</v>
      </c>
      <c r="Q1835" s="794">
        <v>12790.69</v>
      </c>
    </row>
    <row r="1836" spans="2:17" s="49" customFormat="1" ht="11.25">
      <c r="B1836" s="791" t="s">
        <v>1225</v>
      </c>
      <c r="C1836" s="792" t="s">
        <v>1233</v>
      </c>
      <c r="D1836" s="792" t="s">
        <v>86</v>
      </c>
      <c r="E1836" s="793" t="s">
        <v>6081</v>
      </c>
      <c r="F1836" s="794">
        <v>1500</v>
      </c>
      <c r="G1836" s="792" t="s">
        <v>6082</v>
      </c>
      <c r="H1836" s="795" t="s">
        <v>6083</v>
      </c>
      <c r="I1836" s="795" t="s">
        <v>1242</v>
      </c>
      <c r="J1836" s="795" t="s">
        <v>1242</v>
      </c>
      <c r="K1836" s="793" t="s">
        <v>1242</v>
      </c>
      <c r="L1836" s="796">
        <v>7</v>
      </c>
      <c r="M1836" s="792">
        <v>12</v>
      </c>
      <c r="N1836" s="794">
        <v>21163.65</v>
      </c>
      <c r="O1836" s="796">
        <v>1</v>
      </c>
      <c r="P1836" s="796">
        <v>6</v>
      </c>
      <c r="Q1836" s="794">
        <v>9903.5400000000009</v>
      </c>
    </row>
    <row r="1837" spans="2:17" s="49" customFormat="1" ht="11.25">
      <c r="B1837" s="791" t="s">
        <v>1225</v>
      </c>
      <c r="C1837" s="792" t="s">
        <v>1233</v>
      </c>
      <c r="D1837" s="792" t="s">
        <v>86</v>
      </c>
      <c r="E1837" s="793" t="s">
        <v>6084</v>
      </c>
      <c r="F1837" s="794">
        <v>2600</v>
      </c>
      <c r="G1837" s="792" t="s">
        <v>6085</v>
      </c>
      <c r="H1837" s="795" t="s">
        <v>6086</v>
      </c>
      <c r="I1837" s="795" t="s">
        <v>1274</v>
      </c>
      <c r="J1837" s="795" t="s">
        <v>1256</v>
      </c>
      <c r="K1837" s="793" t="s">
        <v>1232</v>
      </c>
      <c r="L1837" s="796">
        <v>1</v>
      </c>
      <c r="M1837" s="792">
        <v>12</v>
      </c>
      <c r="N1837" s="794">
        <v>33685.590000000004</v>
      </c>
      <c r="O1837" s="796">
        <v>1</v>
      </c>
      <c r="P1837" s="796">
        <v>6</v>
      </c>
      <c r="Q1837" s="794">
        <v>16530</v>
      </c>
    </row>
    <row r="1838" spans="2:17" s="49" customFormat="1" ht="11.25">
      <c r="B1838" s="791" t="s">
        <v>1225</v>
      </c>
      <c r="C1838" s="792" t="s">
        <v>1233</v>
      </c>
      <c r="D1838" s="792" t="s">
        <v>86</v>
      </c>
      <c r="E1838" s="793" t="s">
        <v>1234</v>
      </c>
      <c r="F1838" s="794">
        <v>2000</v>
      </c>
      <c r="G1838" s="792" t="s">
        <v>6087</v>
      </c>
      <c r="H1838" s="795" t="s">
        <v>6088</v>
      </c>
      <c r="I1838" s="795" t="s">
        <v>1331</v>
      </c>
      <c r="J1838" s="795" t="s">
        <v>1238</v>
      </c>
      <c r="K1838" s="793" t="s">
        <v>1232</v>
      </c>
      <c r="L1838" s="796">
        <v>1</v>
      </c>
      <c r="M1838" s="792">
        <v>12</v>
      </c>
      <c r="N1838" s="794">
        <v>26852.89</v>
      </c>
      <c r="O1838" s="796">
        <v>1</v>
      </c>
      <c r="P1838" s="796">
        <v>6</v>
      </c>
      <c r="Q1838" s="794">
        <v>12899.859999999999</v>
      </c>
    </row>
    <row r="1839" spans="2:17" s="49" customFormat="1" ht="11.25">
      <c r="B1839" s="791" t="s">
        <v>1225</v>
      </c>
      <c r="C1839" s="792" t="s">
        <v>1233</v>
      </c>
      <c r="D1839" s="792" t="s">
        <v>86</v>
      </c>
      <c r="E1839" s="793" t="s">
        <v>1244</v>
      </c>
      <c r="F1839" s="794">
        <v>2000</v>
      </c>
      <c r="G1839" s="792" t="s">
        <v>6089</v>
      </c>
      <c r="H1839" s="795" t="s">
        <v>6090</v>
      </c>
      <c r="I1839" s="795" t="s">
        <v>1280</v>
      </c>
      <c r="J1839" s="795" t="s">
        <v>1256</v>
      </c>
      <c r="K1839" s="793" t="s">
        <v>1251</v>
      </c>
      <c r="L1839" s="796">
        <v>1</v>
      </c>
      <c r="M1839" s="792">
        <v>12</v>
      </c>
      <c r="N1839" s="794">
        <v>27238.07</v>
      </c>
      <c r="O1839" s="796">
        <v>1</v>
      </c>
      <c r="P1839" s="796">
        <v>6</v>
      </c>
      <c r="Q1839" s="794">
        <v>12894.44</v>
      </c>
    </row>
    <row r="1840" spans="2:17" s="49" customFormat="1" ht="11.25">
      <c r="B1840" s="791" t="s">
        <v>1225</v>
      </c>
      <c r="C1840" s="792" t="s">
        <v>1233</v>
      </c>
      <c r="D1840" s="792" t="s">
        <v>86</v>
      </c>
      <c r="E1840" s="793" t="s">
        <v>1339</v>
      </c>
      <c r="F1840" s="794">
        <v>2300</v>
      </c>
      <c r="G1840" s="792" t="s">
        <v>6091</v>
      </c>
      <c r="H1840" s="795" t="s">
        <v>6092</v>
      </c>
      <c r="I1840" s="795" t="s">
        <v>1513</v>
      </c>
      <c r="J1840" s="795" t="s">
        <v>1256</v>
      </c>
      <c r="K1840" s="793" t="s">
        <v>1327</v>
      </c>
      <c r="L1840" s="796">
        <v>7</v>
      </c>
      <c r="M1840" s="792">
        <v>12</v>
      </c>
      <c r="N1840" s="794">
        <v>30522.85</v>
      </c>
      <c r="O1840" s="796">
        <v>1</v>
      </c>
      <c r="P1840" s="796">
        <v>6</v>
      </c>
      <c r="Q1840" s="794">
        <v>14300.52</v>
      </c>
    </row>
    <row r="1841" spans="2:17" s="49" customFormat="1" ht="11.25">
      <c r="B1841" s="791" t="s">
        <v>1225</v>
      </c>
      <c r="C1841" s="792" t="s">
        <v>1233</v>
      </c>
      <c r="D1841" s="792" t="s">
        <v>86</v>
      </c>
      <c r="E1841" s="793" t="s">
        <v>1284</v>
      </c>
      <c r="F1841" s="794">
        <v>2000</v>
      </c>
      <c r="G1841" s="792" t="s">
        <v>6093</v>
      </c>
      <c r="H1841" s="795" t="s">
        <v>6094</v>
      </c>
      <c r="I1841" s="795" t="s">
        <v>1290</v>
      </c>
      <c r="J1841" s="795" t="s">
        <v>1238</v>
      </c>
      <c r="K1841" s="793" t="s">
        <v>1251</v>
      </c>
      <c r="L1841" s="796">
        <v>1</v>
      </c>
      <c r="M1841" s="792">
        <v>12</v>
      </c>
      <c r="N1841" s="794">
        <v>26999.59</v>
      </c>
      <c r="O1841" s="796">
        <v>1</v>
      </c>
      <c r="P1841" s="796">
        <v>6</v>
      </c>
      <c r="Q1841" s="794">
        <v>12925.829999999998</v>
      </c>
    </row>
    <row r="1842" spans="2:17" s="49" customFormat="1" ht="11.25">
      <c r="B1842" s="791" t="s">
        <v>1225</v>
      </c>
      <c r="C1842" s="792" t="s">
        <v>1233</v>
      </c>
      <c r="D1842" s="792" t="s">
        <v>86</v>
      </c>
      <c r="E1842" s="793" t="s">
        <v>3810</v>
      </c>
      <c r="F1842" s="794">
        <v>2600</v>
      </c>
      <c r="G1842" s="792" t="s">
        <v>6095</v>
      </c>
      <c r="H1842" s="795" t="s">
        <v>6096</v>
      </c>
      <c r="I1842" s="795" t="s">
        <v>6097</v>
      </c>
      <c r="J1842" s="795" t="s">
        <v>1256</v>
      </c>
      <c r="K1842" s="793" t="s">
        <v>1327</v>
      </c>
      <c r="L1842" s="796">
        <v>1</v>
      </c>
      <c r="M1842" s="792">
        <v>12</v>
      </c>
      <c r="N1842" s="794">
        <v>34188.99</v>
      </c>
      <c r="O1842" s="796">
        <v>1</v>
      </c>
      <c r="P1842" s="796">
        <v>6</v>
      </c>
      <c r="Q1842" s="794">
        <v>16529.46</v>
      </c>
    </row>
    <row r="1843" spans="2:17" s="49" customFormat="1" ht="11.25">
      <c r="B1843" s="791" t="s">
        <v>1225</v>
      </c>
      <c r="C1843" s="792" t="s">
        <v>1233</v>
      </c>
      <c r="D1843" s="792" t="s">
        <v>86</v>
      </c>
      <c r="E1843" s="793" t="s">
        <v>3765</v>
      </c>
      <c r="F1843" s="794">
        <v>4000</v>
      </c>
      <c r="G1843" s="792" t="s">
        <v>6098</v>
      </c>
      <c r="H1843" s="795" t="s">
        <v>6099</v>
      </c>
      <c r="I1843" s="795" t="s">
        <v>1434</v>
      </c>
      <c r="J1843" s="795" t="s">
        <v>1256</v>
      </c>
      <c r="K1843" s="793" t="s">
        <v>1251</v>
      </c>
      <c r="L1843" s="796">
        <v>1</v>
      </c>
      <c r="M1843" s="792">
        <v>12</v>
      </c>
      <c r="N1843" s="794">
        <v>51000</v>
      </c>
      <c r="O1843" s="796">
        <v>1</v>
      </c>
      <c r="P1843" s="796">
        <v>6</v>
      </c>
      <c r="Q1843" s="794">
        <v>24930</v>
      </c>
    </row>
    <row r="1844" spans="2:17" s="49" customFormat="1" ht="11.25">
      <c r="B1844" s="791" t="s">
        <v>1225</v>
      </c>
      <c r="C1844" s="792" t="s">
        <v>1233</v>
      </c>
      <c r="D1844" s="792" t="s">
        <v>86</v>
      </c>
      <c r="E1844" s="793" t="s">
        <v>1244</v>
      </c>
      <c r="F1844" s="794">
        <v>2000</v>
      </c>
      <c r="G1844" s="792" t="s">
        <v>6100</v>
      </c>
      <c r="H1844" s="795" t="s">
        <v>6101</v>
      </c>
      <c r="I1844" s="795" t="s">
        <v>1991</v>
      </c>
      <c r="J1844" s="795" t="s">
        <v>1231</v>
      </c>
      <c r="K1844" s="793" t="s">
        <v>1232</v>
      </c>
      <c r="L1844" s="796">
        <v>1</v>
      </c>
      <c r="M1844" s="792">
        <v>12</v>
      </c>
      <c r="N1844" s="794">
        <v>26959.739999999998</v>
      </c>
      <c r="O1844" s="796">
        <v>1</v>
      </c>
      <c r="P1844" s="796">
        <v>6</v>
      </c>
      <c r="Q1844" s="794">
        <v>12928.199999999999</v>
      </c>
    </row>
    <row r="1845" spans="2:17" s="49" customFormat="1" ht="11.25">
      <c r="B1845" s="791" t="s">
        <v>1225</v>
      </c>
      <c r="C1845" s="792" t="s">
        <v>1233</v>
      </c>
      <c r="D1845" s="792" t="s">
        <v>86</v>
      </c>
      <c r="E1845" s="793" t="s">
        <v>1719</v>
      </c>
      <c r="F1845" s="794">
        <v>1800</v>
      </c>
      <c r="G1845" s="792" t="s">
        <v>6102</v>
      </c>
      <c r="H1845" s="795" t="s">
        <v>6103</v>
      </c>
      <c r="I1845" s="795" t="s">
        <v>1242</v>
      </c>
      <c r="J1845" s="795" t="s">
        <v>1242</v>
      </c>
      <c r="K1845" s="793" t="s">
        <v>1242</v>
      </c>
      <c r="L1845" s="796">
        <v>7</v>
      </c>
      <c r="M1845" s="792">
        <v>12</v>
      </c>
      <c r="N1845" s="794">
        <v>24591.989999999998</v>
      </c>
      <c r="O1845" s="796">
        <v>1</v>
      </c>
      <c r="P1845" s="796">
        <v>6</v>
      </c>
      <c r="Q1845" s="794">
        <v>11730</v>
      </c>
    </row>
    <row r="1846" spans="2:17" s="49" customFormat="1" ht="11.25">
      <c r="B1846" s="791" t="s">
        <v>1225</v>
      </c>
      <c r="C1846" s="792" t="s">
        <v>1243</v>
      </c>
      <c r="D1846" s="792" t="s">
        <v>86</v>
      </c>
      <c r="E1846" s="793" t="s">
        <v>1339</v>
      </c>
      <c r="F1846" s="794">
        <v>2000</v>
      </c>
      <c r="G1846" s="792" t="s">
        <v>6104</v>
      </c>
      <c r="H1846" s="795" t="s">
        <v>6105</v>
      </c>
      <c r="I1846" s="795" t="s">
        <v>1283</v>
      </c>
      <c r="J1846" s="795" t="s">
        <v>1256</v>
      </c>
      <c r="K1846" s="793" t="s">
        <v>1251</v>
      </c>
      <c r="L1846" s="796">
        <v>1</v>
      </c>
      <c r="M1846" s="792">
        <v>3</v>
      </c>
      <c r="N1846" s="794">
        <v>5433.89</v>
      </c>
      <c r="O1846" s="796"/>
      <c r="P1846" s="796"/>
      <c r="Q1846" s="794"/>
    </row>
    <row r="1847" spans="2:17" s="49" customFormat="1" ht="11.25">
      <c r="B1847" s="791" t="s">
        <v>1225</v>
      </c>
      <c r="C1847" s="792" t="s">
        <v>1233</v>
      </c>
      <c r="D1847" s="792" t="s">
        <v>86</v>
      </c>
      <c r="E1847" s="793" t="s">
        <v>3017</v>
      </c>
      <c r="F1847" s="794">
        <v>3000</v>
      </c>
      <c r="G1847" s="792" t="s">
        <v>6106</v>
      </c>
      <c r="H1847" s="795" t="s">
        <v>6107</v>
      </c>
      <c r="I1847" s="795" t="s">
        <v>4371</v>
      </c>
      <c r="J1847" s="795" t="s">
        <v>1256</v>
      </c>
      <c r="K1847" s="793" t="s">
        <v>1232</v>
      </c>
      <c r="L1847" s="796">
        <v>7</v>
      </c>
      <c r="M1847" s="792">
        <v>12</v>
      </c>
      <c r="N1847" s="794">
        <v>38636.050000000003</v>
      </c>
      <c r="O1847" s="796">
        <v>1</v>
      </c>
      <c r="P1847" s="796">
        <v>6</v>
      </c>
      <c r="Q1847" s="794">
        <v>18922.5</v>
      </c>
    </row>
    <row r="1848" spans="2:17" s="49" customFormat="1" ht="11.25">
      <c r="B1848" s="791" t="s">
        <v>1225</v>
      </c>
      <c r="C1848" s="792" t="s">
        <v>1243</v>
      </c>
      <c r="D1848" s="792" t="s">
        <v>86</v>
      </c>
      <c r="E1848" s="793" t="s">
        <v>1708</v>
      </c>
      <c r="F1848" s="794">
        <v>2600</v>
      </c>
      <c r="G1848" s="792" t="s">
        <v>6108</v>
      </c>
      <c r="H1848" s="795" t="s">
        <v>6109</v>
      </c>
      <c r="I1848" s="795" t="s">
        <v>1331</v>
      </c>
      <c r="J1848" s="795" t="s">
        <v>1238</v>
      </c>
      <c r="K1848" s="793" t="s">
        <v>1251</v>
      </c>
      <c r="L1848" s="796">
        <v>1</v>
      </c>
      <c r="M1848" s="792">
        <v>12</v>
      </c>
      <c r="N1848" s="794">
        <v>34286.129999999997</v>
      </c>
      <c r="O1848" s="796">
        <v>1</v>
      </c>
      <c r="P1848" s="796">
        <v>6</v>
      </c>
      <c r="Q1848" s="794">
        <v>16523.48</v>
      </c>
    </row>
    <row r="1849" spans="2:17" s="49" customFormat="1" ht="11.25">
      <c r="B1849" s="791" t="s">
        <v>1225</v>
      </c>
      <c r="C1849" s="792" t="s">
        <v>1233</v>
      </c>
      <c r="D1849" s="792" t="s">
        <v>86</v>
      </c>
      <c r="E1849" s="793" t="s">
        <v>6110</v>
      </c>
      <c r="F1849" s="794">
        <v>2600</v>
      </c>
      <c r="G1849" s="792" t="s">
        <v>6111</v>
      </c>
      <c r="H1849" s="795" t="s">
        <v>6112</v>
      </c>
      <c r="I1849" s="795" t="s">
        <v>6113</v>
      </c>
      <c r="J1849" s="795" t="s">
        <v>1238</v>
      </c>
      <c r="K1849" s="793" t="s">
        <v>1232</v>
      </c>
      <c r="L1849" s="796">
        <v>1</v>
      </c>
      <c r="M1849" s="792">
        <v>12</v>
      </c>
      <c r="N1849" s="794">
        <v>34040.76</v>
      </c>
      <c r="O1849" s="796">
        <v>1</v>
      </c>
      <c r="P1849" s="796">
        <v>6</v>
      </c>
      <c r="Q1849" s="794">
        <v>14622.61</v>
      </c>
    </row>
    <row r="1850" spans="2:17" s="49" customFormat="1" ht="11.25">
      <c r="B1850" s="791" t="s">
        <v>1225</v>
      </c>
      <c r="C1850" s="792" t="s">
        <v>1233</v>
      </c>
      <c r="D1850" s="792" t="s">
        <v>86</v>
      </c>
      <c r="E1850" s="793" t="s">
        <v>1234</v>
      </c>
      <c r="F1850" s="794">
        <v>2000</v>
      </c>
      <c r="G1850" s="792" t="s">
        <v>6114</v>
      </c>
      <c r="H1850" s="795" t="s">
        <v>6115</v>
      </c>
      <c r="I1850" s="795" t="s">
        <v>1331</v>
      </c>
      <c r="J1850" s="795" t="s">
        <v>1238</v>
      </c>
      <c r="K1850" s="793" t="s">
        <v>1232</v>
      </c>
      <c r="L1850" s="796">
        <v>1</v>
      </c>
      <c r="M1850" s="792">
        <v>12</v>
      </c>
      <c r="N1850" s="794">
        <v>26999.72</v>
      </c>
      <c r="O1850" s="796">
        <v>1</v>
      </c>
      <c r="P1850" s="796">
        <v>6</v>
      </c>
      <c r="Q1850" s="794">
        <v>12916.930000000002</v>
      </c>
    </row>
    <row r="1851" spans="2:17" s="49" customFormat="1" ht="11.25">
      <c r="B1851" s="791" t="s">
        <v>1225</v>
      </c>
      <c r="C1851" s="792" t="s">
        <v>1233</v>
      </c>
      <c r="D1851" s="792" t="s">
        <v>86</v>
      </c>
      <c r="E1851" s="793" t="s">
        <v>6116</v>
      </c>
      <c r="F1851" s="794">
        <v>4000</v>
      </c>
      <c r="G1851" s="792" t="s">
        <v>6117</v>
      </c>
      <c r="H1851" s="795" t="s">
        <v>6118</v>
      </c>
      <c r="I1851" s="795" t="s">
        <v>1456</v>
      </c>
      <c r="J1851" s="795" t="s">
        <v>1238</v>
      </c>
      <c r="K1851" s="793" t="s">
        <v>1232</v>
      </c>
      <c r="L1851" s="796">
        <v>1</v>
      </c>
      <c r="M1851" s="792">
        <v>12</v>
      </c>
      <c r="N1851" s="794">
        <v>50709.72</v>
      </c>
      <c r="O1851" s="796">
        <v>1</v>
      </c>
      <c r="P1851" s="796">
        <v>6</v>
      </c>
      <c r="Q1851" s="794">
        <v>24748.329999999994</v>
      </c>
    </row>
    <row r="1852" spans="2:17" s="49" customFormat="1" ht="11.25">
      <c r="B1852" s="791" t="s">
        <v>1225</v>
      </c>
      <c r="C1852" s="792" t="s">
        <v>1233</v>
      </c>
      <c r="D1852" s="792" t="s">
        <v>86</v>
      </c>
      <c r="E1852" s="793" t="s">
        <v>1234</v>
      </c>
      <c r="F1852" s="794">
        <v>2000</v>
      </c>
      <c r="G1852" s="792" t="s">
        <v>6119</v>
      </c>
      <c r="H1852" s="795" t="s">
        <v>6120</v>
      </c>
      <c r="I1852" s="795" t="s">
        <v>1290</v>
      </c>
      <c r="J1852" s="795" t="s">
        <v>1238</v>
      </c>
      <c r="K1852" s="793" t="s">
        <v>1251</v>
      </c>
      <c r="L1852" s="796">
        <v>1</v>
      </c>
      <c r="M1852" s="792">
        <v>12</v>
      </c>
      <c r="N1852" s="794">
        <v>27000</v>
      </c>
      <c r="O1852" s="796">
        <v>1</v>
      </c>
      <c r="P1852" s="796">
        <v>6</v>
      </c>
      <c r="Q1852" s="794">
        <v>10930</v>
      </c>
    </row>
    <row r="1853" spans="2:17" s="49" customFormat="1" ht="11.25">
      <c r="B1853" s="791" t="s">
        <v>1225</v>
      </c>
      <c r="C1853" s="792" t="s">
        <v>1233</v>
      </c>
      <c r="D1853" s="792" t="s">
        <v>86</v>
      </c>
      <c r="E1853" s="793" t="s">
        <v>4967</v>
      </c>
      <c r="F1853" s="794">
        <v>5500</v>
      </c>
      <c r="G1853" s="792" t="s">
        <v>6121</v>
      </c>
      <c r="H1853" s="795" t="s">
        <v>6122</v>
      </c>
      <c r="I1853" s="795" t="s">
        <v>3435</v>
      </c>
      <c r="J1853" s="795" t="s">
        <v>1256</v>
      </c>
      <c r="K1853" s="793" t="s">
        <v>1251</v>
      </c>
      <c r="L1853" s="796">
        <v>4</v>
      </c>
      <c r="M1853" s="792">
        <v>12</v>
      </c>
      <c r="N1853" s="794">
        <v>68847.210000000006</v>
      </c>
      <c r="O1853" s="796">
        <v>1</v>
      </c>
      <c r="P1853" s="796">
        <v>6</v>
      </c>
      <c r="Q1853" s="794">
        <v>33929.620000000003</v>
      </c>
    </row>
    <row r="1854" spans="2:17" s="49" customFormat="1" ht="11.25">
      <c r="B1854" s="791" t="s">
        <v>1225</v>
      </c>
      <c r="C1854" s="792" t="s">
        <v>1233</v>
      </c>
      <c r="D1854" s="792" t="s">
        <v>86</v>
      </c>
      <c r="E1854" s="793" t="s">
        <v>2616</v>
      </c>
      <c r="F1854" s="794">
        <v>2000</v>
      </c>
      <c r="G1854" s="792" t="s">
        <v>6123</v>
      </c>
      <c r="H1854" s="795" t="s">
        <v>6124</v>
      </c>
      <c r="I1854" s="795" t="s">
        <v>2222</v>
      </c>
      <c r="J1854" s="795" t="s">
        <v>1238</v>
      </c>
      <c r="K1854" s="793" t="s">
        <v>1251</v>
      </c>
      <c r="L1854" s="796">
        <v>1</v>
      </c>
      <c r="M1854" s="792">
        <v>12</v>
      </c>
      <c r="N1854" s="794">
        <v>26915.82</v>
      </c>
      <c r="O1854" s="796">
        <v>1</v>
      </c>
      <c r="P1854" s="796">
        <v>6</v>
      </c>
      <c r="Q1854" s="794">
        <v>12930</v>
      </c>
    </row>
    <row r="1855" spans="2:17" s="49" customFormat="1" ht="11.25">
      <c r="B1855" s="791" t="s">
        <v>1225</v>
      </c>
      <c r="C1855" s="792" t="s">
        <v>1233</v>
      </c>
      <c r="D1855" s="792" t="s">
        <v>86</v>
      </c>
      <c r="E1855" s="793" t="s">
        <v>1284</v>
      </c>
      <c r="F1855" s="794">
        <v>2000</v>
      </c>
      <c r="G1855" s="792" t="s">
        <v>6125</v>
      </c>
      <c r="H1855" s="795" t="s">
        <v>6126</v>
      </c>
      <c r="I1855" s="795" t="s">
        <v>6127</v>
      </c>
      <c r="J1855" s="795" t="s">
        <v>1256</v>
      </c>
      <c r="K1855" s="793" t="s">
        <v>1232</v>
      </c>
      <c r="L1855" s="796">
        <v>1</v>
      </c>
      <c r="M1855" s="792">
        <v>12</v>
      </c>
      <c r="N1855" s="794">
        <v>26912.23</v>
      </c>
      <c r="O1855" s="796">
        <v>1</v>
      </c>
      <c r="P1855" s="796">
        <v>6</v>
      </c>
      <c r="Q1855" s="794">
        <v>12850</v>
      </c>
    </row>
    <row r="1856" spans="2:17" s="49" customFormat="1" ht="11.25">
      <c r="B1856" s="791" t="s">
        <v>1225</v>
      </c>
      <c r="C1856" s="792" t="s">
        <v>1233</v>
      </c>
      <c r="D1856" s="792" t="s">
        <v>86</v>
      </c>
      <c r="E1856" s="793" t="s">
        <v>1244</v>
      </c>
      <c r="F1856" s="794">
        <v>2000</v>
      </c>
      <c r="G1856" s="792" t="s">
        <v>6128</v>
      </c>
      <c r="H1856" s="795" t="s">
        <v>6129</v>
      </c>
      <c r="I1856" s="795" t="s">
        <v>6130</v>
      </c>
      <c r="J1856" s="795" t="s">
        <v>1256</v>
      </c>
      <c r="K1856" s="793" t="s">
        <v>1251</v>
      </c>
      <c r="L1856" s="796">
        <v>1</v>
      </c>
      <c r="M1856" s="792">
        <v>12</v>
      </c>
      <c r="N1856" s="794">
        <v>26990.27</v>
      </c>
      <c r="O1856" s="796">
        <v>1</v>
      </c>
      <c r="P1856" s="796">
        <v>6</v>
      </c>
      <c r="Q1856" s="794">
        <v>12917.9</v>
      </c>
    </row>
    <row r="1857" spans="2:17" s="49" customFormat="1" ht="11.25">
      <c r="B1857" s="791" t="s">
        <v>1225</v>
      </c>
      <c r="C1857" s="792" t="s">
        <v>1233</v>
      </c>
      <c r="D1857" s="792" t="s">
        <v>86</v>
      </c>
      <c r="E1857" s="793" t="s">
        <v>1782</v>
      </c>
      <c r="F1857" s="794">
        <v>2600</v>
      </c>
      <c r="G1857" s="792" t="s">
        <v>6131</v>
      </c>
      <c r="H1857" s="795" t="s">
        <v>6132</v>
      </c>
      <c r="I1857" s="795" t="s">
        <v>6133</v>
      </c>
      <c r="J1857" s="795" t="s">
        <v>1238</v>
      </c>
      <c r="K1857" s="793" t="s">
        <v>1251</v>
      </c>
      <c r="L1857" s="796">
        <v>1</v>
      </c>
      <c r="M1857" s="792">
        <v>12</v>
      </c>
      <c r="N1857" s="794">
        <v>31948.489999999998</v>
      </c>
      <c r="O1857" s="796">
        <v>1</v>
      </c>
      <c r="P1857" s="796">
        <v>6</v>
      </c>
      <c r="Q1857" s="794">
        <v>16530</v>
      </c>
    </row>
    <row r="1858" spans="2:17" s="49" customFormat="1" ht="11.25">
      <c r="B1858" s="791" t="s">
        <v>1225</v>
      </c>
      <c r="C1858" s="792" t="s">
        <v>1243</v>
      </c>
      <c r="D1858" s="792" t="s">
        <v>86</v>
      </c>
      <c r="E1858" s="793" t="s">
        <v>1328</v>
      </c>
      <c r="F1858" s="794">
        <v>2000</v>
      </c>
      <c r="G1858" s="792" t="s">
        <v>6134</v>
      </c>
      <c r="H1858" s="795" t="s">
        <v>6135</v>
      </c>
      <c r="I1858" s="795" t="s">
        <v>6136</v>
      </c>
      <c r="J1858" s="795" t="s">
        <v>1256</v>
      </c>
      <c r="K1858" s="793" t="s">
        <v>1251</v>
      </c>
      <c r="L1858" s="796">
        <v>1</v>
      </c>
      <c r="M1858" s="792">
        <v>12</v>
      </c>
      <c r="N1858" s="794">
        <v>26933.33</v>
      </c>
      <c r="O1858" s="796">
        <v>1</v>
      </c>
      <c r="P1858" s="796">
        <v>6</v>
      </c>
      <c r="Q1858" s="794">
        <v>12930</v>
      </c>
    </row>
    <row r="1859" spans="2:17" s="49" customFormat="1" ht="11.25">
      <c r="B1859" s="791" t="s">
        <v>1225</v>
      </c>
      <c r="C1859" s="792" t="s">
        <v>1226</v>
      </c>
      <c r="D1859" s="792" t="s">
        <v>86</v>
      </c>
      <c r="E1859" s="793" t="s">
        <v>5757</v>
      </c>
      <c r="F1859" s="794">
        <v>2000</v>
      </c>
      <c r="G1859" s="792" t="s">
        <v>6137</v>
      </c>
      <c r="H1859" s="795" t="s">
        <v>6138</v>
      </c>
      <c r="I1859" s="795" t="s">
        <v>6139</v>
      </c>
      <c r="J1859" s="795" t="s">
        <v>1256</v>
      </c>
      <c r="K1859" s="793" t="s">
        <v>1260</v>
      </c>
      <c r="L1859" s="796">
        <v>0</v>
      </c>
      <c r="M1859" s="792">
        <v>1</v>
      </c>
      <c r="N1859" s="794">
        <v>2200</v>
      </c>
      <c r="O1859" s="796"/>
      <c r="P1859" s="796"/>
      <c r="Q1859" s="794"/>
    </row>
    <row r="1860" spans="2:17" s="49" customFormat="1" ht="11.25">
      <c r="B1860" s="791" t="s">
        <v>1225</v>
      </c>
      <c r="C1860" s="792" t="s">
        <v>1233</v>
      </c>
      <c r="D1860" s="792" t="s">
        <v>86</v>
      </c>
      <c r="E1860" s="793" t="s">
        <v>1244</v>
      </c>
      <c r="F1860" s="794">
        <v>1500</v>
      </c>
      <c r="G1860" s="792" t="s">
        <v>6140</v>
      </c>
      <c r="H1860" s="795" t="s">
        <v>6141</v>
      </c>
      <c r="I1860" s="795" t="s">
        <v>6142</v>
      </c>
      <c r="J1860" s="795" t="s">
        <v>1238</v>
      </c>
      <c r="K1860" s="793" t="s">
        <v>1251</v>
      </c>
      <c r="L1860" s="796">
        <v>7</v>
      </c>
      <c r="M1860" s="792">
        <v>12</v>
      </c>
      <c r="N1860" s="794">
        <v>21096.14</v>
      </c>
      <c r="O1860" s="796">
        <v>1</v>
      </c>
      <c r="P1860" s="796">
        <v>6</v>
      </c>
      <c r="Q1860" s="794">
        <v>9915.73</v>
      </c>
    </row>
    <row r="1861" spans="2:17" s="49" customFormat="1" ht="11.25">
      <c r="B1861" s="791" t="s">
        <v>1225</v>
      </c>
      <c r="C1861" s="792" t="s">
        <v>1233</v>
      </c>
      <c r="D1861" s="792" t="s">
        <v>86</v>
      </c>
      <c r="E1861" s="793" t="s">
        <v>6084</v>
      </c>
      <c r="F1861" s="794">
        <v>2600</v>
      </c>
      <c r="G1861" s="792" t="s">
        <v>6143</v>
      </c>
      <c r="H1861" s="795" t="s">
        <v>6144</v>
      </c>
      <c r="I1861" s="795" t="s">
        <v>1331</v>
      </c>
      <c r="J1861" s="795" t="s">
        <v>1238</v>
      </c>
      <c r="K1861" s="793" t="s">
        <v>1251</v>
      </c>
      <c r="L1861" s="796">
        <v>1</v>
      </c>
      <c r="M1861" s="792">
        <v>12</v>
      </c>
      <c r="N1861" s="794">
        <v>34194.94</v>
      </c>
      <c r="O1861" s="796">
        <v>1</v>
      </c>
      <c r="P1861" s="796">
        <v>6</v>
      </c>
      <c r="Q1861" s="794">
        <v>16356.67</v>
      </c>
    </row>
    <row r="1862" spans="2:17" s="49" customFormat="1" ht="11.25">
      <c r="B1862" s="791" t="s">
        <v>1225</v>
      </c>
      <c r="C1862" s="792" t="s">
        <v>1233</v>
      </c>
      <c r="D1862" s="792" t="s">
        <v>86</v>
      </c>
      <c r="E1862" s="793" t="s">
        <v>1244</v>
      </c>
      <c r="F1862" s="794">
        <v>2000</v>
      </c>
      <c r="G1862" s="792" t="s">
        <v>6145</v>
      </c>
      <c r="H1862" s="795" t="s">
        <v>6146</v>
      </c>
      <c r="I1862" s="795" t="s">
        <v>6147</v>
      </c>
      <c r="J1862" s="795" t="s">
        <v>1256</v>
      </c>
      <c r="K1862" s="793" t="s">
        <v>1260</v>
      </c>
      <c r="L1862" s="796">
        <v>1</v>
      </c>
      <c r="M1862" s="792">
        <v>12</v>
      </c>
      <c r="N1862" s="794">
        <v>26956.27</v>
      </c>
      <c r="O1862" s="796">
        <v>1</v>
      </c>
      <c r="P1862" s="796">
        <v>6</v>
      </c>
      <c r="Q1862" s="794">
        <v>12928.89</v>
      </c>
    </row>
    <row r="1863" spans="2:17" s="49" customFormat="1" ht="11.25">
      <c r="B1863" s="791" t="s">
        <v>1225</v>
      </c>
      <c r="C1863" s="792" t="s">
        <v>1233</v>
      </c>
      <c r="D1863" s="792" t="s">
        <v>86</v>
      </c>
      <c r="E1863" s="793" t="s">
        <v>1839</v>
      </c>
      <c r="F1863" s="794">
        <v>2600</v>
      </c>
      <c r="G1863" s="792" t="s">
        <v>6148</v>
      </c>
      <c r="H1863" s="795" t="s">
        <v>6149</v>
      </c>
      <c r="I1863" s="795" t="s">
        <v>1331</v>
      </c>
      <c r="J1863" s="795" t="s">
        <v>1238</v>
      </c>
      <c r="K1863" s="793" t="s">
        <v>1251</v>
      </c>
      <c r="L1863" s="796">
        <v>1</v>
      </c>
      <c r="M1863" s="792">
        <v>12</v>
      </c>
      <c r="N1863" s="794">
        <v>34200</v>
      </c>
      <c r="O1863" s="796">
        <v>1</v>
      </c>
      <c r="P1863" s="796">
        <v>6</v>
      </c>
      <c r="Q1863" s="794">
        <v>16530</v>
      </c>
    </row>
    <row r="1864" spans="2:17" s="49" customFormat="1" ht="11.25">
      <c r="B1864" s="791" t="s">
        <v>1225</v>
      </c>
      <c r="C1864" s="792" t="s">
        <v>1233</v>
      </c>
      <c r="D1864" s="792" t="s">
        <v>86</v>
      </c>
      <c r="E1864" s="793" t="s">
        <v>4663</v>
      </c>
      <c r="F1864" s="794">
        <v>2500</v>
      </c>
      <c r="G1864" s="792" t="s">
        <v>6150</v>
      </c>
      <c r="H1864" s="795" t="s">
        <v>6151</v>
      </c>
      <c r="I1864" s="795" t="s">
        <v>3435</v>
      </c>
      <c r="J1864" s="795" t="s">
        <v>1256</v>
      </c>
      <c r="K1864" s="793" t="s">
        <v>1251</v>
      </c>
      <c r="L1864" s="796">
        <v>7</v>
      </c>
      <c r="M1864" s="792">
        <v>12</v>
      </c>
      <c r="N1864" s="794">
        <v>32929.340000000004</v>
      </c>
      <c r="O1864" s="796">
        <v>1</v>
      </c>
      <c r="P1864" s="796">
        <v>6</v>
      </c>
      <c r="Q1864" s="794">
        <v>15760.9</v>
      </c>
    </row>
    <row r="1865" spans="2:17" s="49" customFormat="1" ht="11.25">
      <c r="B1865" s="791" t="s">
        <v>1225</v>
      </c>
      <c r="C1865" s="792" t="s">
        <v>1233</v>
      </c>
      <c r="D1865" s="792" t="s">
        <v>86</v>
      </c>
      <c r="E1865" s="793" t="s">
        <v>1252</v>
      </c>
      <c r="F1865" s="794">
        <v>2300</v>
      </c>
      <c r="G1865" s="792" t="s">
        <v>6152</v>
      </c>
      <c r="H1865" s="795" t="s">
        <v>6153</v>
      </c>
      <c r="I1865" s="795" t="s">
        <v>1973</v>
      </c>
      <c r="J1865" s="795" t="s">
        <v>1256</v>
      </c>
      <c r="K1865" s="793" t="s">
        <v>1327</v>
      </c>
      <c r="L1865" s="796">
        <v>4</v>
      </c>
      <c r="M1865" s="792">
        <v>12</v>
      </c>
      <c r="N1865" s="794">
        <v>30370</v>
      </c>
      <c r="O1865" s="796">
        <v>1</v>
      </c>
      <c r="P1865" s="796">
        <v>6</v>
      </c>
      <c r="Q1865" s="794">
        <v>14636.08</v>
      </c>
    </row>
    <row r="1866" spans="2:17" s="49" customFormat="1" ht="11.25">
      <c r="B1866" s="791" t="s">
        <v>1225</v>
      </c>
      <c r="C1866" s="792" t="s">
        <v>1226</v>
      </c>
      <c r="D1866" s="792" t="s">
        <v>86</v>
      </c>
      <c r="E1866" s="793" t="s">
        <v>1631</v>
      </c>
      <c r="F1866" s="794">
        <v>6000</v>
      </c>
      <c r="G1866" s="792" t="s">
        <v>6154</v>
      </c>
      <c r="H1866" s="795" t="s">
        <v>6155</v>
      </c>
      <c r="I1866" s="795" t="s">
        <v>1283</v>
      </c>
      <c r="J1866" s="795" t="s">
        <v>1256</v>
      </c>
      <c r="K1866" s="793" t="s">
        <v>1251</v>
      </c>
      <c r="L1866" s="796">
        <v>0</v>
      </c>
      <c r="M1866" s="792">
        <v>1</v>
      </c>
      <c r="N1866" s="794">
        <v>475.77</v>
      </c>
      <c r="O1866" s="796"/>
      <c r="P1866" s="796"/>
      <c r="Q1866" s="794"/>
    </row>
    <row r="1867" spans="2:17" s="49" customFormat="1" ht="11.25">
      <c r="B1867" s="791" t="s">
        <v>1225</v>
      </c>
      <c r="C1867" s="792" t="s">
        <v>1233</v>
      </c>
      <c r="D1867" s="792" t="s">
        <v>86</v>
      </c>
      <c r="E1867" s="793" t="s">
        <v>1244</v>
      </c>
      <c r="F1867" s="794">
        <v>2000</v>
      </c>
      <c r="G1867" s="792" t="s">
        <v>6156</v>
      </c>
      <c r="H1867" s="795" t="s">
        <v>6157</v>
      </c>
      <c r="I1867" s="795" t="s">
        <v>4428</v>
      </c>
      <c r="J1867" s="795" t="s">
        <v>1238</v>
      </c>
      <c r="K1867" s="793" t="s">
        <v>1251</v>
      </c>
      <c r="L1867" s="796">
        <v>1</v>
      </c>
      <c r="M1867" s="792">
        <v>12</v>
      </c>
      <c r="N1867" s="794">
        <v>26999.46</v>
      </c>
      <c r="O1867" s="796">
        <v>1</v>
      </c>
      <c r="P1867" s="796">
        <v>6</v>
      </c>
      <c r="Q1867" s="794">
        <v>12861.1</v>
      </c>
    </row>
    <row r="1868" spans="2:17" s="49" customFormat="1" ht="11.25">
      <c r="B1868" s="791" t="s">
        <v>1225</v>
      </c>
      <c r="C1868" s="792" t="s">
        <v>1233</v>
      </c>
      <c r="D1868" s="792" t="s">
        <v>86</v>
      </c>
      <c r="E1868" s="793" t="s">
        <v>1252</v>
      </c>
      <c r="F1868" s="794">
        <v>2300</v>
      </c>
      <c r="G1868" s="792" t="s">
        <v>6158</v>
      </c>
      <c r="H1868" s="795" t="s">
        <v>6159</v>
      </c>
      <c r="I1868" s="795" t="s">
        <v>1513</v>
      </c>
      <c r="J1868" s="795" t="s">
        <v>1256</v>
      </c>
      <c r="K1868" s="793" t="s">
        <v>1327</v>
      </c>
      <c r="L1868" s="796">
        <v>4</v>
      </c>
      <c r="M1868" s="792">
        <v>12</v>
      </c>
      <c r="N1868" s="794">
        <v>30419.17</v>
      </c>
      <c r="O1868" s="796">
        <v>1</v>
      </c>
      <c r="P1868" s="796">
        <v>6</v>
      </c>
      <c r="Q1868" s="794">
        <v>14627.92</v>
      </c>
    </row>
    <row r="1869" spans="2:17" s="49" customFormat="1" ht="11.25">
      <c r="B1869" s="791" t="s">
        <v>1225</v>
      </c>
      <c r="C1869" s="792" t="s">
        <v>1233</v>
      </c>
      <c r="D1869" s="792" t="s">
        <v>86</v>
      </c>
      <c r="E1869" s="793" t="s">
        <v>1280</v>
      </c>
      <c r="F1869" s="794">
        <v>6000</v>
      </c>
      <c r="G1869" s="792" t="s">
        <v>6160</v>
      </c>
      <c r="H1869" s="795" t="s">
        <v>6161</v>
      </c>
      <c r="I1869" s="795" t="s">
        <v>1280</v>
      </c>
      <c r="J1869" s="795" t="s">
        <v>1256</v>
      </c>
      <c r="K1869" s="793" t="s">
        <v>1251</v>
      </c>
      <c r="L1869" s="796">
        <v>1</v>
      </c>
      <c r="M1869" s="792">
        <v>12</v>
      </c>
      <c r="N1869" s="794">
        <v>74747.5</v>
      </c>
      <c r="O1869" s="796">
        <v>1</v>
      </c>
      <c r="P1869" s="796">
        <v>6</v>
      </c>
      <c r="Q1869" s="794">
        <v>36930</v>
      </c>
    </row>
    <row r="1870" spans="2:17" s="49" customFormat="1" ht="11.25">
      <c r="B1870" s="791" t="s">
        <v>1225</v>
      </c>
      <c r="C1870" s="792" t="s">
        <v>1233</v>
      </c>
      <c r="D1870" s="792" t="s">
        <v>86</v>
      </c>
      <c r="E1870" s="793" t="s">
        <v>1339</v>
      </c>
      <c r="F1870" s="794">
        <v>2300</v>
      </c>
      <c r="G1870" s="792" t="s">
        <v>6162</v>
      </c>
      <c r="H1870" s="795" t="s">
        <v>6163</v>
      </c>
      <c r="I1870" s="795" t="s">
        <v>4749</v>
      </c>
      <c r="J1870" s="795" t="s">
        <v>1256</v>
      </c>
      <c r="K1870" s="793" t="s">
        <v>1327</v>
      </c>
      <c r="L1870" s="796">
        <v>1</v>
      </c>
      <c r="M1870" s="792">
        <v>12</v>
      </c>
      <c r="N1870" s="794">
        <v>30277.200000000001</v>
      </c>
      <c r="O1870" s="796">
        <v>1</v>
      </c>
      <c r="P1870" s="796">
        <v>6</v>
      </c>
      <c r="Q1870" s="794">
        <v>14708.12</v>
      </c>
    </row>
    <row r="1871" spans="2:17" s="49" customFormat="1" ht="11.25">
      <c r="B1871" s="791" t="s">
        <v>1225</v>
      </c>
      <c r="C1871" s="792" t="s">
        <v>1233</v>
      </c>
      <c r="D1871" s="792" t="s">
        <v>86</v>
      </c>
      <c r="E1871" s="793" t="s">
        <v>6164</v>
      </c>
      <c r="F1871" s="794">
        <v>3000</v>
      </c>
      <c r="G1871" s="792" t="s">
        <v>6165</v>
      </c>
      <c r="H1871" s="795" t="s">
        <v>6166</v>
      </c>
      <c r="I1871" s="795" t="s">
        <v>6167</v>
      </c>
      <c r="J1871" s="795" t="s">
        <v>1231</v>
      </c>
      <c r="K1871" s="793" t="s">
        <v>1232</v>
      </c>
      <c r="L1871" s="796">
        <v>1</v>
      </c>
      <c r="M1871" s="792">
        <v>12</v>
      </c>
      <c r="N1871" s="794">
        <v>38985.22</v>
      </c>
      <c r="O1871" s="796">
        <v>1</v>
      </c>
      <c r="P1871" s="796">
        <v>6</v>
      </c>
      <c r="Q1871" s="794">
        <v>18886.87</v>
      </c>
    </row>
    <row r="1872" spans="2:17" s="49" customFormat="1" ht="11.25">
      <c r="B1872" s="791" t="s">
        <v>1225</v>
      </c>
      <c r="C1872" s="792" t="s">
        <v>1233</v>
      </c>
      <c r="D1872" s="792" t="s">
        <v>86</v>
      </c>
      <c r="E1872" s="793" t="s">
        <v>6168</v>
      </c>
      <c r="F1872" s="794">
        <v>2000</v>
      </c>
      <c r="G1872" s="792" t="s">
        <v>6169</v>
      </c>
      <c r="H1872" s="795" t="s">
        <v>6170</v>
      </c>
      <c r="I1872" s="795" t="s">
        <v>2127</v>
      </c>
      <c r="J1872" s="795" t="s">
        <v>1256</v>
      </c>
      <c r="K1872" s="793" t="s">
        <v>1327</v>
      </c>
      <c r="L1872" s="796">
        <v>1</v>
      </c>
      <c r="M1872" s="792">
        <v>12</v>
      </c>
      <c r="N1872" s="794">
        <v>26999.46</v>
      </c>
      <c r="O1872" s="796">
        <v>1</v>
      </c>
      <c r="P1872" s="796">
        <v>6</v>
      </c>
      <c r="Q1872" s="794">
        <v>12930</v>
      </c>
    </row>
    <row r="1873" spans="2:17" s="49" customFormat="1" ht="11.25">
      <c r="B1873" s="791" t="s">
        <v>1225</v>
      </c>
      <c r="C1873" s="792" t="s">
        <v>1233</v>
      </c>
      <c r="D1873" s="792" t="s">
        <v>86</v>
      </c>
      <c r="E1873" s="793" t="s">
        <v>1339</v>
      </c>
      <c r="F1873" s="794">
        <v>2300</v>
      </c>
      <c r="G1873" s="792" t="s">
        <v>6171</v>
      </c>
      <c r="H1873" s="795" t="s">
        <v>6172</v>
      </c>
      <c r="I1873" s="795" t="s">
        <v>2127</v>
      </c>
      <c r="J1873" s="795" t="s">
        <v>1256</v>
      </c>
      <c r="K1873" s="793" t="s">
        <v>1327</v>
      </c>
      <c r="L1873" s="796">
        <v>1</v>
      </c>
      <c r="M1873" s="792">
        <v>12</v>
      </c>
      <c r="N1873" s="794">
        <v>30593.13</v>
      </c>
      <c r="O1873" s="796">
        <v>1</v>
      </c>
      <c r="P1873" s="796">
        <v>6</v>
      </c>
      <c r="Q1873" s="794">
        <v>14720.09</v>
      </c>
    </row>
    <row r="1874" spans="2:17" s="49" customFormat="1" ht="11.25">
      <c r="B1874" s="791" t="s">
        <v>1225</v>
      </c>
      <c r="C1874" s="792" t="s">
        <v>1243</v>
      </c>
      <c r="D1874" s="792" t="s">
        <v>86</v>
      </c>
      <c r="E1874" s="793" t="s">
        <v>1362</v>
      </c>
      <c r="F1874" s="794">
        <v>3000</v>
      </c>
      <c r="G1874" s="792" t="s">
        <v>6173</v>
      </c>
      <c r="H1874" s="795" t="s">
        <v>6174</v>
      </c>
      <c r="I1874" s="795" t="s">
        <v>1247</v>
      </c>
      <c r="J1874" s="795" t="s">
        <v>1238</v>
      </c>
      <c r="K1874" s="793" t="s">
        <v>1251</v>
      </c>
      <c r="L1874" s="796">
        <v>4</v>
      </c>
      <c r="M1874" s="792">
        <v>12</v>
      </c>
      <c r="N1874" s="794">
        <v>38929.51</v>
      </c>
      <c r="O1874" s="796">
        <v>1</v>
      </c>
      <c r="P1874" s="796">
        <v>6</v>
      </c>
      <c r="Q1874" s="794">
        <v>18930</v>
      </c>
    </row>
    <row r="1875" spans="2:17" s="49" customFormat="1" ht="11.25">
      <c r="B1875" s="791" t="s">
        <v>1225</v>
      </c>
      <c r="C1875" s="792" t="s">
        <v>1233</v>
      </c>
      <c r="D1875" s="792" t="s">
        <v>86</v>
      </c>
      <c r="E1875" s="793" t="s">
        <v>3810</v>
      </c>
      <c r="F1875" s="794">
        <v>2600</v>
      </c>
      <c r="G1875" s="792" t="s">
        <v>6175</v>
      </c>
      <c r="H1875" s="795" t="s">
        <v>6176</v>
      </c>
      <c r="I1875" s="795" t="s">
        <v>1290</v>
      </c>
      <c r="J1875" s="795" t="s">
        <v>1238</v>
      </c>
      <c r="K1875" s="793" t="s">
        <v>1251</v>
      </c>
      <c r="L1875" s="796">
        <v>7</v>
      </c>
      <c r="M1875" s="792">
        <v>12</v>
      </c>
      <c r="N1875" s="794">
        <v>34161.550000000003</v>
      </c>
      <c r="O1875" s="796">
        <v>1</v>
      </c>
      <c r="P1875" s="796">
        <v>6</v>
      </c>
      <c r="Q1875" s="794">
        <v>16529.28</v>
      </c>
    </row>
    <row r="1876" spans="2:17" s="49" customFormat="1" ht="11.25">
      <c r="B1876" s="791" t="s">
        <v>1225</v>
      </c>
      <c r="C1876" s="792" t="s">
        <v>1233</v>
      </c>
      <c r="D1876" s="792" t="s">
        <v>86</v>
      </c>
      <c r="E1876" s="793" t="s">
        <v>3168</v>
      </c>
      <c r="F1876" s="794">
        <v>2000</v>
      </c>
      <c r="G1876" s="792" t="s">
        <v>6177</v>
      </c>
      <c r="H1876" s="795" t="s">
        <v>6178</v>
      </c>
      <c r="I1876" s="795" t="s">
        <v>1331</v>
      </c>
      <c r="J1876" s="795" t="s">
        <v>1238</v>
      </c>
      <c r="K1876" s="793" t="s">
        <v>1232</v>
      </c>
      <c r="L1876" s="796">
        <v>1</v>
      </c>
      <c r="M1876" s="792">
        <v>12</v>
      </c>
      <c r="N1876" s="794">
        <v>26586.38</v>
      </c>
      <c r="O1876" s="796">
        <v>1</v>
      </c>
      <c r="P1876" s="796">
        <v>6</v>
      </c>
      <c r="Q1876" s="794">
        <v>12863.33</v>
      </c>
    </row>
    <row r="1877" spans="2:17" s="49" customFormat="1" ht="11.25">
      <c r="B1877" s="791" t="s">
        <v>1225</v>
      </c>
      <c r="C1877" s="792" t="s">
        <v>1233</v>
      </c>
      <c r="D1877" s="792" t="s">
        <v>86</v>
      </c>
      <c r="E1877" s="793" t="s">
        <v>6179</v>
      </c>
      <c r="F1877" s="794">
        <v>3000</v>
      </c>
      <c r="G1877" s="792" t="s">
        <v>6180</v>
      </c>
      <c r="H1877" s="795" t="s">
        <v>6181</v>
      </c>
      <c r="I1877" s="795" t="s">
        <v>6182</v>
      </c>
      <c r="J1877" s="795" t="s">
        <v>1256</v>
      </c>
      <c r="K1877" s="793" t="s">
        <v>1327</v>
      </c>
      <c r="L1877" s="796">
        <v>1</v>
      </c>
      <c r="M1877" s="792">
        <v>12</v>
      </c>
      <c r="N1877" s="794">
        <v>38977.699999999997</v>
      </c>
      <c r="O1877" s="796">
        <v>1</v>
      </c>
      <c r="P1877" s="796">
        <v>6</v>
      </c>
      <c r="Q1877" s="794">
        <v>18930</v>
      </c>
    </row>
    <row r="1878" spans="2:17" s="49" customFormat="1" ht="11.25">
      <c r="B1878" s="791" t="s">
        <v>1225</v>
      </c>
      <c r="C1878" s="792" t="s">
        <v>1233</v>
      </c>
      <c r="D1878" s="792" t="s">
        <v>86</v>
      </c>
      <c r="E1878" s="793" t="s">
        <v>1244</v>
      </c>
      <c r="F1878" s="794">
        <v>2000</v>
      </c>
      <c r="G1878" s="792" t="s">
        <v>6183</v>
      </c>
      <c r="H1878" s="795" t="s">
        <v>6184</v>
      </c>
      <c r="I1878" s="795" t="s">
        <v>4371</v>
      </c>
      <c r="J1878" s="795" t="s">
        <v>1256</v>
      </c>
      <c r="K1878" s="793" t="s">
        <v>1327</v>
      </c>
      <c r="L1878" s="796">
        <v>1</v>
      </c>
      <c r="M1878" s="792">
        <v>12</v>
      </c>
      <c r="N1878" s="794">
        <v>26999.18</v>
      </c>
      <c r="O1878" s="796">
        <v>1</v>
      </c>
      <c r="P1878" s="796">
        <v>6</v>
      </c>
      <c r="Q1878" s="794">
        <v>12928.49</v>
      </c>
    </row>
    <row r="1879" spans="2:17" s="49" customFormat="1" ht="11.25">
      <c r="B1879" s="791" t="s">
        <v>1225</v>
      </c>
      <c r="C1879" s="792" t="s">
        <v>1226</v>
      </c>
      <c r="D1879" s="792" t="s">
        <v>86</v>
      </c>
      <c r="E1879" s="793" t="s">
        <v>1871</v>
      </c>
      <c r="F1879" s="794">
        <v>2500</v>
      </c>
      <c r="G1879" s="792" t="s">
        <v>6185</v>
      </c>
      <c r="H1879" s="795" t="s">
        <v>6186</v>
      </c>
      <c r="I1879" s="795" t="s">
        <v>5081</v>
      </c>
      <c r="J1879" s="795" t="s">
        <v>1256</v>
      </c>
      <c r="K1879" s="793" t="s">
        <v>1327</v>
      </c>
      <c r="L1879" s="796">
        <v>0</v>
      </c>
      <c r="M1879" s="792">
        <v>1</v>
      </c>
      <c r="N1879" s="794">
        <v>3465.28</v>
      </c>
      <c r="O1879" s="796"/>
      <c r="P1879" s="796"/>
      <c r="Q1879" s="794"/>
    </row>
    <row r="1880" spans="2:17" s="49" customFormat="1" ht="11.25">
      <c r="B1880" s="791" t="s">
        <v>1225</v>
      </c>
      <c r="C1880" s="792" t="s">
        <v>1233</v>
      </c>
      <c r="D1880" s="792" t="s">
        <v>86</v>
      </c>
      <c r="E1880" s="793" t="s">
        <v>2225</v>
      </c>
      <c r="F1880" s="794">
        <v>5500</v>
      </c>
      <c r="G1880" s="792" t="s">
        <v>6187</v>
      </c>
      <c r="H1880" s="795" t="s">
        <v>6188</v>
      </c>
      <c r="I1880" s="795" t="s">
        <v>6189</v>
      </c>
      <c r="J1880" s="795" t="s">
        <v>1256</v>
      </c>
      <c r="K1880" s="793" t="s">
        <v>1251</v>
      </c>
      <c r="L1880" s="796">
        <v>1</v>
      </c>
      <c r="M1880" s="792">
        <v>12</v>
      </c>
      <c r="N1880" s="794">
        <v>68807.11</v>
      </c>
      <c r="O1880" s="796">
        <v>1</v>
      </c>
      <c r="P1880" s="796">
        <v>6</v>
      </c>
      <c r="Q1880" s="794">
        <v>33563.33</v>
      </c>
    </row>
    <row r="1881" spans="2:17" s="49" customFormat="1" ht="11.25">
      <c r="B1881" s="791" t="s">
        <v>1225</v>
      </c>
      <c r="C1881" s="792" t="s">
        <v>1233</v>
      </c>
      <c r="D1881" s="792" t="s">
        <v>86</v>
      </c>
      <c r="E1881" s="793" t="s">
        <v>1339</v>
      </c>
      <c r="F1881" s="794">
        <v>2300</v>
      </c>
      <c r="G1881" s="792" t="s">
        <v>6190</v>
      </c>
      <c r="H1881" s="795" t="s">
        <v>6191</v>
      </c>
      <c r="I1881" s="795" t="s">
        <v>5370</v>
      </c>
      <c r="J1881" s="795" t="s">
        <v>1256</v>
      </c>
      <c r="K1881" s="793" t="s">
        <v>1251</v>
      </c>
      <c r="L1881" s="796">
        <v>1</v>
      </c>
      <c r="M1881" s="792">
        <v>12</v>
      </c>
      <c r="N1881" s="794">
        <v>30592.010000000002</v>
      </c>
      <c r="O1881" s="796">
        <v>1</v>
      </c>
      <c r="P1881" s="796">
        <v>6</v>
      </c>
      <c r="Q1881" s="794">
        <v>14721.21</v>
      </c>
    </row>
    <row r="1882" spans="2:17" s="49" customFormat="1" ht="11.25">
      <c r="B1882" s="791" t="s">
        <v>1225</v>
      </c>
      <c r="C1882" s="792" t="s">
        <v>1233</v>
      </c>
      <c r="D1882" s="792" t="s">
        <v>86</v>
      </c>
      <c r="E1882" s="793" t="s">
        <v>3168</v>
      </c>
      <c r="F1882" s="794">
        <v>2000</v>
      </c>
      <c r="G1882" s="792" t="s">
        <v>6192</v>
      </c>
      <c r="H1882" s="795" t="s">
        <v>6193</v>
      </c>
      <c r="I1882" s="795" t="s">
        <v>6194</v>
      </c>
      <c r="J1882" s="795" t="s">
        <v>1231</v>
      </c>
      <c r="K1882" s="793" t="s">
        <v>1232</v>
      </c>
      <c r="L1882" s="796">
        <v>1</v>
      </c>
      <c r="M1882" s="792">
        <v>12</v>
      </c>
      <c r="N1882" s="794">
        <v>26779.85</v>
      </c>
      <c r="O1882" s="796">
        <v>1</v>
      </c>
      <c r="P1882" s="796">
        <v>6</v>
      </c>
      <c r="Q1882" s="794">
        <v>12838.89</v>
      </c>
    </row>
    <row r="1883" spans="2:17" s="49" customFormat="1" ht="11.25">
      <c r="B1883" s="791" t="s">
        <v>1225</v>
      </c>
      <c r="C1883" s="792" t="s">
        <v>1233</v>
      </c>
      <c r="D1883" s="792" t="s">
        <v>86</v>
      </c>
      <c r="E1883" s="793" t="s">
        <v>1234</v>
      </c>
      <c r="F1883" s="794">
        <v>2000</v>
      </c>
      <c r="G1883" s="792" t="s">
        <v>6195</v>
      </c>
      <c r="H1883" s="795" t="s">
        <v>6196</v>
      </c>
      <c r="I1883" s="795" t="s">
        <v>6197</v>
      </c>
      <c r="J1883" s="795" t="s">
        <v>1256</v>
      </c>
      <c r="K1883" s="793" t="s">
        <v>1327</v>
      </c>
      <c r="L1883" s="796">
        <v>1</v>
      </c>
      <c r="M1883" s="792">
        <v>12</v>
      </c>
      <c r="N1883" s="794">
        <v>26916.22</v>
      </c>
      <c r="O1883" s="796">
        <v>1</v>
      </c>
      <c r="P1883" s="796">
        <v>6</v>
      </c>
      <c r="Q1883" s="794">
        <v>12922.36</v>
      </c>
    </row>
    <row r="1884" spans="2:17" s="49" customFormat="1" ht="11.25">
      <c r="B1884" s="791" t="s">
        <v>1225</v>
      </c>
      <c r="C1884" s="792" t="s">
        <v>1233</v>
      </c>
      <c r="D1884" s="792" t="s">
        <v>86</v>
      </c>
      <c r="E1884" s="793" t="s">
        <v>1234</v>
      </c>
      <c r="F1884" s="794">
        <v>2000</v>
      </c>
      <c r="G1884" s="792" t="s">
        <v>6198</v>
      </c>
      <c r="H1884" s="795" t="s">
        <v>6199</v>
      </c>
      <c r="I1884" s="795" t="s">
        <v>1331</v>
      </c>
      <c r="J1884" s="795" t="s">
        <v>1238</v>
      </c>
      <c r="K1884" s="793" t="s">
        <v>1232</v>
      </c>
      <c r="L1884" s="796">
        <v>1</v>
      </c>
      <c r="M1884" s="792">
        <v>12</v>
      </c>
      <c r="N1884" s="794">
        <v>26827.920000000002</v>
      </c>
      <c r="O1884" s="796">
        <v>1</v>
      </c>
      <c r="P1884" s="796">
        <v>6</v>
      </c>
      <c r="Q1884" s="794">
        <v>12050.82</v>
      </c>
    </row>
    <row r="1885" spans="2:17" s="49" customFormat="1" ht="11.25">
      <c r="B1885" s="791" t="s">
        <v>1225</v>
      </c>
      <c r="C1885" s="792" t="s">
        <v>1233</v>
      </c>
      <c r="D1885" s="792" t="s">
        <v>86</v>
      </c>
      <c r="E1885" s="793" t="s">
        <v>3252</v>
      </c>
      <c r="F1885" s="794">
        <v>2600</v>
      </c>
      <c r="G1885" s="792" t="s">
        <v>6200</v>
      </c>
      <c r="H1885" s="795" t="s">
        <v>6201</v>
      </c>
      <c r="I1885" s="795" t="s">
        <v>1290</v>
      </c>
      <c r="J1885" s="795" t="s">
        <v>1238</v>
      </c>
      <c r="K1885" s="793" t="s">
        <v>1232</v>
      </c>
      <c r="L1885" s="796">
        <v>1</v>
      </c>
      <c r="M1885" s="792">
        <v>12</v>
      </c>
      <c r="N1885" s="794">
        <v>34094.550000000003</v>
      </c>
      <c r="O1885" s="796">
        <v>1</v>
      </c>
      <c r="P1885" s="796">
        <v>6</v>
      </c>
      <c r="Q1885" s="794">
        <v>16530</v>
      </c>
    </row>
    <row r="1886" spans="2:17" s="49" customFormat="1" ht="11.25">
      <c r="B1886" s="791" t="s">
        <v>1225</v>
      </c>
      <c r="C1886" s="792" t="s">
        <v>1233</v>
      </c>
      <c r="D1886" s="792" t="s">
        <v>86</v>
      </c>
      <c r="E1886" s="793" t="s">
        <v>3168</v>
      </c>
      <c r="F1886" s="794">
        <v>2000</v>
      </c>
      <c r="G1886" s="792" t="s">
        <v>6202</v>
      </c>
      <c r="H1886" s="795" t="s">
        <v>6203</v>
      </c>
      <c r="I1886" s="795" t="s">
        <v>2127</v>
      </c>
      <c r="J1886" s="795" t="s">
        <v>1256</v>
      </c>
      <c r="K1886" s="793" t="s">
        <v>1275</v>
      </c>
      <c r="L1886" s="796">
        <v>1</v>
      </c>
      <c r="M1886" s="792">
        <v>12</v>
      </c>
      <c r="N1886" s="794">
        <v>26991.129999999997</v>
      </c>
      <c r="O1886" s="796">
        <v>1</v>
      </c>
      <c r="P1886" s="796">
        <v>6</v>
      </c>
      <c r="Q1886" s="794">
        <v>12922.080000000002</v>
      </c>
    </row>
    <row r="1887" spans="2:17" s="49" customFormat="1" ht="11.25">
      <c r="B1887" s="791" t="s">
        <v>1225</v>
      </c>
      <c r="C1887" s="792" t="s">
        <v>1233</v>
      </c>
      <c r="D1887" s="792" t="s">
        <v>86</v>
      </c>
      <c r="E1887" s="793" t="s">
        <v>1234</v>
      </c>
      <c r="F1887" s="794">
        <v>2000</v>
      </c>
      <c r="G1887" s="792" t="s">
        <v>6204</v>
      </c>
      <c r="H1887" s="795" t="s">
        <v>6205</v>
      </c>
      <c r="I1887" s="795" t="s">
        <v>6206</v>
      </c>
      <c r="J1887" s="795" t="s">
        <v>1231</v>
      </c>
      <c r="K1887" s="793" t="s">
        <v>1232</v>
      </c>
      <c r="L1887" s="796">
        <v>1</v>
      </c>
      <c r="M1887" s="792">
        <v>12</v>
      </c>
      <c r="N1887" s="794">
        <v>26897.919999999998</v>
      </c>
      <c r="O1887" s="796">
        <v>1</v>
      </c>
      <c r="P1887" s="796">
        <v>6</v>
      </c>
      <c r="Q1887" s="794">
        <v>12889.59</v>
      </c>
    </row>
    <row r="1888" spans="2:17" s="49" customFormat="1" ht="11.25">
      <c r="B1888" s="791" t="s">
        <v>1225</v>
      </c>
      <c r="C1888" s="792" t="s">
        <v>1243</v>
      </c>
      <c r="D1888" s="792" t="s">
        <v>86</v>
      </c>
      <c r="E1888" s="793" t="s">
        <v>1339</v>
      </c>
      <c r="F1888" s="794">
        <v>2000</v>
      </c>
      <c r="G1888" s="792" t="s">
        <v>6207</v>
      </c>
      <c r="H1888" s="795" t="s">
        <v>6208</v>
      </c>
      <c r="I1888" s="795" t="s">
        <v>2613</v>
      </c>
      <c r="J1888" s="795" t="s">
        <v>1231</v>
      </c>
      <c r="K1888" s="793" t="s">
        <v>1232</v>
      </c>
      <c r="L1888" s="796">
        <v>1</v>
      </c>
      <c r="M1888" s="792">
        <v>1</v>
      </c>
      <c r="N1888" s="794">
        <v>2244.44</v>
      </c>
      <c r="O1888" s="796"/>
      <c r="P1888" s="796"/>
      <c r="Q1888" s="794"/>
    </row>
    <row r="1889" spans="2:17" s="49" customFormat="1" ht="11.25">
      <c r="B1889" s="791" t="s">
        <v>1225</v>
      </c>
      <c r="C1889" s="792" t="s">
        <v>1233</v>
      </c>
      <c r="D1889" s="792" t="s">
        <v>86</v>
      </c>
      <c r="E1889" s="793" t="s">
        <v>3480</v>
      </c>
      <c r="F1889" s="794">
        <v>2600</v>
      </c>
      <c r="G1889" s="792" t="s">
        <v>6209</v>
      </c>
      <c r="H1889" s="795" t="s">
        <v>6210</v>
      </c>
      <c r="I1889" s="795" t="s">
        <v>1449</v>
      </c>
      <c r="J1889" s="795" t="s">
        <v>1256</v>
      </c>
      <c r="K1889" s="793" t="s">
        <v>1327</v>
      </c>
      <c r="L1889" s="796">
        <v>1</v>
      </c>
      <c r="M1889" s="792">
        <v>12</v>
      </c>
      <c r="N1889" s="794">
        <v>34952.199999999997</v>
      </c>
      <c r="O1889" s="796">
        <v>1</v>
      </c>
      <c r="P1889" s="796">
        <v>6</v>
      </c>
      <c r="Q1889" s="794">
        <v>16521.52</v>
      </c>
    </row>
    <row r="1890" spans="2:17" s="49" customFormat="1" ht="11.25">
      <c r="B1890" s="791" t="s">
        <v>1225</v>
      </c>
      <c r="C1890" s="792" t="s">
        <v>1233</v>
      </c>
      <c r="D1890" s="792" t="s">
        <v>86</v>
      </c>
      <c r="E1890" s="793" t="s">
        <v>1287</v>
      </c>
      <c r="F1890" s="794">
        <v>2100</v>
      </c>
      <c r="G1890" s="792" t="s">
        <v>6211</v>
      </c>
      <c r="H1890" s="795" t="s">
        <v>6212</v>
      </c>
      <c r="I1890" s="795" t="s">
        <v>6213</v>
      </c>
      <c r="J1890" s="795" t="s">
        <v>1256</v>
      </c>
      <c r="K1890" s="793" t="s">
        <v>1260</v>
      </c>
      <c r="L1890" s="796">
        <v>7</v>
      </c>
      <c r="M1890" s="792">
        <v>12</v>
      </c>
      <c r="N1890" s="794">
        <v>27948.73</v>
      </c>
      <c r="O1890" s="796">
        <v>1</v>
      </c>
      <c r="P1890" s="796">
        <v>6</v>
      </c>
      <c r="Q1890" s="794">
        <v>13423.400000000001</v>
      </c>
    </row>
    <row r="1891" spans="2:17" s="49" customFormat="1" ht="11.25">
      <c r="B1891" s="791" t="s">
        <v>1225</v>
      </c>
      <c r="C1891" s="792" t="s">
        <v>1233</v>
      </c>
      <c r="D1891" s="792" t="s">
        <v>86</v>
      </c>
      <c r="E1891" s="793" t="s">
        <v>1234</v>
      </c>
      <c r="F1891" s="794">
        <v>2000</v>
      </c>
      <c r="G1891" s="792" t="s">
        <v>6214</v>
      </c>
      <c r="H1891" s="795" t="s">
        <v>6215</v>
      </c>
      <c r="I1891" s="795" t="s">
        <v>1331</v>
      </c>
      <c r="J1891" s="795" t="s">
        <v>1238</v>
      </c>
      <c r="K1891" s="793" t="s">
        <v>1251</v>
      </c>
      <c r="L1891" s="796">
        <v>1</v>
      </c>
      <c r="M1891" s="792">
        <v>12</v>
      </c>
      <c r="N1891" s="794">
        <v>26982.639999999999</v>
      </c>
      <c r="O1891" s="796">
        <v>1</v>
      </c>
      <c r="P1891" s="796">
        <v>6</v>
      </c>
      <c r="Q1891" s="794">
        <v>12928.609999999999</v>
      </c>
    </row>
    <row r="1892" spans="2:17" s="49" customFormat="1" ht="11.25">
      <c r="B1892" s="791" t="s">
        <v>1225</v>
      </c>
      <c r="C1892" s="792" t="s">
        <v>1233</v>
      </c>
      <c r="D1892" s="792" t="s">
        <v>86</v>
      </c>
      <c r="E1892" s="793" t="s">
        <v>6216</v>
      </c>
      <c r="F1892" s="794">
        <v>4000</v>
      </c>
      <c r="G1892" s="792" t="s">
        <v>6217</v>
      </c>
      <c r="H1892" s="795" t="s">
        <v>6218</v>
      </c>
      <c r="I1892" s="795" t="s">
        <v>6219</v>
      </c>
      <c r="J1892" s="795" t="s">
        <v>1256</v>
      </c>
      <c r="K1892" s="793" t="s">
        <v>1327</v>
      </c>
      <c r="L1892" s="796">
        <v>1</v>
      </c>
      <c r="M1892" s="792">
        <v>12</v>
      </c>
      <c r="N1892" s="794">
        <v>50978.61</v>
      </c>
      <c r="O1892" s="796">
        <v>1</v>
      </c>
      <c r="P1892" s="796">
        <v>6</v>
      </c>
      <c r="Q1892" s="794">
        <v>24929.730000000003</v>
      </c>
    </row>
    <row r="1893" spans="2:17" s="49" customFormat="1" ht="11.25">
      <c r="B1893" s="791" t="s">
        <v>1225</v>
      </c>
      <c r="C1893" s="792" t="s">
        <v>1233</v>
      </c>
      <c r="D1893" s="792" t="s">
        <v>86</v>
      </c>
      <c r="E1893" s="793" t="s">
        <v>6220</v>
      </c>
      <c r="F1893" s="794">
        <v>2100</v>
      </c>
      <c r="G1893" s="792" t="s">
        <v>6221</v>
      </c>
      <c r="H1893" s="795" t="s">
        <v>6222</v>
      </c>
      <c r="I1893" s="795" t="s">
        <v>5605</v>
      </c>
      <c r="J1893" s="795" t="s">
        <v>1256</v>
      </c>
      <c r="K1893" s="793" t="s">
        <v>1327</v>
      </c>
      <c r="L1893" s="796">
        <v>7</v>
      </c>
      <c r="M1893" s="792">
        <v>12</v>
      </c>
      <c r="N1893" s="794">
        <v>27076.5</v>
      </c>
      <c r="O1893" s="796">
        <v>1</v>
      </c>
      <c r="P1893" s="796">
        <v>6</v>
      </c>
      <c r="Q1893" s="794">
        <v>13527.96</v>
      </c>
    </row>
    <row r="1894" spans="2:17" s="49" customFormat="1" ht="11.25">
      <c r="B1894" s="791" t="s">
        <v>1225</v>
      </c>
      <c r="C1894" s="792" t="s">
        <v>1233</v>
      </c>
      <c r="D1894" s="792" t="s">
        <v>86</v>
      </c>
      <c r="E1894" s="793" t="s">
        <v>1284</v>
      </c>
      <c r="F1894" s="794">
        <v>2000</v>
      </c>
      <c r="G1894" s="792" t="s">
        <v>6223</v>
      </c>
      <c r="H1894" s="795" t="s">
        <v>6224</v>
      </c>
      <c r="I1894" s="795" t="s">
        <v>1296</v>
      </c>
      <c r="J1894" s="795" t="s">
        <v>1238</v>
      </c>
      <c r="K1894" s="793" t="s">
        <v>1232</v>
      </c>
      <c r="L1894" s="796">
        <v>1</v>
      </c>
      <c r="M1894" s="792">
        <v>12</v>
      </c>
      <c r="N1894" s="794">
        <v>26813.739999999998</v>
      </c>
      <c r="O1894" s="796">
        <v>1</v>
      </c>
      <c r="P1894" s="796">
        <v>6</v>
      </c>
      <c r="Q1894" s="794">
        <v>12927.630000000001</v>
      </c>
    </row>
    <row r="1895" spans="2:17" s="49" customFormat="1" ht="11.25">
      <c r="B1895" s="791" t="s">
        <v>1225</v>
      </c>
      <c r="C1895" s="792" t="s">
        <v>1233</v>
      </c>
      <c r="D1895" s="792" t="s">
        <v>86</v>
      </c>
      <c r="E1895" s="793" t="s">
        <v>1312</v>
      </c>
      <c r="F1895" s="794">
        <v>2000</v>
      </c>
      <c r="G1895" s="792" t="s">
        <v>6225</v>
      </c>
      <c r="H1895" s="795" t="s">
        <v>6226</v>
      </c>
      <c r="I1895" s="795" t="s">
        <v>6227</v>
      </c>
      <c r="J1895" s="795" t="s">
        <v>1256</v>
      </c>
      <c r="K1895" s="793" t="s">
        <v>1232</v>
      </c>
      <c r="L1895" s="796">
        <v>1</v>
      </c>
      <c r="M1895" s="792">
        <v>12</v>
      </c>
      <c r="N1895" s="794">
        <v>27997.64</v>
      </c>
      <c r="O1895" s="796">
        <v>1</v>
      </c>
      <c r="P1895" s="796">
        <v>6</v>
      </c>
      <c r="Q1895" s="794">
        <v>12930</v>
      </c>
    </row>
    <row r="1896" spans="2:17" s="49" customFormat="1" ht="11.25">
      <c r="B1896" s="791" t="s">
        <v>1225</v>
      </c>
      <c r="C1896" s="792" t="s">
        <v>1233</v>
      </c>
      <c r="D1896" s="792" t="s">
        <v>86</v>
      </c>
      <c r="E1896" s="793" t="s">
        <v>1234</v>
      </c>
      <c r="F1896" s="794">
        <v>2000</v>
      </c>
      <c r="G1896" s="792" t="s">
        <v>6228</v>
      </c>
      <c r="H1896" s="795" t="s">
        <v>6229</v>
      </c>
      <c r="I1896" s="795" t="s">
        <v>1290</v>
      </c>
      <c r="J1896" s="795" t="s">
        <v>1238</v>
      </c>
      <c r="K1896" s="793" t="s">
        <v>1251</v>
      </c>
      <c r="L1896" s="796">
        <v>1</v>
      </c>
      <c r="M1896" s="792">
        <v>12</v>
      </c>
      <c r="N1896" s="794">
        <v>25950</v>
      </c>
      <c r="O1896" s="796">
        <v>0</v>
      </c>
      <c r="P1896" s="796">
        <v>1</v>
      </c>
      <c r="Q1896" s="794">
        <v>705.56</v>
      </c>
    </row>
    <row r="1897" spans="2:17" s="49" customFormat="1" ht="11.25">
      <c r="B1897" s="791" t="s">
        <v>1225</v>
      </c>
      <c r="C1897" s="792" t="s">
        <v>1233</v>
      </c>
      <c r="D1897" s="792" t="s">
        <v>86</v>
      </c>
      <c r="E1897" s="793" t="s">
        <v>1244</v>
      </c>
      <c r="F1897" s="794">
        <v>2000</v>
      </c>
      <c r="G1897" s="792" t="s">
        <v>6230</v>
      </c>
      <c r="H1897" s="795" t="s">
        <v>6231</v>
      </c>
      <c r="I1897" s="795" t="s">
        <v>1449</v>
      </c>
      <c r="J1897" s="795" t="s">
        <v>1256</v>
      </c>
      <c r="K1897" s="793" t="s">
        <v>1251</v>
      </c>
      <c r="L1897" s="796">
        <v>1</v>
      </c>
      <c r="M1897" s="792">
        <v>12</v>
      </c>
      <c r="N1897" s="794">
        <v>26999.59</v>
      </c>
      <c r="O1897" s="796">
        <v>1</v>
      </c>
      <c r="P1897" s="796">
        <v>6</v>
      </c>
      <c r="Q1897" s="794">
        <v>12930</v>
      </c>
    </row>
    <row r="1898" spans="2:17" s="49" customFormat="1" ht="11.25">
      <c r="B1898" s="791" t="s">
        <v>1225</v>
      </c>
      <c r="C1898" s="792" t="s">
        <v>1233</v>
      </c>
      <c r="D1898" s="792" t="s">
        <v>86</v>
      </c>
      <c r="E1898" s="793" t="s">
        <v>1244</v>
      </c>
      <c r="F1898" s="794">
        <v>2000</v>
      </c>
      <c r="G1898" s="792" t="s">
        <v>6232</v>
      </c>
      <c r="H1898" s="795" t="s">
        <v>6233</v>
      </c>
      <c r="I1898" s="795" t="s">
        <v>6234</v>
      </c>
      <c r="J1898" s="795" t="s">
        <v>1238</v>
      </c>
      <c r="K1898" s="793" t="s">
        <v>1275</v>
      </c>
      <c r="L1898" s="796">
        <v>1</v>
      </c>
      <c r="M1898" s="792">
        <v>12</v>
      </c>
      <c r="N1898" s="794">
        <v>26585.41</v>
      </c>
      <c r="O1898" s="796">
        <v>1</v>
      </c>
      <c r="P1898" s="796">
        <v>6</v>
      </c>
      <c r="Q1898" s="794">
        <v>12873.609999999999</v>
      </c>
    </row>
    <row r="1899" spans="2:17" s="49" customFormat="1" ht="11.25">
      <c r="B1899" s="791" t="s">
        <v>1225</v>
      </c>
      <c r="C1899" s="792" t="s">
        <v>1233</v>
      </c>
      <c r="D1899" s="792" t="s">
        <v>86</v>
      </c>
      <c r="E1899" s="793" t="s">
        <v>3017</v>
      </c>
      <c r="F1899" s="794">
        <v>3000</v>
      </c>
      <c r="G1899" s="792" t="s">
        <v>6235</v>
      </c>
      <c r="H1899" s="795" t="s">
        <v>6236</v>
      </c>
      <c r="I1899" s="795" t="s">
        <v>6237</v>
      </c>
      <c r="J1899" s="795" t="s">
        <v>1256</v>
      </c>
      <c r="K1899" s="793" t="s">
        <v>1260</v>
      </c>
      <c r="L1899" s="796">
        <v>1</v>
      </c>
      <c r="M1899" s="792">
        <v>12</v>
      </c>
      <c r="N1899" s="794">
        <v>38762.58</v>
      </c>
      <c r="O1899" s="796">
        <v>1</v>
      </c>
      <c r="P1899" s="796">
        <v>6</v>
      </c>
      <c r="Q1899" s="794">
        <v>18926.88</v>
      </c>
    </row>
    <row r="1900" spans="2:17" s="49" customFormat="1" ht="11.25">
      <c r="B1900" s="791" t="s">
        <v>1225</v>
      </c>
      <c r="C1900" s="792" t="s">
        <v>1233</v>
      </c>
      <c r="D1900" s="792" t="s">
        <v>86</v>
      </c>
      <c r="E1900" s="793" t="s">
        <v>1772</v>
      </c>
      <c r="F1900" s="794">
        <v>2600</v>
      </c>
      <c r="G1900" s="792" t="s">
        <v>6238</v>
      </c>
      <c r="H1900" s="795" t="s">
        <v>6239</v>
      </c>
      <c r="I1900" s="795" t="s">
        <v>1280</v>
      </c>
      <c r="J1900" s="795" t="s">
        <v>1256</v>
      </c>
      <c r="K1900" s="793" t="s">
        <v>1251</v>
      </c>
      <c r="L1900" s="796">
        <v>1</v>
      </c>
      <c r="M1900" s="792">
        <v>12</v>
      </c>
      <c r="N1900" s="794">
        <v>34002.82</v>
      </c>
      <c r="O1900" s="796">
        <v>1</v>
      </c>
      <c r="P1900" s="796">
        <v>6</v>
      </c>
      <c r="Q1900" s="794">
        <v>17528.91</v>
      </c>
    </row>
    <row r="1901" spans="2:17" s="49" customFormat="1" ht="11.25">
      <c r="B1901" s="791" t="s">
        <v>1225</v>
      </c>
      <c r="C1901" s="792" t="s">
        <v>1233</v>
      </c>
      <c r="D1901" s="792" t="s">
        <v>86</v>
      </c>
      <c r="E1901" s="793" t="s">
        <v>1659</v>
      </c>
      <c r="F1901" s="794">
        <v>2300</v>
      </c>
      <c r="G1901" s="792" t="s">
        <v>6240</v>
      </c>
      <c r="H1901" s="795" t="s">
        <v>6241</v>
      </c>
      <c r="I1901" s="795" t="s">
        <v>1513</v>
      </c>
      <c r="J1901" s="795" t="s">
        <v>1256</v>
      </c>
      <c r="K1901" s="793" t="s">
        <v>1260</v>
      </c>
      <c r="L1901" s="796">
        <v>1</v>
      </c>
      <c r="M1901" s="792">
        <v>12</v>
      </c>
      <c r="N1901" s="794">
        <v>30634.67</v>
      </c>
      <c r="O1901" s="796">
        <v>1</v>
      </c>
      <c r="P1901" s="796">
        <v>6</v>
      </c>
      <c r="Q1901" s="794">
        <v>14730</v>
      </c>
    </row>
    <row r="1902" spans="2:17" s="49" customFormat="1" ht="11.25">
      <c r="B1902" s="791" t="s">
        <v>1225</v>
      </c>
      <c r="C1902" s="792" t="s">
        <v>1233</v>
      </c>
      <c r="D1902" s="792" t="s">
        <v>86</v>
      </c>
      <c r="E1902" s="793" t="s">
        <v>1244</v>
      </c>
      <c r="F1902" s="794">
        <v>2000</v>
      </c>
      <c r="G1902" s="792" t="s">
        <v>6242</v>
      </c>
      <c r="H1902" s="795" t="s">
        <v>6243</v>
      </c>
      <c r="I1902" s="795" t="s">
        <v>1331</v>
      </c>
      <c r="J1902" s="795" t="s">
        <v>1238</v>
      </c>
      <c r="K1902" s="793" t="s">
        <v>1251</v>
      </c>
      <c r="L1902" s="796">
        <v>1</v>
      </c>
      <c r="M1902" s="792">
        <v>12</v>
      </c>
      <c r="N1902" s="794">
        <v>26999.72</v>
      </c>
      <c r="O1902" s="796">
        <v>1</v>
      </c>
      <c r="P1902" s="796">
        <v>6</v>
      </c>
      <c r="Q1902" s="794">
        <v>12913.33</v>
      </c>
    </row>
    <row r="1903" spans="2:17" s="49" customFormat="1" ht="11.25">
      <c r="B1903" s="791" t="s">
        <v>1225</v>
      </c>
      <c r="C1903" s="792" t="s">
        <v>1243</v>
      </c>
      <c r="D1903" s="792" t="s">
        <v>86</v>
      </c>
      <c r="E1903" s="793" t="s">
        <v>5959</v>
      </c>
      <c r="F1903" s="794">
        <v>3000</v>
      </c>
      <c r="G1903" s="792" t="s">
        <v>6244</v>
      </c>
      <c r="H1903" s="795" t="s">
        <v>6245</v>
      </c>
      <c r="I1903" s="795" t="s">
        <v>6246</v>
      </c>
      <c r="J1903" s="795" t="s">
        <v>1256</v>
      </c>
      <c r="K1903" s="793" t="s">
        <v>1251</v>
      </c>
      <c r="L1903" s="796">
        <v>1</v>
      </c>
      <c r="M1903" s="792">
        <v>12</v>
      </c>
      <c r="N1903" s="794">
        <v>39090.33</v>
      </c>
      <c r="O1903" s="796">
        <v>1</v>
      </c>
      <c r="P1903" s="796">
        <v>6</v>
      </c>
      <c r="Q1903" s="794">
        <v>18928.54</v>
      </c>
    </row>
    <row r="1904" spans="2:17" s="49" customFormat="1" ht="11.25">
      <c r="B1904" s="791" t="s">
        <v>1225</v>
      </c>
      <c r="C1904" s="792" t="s">
        <v>1233</v>
      </c>
      <c r="D1904" s="792" t="s">
        <v>86</v>
      </c>
      <c r="E1904" s="793" t="s">
        <v>1252</v>
      </c>
      <c r="F1904" s="794">
        <v>2300</v>
      </c>
      <c r="G1904" s="792" t="s">
        <v>6247</v>
      </c>
      <c r="H1904" s="795" t="s">
        <v>6248</v>
      </c>
      <c r="I1904" s="795" t="s">
        <v>6249</v>
      </c>
      <c r="J1904" s="795" t="s">
        <v>1256</v>
      </c>
      <c r="K1904" s="793" t="s">
        <v>1275</v>
      </c>
      <c r="L1904" s="796">
        <v>4</v>
      </c>
      <c r="M1904" s="792">
        <v>12</v>
      </c>
      <c r="N1904" s="794">
        <v>30481.33</v>
      </c>
      <c r="O1904" s="796">
        <v>1</v>
      </c>
      <c r="P1904" s="796">
        <v>6</v>
      </c>
      <c r="Q1904" s="794">
        <v>14709.23</v>
      </c>
    </row>
    <row r="1905" spans="2:17" s="49" customFormat="1" ht="11.25">
      <c r="B1905" s="791" t="s">
        <v>1225</v>
      </c>
      <c r="C1905" s="792" t="s">
        <v>1243</v>
      </c>
      <c r="D1905" s="792" t="s">
        <v>86</v>
      </c>
      <c r="E1905" s="793" t="s">
        <v>1871</v>
      </c>
      <c r="F1905" s="794">
        <v>2100</v>
      </c>
      <c r="G1905" s="792" t="s">
        <v>6250</v>
      </c>
      <c r="H1905" s="795" t="s">
        <v>6251</v>
      </c>
      <c r="I1905" s="795" t="s">
        <v>6252</v>
      </c>
      <c r="J1905" s="795" t="s">
        <v>1256</v>
      </c>
      <c r="K1905" s="793" t="s">
        <v>1372</v>
      </c>
      <c r="L1905" s="796">
        <v>7</v>
      </c>
      <c r="M1905" s="792">
        <v>12</v>
      </c>
      <c r="N1905" s="794">
        <v>28197.8</v>
      </c>
      <c r="O1905" s="796">
        <v>1</v>
      </c>
      <c r="P1905" s="796">
        <v>6</v>
      </c>
      <c r="Q1905" s="794">
        <v>13529.85</v>
      </c>
    </row>
    <row r="1906" spans="2:17" s="49" customFormat="1" ht="11.25">
      <c r="B1906" s="791" t="s">
        <v>1225</v>
      </c>
      <c r="C1906" s="792" t="s">
        <v>1243</v>
      </c>
      <c r="D1906" s="792" t="s">
        <v>86</v>
      </c>
      <c r="E1906" s="793" t="s">
        <v>1244</v>
      </c>
      <c r="F1906" s="794">
        <v>2000</v>
      </c>
      <c r="G1906" s="792" t="s">
        <v>6253</v>
      </c>
      <c r="H1906" s="795" t="s">
        <v>6254</v>
      </c>
      <c r="I1906" s="795" t="s">
        <v>4646</v>
      </c>
      <c r="J1906" s="795" t="s">
        <v>1256</v>
      </c>
      <c r="K1906" s="793" t="s">
        <v>1232</v>
      </c>
      <c r="L1906" s="796">
        <v>1</v>
      </c>
      <c r="M1906" s="792">
        <v>12</v>
      </c>
      <c r="N1906" s="794">
        <v>26995.97</v>
      </c>
      <c r="O1906" s="796">
        <v>1</v>
      </c>
      <c r="P1906" s="796">
        <v>6</v>
      </c>
      <c r="Q1906" s="794">
        <v>12928.89</v>
      </c>
    </row>
    <row r="1907" spans="2:17" s="49" customFormat="1" ht="11.25">
      <c r="B1907" s="791" t="s">
        <v>1225</v>
      </c>
      <c r="C1907" s="792" t="s">
        <v>1233</v>
      </c>
      <c r="D1907" s="792" t="s">
        <v>86</v>
      </c>
      <c r="E1907" s="793" t="s">
        <v>1647</v>
      </c>
      <c r="F1907" s="794">
        <v>5000</v>
      </c>
      <c r="G1907" s="792" t="s">
        <v>6255</v>
      </c>
      <c r="H1907" s="795" t="s">
        <v>6256</v>
      </c>
      <c r="I1907" s="795" t="s">
        <v>1280</v>
      </c>
      <c r="J1907" s="795" t="s">
        <v>1256</v>
      </c>
      <c r="K1907" s="793" t="s">
        <v>1251</v>
      </c>
      <c r="L1907" s="796">
        <v>1</v>
      </c>
      <c r="M1907" s="792">
        <v>12</v>
      </c>
      <c r="N1907" s="794">
        <v>63468.06</v>
      </c>
      <c r="O1907" s="796">
        <v>1</v>
      </c>
      <c r="P1907" s="796">
        <v>6</v>
      </c>
      <c r="Q1907" s="794">
        <v>30929.31</v>
      </c>
    </row>
    <row r="1908" spans="2:17" s="49" customFormat="1" ht="11.25">
      <c r="B1908" s="791" t="s">
        <v>1225</v>
      </c>
      <c r="C1908" s="792" t="s">
        <v>1233</v>
      </c>
      <c r="D1908" s="792" t="s">
        <v>86</v>
      </c>
      <c r="E1908" s="793" t="s">
        <v>6257</v>
      </c>
      <c r="F1908" s="794">
        <v>2000</v>
      </c>
      <c r="G1908" s="792" t="s">
        <v>6258</v>
      </c>
      <c r="H1908" s="795" t="s">
        <v>6259</v>
      </c>
      <c r="I1908" s="795" t="s">
        <v>1242</v>
      </c>
      <c r="J1908" s="795" t="s">
        <v>1382</v>
      </c>
      <c r="K1908" s="793" t="s">
        <v>1383</v>
      </c>
      <c r="L1908" s="796">
        <v>1</v>
      </c>
      <c r="M1908" s="792">
        <v>12</v>
      </c>
      <c r="N1908" s="794">
        <v>26898.89</v>
      </c>
      <c r="O1908" s="796">
        <v>1</v>
      </c>
      <c r="P1908" s="796">
        <v>6</v>
      </c>
      <c r="Q1908" s="794">
        <v>12899.31</v>
      </c>
    </row>
    <row r="1909" spans="2:17" s="49" customFormat="1" ht="11.25">
      <c r="B1909" s="791" t="s">
        <v>1225</v>
      </c>
      <c r="C1909" s="792" t="s">
        <v>1233</v>
      </c>
      <c r="D1909" s="792" t="s">
        <v>86</v>
      </c>
      <c r="E1909" s="793" t="s">
        <v>6260</v>
      </c>
      <c r="F1909" s="794">
        <v>6000</v>
      </c>
      <c r="G1909" s="792" t="s">
        <v>6261</v>
      </c>
      <c r="H1909" s="795" t="s">
        <v>6262</v>
      </c>
      <c r="I1909" s="795" t="s">
        <v>1415</v>
      </c>
      <c r="J1909" s="795" t="s">
        <v>1256</v>
      </c>
      <c r="K1909" s="793" t="s">
        <v>1251</v>
      </c>
      <c r="L1909" s="796">
        <v>4</v>
      </c>
      <c r="M1909" s="792">
        <v>12</v>
      </c>
      <c r="N1909" s="794">
        <v>75000</v>
      </c>
      <c r="O1909" s="796">
        <v>0</v>
      </c>
      <c r="P1909" s="796">
        <v>2</v>
      </c>
      <c r="Q1909" s="794">
        <v>8883.33</v>
      </c>
    </row>
    <row r="1910" spans="2:17" s="49" customFormat="1" ht="11.25">
      <c r="B1910" s="791" t="s">
        <v>1225</v>
      </c>
      <c r="C1910" s="792" t="s">
        <v>1243</v>
      </c>
      <c r="D1910" s="792" t="s">
        <v>86</v>
      </c>
      <c r="E1910" s="793" t="s">
        <v>4452</v>
      </c>
      <c r="F1910" s="794">
        <v>2600</v>
      </c>
      <c r="G1910" s="792" t="s">
        <v>6263</v>
      </c>
      <c r="H1910" s="795" t="s">
        <v>6264</v>
      </c>
      <c r="I1910" s="795" t="s">
        <v>6265</v>
      </c>
      <c r="J1910" s="795" t="s">
        <v>1256</v>
      </c>
      <c r="K1910" s="793" t="s">
        <v>1251</v>
      </c>
      <c r="L1910" s="796">
        <v>1</v>
      </c>
      <c r="M1910" s="792">
        <v>11</v>
      </c>
      <c r="N1910" s="794">
        <v>29056.639999999999</v>
      </c>
      <c r="O1910" s="796">
        <v>1</v>
      </c>
      <c r="P1910" s="796">
        <v>6</v>
      </c>
      <c r="Q1910" s="794">
        <v>16501.830000000002</v>
      </c>
    </row>
    <row r="1911" spans="2:17" s="49" customFormat="1" ht="11.25">
      <c r="B1911" s="791" t="s">
        <v>1225</v>
      </c>
      <c r="C1911" s="792" t="s">
        <v>1233</v>
      </c>
      <c r="D1911" s="792" t="s">
        <v>86</v>
      </c>
      <c r="E1911" s="793" t="s">
        <v>6266</v>
      </c>
      <c r="F1911" s="794">
        <v>3600</v>
      </c>
      <c r="G1911" s="792" t="s">
        <v>6267</v>
      </c>
      <c r="H1911" s="795" t="s">
        <v>6268</v>
      </c>
      <c r="I1911" s="795" t="s">
        <v>6269</v>
      </c>
      <c r="J1911" s="795" t="s">
        <v>1238</v>
      </c>
      <c r="K1911" s="793" t="s">
        <v>1251</v>
      </c>
      <c r="L1911" s="796">
        <v>1</v>
      </c>
      <c r="M1911" s="792">
        <v>12</v>
      </c>
      <c r="N1911" s="794">
        <v>45957.5</v>
      </c>
      <c r="O1911" s="796">
        <v>1</v>
      </c>
      <c r="P1911" s="796">
        <v>6</v>
      </c>
      <c r="Q1911" s="794">
        <v>22394</v>
      </c>
    </row>
    <row r="1912" spans="2:17" s="49" customFormat="1" ht="11.25">
      <c r="B1912" s="791" t="s">
        <v>1225</v>
      </c>
      <c r="C1912" s="792" t="s">
        <v>1233</v>
      </c>
      <c r="D1912" s="792" t="s">
        <v>86</v>
      </c>
      <c r="E1912" s="793" t="s">
        <v>1339</v>
      </c>
      <c r="F1912" s="794">
        <v>2300</v>
      </c>
      <c r="G1912" s="792" t="s">
        <v>6270</v>
      </c>
      <c r="H1912" s="795" t="s">
        <v>6271</v>
      </c>
      <c r="I1912" s="795" t="s">
        <v>2087</v>
      </c>
      <c r="J1912" s="795" t="s">
        <v>1238</v>
      </c>
      <c r="K1912" s="793" t="s">
        <v>1251</v>
      </c>
      <c r="L1912" s="796">
        <v>1</v>
      </c>
      <c r="M1912" s="792">
        <v>12</v>
      </c>
      <c r="N1912" s="794">
        <v>30515.17</v>
      </c>
      <c r="O1912" s="796">
        <v>1</v>
      </c>
      <c r="P1912" s="796">
        <v>6</v>
      </c>
      <c r="Q1912" s="794">
        <v>14576.499999999998</v>
      </c>
    </row>
    <row r="1913" spans="2:17" s="49" customFormat="1" ht="11.25">
      <c r="B1913" s="791" t="s">
        <v>1225</v>
      </c>
      <c r="C1913" s="792" t="s">
        <v>1233</v>
      </c>
      <c r="D1913" s="792" t="s">
        <v>86</v>
      </c>
      <c r="E1913" s="793" t="s">
        <v>1505</v>
      </c>
      <c r="F1913" s="794">
        <v>1800</v>
      </c>
      <c r="G1913" s="792" t="s">
        <v>6272</v>
      </c>
      <c r="H1913" s="795" t="s">
        <v>6273</v>
      </c>
      <c r="I1913" s="795" t="s">
        <v>1242</v>
      </c>
      <c r="J1913" s="795" t="s">
        <v>1242</v>
      </c>
      <c r="K1913" s="793" t="s">
        <v>1242</v>
      </c>
      <c r="L1913" s="796">
        <v>7</v>
      </c>
      <c r="M1913" s="792">
        <v>12</v>
      </c>
      <c r="N1913" s="794">
        <v>24600</v>
      </c>
      <c r="O1913" s="796">
        <v>1</v>
      </c>
      <c r="P1913" s="796">
        <v>6</v>
      </c>
      <c r="Q1913" s="794">
        <v>11610</v>
      </c>
    </row>
    <row r="1914" spans="2:17" s="49" customFormat="1" ht="11.25">
      <c r="B1914" s="791" t="s">
        <v>1225</v>
      </c>
      <c r="C1914" s="792" t="s">
        <v>1226</v>
      </c>
      <c r="D1914" s="792" t="s">
        <v>86</v>
      </c>
      <c r="E1914" s="793" t="s">
        <v>6274</v>
      </c>
      <c r="F1914" s="794">
        <v>6000</v>
      </c>
      <c r="G1914" s="792" t="s">
        <v>6275</v>
      </c>
      <c r="H1914" s="795" t="s">
        <v>6276</v>
      </c>
      <c r="I1914" s="795" t="s">
        <v>2353</v>
      </c>
      <c r="J1914" s="795" t="s">
        <v>1256</v>
      </c>
      <c r="K1914" s="793" t="s">
        <v>1327</v>
      </c>
      <c r="L1914" s="796">
        <v>0</v>
      </c>
      <c r="M1914" s="792">
        <v>1</v>
      </c>
      <c r="N1914" s="794">
        <v>9516.67</v>
      </c>
      <c r="O1914" s="796"/>
      <c r="P1914" s="796"/>
      <c r="Q1914" s="794"/>
    </row>
    <row r="1915" spans="2:17" s="49" customFormat="1" ht="11.25">
      <c r="B1915" s="791" t="s">
        <v>1225</v>
      </c>
      <c r="C1915" s="792" t="s">
        <v>1243</v>
      </c>
      <c r="D1915" s="792" t="s">
        <v>86</v>
      </c>
      <c r="E1915" s="793" t="s">
        <v>1387</v>
      </c>
      <c r="F1915" s="794">
        <v>2300</v>
      </c>
      <c r="G1915" s="792" t="s">
        <v>6277</v>
      </c>
      <c r="H1915" s="795" t="s">
        <v>6278</v>
      </c>
      <c r="I1915" s="795" t="s">
        <v>6279</v>
      </c>
      <c r="J1915" s="795" t="s">
        <v>1256</v>
      </c>
      <c r="K1915" s="793" t="s">
        <v>1251</v>
      </c>
      <c r="L1915" s="796">
        <v>1</v>
      </c>
      <c r="M1915" s="792">
        <v>12</v>
      </c>
      <c r="N1915" s="794">
        <v>30569.48</v>
      </c>
      <c r="O1915" s="796">
        <v>1</v>
      </c>
      <c r="P1915" s="796">
        <v>6</v>
      </c>
      <c r="Q1915" s="794">
        <v>14730</v>
      </c>
    </row>
    <row r="1916" spans="2:17" s="49" customFormat="1" ht="11.25">
      <c r="B1916" s="791" t="s">
        <v>1225</v>
      </c>
      <c r="C1916" s="792" t="s">
        <v>1233</v>
      </c>
      <c r="D1916" s="792" t="s">
        <v>86</v>
      </c>
      <c r="E1916" s="793" t="s">
        <v>1659</v>
      </c>
      <c r="F1916" s="794">
        <v>2000</v>
      </c>
      <c r="G1916" s="792" t="s">
        <v>6280</v>
      </c>
      <c r="H1916" s="795" t="s">
        <v>6281</v>
      </c>
      <c r="I1916" s="795" t="s">
        <v>1274</v>
      </c>
      <c r="J1916" s="795" t="s">
        <v>1256</v>
      </c>
      <c r="K1916" s="793" t="s">
        <v>1260</v>
      </c>
      <c r="L1916" s="796">
        <v>1</v>
      </c>
      <c r="M1916" s="792">
        <v>12</v>
      </c>
      <c r="N1916" s="794">
        <v>26442.640000000003</v>
      </c>
      <c r="O1916" s="796">
        <v>1</v>
      </c>
      <c r="P1916" s="796">
        <v>6</v>
      </c>
      <c r="Q1916" s="794">
        <v>12656.240000000002</v>
      </c>
    </row>
    <row r="1917" spans="2:17" s="49" customFormat="1" ht="11.25">
      <c r="B1917" s="791" t="s">
        <v>1225</v>
      </c>
      <c r="C1917" s="792" t="s">
        <v>1233</v>
      </c>
      <c r="D1917" s="792" t="s">
        <v>86</v>
      </c>
      <c r="E1917" s="793" t="s">
        <v>1252</v>
      </c>
      <c r="F1917" s="794">
        <v>2300</v>
      </c>
      <c r="G1917" s="792" t="s">
        <v>6282</v>
      </c>
      <c r="H1917" s="795" t="s">
        <v>6283</v>
      </c>
      <c r="I1917" s="795" t="s">
        <v>6284</v>
      </c>
      <c r="J1917" s="795" t="s">
        <v>1256</v>
      </c>
      <c r="K1917" s="793" t="s">
        <v>1260</v>
      </c>
      <c r="L1917" s="796">
        <v>4</v>
      </c>
      <c r="M1917" s="792">
        <v>12</v>
      </c>
      <c r="N1917" s="794">
        <v>26442.850000000002</v>
      </c>
      <c r="O1917" s="796">
        <v>1</v>
      </c>
      <c r="P1917" s="796">
        <v>6</v>
      </c>
      <c r="Q1917" s="794">
        <v>14729.68</v>
      </c>
    </row>
    <row r="1918" spans="2:17" s="49" customFormat="1" ht="11.25">
      <c r="B1918" s="791" t="s">
        <v>1225</v>
      </c>
      <c r="C1918" s="792" t="s">
        <v>1233</v>
      </c>
      <c r="D1918" s="792" t="s">
        <v>86</v>
      </c>
      <c r="E1918" s="793" t="s">
        <v>1234</v>
      </c>
      <c r="F1918" s="794">
        <v>2000</v>
      </c>
      <c r="G1918" s="792" t="s">
        <v>6285</v>
      </c>
      <c r="H1918" s="795" t="s">
        <v>6286</v>
      </c>
      <c r="I1918" s="795" t="s">
        <v>1263</v>
      </c>
      <c r="J1918" s="795" t="s">
        <v>1238</v>
      </c>
      <c r="K1918" s="793" t="s">
        <v>1251</v>
      </c>
      <c r="L1918" s="796">
        <v>1</v>
      </c>
      <c r="M1918" s="792">
        <v>12</v>
      </c>
      <c r="N1918" s="794">
        <v>27000</v>
      </c>
      <c r="O1918" s="796">
        <v>1</v>
      </c>
      <c r="P1918" s="796">
        <v>6</v>
      </c>
      <c r="Q1918" s="794">
        <v>12928.470000000001</v>
      </c>
    </row>
    <row r="1919" spans="2:17" s="49" customFormat="1" ht="11.25">
      <c r="B1919" s="791" t="s">
        <v>1225</v>
      </c>
      <c r="C1919" s="792" t="s">
        <v>1233</v>
      </c>
      <c r="D1919" s="792" t="s">
        <v>86</v>
      </c>
      <c r="E1919" s="793" t="s">
        <v>6287</v>
      </c>
      <c r="F1919" s="794">
        <v>1500</v>
      </c>
      <c r="G1919" s="792" t="s">
        <v>6288</v>
      </c>
      <c r="H1919" s="795" t="s">
        <v>6289</v>
      </c>
      <c r="I1919" s="795" t="s">
        <v>2127</v>
      </c>
      <c r="J1919" s="795" t="s">
        <v>1256</v>
      </c>
      <c r="K1919" s="793" t="s">
        <v>1251</v>
      </c>
      <c r="L1919" s="796">
        <v>7</v>
      </c>
      <c r="M1919" s="792">
        <v>12</v>
      </c>
      <c r="N1919" s="794">
        <v>21038.54</v>
      </c>
      <c r="O1919" s="796">
        <v>1</v>
      </c>
      <c r="P1919" s="796">
        <v>6</v>
      </c>
      <c r="Q1919" s="794">
        <v>9930</v>
      </c>
    </row>
    <row r="1920" spans="2:17" s="49" customFormat="1" ht="11.25">
      <c r="B1920" s="791" t="s">
        <v>1225</v>
      </c>
      <c r="C1920" s="792" t="s">
        <v>1233</v>
      </c>
      <c r="D1920" s="792" t="s">
        <v>86</v>
      </c>
      <c r="E1920" s="793" t="s">
        <v>1234</v>
      </c>
      <c r="F1920" s="794">
        <v>2000</v>
      </c>
      <c r="G1920" s="792" t="s">
        <v>6290</v>
      </c>
      <c r="H1920" s="795" t="s">
        <v>6291</v>
      </c>
      <c r="I1920" s="795" t="s">
        <v>1331</v>
      </c>
      <c r="J1920" s="795" t="s">
        <v>1238</v>
      </c>
      <c r="K1920" s="793" t="s">
        <v>1232</v>
      </c>
      <c r="L1920" s="796">
        <v>1</v>
      </c>
      <c r="M1920" s="792">
        <v>12</v>
      </c>
      <c r="N1920" s="794">
        <v>27193.89</v>
      </c>
      <c r="O1920" s="796">
        <v>1</v>
      </c>
      <c r="P1920" s="796">
        <v>6</v>
      </c>
      <c r="Q1920" s="794">
        <v>12923.05</v>
      </c>
    </row>
    <row r="1921" spans="2:17" s="49" customFormat="1" ht="11.25">
      <c r="B1921" s="791" t="s">
        <v>1225</v>
      </c>
      <c r="C1921" s="792" t="s">
        <v>1233</v>
      </c>
      <c r="D1921" s="792" t="s">
        <v>86</v>
      </c>
      <c r="E1921" s="793" t="s">
        <v>1239</v>
      </c>
      <c r="F1921" s="794">
        <v>1500</v>
      </c>
      <c r="G1921" s="792" t="s">
        <v>6292</v>
      </c>
      <c r="H1921" s="795" t="s">
        <v>6293</v>
      </c>
      <c r="I1921" s="795" t="s">
        <v>1283</v>
      </c>
      <c r="J1921" s="795" t="s">
        <v>1256</v>
      </c>
      <c r="K1921" s="793" t="s">
        <v>1251</v>
      </c>
      <c r="L1921" s="796">
        <v>7</v>
      </c>
      <c r="M1921" s="792">
        <v>12</v>
      </c>
      <c r="N1921" s="794">
        <v>21195.72</v>
      </c>
      <c r="O1921" s="796">
        <v>1</v>
      </c>
      <c r="P1921" s="796">
        <v>6</v>
      </c>
      <c r="Q1921" s="794">
        <v>9928.1299999999992</v>
      </c>
    </row>
    <row r="1922" spans="2:17" s="49" customFormat="1" ht="11.25">
      <c r="B1922" s="791" t="s">
        <v>1225</v>
      </c>
      <c r="C1922" s="792" t="s">
        <v>1233</v>
      </c>
      <c r="D1922" s="792" t="s">
        <v>86</v>
      </c>
      <c r="E1922" s="793" t="s">
        <v>1244</v>
      </c>
      <c r="F1922" s="794">
        <v>2000</v>
      </c>
      <c r="G1922" s="792" t="s">
        <v>6294</v>
      </c>
      <c r="H1922" s="795" t="s">
        <v>6295</v>
      </c>
      <c r="I1922" s="795" t="s">
        <v>1247</v>
      </c>
      <c r="J1922" s="795" t="s">
        <v>1256</v>
      </c>
      <c r="K1922" s="793" t="s">
        <v>1260</v>
      </c>
      <c r="L1922" s="796">
        <v>1</v>
      </c>
      <c r="M1922" s="792">
        <v>12</v>
      </c>
      <c r="N1922" s="794">
        <v>27065.31</v>
      </c>
      <c r="O1922" s="796">
        <v>1</v>
      </c>
      <c r="P1922" s="796">
        <v>6</v>
      </c>
      <c r="Q1922" s="794">
        <v>12930</v>
      </c>
    </row>
    <row r="1923" spans="2:17" s="49" customFormat="1" ht="11.25">
      <c r="B1923" s="791" t="s">
        <v>1225</v>
      </c>
      <c r="C1923" s="792" t="s">
        <v>1233</v>
      </c>
      <c r="D1923" s="792" t="s">
        <v>86</v>
      </c>
      <c r="E1923" s="793" t="s">
        <v>1244</v>
      </c>
      <c r="F1923" s="794">
        <v>2000</v>
      </c>
      <c r="G1923" s="792" t="s">
        <v>6296</v>
      </c>
      <c r="H1923" s="795" t="s">
        <v>6297</v>
      </c>
      <c r="I1923" s="795" t="s">
        <v>1513</v>
      </c>
      <c r="J1923" s="795" t="s">
        <v>1238</v>
      </c>
      <c r="K1923" s="793" t="s">
        <v>1251</v>
      </c>
      <c r="L1923" s="796">
        <v>1</v>
      </c>
      <c r="M1923" s="792">
        <v>12</v>
      </c>
      <c r="N1923" s="794">
        <v>26927.920000000002</v>
      </c>
      <c r="O1923" s="796">
        <v>1</v>
      </c>
      <c r="P1923" s="796">
        <v>6</v>
      </c>
      <c r="Q1923" s="794">
        <v>12929.18</v>
      </c>
    </row>
    <row r="1924" spans="2:17" s="49" customFormat="1" ht="11.25">
      <c r="B1924" s="791" t="s">
        <v>1225</v>
      </c>
      <c r="C1924" s="792" t="s">
        <v>1233</v>
      </c>
      <c r="D1924" s="792" t="s">
        <v>86</v>
      </c>
      <c r="E1924" s="793" t="s">
        <v>1871</v>
      </c>
      <c r="F1924" s="794">
        <v>2100</v>
      </c>
      <c r="G1924" s="792" t="s">
        <v>6298</v>
      </c>
      <c r="H1924" s="795" t="s">
        <v>6299</v>
      </c>
      <c r="I1924" s="795" t="s">
        <v>1513</v>
      </c>
      <c r="J1924" s="795" t="s">
        <v>1256</v>
      </c>
      <c r="K1924" s="793" t="s">
        <v>1251</v>
      </c>
      <c r="L1924" s="796">
        <v>7</v>
      </c>
      <c r="M1924" s="792">
        <v>12</v>
      </c>
      <c r="N1924" s="794">
        <v>27976</v>
      </c>
      <c r="O1924" s="796">
        <v>1</v>
      </c>
      <c r="P1924" s="796">
        <v>6</v>
      </c>
      <c r="Q1924" s="794">
        <v>13503.900000000001</v>
      </c>
    </row>
    <row r="1925" spans="2:17" s="49" customFormat="1" ht="11.25">
      <c r="B1925" s="791" t="s">
        <v>1225</v>
      </c>
      <c r="C1925" s="792" t="s">
        <v>1233</v>
      </c>
      <c r="D1925" s="792" t="s">
        <v>86</v>
      </c>
      <c r="E1925" s="793" t="s">
        <v>1339</v>
      </c>
      <c r="F1925" s="794">
        <v>2300</v>
      </c>
      <c r="G1925" s="792" t="s">
        <v>6300</v>
      </c>
      <c r="H1925" s="795" t="s">
        <v>6301</v>
      </c>
      <c r="I1925" s="795" t="s">
        <v>6302</v>
      </c>
      <c r="J1925" s="795" t="s">
        <v>1238</v>
      </c>
      <c r="K1925" s="793" t="s">
        <v>1251</v>
      </c>
      <c r="L1925" s="796">
        <v>1</v>
      </c>
      <c r="M1925" s="792">
        <v>12</v>
      </c>
      <c r="N1925" s="794">
        <v>30594.559999999998</v>
      </c>
      <c r="O1925" s="796">
        <v>1</v>
      </c>
      <c r="P1925" s="796">
        <v>6</v>
      </c>
      <c r="Q1925" s="794">
        <v>14265.75</v>
      </c>
    </row>
    <row r="1926" spans="2:17" s="49" customFormat="1" ht="11.25">
      <c r="B1926" s="791" t="s">
        <v>1225</v>
      </c>
      <c r="C1926" s="792" t="s">
        <v>1233</v>
      </c>
      <c r="D1926" s="792" t="s">
        <v>86</v>
      </c>
      <c r="E1926" s="793" t="s">
        <v>1244</v>
      </c>
      <c r="F1926" s="794">
        <v>2000</v>
      </c>
      <c r="G1926" s="792" t="s">
        <v>6303</v>
      </c>
      <c r="H1926" s="795" t="s">
        <v>6304</v>
      </c>
      <c r="I1926" s="795" t="s">
        <v>6305</v>
      </c>
      <c r="J1926" s="795" t="s">
        <v>1256</v>
      </c>
      <c r="K1926" s="793" t="s">
        <v>1251</v>
      </c>
      <c r="L1926" s="796">
        <v>4</v>
      </c>
      <c r="M1926" s="792">
        <v>12</v>
      </c>
      <c r="N1926" s="794">
        <v>26266.67</v>
      </c>
      <c r="O1926" s="796">
        <v>1</v>
      </c>
      <c r="P1926" s="796">
        <v>6</v>
      </c>
      <c r="Q1926" s="794">
        <v>12618.33</v>
      </c>
    </row>
    <row r="1927" spans="2:17" s="49" customFormat="1" ht="11.25">
      <c r="B1927" s="791" t="s">
        <v>1225</v>
      </c>
      <c r="C1927" s="792" t="s">
        <v>1233</v>
      </c>
      <c r="D1927" s="792" t="s">
        <v>86</v>
      </c>
      <c r="E1927" s="793" t="s">
        <v>1244</v>
      </c>
      <c r="F1927" s="794">
        <v>1500</v>
      </c>
      <c r="G1927" s="792" t="s">
        <v>6306</v>
      </c>
      <c r="H1927" s="795" t="s">
        <v>6307</v>
      </c>
      <c r="I1927" s="795" t="s">
        <v>6308</v>
      </c>
      <c r="J1927" s="795" t="s">
        <v>1238</v>
      </c>
      <c r="K1927" s="793" t="s">
        <v>1251</v>
      </c>
      <c r="L1927" s="796">
        <v>7</v>
      </c>
      <c r="M1927" s="792">
        <v>12</v>
      </c>
      <c r="N1927" s="794">
        <v>21023.75</v>
      </c>
      <c r="O1927" s="796">
        <v>1</v>
      </c>
      <c r="P1927" s="796">
        <v>6</v>
      </c>
      <c r="Q1927" s="794">
        <v>9879.17</v>
      </c>
    </row>
    <row r="1928" spans="2:17" s="49" customFormat="1" ht="11.25">
      <c r="B1928" s="791" t="s">
        <v>1225</v>
      </c>
      <c r="C1928" s="792" t="s">
        <v>1233</v>
      </c>
      <c r="D1928" s="792" t="s">
        <v>86</v>
      </c>
      <c r="E1928" s="793" t="s">
        <v>1339</v>
      </c>
      <c r="F1928" s="794">
        <v>2300</v>
      </c>
      <c r="G1928" s="792" t="s">
        <v>6309</v>
      </c>
      <c r="H1928" s="795" t="s">
        <v>6310</v>
      </c>
      <c r="I1928" s="795" t="s">
        <v>5933</v>
      </c>
      <c r="J1928" s="795" t="s">
        <v>1256</v>
      </c>
      <c r="K1928" s="793" t="s">
        <v>1327</v>
      </c>
      <c r="L1928" s="796">
        <v>1</v>
      </c>
      <c r="M1928" s="792">
        <v>12</v>
      </c>
      <c r="N1928" s="794">
        <v>30582.89</v>
      </c>
      <c r="O1928" s="796">
        <v>1</v>
      </c>
      <c r="P1928" s="796">
        <v>6</v>
      </c>
      <c r="Q1928" s="794">
        <v>14717.86</v>
      </c>
    </row>
    <row r="1929" spans="2:17" s="49" customFormat="1" ht="11.25">
      <c r="B1929" s="791" t="s">
        <v>1225</v>
      </c>
      <c r="C1929" s="792" t="s">
        <v>1233</v>
      </c>
      <c r="D1929" s="792" t="s">
        <v>86</v>
      </c>
      <c r="E1929" s="793" t="s">
        <v>3017</v>
      </c>
      <c r="F1929" s="794">
        <v>3000</v>
      </c>
      <c r="G1929" s="792" t="s">
        <v>6311</v>
      </c>
      <c r="H1929" s="795" t="s">
        <v>6312</v>
      </c>
      <c r="I1929" s="795" t="s">
        <v>6313</v>
      </c>
      <c r="J1929" s="795" t="s">
        <v>1256</v>
      </c>
      <c r="K1929" s="793" t="s">
        <v>1260</v>
      </c>
      <c r="L1929" s="796">
        <v>1</v>
      </c>
      <c r="M1929" s="792">
        <v>12</v>
      </c>
      <c r="N1929" s="794">
        <v>38958.550000000003</v>
      </c>
      <c r="O1929" s="796">
        <v>1</v>
      </c>
      <c r="P1929" s="796">
        <v>6</v>
      </c>
      <c r="Q1929" s="794">
        <v>18906.66</v>
      </c>
    </row>
    <row r="1930" spans="2:17" s="49" customFormat="1" ht="11.25">
      <c r="B1930" s="791" t="s">
        <v>1225</v>
      </c>
      <c r="C1930" s="792" t="s">
        <v>1233</v>
      </c>
      <c r="D1930" s="792" t="s">
        <v>86</v>
      </c>
      <c r="E1930" s="793" t="s">
        <v>1234</v>
      </c>
      <c r="F1930" s="794">
        <v>2000</v>
      </c>
      <c r="G1930" s="792" t="s">
        <v>6314</v>
      </c>
      <c r="H1930" s="795" t="s">
        <v>6315</v>
      </c>
      <c r="I1930" s="795" t="s">
        <v>1331</v>
      </c>
      <c r="J1930" s="795" t="s">
        <v>1238</v>
      </c>
      <c r="K1930" s="793" t="s">
        <v>1232</v>
      </c>
      <c r="L1930" s="796">
        <v>1</v>
      </c>
      <c r="M1930" s="792">
        <v>12</v>
      </c>
      <c r="N1930" s="794">
        <v>26793.46</v>
      </c>
      <c r="O1930" s="796">
        <v>1</v>
      </c>
      <c r="P1930" s="796">
        <v>6</v>
      </c>
      <c r="Q1930" s="794">
        <v>13857.900000000001</v>
      </c>
    </row>
    <row r="1931" spans="2:17" s="49" customFormat="1" ht="11.25">
      <c r="B1931" s="791" t="s">
        <v>1225</v>
      </c>
      <c r="C1931" s="792" t="s">
        <v>1233</v>
      </c>
      <c r="D1931" s="792" t="s">
        <v>86</v>
      </c>
      <c r="E1931" s="793" t="s">
        <v>1494</v>
      </c>
      <c r="F1931" s="794">
        <v>2000</v>
      </c>
      <c r="G1931" s="792" t="s">
        <v>6316</v>
      </c>
      <c r="H1931" s="795" t="s">
        <v>6317</v>
      </c>
      <c r="I1931" s="795" t="s">
        <v>1290</v>
      </c>
      <c r="J1931" s="795" t="s">
        <v>1238</v>
      </c>
      <c r="K1931" s="793" t="s">
        <v>1232</v>
      </c>
      <c r="L1931" s="796">
        <v>1</v>
      </c>
      <c r="M1931" s="792">
        <v>12</v>
      </c>
      <c r="N1931" s="794">
        <v>26986.79</v>
      </c>
      <c r="O1931" s="796">
        <v>1</v>
      </c>
      <c r="P1931" s="796">
        <v>6</v>
      </c>
      <c r="Q1931" s="794">
        <v>12915.41</v>
      </c>
    </row>
    <row r="1932" spans="2:17" s="49" customFormat="1" ht="11.25">
      <c r="B1932" s="791" t="s">
        <v>1225</v>
      </c>
      <c r="C1932" s="792" t="s">
        <v>1233</v>
      </c>
      <c r="D1932" s="792" t="s">
        <v>86</v>
      </c>
      <c r="E1932" s="793" t="s">
        <v>2368</v>
      </c>
      <c r="F1932" s="794">
        <v>2000</v>
      </c>
      <c r="G1932" s="792" t="s">
        <v>6318</v>
      </c>
      <c r="H1932" s="795" t="s">
        <v>6319</v>
      </c>
      <c r="I1932" s="795" t="s">
        <v>6320</v>
      </c>
      <c r="J1932" s="795" t="s">
        <v>1238</v>
      </c>
      <c r="K1932" s="793" t="s">
        <v>1232</v>
      </c>
      <c r="L1932" s="796">
        <v>1</v>
      </c>
      <c r="M1932" s="792">
        <v>12</v>
      </c>
      <c r="N1932" s="794">
        <v>26964.29</v>
      </c>
      <c r="O1932" s="796">
        <v>1</v>
      </c>
      <c r="P1932" s="796">
        <v>2</v>
      </c>
      <c r="Q1932" s="794">
        <v>2927.77</v>
      </c>
    </row>
    <row r="1933" spans="2:17" s="49" customFormat="1" ht="11.25">
      <c r="B1933" s="791" t="s">
        <v>1225</v>
      </c>
      <c r="C1933" s="792" t="s">
        <v>1233</v>
      </c>
      <c r="D1933" s="792" t="s">
        <v>86</v>
      </c>
      <c r="E1933" s="793" t="s">
        <v>1244</v>
      </c>
      <c r="F1933" s="794">
        <v>2000</v>
      </c>
      <c r="G1933" s="792" t="s">
        <v>6321</v>
      </c>
      <c r="H1933" s="795" t="s">
        <v>6322</v>
      </c>
      <c r="I1933" s="795" t="s">
        <v>1449</v>
      </c>
      <c r="J1933" s="795" t="s">
        <v>1256</v>
      </c>
      <c r="K1933" s="793" t="s">
        <v>1232</v>
      </c>
      <c r="L1933" s="796">
        <v>1</v>
      </c>
      <c r="M1933" s="792">
        <v>12</v>
      </c>
      <c r="N1933" s="794">
        <v>26808.06</v>
      </c>
      <c r="O1933" s="796">
        <v>1</v>
      </c>
      <c r="P1933" s="796">
        <v>6</v>
      </c>
      <c r="Q1933" s="794">
        <v>12930</v>
      </c>
    </row>
    <row r="1934" spans="2:17" s="49" customFormat="1" ht="11.25">
      <c r="B1934" s="791" t="s">
        <v>1225</v>
      </c>
      <c r="C1934" s="792" t="s">
        <v>1233</v>
      </c>
      <c r="D1934" s="792" t="s">
        <v>86</v>
      </c>
      <c r="E1934" s="793" t="s">
        <v>1280</v>
      </c>
      <c r="F1934" s="794">
        <v>3000</v>
      </c>
      <c r="G1934" s="792" t="s">
        <v>6323</v>
      </c>
      <c r="H1934" s="795" t="s">
        <v>6324</v>
      </c>
      <c r="I1934" s="795" t="s">
        <v>1280</v>
      </c>
      <c r="J1934" s="795" t="s">
        <v>1256</v>
      </c>
      <c r="K1934" s="793" t="s">
        <v>1251</v>
      </c>
      <c r="L1934" s="796">
        <v>1</v>
      </c>
      <c r="M1934" s="792">
        <v>12</v>
      </c>
      <c r="N1934" s="794">
        <v>38952.92</v>
      </c>
      <c r="O1934" s="796">
        <v>1</v>
      </c>
      <c r="P1934" s="796">
        <v>6</v>
      </c>
      <c r="Q1934" s="794">
        <v>18900.629999999997</v>
      </c>
    </row>
    <row r="1935" spans="2:17" s="49" customFormat="1" ht="11.25">
      <c r="B1935" s="791" t="s">
        <v>1225</v>
      </c>
      <c r="C1935" s="792" t="s">
        <v>1233</v>
      </c>
      <c r="D1935" s="792" t="s">
        <v>86</v>
      </c>
      <c r="E1935" s="793" t="s">
        <v>1494</v>
      </c>
      <c r="F1935" s="794">
        <v>2000</v>
      </c>
      <c r="G1935" s="792" t="s">
        <v>6325</v>
      </c>
      <c r="H1935" s="795" t="s">
        <v>6326</v>
      </c>
      <c r="I1935" s="795" t="s">
        <v>4093</v>
      </c>
      <c r="J1935" s="795" t="s">
        <v>1238</v>
      </c>
      <c r="K1935" s="793" t="s">
        <v>1251</v>
      </c>
      <c r="L1935" s="796">
        <v>1</v>
      </c>
      <c r="M1935" s="792">
        <v>12</v>
      </c>
      <c r="N1935" s="794">
        <v>26933.33</v>
      </c>
      <c r="O1935" s="796">
        <v>1</v>
      </c>
      <c r="P1935" s="796">
        <v>6</v>
      </c>
      <c r="Q1935" s="794">
        <v>12929.869999999999</v>
      </c>
    </row>
    <row r="1936" spans="2:17" s="49" customFormat="1" ht="11.25">
      <c r="B1936" s="791" t="s">
        <v>1225</v>
      </c>
      <c r="C1936" s="792" t="s">
        <v>1233</v>
      </c>
      <c r="D1936" s="792" t="s">
        <v>86</v>
      </c>
      <c r="E1936" s="793" t="s">
        <v>1244</v>
      </c>
      <c r="F1936" s="794">
        <v>2000</v>
      </c>
      <c r="G1936" s="792" t="s">
        <v>6327</v>
      </c>
      <c r="H1936" s="795" t="s">
        <v>6328</v>
      </c>
      <c r="I1936" s="795" t="s">
        <v>1331</v>
      </c>
      <c r="J1936" s="795" t="s">
        <v>1238</v>
      </c>
      <c r="K1936" s="793" t="s">
        <v>1251</v>
      </c>
      <c r="L1936" s="796">
        <v>1</v>
      </c>
      <c r="M1936" s="792">
        <v>12</v>
      </c>
      <c r="N1936" s="794">
        <v>27815.82</v>
      </c>
      <c r="O1936" s="796">
        <v>1</v>
      </c>
      <c r="P1936" s="796">
        <v>6</v>
      </c>
      <c r="Q1936" s="794">
        <v>11738.190000000002</v>
      </c>
    </row>
    <row r="1937" spans="2:17" s="49" customFormat="1" ht="11.25">
      <c r="B1937" s="791" t="s">
        <v>1225</v>
      </c>
      <c r="C1937" s="792" t="s">
        <v>1233</v>
      </c>
      <c r="D1937" s="792" t="s">
        <v>86</v>
      </c>
      <c r="E1937" s="793" t="s">
        <v>6329</v>
      </c>
      <c r="F1937" s="794">
        <v>2300</v>
      </c>
      <c r="G1937" s="792" t="s">
        <v>6330</v>
      </c>
      <c r="H1937" s="795" t="s">
        <v>6331</v>
      </c>
      <c r="I1937" s="795" t="s">
        <v>2613</v>
      </c>
      <c r="J1937" s="795" t="s">
        <v>1231</v>
      </c>
      <c r="K1937" s="793" t="s">
        <v>1232</v>
      </c>
      <c r="L1937" s="796">
        <v>1</v>
      </c>
      <c r="M1937" s="792">
        <v>12</v>
      </c>
      <c r="N1937" s="794">
        <v>30506.560000000001</v>
      </c>
      <c r="O1937" s="796">
        <v>1</v>
      </c>
      <c r="P1937" s="796">
        <v>6</v>
      </c>
      <c r="Q1937" s="794">
        <v>14652.53</v>
      </c>
    </row>
    <row r="1938" spans="2:17" s="49" customFormat="1" ht="11.25">
      <c r="B1938" s="791" t="s">
        <v>1225</v>
      </c>
      <c r="C1938" s="792" t="s">
        <v>1233</v>
      </c>
      <c r="D1938" s="792" t="s">
        <v>86</v>
      </c>
      <c r="E1938" s="793" t="s">
        <v>1339</v>
      </c>
      <c r="F1938" s="794">
        <v>2300</v>
      </c>
      <c r="G1938" s="792" t="s">
        <v>6332</v>
      </c>
      <c r="H1938" s="795" t="s">
        <v>6333</v>
      </c>
      <c r="I1938" s="795" t="s">
        <v>5468</v>
      </c>
      <c r="J1938" s="795" t="s">
        <v>1256</v>
      </c>
      <c r="K1938" s="793" t="s">
        <v>1251</v>
      </c>
      <c r="L1938" s="796">
        <v>7</v>
      </c>
      <c r="M1938" s="792">
        <v>12</v>
      </c>
      <c r="N1938" s="794">
        <v>30518.85</v>
      </c>
      <c r="O1938" s="796">
        <v>1</v>
      </c>
      <c r="P1938" s="796">
        <v>6</v>
      </c>
      <c r="Q1938" s="794">
        <v>14645.970000000001</v>
      </c>
    </row>
    <row r="1939" spans="2:17" s="49" customFormat="1" ht="11.25">
      <c r="B1939" s="791" t="s">
        <v>1225</v>
      </c>
      <c r="C1939" s="792" t="s">
        <v>1233</v>
      </c>
      <c r="D1939" s="792" t="s">
        <v>86</v>
      </c>
      <c r="E1939" s="793" t="s">
        <v>1339</v>
      </c>
      <c r="F1939" s="794">
        <v>2300</v>
      </c>
      <c r="G1939" s="792" t="s">
        <v>6334</v>
      </c>
      <c r="H1939" s="795" t="s">
        <v>6335</v>
      </c>
      <c r="I1939" s="795" t="s">
        <v>2087</v>
      </c>
      <c r="J1939" s="795" t="s">
        <v>1238</v>
      </c>
      <c r="K1939" s="793" t="s">
        <v>1251</v>
      </c>
      <c r="L1939" s="796">
        <v>1</v>
      </c>
      <c r="M1939" s="792">
        <v>12</v>
      </c>
      <c r="N1939" s="794">
        <v>30570.92</v>
      </c>
      <c r="O1939" s="796">
        <v>1</v>
      </c>
      <c r="P1939" s="796">
        <v>6</v>
      </c>
      <c r="Q1939" s="794">
        <v>14687.18</v>
      </c>
    </row>
    <row r="1940" spans="2:17" s="49" customFormat="1" ht="11.25">
      <c r="B1940" s="791" t="s">
        <v>1225</v>
      </c>
      <c r="C1940" s="792" t="s">
        <v>1233</v>
      </c>
      <c r="D1940" s="792" t="s">
        <v>86</v>
      </c>
      <c r="E1940" s="793" t="s">
        <v>1264</v>
      </c>
      <c r="F1940" s="794">
        <v>2000</v>
      </c>
      <c r="G1940" s="792" t="s">
        <v>6336</v>
      </c>
      <c r="H1940" s="795" t="s">
        <v>6337</v>
      </c>
      <c r="I1940" s="795" t="s">
        <v>3185</v>
      </c>
      <c r="J1940" s="795" t="s">
        <v>1238</v>
      </c>
      <c r="K1940" s="793" t="s">
        <v>1232</v>
      </c>
      <c r="L1940" s="796">
        <v>1</v>
      </c>
      <c r="M1940" s="792">
        <v>12</v>
      </c>
      <c r="N1940" s="794">
        <v>26727.370000000003</v>
      </c>
      <c r="O1940" s="796">
        <v>1</v>
      </c>
      <c r="P1940" s="796">
        <v>6</v>
      </c>
      <c r="Q1940" s="794">
        <v>12910.829999999998</v>
      </c>
    </row>
    <row r="1941" spans="2:17" s="49" customFormat="1" ht="11.25">
      <c r="B1941" s="791" t="s">
        <v>1225</v>
      </c>
      <c r="C1941" s="792" t="s">
        <v>1233</v>
      </c>
      <c r="D1941" s="792" t="s">
        <v>86</v>
      </c>
      <c r="E1941" s="793" t="s">
        <v>1234</v>
      </c>
      <c r="F1941" s="794">
        <v>2000</v>
      </c>
      <c r="G1941" s="792" t="s">
        <v>6338</v>
      </c>
      <c r="H1941" s="795" t="s">
        <v>6339</v>
      </c>
      <c r="I1941" s="795" t="s">
        <v>6340</v>
      </c>
      <c r="J1941" s="795" t="s">
        <v>1231</v>
      </c>
      <c r="K1941" s="793" t="s">
        <v>1232</v>
      </c>
      <c r="L1941" s="796">
        <v>1</v>
      </c>
      <c r="M1941" s="792">
        <v>12</v>
      </c>
      <c r="N1941" s="794">
        <v>26928.48</v>
      </c>
      <c r="O1941" s="796">
        <v>1</v>
      </c>
      <c r="P1941" s="796">
        <v>6</v>
      </c>
      <c r="Q1941" s="794">
        <v>12862.36</v>
      </c>
    </row>
    <row r="1942" spans="2:17" s="49" customFormat="1" ht="11.25">
      <c r="B1942" s="791" t="s">
        <v>1225</v>
      </c>
      <c r="C1942" s="792" t="s">
        <v>1233</v>
      </c>
      <c r="D1942" s="792" t="s">
        <v>86</v>
      </c>
      <c r="E1942" s="793" t="s">
        <v>2229</v>
      </c>
      <c r="F1942" s="794">
        <v>2600</v>
      </c>
      <c r="G1942" s="792" t="s">
        <v>6341</v>
      </c>
      <c r="H1942" s="795" t="s">
        <v>6342</v>
      </c>
      <c r="I1942" s="795" t="s">
        <v>6343</v>
      </c>
      <c r="J1942" s="795" t="s">
        <v>1256</v>
      </c>
      <c r="K1942" s="793" t="s">
        <v>1260</v>
      </c>
      <c r="L1942" s="796">
        <v>1</v>
      </c>
      <c r="M1942" s="792">
        <v>12</v>
      </c>
      <c r="N1942" s="794">
        <v>33987.770000000004</v>
      </c>
      <c r="O1942" s="796">
        <v>1</v>
      </c>
      <c r="P1942" s="796">
        <v>6</v>
      </c>
      <c r="Q1942" s="794">
        <v>16512.669999999998</v>
      </c>
    </row>
    <row r="1943" spans="2:17" s="49" customFormat="1" ht="11.25">
      <c r="B1943" s="791" t="s">
        <v>1225</v>
      </c>
      <c r="C1943" s="792" t="s">
        <v>1233</v>
      </c>
      <c r="D1943" s="792" t="s">
        <v>86</v>
      </c>
      <c r="E1943" s="793" t="s">
        <v>3168</v>
      </c>
      <c r="F1943" s="794">
        <v>2000</v>
      </c>
      <c r="G1943" s="792" t="s">
        <v>6344</v>
      </c>
      <c r="H1943" s="795" t="s">
        <v>6345</v>
      </c>
      <c r="I1943" s="795" t="s">
        <v>6346</v>
      </c>
      <c r="J1943" s="795" t="s">
        <v>1238</v>
      </c>
      <c r="K1943" s="793" t="s">
        <v>1232</v>
      </c>
      <c r="L1943" s="796">
        <v>1</v>
      </c>
      <c r="M1943" s="792">
        <v>12</v>
      </c>
      <c r="N1943" s="794">
        <v>26995.98</v>
      </c>
      <c r="O1943" s="796">
        <v>1</v>
      </c>
      <c r="P1943" s="796">
        <v>6</v>
      </c>
      <c r="Q1943" s="794">
        <v>12862.64</v>
      </c>
    </row>
    <row r="1944" spans="2:17" s="49" customFormat="1" ht="11.25">
      <c r="B1944" s="791" t="s">
        <v>1225</v>
      </c>
      <c r="C1944" s="792" t="s">
        <v>1233</v>
      </c>
      <c r="D1944" s="792" t="s">
        <v>86</v>
      </c>
      <c r="E1944" s="793" t="s">
        <v>1871</v>
      </c>
      <c r="F1944" s="794">
        <v>2100</v>
      </c>
      <c r="G1944" s="792" t="s">
        <v>6347</v>
      </c>
      <c r="H1944" s="795" t="s">
        <v>6348</v>
      </c>
      <c r="I1944" s="795" t="s">
        <v>5081</v>
      </c>
      <c r="J1944" s="795" t="s">
        <v>1256</v>
      </c>
      <c r="K1944" s="793" t="s">
        <v>1327</v>
      </c>
      <c r="L1944" s="796">
        <v>7</v>
      </c>
      <c r="M1944" s="792">
        <v>12</v>
      </c>
      <c r="N1944" s="794">
        <v>28183.82</v>
      </c>
      <c r="O1944" s="796">
        <v>1</v>
      </c>
      <c r="P1944" s="796">
        <v>6</v>
      </c>
      <c r="Q1944" s="794">
        <v>13515.42</v>
      </c>
    </row>
    <row r="1945" spans="2:17" s="49" customFormat="1" ht="11.25">
      <c r="B1945" s="791" t="s">
        <v>1225</v>
      </c>
      <c r="C1945" s="792" t="s">
        <v>1233</v>
      </c>
      <c r="D1945" s="792" t="s">
        <v>86</v>
      </c>
      <c r="E1945" s="793" t="s">
        <v>1234</v>
      </c>
      <c r="F1945" s="794">
        <v>2000</v>
      </c>
      <c r="G1945" s="792" t="s">
        <v>6349</v>
      </c>
      <c r="H1945" s="795" t="s">
        <v>6350</v>
      </c>
      <c r="I1945" s="795" t="s">
        <v>1331</v>
      </c>
      <c r="J1945" s="795" t="s">
        <v>1238</v>
      </c>
      <c r="K1945" s="793" t="s">
        <v>1251</v>
      </c>
      <c r="L1945" s="796">
        <v>1</v>
      </c>
      <c r="M1945" s="792">
        <v>12</v>
      </c>
      <c r="N1945" s="794">
        <v>26933.33</v>
      </c>
      <c r="O1945" s="796">
        <v>1</v>
      </c>
      <c r="P1945" s="796">
        <v>6</v>
      </c>
      <c r="Q1945" s="794">
        <v>12863.33</v>
      </c>
    </row>
    <row r="1946" spans="2:17" s="49" customFormat="1" ht="11.25">
      <c r="B1946" s="791" t="s">
        <v>1225</v>
      </c>
      <c r="C1946" s="792" t="s">
        <v>1243</v>
      </c>
      <c r="D1946" s="792" t="s">
        <v>86</v>
      </c>
      <c r="E1946" s="793" t="s">
        <v>1276</v>
      </c>
      <c r="F1946" s="794">
        <v>2600</v>
      </c>
      <c r="G1946" s="792" t="s">
        <v>6351</v>
      </c>
      <c r="H1946" s="795" t="s">
        <v>6352</v>
      </c>
      <c r="I1946" s="795" t="s">
        <v>6353</v>
      </c>
      <c r="J1946" s="795" t="s">
        <v>1256</v>
      </c>
      <c r="K1946" s="793" t="s">
        <v>1327</v>
      </c>
      <c r="L1946" s="796">
        <v>1</v>
      </c>
      <c r="M1946" s="792">
        <v>12</v>
      </c>
      <c r="N1946" s="794">
        <v>34192.42</v>
      </c>
      <c r="O1946" s="796">
        <v>1</v>
      </c>
      <c r="P1946" s="796">
        <v>6</v>
      </c>
      <c r="Q1946" s="794">
        <v>16530</v>
      </c>
    </row>
    <row r="1947" spans="2:17" s="49" customFormat="1" ht="11.25">
      <c r="B1947" s="791" t="s">
        <v>1225</v>
      </c>
      <c r="C1947" s="792" t="s">
        <v>1233</v>
      </c>
      <c r="D1947" s="792" t="s">
        <v>86</v>
      </c>
      <c r="E1947" s="793" t="s">
        <v>3581</v>
      </c>
      <c r="F1947" s="794">
        <v>4000</v>
      </c>
      <c r="G1947" s="792" t="s">
        <v>6354</v>
      </c>
      <c r="H1947" s="795" t="s">
        <v>6355</v>
      </c>
      <c r="I1947" s="795" t="s">
        <v>1331</v>
      </c>
      <c r="J1947" s="795" t="s">
        <v>1238</v>
      </c>
      <c r="K1947" s="793" t="s">
        <v>1251</v>
      </c>
      <c r="L1947" s="796">
        <v>1</v>
      </c>
      <c r="M1947" s="792">
        <v>12</v>
      </c>
      <c r="N1947" s="794">
        <v>50967.22</v>
      </c>
      <c r="O1947" s="796">
        <v>1</v>
      </c>
      <c r="P1947" s="796">
        <v>6</v>
      </c>
      <c r="Q1947" s="794">
        <v>24914.44</v>
      </c>
    </row>
    <row r="1948" spans="2:17" s="49" customFormat="1" ht="11.25">
      <c r="B1948" s="791" t="s">
        <v>1225</v>
      </c>
      <c r="C1948" s="792" t="s">
        <v>1243</v>
      </c>
      <c r="D1948" s="792" t="s">
        <v>86</v>
      </c>
      <c r="E1948" s="793" t="s">
        <v>1339</v>
      </c>
      <c r="F1948" s="794">
        <v>2300</v>
      </c>
      <c r="G1948" s="792" t="s">
        <v>6356</v>
      </c>
      <c r="H1948" s="795" t="s">
        <v>6357</v>
      </c>
      <c r="I1948" s="795" t="s">
        <v>6358</v>
      </c>
      <c r="J1948" s="795" t="s">
        <v>1256</v>
      </c>
      <c r="K1948" s="793" t="s">
        <v>1251</v>
      </c>
      <c r="L1948" s="796">
        <v>1</v>
      </c>
      <c r="M1948" s="792">
        <v>12</v>
      </c>
      <c r="N1948" s="794">
        <v>30656.38</v>
      </c>
      <c r="O1948" s="796">
        <v>1</v>
      </c>
      <c r="P1948" s="796">
        <v>6</v>
      </c>
      <c r="Q1948" s="794">
        <v>14709.550000000001</v>
      </c>
    </row>
    <row r="1949" spans="2:17" s="49" customFormat="1" ht="11.25">
      <c r="B1949" s="791" t="s">
        <v>1225</v>
      </c>
      <c r="C1949" s="792" t="s">
        <v>1233</v>
      </c>
      <c r="D1949" s="792" t="s">
        <v>86</v>
      </c>
      <c r="E1949" s="793" t="s">
        <v>1339</v>
      </c>
      <c r="F1949" s="794">
        <v>2300</v>
      </c>
      <c r="G1949" s="792" t="s">
        <v>6359</v>
      </c>
      <c r="H1949" s="795" t="s">
        <v>6360</v>
      </c>
      <c r="I1949" s="795" t="s">
        <v>2127</v>
      </c>
      <c r="J1949" s="795" t="s">
        <v>1256</v>
      </c>
      <c r="K1949" s="793" t="s">
        <v>1327</v>
      </c>
      <c r="L1949" s="796">
        <v>1</v>
      </c>
      <c r="M1949" s="792">
        <v>12</v>
      </c>
      <c r="N1949" s="794">
        <v>30594.41</v>
      </c>
      <c r="O1949" s="796">
        <v>1</v>
      </c>
      <c r="P1949" s="796">
        <v>6</v>
      </c>
      <c r="Q1949" s="794">
        <v>15730</v>
      </c>
    </row>
    <row r="1950" spans="2:17" s="49" customFormat="1" ht="11.25">
      <c r="B1950" s="791" t="s">
        <v>1225</v>
      </c>
      <c r="C1950" s="792" t="s">
        <v>1233</v>
      </c>
      <c r="D1950" s="792" t="s">
        <v>86</v>
      </c>
      <c r="E1950" s="793" t="s">
        <v>2157</v>
      </c>
      <c r="F1950" s="794">
        <v>4000</v>
      </c>
      <c r="G1950" s="792" t="s">
        <v>6361</v>
      </c>
      <c r="H1950" s="795" t="s">
        <v>6362</v>
      </c>
      <c r="I1950" s="795" t="s">
        <v>6363</v>
      </c>
      <c r="J1950" s="795" t="s">
        <v>1256</v>
      </c>
      <c r="K1950" s="793" t="s">
        <v>1251</v>
      </c>
      <c r="L1950" s="796">
        <v>1</v>
      </c>
      <c r="M1950" s="792">
        <v>12</v>
      </c>
      <c r="N1950" s="794">
        <v>52493.33</v>
      </c>
      <c r="O1950" s="796">
        <v>1</v>
      </c>
      <c r="P1950" s="796">
        <v>6</v>
      </c>
      <c r="Q1950" s="794">
        <v>24921.670000000002</v>
      </c>
    </row>
    <row r="1951" spans="2:17" s="49" customFormat="1" ht="11.25">
      <c r="B1951" s="791" t="s">
        <v>1225</v>
      </c>
      <c r="C1951" s="792" t="s">
        <v>1233</v>
      </c>
      <c r="D1951" s="792" t="s">
        <v>86</v>
      </c>
      <c r="E1951" s="793" t="s">
        <v>1244</v>
      </c>
      <c r="F1951" s="794">
        <v>1500</v>
      </c>
      <c r="G1951" s="792" t="s">
        <v>6364</v>
      </c>
      <c r="H1951" s="795" t="s">
        <v>6365</v>
      </c>
      <c r="I1951" s="795" t="s">
        <v>1242</v>
      </c>
      <c r="J1951" s="795" t="s">
        <v>1242</v>
      </c>
      <c r="K1951" s="793" t="s">
        <v>1242</v>
      </c>
      <c r="L1951" s="796">
        <v>7</v>
      </c>
      <c r="M1951" s="792">
        <v>12</v>
      </c>
      <c r="N1951" s="794">
        <v>21199.17</v>
      </c>
      <c r="O1951" s="796">
        <v>1</v>
      </c>
      <c r="P1951" s="796">
        <v>6</v>
      </c>
      <c r="Q1951" s="794">
        <v>9865.7200000000012</v>
      </c>
    </row>
    <row r="1952" spans="2:17" s="49" customFormat="1" ht="11.25">
      <c r="B1952" s="791" t="s">
        <v>1225</v>
      </c>
      <c r="C1952" s="792" t="s">
        <v>1233</v>
      </c>
      <c r="D1952" s="792" t="s">
        <v>86</v>
      </c>
      <c r="E1952" s="793" t="s">
        <v>4279</v>
      </c>
      <c r="F1952" s="794">
        <v>3500</v>
      </c>
      <c r="G1952" s="792" t="s">
        <v>6366</v>
      </c>
      <c r="H1952" s="795" t="s">
        <v>6367</v>
      </c>
      <c r="I1952" s="795" t="s">
        <v>6368</v>
      </c>
      <c r="J1952" s="795" t="s">
        <v>1256</v>
      </c>
      <c r="K1952" s="793" t="s">
        <v>1251</v>
      </c>
      <c r="L1952" s="796">
        <v>8</v>
      </c>
      <c r="M1952" s="792">
        <v>12</v>
      </c>
      <c r="N1952" s="794">
        <v>45016.53</v>
      </c>
      <c r="O1952" s="796">
        <v>1</v>
      </c>
      <c r="P1952" s="796">
        <v>6</v>
      </c>
      <c r="Q1952" s="794">
        <v>21930</v>
      </c>
    </row>
    <row r="1953" spans="2:17" s="49" customFormat="1" ht="11.25">
      <c r="B1953" s="791" t="s">
        <v>1225</v>
      </c>
      <c r="C1953" s="792" t="s">
        <v>1233</v>
      </c>
      <c r="D1953" s="792" t="s">
        <v>86</v>
      </c>
      <c r="E1953" s="793" t="s">
        <v>1244</v>
      </c>
      <c r="F1953" s="794">
        <v>2000</v>
      </c>
      <c r="G1953" s="792" t="s">
        <v>6369</v>
      </c>
      <c r="H1953" s="795" t="s">
        <v>6370</v>
      </c>
      <c r="I1953" s="795" t="s">
        <v>2348</v>
      </c>
      <c r="J1953" s="795" t="s">
        <v>1238</v>
      </c>
      <c r="K1953" s="793" t="s">
        <v>1251</v>
      </c>
      <c r="L1953" s="796">
        <v>1</v>
      </c>
      <c r="M1953" s="792">
        <v>12</v>
      </c>
      <c r="N1953" s="794">
        <v>26931.53</v>
      </c>
      <c r="O1953" s="796">
        <v>1</v>
      </c>
      <c r="P1953" s="796">
        <v>6</v>
      </c>
      <c r="Q1953" s="794">
        <v>12987.5</v>
      </c>
    </row>
    <row r="1954" spans="2:17" s="49" customFormat="1" ht="11.25">
      <c r="B1954" s="791" t="s">
        <v>1225</v>
      </c>
      <c r="C1954" s="792" t="s">
        <v>1233</v>
      </c>
      <c r="D1954" s="792" t="s">
        <v>86</v>
      </c>
      <c r="E1954" s="793" t="s">
        <v>1234</v>
      </c>
      <c r="F1954" s="794">
        <v>2000</v>
      </c>
      <c r="G1954" s="792" t="s">
        <v>6371</v>
      </c>
      <c r="H1954" s="795" t="s">
        <v>6372</v>
      </c>
      <c r="I1954" s="795" t="s">
        <v>1290</v>
      </c>
      <c r="J1954" s="795" t="s">
        <v>1238</v>
      </c>
      <c r="K1954" s="793" t="s">
        <v>1251</v>
      </c>
      <c r="L1954" s="796">
        <v>1</v>
      </c>
      <c r="M1954" s="792">
        <v>12</v>
      </c>
      <c r="N1954" s="794">
        <v>26991.53</v>
      </c>
      <c r="O1954" s="796">
        <v>1</v>
      </c>
      <c r="P1954" s="796">
        <v>6</v>
      </c>
      <c r="Q1954" s="794">
        <v>12930</v>
      </c>
    </row>
    <row r="1955" spans="2:17" s="49" customFormat="1" ht="11.25">
      <c r="B1955" s="791" t="s">
        <v>1225</v>
      </c>
      <c r="C1955" s="792" t="s">
        <v>1233</v>
      </c>
      <c r="D1955" s="792" t="s">
        <v>86</v>
      </c>
      <c r="E1955" s="793" t="s">
        <v>1505</v>
      </c>
      <c r="F1955" s="794">
        <v>1800</v>
      </c>
      <c r="G1955" s="792" t="s">
        <v>6373</v>
      </c>
      <c r="H1955" s="795" t="s">
        <v>6374</v>
      </c>
      <c r="I1955" s="795" t="s">
        <v>2127</v>
      </c>
      <c r="J1955" s="795" t="s">
        <v>1256</v>
      </c>
      <c r="K1955" s="793" t="s">
        <v>1327</v>
      </c>
      <c r="L1955" s="796">
        <v>7</v>
      </c>
      <c r="M1955" s="792">
        <v>12</v>
      </c>
      <c r="N1955" s="794">
        <v>20631.82</v>
      </c>
      <c r="O1955" s="796">
        <v>1</v>
      </c>
      <c r="P1955" s="796">
        <v>6</v>
      </c>
      <c r="Q1955" s="794">
        <v>11730</v>
      </c>
    </row>
    <row r="1956" spans="2:17" s="49" customFormat="1" ht="11.25">
      <c r="B1956" s="791" t="s">
        <v>1225</v>
      </c>
      <c r="C1956" s="792" t="s">
        <v>1233</v>
      </c>
      <c r="D1956" s="792" t="s">
        <v>86</v>
      </c>
      <c r="E1956" s="793" t="s">
        <v>1276</v>
      </c>
      <c r="F1956" s="794">
        <v>2600</v>
      </c>
      <c r="G1956" s="792" t="s">
        <v>6375</v>
      </c>
      <c r="H1956" s="795" t="s">
        <v>6376</v>
      </c>
      <c r="I1956" s="795" t="s">
        <v>1290</v>
      </c>
      <c r="J1956" s="795" t="s">
        <v>1238</v>
      </c>
      <c r="K1956" s="793" t="s">
        <v>1232</v>
      </c>
      <c r="L1956" s="796">
        <v>5</v>
      </c>
      <c r="M1956" s="792">
        <v>12</v>
      </c>
      <c r="N1956" s="794">
        <v>35196.400000000001</v>
      </c>
      <c r="O1956" s="796">
        <v>1</v>
      </c>
      <c r="P1956" s="796">
        <v>6</v>
      </c>
      <c r="Q1956" s="794">
        <v>16526.93</v>
      </c>
    </row>
    <row r="1957" spans="2:17" s="49" customFormat="1" ht="11.25">
      <c r="B1957" s="791" t="s">
        <v>1225</v>
      </c>
      <c r="C1957" s="792" t="s">
        <v>1233</v>
      </c>
      <c r="D1957" s="792" t="s">
        <v>86</v>
      </c>
      <c r="E1957" s="793" t="s">
        <v>6377</v>
      </c>
      <c r="F1957" s="794">
        <v>2300</v>
      </c>
      <c r="G1957" s="792" t="s">
        <v>6378</v>
      </c>
      <c r="H1957" s="795" t="s">
        <v>6379</v>
      </c>
      <c r="I1957" s="795" t="s">
        <v>6380</v>
      </c>
      <c r="J1957" s="795" t="s">
        <v>1238</v>
      </c>
      <c r="K1957" s="793" t="s">
        <v>1251</v>
      </c>
      <c r="L1957" s="796">
        <v>1</v>
      </c>
      <c r="M1957" s="792">
        <v>12</v>
      </c>
      <c r="N1957" s="794">
        <v>30597.919999999998</v>
      </c>
      <c r="O1957" s="796">
        <v>1</v>
      </c>
      <c r="P1957" s="796">
        <v>2</v>
      </c>
      <c r="Q1957" s="794">
        <v>1725</v>
      </c>
    </row>
    <row r="1958" spans="2:17" s="49" customFormat="1" ht="11.25">
      <c r="B1958" s="791" t="s">
        <v>1225</v>
      </c>
      <c r="C1958" s="792" t="s">
        <v>1233</v>
      </c>
      <c r="D1958" s="792" t="s">
        <v>86</v>
      </c>
      <c r="E1958" s="793" t="s">
        <v>1339</v>
      </c>
      <c r="F1958" s="794">
        <v>2000</v>
      </c>
      <c r="G1958" s="792" t="s">
        <v>6381</v>
      </c>
      <c r="H1958" s="795" t="s">
        <v>6382</v>
      </c>
      <c r="I1958" s="795" t="s">
        <v>1280</v>
      </c>
      <c r="J1958" s="795" t="s">
        <v>1256</v>
      </c>
      <c r="K1958" s="793" t="s">
        <v>1251</v>
      </c>
      <c r="L1958" s="796">
        <v>1</v>
      </c>
      <c r="M1958" s="792">
        <v>12</v>
      </c>
      <c r="N1958" s="794">
        <v>27066.11</v>
      </c>
      <c r="O1958" s="796">
        <v>1</v>
      </c>
      <c r="P1958" s="796">
        <v>6</v>
      </c>
      <c r="Q1958" s="794">
        <v>12593.62</v>
      </c>
    </row>
    <row r="1959" spans="2:17" s="49" customFormat="1" ht="11.25">
      <c r="B1959" s="791" t="s">
        <v>1225</v>
      </c>
      <c r="C1959" s="792" t="s">
        <v>1233</v>
      </c>
      <c r="D1959" s="792" t="s">
        <v>86</v>
      </c>
      <c r="E1959" s="793" t="s">
        <v>1234</v>
      </c>
      <c r="F1959" s="794">
        <v>2000</v>
      </c>
      <c r="G1959" s="792" t="s">
        <v>6383</v>
      </c>
      <c r="H1959" s="795" t="s">
        <v>6384</v>
      </c>
      <c r="I1959" s="795" t="s">
        <v>1331</v>
      </c>
      <c r="J1959" s="795" t="s">
        <v>1238</v>
      </c>
      <c r="K1959" s="793" t="s">
        <v>1251</v>
      </c>
      <c r="L1959" s="796">
        <v>1</v>
      </c>
      <c r="M1959" s="792">
        <v>12</v>
      </c>
      <c r="N1959" s="794">
        <v>26498.62</v>
      </c>
      <c r="O1959" s="796">
        <v>1</v>
      </c>
      <c r="P1959" s="796">
        <v>6</v>
      </c>
      <c r="Q1959" s="794">
        <v>12856.529999999999</v>
      </c>
    </row>
    <row r="1960" spans="2:17" s="49" customFormat="1" ht="11.25">
      <c r="B1960" s="791" t="s">
        <v>1225</v>
      </c>
      <c r="C1960" s="792" t="s">
        <v>1233</v>
      </c>
      <c r="D1960" s="792" t="s">
        <v>86</v>
      </c>
      <c r="E1960" s="793" t="s">
        <v>1244</v>
      </c>
      <c r="F1960" s="794">
        <v>2000</v>
      </c>
      <c r="G1960" s="792" t="s">
        <v>6385</v>
      </c>
      <c r="H1960" s="795" t="s">
        <v>6386</v>
      </c>
      <c r="I1960" s="795" t="s">
        <v>6387</v>
      </c>
      <c r="J1960" s="795" t="s">
        <v>1256</v>
      </c>
      <c r="K1960" s="793" t="s">
        <v>1260</v>
      </c>
      <c r="L1960" s="796">
        <v>1</v>
      </c>
      <c r="M1960" s="792">
        <v>12</v>
      </c>
      <c r="N1960" s="794">
        <v>26979.57</v>
      </c>
      <c r="O1960" s="796">
        <v>1</v>
      </c>
      <c r="P1960" s="796">
        <v>6</v>
      </c>
      <c r="Q1960" s="794">
        <v>12921.52</v>
      </c>
    </row>
    <row r="1961" spans="2:17" s="49" customFormat="1" ht="11.25">
      <c r="B1961" s="791" t="s">
        <v>1225</v>
      </c>
      <c r="C1961" s="792" t="s">
        <v>1233</v>
      </c>
      <c r="D1961" s="792" t="s">
        <v>86</v>
      </c>
      <c r="E1961" s="793" t="s">
        <v>1234</v>
      </c>
      <c r="F1961" s="794">
        <v>2000</v>
      </c>
      <c r="G1961" s="792" t="s">
        <v>6388</v>
      </c>
      <c r="H1961" s="795" t="s">
        <v>6389</v>
      </c>
      <c r="I1961" s="795" t="s">
        <v>1653</v>
      </c>
      <c r="J1961" s="795" t="s">
        <v>1256</v>
      </c>
      <c r="K1961" s="793" t="s">
        <v>1327</v>
      </c>
      <c r="L1961" s="796">
        <v>1</v>
      </c>
      <c r="M1961" s="792">
        <v>12</v>
      </c>
      <c r="N1961" s="794">
        <v>26926.37</v>
      </c>
      <c r="O1961" s="796">
        <v>1</v>
      </c>
      <c r="P1961" s="796">
        <v>6</v>
      </c>
      <c r="Q1961" s="794">
        <v>12860.84</v>
      </c>
    </row>
    <row r="1962" spans="2:17" s="49" customFormat="1" ht="11.25">
      <c r="B1962" s="791" t="s">
        <v>1225</v>
      </c>
      <c r="C1962" s="792" t="s">
        <v>1233</v>
      </c>
      <c r="D1962" s="792" t="s">
        <v>86</v>
      </c>
      <c r="E1962" s="793" t="s">
        <v>1284</v>
      </c>
      <c r="F1962" s="794">
        <v>2000</v>
      </c>
      <c r="G1962" s="792" t="s">
        <v>6390</v>
      </c>
      <c r="H1962" s="795" t="s">
        <v>6391</v>
      </c>
      <c r="I1962" s="795" t="s">
        <v>1331</v>
      </c>
      <c r="J1962" s="795" t="s">
        <v>1238</v>
      </c>
      <c r="K1962" s="793" t="s">
        <v>1251</v>
      </c>
      <c r="L1962" s="796">
        <v>1</v>
      </c>
      <c r="M1962" s="792">
        <v>6</v>
      </c>
      <c r="N1962" s="794">
        <v>9565.43</v>
      </c>
      <c r="O1962" s="796"/>
      <c r="P1962" s="796"/>
      <c r="Q1962" s="794"/>
    </row>
    <row r="1963" spans="2:17" s="49" customFormat="1" ht="11.25">
      <c r="B1963" s="791" t="s">
        <v>1225</v>
      </c>
      <c r="C1963" s="792" t="s">
        <v>1233</v>
      </c>
      <c r="D1963" s="792" t="s">
        <v>86</v>
      </c>
      <c r="E1963" s="793" t="s">
        <v>1647</v>
      </c>
      <c r="F1963" s="794">
        <v>5000</v>
      </c>
      <c r="G1963" s="792" t="s">
        <v>6392</v>
      </c>
      <c r="H1963" s="795" t="s">
        <v>6393</v>
      </c>
      <c r="I1963" s="795" t="s">
        <v>1274</v>
      </c>
      <c r="J1963" s="795" t="s">
        <v>1256</v>
      </c>
      <c r="K1963" s="793" t="s">
        <v>1327</v>
      </c>
      <c r="L1963" s="796">
        <v>1</v>
      </c>
      <c r="M1963" s="792">
        <v>12</v>
      </c>
      <c r="N1963" s="794">
        <v>63165.279999999999</v>
      </c>
      <c r="O1963" s="796">
        <v>1</v>
      </c>
      <c r="P1963" s="796">
        <v>6</v>
      </c>
      <c r="Q1963" s="794">
        <v>30922.71</v>
      </c>
    </row>
    <row r="1964" spans="2:17" s="49" customFormat="1" ht="11.25">
      <c r="B1964" s="791" t="s">
        <v>1225</v>
      </c>
      <c r="C1964" s="792" t="s">
        <v>1233</v>
      </c>
      <c r="D1964" s="792" t="s">
        <v>86</v>
      </c>
      <c r="E1964" s="793" t="s">
        <v>1339</v>
      </c>
      <c r="F1964" s="794">
        <v>2300</v>
      </c>
      <c r="G1964" s="792" t="s">
        <v>6394</v>
      </c>
      <c r="H1964" s="795" t="s">
        <v>6395</v>
      </c>
      <c r="I1964" s="795" t="s">
        <v>2087</v>
      </c>
      <c r="J1964" s="795" t="s">
        <v>1238</v>
      </c>
      <c r="K1964" s="793" t="s">
        <v>1251</v>
      </c>
      <c r="L1964" s="796">
        <v>7</v>
      </c>
      <c r="M1964" s="792">
        <v>12</v>
      </c>
      <c r="N1964" s="794">
        <v>30598.080000000002</v>
      </c>
      <c r="O1964" s="796">
        <v>1</v>
      </c>
      <c r="P1964" s="796">
        <v>6</v>
      </c>
      <c r="Q1964" s="794">
        <v>14729.519999999999</v>
      </c>
    </row>
    <row r="1965" spans="2:17" s="49" customFormat="1" ht="11.25">
      <c r="B1965" s="791" t="s">
        <v>1225</v>
      </c>
      <c r="C1965" s="792" t="s">
        <v>1233</v>
      </c>
      <c r="D1965" s="792" t="s">
        <v>86</v>
      </c>
      <c r="E1965" s="793" t="s">
        <v>1244</v>
      </c>
      <c r="F1965" s="794">
        <v>2000</v>
      </c>
      <c r="G1965" s="792" t="s">
        <v>6396</v>
      </c>
      <c r="H1965" s="795" t="s">
        <v>6397</v>
      </c>
      <c r="I1965" s="795" t="s">
        <v>1673</v>
      </c>
      <c r="J1965" s="795" t="s">
        <v>1238</v>
      </c>
      <c r="K1965" s="793" t="s">
        <v>1232</v>
      </c>
      <c r="L1965" s="796">
        <v>1</v>
      </c>
      <c r="M1965" s="792">
        <v>12</v>
      </c>
      <c r="N1965" s="794">
        <v>26933.33</v>
      </c>
      <c r="O1965" s="796">
        <v>1</v>
      </c>
      <c r="P1965" s="796">
        <v>6</v>
      </c>
      <c r="Q1965" s="794">
        <v>12922.36</v>
      </c>
    </row>
    <row r="1966" spans="2:17" s="49" customFormat="1" ht="11.25">
      <c r="B1966" s="791" t="s">
        <v>1225</v>
      </c>
      <c r="C1966" s="792" t="s">
        <v>1233</v>
      </c>
      <c r="D1966" s="792" t="s">
        <v>86</v>
      </c>
      <c r="E1966" s="793" t="s">
        <v>1284</v>
      </c>
      <c r="F1966" s="794">
        <v>2000</v>
      </c>
      <c r="G1966" s="792" t="s">
        <v>6398</v>
      </c>
      <c r="H1966" s="795" t="s">
        <v>6399</v>
      </c>
      <c r="I1966" s="795" t="s">
        <v>1290</v>
      </c>
      <c r="J1966" s="795" t="s">
        <v>1238</v>
      </c>
      <c r="K1966" s="793" t="s">
        <v>1251</v>
      </c>
      <c r="L1966" s="796">
        <v>1</v>
      </c>
      <c r="M1966" s="792">
        <v>12</v>
      </c>
      <c r="N1966" s="794">
        <v>26938.880000000001</v>
      </c>
      <c r="O1966" s="796">
        <v>0</v>
      </c>
      <c r="P1966" s="796">
        <v>1</v>
      </c>
      <c r="Q1966" s="794">
        <v>1483.33</v>
      </c>
    </row>
    <row r="1967" spans="2:17" s="49" customFormat="1" ht="11.25">
      <c r="B1967" s="791" t="s">
        <v>1225</v>
      </c>
      <c r="C1967" s="792" t="s">
        <v>1233</v>
      </c>
      <c r="D1967" s="792" t="s">
        <v>86</v>
      </c>
      <c r="E1967" s="793" t="s">
        <v>1244</v>
      </c>
      <c r="F1967" s="794">
        <v>2000</v>
      </c>
      <c r="G1967" s="792" t="s">
        <v>6400</v>
      </c>
      <c r="H1967" s="795" t="s">
        <v>6401</v>
      </c>
      <c r="I1967" s="795" t="s">
        <v>4623</v>
      </c>
      <c r="J1967" s="795" t="s">
        <v>1256</v>
      </c>
      <c r="K1967" s="793" t="s">
        <v>1251</v>
      </c>
      <c r="L1967" s="796">
        <v>1</v>
      </c>
      <c r="M1967" s="792">
        <v>12</v>
      </c>
      <c r="N1967" s="794">
        <v>26999.18</v>
      </c>
      <c r="O1967" s="796">
        <v>1</v>
      </c>
      <c r="P1967" s="796">
        <v>6</v>
      </c>
      <c r="Q1967" s="794">
        <v>12926.800000000001</v>
      </c>
    </row>
    <row r="1968" spans="2:17" s="49" customFormat="1" ht="11.25">
      <c r="B1968" s="791" t="s">
        <v>1225</v>
      </c>
      <c r="C1968" s="792" t="s">
        <v>1233</v>
      </c>
      <c r="D1968" s="792" t="s">
        <v>86</v>
      </c>
      <c r="E1968" s="793" t="s">
        <v>1234</v>
      </c>
      <c r="F1968" s="794">
        <v>2000</v>
      </c>
      <c r="G1968" s="792" t="s">
        <v>6402</v>
      </c>
      <c r="H1968" s="795" t="s">
        <v>6403</v>
      </c>
      <c r="I1968" s="795" t="s">
        <v>3513</v>
      </c>
      <c r="J1968" s="795" t="s">
        <v>1256</v>
      </c>
      <c r="K1968" s="793" t="s">
        <v>1260</v>
      </c>
      <c r="L1968" s="796">
        <v>1</v>
      </c>
      <c r="M1968" s="792">
        <v>12</v>
      </c>
      <c r="N1968" s="794">
        <v>26977.8</v>
      </c>
      <c r="O1968" s="796">
        <v>1</v>
      </c>
      <c r="P1968" s="796">
        <v>6</v>
      </c>
      <c r="Q1968" s="794">
        <v>12928.609999999999</v>
      </c>
    </row>
    <row r="1969" spans="2:17" s="49" customFormat="1" ht="11.25">
      <c r="B1969" s="791" t="s">
        <v>1225</v>
      </c>
      <c r="C1969" s="792" t="s">
        <v>1233</v>
      </c>
      <c r="D1969" s="792" t="s">
        <v>86</v>
      </c>
      <c r="E1969" s="793" t="s">
        <v>1284</v>
      </c>
      <c r="F1969" s="794">
        <v>2000</v>
      </c>
      <c r="G1969" s="792" t="s">
        <v>6404</v>
      </c>
      <c r="H1969" s="795" t="s">
        <v>6405</v>
      </c>
      <c r="I1969" s="795" t="s">
        <v>2001</v>
      </c>
      <c r="J1969" s="795" t="s">
        <v>1238</v>
      </c>
      <c r="K1969" s="793" t="s">
        <v>1232</v>
      </c>
      <c r="L1969" s="796">
        <v>1</v>
      </c>
      <c r="M1969" s="792">
        <v>12</v>
      </c>
      <c r="N1969" s="794">
        <v>26933.33</v>
      </c>
      <c r="O1969" s="796">
        <v>1</v>
      </c>
      <c r="P1969" s="796">
        <v>6</v>
      </c>
      <c r="Q1969" s="794">
        <v>12926.949999999999</v>
      </c>
    </row>
    <row r="1970" spans="2:17" s="49" customFormat="1" ht="11.25">
      <c r="B1970" s="791" t="s">
        <v>1225</v>
      </c>
      <c r="C1970" s="792" t="s">
        <v>1233</v>
      </c>
      <c r="D1970" s="792" t="s">
        <v>86</v>
      </c>
      <c r="E1970" s="793" t="s">
        <v>2470</v>
      </c>
      <c r="F1970" s="794">
        <v>2600</v>
      </c>
      <c r="G1970" s="792" t="s">
        <v>6406</v>
      </c>
      <c r="H1970" s="795" t="s">
        <v>6407</v>
      </c>
      <c r="I1970" s="795" t="s">
        <v>6408</v>
      </c>
      <c r="J1970" s="795" t="s">
        <v>1256</v>
      </c>
      <c r="K1970" s="793" t="s">
        <v>1327</v>
      </c>
      <c r="L1970" s="796">
        <v>1</v>
      </c>
      <c r="M1970" s="792">
        <v>12</v>
      </c>
      <c r="N1970" s="794">
        <v>34188.81</v>
      </c>
      <c r="O1970" s="796">
        <v>1</v>
      </c>
      <c r="P1970" s="796">
        <v>6</v>
      </c>
      <c r="Q1970" s="794">
        <v>16513.210000000003</v>
      </c>
    </row>
    <row r="1971" spans="2:17" s="49" customFormat="1" ht="11.25">
      <c r="B1971" s="791" t="s">
        <v>1225</v>
      </c>
      <c r="C1971" s="792" t="s">
        <v>1233</v>
      </c>
      <c r="D1971" s="792" t="s">
        <v>86</v>
      </c>
      <c r="E1971" s="793" t="s">
        <v>2335</v>
      </c>
      <c r="F1971" s="794">
        <v>2100</v>
      </c>
      <c r="G1971" s="792" t="s">
        <v>6409</v>
      </c>
      <c r="H1971" s="795" t="s">
        <v>6410</v>
      </c>
      <c r="I1971" s="795" t="s">
        <v>1290</v>
      </c>
      <c r="J1971" s="795" t="s">
        <v>1238</v>
      </c>
      <c r="K1971" s="793" t="s">
        <v>1232</v>
      </c>
      <c r="L1971" s="796">
        <v>8</v>
      </c>
      <c r="M1971" s="792">
        <v>12</v>
      </c>
      <c r="N1971" s="794">
        <v>28057.52</v>
      </c>
      <c r="O1971" s="796">
        <v>1</v>
      </c>
      <c r="P1971" s="796">
        <v>6</v>
      </c>
      <c r="Q1971" s="794">
        <v>13529.119999999999</v>
      </c>
    </row>
    <row r="1972" spans="2:17" s="49" customFormat="1" ht="11.25">
      <c r="B1972" s="791" t="s">
        <v>1225</v>
      </c>
      <c r="C1972" s="792" t="s">
        <v>1233</v>
      </c>
      <c r="D1972" s="792" t="s">
        <v>86</v>
      </c>
      <c r="E1972" s="793" t="s">
        <v>1234</v>
      </c>
      <c r="F1972" s="794">
        <v>2000</v>
      </c>
      <c r="G1972" s="792" t="s">
        <v>6411</v>
      </c>
      <c r="H1972" s="795" t="s">
        <v>6412</v>
      </c>
      <c r="I1972" s="795" t="s">
        <v>4741</v>
      </c>
      <c r="J1972" s="795" t="s">
        <v>1256</v>
      </c>
      <c r="K1972" s="793" t="s">
        <v>1327</v>
      </c>
      <c r="L1972" s="796">
        <v>1</v>
      </c>
      <c r="M1972" s="792">
        <v>12</v>
      </c>
      <c r="N1972" s="794">
        <v>26909.29</v>
      </c>
      <c r="O1972" s="796">
        <v>1</v>
      </c>
      <c r="P1972" s="796">
        <v>6</v>
      </c>
      <c r="Q1972" s="794">
        <v>12846.789999999999</v>
      </c>
    </row>
    <row r="1973" spans="2:17" s="49" customFormat="1" ht="11.25">
      <c r="B1973" s="791" t="s">
        <v>1225</v>
      </c>
      <c r="C1973" s="792" t="s">
        <v>1233</v>
      </c>
      <c r="D1973" s="792" t="s">
        <v>86</v>
      </c>
      <c r="E1973" s="793" t="s">
        <v>1387</v>
      </c>
      <c r="F1973" s="794">
        <v>2300</v>
      </c>
      <c r="G1973" s="792" t="s">
        <v>6413</v>
      </c>
      <c r="H1973" s="795" t="s">
        <v>6414</v>
      </c>
      <c r="I1973" s="795" t="s">
        <v>1290</v>
      </c>
      <c r="J1973" s="795" t="s">
        <v>1238</v>
      </c>
      <c r="K1973" s="793" t="s">
        <v>1251</v>
      </c>
      <c r="L1973" s="796">
        <v>1</v>
      </c>
      <c r="M1973" s="792">
        <v>12</v>
      </c>
      <c r="N1973" s="794">
        <v>30592.33</v>
      </c>
      <c r="O1973" s="796">
        <v>1</v>
      </c>
      <c r="P1973" s="796">
        <v>6</v>
      </c>
      <c r="Q1973" s="794">
        <v>14640.55</v>
      </c>
    </row>
    <row r="1974" spans="2:17" s="49" customFormat="1" ht="11.25">
      <c r="B1974" s="791" t="s">
        <v>1225</v>
      </c>
      <c r="C1974" s="792" t="s">
        <v>1233</v>
      </c>
      <c r="D1974" s="792" t="s">
        <v>86</v>
      </c>
      <c r="E1974" s="793" t="s">
        <v>1871</v>
      </c>
      <c r="F1974" s="794">
        <v>2100</v>
      </c>
      <c r="G1974" s="792" t="s">
        <v>6415</v>
      </c>
      <c r="H1974" s="795" t="s">
        <v>6416</v>
      </c>
      <c r="I1974" s="795" t="s">
        <v>1242</v>
      </c>
      <c r="J1974" s="795" t="s">
        <v>1242</v>
      </c>
      <c r="K1974" s="793" t="s">
        <v>1242</v>
      </c>
      <c r="L1974" s="796">
        <v>7</v>
      </c>
      <c r="M1974" s="792">
        <v>12</v>
      </c>
      <c r="N1974" s="794">
        <v>28264.45</v>
      </c>
      <c r="O1974" s="796">
        <v>1</v>
      </c>
      <c r="P1974" s="796">
        <v>6</v>
      </c>
      <c r="Q1974" s="794">
        <v>13525.33</v>
      </c>
    </row>
    <row r="1975" spans="2:17" s="49" customFormat="1" ht="11.25">
      <c r="B1975" s="791" t="s">
        <v>1225</v>
      </c>
      <c r="C1975" s="792" t="s">
        <v>1233</v>
      </c>
      <c r="D1975" s="792" t="s">
        <v>86</v>
      </c>
      <c r="E1975" s="793" t="s">
        <v>1244</v>
      </c>
      <c r="F1975" s="794">
        <v>2000</v>
      </c>
      <c r="G1975" s="792" t="s">
        <v>6417</v>
      </c>
      <c r="H1975" s="795" t="s">
        <v>6418</v>
      </c>
      <c r="I1975" s="795" t="s">
        <v>1331</v>
      </c>
      <c r="J1975" s="795" t="s">
        <v>1238</v>
      </c>
      <c r="K1975" s="793" t="s">
        <v>1232</v>
      </c>
      <c r="L1975" s="796">
        <v>1</v>
      </c>
      <c r="M1975" s="792">
        <v>12</v>
      </c>
      <c r="N1975" s="794">
        <v>27933.33</v>
      </c>
      <c r="O1975" s="796">
        <v>1</v>
      </c>
      <c r="P1975" s="796">
        <v>6</v>
      </c>
      <c r="Q1975" s="794">
        <v>12929.31</v>
      </c>
    </row>
    <row r="1976" spans="2:17" s="49" customFormat="1" ht="11.25">
      <c r="B1976" s="791" t="s">
        <v>1225</v>
      </c>
      <c r="C1976" s="792" t="s">
        <v>1233</v>
      </c>
      <c r="D1976" s="792" t="s">
        <v>86</v>
      </c>
      <c r="E1976" s="793" t="s">
        <v>1769</v>
      </c>
      <c r="F1976" s="794">
        <v>2600</v>
      </c>
      <c r="G1976" s="792" t="s">
        <v>6419</v>
      </c>
      <c r="H1976" s="795" t="s">
        <v>6420</v>
      </c>
      <c r="I1976" s="795" t="s">
        <v>1290</v>
      </c>
      <c r="J1976" s="795" t="s">
        <v>1238</v>
      </c>
      <c r="K1976" s="793" t="s">
        <v>1251</v>
      </c>
      <c r="L1976" s="796">
        <v>1</v>
      </c>
      <c r="M1976" s="792">
        <v>12</v>
      </c>
      <c r="N1976" s="794">
        <v>34198.19</v>
      </c>
      <c r="O1976" s="796">
        <v>1</v>
      </c>
      <c r="P1976" s="796">
        <v>6</v>
      </c>
      <c r="Q1976" s="794">
        <v>16511.039999999997</v>
      </c>
    </row>
    <row r="1977" spans="2:17" s="49" customFormat="1" ht="11.25">
      <c r="B1977" s="791" t="s">
        <v>1225</v>
      </c>
      <c r="C1977" s="792" t="s">
        <v>1243</v>
      </c>
      <c r="D1977" s="792" t="s">
        <v>86</v>
      </c>
      <c r="E1977" s="793" t="s">
        <v>1505</v>
      </c>
      <c r="F1977" s="794">
        <v>1800</v>
      </c>
      <c r="G1977" s="792" t="s">
        <v>6421</v>
      </c>
      <c r="H1977" s="795" t="s">
        <v>6422</v>
      </c>
      <c r="I1977" s="795" t="s">
        <v>1242</v>
      </c>
      <c r="J1977" s="795" t="s">
        <v>1242</v>
      </c>
      <c r="K1977" s="793" t="s">
        <v>1242</v>
      </c>
      <c r="L1977" s="796">
        <v>0</v>
      </c>
      <c r="M1977" s="792">
        <v>1</v>
      </c>
      <c r="N1977" s="794">
        <v>2090</v>
      </c>
      <c r="O1977" s="796"/>
      <c r="P1977" s="796"/>
      <c r="Q1977" s="794"/>
    </row>
    <row r="1978" spans="2:17" s="49" customFormat="1" ht="11.25">
      <c r="B1978" s="791" t="s">
        <v>1225</v>
      </c>
      <c r="C1978" s="792" t="s">
        <v>1233</v>
      </c>
      <c r="D1978" s="792" t="s">
        <v>86</v>
      </c>
      <c r="E1978" s="793" t="s">
        <v>6423</v>
      </c>
      <c r="F1978" s="794">
        <v>5500</v>
      </c>
      <c r="G1978" s="792" t="s">
        <v>6424</v>
      </c>
      <c r="H1978" s="795" t="s">
        <v>6425</v>
      </c>
      <c r="I1978" s="795" t="s">
        <v>1449</v>
      </c>
      <c r="J1978" s="795" t="s">
        <v>1256</v>
      </c>
      <c r="K1978" s="793" t="s">
        <v>1251</v>
      </c>
      <c r="L1978" s="796">
        <v>8</v>
      </c>
      <c r="M1978" s="792">
        <v>12</v>
      </c>
      <c r="N1978" s="794">
        <v>68830.8</v>
      </c>
      <c r="O1978" s="796">
        <v>0</v>
      </c>
      <c r="P1978" s="796">
        <v>2</v>
      </c>
      <c r="Q1978" s="794">
        <v>3850</v>
      </c>
    </row>
    <row r="1979" spans="2:17" s="49" customFormat="1" ht="11.25">
      <c r="B1979" s="791" t="s">
        <v>1225</v>
      </c>
      <c r="C1979" s="792" t="s">
        <v>1233</v>
      </c>
      <c r="D1979" s="792" t="s">
        <v>86</v>
      </c>
      <c r="E1979" s="793" t="s">
        <v>1244</v>
      </c>
      <c r="F1979" s="794">
        <v>2000</v>
      </c>
      <c r="G1979" s="792" t="s">
        <v>6426</v>
      </c>
      <c r="H1979" s="795" t="s">
        <v>6427</v>
      </c>
      <c r="I1979" s="795" t="s">
        <v>6428</v>
      </c>
      <c r="J1979" s="795" t="s">
        <v>1256</v>
      </c>
      <c r="K1979" s="793" t="s">
        <v>1327</v>
      </c>
      <c r="L1979" s="796">
        <v>1</v>
      </c>
      <c r="M1979" s="792">
        <v>12</v>
      </c>
      <c r="N1979" s="794">
        <v>26989.16</v>
      </c>
      <c r="O1979" s="796">
        <v>1</v>
      </c>
      <c r="P1979" s="796">
        <v>6</v>
      </c>
      <c r="Q1979" s="794">
        <v>12930</v>
      </c>
    </row>
    <row r="1980" spans="2:17" s="49" customFormat="1" ht="11.25">
      <c r="B1980" s="791" t="s">
        <v>1225</v>
      </c>
      <c r="C1980" s="792" t="s">
        <v>1233</v>
      </c>
      <c r="D1980" s="792" t="s">
        <v>86</v>
      </c>
      <c r="E1980" s="793" t="s">
        <v>1244</v>
      </c>
      <c r="F1980" s="794">
        <v>2000</v>
      </c>
      <c r="G1980" s="792" t="s">
        <v>6429</v>
      </c>
      <c r="H1980" s="795" t="s">
        <v>6430</v>
      </c>
      <c r="I1980" s="795" t="s">
        <v>1880</v>
      </c>
      <c r="J1980" s="795" t="s">
        <v>1238</v>
      </c>
      <c r="K1980" s="793" t="s">
        <v>1232</v>
      </c>
      <c r="L1980" s="796">
        <v>1</v>
      </c>
      <c r="M1980" s="792">
        <v>12</v>
      </c>
      <c r="N1980" s="794">
        <v>26863.9</v>
      </c>
      <c r="O1980" s="796">
        <v>1</v>
      </c>
      <c r="P1980" s="796">
        <v>6</v>
      </c>
      <c r="Q1980" s="794">
        <v>12858.339999999998</v>
      </c>
    </row>
    <row r="1981" spans="2:17" s="49" customFormat="1" ht="11.25">
      <c r="B1981" s="791" t="s">
        <v>1225</v>
      </c>
      <c r="C1981" s="792" t="s">
        <v>1233</v>
      </c>
      <c r="D1981" s="792" t="s">
        <v>86</v>
      </c>
      <c r="E1981" s="793" t="s">
        <v>1839</v>
      </c>
      <c r="F1981" s="794">
        <v>2600</v>
      </c>
      <c r="G1981" s="792" t="s">
        <v>6431</v>
      </c>
      <c r="H1981" s="795" t="s">
        <v>6432</v>
      </c>
      <c r="I1981" s="795" t="s">
        <v>1331</v>
      </c>
      <c r="J1981" s="795" t="s">
        <v>1238</v>
      </c>
      <c r="K1981" s="793" t="s">
        <v>1251</v>
      </c>
      <c r="L1981" s="796">
        <v>1</v>
      </c>
      <c r="M1981" s="792">
        <v>12</v>
      </c>
      <c r="N1981" s="794">
        <v>35275.300000000003</v>
      </c>
      <c r="O1981" s="796">
        <v>1</v>
      </c>
      <c r="P1981" s="796">
        <v>6</v>
      </c>
      <c r="Q1981" s="794">
        <v>16530</v>
      </c>
    </row>
    <row r="1982" spans="2:17" s="49" customFormat="1" ht="11.25">
      <c r="B1982" s="791" t="s">
        <v>1225</v>
      </c>
      <c r="C1982" s="792" t="s">
        <v>1226</v>
      </c>
      <c r="D1982" s="792" t="s">
        <v>86</v>
      </c>
      <c r="E1982" s="793" t="s">
        <v>1287</v>
      </c>
      <c r="F1982" s="794">
        <v>2100</v>
      </c>
      <c r="G1982" s="792" t="s">
        <v>6433</v>
      </c>
      <c r="H1982" s="795" t="s">
        <v>6434</v>
      </c>
      <c r="I1982" s="795" t="s">
        <v>6435</v>
      </c>
      <c r="J1982" s="795" t="s">
        <v>1256</v>
      </c>
      <c r="K1982" s="793" t="s">
        <v>1260</v>
      </c>
      <c r="L1982" s="796">
        <v>0</v>
      </c>
      <c r="M1982" s="792">
        <v>1</v>
      </c>
      <c r="N1982" s="794">
        <v>1575</v>
      </c>
      <c r="O1982" s="796"/>
      <c r="P1982" s="796"/>
      <c r="Q1982" s="794"/>
    </row>
    <row r="1983" spans="2:17" s="49" customFormat="1" ht="11.25">
      <c r="B1983" s="791" t="s">
        <v>1225</v>
      </c>
      <c r="C1983" s="792" t="s">
        <v>1233</v>
      </c>
      <c r="D1983" s="792" t="s">
        <v>86</v>
      </c>
      <c r="E1983" s="793" t="s">
        <v>1234</v>
      </c>
      <c r="F1983" s="794">
        <v>2000</v>
      </c>
      <c r="G1983" s="792" t="s">
        <v>6436</v>
      </c>
      <c r="H1983" s="795" t="s">
        <v>6437</v>
      </c>
      <c r="I1983" s="795" t="s">
        <v>6438</v>
      </c>
      <c r="J1983" s="795" t="s">
        <v>1256</v>
      </c>
      <c r="K1983" s="793" t="s">
        <v>1327</v>
      </c>
      <c r="L1983" s="796">
        <v>1</v>
      </c>
      <c r="M1983" s="792">
        <v>12</v>
      </c>
      <c r="N1983" s="794">
        <v>26858.46</v>
      </c>
      <c r="O1983" s="796">
        <v>1</v>
      </c>
      <c r="P1983" s="796">
        <v>6</v>
      </c>
      <c r="Q1983" s="794">
        <v>12920.149999999998</v>
      </c>
    </row>
    <row r="1984" spans="2:17" s="49" customFormat="1" ht="11.25">
      <c r="B1984" s="791" t="s">
        <v>1225</v>
      </c>
      <c r="C1984" s="792" t="s">
        <v>1233</v>
      </c>
      <c r="D1984" s="792" t="s">
        <v>86</v>
      </c>
      <c r="E1984" s="793" t="s">
        <v>3095</v>
      </c>
      <c r="F1984" s="794">
        <v>2600</v>
      </c>
      <c r="G1984" s="792" t="s">
        <v>6439</v>
      </c>
      <c r="H1984" s="795" t="s">
        <v>6440</v>
      </c>
      <c r="I1984" s="795" t="s">
        <v>2039</v>
      </c>
      <c r="J1984" s="795" t="s">
        <v>1238</v>
      </c>
      <c r="K1984" s="793" t="s">
        <v>1251</v>
      </c>
      <c r="L1984" s="796">
        <v>1</v>
      </c>
      <c r="M1984" s="792">
        <v>12</v>
      </c>
      <c r="N1984" s="794">
        <v>34152.879999999997</v>
      </c>
      <c r="O1984" s="796">
        <v>0</v>
      </c>
      <c r="P1984" s="796">
        <v>1</v>
      </c>
      <c r="Q1984" s="794">
        <v>2903.33</v>
      </c>
    </row>
    <row r="1985" spans="2:17" s="49" customFormat="1" ht="11.25">
      <c r="B1985" s="791" t="s">
        <v>1225</v>
      </c>
      <c r="C1985" s="792" t="s">
        <v>1233</v>
      </c>
      <c r="D1985" s="792" t="s">
        <v>86</v>
      </c>
      <c r="E1985" s="793" t="s">
        <v>1244</v>
      </c>
      <c r="F1985" s="794">
        <v>2000</v>
      </c>
      <c r="G1985" s="792" t="s">
        <v>6441</v>
      </c>
      <c r="H1985" s="795" t="s">
        <v>6442</v>
      </c>
      <c r="I1985" s="795" t="s">
        <v>3435</v>
      </c>
      <c r="J1985" s="795" t="s">
        <v>1256</v>
      </c>
      <c r="K1985" s="793" t="s">
        <v>1251</v>
      </c>
      <c r="L1985" s="796">
        <v>1</v>
      </c>
      <c r="M1985" s="792">
        <v>12</v>
      </c>
      <c r="N1985" s="794">
        <v>27046.12</v>
      </c>
      <c r="O1985" s="796">
        <v>1</v>
      </c>
      <c r="P1985" s="796">
        <v>6</v>
      </c>
      <c r="Q1985" s="794">
        <v>12925.97</v>
      </c>
    </row>
    <row r="1986" spans="2:17" s="49" customFormat="1" ht="11.25">
      <c r="B1986" s="791" t="s">
        <v>1225</v>
      </c>
      <c r="C1986" s="792" t="s">
        <v>1233</v>
      </c>
      <c r="D1986" s="792" t="s">
        <v>86</v>
      </c>
      <c r="E1986" s="793" t="s">
        <v>2062</v>
      </c>
      <c r="F1986" s="794">
        <v>2300</v>
      </c>
      <c r="G1986" s="792" t="s">
        <v>6443</v>
      </c>
      <c r="H1986" s="795" t="s">
        <v>6444</v>
      </c>
      <c r="I1986" s="795" t="s">
        <v>1290</v>
      </c>
      <c r="J1986" s="795" t="s">
        <v>1238</v>
      </c>
      <c r="K1986" s="793" t="s">
        <v>1232</v>
      </c>
      <c r="L1986" s="796">
        <v>1</v>
      </c>
      <c r="M1986" s="792">
        <v>12</v>
      </c>
      <c r="N1986" s="794">
        <v>30523.33</v>
      </c>
      <c r="O1986" s="796">
        <v>1</v>
      </c>
      <c r="P1986" s="796">
        <v>6</v>
      </c>
      <c r="Q1986" s="794">
        <v>14728.4</v>
      </c>
    </row>
    <row r="1987" spans="2:17" s="49" customFormat="1" ht="11.25">
      <c r="B1987" s="791" t="s">
        <v>1225</v>
      </c>
      <c r="C1987" s="792" t="s">
        <v>1243</v>
      </c>
      <c r="D1987" s="792" t="s">
        <v>86</v>
      </c>
      <c r="E1987" s="793" t="s">
        <v>1244</v>
      </c>
      <c r="F1987" s="794">
        <v>2000</v>
      </c>
      <c r="G1987" s="792" t="s">
        <v>6445</v>
      </c>
      <c r="H1987" s="795" t="s">
        <v>6446</v>
      </c>
      <c r="I1987" s="795" t="s">
        <v>6447</v>
      </c>
      <c r="J1987" s="795" t="s">
        <v>1256</v>
      </c>
      <c r="K1987" s="793" t="s">
        <v>1327</v>
      </c>
      <c r="L1987" s="796">
        <v>0</v>
      </c>
      <c r="M1987" s="792">
        <v>1</v>
      </c>
      <c r="N1987" s="794">
        <v>2088.89</v>
      </c>
      <c r="O1987" s="796"/>
      <c r="P1987" s="796"/>
      <c r="Q1987" s="794"/>
    </row>
    <row r="1988" spans="2:17" s="49" customFormat="1" ht="11.25">
      <c r="B1988" s="791" t="s">
        <v>1225</v>
      </c>
      <c r="C1988" s="792" t="s">
        <v>1233</v>
      </c>
      <c r="D1988" s="792" t="s">
        <v>86</v>
      </c>
      <c r="E1988" s="793" t="s">
        <v>3168</v>
      </c>
      <c r="F1988" s="794">
        <v>2000</v>
      </c>
      <c r="G1988" s="792" t="s">
        <v>6448</v>
      </c>
      <c r="H1988" s="795" t="s">
        <v>6449</v>
      </c>
      <c r="I1988" s="795" t="s">
        <v>1290</v>
      </c>
      <c r="J1988" s="795" t="s">
        <v>1238</v>
      </c>
      <c r="K1988" s="793" t="s">
        <v>1275</v>
      </c>
      <c r="L1988" s="796">
        <v>1</v>
      </c>
      <c r="M1988" s="792">
        <v>12</v>
      </c>
      <c r="N1988" s="794">
        <v>21629.69</v>
      </c>
      <c r="O1988" s="796">
        <v>1</v>
      </c>
      <c r="P1988" s="796">
        <v>6</v>
      </c>
      <c r="Q1988" s="794">
        <v>12871.67</v>
      </c>
    </row>
    <row r="1989" spans="2:17" s="49" customFormat="1" ht="11.25">
      <c r="B1989" s="791" t="s">
        <v>1225</v>
      </c>
      <c r="C1989" s="792" t="s">
        <v>1243</v>
      </c>
      <c r="D1989" s="792" t="s">
        <v>86</v>
      </c>
      <c r="E1989" s="793" t="s">
        <v>1362</v>
      </c>
      <c r="F1989" s="794">
        <v>3000</v>
      </c>
      <c r="G1989" s="792" t="s">
        <v>6450</v>
      </c>
      <c r="H1989" s="795" t="s">
        <v>6451</v>
      </c>
      <c r="I1989" s="795" t="s">
        <v>2004</v>
      </c>
      <c r="J1989" s="795" t="s">
        <v>1238</v>
      </c>
      <c r="K1989" s="793" t="s">
        <v>1251</v>
      </c>
      <c r="L1989" s="796">
        <v>1</v>
      </c>
      <c r="M1989" s="792">
        <v>12</v>
      </c>
      <c r="N1989" s="794">
        <v>38762.700000000004</v>
      </c>
      <c r="O1989" s="796">
        <v>1</v>
      </c>
      <c r="P1989" s="796">
        <v>6</v>
      </c>
      <c r="Q1989" s="794">
        <v>18922.079999999998</v>
      </c>
    </row>
    <row r="1990" spans="2:17" s="49" customFormat="1" ht="11.25">
      <c r="B1990" s="791" t="s">
        <v>1225</v>
      </c>
      <c r="C1990" s="792" t="s">
        <v>1233</v>
      </c>
      <c r="D1990" s="792" t="s">
        <v>86</v>
      </c>
      <c r="E1990" s="793" t="s">
        <v>1234</v>
      </c>
      <c r="F1990" s="794">
        <v>2000</v>
      </c>
      <c r="G1990" s="792" t="s">
        <v>6452</v>
      </c>
      <c r="H1990" s="795" t="s">
        <v>6453</v>
      </c>
      <c r="I1990" s="795" t="s">
        <v>1895</v>
      </c>
      <c r="J1990" s="795" t="s">
        <v>1238</v>
      </c>
      <c r="K1990" s="793" t="s">
        <v>1251</v>
      </c>
      <c r="L1990" s="796">
        <v>1</v>
      </c>
      <c r="M1990" s="792">
        <v>12</v>
      </c>
      <c r="N1990" s="794">
        <v>26864.02</v>
      </c>
      <c r="O1990" s="796">
        <v>1</v>
      </c>
      <c r="P1990" s="796">
        <v>6</v>
      </c>
      <c r="Q1990" s="794">
        <v>12901.25</v>
      </c>
    </row>
    <row r="1991" spans="2:17" s="49" customFormat="1" ht="11.25">
      <c r="B1991" s="791" t="s">
        <v>1225</v>
      </c>
      <c r="C1991" s="792" t="s">
        <v>1233</v>
      </c>
      <c r="D1991" s="792" t="s">
        <v>86</v>
      </c>
      <c r="E1991" s="793" t="s">
        <v>3168</v>
      </c>
      <c r="F1991" s="794">
        <v>2000</v>
      </c>
      <c r="G1991" s="792" t="s">
        <v>6454</v>
      </c>
      <c r="H1991" s="795" t="s">
        <v>6455</v>
      </c>
      <c r="I1991" s="795" t="s">
        <v>1296</v>
      </c>
      <c r="J1991" s="795" t="s">
        <v>1238</v>
      </c>
      <c r="K1991" s="793" t="s">
        <v>1232</v>
      </c>
      <c r="L1991" s="796">
        <v>1</v>
      </c>
      <c r="M1991" s="792">
        <v>12</v>
      </c>
      <c r="N1991" s="794">
        <v>26701.13</v>
      </c>
      <c r="O1991" s="796">
        <v>1</v>
      </c>
      <c r="P1991" s="796">
        <v>6</v>
      </c>
      <c r="Q1991" s="794">
        <v>12924.46</v>
      </c>
    </row>
    <row r="1992" spans="2:17" s="49" customFormat="1" ht="11.25">
      <c r="B1992" s="791" t="s">
        <v>1225</v>
      </c>
      <c r="C1992" s="792" t="s">
        <v>1233</v>
      </c>
      <c r="D1992" s="792" t="s">
        <v>86</v>
      </c>
      <c r="E1992" s="793" t="s">
        <v>1284</v>
      </c>
      <c r="F1992" s="794">
        <v>2000</v>
      </c>
      <c r="G1992" s="792" t="s">
        <v>6456</v>
      </c>
      <c r="H1992" s="795" t="s">
        <v>6457</v>
      </c>
      <c r="I1992" s="795" t="s">
        <v>6458</v>
      </c>
      <c r="J1992" s="795" t="s">
        <v>1238</v>
      </c>
      <c r="K1992" s="793" t="s">
        <v>1232</v>
      </c>
      <c r="L1992" s="796">
        <v>1</v>
      </c>
      <c r="M1992" s="792">
        <v>12</v>
      </c>
      <c r="N1992" s="794">
        <v>26929.03</v>
      </c>
      <c r="O1992" s="796">
        <v>1</v>
      </c>
      <c r="P1992" s="796">
        <v>6</v>
      </c>
      <c r="Q1992" s="794">
        <v>12930</v>
      </c>
    </row>
    <row r="1993" spans="2:17" s="49" customFormat="1" ht="11.25">
      <c r="B1993" s="791" t="s">
        <v>1225</v>
      </c>
      <c r="C1993" s="792" t="s">
        <v>1233</v>
      </c>
      <c r="D1993" s="792" t="s">
        <v>86</v>
      </c>
      <c r="E1993" s="793" t="s">
        <v>3456</v>
      </c>
      <c r="F1993" s="794">
        <v>2600</v>
      </c>
      <c r="G1993" s="792" t="s">
        <v>6459</v>
      </c>
      <c r="H1993" s="795" t="s">
        <v>6460</v>
      </c>
      <c r="I1993" s="795" t="s">
        <v>3729</v>
      </c>
      <c r="J1993" s="795" t="s">
        <v>1256</v>
      </c>
      <c r="K1993" s="793" t="s">
        <v>1327</v>
      </c>
      <c r="L1993" s="796">
        <v>4</v>
      </c>
      <c r="M1993" s="792">
        <v>12</v>
      </c>
      <c r="N1993" s="794">
        <v>34049.410000000003</v>
      </c>
      <c r="O1993" s="796">
        <v>1</v>
      </c>
      <c r="P1993" s="796">
        <v>6</v>
      </c>
      <c r="Q1993" s="794">
        <v>16506.710000000003</v>
      </c>
    </row>
    <row r="1994" spans="2:17" s="49" customFormat="1" ht="11.25">
      <c r="B1994" s="791" t="s">
        <v>1225</v>
      </c>
      <c r="C1994" s="792" t="s">
        <v>1233</v>
      </c>
      <c r="D1994" s="792" t="s">
        <v>86</v>
      </c>
      <c r="E1994" s="793" t="s">
        <v>1244</v>
      </c>
      <c r="F1994" s="794">
        <v>2000</v>
      </c>
      <c r="G1994" s="792" t="s">
        <v>6461</v>
      </c>
      <c r="H1994" s="795" t="s">
        <v>6462</v>
      </c>
      <c r="I1994" s="795" t="s">
        <v>1449</v>
      </c>
      <c r="J1994" s="795" t="s">
        <v>1256</v>
      </c>
      <c r="K1994" s="793" t="s">
        <v>1251</v>
      </c>
      <c r="L1994" s="796">
        <v>1</v>
      </c>
      <c r="M1994" s="792">
        <v>12</v>
      </c>
      <c r="N1994" s="794">
        <v>26987.79</v>
      </c>
      <c r="O1994" s="796">
        <v>1</v>
      </c>
      <c r="P1994" s="796">
        <v>6</v>
      </c>
      <c r="Q1994" s="794">
        <v>12861.939999999999</v>
      </c>
    </row>
    <row r="1995" spans="2:17" s="49" customFormat="1" ht="11.25">
      <c r="B1995" s="791" t="s">
        <v>1225</v>
      </c>
      <c r="C1995" s="792" t="s">
        <v>1233</v>
      </c>
      <c r="D1995" s="792" t="s">
        <v>86</v>
      </c>
      <c r="E1995" s="793" t="s">
        <v>1234</v>
      </c>
      <c r="F1995" s="794">
        <v>2000</v>
      </c>
      <c r="G1995" s="792" t="s">
        <v>6463</v>
      </c>
      <c r="H1995" s="795" t="s">
        <v>6464</v>
      </c>
      <c r="I1995" s="795" t="s">
        <v>4973</v>
      </c>
      <c r="J1995" s="795" t="s">
        <v>1256</v>
      </c>
      <c r="K1995" s="793" t="s">
        <v>1327</v>
      </c>
      <c r="L1995" s="796">
        <v>1</v>
      </c>
      <c r="M1995" s="792">
        <v>12</v>
      </c>
      <c r="N1995" s="794">
        <v>26786.799999999999</v>
      </c>
      <c r="O1995" s="796">
        <v>1</v>
      </c>
      <c r="P1995" s="796">
        <v>6</v>
      </c>
      <c r="Q1995" s="794">
        <v>12850.83</v>
      </c>
    </row>
    <row r="1996" spans="2:17" s="49" customFormat="1" ht="11.25">
      <c r="B1996" s="791" t="s">
        <v>1225</v>
      </c>
      <c r="C1996" s="792" t="s">
        <v>1233</v>
      </c>
      <c r="D1996" s="792" t="s">
        <v>86</v>
      </c>
      <c r="E1996" s="793" t="s">
        <v>6465</v>
      </c>
      <c r="F1996" s="794">
        <v>3500</v>
      </c>
      <c r="G1996" s="792" t="s">
        <v>6466</v>
      </c>
      <c r="H1996" s="795" t="s">
        <v>6467</v>
      </c>
      <c r="I1996" s="795" t="s">
        <v>6468</v>
      </c>
      <c r="J1996" s="795" t="s">
        <v>1256</v>
      </c>
      <c r="K1996" s="793" t="s">
        <v>1327</v>
      </c>
      <c r="L1996" s="796">
        <v>7</v>
      </c>
      <c r="M1996" s="792">
        <v>12</v>
      </c>
      <c r="N1996" s="794">
        <v>44919.79</v>
      </c>
      <c r="O1996" s="796">
        <v>1</v>
      </c>
      <c r="P1996" s="796">
        <v>6</v>
      </c>
      <c r="Q1996" s="794">
        <v>21794.61</v>
      </c>
    </row>
    <row r="1997" spans="2:17" s="49" customFormat="1" ht="11.25">
      <c r="B1997" s="791" t="s">
        <v>1225</v>
      </c>
      <c r="C1997" s="792" t="s">
        <v>1243</v>
      </c>
      <c r="D1997" s="792" t="s">
        <v>86</v>
      </c>
      <c r="E1997" s="793" t="s">
        <v>1505</v>
      </c>
      <c r="F1997" s="794">
        <v>1800</v>
      </c>
      <c r="G1997" s="792" t="s">
        <v>6469</v>
      </c>
      <c r="H1997" s="795" t="s">
        <v>6470</v>
      </c>
      <c r="I1997" s="795" t="s">
        <v>4382</v>
      </c>
      <c r="J1997" s="795" t="s">
        <v>1256</v>
      </c>
      <c r="K1997" s="793" t="s">
        <v>1251</v>
      </c>
      <c r="L1997" s="796">
        <v>1</v>
      </c>
      <c r="M1997" s="792">
        <v>4</v>
      </c>
      <c r="N1997" s="794">
        <v>7620</v>
      </c>
      <c r="O1997" s="796"/>
      <c r="P1997" s="796"/>
      <c r="Q1997" s="794"/>
    </row>
    <row r="1998" spans="2:17" s="49" customFormat="1" ht="11.25">
      <c r="B1998" s="791" t="s">
        <v>1225</v>
      </c>
      <c r="C1998" s="792" t="s">
        <v>1233</v>
      </c>
      <c r="D1998" s="792" t="s">
        <v>86</v>
      </c>
      <c r="E1998" s="793" t="s">
        <v>6471</v>
      </c>
      <c r="F1998" s="794">
        <v>2500</v>
      </c>
      <c r="G1998" s="792" t="s">
        <v>6472</v>
      </c>
      <c r="H1998" s="795" t="s">
        <v>6473</v>
      </c>
      <c r="I1998" s="795" t="s">
        <v>6474</v>
      </c>
      <c r="J1998" s="795" t="s">
        <v>1256</v>
      </c>
      <c r="K1998" s="793" t="s">
        <v>1232</v>
      </c>
      <c r="L1998" s="796">
        <v>7</v>
      </c>
      <c r="M1998" s="792">
        <v>12</v>
      </c>
      <c r="N1998" s="794">
        <v>32979</v>
      </c>
      <c r="O1998" s="796">
        <v>1</v>
      </c>
      <c r="P1998" s="796">
        <v>6</v>
      </c>
      <c r="Q1998" s="794">
        <v>15928.09</v>
      </c>
    </row>
    <row r="1999" spans="2:17" s="49" customFormat="1" ht="11.25">
      <c r="B1999" s="791" t="s">
        <v>1225</v>
      </c>
      <c r="C1999" s="792" t="s">
        <v>1233</v>
      </c>
      <c r="D1999" s="792" t="s">
        <v>86</v>
      </c>
      <c r="E1999" s="793" t="s">
        <v>3757</v>
      </c>
      <c r="F1999" s="794">
        <v>3500</v>
      </c>
      <c r="G1999" s="792" t="s">
        <v>6475</v>
      </c>
      <c r="H1999" s="795" t="s">
        <v>6476</v>
      </c>
      <c r="I1999" s="795" t="s">
        <v>1280</v>
      </c>
      <c r="J1999" s="795" t="s">
        <v>1256</v>
      </c>
      <c r="K1999" s="793" t="s">
        <v>1251</v>
      </c>
      <c r="L1999" s="796">
        <v>7</v>
      </c>
      <c r="M1999" s="792">
        <v>12</v>
      </c>
      <c r="N1999" s="794">
        <v>41725.89</v>
      </c>
      <c r="O1999" s="796">
        <v>1</v>
      </c>
      <c r="P1999" s="796">
        <v>6</v>
      </c>
      <c r="Q1999" s="794">
        <v>21110.17</v>
      </c>
    </row>
    <row r="2000" spans="2:17" s="49" customFormat="1" ht="11.25">
      <c r="B2000" s="791" t="s">
        <v>1225</v>
      </c>
      <c r="C2000" s="792" t="s">
        <v>1233</v>
      </c>
      <c r="D2000" s="792" t="s">
        <v>86</v>
      </c>
      <c r="E2000" s="793" t="s">
        <v>1234</v>
      </c>
      <c r="F2000" s="794">
        <v>2000</v>
      </c>
      <c r="G2000" s="792" t="s">
        <v>6477</v>
      </c>
      <c r="H2000" s="795" t="s">
        <v>6478</v>
      </c>
      <c r="I2000" s="795" t="s">
        <v>2440</v>
      </c>
      <c r="J2000" s="795" t="s">
        <v>1238</v>
      </c>
      <c r="K2000" s="793" t="s">
        <v>1232</v>
      </c>
      <c r="L2000" s="796">
        <v>1</v>
      </c>
      <c r="M2000" s="792">
        <v>12</v>
      </c>
      <c r="N2000" s="794">
        <v>26998.19</v>
      </c>
      <c r="O2000" s="796">
        <v>1</v>
      </c>
      <c r="P2000" s="796">
        <v>6</v>
      </c>
      <c r="Q2000" s="794">
        <v>12929.869999999999</v>
      </c>
    </row>
    <row r="2001" spans="2:17" s="49" customFormat="1" ht="11.25">
      <c r="B2001" s="791" t="s">
        <v>1225</v>
      </c>
      <c r="C2001" s="792" t="s">
        <v>1243</v>
      </c>
      <c r="D2001" s="792" t="s">
        <v>86</v>
      </c>
      <c r="E2001" s="793" t="s">
        <v>1328</v>
      </c>
      <c r="F2001" s="794">
        <v>2000</v>
      </c>
      <c r="G2001" s="792" t="s">
        <v>6479</v>
      </c>
      <c r="H2001" s="795" t="s">
        <v>6480</v>
      </c>
      <c r="I2001" s="795" t="s">
        <v>6481</v>
      </c>
      <c r="J2001" s="795" t="s">
        <v>1256</v>
      </c>
      <c r="K2001" s="793" t="s">
        <v>1260</v>
      </c>
      <c r="L2001" s="796">
        <v>1</v>
      </c>
      <c r="M2001" s="792">
        <v>12</v>
      </c>
      <c r="N2001" s="794">
        <v>26811.66</v>
      </c>
      <c r="O2001" s="796">
        <v>1</v>
      </c>
      <c r="P2001" s="796">
        <v>6</v>
      </c>
      <c r="Q2001" s="794">
        <v>12930</v>
      </c>
    </row>
    <row r="2002" spans="2:17" s="49" customFormat="1" ht="11.25">
      <c r="B2002" s="791" t="s">
        <v>1225</v>
      </c>
      <c r="C2002" s="792" t="s">
        <v>1233</v>
      </c>
      <c r="D2002" s="792" t="s">
        <v>86</v>
      </c>
      <c r="E2002" s="793" t="s">
        <v>1244</v>
      </c>
      <c r="F2002" s="794">
        <v>2000</v>
      </c>
      <c r="G2002" s="792" t="s">
        <v>6482</v>
      </c>
      <c r="H2002" s="795" t="s">
        <v>6483</v>
      </c>
      <c r="I2002" s="795" t="s">
        <v>6484</v>
      </c>
      <c r="J2002" s="795" t="s">
        <v>1231</v>
      </c>
      <c r="K2002" s="793" t="s">
        <v>1232</v>
      </c>
      <c r="L2002" s="796">
        <v>1</v>
      </c>
      <c r="M2002" s="792">
        <v>12</v>
      </c>
      <c r="N2002" s="794">
        <v>26779.03</v>
      </c>
      <c r="O2002" s="796">
        <v>1</v>
      </c>
      <c r="P2002" s="796">
        <v>6</v>
      </c>
      <c r="Q2002" s="794">
        <v>12930</v>
      </c>
    </row>
    <row r="2003" spans="2:17" s="49" customFormat="1" ht="11.25">
      <c r="B2003" s="791" t="s">
        <v>1225</v>
      </c>
      <c r="C2003" s="792" t="s">
        <v>1233</v>
      </c>
      <c r="D2003" s="792" t="s">
        <v>86</v>
      </c>
      <c r="E2003" s="793" t="s">
        <v>1239</v>
      </c>
      <c r="F2003" s="794">
        <v>1500</v>
      </c>
      <c r="G2003" s="792" t="s">
        <v>6485</v>
      </c>
      <c r="H2003" s="795" t="s">
        <v>6486</v>
      </c>
      <c r="I2003" s="795" t="s">
        <v>1242</v>
      </c>
      <c r="J2003" s="795" t="s">
        <v>1242</v>
      </c>
      <c r="K2003" s="793" t="s">
        <v>1242</v>
      </c>
      <c r="L2003" s="796">
        <v>7</v>
      </c>
      <c r="M2003" s="792">
        <v>12</v>
      </c>
      <c r="N2003" s="794">
        <v>21199.9</v>
      </c>
      <c r="O2003" s="796">
        <v>1</v>
      </c>
      <c r="P2003" s="796">
        <v>6</v>
      </c>
      <c r="Q2003" s="794">
        <v>9929.9</v>
      </c>
    </row>
    <row r="2004" spans="2:17" s="49" customFormat="1" ht="11.25">
      <c r="B2004" s="791" t="s">
        <v>1225</v>
      </c>
      <c r="C2004" s="792" t="s">
        <v>1233</v>
      </c>
      <c r="D2004" s="792" t="s">
        <v>86</v>
      </c>
      <c r="E2004" s="793" t="s">
        <v>1339</v>
      </c>
      <c r="F2004" s="794">
        <v>2300</v>
      </c>
      <c r="G2004" s="792" t="s">
        <v>6487</v>
      </c>
      <c r="H2004" s="795" t="s">
        <v>6488</v>
      </c>
      <c r="I2004" s="795" t="s">
        <v>2127</v>
      </c>
      <c r="J2004" s="795" t="s">
        <v>1256</v>
      </c>
      <c r="K2004" s="793" t="s">
        <v>1327</v>
      </c>
      <c r="L2004" s="796">
        <v>1</v>
      </c>
      <c r="M2004" s="792">
        <v>12</v>
      </c>
      <c r="N2004" s="794">
        <v>30500.47</v>
      </c>
      <c r="O2004" s="796">
        <v>0</v>
      </c>
      <c r="P2004" s="796">
        <v>1</v>
      </c>
      <c r="Q2004" s="794">
        <v>2491.67</v>
      </c>
    </row>
    <row r="2005" spans="2:17" s="49" customFormat="1" ht="11.25">
      <c r="B2005" s="791" t="s">
        <v>1225</v>
      </c>
      <c r="C2005" s="792" t="s">
        <v>1233</v>
      </c>
      <c r="D2005" s="792" t="s">
        <v>86</v>
      </c>
      <c r="E2005" s="793" t="s">
        <v>6489</v>
      </c>
      <c r="F2005" s="794">
        <v>3000</v>
      </c>
      <c r="G2005" s="792" t="s">
        <v>6490</v>
      </c>
      <c r="H2005" s="795" t="s">
        <v>6491</v>
      </c>
      <c r="I2005" s="795" t="s">
        <v>1331</v>
      </c>
      <c r="J2005" s="795" t="s">
        <v>1238</v>
      </c>
      <c r="K2005" s="793" t="s">
        <v>1232</v>
      </c>
      <c r="L2005" s="796">
        <v>1</v>
      </c>
      <c r="M2005" s="792">
        <v>12</v>
      </c>
      <c r="N2005" s="794">
        <v>38677.72</v>
      </c>
      <c r="O2005" s="796">
        <v>0</v>
      </c>
      <c r="P2005" s="796">
        <v>1</v>
      </c>
      <c r="Q2005" s="794">
        <v>3983.33</v>
      </c>
    </row>
    <row r="2006" spans="2:17" s="49" customFormat="1" ht="11.25">
      <c r="B2006" s="791" t="s">
        <v>1225</v>
      </c>
      <c r="C2006" s="792" t="s">
        <v>1233</v>
      </c>
      <c r="D2006" s="792" t="s">
        <v>86</v>
      </c>
      <c r="E2006" s="793" t="s">
        <v>1339</v>
      </c>
      <c r="F2006" s="794">
        <v>2300</v>
      </c>
      <c r="G2006" s="792" t="s">
        <v>6492</v>
      </c>
      <c r="H2006" s="795" t="s">
        <v>6493</v>
      </c>
      <c r="I2006" s="795" t="s">
        <v>1280</v>
      </c>
      <c r="J2006" s="795" t="s">
        <v>1256</v>
      </c>
      <c r="K2006" s="793" t="s">
        <v>1251</v>
      </c>
      <c r="L2006" s="796">
        <v>1</v>
      </c>
      <c r="M2006" s="792">
        <v>12</v>
      </c>
      <c r="N2006" s="794">
        <v>30598.080000000002</v>
      </c>
      <c r="O2006" s="796">
        <v>1</v>
      </c>
      <c r="P2006" s="796">
        <v>6</v>
      </c>
      <c r="Q2006" s="794">
        <v>14653.33</v>
      </c>
    </row>
    <row r="2007" spans="2:17" s="49" customFormat="1" ht="11.25">
      <c r="B2007" s="791" t="s">
        <v>1225</v>
      </c>
      <c r="C2007" s="792" t="s">
        <v>1233</v>
      </c>
      <c r="D2007" s="792" t="s">
        <v>86</v>
      </c>
      <c r="E2007" s="793" t="s">
        <v>6494</v>
      </c>
      <c r="F2007" s="794">
        <v>2100</v>
      </c>
      <c r="G2007" s="792" t="s">
        <v>6495</v>
      </c>
      <c r="H2007" s="795" t="s">
        <v>6496</v>
      </c>
      <c r="I2007" s="795" t="s">
        <v>1242</v>
      </c>
      <c r="J2007" s="795" t="s">
        <v>1242</v>
      </c>
      <c r="K2007" s="793" t="s">
        <v>1242</v>
      </c>
      <c r="L2007" s="796">
        <v>8</v>
      </c>
      <c r="M2007" s="792">
        <v>12</v>
      </c>
      <c r="N2007" s="794">
        <v>28198.54</v>
      </c>
      <c r="O2007" s="796">
        <v>1</v>
      </c>
      <c r="P2007" s="796">
        <v>6</v>
      </c>
      <c r="Q2007" s="794">
        <v>13530</v>
      </c>
    </row>
    <row r="2008" spans="2:17" s="49" customFormat="1" ht="11.25">
      <c r="B2008" s="791" t="s">
        <v>1225</v>
      </c>
      <c r="C2008" s="792" t="s">
        <v>1233</v>
      </c>
      <c r="D2008" s="792" t="s">
        <v>86</v>
      </c>
      <c r="E2008" s="793" t="s">
        <v>2229</v>
      </c>
      <c r="F2008" s="794">
        <v>2300</v>
      </c>
      <c r="G2008" s="792" t="s">
        <v>6497</v>
      </c>
      <c r="H2008" s="795" t="s">
        <v>6498</v>
      </c>
      <c r="I2008" s="795" t="s">
        <v>1331</v>
      </c>
      <c r="J2008" s="795" t="s">
        <v>1238</v>
      </c>
      <c r="K2008" s="793" t="s">
        <v>1251</v>
      </c>
      <c r="L2008" s="796">
        <v>1</v>
      </c>
      <c r="M2008" s="792">
        <v>12</v>
      </c>
      <c r="N2008" s="794">
        <v>30493.77</v>
      </c>
      <c r="O2008" s="796">
        <v>0</v>
      </c>
      <c r="P2008" s="796">
        <v>1</v>
      </c>
      <c r="Q2008" s="794">
        <v>2459.7199999999998</v>
      </c>
    </row>
    <row r="2009" spans="2:17" s="49" customFormat="1" ht="11.25">
      <c r="B2009" s="791" t="s">
        <v>1225</v>
      </c>
      <c r="C2009" s="792" t="s">
        <v>1233</v>
      </c>
      <c r="D2009" s="792" t="s">
        <v>86</v>
      </c>
      <c r="E2009" s="793" t="s">
        <v>1244</v>
      </c>
      <c r="F2009" s="794">
        <v>2000</v>
      </c>
      <c r="G2009" s="792" t="s">
        <v>6499</v>
      </c>
      <c r="H2009" s="795" t="s">
        <v>6500</v>
      </c>
      <c r="I2009" s="795" t="s">
        <v>1290</v>
      </c>
      <c r="J2009" s="795" t="s">
        <v>1238</v>
      </c>
      <c r="K2009" s="793" t="s">
        <v>1232</v>
      </c>
      <c r="L2009" s="796">
        <v>1</v>
      </c>
      <c r="M2009" s="792">
        <v>12</v>
      </c>
      <c r="N2009" s="794">
        <v>26998.9</v>
      </c>
      <c r="O2009" s="796">
        <v>1</v>
      </c>
      <c r="P2009" s="796">
        <v>6</v>
      </c>
      <c r="Q2009" s="794">
        <v>12930</v>
      </c>
    </row>
    <row r="2010" spans="2:17" s="49" customFormat="1" ht="11.25">
      <c r="B2010" s="791" t="s">
        <v>1225</v>
      </c>
      <c r="C2010" s="792" t="s">
        <v>1233</v>
      </c>
      <c r="D2010" s="792" t="s">
        <v>86</v>
      </c>
      <c r="E2010" s="793" t="s">
        <v>1244</v>
      </c>
      <c r="F2010" s="794">
        <v>2000</v>
      </c>
      <c r="G2010" s="792" t="s">
        <v>6501</v>
      </c>
      <c r="H2010" s="795" t="s">
        <v>6502</v>
      </c>
      <c r="I2010" s="795" t="s">
        <v>6503</v>
      </c>
      <c r="J2010" s="795" t="s">
        <v>1256</v>
      </c>
      <c r="K2010" s="793" t="s">
        <v>1327</v>
      </c>
      <c r="L2010" s="796">
        <v>1</v>
      </c>
      <c r="M2010" s="792">
        <v>12</v>
      </c>
      <c r="N2010" s="794">
        <v>26864.43</v>
      </c>
      <c r="O2010" s="796">
        <v>1</v>
      </c>
      <c r="P2010" s="796">
        <v>6</v>
      </c>
      <c r="Q2010" s="794">
        <v>12922.77</v>
      </c>
    </row>
    <row r="2011" spans="2:17" s="49" customFormat="1" ht="11.25">
      <c r="B2011" s="791" t="s">
        <v>1225</v>
      </c>
      <c r="C2011" s="792" t="s">
        <v>1233</v>
      </c>
      <c r="D2011" s="792" t="s">
        <v>86</v>
      </c>
      <c r="E2011" s="793" t="s">
        <v>1284</v>
      </c>
      <c r="F2011" s="794">
        <v>2000</v>
      </c>
      <c r="G2011" s="792" t="s">
        <v>6504</v>
      </c>
      <c r="H2011" s="795" t="s">
        <v>6505</v>
      </c>
      <c r="I2011" s="795" t="s">
        <v>1331</v>
      </c>
      <c r="J2011" s="795" t="s">
        <v>1238</v>
      </c>
      <c r="K2011" s="793" t="s">
        <v>1232</v>
      </c>
      <c r="L2011" s="796">
        <v>1</v>
      </c>
      <c r="M2011" s="792">
        <v>12</v>
      </c>
      <c r="N2011" s="794">
        <v>27000</v>
      </c>
      <c r="O2011" s="796">
        <v>1</v>
      </c>
      <c r="P2011" s="796">
        <v>6</v>
      </c>
      <c r="Q2011" s="794">
        <v>12930</v>
      </c>
    </row>
    <row r="2012" spans="2:17" s="49" customFormat="1" ht="11.25">
      <c r="B2012" s="791" t="s">
        <v>1225</v>
      </c>
      <c r="C2012" s="792" t="s">
        <v>1233</v>
      </c>
      <c r="D2012" s="792" t="s">
        <v>86</v>
      </c>
      <c r="E2012" s="793" t="s">
        <v>3476</v>
      </c>
      <c r="F2012" s="794">
        <v>3000</v>
      </c>
      <c r="G2012" s="792" t="s">
        <v>6506</v>
      </c>
      <c r="H2012" s="795" t="s">
        <v>6507</v>
      </c>
      <c r="I2012" s="795" t="s">
        <v>1857</v>
      </c>
      <c r="J2012" s="795" t="s">
        <v>1256</v>
      </c>
      <c r="K2012" s="793" t="s">
        <v>1251</v>
      </c>
      <c r="L2012" s="796">
        <v>1</v>
      </c>
      <c r="M2012" s="792">
        <v>12</v>
      </c>
      <c r="N2012" s="794">
        <v>39080.29</v>
      </c>
      <c r="O2012" s="796">
        <v>1</v>
      </c>
      <c r="P2012" s="796">
        <v>6</v>
      </c>
      <c r="Q2012" s="794">
        <v>18925.21</v>
      </c>
    </row>
    <row r="2013" spans="2:17" s="49" customFormat="1" ht="11.25">
      <c r="B2013" s="791" t="s">
        <v>1225</v>
      </c>
      <c r="C2013" s="792" t="s">
        <v>1233</v>
      </c>
      <c r="D2013" s="792" t="s">
        <v>86</v>
      </c>
      <c r="E2013" s="793" t="s">
        <v>1923</v>
      </c>
      <c r="F2013" s="794">
        <v>2600</v>
      </c>
      <c r="G2013" s="792" t="s">
        <v>6508</v>
      </c>
      <c r="H2013" s="795" t="s">
        <v>6509</v>
      </c>
      <c r="I2013" s="795" t="s">
        <v>1296</v>
      </c>
      <c r="J2013" s="795" t="s">
        <v>1238</v>
      </c>
      <c r="K2013" s="793" t="s">
        <v>1232</v>
      </c>
      <c r="L2013" s="796">
        <v>1</v>
      </c>
      <c r="M2013" s="792">
        <v>12</v>
      </c>
      <c r="N2013" s="794">
        <v>34164.06</v>
      </c>
      <c r="O2013" s="796">
        <v>1</v>
      </c>
      <c r="P2013" s="796">
        <v>6</v>
      </c>
      <c r="Q2013" s="794">
        <v>16527.830000000002</v>
      </c>
    </row>
    <row r="2014" spans="2:17" s="49" customFormat="1" ht="11.25">
      <c r="B2014" s="791" t="s">
        <v>1225</v>
      </c>
      <c r="C2014" s="792" t="s">
        <v>1233</v>
      </c>
      <c r="D2014" s="792" t="s">
        <v>86</v>
      </c>
      <c r="E2014" s="793" t="s">
        <v>2229</v>
      </c>
      <c r="F2014" s="794">
        <v>2600</v>
      </c>
      <c r="G2014" s="792" t="s">
        <v>6510</v>
      </c>
      <c r="H2014" s="795" t="s">
        <v>6511</v>
      </c>
      <c r="I2014" s="795" t="s">
        <v>6512</v>
      </c>
      <c r="J2014" s="795" t="s">
        <v>1238</v>
      </c>
      <c r="K2014" s="793" t="s">
        <v>1251</v>
      </c>
      <c r="L2014" s="796">
        <v>1</v>
      </c>
      <c r="M2014" s="792">
        <v>12</v>
      </c>
      <c r="N2014" s="794">
        <v>34027.75</v>
      </c>
      <c r="O2014" s="796">
        <v>1</v>
      </c>
      <c r="P2014" s="796">
        <v>6</v>
      </c>
      <c r="Q2014" s="794">
        <v>16519.169999999998</v>
      </c>
    </row>
    <row r="2015" spans="2:17" s="49" customFormat="1" ht="11.25">
      <c r="B2015" s="791" t="s">
        <v>1225</v>
      </c>
      <c r="C2015" s="792" t="s">
        <v>1233</v>
      </c>
      <c r="D2015" s="792" t="s">
        <v>86</v>
      </c>
      <c r="E2015" s="793" t="s">
        <v>1287</v>
      </c>
      <c r="F2015" s="794">
        <v>2100</v>
      </c>
      <c r="G2015" s="792" t="s">
        <v>6513</v>
      </c>
      <c r="H2015" s="795" t="s">
        <v>6514</v>
      </c>
      <c r="I2015" s="795" t="s">
        <v>1331</v>
      </c>
      <c r="J2015" s="795" t="s">
        <v>1238</v>
      </c>
      <c r="K2015" s="793" t="s">
        <v>1232</v>
      </c>
      <c r="L2015" s="796">
        <v>7</v>
      </c>
      <c r="M2015" s="792">
        <v>12</v>
      </c>
      <c r="N2015" s="794">
        <v>28199.27</v>
      </c>
      <c r="O2015" s="796">
        <v>1</v>
      </c>
      <c r="P2015" s="796">
        <v>6</v>
      </c>
      <c r="Q2015" s="794">
        <v>13389.7</v>
      </c>
    </row>
    <row r="2016" spans="2:17" s="49" customFormat="1" ht="11.25">
      <c r="B2016" s="791" t="s">
        <v>1225</v>
      </c>
      <c r="C2016" s="792" t="s">
        <v>1233</v>
      </c>
      <c r="D2016" s="792" t="s">
        <v>86</v>
      </c>
      <c r="E2016" s="793" t="s">
        <v>1339</v>
      </c>
      <c r="F2016" s="794">
        <v>1800</v>
      </c>
      <c r="G2016" s="792" t="s">
        <v>6515</v>
      </c>
      <c r="H2016" s="795" t="s">
        <v>6516</v>
      </c>
      <c r="I2016" s="795" t="s">
        <v>6517</v>
      </c>
      <c r="J2016" s="795" t="s">
        <v>1256</v>
      </c>
      <c r="K2016" s="793" t="s">
        <v>1327</v>
      </c>
      <c r="L2016" s="796">
        <v>1</v>
      </c>
      <c r="M2016" s="792">
        <v>12</v>
      </c>
      <c r="N2016" s="794">
        <v>24590.989999999998</v>
      </c>
      <c r="O2016" s="796">
        <v>1</v>
      </c>
      <c r="P2016" s="796">
        <v>6</v>
      </c>
      <c r="Q2016" s="794">
        <v>11721.369999999999</v>
      </c>
    </row>
    <row r="2017" spans="2:17" s="49" customFormat="1" ht="11.25">
      <c r="B2017" s="791" t="s">
        <v>1225</v>
      </c>
      <c r="C2017" s="792" t="s">
        <v>1233</v>
      </c>
      <c r="D2017" s="792" t="s">
        <v>86</v>
      </c>
      <c r="E2017" s="793" t="s">
        <v>6518</v>
      </c>
      <c r="F2017" s="794">
        <v>6000</v>
      </c>
      <c r="G2017" s="792" t="s">
        <v>6519</v>
      </c>
      <c r="H2017" s="795" t="s">
        <v>6520</v>
      </c>
      <c r="I2017" s="795" t="s">
        <v>1449</v>
      </c>
      <c r="J2017" s="795" t="s">
        <v>1256</v>
      </c>
      <c r="K2017" s="793" t="s">
        <v>1327</v>
      </c>
      <c r="L2017" s="796">
        <v>7</v>
      </c>
      <c r="M2017" s="792">
        <v>12</v>
      </c>
      <c r="N2017" s="794">
        <v>74362.080000000002</v>
      </c>
      <c r="O2017" s="796">
        <v>1</v>
      </c>
      <c r="P2017" s="796">
        <v>6</v>
      </c>
      <c r="Q2017" s="794">
        <v>36930</v>
      </c>
    </row>
    <row r="2018" spans="2:17" s="49" customFormat="1" ht="11.25">
      <c r="B2018" s="791" t="s">
        <v>1225</v>
      </c>
      <c r="C2018" s="792" t="s">
        <v>1233</v>
      </c>
      <c r="D2018" s="792" t="s">
        <v>86</v>
      </c>
      <c r="E2018" s="793" t="s">
        <v>1505</v>
      </c>
      <c r="F2018" s="794">
        <v>1800</v>
      </c>
      <c r="G2018" s="792" t="s">
        <v>6521</v>
      </c>
      <c r="H2018" s="795" t="s">
        <v>6522</v>
      </c>
      <c r="I2018" s="795" t="s">
        <v>1242</v>
      </c>
      <c r="J2018" s="795" t="s">
        <v>1242</v>
      </c>
      <c r="K2018" s="793" t="s">
        <v>1242</v>
      </c>
      <c r="L2018" s="796">
        <v>7</v>
      </c>
      <c r="M2018" s="792">
        <v>12</v>
      </c>
      <c r="N2018" s="794">
        <v>24598.87</v>
      </c>
      <c r="O2018" s="796">
        <v>1</v>
      </c>
      <c r="P2018" s="796">
        <v>6</v>
      </c>
      <c r="Q2018" s="794">
        <v>11727.74</v>
      </c>
    </row>
    <row r="2019" spans="2:17" s="49" customFormat="1" ht="11.25">
      <c r="B2019" s="791" t="s">
        <v>1225</v>
      </c>
      <c r="C2019" s="792" t="s">
        <v>1233</v>
      </c>
      <c r="D2019" s="792" t="s">
        <v>86</v>
      </c>
      <c r="E2019" s="793" t="s">
        <v>6523</v>
      </c>
      <c r="F2019" s="794">
        <v>2800</v>
      </c>
      <c r="G2019" s="792" t="s">
        <v>6524</v>
      </c>
      <c r="H2019" s="795" t="s">
        <v>6525</v>
      </c>
      <c r="I2019" s="795" t="s">
        <v>6526</v>
      </c>
      <c r="J2019" s="795" t="s">
        <v>1256</v>
      </c>
      <c r="K2019" s="793" t="s">
        <v>1251</v>
      </c>
      <c r="L2019" s="796">
        <v>1</v>
      </c>
      <c r="M2019" s="792">
        <v>12</v>
      </c>
      <c r="N2019" s="794">
        <v>36507.050000000003</v>
      </c>
      <c r="O2019" s="796">
        <v>1</v>
      </c>
      <c r="P2019" s="796">
        <v>6</v>
      </c>
      <c r="Q2019" s="794">
        <v>17719.880000000005</v>
      </c>
    </row>
    <row r="2020" spans="2:17" s="49" customFormat="1" ht="11.25">
      <c r="B2020" s="791" t="s">
        <v>1225</v>
      </c>
      <c r="C2020" s="792" t="s">
        <v>1243</v>
      </c>
      <c r="D2020" s="792" t="s">
        <v>86</v>
      </c>
      <c r="E2020" s="793" t="s">
        <v>1708</v>
      </c>
      <c r="F2020" s="794">
        <v>2600</v>
      </c>
      <c r="G2020" s="792" t="s">
        <v>6527</v>
      </c>
      <c r="H2020" s="795" t="s">
        <v>6528</v>
      </c>
      <c r="I2020" s="795" t="s">
        <v>1315</v>
      </c>
      <c r="J2020" s="795" t="s">
        <v>1238</v>
      </c>
      <c r="K2020" s="793" t="s">
        <v>1251</v>
      </c>
      <c r="L2020" s="796">
        <v>1</v>
      </c>
      <c r="M2020" s="792">
        <v>12</v>
      </c>
      <c r="N2020" s="794">
        <v>34198.74</v>
      </c>
      <c r="O2020" s="796">
        <v>1</v>
      </c>
      <c r="P2020" s="796">
        <v>6</v>
      </c>
      <c r="Q2020" s="794">
        <v>16530</v>
      </c>
    </row>
    <row r="2021" spans="2:17" s="49" customFormat="1" ht="11.25">
      <c r="B2021" s="791" t="s">
        <v>1225</v>
      </c>
      <c r="C2021" s="792" t="s">
        <v>1233</v>
      </c>
      <c r="D2021" s="792" t="s">
        <v>86</v>
      </c>
      <c r="E2021" s="793" t="s">
        <v>6529</v>
      </c>
      <c r="F2021" s="794">
        <v>2500</v>
      </c>
      <c r="G2021" s="792" t="s">
        <v>6530</v>
      </c>
      <c r="H2021" s="795" t="s">
        <v>6531</v>
      </c>
      <c r="I2021" s="795" t="s">
        <v>1242</v>
      </c>
      <c r="J2021" s="795" t="s">
        <v>1242</v>
      </c>
      <c r="K2021" s="793" t="s">
        <v>1242</v>
      </c>
      <c r="L2021" s="796">
        <v>6</v>
      </c>
      <c r="M2021" s="792">
        <v>12</v>
      </c>
      <c r="N2021" s="794">
        <v>32879</v>
      </c>
      <c r="O2021" s="796">
        <v>1</v>
      </c>
      <c r="P2021" s="796">
        <v>6</v>
      </c>
      <c r="Q2021" s="794">
        <v>15919.93</v>
      </c>
    </row>
    <row r="2022" spans="2:17" s="49" customFormat="1" ht="11.25">
      <c r="B2022" s="791" t="s">
        <v>1225</v>
      </c>
      <c r="C2022" s="792" t="s">
        <v>1233</v>
      </c>
      <c r="D2022" s="792" t="s">
        <v>86</v>
      </c>
      <c r="E2022" s="793" t="s">
        <v>2470</v>
      </c>
      <c r="F2022" s="794">
        <v>2100</v>
      </c>
      <c r="G2022" s="792" t="s">
        <v>6532</v>
      </c>
      <c r="H2022" s="795" t="s">
        <v>6533</v>
      </c>
      <c r="I2022" s="795" t="s">
        <v>1290</v>
      </c>
      <c r="J2022" s="795" t="s">
        <v>1238</v>
      </c>
      <c r="K2022" s="793" t="s">
        <v>1232</v>
      </c>
      <c r="L2022" s="796">
        <v>7</v>
      </c>
      <c r="M2022" s="792">
        <v>12</v>
      </c>
      <c r="N2022" s="794">
        <v>28036.799999999999</v>
      </c>
      <c r="O2022" s="796">
        <v>1</v>
      </c>
      <c r="P2022" s="796">
        <v>6</v>
      </c>
      <c r="Q2022" s="794">
        <v>13495.140000000001</v>
      </c>
    </row>
    <row r="2023" spans="2:17" s="49" customFormat="1" ht="11.25">
      <c r="B2023" s="791" t="s">
        <v>1225</v>
      </c>
      <c r="C2023" s="792" t="s">
        <v>1233</v>
      </c>
      <c r="D2023" s="792" t="s">
        <v>86</v>
      </c>
      <c r="E2023" s="793" t="s">
        <v>1284</v>
      </c>
      <c r="F2023" s="794">
        <v>2000</v>
      </c>
      <c r="G2023" s="792" t="s">
        <v>6534</v>
      </c>
      <c r="H2023" s="795" t="s">
        <v>6535</v>
      </c>
      <c r="I2023" s="795" t="s">
        <v>1290</v>
      </c>
      <c r="J2023" s="795" t="s">
        <v>1238</v>
      </c>
      <c r="K2023" s="793" t="s">
        <v>1251</v>
      </c>
      <c r="L2023" s="796">
        <v>1</v>
      </c>
      <c r="M2023" s="792">
        <v>12</v>
      </c>
      <c r="N2023" s="794">
        <v>27000</v>
      </c>
      <c r="O2023" s="796">
        <v>1</v>
      </c>
      <c r="P2023" s="796">
        <v>6</v>
      </c>
      <c r="Q2023" s="794">
        <v>12929.869999999999</v>
      </c>
    </row>
    <row r="2024" spans="2:17" s="49" customFormat="1" ht="11.25">
      <c r="B2024" s="791" t="s">
        <v>1225</v>
      </c>
      <c r="C2024" s="792" t="s">
        <v>1233</v>
      </c>
      <c r="D2024" s="792" t="s">
        <v>86</v>
      </c>
      <c r="E2024" s="793" t="s">
        <v>1339</v>
      </c>
      <c r="F2024" s="794">
        <v>2300</v>
      </c>
      <c r="G2024" s="792" t="s">
        <v>6536</v>
      </c>
      <c r="H2024" s="795" t="s">
        <v>6537</v>
      </c>
      <c r="I2024" s="795" t="s">
        <v>1280</v>
      </c>
      <c r="J2024" s="795" t="s">
        <v>1256</v>
      </c>
      <c r="K2024" s="793" t="s">
        <v>1251</v>
      </c>
      <c r="L2024" s="796">
        <v>1</v>
      </c>
      <c r="M2024" s="792">
        <v>12</v>
      </c>
      <c r="N2024" s="794">
        <v>29674.710000000003</v>
      </c>
      <c r="O2024" s="796">
        <v>1</v>
      </c>
      <c r="P2024" s="796">
        <v>6</v>
      </c>
      <c r="Q2024" s="794">
        <v>14721.21</v>
      </c>
    </row>
    <row r="2025" spans="2:17" s="49" customFormat="1" ht="11.25">
      <c r="B2025" s="791" t="s">
        <v>1225</v>
      </c>
      <c r="C2025" s="792" t="s">
        <v>1233</v>
      </c>
      <c r="D2025" s="792" t="s">
        <v>86</v>
      </c>
      <c r="E2025" s="793" t="s">
        <v>1244</v>
      </c>
      <c r="F2025" s="794">
        <v>2000</v>
      </c>
      <c r="G2025" s="792" t="s">
        <v>6538</v>
      </c>
      <c r="H2025" s="795" t="s">
        <v>6539</v>
      </c>
      <c r="I2025" s="795" t="s">
        <v>6540</v>
      </c>
      <c r="J2025" s="795" t="s">
        <v>1256</v>
      </c>
      <c r="K2025" s="793" t="s">
        <v>1327</v>
      </c>
      <c r="L2025" s="796">
        <v>1</v>
      </c>
      <c r="M2025" s="792">
        <v>12</v>
      </c>
      <c r="N2025" s="794">
        <v>26999.87</v>
      </c>
      <c r="O2025" s="796">
        <v>1</v>
      </c>
      <c r="P2025" s="796">
        <v>6</v>
      </c>
      <c r="Q2025" s="794">
        <v>12930</v>
      </c>
    </row>
    <row r="2026" spans="2:17" s="49" customFormat="1" ht="11.25">
      <c r="B2026" s="791" t="s">
        <v>1225</v>
      </c>
      <c r="C2026" s="792" t="s">
        <v>1243</v>
      </c>
      <c r="D2026" s="792" t="s">
        <v>86</v>
      </c>
      <c r="E2026" s="793" t="s">
        <v>1505</v>
      </c>
      <c r="F2026" s="794">
        <v>1800</v>
      </c>
      <c r="G2026" s="792" t="s">
        <v>6541</v>
      </c>
      <c r="H2026" s="795" t="s">
        <v>6542</v>
      </c>
      <c r="I2026" s="795" t="s">
        <v>1242</v>
      </c>
      <c r="J2026" s="795" t="s">
        <v>1242</v>
      </c>
      <c r="K2026" s="793" t="s">
        <v>1242</v>
      </c>
      <c r="L2026" s="796">
        <v>0</v>
      </c>
      <c r="M2026" s="792">
        <v>1</v>
      </c>
      <c r="N2026" s="794">
        <v>1050</v>
      </c>
      <c r="O2026" s="796"/>
      <c r="P2026" s="796"/>
      <c r="Q2026" s="794"/>
    </row>
    <row r="2027" spans="2:17" s="49" customFormat="1" ht="11.25">
      <c r="B2027" s="791" t="s">
        <v>1225</v>
      </c>
      <c r="C2027" s="792" t="s">
        <v>1233</v>
      </c>
      <c r="D2027" s="792" t="s">
        <v>86</v>
      </c>
      <c r="E2027" s="793" t="s">
        <v>6543</v>
      </c>
      <c r="F2027" s="794">
        <v>3000</v>
      </c>
      <c r="G2027" s="792" t="s">
        <v>6544</v>
      </c>
      <c r="H2027" s="795" t="s">
        <v>6545</v>
      </c>
      <c r="I2027" s="795" t="s">
        <v>1290</v>
      </c>
      <c r="J2027" s="795" t="s">
        <v>1238</v>
      </c>
      <c r="K2027" s="793" t="s">
        <v>1251</v>
      </c>
      <c r="L2027" s="796">
        <v>1</v>
      </c>
      <c r="M2027" s="792">
        <v>12</v>
      </c>
      <c r="N2027" s="794">
        <v>38997.51</v>
      </c>
      <c r="O2027" s="796">
        <v>1</v>
      </c>
      <c r="P2027" s="796">
        <v>6</v>
      </c>
      <c r="Q2027" s="794">
        <v>18921.66</v>
      </c>
    </row>
    <row r="2028" spans="2:17" s="49" customFormat="1" ht="11.25">
      <c r="B2028" s="791" t="s">
        <v>1225</v>
      </c>
      <c r="C2028" s="792" t="s">
        <v>1243</v>
      </c>
      <c r="D2028" s="792" t="s">
        <v>86</v>
      </c>
      <c r="E2028" s="793" t="s">
        <v>1239</v>
      </c>
      <c r="F2028" s="794">
        <v>1500</v>
      </c>
      <c r="G2028" s="792" t="s">
        <v>6546</v>
      </c>
      <c r="H2028" s="795" t="s">
        <v>6547</v>
      </c>
      <c r="I2028" s="795" t="s">
        <v>1290</v>
      </c>
      <c r="J2028" s="795" t="s">
        <v>1238</v>
      </c>
      <c r="K2028" s="793" t="s">
        <v>1251</v>
      </c>
      <c r="L2028" s="796">
        <v>1</v>
      </c>
      <c r="M2028" s="792">
        <v>2</v>
      </c>
      <c r="N2028" s="794">
        <v>2625</v>
      </c>
      <c r="O2028" s="796"/>
      <c r="P2028" s="796"/>
      <c r="Q2028" s="794"/>
    </row>
    <row r="2029" spans="2:17" s="49" customFormat="1" ht="11.25">
      <c r="B2029" s="791" t="s">
        <v>1225</v>
      </c>
      <c r="C2029" s="792" t="s">
        <v>1233</v>
      </c>
      <c r="D2029" s="792" t="s">
        <v>86</v>
      </c>
      <c r="E2029" s="793" t="s">
        <v>4105</v>
      </c>
      <c r="F2029" s="794">
        <v>2000</v>
      </c>
      <c r="G2029" s="792" t="s">
        <v>6548</v>
      </c>
      <c r="H2029" s="795" t="s">
        <v>6549</v>
      </c>
      <c r="I2029" s="795" t="s">
        <v>1331</v>
      </c>
      <c r="J2029" s="795" t="s">
        <v>1238</v>
      </c>
      <c r="K2029" s="793" t="s">
        <v>1232</v>
      </c>
      <c r="L2029" s="796">
        <v>1</v>
      </c>
      <c r="M2029" s="792">
        <v>12</v>
      </c>
      <c r="N2029" s="794">
        <v>26814.98</v>
      </c>
      <c r="O2029" s="796">
        <v>1</v>
      </c>
      <c r="P2029" s="796">
        <v>6</v>
      </c>
      <c r="Q2029" s="794">
        <v>13930</v>
      </c>
    </row>
    <row r="2030" spans="2:17" s="49" customFormat="1" ht="11.25">
      <c r="B2030" s="791" t="s">
        <v>1225</v>
      </c>
      <c r="C2030" s="792" t="s">
        <v>1233</v>
      </c>
      <c r="D2030" s="792" t="s">
        <v>86</v>
      </c>
      <c r="E2030" s="793" t="s">
        <v>6550</v>
      </c>
      <c r="F2030" s="794">
        <v>7000</v>
      </c>
      <c r="G2030" s="792" t="s">
        <v>6551</v>
      </c>
      <c r="H2030" s="795" t="s">
        <v>6552</v>
      </c>
      <c r="I2030" s="795" t="s">
        <v>6553</v>
      </c>
      <c r="J2030" s="795" t="s">
        <v>1256</v>
      </c>
      <c r="K2030" s="793" t="s">
        <v>1251</v>
      </c>
      <c r="L2030" s="796">
        <v>7</v>
      </c>
      <c r="M2030" s="792">
        <v>12</v>
      </c>
      <c r="N2030" s="794">
        <v>86088.54</v>
      </c>
      <c r="O2030" s="796">
        <v>1</v>
      </c>
      <c r="P2030" s="796">
        <v>6</v>
      </c>
      <c r="Q2030" s="794">
        <v>42924.17</v>
      </c>
    </row>
    <row r="2031" spans="2:17" s="49" customFormat="1" ht="11.25">
      <c r="B2031" s="791" t="s">
        <v>1225</v>
      </c>
      <c r="C2031" s="792" t="s">
        <v>1233</v>
      </c>
      <c r="D2031" s="792" t="s">
        <v>86</v>
      </c>
      <c r="E2031" s="793" t="s">
        <v>2909</v>
      </c>
      <c r="F2031" s="794">
        <v>2000</v>
      </c>
      <c r="G2031" s="792" t="s">
        <v>6554</v>
      </c>
      <c r="H2031" s="795" t="s">
        <v>6555</v>
      </c>
      <c r="I2031" s="795" t="s">
        <v>6556</v>
      </c>
      <c r="J2031" s="795" t="s">
        <v>1256</v>
      </c>
      <c r="K2031" s="793" t="s">
        <v>1232</v>
      </c>
      <c r="L2031" s="796">
        <v>7</v>
      </c>
      <c r="M2031" s="792">
        <v>12</v>
      </c>
      <c r="N2031" s="794">
        <v>26979.17</v>
      </c>
      <c r="O2031" s="796">
        <v>1</v>
      </c>
      <c r="P2031" s="796">
        <v>6</v>
      </c>
      <c r="Q2031" s="794">
        <v>12928.33</v>
      </c>
    </row>
    <row r="2032" spans="2:17" s="49" customFormat="1" ht="11.25">
      <c r="B2032" s="791" t="s">
        <v>1225</v>
      </c>
      <c r="C2032" s="792" t="s">
        <v>1233</v>
      </c>
      <c r="D2032" s="792" t="s">
        <v>86</v>
      </c>
      <c r="E2032" s="793" t="s">
        <v>4233</v>
      </c>
      <c r="F2032" s="794">
        <v>2000</v>
      </c>
      <c r="G2032" s="792" t="s">
        <v>6557</v>
      </c>
      <c r="H2032" s="795" t="s">
        <v>6558</v>
      </c>
      <c r="I2032" s="795" t="s">
        <v>6559</v>
      </c>
      <c r="J2032" s="795" t="s">
        <v>1238</v>
      </c>
      <c r="K2032" s="793" t="s">
        <v>1251</v>
      </c>
      <c r="L2032" s="796">
        <v>1</v>
      </c>
      <c r="M2032" s="792">
        <v>12</v>
      </c>
      <c r="N2032" s="794">
        <v>26964.19</v>
      </c>
      <c r="O2032" s="796">
        <v>1</v>
      </c>
      <c r="P2032" s="796">
        <v>6</v>
      </c>
      <c r="Q2032" s="794">
        <v>12929.03</v>
      </c>
    </row>
    <row r="2033" spans="2:17" s="49" customFormat="1" ht="11.25">
      <c r="B2033" s="791" t="s">
        <v>1225</v>
      </c>
      <c r="C2033" s="792" t="s">
        <v>1233</v>
      </c>
      <c r="D2033" s="792" t="s">
        <v>86</v>
      </c>
      <c r="E2033" s="793" t="s">
        <v>1244</v>
      </c>
      <c r="F2033" s="794">
        <v>2000</v>
      </c>
      <c r="G2033" s="792" t="s">
        <v>6560</v>
      </c>
      <c r="H2033" s="795" t="s">
        <v>6561</v>
      </c>
      <c r="I2033" s="795" t="s">
        <v>6562</v>
      </c>
      <c r="J2033" s="795" t="s">
        <v>1238</v>
      </c>
      <c r="K2033" s="793" t="s">
        <v>1275</v>
      </c>
      <c r="L2033" s="796">
        <v>1</v>
      </c>
      <c r="M2033" s="792">
        <v>12</v>
      </c>
      <c r="N2033" s="794">
        <v>26797.08</v>
      </c>
      <c r="O2033" s="796">
        <v>1</v>
      </c>
      <c r="P2033" s="796">
        <v>6</v>
      </c>
      <c r="Q2033" s="794">
        <v>12928.33</v>
      </c>
    </row>
    <row r="2034" spans="2:17" s="49" customFormat="1" ht="11.25">
      <c r="B2034" s="791" t="s">
        <v>1225</v>
      </c>
      <c r="C2034" s="792" t="s">
        <v>1226</v>
      </c>
      <c r="D2034" s="792" t="s">
        <v>86</v>
      </c>
      <c r="E2034" s="793" t="s">
        <v>1888</v>
      </c>
      <c r="F2034" s="794">
        <v>4000</v>
      </c>
      <c r="G2034" s="792" t="s">
        <v>6563</v>
      </c>
      <c r="H2034" s="795" t="s">
        <v>6564</v>
      </c>
      <c r="I2034" s="795" t="s">
        <v>1290</v>
      </c>
      <c r="J2034" s="795" t="s">
        <v>1238</v>
      </c>
      <c r="K2034" s="793" t="s">
        <v>1251</v>
      </c>
      <c r="L2034" s="796">
        <v>1</v>
      </c>
      <c r="M2034" s="792">
        <v>9</v>
      </c>
      <c r="N2034" s="794">
        <v>38134.99</v>
      </c>
      <c r="O2034" s="796"/>
      <c r="P2034" s="796"/>
      <c r="Q2034" s="794"/>
    </row>
    <row r="2035" spans="2:17" s="49" customFormat="1" ht="11.25">
      <c r="B2035" s="791" t="s">
        <v>1225</v>
      </c>
      <c r="C2035" s="792" t="s">
        <v>1233</v>
      </c>
      <c r="D2035" s="792" t="s">
        <v>86</v>
      </c>
      <c r="E2035" s="793" t="s">
        <v>3476</v>
      </c>
      <c r="F2035" s="794">
        <v>3000</v>
      </c>
      <c r="G2035" s="792" t="s">
        <v>6565</v>
      </c>
      <c r="H2035" s="795" t="s">
        <v>6566</v>
      </c>
      <c r="I2035" s="795" t="s">
        <v>6567</v>
      </c>
      <c r="J2035" s="795" t="s">
        <v>1256</v>
      </c>
      <c r="K2035" s="793" t="s">
        <v>1251</v>
      </c>
      <c r="L2035" s="796">
        <v>1</v>
      </c>
      <c r="M2035" s="792">
        <v>12</v>
      </c>
      <c r="N2035" s="794">
        <v>38896.68</v>
      </c>
      <c r="O2035" s="796">
        <v>1</v>
      </c>
      <c r="P2035" s="796">
        <v>6</v>
      </c>
      <c r="Q2035" s="794">
        <v>18928.760000000002</v>
      </c>
    </row>
    <row r="2036" spans="2:17" s="49" customFormat="1" ht="11.25">
      <c r="B2036" s="791" t="s">
        <v>1225</v>
      </c>
      <c r="C2036" s="792" t="s">
        <v>1233</v>
      </c>
      <c r="D2036" s="792" t="s">
        <v>86</v>
      </c>
      <c r="E2036" s="793" t="s">
        <v>5033</v>
      </c>
      <c r="F2036" s="794">
        <v>2000</v>
      </c>
      <c r="G2036" s="792" t="s">
        <v>6568</v>
      </c>
      <c r="H2036" s="795" t="s">
        <v>6569</v>
      </c>
      <c r="I2036" s="795" t="s">
        <v>1237</v>
      </c>
      <c r="J2036" s="795" t="s">
        <v>1238</v>
      </c>
      <c r="K2036" s="793" t="s">
        <v>1232</v>
      </c>
      <c r="L2036" s="796">
        <v>1</v>
      </c>
      <c r="M2036" s="792">
        <v>12</v>
      </c>
      <c r="N2036" s="794">
        <v>26933.05</v>
      </c>
      <c r="O2036" s="796">
        <v>0</v>
      </c>
      <c r="P2036" s="796">
        <v>1</v>
      </c>
      <c r="Q2036" s="794">
        <v>2000</v>
      </c>
    </row>
    <row r="2037" spans="2:17" s="49" customFormat="1" ht="11.25">
      <c r="B2037" s="791" t="s">
        <v>1225</v>
      </c>
      <c r="C2037" s="792" t="s">
        <v>1233</v>
      </c>
      <c r="D2037" s="792" t="s">
        <v>86</v>
      </c>
      <c r="E2037" s="793" t="s">
        <v>1239</v>
      </c>
      <c r="F2037" s="794">
        <v>1500</v>
      </c>
      <c r="G2037" s="792" t="s">
        <v>6570</v>
      </c>
      <c r="H2037" s="795" t="s">
        <v>6571</v>
      </c>
      <c r="I2037" s="795" t="s">
        <v>1242</v>
      </c>
      <c r="J2037" s="795" t="s">
        <v>1242</v>
      </c>
      <c r="K2037" s="793" t="s">
        <v>1242</v>
      </c>
      <c r="L2037" s="796">
        <v>7</v>
      </c>
      <c r="M2037" s="792">
        <v>12</v>
      </c>
      <c r="N2037" s="794">
        <v>21200</v>
      </c>
      <c r="O2037" s="796">
        <v>1</v>
      </c>
      <c r="P2037" s="796">
        <v>6</v>
      </c>
      <c r="Q2037" s="794">
        <v>5732.66</v>
      </c>
    </row>
    <row r="2038" spans="2:17" s="49" customFormat="1" ht="11.25">
      <c r="B2038" s="791" t="s">
        <v>1225</v>
      </c>
      <c r="C2038" s="792" t="s">
        <v>1233</v>
      </c>
      <c r="D2038" s="792" t="s">
        <v>86</v>
      </c>
      <c r="E2038" s="793" t="s">
        <v>1287</v>
      </c>
      <c r="F2038" s="794">
        <v>2100</v>
      </c>
      <c r="G2038" s="792" t="s">
        <v>6572</v>
      </c>
      <c r="H2038" s="795" t="s">
        <v>6573</v>
      </c>
      <c r="I2038" s="795" t="s">
        <v>1242</v>
      </c>
      <c r="J2038" s="795" t="s">
        <v>1242</v>
      </c>
      <c r="K2038" s="793" t="s">
        <v>1242</v>
      </c>
      <c r="L2038" s="796">
        <v>7</v>
      </c>
      <c r="M2038" s="792">
        <v>12</v>
      </c>
      <c r="N2038" s="794">
        <v>27915.190000000002</v>
      </c>
      <c r="O2038" s="796">
        <v>1</v>
      </c>
      <c r="P2038" s="796">
        <v>6</v>
      </c>
      <c r="Q2038" s="794">
        <v>13530</v>
      </c>
    </row>
    <row r="2039" spans="2:17" s="49" customFormat="1" ht="11.25">
      <c r="B2039" s="791" t="s">
        <v>1225</v>
      </c>
      <c r="C2039" s="792" t="s">
        <v>1233</v>
      </c>
      <c r="D2039" s="792" t="s">
        <v>86</v>
      </c>
      <c r="E2039" s="793" t="s">
        <v>3168</v>
      </c>
      <c r="F2039" s="794">
        <v>2000</v>
      </c>
      <c r="G2039" s="792" t="s">
        <v>6574</v>
      </c>
      <c r="H2039" s="795" t="s">
        <v>6575</v>
      </c>
      <c r="I2039" s="795" t="s">
        <v>1250</v>
      </c>
      <c r="J2039" s="795" t="s">
        <v>1238</v>
      </c>
      <c r="K2039" s="793" t="s">
        <v>1232</v>
      </c>
      <c r="L2039" s="796">
        <v>1</v>
      </c>
      <c r="M2039" s="792">
        <v>12</v>
      </c>
      <c r="N2039" s="794">
        <v>26593.61</v>
      </c>
      <c r="O2039" s="796">
        <v>1</v>
      </c>
      <c r="P2039" s="796">
        <v>6</v>
      </c>
      <c r="Q2039" s="794">
        <v>12768.750000000002</v>
      </c>
    </row>
    <row r="2040" spans="2:17" s="49" customFormat="1" ht="11.25">
      <c r="B2040" s="791" t="s">
        <v>1225</v>
      </c>
      <c r="C2040" s="792" t="s">
        <v>1233</v>
      </c>
      <c r="D2040" s="792" t="s">
        <v>86</v>
      </c>
      <c r="E2040" s="793" t="s">
        <v>1234</v>
      </c>
      <c r="F2040" s="794">
        <v>2000</v>
      </c>
      <c r="G2040" s="792" t="s">
        <v>6576</v>
      </c>
      <c r="H2040" s="795" t="s">
        <v>6577</v>
      </c>
      <c r="I2040" s="795" t="s">
        <v>6578</v>
      </c>
      <c r="J2040" s="795" t="s">
        <v>1256</v>
      </c>
      <c r="K2040" s="793" t="s">
        <v>1232</v>
      </c>
      <c r="L2040" s="796">
        <v>1</v>
      </c>
      <c r="M2040" s="792">
        <v>12</v>
      </c>
      <c r="N2040" s="794">
        <v>27000</v>
      </c>
      <c r="O2040" s="796">
        <v>1</v>
      </c>
      <c r="P2040" s="796">
        <v>6</v>
      </c>
      <c r="Q2040" s="794">
        <v>10996.380000000001</v>
      </c>
    </row>
    <row r="2041" spans="2:17" s="49" customFormat="1" ht="11.25">
      <c r="B2041" s="791" t="s">
        <v>1225</v>
      </c>
      <c r="C2041" s="792" t="s">
        <v>1233</v>
      </c>
      <c r="D2041" s="792" t="s">
        <v>86</v>
      </c>
      <c r="E2041" s="793" t="s">
        <v>1244</v>
      </c>
      <c r="F2041" s="794">
        <v>2000</v>
      </c>
      <c r="G2041" s="792" t="s">
        <v>6579</v>
      </c>
      <c r="H2041" s="795" t="s">
        <v>6580</v>
      </c>
      <c r="I2041" s="795" t="s">
        <v>1280</v>
      </c>
      <c r="J2041" s="795" t="s">
        <v>1256</v>
      </c>
      <c r="K2041" s="793" t="s">
        <v>1251</v>
      </c>
      <c r="L2041" s="796">
        <v>1</v>
      </c>
      <c r="M2041" s="792">
        <v>12</v>
      </c>
      <c r="N2041" s="794">
        <v>27600.59</v>
      </c>
      <c r="O2041" s="796">
        <v>1</v>
      </c>
      <c r="P2041" s="796">
        <v>6</v>
      </c>
      <c r="Q2041" s="794">
        <v>12930</v>
      </c>
    </row>
    <row r="2042" spans="2:17" s="49" customFormat="1" ht="11.25">
      <c r="B2042" s="791" t="s">
        <v>1225</v>
      </c>
      <c r="C2042" s="792" t="s">
        <v>1243</v>
      </c>
      <c r="D2042" s="792" t="s">
        <v>86</v>
      </c>
      <c r="E2042" s="793" t="s">
        <v>6581</v>
      </c>
      <c r="F2042" s="794">
        <v>6000</v>
      </c>
      <c r="G2042" s="792" t="s">
        <v>6582</v>
      </c>
      <c r="H2042" s="795" t="s">
        <v>6583</v>
      </c>
      <c r="I2042" s="795" t="s">
        <v>1449</v>
      </c>
      <c r="J2042" s="795" t="s">
        <v>1256</v>
      </c>
      <c r="K2042" s="793" t="s">
        <v>1251</v>
      </c>
      <c r="L2042" s="796">
        <v>1</v>
      </c>
      <c r="M2042" s="792">
        <v>12</v>
      </c>
      <c r="N2042" s="794">
        <v>74997.919999999998</v>
      </c>
      <c r="O2042" s="796">
        <v>1</v>
      </c>
      <c r="P2042" s="796">
        <v>6</v>
      </c>
      <c r="Q2042" s="794">
        <v>36930</v>
      </c>
    </row>
    <row r="2043" spans="2:17" s="49" customFormat="1" ht="11.25">
      <c r="B2043" s="791" t="s">
        <v>1225</v>
      </c>
      <c r="C2043" s="792" t="s">
        <v>1243</v>
      </c>
      <c r="D2043" s="792" t="s">
        <v>86</v>
      </c>
      <c r="E2043" s="793" t="s">
        <v>5009</v>
      </c>
      <c r="F2043" s="794">
        <v>2100</v>
      </c>
      <c r="G2043" s="792" t="s">
        <v>6584</v>
      </c>
      <c r="H2043" s="795" t="s">
        <v>6585</v>
      </c>
      <c r="I2043" s="795" t="s">
        <v>6586</v>
      </c>
      <c r="J2043" s="795" t="s">
        <v>1256</v>
      </c>
      <c r="K2043" s="793" t="s">
        <v>1251</v>
      </c>
      <c r="L2043" s="796">
        <v>7</v>
      </c>
      <c r="M2043" s="792">
        <v>12</v>
      </c>
      <c r="N2043" s="794">
        <v>28200</v>
      </c>
      <c r="O2043" s="796">
        <v>1</v>
      </c>
      <c r="P2043" s="796">
        <v>6</v>
      </c>
      <c r="Q2043" s="794">
        <v>13530</v>
      </c>
    </row>
    <row r="2044" spans="2:17" s="49" customFormat="1" ht="11.25">
      <c r="B2044" s="791" t="s">
        <v>1225</v>
      </c>
      <c r="C2044" s="792" t="s">
        <v>1243</v>
      </c>
      <c r="D2044" s="792" t="s">
        <v>86</v>
      </c>
      <c r="E2044" s="793" t="s">
        <v>1423</v>
      </c>
      <c r="F2044" s="794">
        <v>3500</v>
      </c>
      <c r="G2044" s="792" t="s">
        <v>6587</v>
      </c>
      <c r="H2044" s="795" t="s">
        <v>6588</v>
      </c>
      <c r="I2044" s="795" t="s">
        <v>1513</v>
      </c>
      <c r="J2044" s="795" t="s">
        <v>1256</v>
      </c>
      <c r="K2044" s="793" t="s">
        <v>1251</v>
      </c>
      <c r="L2044" s="796">
        <v>1</v>
      </c>
      <c r="M2044" s="792">
        <v>12</v>
      </c>
      <c r="N2044" s="794">
        <v>45347.32</v>
      </c>
      <c r="O2044" s="796">
        <v>1</v>
      </c>
      <c r="P2044" s="796">
        <v>6</v>
      </c>
      <c r="Q2044" s="794">
        <v>21929.03</v>
      </c>
    </row>
    <row r="2045" spans="2:17" s="49" customFormat="1" ht="11.25">
      <c r="B2045" s="791" t="s">
        <v>1225</v>
      </c>
      <c r="C2045" s="792" t="s">
        <v>1233</v>
      </c>
      <c r="D2045" s="792" t="s">
        <v>86</v>
      </c>
      <c r="E2045" s="793" t="s">
        <v>1923</v>
      </c>
      <c r="F2045" s="794">
        <v>2000</v>
      </c>
      <c r="G2045" s="792" t="s">
        <v>6589</v>
      </c>
      <c r="H2045" s="795" t="s">
        <v>6590</v>
      </c>
      <c r="I2045" s="795" t="s">
        <v>1296</v>
      </c>
      <c r="J2045" s="795" t="s">
        <v>1238</v>
      </c>
      <c r="K2045" s="793" t="s">
        <v>1232</v>
      </c>
      <c r="L2045" s="796">
        <v>1</v>
      </c>
      <c r="M2045" s="792">
        <v>12</v>
      </c>
      <c r="N2045" s="794">
        <v>26799.72</v>
      </c>
      <c r="O2045" s="796">
        <v>1</v>
      </c>
      <c r="P2045" s="796">
        <v>6</v>
      </c>
      <c r="Q2045" s="794">
        <v>12925.98</v>
      </c>
    </row>
    <row r="2046" spans="2:17" s="49" customFormat="1" ht="11.25">
      <c r="B2046" s="791" t="s">
        <v>1225</v>
      </c>
      <c r="C2046" s="792" t="s">
        <v>1233</v>
      </c>
      <c r="D2046" s="792" t="s">
        <v>86</v>
      </c>
      <c r="E2046" s="793" t="s">
        <v>4105</v>
      </c>
      <c r="F2046" s="794">
        <v>2000</v>
      </c>
      <c r="G2046" s="792" t="s">
        <v>6591</v>
      </c>
      <c r="H2046" s="795" t="s">
        <v>6592</v>
      </c>
      <c r="I2046" s="795" t="s">
        <v>2087</v>
      </c>
      <c r="J2046" s="795" t="s">
        <v>1238</v>
      </c>
      <c r="K2046" s="793" t="s">
        <v>1251</v>
      </c>
      <c r="L2046" s="796">
        <v>1</v>
      </c>
      <c r="M2046" s="792">
        <v>12</v>
      </c>
      <c r="N2046" s="794">
        <v>26999.739999999998</v>
      </c>
      <c r="O2046" s="796">
        <v>1</v>
      </c>
      <c r="P2046" s="796">
        <v>6</v>
      </c>
      <c r="Q2046" s="794">
        <v>12911.94</v>
      </c>
    </row>
    <row r="2047" spans="2:17" s="49" customFormat="1" ht="11.25">
      <c r="B2047" s="791" t="s">
        <v>1225</v>
      </c>
      <c r="C2047" s="792" t="s">
        <v>1233</v>
      </c>
      <c r="D2047" s="792" t="s">
        <v>86</v>
      </c>
      <c r="E2047" s="793" t="s">
        <v>1339</v>
      </c>
      <c r="F2047" s="794">
        <v>1800</v>
      </c>
      <c r="G2047" s="792" t="s">
        <v>6593</v>
      </c>
      <c r="H2047" s="795" t="s">
        <v>6594</v>
      </c>
      <c r="I2047" s="795" t="s">
        <v>6595</v>
      </c>
      <c r="J2047" s="795" t="s">
        <v>1256</v>
      </c>
      <c r="K2047" s="793" t="s">
        <v>1251</v>
      </c>
      <c r="L2047" s="796">
        <v>1</v>
      </c>
      <c r="M2047" s="792">
        <v>12</v>
      </c>
      <c r="N2047" s="794">
        <v>24480</v>
      </c>
      <c r="O2047" s="796">
        <v>1</v>
      </c>
      <c r="P2047" s="796">
        <v>6</v>
      </c>
      <c r="Q2047" s="794">
        <v>11729.75</v>
      </c>
    </row>
    <row r="2048" spans="2:17" s="49" customFormat="1" ht="11.25">
      <c r="B2048" s="791" t="s">
        <v>1225</v>
      </c>
      <c r="C2048" s="792" t="s">
        <v>1233</v>
      </c>
      <c r="D2048" s="792" t="s">
        <v>86</v>
      </c>
      <c r="E2048" s="793" t="s">
        <v>1234</v>
      </c>
      <c r="F2048" s="794">
        <v>2000</v>
      </c>
      <c r="G2048" s="792" t="s">
        <v>6596</v>
      </c>
      <c r="H2048" s="795" t="s">
        <v>6597</v>
      </c>
      <c r="I2048" s="795" t="s">
        <v>6598</v>
      </c>
      <c r="J2048" s="795" t="s">
        <v>1238</v>
      </c>
      <c r="K2048" s="793" t="s">
        <v>1232</v>
      </c>
      <c r="L2048" s="796">
        <v>1</v>
      </c>
      <c r="M2048" s="792">
        <v>12</v>
      </c>
      <c r="N2048" s="794">
        <v>26999.59</v>
      </c>
      <c r="O2048" s="796">
        <v>1</v>
      </c>
      <c r="P2048" s="796">
        <v>6</v>
      </c>
      <c r="Q2048" s="794">
        <v>12862.08</v>
      </c>
    </row>
    <row r="2049" spans="2:17" s="49" customFormat="1" ht="11.25">
      <c r="B2049" s="791" t="s">
        <v>1225</v>
      </c>
      <c r="C2049" s="792" t="s">
        <v>1233</v>
      </c>
      <c r="D2049" s="792" t="s">
        <v>86</v>
      </c>
      <c r="E2049" s="793" t="s">
        <v>1234</v>
      </c>
      <c r="F2049" s="794">
        <v>2000</v>
      </c>
      <c r="G2049" s="792" t="s">
        <v>6599</v>
      </c>
      <c r="H2049" s="795" t="s">
        <v>6600</v>
      </c>
      <c r="I2049" s="795" t="s">
        <v>2216</v>
      </c>
      <c r="J2049" s="795" t="s">
        <v>1238</v>
      </c>
      <c r="K2049" s="793" t="s">
        <v>1232</v>
      </c>
      <c r="L2049" s="796">
        <v>1</v>
      </c>
      <c r="M2049" s="792">
        <v>12</v>
      </c>
      <c r="N2049" s="794">
        <v>26008.7</v>
      </c>
      <c r="O2049" s="796">
        <v>1</v>
      </c>
      <c r="P2049" s="796">
        <v>6</v>
      </c>
      <c r="Q2049" s="794">
        <v>12219.17</v>
      </c>
    </row>
    <row r="2050" spans="2:17" s="49" customFormat="1" ht="11.25">
      <c r="B2050" s="791" t="s">
        <v>1225</v>
      </c>
      <c r="C2050" s="792" t="s">
        <v>1233</v>
      </c>
      <c r="D2050" s="792" t="s">
        <v>86</v>
      </c>
      <c r="E2050" s="793" t="s">
        <v>1839</v>
      </c>
      <c r="F2050" s="794">
        <v>2600</v>
      </c>
      <c r="G2050" s="792" t="s">
        <v>6601</v>
      </c>
      <c r="H2050" s="795" t="s">
        <v>6602</v>
      </c>
      <c r="I2050" s="795" t="s">
        <v>6603</v>
      </c>
      <c r="J2050" s="795" t="s">
        <v>1256</v>
      </c>
      <c r="K2050" s="793" t="s">
        <v>1327</v>
      </c>
      <c r="L2050" s="796">
        <v>1</v>
      </c>
      <c r="M2050" s="792">
        <v>12</v>
      </c>
      <c r="N2050" s="794">
        <v>34157.019999999997</v>
      </c>
      <c r="O2050" s="796">
        <v>1</v>
      </c>
      <c r="P2050" s="796">
        <v>6</v>
      </c>
      <c r="Q2050" s="794">
        <v>16522.96</v>
      </c>
    </row>
    <row r="2051" spans="2:17" s="49" customFormat="1" ht="11.25">
      <c r="B2051" s="791" t="s">
        <v>1225</v>
      </c>
      <c r="C2051" s="792" t="s">
        <v>1243</v>
      </c>
      <c r="D2051" s="792" t="s">
        <v>86</v>
      </c>
      <c r="E2051" s="793" t="s">
        <v>2157</v>
      </c>
      <c r="F2051" s="794">
        <v>3100</v>
      </c>
      <c r="G2051" s="792" t="s">
        <v>6604</v>
      </c>
      <c r="H2051" s="795" t="s">
        <v>6605</v>
      </c>
      <c r="I2051" s="795" t="s">
        <v>1242</v>
      </c>
      <c r="J2051" s="795" t="s">
        <v>1242</v>
      </c>
      <c r="K2051" s="793" t="s">
        <v>1242</v>
      </c>
      <c r="L2051" s="796">
        <v>7</v>
      </c>
      <c r="M2051" s="792">
        <v>11</v>
      </c>
      <c r="N2051" s="794">
        <v>36080.619999999995</v>
      </c>
      <c r="O2051" s="796"/>
      <c r="P2051" s="796"/>
      <c r="Q2051" s="794"/>
    </row>
    <row r="2052" spans="2:17" s="49" customFormat="1" ht="11.25">
      <c r="B2052" s="791" t="s">
        <v>1225</v>
      </c>
      <c r="C2052" s="792" t="s">
        <v>1233</v>
      </c>
      <c r="D2052" s="792" t="s">
        <v>86</v>
      </c>
      <c r="E2052" s="793" t="s">
        <v>1244</v>
      </c>
      <c r="F2052" s="794">
        <v>2000</v>
      </c>
      <c r="G2052" s="792" t="s">
        <v>6606</v>
      </c>
      <c r="H2052" s="795" t="s">
        <v>6607</v>
      </c>
      <c r="I2052" s="795" t="s">
        <v>6608</v>
      </c>
      <c r="J2052" s="795" t="s">
        <v>1256</v>
      </c>
      <c r="K2052" s="793" t="s">
        <v>1251</v>
      </c>
      <c r="L2052" s="796">
        <v>1</v>
      </c>
      <c r="M2052" s="792">
        <v>12</v>
      </c>
      <c r="N2052" s="794">
        <v>22971.48</v>
      </c>
      <c r="O2052" s="796">
        <v>1</v>
      </c>
      <c r="P2052" s="796">
        <v>6</v>
      </c>
      <c r="Q2052" s="794">
        <v>12930</v>
      </c>
    </row>
    <row r="2053" spans="2:17" s="49" customFormat="1" ht="11.25">
      <c r="B2053" s="791" t="s">
        <v>1225</v>
      </c>
      <c r="C2053" s="792" t="s">
        <v>1233</v>
      </c>
      <c r="D2053" s="792" t="s">
        <v>86</v>
      </c>
      <c r="E2053" s="793" t="s">
        <v>1312</v>
      </c>
      <c r="F2053" s="794">
        <v>2000</v>
      </c>
      <c r="G2053" s="792" t="s">
        <v>6609</v>
      </c>
      <c r="H2053" s="795" t="s">
        <v>6610</v>
      </c>
      <c r="I2053" s="795" t="s">
        <v>6611</v>
      </c>
      <c r="J2053" s="795" t="s">
        <v>1256</v>
      </c>
      <c r="K2053" s="793" t="s">
        <v>1327</v>
      </c>
      <c r="L2053" s="796">
        <v>1</v>
      </c>
      <c r="M2053" s="792">
        <v>12</v>
      </c>
      <c r="N2053" s="794">
        <v>26995.83</v>
      </c>
      <c r="O2053" s="796">
        <v>1</v>
      </c>
      <c r="P2053" s="796">
        <v>6</v>
      </c>
      <c r="Q2053" s="794">
        <v>12930</v>
      </c>
    </row>
    <row r="2054" spans="2:17" s="49" customFormat="1" ht="11.25">
      <c r="B2054" s="791" t="s">
        <v>1225</v>
      </c>
      <c r="C2054" s="792" t="s">
        <v>1233</v>
      </c>
      <c r="D2054" s="792" t="s">
        <v>86</v>
      </c>
      <c r="E2054" s="793" t="s">
        <v>3342</v>
      </c>
      <c r="F2054" s="794">
        <v>2600</v>
      </c>
      <c r="G2054" s="792" t="s">
        <v>6612</v>
      </c>
      <c r="H2054" s="795" t="s">
        <v>6613</v>
      </c>
      <c r="I2054" s="795" t="s">
        <v>6614</v>
      </c>
      <c r="J2054" s="795" t="s">
        <v>1238</v>
      </c>
      <c r="K2054" s="793" t="s">
        <v>1232</v>
      </c>
      <c r="L2054" s="796">
        <v>1</v>
      </c>
      <c r="M2054" s="792">
        <v>12</v>
      </c>
      <c r="N2054" s="794">
        <v>33527.06</v>
      </c>
      <c r="O2054" s="796">
        <v>1</v>
      </c>
      <c r="P2054" s="796">
        <v>6</v>
      </c>
      <c r="Q2054" s="794">
        <v>16499.849999999999</v>
      </c>
    </row>
    <row r="2055" spans="2:17" s="49" customFormat="1" ht="11.25">
      <c r="B2055" s="791" t="s">
        <v>1225</v>
      </c>
      <c r="C2055" s="792" t="s">
        <v>1233</v>
      </c>
      <c r="D2055" s="792" t="s">
        <v>86</v>
      </c>
      <c r="E2055" s="793" t="s">
        <v>1244</v>
      </c>
      <c r="F2055" s="794">
        <v>2000</v>
      </c>
      <c r="G2055" s="792" t="s">
        <v>6615</v>
      </c>
      <c r="H2055" s="795" t="s">
        <v>6616</v>
      </c>
      <c r="I2055" s="795" t="s">
        <v>2127</v>
      </c>
      <c r="J2055" s="795" t="s">
        <v>1256</v>
      </c>
      <c r="K2055" s="793" t="s">
        <v>1327</v>
      </c>
      <c r="L2055" s="796">
        <v>4</v>
      </c>
      <c r="M2055" s="792">
        <v>12</v>
      </c>
      <c r="N2055" s="794">
        <v>26951.11</v>
      </c>
      <c r="O2055" s="796">
        <v>1</v>
      </c>
      <c r="P2055" s="796">
        <v>6</v>
      </c>
      <c r="Q2055" s="794">
        <v>12918.89</v>
      </c>
    </row>
    <row r="2056" spans="2:17" s="49" customFormat="1" ht="11.25">
      <c r="B2056" s="791" t="s">
        <v>1225</v>
      </c>
      <c r="C2056" s="792" t="s">
        <v>1233</v>
      </c>
      <c r="D2056" s="792" t="s">
        <v>86</v>
      </c>
      <c r="E2056" s="793" t="s">
        <v>1339</v>
      </c>
      <c r="F2056" s="794">
        <v>2300</v>
      </c>
      <c r="G2056" s="792" t="s">
        <v>6617</v>
      </c>
      <c r="H2056" s="795" t="s">
        <v>6618</v>
      </c>
      <c r="I2056" s="795" t="s">
        <v>6619</v>
      </c>
      <c r="J2056" s="795" t="s">
        <v>1256</v>
      </c>
      <c r="K2056" s="793" t="s">
        <v>1327</v>
      </c>
      <c r="L2056" s="796">
        <v>1</v>
      </c>
      <c r="M2056" s="792">
        <v>12</v>
      </c>
      <c r="N2056" s="794">
        <v>30599.84</v>
      </c>
      <c r="O2056" s="796">
        <v>1</v>
      </c>
      <c r="P2056" s="796">
        <v>6</v>
      </c>
      <c r="Q2056" s="794">
        <v>14729.839999999998</v>
      </c>
    </row>
    <row r="2057" spans="2:17" s="49" customFormat="1" ht="11.25">
      <c r="B2057" s="791" t="s">
        <v>1225</v>
      </c>
      <c r="C2057" s="792" t="s">
        <v>1233</v>
      </c>
      <c r="D2057" s="792" t="s">
        <v>86</v>
      </c>
      <c r="E2057" s="793" t="s">
        <v>6620</v>
      </c>
      <c r="F2057" s="794">
        <v>3500</v>
      </c>
      <c r="G2057" s="792" t="s">
        <v>6621</v>
      </c>
      <c r="H2057" s="795" t="s">
        <v>6622</v>
      </c>
      <c r="I2057" s="795" t="s">
        <v>6623</v>
      </c>
      <c r="J2057" s="795" t="s">
        <v>1256</v>
      </c>
      <c r="K2057" s="793" t="s">
        <v>1327</v>
      </c>
      <c r="L2057" s="796">
        <v>1</v>
      </c>
      <c r="M2057" s="792">
        <v>12</v>
      </c>
      <c r="N2057" s="794">
        <v>44834.47</v>
      </c>
      <c r="O2057" s="796">
        <v>1</v>
      </c>
      <c r="P2057" s="796">
        <v>6</v>
      </c>
      <c r="Q2057" s="794">
        <v>21930</v>
      </c>
    </row>
    <row r="2058" spans="2:17" s="49" customFormat="1" ht="11.25">
      <c r="B2058" s="791" t="s">
        <v>1225</v>
      </c>
      <c r="C2058" s="792" t="s">
        <v>1243</v>
      </c>
      <c r="D2058" s="792" t="s">
        <v>86</v>
      </c>
      <c r="E2058" s="793" t="s">
        <v>1276</v>
      </c>
      <c r="F2058" s="794">
        <v>2600</v>
      </c>
      <c r="G2058" s="792" t="s">
        <v>6624</v>
      </c>
      <c r="H2058" s="795" t="s">
        <v>6625</v>
      </c>
      <c r="I2058" s="795" t="s">
        <v>1513</v>
      </c>
      <c r="J2058" s="795" t="s">
        <v>1238</v>
      </c>
      <c r="K2058" s="793" t="s">
        <v>1251</v>
      </c>
      <c r="L2058" s="796">
        <v>1</v>
      </c>
      <c r="M2058" s="792">
        <v>12</v>
      </c>
      <c r="N2058" s="794">
        <v>31692.959999999999</v>
      </c>
      <c r="O2058" s="796">
        <v>1</v>
      </c>
      <c r="P2058" s="796">
        <v>6</v>
      </c>
      <c r="Q2058" s="794">
        <v>14846.21</v>
      </c>
    </row>
    <row r="2059" spans="2:17" s="49" customFormat="1" ht="11.25">
      <c r="B2059" s="791" t="s">
        <v>1225</v>
      </c>
      <c r="C2059" s="792" t="s">
        <v>1233</v>
      </c>
      <c r="D2059" s="792" t="s">
        <v>86</v>
      </c>
      <c r="E2059" s="793" t="s">
        <v>3942</v>
      </c>
      <c r="F2059" s="794">
        <v>2350</v>
      </c>
      <c r="G2059" s="792" t="s">
        <v>6626</v>
      </c>
      <c r="H2059" s="795" t="s">
        <v>6627</v>
      </c>
      <c r="I2059" s="795" t="s">
        <v>1283</v>
      </c>
      <c r="J2059" s="795" t="s">
        <v>1256</v>
      </c>
      <c r="K2059" s="793" t="s">
        <v>1251</v>
      </c>
      <c r="L2059" s="796">
        <v>1</v>
      </c>
      <c r="M2059" s="792">
        <v>12</v>
      </c>
      <c r="N2059" s="794">
        <v>31339.520000000004</v>
      </c>
      <c r="O2059" s="796">
        <v>1</v>
      </c>
      <c r="P2059" s="796">
        <v>6</v>
      </c>
      <c r="Q2059" s="794">
        <v>15029.19</v>
      </c>
    </row>
    <row r="2060" spans="2:17" s="49" customFormat="1" ht="11.25">
      <c r="B2060" s="791" t="s">
        <v>1225</v>
      </c>
      <c r="C2060" s="792" t="s">
        <v>1233</v>
      </c>
      <c r="D2060" s="792" t="s">
        <v>86</v>
      </c>
      <c r="E2060" s="793" t="s">
        <v>6628</v>
      </c>
      <c r="F2060" s="794">
        <v>3000</v>
      </c>
      <c r="G2060" s="792" t="s">
        <v>6629</v>
      </c>
      <c r="H2060" s="795" t="s">
        <v>6630</v>
      </c>
      <c r="I2060" s="795" t="s">
        <v>6631</v>
      </c>
      <c r="J2060" s="795" t="s">
        <v>1256</v>
      </c>
      <c r="K2060" s="793" t="s">
        <v>1327</v>
      </c>
      <c r="L2060" s="796">
        <v>1</v>
      </c>
      <c r="M2060" s="792">
        <v>12</v>
      </c>
      <c r="N2060" s="794">
        <v>38858.549999999996</v>
      </c>
      <c r="O2060" s="796">
        <v>1</v>
      </c>
      <c r="P2060" s="796">
        <v>6</v>
      </c>
      <c r="Q2060" s="794">
        <v>19926.68</v>
      </c>
    </row>
    <row r="2061" spans="2:17" s="49" customFormat="1" ht="11.25">
      <c r="B2061" s="791" t="s">
        <v>1225</v>
      </c>
      <c r="C2061" s="792" t="s">
        <v>1243</v>
      </c>
      <c r="D2061" s="792" t="s">
        <v>86</v>
      </c>
      <c r="E2061" s="793" t="s">
        <v>5009</v>
      </c>
      <c r="F2061" s="794">
        <v>2100</v>
      </c>
      <c r="G2061" s="792" t="s">
        <v>6632</v>
      </c>
      <c r="H2061" s="795" t="s">
        <v>6633</v>
      </c>
      <c r="I2061" s="795" t="s">
        <v>6634</v>
      </c>
      <c r="J2061" s="795" t="s">
        <v>1256</v>
      </c>
      <c r="K2061" s="793" t="s">
        <v>1327</v>
      </c>
      <c r="L2061" s="796">
        <v>7</v>
      </c>
      <c r="M2061" s="792">
        <v>12</v>
      </c>
      <c r="N2061" s="794">
        <v>28135.41</v>
      </c>
      <c r="O2061" s="796">
        <v>1</v>
      </c>
      <c r="P2061" s="796">
        <v>6</v>
      </c>
      <c r="Q2061" s="794">
        <v>13497.04</v>
      </c>
    </row>
    <row r="2062" spans="2:17" s="49" customFormat="1" ht="11.25">
      <c r="B2062" s="791" t="s">
        <v>1225</v>
      </c>
      <c r="C2062" s="792" t="s">
        <v>1233</v>
      </c>
      <c r="D2062" s="792" t="s">
        <v>86</v>
      </c>
      <c r="E2062" s="793" t="s">
        <v>1244</v>
      </c>
      <c r="F2062" s="794">
        <v>2000</v>
      </c>
      <c r="G2062" s="792" t="s">
        <v>6635</v>
      </c>
      <c r="H2062" s="795" t="s">
        <v>6636</v>
      </c>
      <c r="I2062" s="795" t="s">
        <v>1636</v>
      </c>
      <c r="J2062" s="795" t="s">
        <v>1238</v>
      </c>
      <c r="K2062" s="793" t="s">
        <v>1232</v>
      </c>
      <c r="L2062" s="796">
        <v>1</v>
      </c>
      <c r="M2062" s="792">
        <v>12</v>
      </c>
      <c r="N2062" s="794">
        <v>26925</v>
      </c>
      <c r="O2062" s="796">
        <v>1</v>
      </c>
      <c r="P2062" s="796">
        <v>6</v>
      </c>
      <c r="Q2062" s="794">
        <v>12925.42</v>
      </c>
    </row>
    <row r="2063" spans="2:17" s="49" customFormat="1" ht="11.25">
      <c r="B2063" s="791" t="s">
        <v>1225</v>
      </c>
      <c r="C2063" s="792" t="s">
        <v>1233</v>
      </c>
      <c r="D2063" s="792" t="s">
        <v>86</v>
      </c>
      <c r="E2063" s="793" t="s">
        <v>1647</v>
      </c>
      <c r="F2063" s="794">
        <v>5500</v>
      </c>
      <c r="G2063" s="792" t="s">
        <v>6637</v>
      </c>
      <c r="H2063" s="795" t="s">
        <v>6638</v>
      </c>
      <c r="I2063" s="795" t="s">
        <v>1857</v>
      </c>
      <c r="J2063" s="795" t="s">
        <v>1256</v>
      </c>
      <c r="K2063" s="793" t="s">
        <v>1251</v>
      </c>
      <c r="L2063" s="796">
        <v>1</v>
      </c>
      <c r="M2063" s="792">
        <v>12</v>
      </c>
      <c r="N2063" s="794">
        <v>68976.319999999992</v>
      </c>
      <c r="O2063" s="796">
        <v>1</v>
      </c>
      <c r="P2063" s="796">
        <v>6</v>
      </c>
      <c r="Q2063" s="794">
        <v>33926.18</v>
      </c>
    </row>
    <row r="2064" spans="2:17" s="49" customFormat="1" ht="11.25">
      <c r="B2064" s="791" t="s">
        <v>1225</v>
      </c>
      <c r="C2064" s="792" t="s">
        <v>1233</v>
      </c>
      <c r="D2064" s="792" t="s">
        <v>86</v>
      </c>
      <c r="E2064" s="793" t="s">
        <v>2470</v>
      </c>
      <c r="F2064" s="794">
        <v>2600</v>
      </c>
      <c r="G2064" s="792" t="s">
        <v>6639</v>
      </c>
      <c r="H2064" s="795" t="s">
        <v>6640</v>
      </c>
      <c r="I2064" s="795" t="s">
        <v>6641</v>
      </c>
      <c r="J2064" s="795" t="s">
        <v>1256</v>
      </c>
      <c r="K2064" s="793" t="s">
        <v>1260</v>
      </c>
      <c r="L2064" s="796">
        <v>1</v>
      </c>
      <c r="M2064" s="792">
        <v>12</v>
      </c>
      <c r="N2064" s="794">
        <v>34108.28</v>
      </c>
      <c r="O2064" s="796">
        <v>1</v>
      </c>
      <c r="P2064" s="796">
        <v>6</v>
      </c>
      <c r="Q2064" s="794">
        <v>16530</v>
      </c>
    </row>
    <row r="2065" spans="2:17" s="49" customFormat="1" ht="11.25">
      <c r="B2065" s="791" t="s">
        <v>1225</v>
      </c>
      <c r="C2065" s="792" t="s">
        <v>1233</v>
      </c>
      <c r="D2065" s="792" t="s">
        <v>86</v>
      </c>
      <c r="E2065" s="793" t="s">
        <v>1244</v>
      </c>
      <c r="F2065" s="794">
        <v>2000</v>
      </c>
      <c r="G2065" s="792" t="s">
        <v>6642</v>
      </c>
      <c r="H2065" s="795" t="s">
        <v>6643</v>
      </c>
      <c r="I2065" s="795" t="s">
        <v>6644</v>
      </c>
      <c r="J2065" s="795" t="s">
        <v>1256</v>
      </c>
      <c r="K2065" s="793" t="s">
        <v>1275</v>
      </c>
      <c r="L2065" s="796">
        <v>1</v>
      </c>
      <c r="M2065" s="792">
        <v>12</v>
      </c>
      <c r="N2065" s="794">
        <v>26668.73</v>
      </c>
      <c r="O2065" s="796">
        <v>1</v>
      </c>
      <c r="P2065" s="796">
        <v>6</v>
      </c>
      <c r="Q2065" s="794">
        <v>12918.33</v>
      </c>
    </row>
    <row r="2066" spans="2:17" s="49" customFormat="1" ht="11.25">
      <c r="B2066" s="791" t="s">
        <v>1225</v>
      </c>
      <c r="C2066" s="792" t="s">
        <v>1233</v>
      </c>
      <c r="D2066" s="792" t="s">
        <v>86</v>
      </c>
      <c r="E2066" s="793" t="s">
        <v>6645</v>
      </c>
      <c r="F2066" s="794">
        <v>3000</v>
      </c>
      <c r="G2066" s="792" t="s">
        <v>6646</v>
      </c>
      <c r="H2066" s="795" t="s">
        <v>6647</v>
      </c>
      <c r="I2066" s="795" t="s">
        <v>1331</v>
      </c>
      <c r="J2066" s="795" t="s">
        <v>1238</v>
      </c>
      <c r="K2066" s="793" t="s">
        <v>1251</v>
      </c>
      <c r="L2066" s="796">
        <v>1</v>
      </c>
      <c r="M2066" s="792">
        <v>12</v>
      </c>
      <c r="N2066" s="794">
        <v>38981.659999999996</v>
      </c>
      <c r="O2066" s="796">
        <v>1</v>
      </c>
      <c r="P2066" s="796">
        <v>6</v>
      </c>
      <c r="Q2066" s="794">
        <v>18927.289999999997</v>
      </c>
    </row>
    <row r="2067" spans="2:17" s="49" customFormat="1" ht="11.25">
      <c r="B2067" s="791" t="s">
        <v>1225</v>
      </c>
      <c r="C2067" s="792" t="s">
        <v>1233</v>
      </c>
      <c r="D2067" s="792" t="s">
        <v>86</v>
      </c>
      <c r="E2067" s="793" t="s">
        <v>1284</v>
      </c>
      <c r="F2067" s="794">
        <v>2000</v>
      </c>
      <c r="G2067" s="792" t="s">
        <v>6648</v>
      </c>
      <c r="H2067" s="795" t="s">
        <v>6649</v>
      </c>
      <c r="I2067" s="795" t="s">
        <v>1247</v>
      </c>
      <c r="J2067" s="795" t="s">
        <v>1238</v>
      </c>
      <c r="K2067" s="793" t="s">
        <v>1232</v>
      </c>
      <c r="L2067" s="796">
        <v>1</v>
      </c>
      <c r="M2067" s="792">
        <v>12</v>
      </c>
      <c r="N2067" s="794">
        <v>26990.97</v>
      </c>
      <c r="O2067" s="796">
        <v>1</v>
      </c>
      <c r="P2067" s="796">
        <v>6</v>
      </c>
      <c r="Q2067" s="794">
        <v>12924.16</v>
      </c>
    </row>
    <row r="2068" spans="2:17" s="49" customFormat="1" ht="11.25">
      <c r="B2068" s="791" t="s">
        <v>1225</v>
      </c>
      <c r="C2068" s="792" t="s">
        <v>1233</v>
      </c>
      <c r="D2068" s="792" t="s">
        <v>86</v>
      </c>
      <c r="E2068" s="793" t="s">
        <v>6650</v>
      </c>
      <c r="F2068" s="794">
        <v>2000</v>
      </c>
      <c r="G2068" s="792" t="s">
        <v>6651</v>
      </c>
      <c r="H2068" s="795" t="s">
        <v>6652</v>
      </c>
      <c r="I2068" s="795" t="s">
        <v>6653</v>
      </c>
      <c r="J2068" s="795" t="s">
        <v>1256</v>
      </c>
      <c r="K2068" s="793" t="s">
        <v>1327</v>
      </c>
      <c r="L2068" s="796">
        <v>1</v>
      </c>
      <c r="M2068" s="792">
        <v>12</v>
      </c>
      <c r="N2068" s="794">
        <v>26968.75</v>
      </c>
      <c r="O2068" s="796">
        <v>1</v>
      </c>
      <c r="P2068" s="796">
        <v>6</v>
      </c>
      <c r="Q2068" s="794">
        <v>12930</v>
      </c>
    </row>
    <row r="2069" spans="2:17" s="49" customFormat="1" ht="11.25">
      <c r="B2069" s="791" t="s">
        <v>1225</v>
      </c>
      <c r="C2069" s="792" t="s">
        <v>1233</v>
      </c>
      <c r="D2069" s="792" t="s">
        <v>86</v>
      </c>
      <c r="E2069" s="793" t="s">
        <v>1339</v>
      </c>
      <c r="F2069" s="794">
        <v>1800</v>
      </c>
      <c r="G2069" s="792" t="s">
        <v>6654</v>
      </c>
      <c r="H2069" s="795" t="s">
        <v>6655</v>
      </c>
      <c r="I2069" s="795" t="s">
        <v>1280</v>
      </c>
      <c r="J2069" s="795" t="s">
        <v>1256</v>
      </c>
      <c r="K2069" s="793" t="s">
        <v>1251</v>
      </c>
      <c r="L2069" s="796">
        <v>7</v>
      </c>
      <c r="M2069" s="792">
        <v>12</v>
      </c>
      <c r="N2069" s="794">
        <v>24388.37</v>
      </c>
      <c r="O2069" s="796">
        <v>1</v>
      </c>
      <c r="P2069" s="796">
        <v>6</v>
      </c>
      <c r="Q2069" s="794">
        <v>11593.989999999998</v>
      </c>
    </row>
    <row r="2070" spans="2:17" s="49" customFormat="1" ht="11.25">
      <c r="B2070" s="791" t="s">
        <v>1225</v>
      </c>
      <c r="C2070" s="792" t="s">
        <v>1233</v>
      </c>
      <c r="D2070" s="792" t="s">
        <v>86</v>
      </c>
      <c r="E2070" s="793" t="s">
        <v>1339</v>
      </c>
      <c r="F2070" s="794">
        <v>2300</v>
      </c>
      <c r="G2070" s="792" t="s">
        <v>6656</v>
      </c>
      <c r="H2070" s="795" t="s">
        <v>6657</v>
      </c>
      <c r="I2070" s="795" t="s">
        <v>1331</v>
      </c>
      <c r="J2070" s="795" t="s">
        <v>1238</v>
      </c>
      <c r="K2070" s="793" t="s">
        <v>1251</v>
      </c>
      <c r="L2070" s="796">
        <v>1</v>
      </c>
      <c r="M2070" s="792">
        <v>12</v>
      </c>
      <c r="N2070" s="794">
        <v>26380.559999999998</v>
      </c>
      <c r="O2070" s="796">
        <v>1</v>
      </c>
      <c r="P2070" s="796">
        <v>6</v>
      </c>
      <c r="Q2070" s="794">
        <v>14728.4</v>
      </c>
    </row>
    <row r="2071" spans="2:17" s="49" customFormat="1" ht="11.25">
      <c r="B2071" s="791" t="s">
        <v>1225</v>
      </c>
      <c r="C2071" s="792" t="s">
        <v>1233</v>
      </c>
      <c r="D2071" s="792" t="s">
        <v>86</v>
      </c>
      <c r="E2071" s="793" t="s">
        <v>6658</v>
      </c>
      <c r="F2071" s="794">
        <v>3000</v>
      </c>
      <c r="G2071" s="792" t="s">
        <v>6659</v>
      </c>
      <c r="H2071" s="795" t="s">
        <v>6660</v>
      </c>
      <c r="I2071" s="795" t="s">
        <v>2258</v>
      </c>
      <c r="J2071" s="795" t="s">
        <v>1231</v>
      </c>
      <c r="K2071" s="793" t="s">
        <v>1232</v>
      </c>
      <c r="L2071" s="796">
        <v>1</v>
      </c>
      <c r="M2071" s="792">
        <v>12</v>
      </c>
      <c r="N2071" s="794">
        <v>38549.160000000003</v>
      </c>
      <c r="O2071" s="796">
        <v>1</v>
      </c>
      <c r="P2071" s="796">
        <v>6</v>
      </c>
      <c r="Q2071" s="794">
        <v>18928.330000000002</v>
      </c>
    </row>
    <row r="2072" spans="2:17" s="49" customFormat="1" ht="11.25">
      <c r="B2072" s="791" t="s">
        <v>1225</v>
      </c>
      <c r="C2072" s="792" t="s">
        <v>1233</v>
      </c>
      <c r="D2072" s="792" t="s">
        <v>86</v>
      </c>
      <c r="E2072" s="793" t="s">
        <v>4105</v>
      </c>
      <c r="F2072" s="794">
        <v>2000</v>
      </c>
      <c r="G2072" s="792" t="s">
        <v>6661</v>
      </c>
      <c r="H2072" s="795" t="s">
        <v>6662</v>
      </c>
      <c r="I2072" s="795" t="s">
        <v>1242</v>
      </c>
      <c r="J2072" s="795" t="s">
        <v>1382</v>
      </c>
      <c r="K2072" s="793" t="s">
        <v>1383</v>
      </c>
      <c r="L2072" s="796">
        <v>1</v>
      </c>
      <c r="M2072" s="792">
        <v>12</v>
      </c>
      <c r="N2072" s="794">
        <v>26945</v>
      </c>
      <c r="O2072" s="796">
        <v>1</v>
      </c>
      <c r="P2072" s="796">
        <v>6</v>
      </c>
      <c r="Q2072" s="794">
        <v>12930</v>
      </c>
    </row>
    <row r="2073" spans="2:17" s="49" customFormat="1" ht="11.25">
      <c r="B2073" s="791" t="s">
        <v>1225</v>
      </c>
      <c r="C2073" s="792" t="s">
        <v>1233</v>
      </c>
      <c r="D2073" s="792" t="s">
        <v>86</v>
      </c>
      <c r="E2073" s="793" t="s">
        <v>1252</v>
      </c>
      <c r="F2073" s="794">
        <v>2000</v>
      </c>
      <c r="G2073" s="792" t="s">
        <v>6663</v>
      </c>
      <c r="H2073" s="795" t="s">
        <v>6664</v>
      </c>
      <c r="I2073" s="795" t="s">
        <v>6665</v>
      </c>
      <c r="J2073" s="795" t="s">
        <v>1256</v>
      </c>
      <c r="K2073" s="793" t="s">
        <v>1251</v>
      </c>
      <c r="L2073" s="796">
        <v>1</v>
      </c>
      <c r="M2073" s="792">
        <v>12</v>
      </c>
      <c r="N2073" s="794">
        <v>26716.66</v>
      </c>
      <c r="O2073" s="796">
        <v>1</v>
      </c>
      <c r="P2073" s="796">
        <v>6</v>
      </c>
      <c r="Q2073" s="794">
        <v>12914.16</v>
      </c>
    </row>
    <row r="2074" spans="2:17" s="49" customFormat="1" ht="11.25">
      <c r="B2074" s="791" t="s">
        <v>1225</v>
      </c>
      <c r="C2074" s="792" t="s">
        <v>1233</v>
      </c>
      <c r="D2074" s="792" t="s">
        <v>86</v>
      </c>
      <c r="E2074" s="793" t="s">
        <v>6543</v>
      </c>
      <c r="F2074" s="794">
        <v>3000</v>
      </c>
      <c r="G2074" s="792" t="s">
        <v>6666</v>
      </c>
      <c r="H2074" s="795" t="s">
        <v>6667</v>
      </c>
      <c r="I2074" s="795" t="s">
        <v>6668</v>
      </c>
      <c r="J2074" s="795" t="s">
        <v>1256</v>
      </c>
      <c r="K2074" s="793" t="s">
        <v>1327</v>
      </c>
      <c r="L2074" s="796">
        <v>1</v>
      </c>
      <c r="M2074" s="792">
        <v>12</v>
      </c>
      <c r="N2074" s="794">
        <v>38925.620000000003</v>
      </c>
      <c r="O2074" s="796">
        <v>1</v>
      </c>
      <c r="P2074" s="796">
        <v>6</v>
      </c>
      <c r="Q2074" s="794">
        <v>18913.12</v>
      </c>
    </row>
    <row r="2075" spans="2:17" s="49" customFormat="1" ht="11.25">
      <c r="B2075" s="791" t="s">
        <v>1225</v>
      </c>
      <c r="C2075" s="792" t="s">
        <v>1226</v>
      </c>
      <c r="D2075" s="792" t="s">
        <v>86</v>
      </c>
      <c r="E2075" s="793" t="s">
        <v>1339</v>
      </c>
      <c r="F2075" s="794">
        <v>2000</v>
      </c>
      <c r="G2075" s="792" t="s">
        <v>6669</v>
      </c>
      <c r="H2075" s="795" t="s">
        <v>6670</v>
      </c>
      <c r="I2075" s="795" t="s">
        <v>6671</v>
      </c>
      <c r="J2075" s="795" t="s">
        <v>1256</v>
      </c>
      <c r="K2075" s="793" t="s">
        <v>1260</v>
      </c>
      <c r="L2075" s="796">
        <v>1</v>
      </c>
      <c r="M2075" s="792">
        <v>1</v>
      </c>
      <c r="N2075" s="794">
        <v>1955.56</v>
      </c>
      <c r="O2075" s="796"/>
      <c r="P2075" s="796"/>
      <c r="Q2075" s="794"/>
    </row>
    <row r="2076" spans="2:17" s="49" customFormat="1" ht="11.25">
      <c r="B2076" s="791" t="s">
        <v>1225</v>
      </c>
      <c r="C2076" s="792" t="s">
        <v>1233</v>
      </c>
      <c r="D2076" s="792" t="s">
        <v>86</v>
      </c>
      <c r="E2076" s="793" t="s">
        <v>1287</v>
      </c>
      <c r="F2076" s="794">
        <v>2100</v>
      </c>
      <c r="G2076" s="792" t="s">
        <v>6672</v>
      </c>
      <c r="H2076" s="795" t="s">
        <v>6673</v>
      </c>
      <c r="I2076" s="795" t="s">
        <v>1513</v>
      </c>
      <c r="J2076" s="795" t="s">
        <v>1256</v>
      </c>
      <c r="K2076" s="793" t="s">
        <v>1327</v>
      </c>
      <c r="L2076" s="796">
        <v>7</v>
      </c>
      <c r="M2076" s="792">
        <v>12</v>
      </c>
      <c r="N2076" s="794">
        <v>28190.52</v>
      </c>
      <c r="O2076" s="796">
        <v>1</v>
      </c>
      <c r="P2076" s="796">
        <v>6</v>
      </c>
      <c r="Q2076" s="794">
        <v>13530</v>
      </c>
    </row>
    <row r="2077" spans="2:17" s="49" customFormat="1" ht="11.25">
      <c r="B2077" s="791" t="s">
        <v>1225</v>
      </c>
      <c r="C2077" s="792" t="s">
        <v>1233</v>
      </c>
      <c r="D2077" s="792" t="s">
        <v>86</v>
      </c>
      <c r="E2077" s="793" t="s">
        <v>2814</v>
      </c>
      <c r="F2077" s="794">
        <v>2000</v>
      </c>
      <c r="G2077" s="792" t="s">
        <v>6674</v>
      </c>
      <c r="H2077" s="795" t="s">
        <v>6675</v>
      </c>
      <c r="I2077" s="795" t="s">
        <v>6676</v>
      </c>
      <c r="J2077" s="795" t="s">
        <v>1231</v>
      </c>
      <c r="K2077" s="793" t="s">
        <v>1232</v>
      </c>
      <c r="L2077" s="796">
        <v>1</v>
      </c>
      <c r="M2077" s="792">
        <v>12</v>
      </c>
      <c r="N2077" s="794">
        <v>27740.01</v>
      </c>
      <c r="O2077" s="796">
        <v>1</v>
      </c>
      <c r="P2077" s="796">
        <v>6</v>
      </c>
      <c r="Q2077" s="794">
        <v>12453.199999999997</v>
      </c>
    </row>
    <row r="2078" spans="2:17" s="49" customFormat="1" ht="11.25">
      <c r="B2078" s="791" t="s">
        <v>1225</v>
      </c>
      <c r="C2078" s="792" t="s">
        <v>1233</v>
      </c>
      <c r="D2078" s="792" t="s">
        <v>86</v>
      </c>
      <c r="E2078" s="793" t="s">
        <v>4331</v>
      </c>
      <c r="F2078" s="794">
        <v>3500</v>
      </c>
      <c r="G2078" s="792" t="s">
        <v>6677</v>
      </c>
      <c r="H2078" s="795" t="s">
        <v>6678</v>
      </c>
      <c r="I2078" s="795" t="s">
        <v>1242</v>
      </c>
      <c r="J2078" s="795" t="s">
        <v>1242</v>
      </c>
      <c r="K2078" s="793" t="s">
        <v>1242</v>
      </c>
      <c r="L2078" s="796">
        <v>7</v>
      </c>
      <c r="M2078" s="792">
        <v>12</v>
      </c>
      <c r="N2078" s="794">
        <v>44895.729999999996</v>
      </c>
      <c r="O2078" s="796">
        <v>1</v>
      </c>
      <c r="P2078" s="796">
        <v>6</v>
      </c>
      <c r="Q2078" s="794">
        <v>21929.760000000002</v>
      </c>
    </row>
    <row r="2079" spans="2:17" s="49" customFormat="1" ht="11.25">
      <c r="B2079" s="791" t="s">
        <v>1225</v>
      </c>
      <c r="C2079" s="792" t="s">
        <v>1233</v>
      </c>
      <c r="D2079" s="792" t="s">
        <v>86</v>
      </c>
      <c r="E2079" s="793" t="s">
        <v>1446</v>
      </c>
      <c r="F2079" s="794">
        <v>6000</v>
      </c>
      <c r="G2079" s="792" t="s">
        <v>6679</v>
      </c>
      <c r="H2079" s="795" t="s">
        <v>6680</v>
      </c>
      <c r="I2079" s="795" t="s">
        <v>3479</v>
      </c>
      <c r="J2079" s="795" t="s">
        <v>1256</v>
      </c>
      <c r="K2079" s="793" t="s">
        <v>1251</v>
      </c>
      <c r="L2079" s="796">
        <v>7</v>
      </c>
      <c r="M2079" s="792">
        <v>12</v>
      </c>
      <c r="N2079" s="794">
        <v>74881.260000000009</v>
      </c>
      <c r="O2079" s="796">
        <v>1</v>
      </c>
      <c r="P2079" s="796">
        <v>6</v>
      </c>
      <c r="Q2079" s="794">
        <v>36929.58</v>
      </c>
    </row>
    <row r="2080" spans="2:17" s="49" customFormat="1" ht="11.25">
      <c r="B2080" s="791" t="s">
        <v>1225</v>
      </c>
      <c r="C2080" s="792" t="s">
        <v>1233</v>
      </c>
      <c r="D2080" s="792" t="s">
        <v>86</v>
      </c>
      <c r="E2080" s="793" t="s">
        <v>1244</v>
      </c>
      <c r="F2080" s="794">
        <v>2000</v>
      </c>
      <c r="G2080" s="792" t="s">
        <v>6681</v>
      </c>
      <c r="H2080" s="795" t="s">
        <v>6682</v>
      </c>
      <c r="I2080" s="795" t="s">
        <v>6683</v>
      </c>
      <c r="J2080" s="795" t="s">
        <v>1238</v>
      </c>
      <c r="K2080" s="793" t="s">
        <v>1251</v>
      </c>
      <c r="L2080" s="796">
        <v>1</v>
      </c>
      <c r="M2080" s="792">
        <v>12</v>
      </c>
      <c r="N2080" s="794">
        <v>26760.81</v>
      </c>
      <c r="O2080" s="796">
        <v>1</v>
      </c>
      <c r="P2080" s="796">
        <v>6</v>
      </c>
      <c r="Q2080" s="794">
        <v>12899.569999999998</v>
      </c>
    </row>
    <row r="2081" spans="2:17" s="49" customFormat="1" ht="11.25">
      <c r="B2081" s="791" t="s">
        <v>1225</v>
      </c>
      <c r="C2081" s="792" t="s">
        <v>1233</v>
      </c>
      <c r="D2081" s="792" t="s">
        <v>86</v>
      </c>
      <c r="E2081" s="793" t="s">
        <v>1312</v>
      </c>
      <c r="F2081" s="794">
        <v>2000</v>
      </c>
      <c r="G2081" s="792" t="s">
        <v>6684</v>
      </c>
      <c r="H2081" s="795" t="s">
        <v>6685</v>
      </c>
      <c r="I2081" s="795" t="s">
        <v>1331</v>
      </c>
      <c r="J2081" s="795" t="s">
        <v>1238</v>
      </c>
      <c r="K2081" s="793" t="s">
        <v>1232</v>
      </c>
      <c r="L2081" s="796">
        <v>1</v>
      </c>
      <c r="M2081" s="792">
        <v>12</v>
      </c>
      <c r="N2081" s="794">
        <v>27975.56</v>
      </c>
      <c r="O2081" s="796">
        <v>1</v>
      </c>
      <c r="P2081" s="796">
        <v>6</v>
      </c>
      <c r="Q2081" s="794">
        <v>12930</v>
      </c>
    </row>
    <row r="2082" spans="2:17" s="49" customFormat="1" ht="11.25">
      <c r="B2082" s="791" t="s">
        <v>1225</v>
      </c>
      <c r="C2082" s="792" t="s">
        <v>1233</v>
      </c>
      <c r="D2082" s="792" t="s">
        <v>86</v>
      </c>
      <c r="E2082" s="793" t="s">
        <v>6686</v>
      </c>
      <c r="F2082" s="794">
        <v>2000</v>
      </c>
      <c r="G2082" s="792" t="s">
        <v>6687</v>
      </c>
      <c r="H2082" s="795" t="s">
        <v>6688</v>
      </c>
      <c r="I2082" s="795" t="s">
        <v>6689</v>
      </c>
      <c r="J2082" s="795" t="s">
        <v>1238</v>
      </c>
      <c r="K2082" s="793" t="s">
        <v>1260</v>
      </c>
      <c r="L2082" s="796">
        <v>1</v>
      </c>
      <c r="M2082" s="792">
        <v>12</v>
      </c>
      <c r="N2082" s="794">
        <v>26991.25</v>
      </c>
      <c r="O2082" s="796">
        <v>1</v>
      </c>
      <c r="P2082" s="796">
        <v>6</v>
      </c>
      <c r="Q2082" s="794">
        <v>13925.829999999998</v>
      </c>
    </row>
    <row r="2083" spans="2:17" s="49" customFormat="1" ht="11.25">
      <c r="B2083" s="791" t="s">
        <v>1225</v>
      </c>
      <c r="C2083" s="792" t="s">
        <v>1233</v>
      </c>
      <c r="D2083" s="792" t="s">
        <v>86</v>
      </c>
      <c r="E2083" s="793" t="s">
        <v>3003</v>
      </c>
      <c r="F2083" s="794">
        <v>5000</v>
      </c>
      <c r="G2083" s="792" t="s">
        <v>6690</v>
      </c>
      <c r="H2083" s="795" t="s">
        <v>6691</v>
      </c>
      <c r="I2083" s="795" t="s">
        <v>1624</v>
      </c>
      <c r="J2083" s="795" t="s">
        <v>1256</v>
      </c>
      <c r="K2083" s="793" t="s">
        <v>1251</v>
      </c>
      <c r="L2083" s="796">
        <v>1</v>
      </c>
      <c r="M2083" s="792">
        <v>12</v>
      </c>
      <c r="N2083" s="794">
        <v>62911.79</v>
      </c>
      <c r="O2083" s="796">
        <v>1</v>
      </c>
      <c r="P2083" s="796">
        <v>6</v>
      </c>
      <c r="Q2083" s="794">
        <v>30916.800000000007</v>
      </c>
    </row>
    <row r="2084" spans="2:17" s="49" customFormat="1" ht="11.25">
      <c r="B2084" s="791" t="s">
        <v>1225</v>
      </c>
      <c r="C2084" s="792" t="s">
        <v>1233</v>
      </c>
      <c r="D2084" s="792" t="s">
        <v>86</v>
      </c>
      <c r="E2084" s="793" t="s">
        <v>3168</v>
      </c>
      <c r="F2084" s="794">
        <v>2000</v>
      </c>
      <c r="G2084" s="792" t="s">
        <v>6692</v>
      </c>
      <c r="H2084" s="795" t="s">
        <v>6693</v>
      </c>
      <c r="I2084" s="795" t="s">
        <v>3238</v>
      </c>
      <c r="J2084" s="795" t="s">
        <v>1256</v>
      </c>
      <c r="K2084" s="793" t="s">
        <v>1251</v>
      </c>
      <c r="L2084" s="796">
        <v>1</v>
      </c>
      <c r="M2084" s="792">
        <v>12</v>
      </c>
      <c r="N2084" s="794">
        <v>26617.49</v>
      </c>
      <c r="O2084" s="796">
        <v>0</v>
      </c>
      <c r="P2084" s="796">
        <v>1</v>
      </c>
      <c r="Q2084" s="794">
        <v>2222.2199999999998</v>
      </c>
    </row>
    <row r="2085" spans="2:17" s="49" customFormat="1" ht="11.25">
      <c r="B2085" s="791" t="s">
        <v>1225</v>
      </c>
      <c r="C2085" s="792" t="s">
        <v>1233</v>
      </c>
      <c r="D2085" s="792" t="s">
        <v>86</v>
      </c>
      <c r="E2085" s="793" t="s">
        <v>2814</v>
      </c>
      <c r="F2085" s="794">
        <v>2000</v>
      </c>
      <c r="G2085" s="792" t="s">
        <v>6694</v>
      </c>
      <c r="H2085" s="795" t="s">
        <v>6695</v>
      </c>
      <c r="I2085" s="795" t="s">
        <v>6696</v>
      </c>
      <c r="J2085" s="795" t="s">
        <v>1238</v>
      </c>
      <c r="K2085" s="793" t="s">
        <v>1232</v>
      </c>
      <c r="L2085" s="796">
        <v>1</v>
      </c>
      <c r="M2085" s="792">
        <v>12</v>
      </c>
      <c r="N2085" s="794">
        <v>26966.41</v>
      </c>
      <c r="O2085" s="796">
        <v>1</v>
      </c>
      <c r="P2085" s="796">
        <v>6</v>
      </c>
      <c r="Q2085" s="794">
        <v>12930</v>
      </c>
    </row>
    <row r="2086" spans="2:17" s="49" customFormat="1" ht="11.25">
      <c r="B2086" s="791" t="s">
        <v>1225</v>
      </c>
      <c r="C2086" s="792" t="s">
        <v>1233</v>
      </c>
      <c r="D2086" s="792" t="s">
        <v>86</v>
      </c>
      <c r="E2086" s="793" t="s">
        <v>1244</v>
      </c>
      <c r="F2086" s="794">
        <v>2000</v>
      </c>
      <c r="G2086" s="792" t="s">
        <v>6697</v>
      </c>
      <c r="H2086" s="795" t="s">
        <v>6698</v>
      </c>
      <c r="I2086" s="795" t="s">
        <v>6699</v>
      </c>
      <c r="J2086" s="795" t="s">
        <v>1256</v>
      </c>
      <c r="K2086" s="793" t="s">
        <v>1232</v>
      </c>
      <c r="L2086" s="796">
        <v>1</v>
      </c>
      <c r="M2086" s="792">
        <v>12</v>
      </c>
      <c r="N2086" s="794">
        <v>26995.54</v>
      </c>
      <c r="O2086" s="796">
        <v>1</v>
      </c>
      <c r="P2086" s="796">
        <v>6</v>
      </c>
      <c r="Q2086" s="794">
        <v>12878.470000000001</v>
      </c>
    </row>
    <row r="2087" spans="2:17" s="49" customFormat="1" ht="11.25">
      <c r="B2087" s="791" t="s">
        <v>1225</v>
      </c>
      <c r="C2087" s="792" t="s">
        <v>1233</v>
      </c>
      <c r="D2087" s="792" t="s">
        <v>86</v>
      </c>
      <c r="E2087" s="793" t="s">
        <v>1244</v>
      </c>
      <c r="F2087" s="794">
        <v>2000</v>
      </c>
      <c r="G2087" s="792" t="s">
        <v>6700</v>
      </c>
      <c r="H2087" s="795" t="s">
        <v>6701</v>
      </c>
      <c r="I2087" s="795" t="s">
        <v>1571</v>
      </c>
      <c r="J2087" s="795" t="s">
        <v>1238</v>
      </c>
      <c r="K2087" s="793" t="s">
        <v>1251</v>
      </c>
      <c r="L2087" s="796">
        <v>1</v>
      </c>
      <c r="M2087" s="792">
        <v>12</v>
      </c>
      <c r="N2087" s="794">
        <v>26894.59</v>
      </c>
      <c r="O2087" s="796">
        <v>1</v>
      </c>
      <c r="P2087" s="796">
        <v>6</v>
      </c>
      <c r="Q2087" s="794">
        <v>12859.29</v>
      </c>
    </row>
    <row r="2088" spans="2:17" s="49" customFormat="1" ht="11.25">
      <c r="B2088" s="791" t="s">
        <v>1225</v>
      </c>
      <c r="C2088" s="792" t="s">
        <v>1233</v>
      </c>
      <c r="D2088" s="792" t="s">
        <v>86</v>
      </c>
      <c r="E2088" s="793" t="s">
        <v>1244</v>
      </c>
      <c r="F2088" s="794">
        <v>2000</v>
      </c>
      <c r="G2088" s="792" t="s">
        <v>6702</v>
      </c>
      <c r="H2088" s="795" t="s">
        <v>6703</v>
      </c>
      <c r="I2088" s="795" t="s">
        <v>6704</v>
      </c>
      <c r="J2088" s="795" t="s">
        <v>1256</v>
      </c>
      <c r="K2088" s="793" t="s">
        <v>1327</v>
      </c>
      <c r="L2088" s="796">
        <v>1</v>
      </c>
      <c r="M2088" s="792">
        <v>12</v>
      </c>
      <c r="N2088" s="794">
        <v>26981.23</v>
      </c>
      <c r="O2088" s="796">
        <v>1</v>
      </c>
      <c r="P2088" s="796">
        <v>6</v>
      </c>
      <c r="Q2088" s="794">
        <v>12924.869999999999</v>
      </c>
    </row>
    <row r="2089" spans="2:17" s="49" customFormat="1" ht="11.25">
      <c r="B2089" s="791" t="s">
        <v>1225</v>
      </c>
      <c r="C2089" s="792" t="s">
        <v>1233</v>
      </c>
      <c r="D2089" s="792" t="s">
        <v>86</v>
      </c>
      <c r="E2089" s="793" t="s">
        <v>1312</v>
      </c>
      <c r="F2089" s="794">
        <v>2000</v>
      </c>
      <c r="G2089" s="792" t="s">
        <v>6705</v>
      </c>
      <c r="H2089" s="795" t="s">
        <v>6706</v>
      </c>
      <c r="I2089" s="795" t="s">
        <v>1636</v>
      </c>
      <c r="J2089" s="795" t="s">
        <v>1238</v>
      </c>
      <c r="K2089" s="793" t="s">
        <v>1232</v>
      </c>
      <c r="L2089" s="796">
        <v>1</v>
      </c>
      <c r="M2089" s="792">
        <v>12</v>
      </c>
      <c r="N2089" s="794">
        <v>27819.03</v>
      </c>
      <c r="O2089" s="796">
        <v>1</v>
      </c>
      <c r="P2089" s="796">
        <v>6</v>
      </c>
      <c r="Q2089" s="794">
        <v>12930</v>
      </c>
    </row>
    <row r="2090" spans="2:17" s="49" customFormat="1" ht="11.25">
      <c r="B2090" s="791" t="s">
        <v>1225</v>
      </c>
      <c r="C2090" s="792" t="s">
        <v>1233</v>
      </c>
      <c r="D2090" s="792" t="s">
        <v>86</v>
      </c>
      <c r="E2090" s="793" t="s">
        <v>1244</v>
      </c>
      <c r="F2090" s="794">
        <v>2000</v>
      </c>
      <c r="G2090" s="792" t="s">
        <v>6707</v>
      </c>
      <c r="H2090" s="795" t="s">
        <v>6708</v>
      </c>
      <c r="I2090" s="795" t="s">
        <v>6709</v>
      </c>
      <c r="J2090" s="795" t="s">
        <v>1256</v>
      </c>
      <c r="K2090" s="793" t="s">
        <v>1260</v>
      </c>
      <c r="L2090" s="796">
        <v>1</v>
      </c>
      <c r="M2090" s="792">
        <v>12</v>
      </c>
      <c r="N2090" s="794">
        <v>26803.61</v>
      </c>
      <c r="O2090" s="796">
        <v>1</v>
      </c>
      <c r="P2090" s="796">
        <v>6</v>
      </c>
      <c r="Q2090" s="794">
        <v>12930</v>
      </c>
    </row>
    <row r="2091" spans="2:17" s="49" customFormat="1" ht="11.25">
      <c r="B2091" s="791" t="s">
        <v>1225</v>
      </c>
      <c r="C2091" s="792" t="s">
        <v>1226</v>
      </c>
      <c r="D2091" s="792" t="s">
        <v>86</v>
      </c>
      <c r="E2091" s="793" t="s">
        <v>1898</v>
      </c>
      <c r="F2091" s="794">
        <v>2300</v>
      </c>
      <c r="G2091" s="792" t="s">
        <v>6710</v>
      </c>
      <c r="H2091" s="795" t="s">
        <v>6711</v>
      </c>
      <c r="I2091" s="795" t="s">
        <v>1857</v>
      </c>
      <c r="J2091" s="795" t="s">
        <v>1256</v>
      </c>
      <c r="K2091" s="793" t="s">
        <v>1327</v>
      </c>
      <c r="L2091" s="796">
        <v>0</v>
      </c>
      <c r="M2091" s="792">
        <v>1</v>
      </c>
      <c r="N2091" s="794">
        <v>2223.33</v>
      </c>
      <c r="O2091" s="796"/>
      <c r="P2091" s="796"/>
      <c r="Q2091" s="794"/>
    </row>
    <row r="2092" spans="2:17" s="49" customFormat="1" ht="11.25">
      <c r="B2092" s="791" t="s">
        <v>1225</v>
      </c>
      <c r="C2092" s="792" t="s">
        <v>1233</v>
      </c>
      <c r="D2092" s="792" t="s">
        <v>86</v>
      </c>
      <c r="E2092" s="793" t="s">
        <v>6712</v>
      </c>
      <c r="F2092" s="794">
        <v>3500</v>
      </c>
      <c r="G2092" s="792" t="s">
        <v>6713</v>
      </c>
      <c r="H2092" s="795" t="s">
        <v>6714</v>
      </c>
      <c r="I2092" s="795" t="s">
        <v>6715</v>
      </c>
      <c r="J2092" s="795" t="s">
        <v>1256</v>
      </c>
      <c r="K2092" s="793" t="s">
        <v>1327</v>
      </c>
      <c r="L2092" s="796">
        <v>7</v>
      </c>
      <c r="M2092" s="792">
        <v>12</v>
      </c>
      <c r="N2092" s="794">
        <v>44760.1</v>
      </c>
      <c r="O2092" s="796">
        <v>1</v>
      </c>
      <c r="P2092" s="796">
        <v>6</v>
      </c>
      <c r="Q2092" s="794">
        <v>21929.27</v>
      </c>
    </row>
    <row r="2093" spans="2:17" s="49" customFormat="1" ht="11.25">
      <c r="B2093" s="791" t="s">
        <v>1225</v>
      </c>
      <c r="C2093" s="792" t="s">
        <v>1233</v>
      </c>
      <c r="D2093" s="792" t="s">
        <v>86</v>
      </c>
      <c r="E2093" s="793" t="s">
        <v>1339</v>
      </c>
      <c r="F2093" s="794">
        <v>2300</v>
      </c>
      <c r="G2093" s="792" t="s">
        <v>6716</v>
      </c>
      <c r="H2093" s="795" t="s">
        <v>6717</v>
      </c>
      <c r="I2093" s="795" t="s">
        <v>6718</v>
      </c>
      <c r="J2093" s="795" t="s">
        <v>1256</v>
      </c>
      <c r="K2093" s="793" t="s">
        <v>1327</v>
      </c>
      <c r="L2093" s="796">
        <v>7</v>
      </c>
      <c r="M2093" s="792">
        <v>12</v>
      </c>
      <c r="N2093" s="794">
        <v>30597.119999999999</v>
      </c>
      <c r="O2093" s="796">
        <v>1</v>
      </c>
      <c r="P2093" s="796">
        <v>6</v>
      </c>
      <c r="Q2093" s="794">
        <v>14729.36</v>
      </c>
    </row>
    <row r="2094" spans="2:17" s="49" customFormat="1" ht="11.25">
      <c r="B2094" s="791" t="s">
        <v>1225</v>
      </c>
      <c r="C2094" s="792" t="s">
        <v>1233</v>
      </c>
      <c r="D2094" s="792" t="s">
        <v>86</v>
      </c>
      <c r="E2094" s="793" t="s">
        <v>1234</v>
      </c>
      <c r="F2094" s="794">
        <v>2000</v>
      </c>
      <c r="G2094" s="792" t="s">
        <v>6719</v>
      </c>
      <c r="H2094" s="795" t="s">
        <v>6720</v>
      </c>
      <c r="I2094" s="795" t="s">
        <v>6721</v>
      </c>
      <c r="J2094" s="795" t="s">
        <v>1256</v>
      </c>
      <c r="K2094" s="793" t="s">
        <v>1327</v>
      </c>
      <c r="L2094" s="796">
        <v>1</v>
      </c>
      <c r="M2094" s="792">
        <v>12</v>
      </c>
      <c r="N2094" s="794">
        <v>27133.33</v>
      </c>
      <c r="O2094" s="796">
        <v>1</v>
      </c>
      <c r="P2094" s="796">
        <v>6</v>
      </c>
      <c r="Q2094" s="794">
        <v>12309.03</v>
      </c>
    </row>
    <row r="2095" spans="2:17" s="49" customFormat="1" ht="11.25">
      <c r="B2095" s="791" t="s">
        <v>1225</v>
      </c>
      <c r="C2095" s="792" t="s">
        <v>1233</v>
      </c>
      <c r="D2095" s="792" t="s">
        <v>86</v>
      </c>
      <c r="E2095" s="793" t="s">
        <v>1244</v>
      </c>
      <c r="F2095" s="794">
        <v>2000</v>
      </c>
      <c r="G2095" s="792" t="s">
        <v>6722</v>
      </c>
      <c r="H2095" s="795" t="s">
        <v>6723</v>
      </c>
      <c r="I2095" s="795" t="s">
        <v>6724</v>
      </c>
      <c r="J2095" s="795" t="s">
        <v>1256</v>
      </c>
      <c r="K2095" s="793" t="s">
        <v>1251</v>
      </c>
      <c r="L2095" s="796">
        <v>1</v>
      </c>
      <c r="M2095" s="792">
        <v>12</v>
      </c>
      <c r="N2095" s="794">
        <v>26877.78</v>
      </c>
      <c r="O2095" s="796">
        <v>1</v>
      </c>
      <c r="P2095" s="796">
        <v>6</v>
      </c>
      <c r="Q2095" s="794">
        <v>13929.59</v>
      </c>
    </row>
    <row r="2096" spans="2:17" s="49" customFormat="1" ht="11.25">
      <c r="B2096" s="791" t="s">
        <v>1225</v>
      </c>
      <c r="C2096" s="792" t="s">
        <v>1233</v>
      </c>
      <c r="D2096" s="792" t="s">
        <v>86</v>
      </c>
      <c r="E2096" s="793" t="s">
        <v>1234</v>
      </c>
      <c r="F2096" s="794">
        <v>2000</v>
      </c>
      <c r="G2096" s="792" t="s">
        <v>6725</v>
      </c>
      <c r="H2096" s="795" t="s">
        <v>6726</v>
      </c>
      <c r="I2096" s="795" t="s">
        <v>6727</v>
      </c>
      <c r="J2096" s="795" t="s">
        <v>1256</v>
      </c>
      <c r="K2096" s="793" t="s">
        <v>1327</v>
      </c>
      <c r="L2096" s="796">
        <v>1</v>
      </c>
      <c r="M2096" s="792">
        <v>12</v>
      </c>
      <c r="N2096" s="794">
        <v>26996.12</v>
      </c>
      <c r="O2096" s="796">
        <v>1</v>
      </c>
      <c r="P2096" s="796">
        <v>6</v>
      </c>
      <c r="Q2096" s="794">
        <v>12526.539999999999</v>
      </c>
    </row>
    <row r="2097" spans="2:17" s="49" customFormat="1" ht="11.25">
      <c r="B2097" s="791" t="s">
        <v>1225</v>
      </c>
      <c r="C2097" s="792" t="s">
        <v>1233</v>
      </c>
      <c r="D2097" s="792" t="s">
        <v>86</v>
      </c>
      <c r="E2097" s="793" t="s">
        <v>1244</v>
      </c>
      <c r="F2097" s="794">
        <v>2000</v>
      </c>
      <c r="G2097" s="792" t="s">
        <v>6728</v>
      </c>
      <c r="H2097" s="795" t="s">
        <v>6729</v>
      </c>
      <c r="I2097" s="795" t="s">
        <v>1290</v>
      </c>
      <c r="J2097" s="795" t="s">
        <v>1238</v>
      </c>
      <c r="K2097" s="793" t="s">
        <v>1232</v>
      </c>
      <c r="L2097" s="796">
        <v>1</v>
      </c>
      <c r="M2097" s="792">
        <v>12</v>
      </c>
      <c r="N2097" s="794">
        <v>26931.66</v>
      </c>
      <c r="O2097" s="796">
        <v>1</v>
      </c>
      <c r="P2097" s="796">
        <v>6</v>
      </c>
      <c r="Q2097" s="794">
        <v>12927.36</v>
      </c>
    </row>
    <row r="2098" spans="2:17" s="49" customFormat="1" ht="11.25">
      <c r="B2098" s="791" t="s">
        <v>1225</v>
      </c>
      <c r="C2098" s="792" t="s">
        <v>1233</v>
      </c>
      <c r="D2098" s="792" t="s">
        <v>86</v>
      </c>
      <c r="E2098" s="793" t="s">
        <v>1339</v>
      </c>
      <c r="F2098" s="794">
        <v>2300</v>
      </c>
      <c r="G2098" s="792" t="s">
        <v>6730</v>
      </c>
      <c r="H2098" s="795" t="s">
        <v>6731</v>
      </c>
      <c r="I2098" s="795" t="s">
        <v>1274</v>
      </c>
      <c r="J2098" s="795" t="s">
        <v>1256</v>
      </c>
      <c r="K2098" s="793" t="s">
        <v>1327</v>
      </c>
      <c r="L2098" s="796">
        <v>1</v>
      </c>
      <c r="M2098" s="792">
        <v>12</v>
      </c>
      <c r="N2098" s="794">
        <v>30438.39</v>
      </c>
      <c r="O2098" s="796">
        <v>1</v>
      </c>
      <c r="P2098" s="796">
        <v>6</v>
      </c>
      <c r="Q2098" s="794">
        <v>14639.75</v>
      </c>
    </row>
    <row r="2099" spans="2:17" s="49" customFormat="1" ht="11.25">
      <c r="B2099" s="791" t="s">
        <v>1225</v>
      </c>
      <c r="C2099" s="792" t="s">
        <v>1233</v>
      </c>
      <c r="D2099" s="792" t="s">
        <v>86</v>
      </c>
      <c r="E2099" s="793" t="s">
        <v>1769</v>
      </c>
      <c r="F2099" s="794">
        <v>2600</v>
      </c>
      <c r="G2099" s="792" t="s">
        <v>6732</v>
      </c>
      <c r="H2099" s="795" t="s">
        <v>6733</v>
      </c>
      <c r="I2099" s="795" t="s">
        <v>1880</v>
      </c>
      <c r="J2099" s="795" t="s">
        <v>1238</v>
      </c>
      <c r="K2099" s="793" t="s">
        <v>1232</v>
      </c>
      <c r="L2099" s="796">
        <v>1</v>
      </c>
      <c r="M2099" s="792">
        <v>12</v>
      </c>
      <c r="N2099" s="794">
        <v>34003.19</v>
      </c>
      <c r="O2099" s="796">
        <v>1</v>
      </c>
      <c r="P2099" s="796">
        <v>6</v>
      </c>
      <c r="Q2099" s="794">
        <v>16508.329999999998</v>
      </c>
    </row>
    <row r="2100" spans="2:17" s="49" customFormat="1" ht="11.25">
      <c r="B2100" s="791" t="s">
        <v>1225</v>
      </c>
      <c r="C2100" s="792" t="s">
        <v>1233</v>
      </c>
      <c r="D2100" s="792" t="s">
        <v>86</v>
      </c>
      <c r="E2100" s="793" t="s">
        <v>1287</v>
      </c>
      <c r="F2100" s="794">
        <v>2100</v>
      </c>
      <c r="G2100" s="792" t="s">
        <v>6734</v>
      </c>
      <c r="H2100" s="795" t="s">
        <v>6735</v>
      </c>
      <c r="I2100" s="795" t="s">
        <v>6736</v>
      </c>
      <c r="J2100" s="795" t="s">
        <v>1256</v>
      </c>
      <c r="K2100" s="793" t="s">
        <v>1260</v>
      </c>
      <c r="L2100" s="796">
        <v>7</v>
      </c>
      <c r="M2100" s="792">
        <v>12</v>
      </c>
      <c r="N2100" s="794">
        <v>28183.52</v>
      </c>
      <c r="O2100" s="796">
        <v>1</v>
      </c>
      <c r="P2100" s="796">
        <v>6</v>
      </c>
      <c r="Q2100" s="794">
        <v>13527.23</v>
      </c>
    </row>
    <row r="2101" spans="2:17" s="49" customFormat="1" ht="11.25">
      <c r="B2101" s="791" t="s">
        <v>1225</v>
      </c>
      <c r="C2101" s="792" t="s">
        <v>1243</v>
      </c>
      <c r="D2101" s="792" t="s">
        <v>86</v>
      </c>
      <c r="E2101" s="793" t="s">
        <v>1328</v>
      </c>
      <c r="F2101" s="794">
        <v>2000</v>
      </c>
      <c r="G2101" s="792" t="s">
        <v>6737</v>
      </c>
      <c r="H2101" s="795" t="s">
        <v>6738</v>
      </c>
      <c r="I2101" s="795" t="s">
        <v>6739</v>
      </c>
      <c r="J2101" s="795" t="s">
        <v>1256</v>
      </c>
      <c r="K2101" s="793" t="s">
        <v>1327</v>
      </c>
      <c r="L2101" s="796">
        <v>1</v>
      </c>
      <c r="M2101" s="792">
        <v>12</v>
      </c>
      <c r="N2101" s="794">
        <v>27056.38</v>
      </c>
      <c r="O2101" s="796">
        <v>1</v>
      </c>
      <c r="P2101" s="796">
        <v>6</v>
      </c>
      <c r="Q2101" s="794">
        <v>12928.190000000002</v>
      </c>
    </row>
    <row r="2102" spans="2:17" s="49" customFormat="1" ht="11.25">
      <c r="B2102" s="791" t="s">
        <v>1225</v>
      </c>
      <c r="C2102" s="792" t="s">
        <v>1233</v>
      </c>
      <c r="D2102" s="792" t="s">
        <v>86</v>
      </c>
      <c r="E2102" s="793" t="s">
        <v>3844</v>
      </c>
      <c r="F2102" s="794">
        <v>6000</v>
      </c>
      <c r="G2102" s="792" t="s">
        <v>6740</v>
      </c>
      <c r="H2102" s="795" t="s">
        <v>6741</v>
      </c>
      <c r="I2102" s="795" t="s">
        <v>6742</v>
      </c>
      <c r="J2102" s="795" t="s">
        <v>1256</v>
      </c>
      <c r="K2102" s="793" t="s">
        <v>1251</v>
      </c>
      <c r="L2102" s="796">
        <v>7</v>
      </c>
      <c r="M2102" s="792">
        <v>12</v>
      </c>
      <c r="N2102" s="794">
        <v>75992.91</v>
      </c>
      <c r="O2102" s="796">
        <v>1</v>
      </c>
      <c r="P2102" s="796">
        <v>6</v>
      </c>
      <c r="Q2102" s="794">
        <v>36925</v>
      </c>
    </row>
    <row r="2103" spans="2:17" s="49" customFormat="1" ht="11.25">
      <c r="B2103" s="791" t="s">
        <v>1225</v>
      </c>
      <c r="C2103" s="792" t="s">
        <v>1233</v>
      </c>
      <c r="D2103" s="792" t="s">
        <v>86</v>
      </c>
      <c r="E2103" s="793" t="s">
        <v>1244</v>
      </c>
      <c r="F2103" s="794">
        <v>2000</v>
      </c>
      <c r="G2103" s="792" t="s">
        <v>6743</v>
      </c>
      <c r="H2103" s="795" t="s">
        <v>6744</v>
      </c>
      <c r="I2103" s="795" t="s">
        <v>6745</v>
      </c>
      <c r="J2103" s="795" t="s">
        <v>1256</v>
      </c>
      <c r="K2103" s="793" t="s">
        <v>1275</v>
      </c>
      <c r="L2103" s="796">
        <v>1</v>
      </c>
      <c r="M2103" s="792">
        <v>12</v>
      </c>
      <c r="N2103" s="794">
        <v>26999.72</v>
      </c>
      <c r="O2103" s="796">
        <v>1</v>
      </c>
      <c r="P2103" s="796">
        <v>6</v>
      </c>
      <c r="Q2103" s="794">
        <v>12930</v>
      </c>
    </row>
    <row r="2104" spans="2:17" s="49" customFormat="1" ht="11.25">
      <c r="B2104" s="791" t="s">
        <v>1225</v>
      </c>
      <c r="C2104" s="792" t="s">
        <v>1233</v>
      </c>
      <c r="D2104" s="792" t="s">
        <v>86</v>
      </c>
      <c r="E2104" s="793" t="s">
        <v>1643</v>
      </c>
      <c r="F2104" s="794">
        <v>2600</v>
      </c>
      <c r="G2104" s="792" t="s">
        <v>6746</v>
      </c>
      <c r="H2104" s="795" t="s">
        <v>6747</v>
      </c>
      <c r="I2104" s="795" t="s">
        <v>1237</v>
      </c>
      <c r="J2104" s="795" t="s">
        <v>1238</v>
      </c>
      <c r="K2104" s="793" t="s">
        <v>1232</v>
      </c>
      <c r="L2104" s="796">
        <v>1</v>
      </c>
      <c r="M2104" s="792">
        <v>12</v>
      </c>
      <c r="N2104" s="794">
        <v>33981.53</v>
      </c>
      <c r="O2104" s="796">
        <v>1</v>
      </c>
      <c r="P2104" s="796">
        <v>6</v>
      </c>
      <c r="Q2104" s="794">
        <v>16528.02</v>
      </c>
    </row>
    <row r="2105" spans="2:17" s="49" customFormat="1" ht="11.25">
      <c r="B2105" s="791" t="s">
        <v>1225</v>
      </c>
      <c r="C2105" s="792" t="s">
        <v>1233</v>
      </c>
      <c r="D2105" s="792" t="s">
        <v>86</v>
      </c>
      <c r="E2105" s="793" t="s">
        <v>1239</v>
      </c>
      <c r="F2105" s="794">
        <v>1500</v>
      </c>
      <c r="G2105" s="792" t="s">
        <v>6748</v>
      </c>
      <c r="H2105" s="795" t="s">
        <v>6749</v>
      </c>
      <c r="I2105" s="795" t="s">
        <v>1290</v>
      </c>
      <c r="J2105" s="795" t="s">
        <v>1238</v>
      </c>
      <c r="K2105" s="793" t="s">
        <v>1251</v>
      </c>
      <c r="L2105" s="796">
        <v>7</v>
      </c>
      <c r="M2105" s="792">
        <v>12</v>
      </c>
      <c r="N2105" s="794">
        <v>21021.05</v>
      </c>
      <c r="O2105" s="796">
        <v>1</v>
      </c>
      <c r="P2105" s="796">
        <v>6</v>
      </c>
      <c r="Q2105" s="794">
        <v>9930</v>
      </c>
    </row>
    <row r="2106" spans="2:17" s="49" customFormat="1" ht="11.25">
      <c r="B2106" s="791" t="s">
        <v>1225</v>
      </c>
      <c r="C2106" s="792" t="s">
        <v>1243</v>
      </c>
      <c r="D2106" s="792" t="s">
        <v>86</v>
      </c>
      <c r="E2106" s="793" t="s">
        <v>1339</v>
      </c>
      <c r="F2106" s="794">
        <v>2300</v>
      </c>
      <c r="G2106" s="792" t="s">
        <v>6750</v>
      </c>
      <c r="H2106" s="795" t="s">
        <v>6751</v>
      </c>
      <c r="I2106" s="795" t="s">
        <v>4768</v>
      </c>
      <c r="J2106" s="795" t="s">
        <v>1256</v>
      </c>
      <c r="K2106" s="793" t="s">
        <v>1327</v>
      </c>
      <c r="L2106" s="796">
        <v>1</v>
      </c>
      <c r="M2106" s="792">
        <v>12</v>
      </c>
      <c r="N2106" s="794">
        <v>30138.080000000002</v>
      </c>
      <c r="O2106" s="796">
        <v>1</v>
      </c>
      <c r="P2106" s="796">
        <v>6</v>
      </c>
      <c r="Q2106" s="794">
        <v>14649.33</v>
      </c>
    </row>
    <row r="2107" spans="2:17" s="49" customFormat="1" ht="11.25">
      <c r="B2107" s="791" t="s">
        <v>1225</v>
      </c>
      <c r="C2107" s="792" t="s">
        <v>1233</v>
      </c>
      <c r="D2107" s="792" t="s">
        <v>86</v>
      </c>
      <c r="E2107" s="793" t="s">
        <v>2672</v>
      </c>
      <c r="F2107" s="794">
        <v>2000</v>
      </c>
      <c r="G2107" s="792" t="s">
        <v>6752</v>
      </c>
      <c r="H2107" s="795" t="s">
        <v>6753</v>
      </c>
      <c r="I2107" s="795" t="s">
        <v>2450</v>
      </c>
      <c r="J2107" s="795" t="s">
        <v>1238</v>
      </c>
      <c r="K2107" s="793" t="s">
        <v>1251</v>
      </c>
      <c r="L2107" s="796">
        <v>1</v>
      </c>
      <c r="M2107" s="792">
        <v>12</v>
      </c>
      <c r="N2107" s="794">
        <v>26875.279999999999</v>
      </c>
      <c r="O2107" s="796">
        <v>1</v>
      </c>
      <c r="P2107" s="796">
        <v>6</v>
      </c>
      <c r="Q2107" s="794">
        <v>12927.23</v>
      </c>
    </row>
    <row r="2108" spans="2:17" s="49" customFormat="1" ht="11.25">
      <c r="B2108" s="791" t="s">
        <v>1225</v>
      </c>
      <c r="C2108" s="792" t="s">
        <v>1233</v>
      </c>
      <c r="D2108" s="792" t="s">
        <v>86</v>
      </c>
      <c r="E2108" s="793" t="s">
        <v>1423</v>
      </c>
      <c r="F2108" s="794">
        <v>4000</v>
      </c>
      <c r="G2108" s="792" t="s">
        <v>6754</v>
      </c>
      <c r="H2108" s="795" t="s">
        <v>6755</v>
      </c>
      <c r="I2108" s="795" t="s">
        <v>6756</v>
      </c>
      <c r="J2108" s="795" t="s">
        <v>1256</v>
      </c>
      <c r="K2108" s="793" t="s">
        <v>1251</v>
      </c>
      <c r="L2108" s="796">
        <v>1</v>
      </c>
      <c r="M2108" s="792">
        <v>12</v>
      </c>
      <c r="N2108" s="794">
        <v>52000</v>
      </c>
      <c r="O2108" s="796">
        <v>1</v>
      </c>
      <c r="P2108" s="796">
        <v>6</v>
      </c>
      <c r="Q2108" s="794">
        <v>24927.780000000002</v>
      </c>
    </row>
    <row r="2109" spans="2:17" s="49" customFormat="1" ht="11.25">
      <c r="B2109" s="791" t="s">
        <v>1225</v>
      </c>
      <c r="C2109" s="792" t="s">
        <v>1233</v>
      </c>
      <c r="D2109" s="792" t="s">
        <v>86</v>
      </c>
      <c r="E2109" s="793" t="s">
        <v>1505</v>
      </c>
      <c r="F2109" s="794">
        <v>1800</v>
      </c>
      <c r="G2109" s="792" t="s">
        <v>6757</v>
      </c>
      <c r="H2109" s="795" t="s">
        <v>6758</v>
      </c>
      <c r="I2109" s="795" t="s">
        <v>1242</v>
      </c>
      <c r="J2109" s="795" t="s">
        <v>1242</v>
      </c>
      <c r="K2109" s="793" t="s">
        <v>1242</v>
      </c>
      <c r="L2109" s="796">
        <v>6</v>
      </c>
      <c r="M2109" s="792">
        <v>12</v>
      </c>
      <c r="N2109" s="794">
        <v>24507.739999999998</v>
      </c>
      <c r="O2109" s="796">
        <v>1</v>
      </c>
      <c r="P2109" s="796">
        <v>6</v>
      </c>
      <c r="Q2109" s="794">
        <v>11704.619999999999</v>
      </c>
    </row>
    <row r="2110" spans="2:17" s="49" customFormat="1" ht="11.25">
      <c r="B2110" s="791" t="s">
        <v>1225</v>
      </c>
      <c r="C2110" s="792" t="s">
        <v>1233</v>
      </c>
      <c r="D2110" s="792" t="s">
        <v>86</v>
      </c>
      <c r="E2110" s="793" t="s">
        <v>1244</v>
      </c>
      <c r="F2110" s="794">
        <v>2000</v>
      </c>
      <c r="G2110" s="792" t="s">
        <v>6759</v>
      </c>
      <c r="H2110" s="795" t="s">
        <v>6760</v>
      </c>
      <c r="I2110" s="795" t="s">
        <v>1722</v>
      </c>
      <c r="J2110" s="795" t="s">
        <v>1238</v>
      </c>
      <c r="K2110" s="793" t="s">
        <v>1232</v>
      </c>
      <c r="L2110" s="796">
        <v>1</v>
      </c>
      <c r="M2110" s="792">
        <v>12</v>
      </c>
      <c r="N2110" s="794">
        <v>26783.760000000002</v>
      </c>
      <c r="O2110" s="796">
        <v>1</v>
      </c>
      <c r="P2110" s="796">
        <v>6</v>
      </c>
      <c r="Q2110" s="794">
        <v>12874.580000000002</v>
      </c>
    </row>
    <row r="2111" spans="2:17" s="49" customFormat="1" ht="11.25">
      <c r="B2111" s="791" t="s">
        <v>1225</v>
      </c>
      <c r="C2111" s="792" t="s">
        <v>1233</v>
      </c>
      <c r="D2111" s="792" t="s">
        <v>86</v>
      </c>
      <c r="E2111" s="793" t="s">
        <v>1339</v>
      </c>
      <c r="F2111" s="794">
        <v>2300</v>
      </c>
      <c r="G2111" s="792" t="s">
        <v>6761</v>
      </c>
      <c r="H2111" s="795" t="s">
        <v>6762</v>
      </c>
      <c r="I2111" s="795" t="s">
        <v>6763</v>
      </c>
      <c r="J2111" s="795" t="s">
        <v>1256</v>
      </c>
      <c r="K2111" s="793" t="s">
        <v>1327</v>
      </c>
      <c r="L2111" s="796">
        <v>1</v>
      </c>
      <c r="M2111" s="792">
        <v>12</v>
      </c>
      <c r="N2111" s="794">
        <v>30593.599999999999</v>
      </c>
      <c r="O2111" s="796">
        <v>1</v>
      </c>
      <c r="P2111" s="796">
        <v>6</v>
      </c>
      <c r="Q2111" s="794">
        <v>14726.8</v>
      </c>
    </row>
    <row r="2112" spans="2:17" s="49" customFormat="1" ht="11.25">
      <c r="B2112" s="791" t="s">
        <v>1225</v>
      </c>
      <c r="C2112" s="792" t="s">
        <v>1233</v>
      </c>
      <c r="D2112" s="792" t="s">
        <v>86</v>
      </c>
      <c r="E2112" s="793" t="s">
        <v>1892</v>
      </c>
      <c r="F2112" s="794">
        <v>2100</v>
      </c>
      <c r="G2112" s="792" t="s">
        <v>6764</v>
      </c>
      <c r="H2112" s="795" t="s">
        <v>6765</v>
      </c>
      <c r="I2112" s="795" t="s">
        <v>6766</v>
      </c>
      <c r="J2112" s="795" t="s">
        <v>1256</v>
      </c>
      <c r="K2112" s="793" t="s">
        <v>1260</v>
      </c>
      <c r="L2112" s="796">
        <v>7</v>
      </c>
      <c r="M2112" s="792">
        <v>12</v>
      </c>
      <c r="N2112" s="794">
        <v>28200</v>
      </c>
      <c r="O2112" s="796">
        <v>1</v>
      </c>
      <c r="P2112" s="796">
        <v>6</v>
      </c>
      <c r="Q2112" s="794">
        <v>13530</v>
      </c>
    </row>
    <row r="2113" spans="2:17" s="49" customFormat="1" ht="11.25">
      <c r="B2113" s="791" t="s">
        <v>1225</v>
      </c>
      <c r="C2113" s="792" t="s">
        <v>1243</v>
      </c>
      <c r="D2113" s="792" t="s">
        <v>86</v>
      </c>
      <c r="E2113" s="793" t="s">
        <v>1276</v>
      </c>
      <c r="F2113" s="794">
        <v>2600</v>
      </c>
      <c r="G2113" s="792" t="s">
        <v>6767</v>
      </c>
      <c r="H2113" s="795" t="s">
        <v>6768</v>
      </c>
      <c r="I2113" s="795" t="s">
        <v>2114</v>
      </c>
      <c r="J2113" s="795" t="s">
        <v>1256</v>
      </c>
      <c r="K2113" s="793" t="s">
        <v>1327</v>
      </c>
      <c r="L2113" s="796">
        <v>1</v>
      </c>
      <c r="M2113" s="792">
        <v>12</v>
      </c>
      <c r="N2113" s="794">
        <v>34026.49</v>
      </c>
      <c r="O2113" s="796">
        <v>1</v>
      </c>
      <c r="P2113" s="796">
        <v>6</v>
      </c>
      <c r="Q2113" s="794">
        <v>16519.53</v>
      </c>
    </row>
    <row r="2114" spans="2:17" s="49" customFormat="1" ht="11.25">
      <c r="B2114" s="791" t="s">
        <v>1225</v>
      </c>
      <c r="C2114" s="792" t="s">
        <v>1233</v>
      </c>
      <c r="D2114" s="792" t="s">
        <v>86</v>
      </c>
      <c r="E2114" s="793" t="s">
        <v>1244</v>
      </c>
      <c r="F2114" s="794">
        <v>2000</v>
      </c>
      <c r="G2114" s="792" t="s">
        <v>6769</v>
      </c>
      <c r="H2114" s="795" t="s">
        <v>6770</v>
      </c>
      <c r="I2114" s="795" t="s">
        <v>3890</v>
      </c>
      <c r="J2114" s="795" t="s">
        <v>1256</v>
      </c>
      <c r="K2114" s="793" t="s">
        <v>1327</v>
      </c>
      <c r="L2114" s="796">
        <v>5</v>
      </c>
      <c r="M2114" s="792">
        <v>12</v>
      </c>
      <c r="N2114" s="794">
        <v>26886.799999999999</v>
      </c>
      <c r="O2114" s="796">
        <v>1</v>
      </c>
      <c r="P2114" s="796">
        <v>6</v>
      </c>
      <c r="Q2114" s="794">
        <v>12927.36</v>
      </c>
    </row>
    <row r="2115" spans="2:17" s="49" customFormat="1" ht="11.25">
      <c r="B2115" s="791" t="s">
        <v>1225</v>
      </c>
      <c r="C2115" s="792" t="s">
        <v>1233</v>
      </c>
      <c r="D2115" s="792" t="s">
        <v>86</v>
      </c>
      <c r="E2115" s="793" t="s">
        <v>1244</v>
      </c>
      <c r="F2115" s="794">
        <v>1500</v>
      </c>
      <c r="G2115" s="792" t="s">
        <v>6771</v>
      </c>
      <c r="H2115" s="795" t="s">
        <v>6772</v>
      </c>
      <c r="I2115" s="795" t="s">
        <v>2127</v>
      </c>
      <c r="J2115" s="795" t="s">
        <v>1256</v>
      </c>
      <c r="K2115" s="793" t="s">
        <v>1251</v>
      </c>
      <c r="L2115" s="796">
        <v>7</v>
      </c>
      <c r="M2115" s="792">
        <v>12</v>
      </c>
      <c r="N2115" s="794">
        <v>21179.059999999998</v>
      </c>
      <c r="O2115" s="796">
        <v>1</v>
      </c>
      <c r="P2115" s="796">
        <v>6</v>
      </c>
      <c r="Q2115" s="794">
        <v>9880</v>
      </c>
    </row>
    <row r="2116" spans="2:17" s="49" customFormat="1" ht="11.25">
      <c r="B2116" s="791" t="s">
        <v>1225</v>
      </c>
      <c r="C2116" s="792" t="s">
        <v>1233</v>
      </c>
      <c r="D2116" s="792" t="s">
        <v>86</v>
      </c>
      <c r="E2116" s="793" t="s">
        <v>1946</v>
      </c>
      <c r="F2116" s="794">
        <v>6000</v>
      </c>
      <c r="G2116" s="792" t="s">
        <v>6773</v>
      </c>
      <c r="H2116" s="795" t="s">
        <v>6774</v>
      </c>
      <c r="I2116" s="795" t="s">
        <v>3435</v>
      </c>
      <c r="J2116" s="795" t="s">
        <v>1256</v>
      </c>
      <c r="K2116" s="793" t="s">
        <v>1251</v>
      </c>
      <c r="L2116" s="796">
        <v>1</v>
      </c>
      <c r="M2116" s="792">
        <v>12</v>
      </c>
      <c r="N2116" s="794">
        <v>76427.08</v>
      </c>
      <c r="O2116" s="796">
        <v>1</v>
      </c>
      <c r="P2116" s="796">
        <v>6</v>
      </c>
      <c r="Q2116" s="794">
        <v>36909.17</v>
      </c>
    </row>
    <row r="2117" spans="2:17" s="49" customFormat="1" ht="11.25">
      <c r="B2117" s="791" t="s">
        <v>1225</v>
      </c>
      <c r="C2117" s="792" t="s">
        <v>1233</v>
      </c>
      <c r="D2117" s="792" t="s">
        <v>86</v>
      </c>
      <c r="E2117" s="793" t="s">
        <v>1244</v>
      </c>
      <c r="F2117" s="794">
        <v>2000</v>
      </c>
      <c r="G2117" s="792" t="s">
        <v>6775</v>
      </c>
      <c r="H2117" s="795" t="s">
        <v>6776</v>
      </c>
      <c r="I2117" s="795" t="s">
        <v>1513</v>
      </c>
      <c r="J2117" s="795" t="s">
        <v>1256</v>
      </c>
      <c r="K2117" s="793" t="s">
        <v>1260</v>
      </c>
      <c r="L2117" s="796">
        <v>1</v>
      </c>
      <c r="M2117" s="792">
        <v>12</v>
      </c>
      <c r="N2117" s="794">
        <v>26888.17</v>
      </c>
      <c r="O2117" s="796">
        <v>1</v>
      </c>
      <c r="P2117" s="796">
        <v>6</v>
      </c>
      <c r="Q2117" s="794">
        <v>12196.67</v>
      </c>
    </row>
    <row r="2118" spans="2:17" s="49" customFormat="1" ht="11.25">
      <c r="B2118" s="791" t="s">
        <v>1225</v>
      </c>
      <c r="C2118" s="792" t="s">
        <v>1233</v>
      </c>
      <c r="D2118" s="792" t="s">
        <v>86</v>
      </c>
      <c r="E2118" s="793" t="s">
        <v>4464</v>
      </c>
      <c r="F2118" s="794">
        <v>2500</v>
      </c>
      <c r="G2118" s="792" t="s">
        <v>6777</v>
      </c>
      <c r="H2118" s="795" t="s">
        <v>6778</v>
      </c>
      <c r="I2118" s="795" t="s">
        <v>1274</v>
      </c>
      <c r="J2118" s="795" t="s">
        <v>1256</v>
      </c>
      <c r="K2118" s="793" t="s">
        <v>1327</v>
      </c>
      <c r="L2118" s="796">
        <v>1</v>
      </c>
      <c r="M2118" s="792">
        <v>12</v>
      </c>
      <c r="N2118" s="794">
        <v>32899.83</v>
      </c>
      <c r="O2118" s="796">
        <v>1</v>
      </c>
      <c r="P2118" s="796">
        <v>6</v>
      </c>
      <c r="Q2118" s="794">
        <v>15918.89</v>
      </c>
    </row>
    <row r="2119" spans="2:17" s="49" customFormat="1" ht="11.25">
      <c r="B2119" s="791" t="s">
        <v>1225</v>
      </c>
      <c r="C2119" s="792" t="s">
        <v>1233</v>
      </c>
      <c r="D2119" s="792" t="s">
        <v>86</v>
      </c>
      <c r="E2119" s="793" t="s">
        <v>1339</v>
      </c>
      <c r="F2119" s="794">
        <v>2300</v>
      </c>
      <c r="G2119" s="792" t="s">
        <v>6779</v>
      </c>
      <c r="H2119" s="795" t="s">
        <v>6780</v>
      </c>
      <c r="I2119" s="795" t="s">
        <v>6781</v>
      </c>
      <c r="J2119" s="795" t="s">
        <v>1238</v>
      </c>
      <c r="K2119" s="793" t="s">
        <v>1232</v>
      </c>
      <c r="L2119" s="796">
        <v>1</v>
      </c>
      <c r="M2119" s="792">
        <v>12</v>
      </c>
      <c r="N2119" s="794">
        <v>30596.799999999999</v>
      </c>
      <c r="O2119" s="796">
        <v>1</v>
      </c>
      <c r="P2119" s="796">
        <v>6</v>
      </c>
      <c r="Q2119" s="794">
        <v>14719.29</v>
      </c>
    </row>
    <row r="2120" spans="2:17" s="49" customFormat="1" ht="11.25">
      <c r="B2120" s="791" t="s">
        <v>1225</v>
      </c>
      <c r="C2120" s="792" t="s">
        <v>1243</v>
      </c>
      <c r="D2120" s="792" t="s">
        <v>86</v>
      </c>
      <c r="E2120" s="793" t="s">
        <v>1708</v>
      </c>
      <c r="F2120" s="794">
        <v>2600</v>
      </c>
      <c r="G2120" s="792" t="s">
        <v>6782</v>
      </c>
      <c r="H2120" s="795" t="s">
        <v>6783</v>
      </c>
      <c r="I2120" s="795" t="s">
        <v>4425</v>
      </c>
      <c r="J2120" s="795" t="s">
        <v>1256</v>
      </c>
      <c r="K2120" s="793" t="s">
        <v>1275</v>
      </c>
      <c r="L2120" s="796">
        <v>1</v>
      </c>
      <c r="M2120" s="792">
        <v>12</v>
      </c>
      <c r="N2120" s="794">
        <v>33707.800000000003</v>
      </c>
      <c r="O2120" s="796">
        <v>0</v>
      </c>
      <c r="P2120" s="796">
        <v>1</v>
      </c>
      <c r="Q2120" s="794">
        <v>1950</v>
      </c>
    </row>
    <row r="2121" spans="2:17" s="49" customFormat="1" ht="11.25">
      <c r="B2121" s="791" t="s">
        <v>1225</v>
      </c>
      <c r="C2121" s="792" t="s">
        <v>1243</v>
      </c>
      <c r="D2121" s="792" t="s">
        <v>86</v>
      </c>
      <c r="E2121" s="793" t="s">
        <v>1244</v>
      </c>
      <c r="F2121" s="794">
        <v>2000</v>
      </c>
      <c r="G2121" s="792" t="s">
        <v>6784</v>
      </c>
      <c r="H2121" s="795" t="s">
        <v>6785</v>
      </c>
      <c r="I2121" s="795" t="s">
        <v>6786</v>
      </c>
      <c r="J2121" s="795" t="s">
        <v>1256</v>
      </c>
      <c r="K2121" s="793" t="s">
        <v>1260</v>
      </c>
      <c r="L2121" s="796">
        <v>1</v>
      </c>
      <c r="M2121" s="792">
        <v>12</v>
      </c>
      <c r="N2121" s="794">
        <v>26957.22</v>
      </c>
      <c r="O2121" s="796">
        <v>1</v>
      </c>
      <c r="P2121" s="796">
        <v>6</v>
      </c>
      <c r="Q2121" s="794">
        <v>12720.279999999999</v>
      </c>
    </row>
    <row r="2122" spans="2:17" s="49" customFormat="1" ht="11.25">
      <c r="B2122" s="791" t="s">
        <v>1225</v>
      </c>
      <c r="C2122" s="792" t="s">
        <v>1233</v>
      </c>
      <c r="D2122" s="792" t="s">
        <v>86</v>
      </c>
      <c r="E2122" s="793" t="s">
        <v>1719</v>
      </c>
      <c r="F2122" s="794">
        <v>1800</v>
      </c>
      <c r="G2122" s="792" t="s">
        <v>6787</v>
      </c>
      <c r="H2122" s="795" t="s">
        <v>6788</v>
      </c>
      <c r="I2122" s="795" t="s">
        <v>1242</v>
      </c>
      <c r="J2122" s="795" t="s">
        <v>1242</v>
      </c>
      <c r="K2122" s="793" t="s">
        <v>1242</v>
      </c>
      <c r="L2122" s="796">
        <v>7</v>
      </c>
      <c r="M2122" s="792">
        <v>12</v>
      </c>
      <c r="N2122" s="794">
        <v>24579.61</v>
      </c>
      <c r="O2122" s="796">
        <v>1</v>
      </c>
      <c r="P2122" s="796">
        <v>6</v>
      </c>
      <c r="Q2122" s="794">
        <v>11729.869999999999</v>
      </c>
    </row>
    <row r="2123" spans="2:17" s="49" customFormat="1" ht="11.25">
      <c r="B2123" s="791" t="s">
        <v>1225</v>
      </c>
      <c r="C2123" s="792" t="s">
        <v>1233</v>
      </c>
      <c r="D2123" s="792" t="s">
        <v>86</v>
      </c>
      <c r="E2123" s="793" t="s">
        <v>6543</v>
      </c>
      <c r="F2123" s="794">
        <v>4000</v>
      </c>
      <c r="G2123" s="792" t="s">
        <v>6789</v>
      </c>
      <c r="H2123" s="795" t="s">
        <v>6790</v>
      </c>
      <c r="I2123" s="795" t="s">
        <v>4451</v>
      </c>
      <c r="J2123" s="795" t="s">
        <v>1238</v>
      </c>
      <c r="K2123" s="793" t="s">
        <v>1251</v>
      </c>
      <c r="L2123" s="796">
        <v>1</v>
      </c>
      <c r="M2123" s="792">
        <v>12</v>
      </c>
      <c r="N2123" s="794">
        <v>50960</v>
      </c>
      <c r="O2123" s="796">
        <v>1</v>
      </c>
      <c r="P2123" s="796">
        <v>6</v>
      </c>
      <c r="Q2123" s="794">
        <v>24929.73</v>
      </c>
    </row>
    <row r="2124" spans="2:17" s="49" customFormat="1" ht="11.25">
      <c r="B2124" s="791" t="s">
        <v>1225</v>
      </c>
      <c r="C2124" s="792" t="s">
        <v>1233</v>
      </c>
      <c r="D2124" s="792" t="s">
        <v>86</v>
      </c>
      <c r="E2124" s="793" t="s">
        <v>2818</v>
      </c>
      <c r="F2124" s="794">
        <v>3000</v>
      </c>
      <c r="G2124" s="792" t="s">
        <v>6791</v>
      </c>
      <c r="H2124" s="795" t="s">
        <v>6792</v>
      </c>
      <c r="I2124" s="795" t="s">
        <v>1331</v>
      </c>
      <c r="J2124" s="795" t="s">
        <v>1238</v>
      </c>
      <c r="K2124" s="793" t="s">
        <v>1232</v>
      </c>
      <c r="L2124" s="796">
        <v>1</v>
      </c>
      <c r="M2124" s="792">
        <v>12</v>
      </c>
      <c r="N2124" s="794">
        <v>38971.050000000003</v>
      </c>
      <c r="O2124" s="796">
        <v>1</v>
      </c>
      <c r="P2124" s="796">
        <v>6</v>
      </c>
      <c r="Q2124" s="794">
        <v>18930</v>
      </c>
    </row>
    <row r="2125" spans="2:17" s="49" customFormat="1" ht="11.25">
      <c r="B2125" s="791" t="s">
        <v>1225</v>
      </c>
      <c r="C2125" s="792" t="s">
        <v>1233</v>
      </c>
      <c r="D2125" s="792" t="s">
        <v>86</v>
      </c>
      <c r="E2125" s="793" t="s">
        <v>1339</v>
      </c>
      <c r="F2125" s="794">
        <v>1800</v>
      </c>
      <c r="G2125" s="792" t="s">
        <v>6793</v>
      </c>
      <c r="H2125" s="795" t="s">
        <v>6794</v>
      </c>
      <c r="I2125" s="795" t="s">
        <v>6795</v>
      </c>
      <c r="J2125" s="795" t="s">
        <v>1256</v>
      </c>
      <c r="K2125" s="793" t="s">
        <v>1232</v>
      </c>
      <c r="L2125" s="796">
        <v>1</v>
      </c>
      <c r="M2125" s="792">
        <v>12</v>
      </c>
      <c r="N2125" s="794">
        <v>24476.87</v>
      </c>
      <c r="O2125" s="796">
        <v>1</v>
      </c>
      <c r="P2125" s="796">
        <v>6</v>
      </c>
      <c r="Q2125" s="794">
        <v>11728.369999999999</v>
      </c>
    </row>
    <row r="2126" spans="2:17" s="49" customFormat="1" ht="11.25">
      <c r="B2126" s="791" t="s">
        <v>1225</v>
      </c>
      <c r="C2126" s="792" t="s">
        <v>1243</v>
      </c>
      <c r="D2126" s="792" t="s">
        <v>86</v>
      </c>
      <c r="E2126" s="793" t="s">
        <v>1339</v>
      </c>
      <c r="F2126" s="794">
        <v>2300</v>
      </c>
      <c r="G2126" s="792" t="s">
        <v>6796</v>
      </c>
      <c r="H2126" s="795" t="s">
        <v>6797</v>
      </c>
      <c r="I2126" s="795" t="s">
        <v>1513</v>
      </c>
      <c r="J2126" s="795" t="s">
        <v>1256</v>
      </c>
      <c r="K2126" s="793" t="s">
        <v>1327</v>
      </c>
      <c r="L2126" s="796">
        <v>1</v>
      </c>
      <c r="M2126" s="792">
        <v>12</v>
      </c>
      <c r="N2126" s="794">
        <v>30596.959999999999</v>
      </c>
      <c r="O2126" s="796">
        <v>1</v>
      </c>
      <c r="P2126" s="796">
        <v>6</v>
      </c>
      <c r="Q2126" s="794">
        <v>14706.2</v>
      </c>
    </row>
    <row r="2127" spans="2:17" s="49" customFormat="1" ht="11.25">
      <c r="B2127" s="791" t="s">
        <v>1225</v>
      </c>
      <c r="C2127" s="792" t="s">
        <v>1233</v>
      </c>
      <c r="D2127" s="792" t="s">
        <v>86</v>
      </c>
      <c r="E2127" s="793" t="s">
        <v>2307</v>
      </c>
      <c r="F2127" s="794">
        <v>2000</v>
      </c>
      <c r="G2127" s="792" t="s">
        <v>6798</v>
      </c>
      <c r="H2127" s="795" t="s">
        <v>6799</v>
      </c>
      <c r="I2127" s="795" t="s">
        <v>6800</v>
      </c>
      <c r="J2127" s="795" t="s">
        <v>1231</v>
      </c>
      <c r="K2127" s="793" t="s">
        <v>1232</v>
      </c>
      <c r="L2127" s="796">
        <v>1</v>
      </c>
      <c r="M2127" s="792">
        <v>12</v>
      </c>
      <c r="N2127" s="794">
        <v>27000</v>
      </c>
      <c r="O2127" s="796">
        <v>1</v>
      </c>
      <c r="P2127" s="796">
        <v>2</v>
      </c>
      <c r="Q2127" s="794">
        <v>2127.7799999999997</v>
      </c>
    </row>
    <row r="2128" spans="2:17" s="49" customFormat="1" ht="11.25">
      <c r="B2128" s="791" t="s">
        <v>1225</v>
      </c>
      <c r="C2128" s="792" t="s">
        <v>1233</v>
      </c>
      <c r="D2128" s="792" t="s">
        <v>86</v>
      </c>
      <c r="E2128" s="793" t="s">
        <v>6801</v>
      </c>
      <c r="F2128" s="794">
        <v>2500</v>
      </c>
      <c r="G2128" s="792" t="s">
        <v>6802</v>
      </c>
      <c r="H2128" s="795" t="s">
        <v>6803</v>
      </c>
      <c r="I2128" s="795" t="s">
        <v>1242</v>
      </c>
      <c r="J2128" s="795" t="s">
        <v>1242</v>
      </c>
      <c r="K2128" s="793" t="s">
        <v>1242</v>
      </c>
      <c r="L2128" s="796">
        <v>8</v>
      </c>
      <c r="M2128" s="792">
        <v>12</v>
      </c>
      <c r="N2128" s="794">
        <v>32914.589999999997</v>
      </c>
      <c r="O2128" s="796">
        <v>0</v>
      </c>
      <c r="P2128" s="796">
        <v>1</v>
      </c>
      <c r="Q2128" s="794">
        <v>2708.33</v>
      </c>
    </row>
    <row r="2129" spans="2:17" s="49" customFormat="1" ht="11.25">
      <c r="B2129" s="791" t="s">
        <v>1225</v>
      </c>
      <c r="C2129" s="792" t="s">
        <v>1233</v>
      </c>
      <c r="D2129" s="792" t="s">
        <v>86</v>
      </c>
      <c r="E2129" s="793" t="s">
        <v>1252</v>
      </c>
      <c r="F2129" s="794">
        <v>2300</v>
      </c>
      <c r="G2129" s="792" t="s">
        <v>6804</v>
      </c>
      <c r="H2129" s="795" t="s">
        <v>6805</v>
      </c>
      <c r="I2129" s="795" t="s">
        <v>6806</v>
      </c>
      <c r="J2129" s="795" t="s">
        <v>1256</v>
      </c>
      <c r="K2129" s="793" t="s">
        <v>1260</v>
      </c>
      <c r="L2129" s="796">
        <v>4</v>
      </c>
      <c r="M2129" s="792">
        <v>12</v>
      </c>
      <c r="N2129" s="794">
        <v>30547.45</v>
      </c>
      <c r="O2129" s="796">
        <v>1</v>
      </c>
      <c r="P2129" s="796">
        <v>6</v>
      </c>
      <c r="Q2129" s="794">
        <v>14688.79</v>
      </c>
    </row>
    <row r="2130" spans="2:17" s="49" customFormat="1" ht="11.25">
      <c r="B2130" s="791" t="s">
        <v>1225</v>
      </c>
      <c r="C2130" s="792" t="s">
        <v>1243</v>
      </c>
      <c r="D2130" s="792" t="s">
        <v>86</v>
      </c>
      <c r="E2130" s="793" t="s">
        <v>1244</v>
      </c>
      <c r="F2130" s="794">
        <v>2000</v>
      </c>
      <c r="G2130" s="792" t="s">
        <v>6807</v>
      </c>
      <c r="H2130" s="795" t="s">
        <v>6808</v>
      </c>
      <c r="I2130" s="795" t="s">
        <v>1290</v>
      </c>
      <c r="J2130" s="795" t="s">
        <v>1238</v>
      </c>
      <c r="K2130" s="793" t="s">
        <v>1232</v>
      </c>
      <c r="L2130" s="796">
        <v>1</v>
      </c>
      <c r="M2130" s="792">
        <v>12</v>
      </c>
      <c r="N2130" s="794">
        <v>26999.87</v>
      </c>
      <c r="O2130" s="796">
        <v>1</v>
      </c>
      <c r="P2130" s="796">
        <v>6</v>
      </c>
      <c r="Q2130" s="794">
        <v>12063.05</v>
      </c>
    </row>
    <row r="2131" spans="2:17" s="49" customFormat="1" ht="11.25">
      <c r="B2131" s="791" t="s">
        <v>1225</v>
      </c>
      <c r="C2131" s="792" t="s">
        <v>1233</v>
      </c>
      <c r="D2131" s="792" t="s">
        <v>86</v>
      </c>
      <c r="E2131" s="793" t="s">
        <v>1239</v>
      </c>
      <c r="F2131" s="794">
        <v>1500</v>
      </c>
      <c r="G2131" s="792" t="s">
        <v>6809</v>
      </c>
      <c r="H2131" s="795" t="s">
        <v>6810</v>
      </c>
      <c r="I2131" s="795" t="s">
        <v>1331</v>
      </c>
      <c r="J2131" s="795" t="s">
        <v>1238</v>
      </c>
      <c r="K2131" s="793" t="s">
        <v>1251</v>
      </c>
      <c r="L2131" s="796">
        <v>7</v>
      </c>
      <c r="M2131" s="792">
        <v>12</v>
      </c>
      <c r="N2131" s="794">
        <v>21199.690000000002</v>
      </c>
      <c r="O2131" s="796">
        <v>1</v>
      </c>
      <c r="P2131" s="796">
        <v>6</v>
      </c>
      <c r="Q2131" s="794">
        <v>9864.27</v>
      </c>
    </row>
    <row r="2132" spans="2:17" s="49" customFormat="1" ht="11.25">
      <c r="B2132" s="791" t="s">
        <v>1225</v>
      </c>
      <c r="C2132" s="792" t="s">
        <v>1233</v>
      </c>
      <c r="D2132" s="792" t="s">
        <v>86</v>
      </c>
      <c r="E2132" s="793" t="s">
        <v>1708</v>
      </c>
      <c r="F2132" s="794">
        <v>2600</v>
      </c>
      <c r="G2132" s="792" t="s">
        <v>6811</v>
      </c>
      <c r="H2132" s="795" t="s">
        <v>6812</v>
      </c>
      <c r="I2132" s="795" t="s">
        <v>4684</v>
      </c>
      <c r="J2132" s="795" t="s">
        <v>1256</v>
      </c>
      <c r="K2132" s="793" t="s">
        <v>1251</v>
      </c>
      <c r="L2132" s="796">
        <v>7</v>
      </c>
      <c r="M2132" s="792">
        <v>12</v>
      </c>
      <c r="N2132" s="794">
        <v>34191.15</v>
      </c>
      <c r="O2132" s="796">
        <v>1</v>
      </c>
      <c r="P2132" s="796">
        <v>6</v>
      </c>
      <c r="Q2132" s="794">
        <v>16436.29</v>
      </c>
    </row>
    <row r="2133" spans="2:17" s="49" customFormat="1" ht="11.25">
      <c r="B2133" s="791" t="s">
        <v>1225</v>
      </c>
      <c r="C2133" s="792" t="s">
        <v>1233</v>
      </c>
      <c r="D2133" s="792" t="s">
        <v>86</v>
      </c>
      <c r="E2133" s="793" t="s">
        <v>1312</v>
      </c>
      <c r="F2133" s="794">
        <v>2000</v>
      </c>
      <c r="G2133" s="792" t="s">
        <v>6813</v>
      </c>
      <c r="H2133" s="795" t="s">
        <v>6814</v>
      </c>
      <c r="I2133" s="795" t="s">
        <v>6219</v>
      </c>
      <c r="J2133" s="795" t="s">
        <v>1256</v>
      </c>
      <c r="K2133" s="793" t="s">
        <v>1327</v>
      </c>
      <c r="L2133" s="796">
        <v>1</v>
      </c>
      <c r="M2133" s="792">
        <v>12</v>
      </c>
      <c r="N2133" s="794">
        <v>26923.05</v>
      </c>
      <c r="O2133" s="796">
        <v>1</v>
      </c>
      <c r="P2133" s="796">
        <v>6</v>
      </c>
      <c r="Q2133" s="794">
        <v>12927.92</v>
      </c>
    </row>
    <row r="2134" spans="2:17" s="49" customFormat="1" ht="11.25">
      <c r="B2134" s="791" t="s">
        <v>1225</v>
      </c>
      <c r="C2134" s="792" t="s">
        <v>1233</v>
      </c>
      <c r="D2134" s="792" t="s">
        <v>86</v>
      </c>
      <c r="E2134" s="793" t="s">
        <v>3476</v>
      </c>
      <c r="F2134" s="794">
        <v>3000</v>
      </c>
      <c r="G2134" s="792" t="s">
        <v>6815</v>
      </c>
      <c r="H2134" s="795" t="s">
        <v>6816</v>
      </c>
      <c r="I2134" s="795" t="s">
        <v>1280</v>
      </c>
      <c r="J2134" s="795" t="s">
        <v>1256</v>
      </c>
      <c r="K2134" s="793" t="s">
        <v>1251</v>
      </c>
      <c r="L2134" s="796">
        <v>1</v>
      </c>
      <c r="M2134" s="792">
        <v>12</v>
      </c>
      <c r="N2134" s="794">
        <v>39183.75</v>
      </c>
      <c r="O2134" s="796">
        <v>1</v>
      </c>
      <c r="P2134" s="796">
        <v>6</v>
      </c>
      <c r="Q2134" s="794">
        <v>18928.329999999998</v>
      </c>
    </row>
    <row r="2135" spans="2:17" s="49" customFormat="1" ht="11.25">
      <c r="B2135" s="791" t="s">
        <v>1225</v>
      </c>
      <c r="C2135" s="792" t="s">
        <v>1233</v>
      </c>
      <c r="D2135" s="792" t="s">
        <v>86</v>
      </c>
      <c r="E2135" s="793" t="s">
        <v>4464</v>
      </c>
      <c r="F2135" s="794">
        <v>3000</v>
      </c>
      <c r="G2135" s="792" t="s">
        <v>6817</v>
      </c>
      <c r="H2135" s="795" t="s">
        <v>6818</v>
      </c>
      <c r="I2135" s="795" t="s">
        <v>1857</v>
      </c>
      <c r="J2135" s="795" t="s">
        <v>1256</v>
      </c>
      <c r="K2135" s="793" t="s">
        <v>1232</v>
      </c>
      <c r="L2135" s="796">
        <v>1</v>
      </c>
      <c r="M2135" s="792">
        <v>12</v>
      </c>
      <c r="N2135" s="794">
        <v>38611.65</v>
      </c>
      <c r="O2135" s="796">
        <v>1</v>
      </c>
      <c r="P2135" s="796">
        <v>6</v>
      </c>
      <c r="Q2135" s="794">
        <v>18893.760000000002</v>
      </c>
    </row>
    <row r="2136" spans="2:17" s="49" customFormat="1" ht="11.25">
      <c r="B2136" s="791" t="s">
        <v>1225</v>
      </c>
      <c r="C2136" s="792" t="s">
        <v>1233</v>
      </c>
      <c r="D2136" s="792" t="s">
        <v>86</v>
      </c>
      <c r="E2136" s="793" t="s">
        <v>1234</v>
      </c>
      <c r="F2136" s="794">
        <v>2000</v>
      </c>
      <c r="G2136" s="792" t="s">
        <v>6819</v>
      </c>
      <c r="H2136" s="795" t="s">
        <v>6820</v>
      </c>
      <c r="I2136" s="795" t="s">
        <v>1401</v>
      </c>
      <c r="J2136" s="795" t="s">
        <v>1238</v>
      </c>
      <c r="K2136" s="793" t="s">
        <v>1232</v>
      </c>
      <c r="L2136" s="796">
        <v>1</v>
      </c>
      <c r="M2136" s="792">
        <v>12</v>
      </c>
      <c r="N2136" s="794">
        <v>26796.799999999999</v>
      </c>
      <c r="O2136" s="796">
        <v>0</v>
      </c>
      <c r="P2136" s="796">
        <v>1</v>
      </c>
      <c r="Q2136" s="794">
        <v>2644.44</v>
      </c>
    </row>
    <row r="2137" spans="2:17" s="49" customFormat="1" ht="11.25">
      <c r="B2137" s="791" t="s">
        <v>1225</v>
      </c>
      <c r="C2137" s="792" t="s">
        <v>1233</v>
      </c>
      <c r="D2137" s="792" t="s">
        <v>86</v>
      </c>
      <c r="E2137" s="793" t="s">
        <v>1339</v>
      </c>
      <c r="F2137" s="794">
        <v>2300</v>
      </c>
      <c r="G2137" s="792" t="s">
        <v>6821</v>
      </c>
      <c r="H2137" s="795" t="s">
        <v>6822</v>
      </c>
      <c r="I2137" s="795" t="s">
        <v>1471</v>
      </c>
      <c r="J2137" s="795" t="s">
        <v>1256</v>
      </c>
      <c r="K2137" s="793" t="s">
        <v>1251</v>
      </c>
      <c r="L2137" s="796">
        <v>1</v>
      </c>
      <c r="M2137" s="792">
        <v>2</v>
      </c>
      <c r="N2137" s="794">
        <v>4388.21</v>
      </c>
      <c r="O2137" s="796"/>
      <c r="P2137" s="796"/>
      <c r="Q2137" s="794"/>
    </row>
    <row r="2138" spans="2:17" s="49" customFormat="1" ht="11.25">
      <c r="B2138" s="791" t="s">
        <v>1225</v>
      </c>
      <c r="C2138" s="792" t="s">
        <v>1233</v>
      </c>
      <c r="D2138" s="792" t="s">
        <v>86</v>
      </c>
      <c r="E2138" s="793" t="s">
        <v>2154</v>
      </c>
      <c r="F2138" s="794">
        <v>4000</v>
      </c>
      <c r="G2138" s="792" t="s">
        <v>6823</v>
      </c>
      <c r="H2138" s="795" t="s">
        <v>6824</v>
      </c>
      <c r="I2138" s="795" t="s">
        <v>6825</v>
      </c>
      <c r="J2138" s="795" t="s">
        <v>1256</v>
      </c>
      <c r="K2138" s="793" t="s">
        <v>1327</v>
      </c>
      <c r="L2138" s="796">
        <v>1</v>
      </c>
      <c r="M2138" s="792">
        <v>12</v>
      </c>
      <c r="N2138" s="794">
        <v>50802.48</v>
      </c>
      <c r="O2138" s="796">
        <v>1</v>
      </c>
      <c r="P2138" s="796">
        <v>6</v>
      </c>
      <c r="Q2138" s="794">
        <v>24923.05</v>
      </c>
    </row>
    <row r="2139" spans="2:17" s="49" customFormat="1" ht="11.25">
      <c r="B2139" s="791" t="s">
        <v>1225</v>
      </c>
      <c r="C2139" s="792" t="s">
        <v>1233</v>
      </c>
      <c r="D2139" s="792" t="s">
        <v>86</v>
      </c>
      <c r="E2139" s="793" t="s">
        <v>3266</v>
      </c>
      <c r="F2139" s="794">
        <v>2000</v>
      </c>
      <c r="G2139" s="792" t="s">
        <v>6826</v>
      </c>
      <c r="H2139" s="795" t="s">
        <v>6827</v>
      </c>
      <c r="I2139" s="795" t="s">
        <v>1471</v>
      </c>
      <c r="J2139" s="795" t="s">
        <v>1256</v>
      </c>
      <c r="K2139" s="793" t="s">
        <v>1251</v>
      </c>
      <c r="L2139" s="796">
        <v>1</v>
      </c>
      <c r="M2139" s="792">
        <v>12</v>
      </c>
      <c r="N2139" s="794">
        <v>26780.83</v>
      </c>
      <c r="O2139" s="796">
        <v>1</v>
      </c>
      <c r="P2139" s="796">
        <v>6</v>
      </c>
      <c r="Q2139" s="794">
        <v>12861.380000000001</v>
      </c>
    </row>
    <row r="2140" spans="2:17" s="49" customFormat="1" ht="11.25">
      <c r="B2140" s="791" t="s">
        <v>1225</v>
      </c>
      <c r="C2140" s="792" t="s">
        <v>1233</v>
      </c>
      <c r="D2140" s="792" t="s">
        <v>86</v>
      </c>
      <c r="E2140" s="793" t="s">
        <v>5061</v>
      </c>
      <c r="F2140" s="794">
        <v>5000</v>
      </c>
      <c r="G2140" s="792" t="s">
        <v>6828</v>
      </c>
      <c r="H2140" s="795" t="s">
        <v>6829</v>
      </c>
      <c r="I2140" s="795" t="s">
        <v>1449</v>
      </c>
      <c r="J2140" s="795" t="s">
        <v>1256</v>
      </c>
      <c r="K2140" s="793" t="s">
        <v>1251</v>
      </c>
      <c r="L2140" s="796">
        <v>7</v>
      </c>
      <c r="M2140" s="792">
        <v>12</v>
      </c>
      <c r="N2140" s="794">
        <v>62957.29</v>
      </c>
      <c r="O2140" s="796">
        <v>1</v>
      </c>
      <c r="P2140" s="796">
        <v>6</v>
      </c>
      <c r="Q2140" s="794">
        <v>30921.67</v>
      </c>
    </row>
    <row r="2141" spans="2:17" s="49" customFormat="1" ht="11.25">
      <c r="B2141" s="791" t="s">
        <v>1225</v>
      </c>
      <c r="C2141" s="792" t="s">
        <v>1233</v>
      </c>
      <c r="D2141" s="792" t="s">
        <v>86</v>
      </c>
      <c r="E2141" s="793" t="s">
        <v>1339</v>
      </c>
      <c r="F2141" s="794">
        <v>2300</v>
      </c>
      <c r="G2141" s="792" t="s">
        <v>6830</v>
      </c>
      <c r="H2141" s="795" t="s">
        <v>6831</v>
      </c>
      <c r="I2141" s="795" t="s">
        <v>6832</v>
      </c>
      <c r="J2141" s="795" t="s">
        <v>1238</v>
      </c>
      <c r="K2141" s="793" t="s">
        <v>1251</v>
      </c>
      <c r="L2141" s="796">
        <v>1</v>
      </c>
      <c r="M2141" s="792">
        <v>12</v>
      </c>
      <c r="N2141" s="794">
        <v>30591.21</v>
      </c>
      <c r="O2141" s="796">
        <v>1</v>
      </c>
      <c r="P2141" s="796">
        <v>6</v>
      </c>
      <c r="Q2141" s="794">
        <v>14730</v>
      </c>
    </row>
    <row r="2142" spans="2:17" s="49" customFormat="1" ht="11.25">
      <c r="B2142" s="791" t="s">
        <v>1225</v>
      </c>
      <c r="C2142" s="792" t="s">
        <v>1233</v>
      </c>
      <c r="D2142" s="792" t="s">
        <v>86</v>
      </c>
      <c r="E2142" s="793" t="s">
        <v>1647</v>
      </c>
      <c r="F2142" s="794">
        <v>4500</v>
      </c>
      <c r="G2142" s="792" t="s">
        <v>6833</v>
      </c>
      <c r="H2142" s="795" t="s">
        <v>6834</v>
      </c>
      <c r="I2142" s="795" t="s">
        <v>2127</v>
      </c>
      <c r="J2142" s="795" t="s">
        <v>1256</v>
      </c>
      <c r="K2142" s="793" t="s">
        <v>1232</v>
      </c>
      <c r="L2142" s="796">
        <v>1</v>
      </c>
      <c r="M2142" s="792">
        <v>12</v>
      </c>
      <c r="N2142" s="794">
        <v>56688.74</v>
      </c>
      <c r="O2142" s="796">
        <v>0</v>
      </c>
      <c r="P2142" s="796">
        <v>1</v>
      </c>
      <c r="Q2142" s="794">
        <v>4575</v>
      </c>
    </row>
    <row r="2143" spans="2:17" s="49" customFormat="1" ht="11.25">
      <c r="B2143" s="791" t="s">
        <v>1225</v>
      </c>
      <c r="C2143" s="792" t="s">
        <v>1233</v>
      </c>
      <c r="D2143" s="792" t="s">
        <v>86</v>
      </c>
      <c r="E2143" s="793" t="s">
        <v>3168</v>
      </c>
      <c r="F2143" s="794">
        <v>2000</v>
      </c>
      <c r="G2143" s="792" t="s">
        <v>6835</v>
      </c>
      <c r="H2143" s="795" t="s">
        <v>6836</v>
      </c>
      <c r="I2143" s="795" t="s">
        <v>6837</v>
      </c>
      <c r="J2143" s="795" t="s">
        <v>1256</v>
      </c>
      <c r="K2143" s="793" t="s">
        <v>1327</v>
      </c>
      <c r="L2143" s="796">
        <v>1</v>
      </c>
      <c r="M2143" s="792">
        <v>12</v>
      </c>
      <c r="N2143" s="794">
        <v>26985.84</v>
      </c>
      <c r="O2143" s="796">
        <v>1</v>
      </c>
      <c r="P2143" s="796">
        <v>6</v>
      </c>
      <c r="Q2143" s="794">
        <v>12928.050000000001</v>
      </c>
    </row>
    <row r="2144" spans="2:17" s="49" customFormat="1" ht="11.25">
      <c r="B2144" s="791" t="s">
        <v>1225</v>
      </c>
      <c r="C2144" s="792" t="s">
        <v>1233</v>
      </c>
      <c r="D2144" s="792" t="s">
        <v>86</v>
      </c>
      <c r="E2144" s="793" t="s">
        <v>6838</v>
      </c>
      <c r="F2144" s="794">
        <v>5000</v>
      </c>
      <c r="G2144" s="792" t="s">
        <v>6839</v>
      </c>
      <c r="H2144" s="795" t="s">
        <v>6840</v>
      </c>
      <c r="I2144" s="795" t="s">
        <v>6841</v>
      </c>
      <c r="J2144" s="795" t="s">
        <v>1256</v>
      </c>
      <c r="K2144" s="793" t="s">
        <v>1327</v>
      </c>
      <c r="L2144" s="796">
        <v>1</v>
      </c>
      <c r="M2144" s="792">
        <v>12</v>
      </c>
      <c r="N2144" s="794">
        <v>62845.13</v>
      </c>
      <c r="O2144" s="796">
        <v>1</v>
      </c>
      <c r="P2144" s="796">
        <v>6</v>
      </c>
      <c r="Q2144" s="794">
        <v>30930</v>
      </c>
    </row>
    <row r="2145" spans="2:17" s="49" customFormat="1" ht="11.25">
      <c r="B2145" s="791" t="s">
        <v>1225</v>
      </c>
      <c r="C2145" s="792" t="s">
        <v>1233</v>
      </c>
      <c r="D2145" s="792" t="s">
        <v>86</v>
      </c>
      <c r="E2145" s="793" t="s">
        <v>1239</v>
      </c>
      <c r="F2145" s="794">
        <v>1500</v>
      </c>
      <c r="G2145" s="792" t="s">
        <v>6842</v>
      </c>
      <c r="H2145" s="795" t="s">
        <v>6843</v>
      </c>
      <c r="I2145" s="795" t="s">
        <v>6844</v>
      </c>
      <c r="J2145" s="795" t="s">
        <v>1256</v>
      </c>
      <c r="K2145" s="793" t="s">
        <v>1251</v>
      </c>
      <c r="L2145" s="796">
        <v>7</v>
      </c>
      <c r="M2145" s="792">
        <v>12</v>
      </c>
      <c r="N2145" s="794">
        <v>21148.86</v>
      </c>
      <c r="O2145" s="796">
        <v>1</v>
      </c>
      <c r="P2145" s="796">
        <v>6</v>
      </c>
      <c r="Q2145" s="794">
        <v>9924.0600000000013</v>
      </c>
    </row>
    <row r="2146" spans="2:17" s="49" customFormat="1" ht="11.25">
      <c r="B2146" s="791" t="s">
        <v>1225</v>
      </c>
      <c r="C2146" s="792" t="s">
        <v>1233</v>
      </c>
      <c r="D2146" s="792" t="s">
        <v>86</v>
      </c>
      <c r="E2146" s="793" t="s">
        <v>1239</v>
      </c>
      <c r="F2146" s="794">
        <v>1500</v>
      </c>
      <c r="G2146" s="792" t="s">
        <v>6845</v>
      </c>
      <c r="H2146" s="795" t="s">
        <v>6846</v>
      </c>
      <c r="I2146" s="795" t="s">
        <v>6847</v>
      </c>
      <c r="J2146" s="795" t="s">
        <v>1238</v>
      </c>
      <c r="K2146" s="793" t="s">
        <v>1232</v>
      </c>
      <c r="L2146" s="796">
        <v>7</v>
      </c>
      <c r="M2146" s="792">
        <v>12</v>
      </c>
      <c r="N2146" s="794">
        <v>20925.309999999998</v>
      </c>
      <c r="O2146" s="796">
        <v>1</v>
      </c>
      <c r="P2146" s="796">
        <v>6</v>
      </c>
      <c r="Q2146" s="794">
        <v>9729.7900000000009</v>
      </c>
    </row>
    <row r="2147" spans="2:17" s="49" customFormat="1" ht="11.25">
      <c r="B2147" s="791" t="s">
        <v>1225</v>
      </c>
      <c r="C2147" s="792" t="s">
        <v>1233</v>
      </c>
      <c r="D2147" s="792" t="s">
        <v>86</v>
      </c>
      <c r="E2147" s="793" t="s">
        <v>1284</v>
      </c>
      <c r="F2147" s="794">
        <v>2000</v>
      </c>
      <c r="G2147" s="792" t="s">
        <v>6848</v>
      </c>
      <c r="H2147" s="795" t="s">
        <v>6849</v>
      </c>
      <c r="I2147" s="795" t="s">
        <v>1259</v>
      </c>
      <c r="J2147" s="795" t="s">
        <v>1256</v>
      </c>
      <c r="K2147" s="793" t="s">
        <v>1232</v>
      </c>
      <c r="L2147" s="796">
        <v>1</v>
      </c>
      <c r="M2147" s="792">
        <v>12</v>
      </c>
      <c r="N2147" s="794">
        <v>26999.87</v>
      </c>
      <c r="O2147" s="796">
        <v>1</v>
      </c>
      <c r="P2147" s="796">
        <v>6</v>
      </c>
      <c r="Q2147" s="794">
        <v>10329.02</v>
      </c>
    </row>
    <row r="2148" spans="2:17" s="49" customFormat="1" ht="11.25">
      <c r="B2148" s="791" t="s">
        <v>1225</v>
      </c>
      <c r="C2148" s="792" t="s">
        <v>1233</v>
      </c>
      <c r="D2148" s="792" t="s">
        <v>86</v>
      </c>
      <c r="E2148" s="793" t="s">
        <v>1244</v>
      </c>
      <c r="F2148" s="794">
        <v>2000</v>
      </c>
      <c r="G2148" s="792" t="s">
        <v>6850</v>
      </c>
      <c r="H2148" s="795" t="s">
        <v>6851</v>
      </c>
      <c r="I2148" s="795" t="s">
        <v>1283</v>
      </c>
      <c r="J2148" s="795" t="s">
        <v>1256</v>
      </c>
      <c r="K2148" s="793" t="s">
        <v>1251</v>
      </c>
      <c r="L2148" s="796">
        <v>1</v>
      </c>
      <c r="M2148" s="792">
        <v>12</v>
      </c>
      <c r="N2148" s="794">
        <v>27000</v>
      </c>
      <c r="O2148" s="796">
        <v>1</v>
      </c>
      <c r="P2148" s="796">
        <v>6</v>
      </c>
      <c r="Q2148" s="794">
        <v>12923.89</v>
      </c>
    </row>
    <row r="2149" spans="2:17" s="49" customFormat="1" ht="11.25">
      <c r="B2149" s="791" t="s">
        <v>1225</v>
      </c>
      <c r="C2149" s="792" t="s">
        <v>1233</v>
      </c>
      <c r="D2149" s="792" t="s">
        <v>86</v>
      </c>
      <c r="E2149" s="793" t="s">
        <v>1819</v>
      </c>
      <c r="F2149" s="794">
        <v>2600</v>
      </c>
      <c r="G2149" s="792" t="s">
        <v>6852</v>
      </c>
      <c r="H2149" s="795" t="s">
        <v>6853</v>
      </c>
      <c r="I2149" s="795" t="s">
        <v>1331</v>
      </c>
      <c r="J2149" s="795" t="s">
        <v>1238</v>
      </c>
      <c r="K2149" s="793" t="s">
        <v>1251</v>
      </c>
      <c r="L2149" s="796">
        <v>1</v>
      </c>
      <c r="M2149" s="792">
        <v>12</v>
      </c>
      <c r="N2149" s="794">
        <v>32716.590000000004</v>
      </c>
      <c r="O2149" s="796">
        <v>0</v>
      </c>
      <c r="P2149" s="796">
        <v>2</v>
      </c>
      <c r="Q2149" s="794">
        <v>3918.6400000000003</v>
      </c>
    </row>
    <row r="2150" spans="2:17" s="49" customFormat="1" ht="11.25">
      <c r="B2150" s="791" t="s">
        <v>1225</v>
      </c>
      <c r="C2150" s="792" t="s">
        <v>1233</v>
      </c>
      <c r="D2150" s="792" t="s">
        <v>86</v>
      </c>
      <c r="E2150" s="793" t="s">
        <v>5795</v>
      </c>
      <c r="F2150" s="794">
        <v>3500</v>
      </c>
      <c r="G2150" s="792" t="s">
        <v>6854</v>
      </c>
      <c r="H2150" s="795" t="s">
        <v>6855</v>
      </c>
      <c r="I2150" s="795" t="s">
        <v>5798</v>
      </c>
      <c r="J2150" s="795" t="s">
        <v>1256</v>
      </c>
      <c r="K2150" s="793" t="s">
        <v>1327</v>
      </c>
      <c r="L2150" s="796">
        <v>8</v>
      </c>
      <c r="M2150" s="792">
        <v>12</v>
      </c>
      <c r="N2150" s="794">
        <v>44963.78</v>
      </c>
      <c r="O2150" s="796">
        <v>1</v>
      </c>
      <c r="P2150" s="796">
        <v>6</v>
      </c>
      <c r="Q2150" s="794">
        <v>21927.33</v>
      </c>
    </row>
    <row r="2151" spans="2:17" s="49" customFormat="1" ht="11.25">
      <c r="B2151" s="791" t="s">
        <v>1225</v>
      </c>
      <c r="C2151" s="792" t="s">
        <v>1233</v>
      </c>
      <c r="D2151" s="792" t="s">
        <v>86</v>
      </c>
      <c r="E2151" s="793" t="s">
        <v>2716</v>
      </c>
      <c r="F2151" s="794">
        <v>2300</v>
      </c>
      <c r="G2151" s="792" t="s">
        <v>6856</v>
      </c>
      <c r="H2151" s="795" t="s">
        <v>6857</v>
      </c>
      <c r="I2151" s="795" t="s">
        <v>1290</v>
      </c>
      <c r="J2151" s="795" t="s">
        <v>1231</v>
      </c>
      <c r="K2151" s="793" t="s">
        <v>1232</v>
      </c>
      <c r="L2151" s="796">
        <v>1</v>
      </c>
      <c r="M2151" s="792">
        <v>12</v>
      </c>
      <c r="N2151" s="794">
        <v>30541.07</v>
      </c>
      <c r="O2151" s="796">
        <v>1</v>
      </c>
      <c r="P2151" s="796">
        <v>6</v>
      </c>
      <c r="Q2151" s="794">
        <v>14718.809999999998</v>
      </c>
    </row>
    <row r="2152" spans="2:17" s="49" customFormat="1" ht="11.25">
      <c r="B2152" s="791" t="s">
        <v>1225</v>
      </c>
      <c r="C2152" s="792" t="s">
        <v>1233</v>
      </c>
      <c r="D2152" s="792" t="s">
        <v>86</v>
      </c>
      <c r="E2152" s="793" t="s">
        <v>1239</v>
      </c>
      <c r="F2152" s="794">
        <v>1500</v>
      </c>
      <c r="G2152" s="792" t="s">
        <v>6858</v>
      </c>
      <c r="H2152" s="795" t="s">
        <v>6859</v>
      </c>
      <c r="I2152" s="795" t="s">
        <v>3238</v>
      </c>
      <c r="J2152" s="795" t="s">
        <v>1256</v>
      </c>
      <c r="K2152" s="793" t="s">
        <v>1251</v>
      </c>
      <c r="L2152" s="796">
        <v>7</v>
      </c>
      <c r="M2152" s="792">
        <v>12</v>
      </c>
      <c r="N2152" s="794">
        <v>21089.68</v>
      </c>
      <c r="O2152" s="796">
        <v>0</v>
      </c>
      <c r="P2152" s="796">
        <v>1</v>
      </c>
      <c r="Q2152" s="794">
        <v>2250</v>
      </c>
    </row>
    <row r="2153" spans="2:17" s="49" customFormat="1" ht="11.25">
      <c r="B2153" s="791" t="s">
        <v>1225</v>
      </c>
      <c r="C2153" s="792" t="s">
        <v>1233</v>
      </c>
      <c r="D2153" s="792" t="s">
        <v>86</v>
      </c>
      <c r="E2153" s="793" t="s">
        <v>1339</v>
      </c>
      <c r="F2153" s="794">
        <v>2300</v>
      </c>
      <c r="G2153" s="792" t="s">
        <v>6860</v>
      </c>
      <c r="H2153" s="795" t="s">
        <v>6861</v>
      </c>
      <c r="I2153" s="795" t="s">
        <v>6862</v>
      </c>
      <c r="J2153" s="795" t="s">
        <v>1256</v>
      </c>
      <c r="K2153" s="793" t="s">
        <v>1327</v>
      </c>
      <c r="L2153" s="796">
        <v>1</v>
      </c>
      <c r="M2153" s="792">
        <v>12</v>
      </c>
      <c r="N2153" s="794">
        <v>30599.200000000001</v>
      </c>
      <c r="O2153" s="796">
        <v>1</v>
      </c>
      <c r="P2153" s="796">
        <v>6</v>
      </c>
      <c r="Q2153" s="794">
        <v>14729.36</v>
      </c>
    </row>
    <row r="2154" spans="2:17" s="49" customFormat="1" ht="11.25">
      <c r="B2154" s="791" t="s">
        <v>1225</v>
      </c>
      <c r="C2154" s="792" t="s">
        <v>1233</v>
      </c>
      <c r="D2154" s="792" t="s">
        <v>86</v>
      </c>
      <c r="E2154" s="793" t="s">
        <v>1339</v>
      </c>
      <c r="F2154" s="794">
        <v>2300</v>
      </c>
      <c r="G2154" s="792" t="s">
        <v>6863</v>
      </c>
      <c r="H2154" s="795" t="s">
        <v>6864</v>
      </c>
      <c r="I2154" s="795" t="s">
        <v>5557</v>
      </c>
      <c r="J2154" s="795" t="s">
        <v>1256</v>
      </c>
      <c r="K2154" s="793" t="s">
        <v>1327</v>
      </c>
      <c r="L2154" s="796">
        <v>1</v>
      </c>
      <c r="M2154" s="792">
        <v>12</v>
      </c>
      <c r="N2154" s="794">
        <v>30600</v>
      </c>
      <c r="O2154" s="796">
        <v>1</v>
      </c>
      <c r="P2154" s="796">
        <v>6</v>
      </c>
      <c r="Q2154" s="794">
        <v>14730</v>
      </c>
    </row>
    <row r="2155" spans="2:17" s="49" customFormat="1" ht="11.25">
      <c r="B2155" s="791" t="s">
        <v>1225</v>
      </c>
      <c r="C2155" s="792" t="s">
        <v>1233</v>
      </c>
      <c r="D2155" s="792" t="s">
        <v>86</v>
      </c>
      <c r="E2155" s="793" t="s">
        <v>1387</v>
      </c>
      <c r="F2155" s="794">
        <v>2000</v>
      </c>
      <c r="G2155" s="792" t="s">
        <v>6865</v>
      </c>
      <c r="H2155" s="795" t="s">
        <v>6866</v>
      </c>
      <c r="I2155" s="795" t="s">
        <v>6867</v>
      </c>
      <c r="J2155" s="795" t="s">
        <v>1231</v>
      </c>
      <c r="K2155" s="793" t="s">
        <v>1232</v>
      </c>
      <c r="L2155" s="796">
        <v>1</v>
      </c>
      <c r="M2155" s="792">
        <v>12</v>
      </c>
      <c r="N2155" s="794">
        <v>26999.72</v>
      </c>
      <c r="O2155" s="796">
        <v>1</v>
      </c>
      <c r="P2155" s="796">
        <v>6</v>
      </c>
      <c r="Q2155" s="794">
        <v>12927.919999999998</v>
      </c>
    </row>
    <row r="2156" spans="2:17" s="49" customFormat="1" ht="11.25">
      <c r="B2156" s="791" t="s">
        <v>1225</v>
      </c>
      <c r="C2156" s="792" t="s">
        <v>1233</v>
      </c>
      <c r="D2156" s="792" t="s">
        <v>86</v>
      </c>
      <c r="E2156" s="793" t="s">
        <v>1450</v>
      </c>
      <c r="F2156" s="794">
        <v>1500</v>
      </c>
      <c r="G2156" s="792" t="s">
        <v>6868</v>
      </c>
      <c r="H2156" s="795" t="s">
        <v>6869</v>
      </c>
      <c r="I2156" s="795" t="s">
        <v>1326</v>
      </c>
      <c r="J2156" s="795" t="s">
        <v>1256</v>
      </c>
      <c r="K2156" s="793" t="s">
        <v>1327</v>
      </c>
      <c r="L2156" s="796">
        <v>7</v>
      </c>
      <c r="M2156" s="792">
        <v>12</v>
      </c>
      <c r="N2156" s="794">
        <v>21199.79</v>
      </c>
      <c r="O2156" s="796">
        <v>1</v>
      </c>
      <c r="P2156" s="796">
        <v>6</v>
      </c>
      <c r="Q2156" s="794">
        <v>9929.9</v>
      </c>
    </row>
    <row r="2157" spans="2:17" s="49" customFormat="1" ht="11.25">
      <c r="B2157" s="791" t="s">
        <v>1225</v>
      </c>
      <c r="C2157" s="792" t="s">
        <v>1233</v>
      </c>
      <c r="D2157" s="792" t="s">
        <v>86</v>
      </c>
      <c r="E2157" s="793" t="s">
        <v>6870</v>
      </c>
      <c r="F2157" s="794">
        <v>3000</v>
      </c>
      <c r="G2157" s="792" t="s">
        <v>6871</v>
      </c>
      <c r="H2157" s="795" t="s">
        <v>6872</v>
      </c>
      <c r="I2157" s="795" t="s">
        <v>6873</v>
      </c>
      <c r="J2157" s="795" t="s">
        <v>1256</v>
      </c>
      <c r="K2157" s="793" t="s">
        <v>1260</v>
      </c>
      <c r="L2157" s="796">
        <v>1</v>
      </c>
      <c r="M2157" s="792">
        <v>12</v>
      </c>
      <c r="N2157" s="794">
        <v>38892.49</v>
      </c>
      <c r="O2157" s="796">
        <v>1</v>
      </c>
      <c r="P2157" s="796">
        <v>6</v>
      </c>
      <c r="Q2157" s="794">
        <v>18930</v>
      </c>
    </row>
    <row r="2158" spans="2:17" s="49" customFormat="1" ht="11.25">
      <c r="B2158" s="791" t="s">
        <v>1225</v>
      </c>
      <c r="C2158" s="792" t="s">
        <v>1233</v>
      </c>
      <c r="D2158" s="792" t="s">
        <v>86</v>
      </c>
      <c r="E2158" s="793" t="s">
        <v>2080</v>
      </c>
      <c r="F2158" s="794">
        <v>5000</v>
      </c>
      <c r="G2158" s="792" t="s">
        <v>6874</v>
      </c>
      <c r="H2158" s="795" t="s">
        <v>6875</v>
      </c>
      <c r="I2158" s="795" t="s">
        <v>2193</v>
      </c>
      <c r="J2158" s="795" t="s">
        <v>1256</v>
      </c>
      <c r="K2158" s="793" t="s">
        <v>1251</v>
      </c>
      <c r="L2158" s="796">
        <v>4</v>
      </c>
      <c r="M2158" s="792">
        <v>12</v>
      </c>
      <c r="N2158" s="794">
        <v>62995.83</v>
      </c>
      <c r="O2158" s="796">
        <v>1</v>
      </c>
      <c r="P2158" s="796">
        <v>6</v>
      </c>
      <c r="Q2158" s="794">
        <v>30930</v>
      </c>
    </row>
    <row r="2159" spans="2:17" s="49" customFormat="1" ht="11.25">
      <c r="B2159" s="791" t="s">
        <v>1225</v>
      </c>
      <c r="C2159" s="792" t="s">
        <v>1243</v>
      </c>
      <c r="D2159" s="792" t="s">
        <v>86</v>
      </c>
      <c r="E2159" s="793" t="s">
        <v>1505</v>
      </c>
      <c r="F2159" s="794">
        <v>1800</v>
      </c>
      <c r="G2159" s="792" t="s">
        <v>6876</v>
      </c>
      <c r="H2159" s="795" t="s">
        <v>6877</v>
      </c>
      <c r="I2159" s="795" t="s">
        <v>6878</v>
      </c>
      <c r="J2159" s="795" t="s">
        <v>1256</v>
      </c>
      <c r="K2159" s="793" t="s">
        <v>1251</v>
      </c>
      <c r="L2159" s="796">
        <v>7</v>
      </c>
      <c r="M2159" s="792">
        <v>12</v>
      </c>
      <c r="N2159" s="794">
        <v>24599.37</v>
      </c>
      <c r="O2159" s="796">
        <v>1</v>
      </c>
      <c r="P2159" s="796">
        <v>6</v>
      </c>
      <c r="Q2159" s="794">
        <v>11664.239999999998</v>
      </c>
    </row>
    <row r="2160" spans="2:17" s="49" customFormat="1" ht="11.25">
      <c r="B2160" s="791" t="s">
        <v>1225</v>
      </c>
      <c r="C2160" s="792" t="s">
        <v>1233</v>
      </c>
      <c r="D2160" s="792" t="s">
        <v>86</v>
      </c>
      <c r="E2160" s="793" t="s">
        <v>3168</v>
      </c>
      <c r="F2160" s="794">
        <v>2000</v>
      </c>
      <c r="G2160" s="792" t="s">
        <v>6879</v>
      </c>
      <c r="H2160" s="795" t="s">
        <v>6880</v>
      </c>
      <c r="I2160" s="795" t="s">
        <v>6881</v>
      </c>
      <c r="J2160" s="795" t="s">
        <v>1238</v>
      </c>
      <c r="K2160" s="793" t="s">
        <v>1251</v>
      </c>
      <c r="L2160" s="796">
        <v>1</v>
      </c>
      <c r="M2160" s="792">
        <v>12</v>
      </c>
      <c r="N2160" s="794">
        <v>26933.33</v>
      </c>
      <c r="O2160" s="796">
        <v>1</v>
      </c>
      <c r="P2160" s="796">
        <v>6</v>
      </c>
      <c r="Q2160" s="794">
        <v>12796.67</v>
      </c>
    </row>
    <row r="2161" spans="2:17" s="49" customFormat="1" ht="11.25">
      <c r="B2161" s="791" t="s">
        <v>1225</v>
      </c>
      <c r="C2161" s="792" t="s">
        <v>1233</v>
      </c>
      <c r="D2161" s="792" t="s">
        <v>86</v>
      </c>
      <c r="E2161" s="793" t="s">
        <v>1234</v>
      </c>
      <c r="F2161" s="794">
        <v>2000</v>
      </c>
      <c r="G2161" s="792" t="s">
        <v>6882</v>
      </c>
      <c r="H2161" s="795" t="s">
        <v>6883</v>
      </c>
      <c r="I2161" s="795" t="s">
        <v>2222</v>
      </c>
      <c r="J2161" s="795" t="s">
        <v>1238</v>
      </c>
      <c r="K2161" s="793" t="s">
        <v>1251</v>
      </c>
      <c r="L2161" s="796">
        <v>1</v>
      </c>
      <c r="M2161" s="792">
        <v>12</v>
      </c>
      <c r="N2161" s="794">
        <v>25914.739999999998</v>
      </c>
      <c r="O2161" s="796">
        <v>1</v>
      </c>
      <c r="P2161" s="796">
        <v>6</v>
      </c>
      <c r="Q2161" s="794">
        <v>12030.419999999998</v>
      </c>
    </row>
    <row r="2162" spans="2:17" s="49" customFormat="1" ht="11.25">
      <c r="B2162" s="791" t="s">
        <v>1225</v>
      </c>
      <c r="C2162" s="792" t="s">
        <v>1233</v>
      </c>
      <c r="D2162" s="792" t="s">
        <v>86</v>
      </c>
      <c r="E2162" s="793" t="s">
        <v>1276</v>
      </c>
      <c r="F2162" s="794">
        <v>3000</v>
      </c>
      <c r="G2162" s="792" t="s">
        <v>6884</v>
      </c>
      <c r="H2162" s="795" t="s">
        <v>6885</v>
      </c>
      <c r="I2162" s="795" t="s">
        <v>1449</v>
      </c>
      <c r="J2162" s="795" t="s">
        <v>1256</v>
      </c>
      <c r="K2162" s="793" t="s">
        <v>1327</v>
      </c>
      <c r="L2162" s="796">
        <v>7</v>
      </c>
      <c r="M2162" s="792">
        <v>12</v>
      </c>
      <c r="N2162" s="794">
        <v>38981.24</v>
      </c>
      <c r="O2162" s="796">
        <v>0</v>
      </c>
      <c r="P2162" s="796">
        <v>1</v>
      </c>
      <c r="Q2162" s="794">
        <v>3250</v>
      </c>
    </row>
    <row r="2163" spans="2:17" s="49" customFormat="1" ht="11.25">
      <c r="B2163" s="791" t="s">
        <v>1225</v>
      </c>
      <c r="C2163" s="792" t="s">
        <v>1233</v>
      </c>
      <c r="D2163" s="792" t="s">
        <v>86</v>
      </c>
      <c r="E2163" s="793" t="s">
        <v>6712</v>
      </c>
      <c r="F2163" s="794">
        <v>3500</v>
      </c>
      <c r="G2163" s="792" t="s">
        <v>6886</v>
      </c>
      <c r="H2163" s="795" t="s">
        <v>6887</v>
      </c>
      <c r="I2163" s="795" t="s">
        <v>1242</v>
      </c>
      <c r="J2163" s="795" t="s">
        <v>1242</v>
      </c>
      <c r="K2163" s="793" t="s">
        <v>1242</v>
      </c>
      <c r="L2163" s="796">
        <v>6</v>
      </c>
      <c r="M2163" s="792">
        <v>12</v>
      </c>
      <c r="N2163" s="794">
        <v>44882.6</v>
      </c>
      <c r="O2163" s="796">
        <v>1</v>
      </c>
      <c r="P2163" s="796">
        <v>6</v>
      </c>
      <c r="Q2163" s="794">
        <v>21930</v>
      </c>
    </row>
    <row r="2164" spans="2:17" s="49" customFormat="1" ht="11.25">
      <c r="B2164" s="791" t="s">
        <v>1225</v>
      </c>
      <c r="C2164" s="792" t="s">
        <v>1233</v>
      </c>
      <c r="D2164" s="792" t="s">
        <v>86</v>
      </c>
      <c r="E2164" s="793" t="s">
        <v>1287</v>
      </c>
      <c r="F2164" s="794">
        <v>2100</v>
      </c>
      <c r="G2164" s="792" t="s">
        <v>6888</v>
      </c>
      <c r="H2164" s="795" t="s">
        <v>6889</v>
      </c>
      <c r="I2164" s="795" t="s">
        <v>3308</v>
      </c>
      <c r="J2164" s="795" t="s">
        <v>1238</v>
      </c>
      <c r="K2164" s="793" t="s">
        <v>1232</v>
      </c>
      <c r="L2164" s="796">
        <v>7</v>
      </c>
      <c r="M2164" s="792">
        <v>12</v>
      </c>
      <c r="N2164" s="794">
        <v>27409.71</v>
      </c>
      <c r="O2164" s="796">
        <v>0</v>
      </c>
      <c r="P2164" s="796">
        <v>2</v>
      </c>
      <c r="Q2164" s="794">
        <v>2998.69</v>
      </c>
    </row>
    <row r="2165" spans="2:17" s="49" customFormat="1" ht="11.25">
      <c r="B2165" s="791" t="s">
        <v>1225</v>
      </c>
      <c r="C2165" s="792" t="s">
        <v>1233</v>
      </c>
      <c r="D2165" s="792" t="s">
        <v>86</v>
      </c>
      <c r="E2165" s="793" t="s">
        <v>2810</v>
      </c>
      <c r="F2165" s="794">
        <v>4500</v>
      </c>
      <c r="G2165" s="792" t="s">
        <v>6890</v>
      </c>
      <c r="H2165" s="795" t="s">
        <v>6891</v>
      </c>
      <c r="I2165" s="795" t="s">
        <v>1242</v>
      </c>
      <c r="J2165" s="795" t="s">
        <v>1242</v>
      </c>
      <c r="K2165" s="793" t="s">
        <v>1242</v>
      </c>
      <c r="L2165" s="796">
        <v>8</v>
      </c>
      <c r="M2165" s="792">
        <v>12</v>
      </c>
      <c r="N2165" s="794">
        <v>56124.06</v>
      </c>
      <c r="O2165" s="796">
        <v>0</v>
      </c>
      <c r="P2165" s="796">
        <v>1</v>
      </c>
      <c r="Q2165" s="794">
        <v>3350</v>
      </c>
    </row>
    <row r="2166" spans="2:17" s="49" customFormat="1" ht="11.25">
      <c r="B2166" s="791" t="s">
        <v>1225</v>
      </c>
      <c r="C2166" s="792" t="s">
        <v>1233</v>
      </c>
      <c r="D2166" s="792" t="s">
        <v>86</v>
      </c>
      <c r="E2166" s="793" t="s">
        <v>1234</v>
      </c>
      <c r="F2166" s="794">
        <v>2000</v>
      </c>
      <c r="G2166" s="792" t="s">
        <v>6892</v>
      </c>
      <c r="H2166" s="795" t="s">
        <v>6893</v>
      </c>
      <c r="I2166" s="795" t="s">
        <v>1331</v>
      </c>
      <c r="J2166" s="795" t="s">
        <v>1238</v>
      </c>
      <c r="K2166" s="793" t="s">
        <v>1232</v>
      </c>
      <c r="L2166" s="796">
        <v>1</v>
      </c>
      <c r="M2166" s="792">
        <v>12</v>
      </c>
      <c r="N2166" s="794">
        <v>26922.92</v>
      </c>
      <c r="O2166" s="796">
        <v>1</v>
      </c>
      <c r="P2166" s="796">
        <v>6</v>
      </c>
      <c r="Q2166" s="794">
        <v>12795.55</v>
      </c>
    </row>
    <row r="2167" spans="2:17" s="49" customFormat="1" ht="11.25">
      <c r="B2167" s="791" t="s">
        <v>1225</v>
      </c>
      <c r="C2167" s="792" t="s">
        <v>1233</v>
      </c>
      <c r="D2167" s="792" t="s">
        <v>86</v>
      </c>
      <c r="E2167" s="793" t="s">
        <v>1252</v>
      </c>
      <c r="F2167" s="794">
        <v>2300</v>
      </c>
      <c r="G2167" s="792" t="s">
        <v>6894</v>
      </c>
      <c r="H2167" s="795" t="s">
        <v>6895</v>
      </c>
      <c r="I2167" s="795" t="s">
        <v>6896</v>
      </c>
      <c r="J2167" s="795" t="s">
        <v>1238</v>
      </c>
      <c r="K2167" s="793" t="s">
        <v>1232</v>
      </c>
      <c r="L2167" s="796">
        <v>1</v>
      </c>
      <c r="M2167" s="792">
        <v>12</v>
      </c>
      <c r="N2167" s="794">
        <v>30599.52</v>
      </c>
      <c r="O2167" s="796">
        <v>1</v>
      </c>
      <c r="P2167" s="796">
        <v>6</v>
      </c>
      <c r="Q2167" s="794">
        <v>14730</v>
      </c>
    </row>
    <row r="2168" spans="2:17" s="49" customFormat="1" ht="11.25">
      <c r="B2168" s="791" t="s">
        <v>1225</v>
      </c>
      <c r="C2168" s="792" t="s">
        <v>1233</v>
      </c>
      <c r="D2168" s="792" t="s">
        <v>86</v>
      </c>
      <c r="E2168" s="793" t="s">
        <v>1339</v>
      </c>
      <c r="F2168" s="794">
        <v>1800</v>
      </c>
      <c r="G2168" s="792" t="s">
        <v>6897</v>
      </c>
      <c r="H2168" s="795" t="s">
        <v>6898</v>
      </c>
      <c r="I2168" s="795" t="s">
        <v>2127</v>
      </c>
      <c r="J2168" s="795" t="s">
        <v>1256</v>
      </c>
      <c r="K2168" s="793" t="s">
        <v>1260</v>
      </c>
      <c r="L2168" s="796">
        <v>7</v>
      </c>
      <c r="M2168" s="792">
        <v>12</v>
      </c>
      <c r="N2168" s="794">
        <v>23017.27</v>
      </c>
      <c r="O2168" s="796">
        <v>1</v>
      </c>
      <c r="P2168" s="796">
        <v>6</v>
      </c>
      <c r="Q2168" s="794">
        <v>8636</v>
      </c>
    </row>
    <row r="2169" spans="2:17" s="49" customFormat="1" ht="11.25">
      <c r="B2169" s="791" t="s">
        <v>1225</v>
      </c>
      <c r="C2169" s="792" t="s">
        <v>1233</v>
      </c>
      <c r="D2169" s="792" t="s">
        <v>86</v>
      </c>
      <c r="E2169" s="793" t="s">
        <v>1284</v>
      </c>
      <c r="F2169" s="794">
        <v>2000</v>
      </c>
      <c r="G2169" s="792" t="s">
        <v>6899</v>
      </c>
      <c r="H2169" s="795" t="s">
        <v>6900</v>
      </c>
      <c r="I2169" s="795" t="s">
        <v>6901</v>
      </c>
      <c r="J2169" s="795" t="s">
        <v>1256</v>
      </c>
      <c r="K2169" s="793" t="s">
        <v>1251</v>
      </c>
      <c r="L2169" s="796">
        <v>1</v>
      </c>
      <c r="M2169" s="792">
        <v>12</v>
      </c>
      <c r="N2169" s="794">
        <v>27000</v>
      </c>
      <c r="O2169" s="796">
        <v>1</v>
      </c>
      <c r="P2169" s="796">
        <v>6</v>
      </c>
      <c r="Q2169" s="794">
        <v>12930</v>
      </c>
    </row>
    <row r="2170" spans="2:17" s="49" customFormat="1" ht="11.25">
      <c r="B2170" s="791" t="s">
        <v>1225</v>
      </c>
      <c r="C2170" s="792" t="s">
        <v>1233</v>
      </c>
      <c r="D2170" s="792" t="s">
        <v>86</v>
      </c>
      <c r="E2170" s="793" t="s">
        <v>1244</v>
      </c>
      <c r="F2170" s="794">
        <v>2000</v>
      </c>
      <c r="G2170" s="792" t="s">
        <v>6902</v>
      </c>
      <c r="H2170" s="795" t="s">
        <v>6903</v>
      </c>
      <c r="I2170" s="795" t="s">
        <v>1290</v>
      </c>
      <c r="J2170" s="795" t="s">
        <v>1238</v>
      </c>
      <c r="K2170" s="793" t="s">
        <v>1251</v>
      </c>
      <c r="L2170" s="796">
        <v>1</v>
      </c>
      <c r="M2170" s="792">
        <v>12</v>
      </c>
      <c r="N2170" s="794">
        <v>26999.309999999998</v>
      </c>
      <c r="O2170" s="796">
        <v>1</v>
      </c>
      <c r="P2170" s="796">
        <v>6</v>
      </c>
      <c r="Q2170" s="794">
        <v>12930</v>
      </c>
    </row>
    <row r="2171" spans="2:17" s="49" customFormat="1" ht="11.25">
      <c r="B2171" s="791" t="s">
        <v>1225</v>
      </c>
      <c r="C2171" s="792" t="s">
        <v>1233</v>
      </c>
      <c r="D2171" s="792" t="s">
        <v>86</v>
      </c>
      <c r="E2171" s="793" t="s">
        <v>1339</v>
      </c>
      <c r="F2171" s="794">
        <v>2300</v>
      </c>
      <c r="G2171" s="792" t="s">
        <v>6904</v>
      </c>
      <c r="H2171" s="795" t="s">
        <v>6905</v>
      </c>
      <c r="I2171" s="795" t="s">
        <v>6906</v>
      </c>
      <c r="J2171" s="795" t="s">
        <v>1256</v>
      </c>
      <c r="K2171" s="793" t="s">
        <v>1251</v>
      </c>
      <c r="L2171" s="796">
        <v>1</v>
      </c>
      <c r="M2171" s="792">
        <v>12</v>
      </c>
      <c r="N2171" s="794">
        <v>30395.07</v>
      </c>
      <c r="O2171" s="796">
        <v>1</v>
      </c>
      <c r="P2171" s="796">
        <v>6</v>
      </c>
      <c r="Q2171" s="794">
        <v>14652.529999999999</v>
      </c>
    </row>
    <row r="2172" spans="2:17" s="49" customFormat="1" ht="11.25">
      <c r="B2172" s="791" t="s">
        <v>1225</v>
      </c>
      <c r="C2172" s="792" t="s">
        <v>1233</v>
      </c>
      <c r="D2172" s="792" t="s">
        <v>86</v>
      </c>
      <c r="E2172" s="793" t="s">
        <v>1244</v>
      </c>
      <c r="F2172" s="794">
        <v>2000</v>
      </c>
      <c r="G2172" s="792" t="s">
        <v>6907</v>
      </c>
      <c r="H2172" s="795" t="s">
        <v>6908</v>
      </c>
      <c r="I2172" s="795" t="s">
        <v>6909</v>
      </c>
      <c r="J2172" s="795" t="s">
        <v>1256</v>
      </c>
      <c r="K2172" s="793" t="s">
        <v>1232</v>
      </c>
      <c r="L2172" s="796">
        <v>1</v>
      </c>
      <c r="M2172" s="792">
        <v>12</v>
      </c>
      <c r="N2172" s="794">
        <v>26872.21</v>
      </c>
      <c r="O2172" s="796">
        <v>1</v>
      </c>
      <c r="P2172" s="796">
        <v>6</v>
      </c>
      <c r="Q2172" s="794">
        <v>12519.85</v>
      </c>
    </row>
    <row r="2173" spans="2:17" s="49" customFormat="1" ht="11.25">
      <c r="B2173" s="791" t="s">
        <v>1225</v>
      </c>
      <c r="C2173" s="792" t="s">
        <v>1233</v>
      </c>
      <c r="D2173" s="792" t="s">
        <v>86</v>
      </c>
      <c r="E2173" s="793" t="s">
        <v>1772</v>
      </c>
      <c r="F2173" s="794">
        <v>2600</v>
      </c>
      <c r="G2173" s="792" t="s">
        <v>6910</v>
      </c>
      <c r="H2173" s="795" t="s">
        <v>6911</v>
      </c>
      <c r="I2173" s="795" t="s">
        <v>1290</v>
      </c>
      <c r="J2173" s="795" t="s">
        <v>1238</v>
      </c>
      <c r="K2173" s="793" t="s">
        <v>1232</v>
      </c>
      <c r="L2173" s="796">
        <v>1</v>
      </c>
      <c r="M2173" s="792">
        <v>12</v>
      </c>
      <c r="N2173" s="794">
        <v>34180.86</v>
      </c>
      <c r="O2173" s="796">
        <v>1</v>
      </c>
      <c r="P2173" s="796">
        <v>6</v>
      </c>
      <c r="Q2173" s="794">
        <v>16526.39</v>
      </c>
    </row>
    <row r="2174" spans="2:17" s="49" customFormat="1" ht="11.25">
      <c r="B2174" s="791" t="s">
        <v>1225</v>
      </c>
      <c r="C2174" s="792" t="s">
        <v>1233</v>
      </c>
      <c r="D2174" s="792" t="s">
        <v>86</v>
      </c>
      <c r="E2174" s="793" t="s">
        <v>6912</v>
      </c>
      <c r="F2174" s="794">
        <v>4000</v>
      </c>
      <c r="G2174" s="792" t="s">
        <v>6913</v>
      </c>
      <c r="H2174" s="795" t="s">
        <v>6914</v>
      </c>
      <c r="I2174" s="795" t="s">
        <v>2258</v>
      </c>
      <c r="J2174" s="795" t="s">
        <v>1256</v>
      </c>
      <c r="K2174" s="793" t="s">
        <v>1327</v>
      </c>
      <c r="L2174" s="796">
        <v>7</v>
      </c>
      <c r="M2174" s="792">
        <v>12</v>
      </c>
      <c r="N2174" s="794">
        <v>51976.94</v>
      </c>
      <c r="O2174" s="796">
        <v>1</v>
      </c>
      <c r="P2174" s="796">
        <v>6</v>
      </c>
      <c r="Q2174" s="794">
        <v>24928.61</v>
      </c>
    </row>
    <row r="2175" spans="2:17" s="49" customFormat="1" ht="11.25">
      <c r="B2175" s="791" t="s">
        <v>1225</v>
      </c>
      <c r="C2175" s="792" t="s">
        <v>1233</v>
      </c>
      <c r="D2175" s="792" t="s">
        <v>86</v>
      </c>
      <c r="E2175" s="793" t="s">
        <v>1339</v>
      </c>
      <c r="F2175" s="794">
        <v>2300</v>
      </c>
      <c r="G2175" s="792" t="s">
        <v>6915</v>
      </c>
      <c r="H2175" s="795" t="s">
        <v>6916</v>
      </c>
      <c r="I2175" s="795" t="s">
        <v>6917</v>
      </c>
      <c r="J2175" s="795" t="s">
        <v>1256</v>
      </c>
      <c r="K2175" s="793" t="s">
        <v>1327</v>
      </c>
      <c r="L2175" s="796">
        <v>1</v>
      </c>
      <c r="M2175" s="792">
        <v>12</v>
      </c>
      <c r="N2175" s="794">
        <v>30335.010000000002</v>
      </c>
      <c r="O2175" s="796">
        <v>1</v>
      </c>
      <c r="P2175" s="796">
        <v>6</v>
      </c>
      <c r="Q2175" s="794">
        <v>14269.829999999998</v>
      </c>
    </row>
    <row r="2176" spans="2:17" s="49" customFormat="1" ht="11.25">
      <c r="B2176" s="791" t="s">
        <v>1225</v>
      </c>
      <c r="C2176" s="792" t="s">
        <v>1233</v>
      </c>
      <c r="D2176" s="792" t="s">
        <v>86</v>
      </c>
      <c r="E2176" s="793" t="s">
        <v>2062</v>
      </c>
      <c r="F2176" s="794">
        <v>2300</v>
      </c>
      <c r="G2176" s="792" t="s">
        <v>6918</v>
      </c>
      <c r="H2176" s="795" t="s">
        <v>6919</v>
      </c>
      <c r="I2176" s="795" t="s">
        <v>5192</v>
      </c>
      <c r="J2176" s="795" t="s">
        <v>1238</v>
      </c>
      <c r="K2176" s="793" t="s">
        <v>1232</v>
      </c>
      <c r="L2176" s="796">
        <v>1</v>
      </c>
      <c r="M2176" s="792">
        <v>12</v>
      </c>
      <c r="N2176" s="794">
        <v>30597.599999999999</v>
      </c>
      <c r="O2176" s="796">
        <v>1</v>
      </c>
      <c r="P2176" s="796">
        <v>6</v>
      </c>
      <c r="Q2176" s="794">
        <v>14729.519999999999</v>
      </c>
    </row>
    <row r="2177" spans="2:17" s="49" customFormat="1" ht="11.25">
      <c r="B2177" s="791" t="s">
        <v>1225</v>
      </c>
      <c r="C2177" s="792" t="s">
        <v>1233</v>
      </c>
      <c r="D2177" s="792" t="s">
        <v>86</v>
      </c>
      <c r="E2177" s="793" t="s">
        <v>1339</v>
      </c>
      <c r="F2177" s="794">
        <v>2300</v>
      </c>
      <c r="G2177" s="792" t="s">
        <v>6920</v>
      </c>
      <c r="H2177" s="795" t="s">
        <v>6921</v>
      </c>
      <c r="I2177" s="795" t="s">
        <v>1255</v>
      </c>
      <c r="J2177" s="795" t="s">
        <v>1256</v>
      </c>
      <c r="K2177" s="793" t="s">
        <v>1251</v>
      </c>
      <c r="L2177" s="796">
        <v>7</v>
      </c>
      <c r="M2177" s="792">
        <v>12</v>
      </c>
      <c r="N2177" s="794">
        <v>30445.7</v>
      </c>
      <c r="O2177" s="796">
        <v>1</v>
      </c>
      <c r="P2177" s="796">
        <v>6</v>
      </c>
      <c r="Q2177" s="794">
        <v>14688.15</v>
      </c>
    </row>
    <row r="2178" spans="2:17" s="49" customFormat="1" ht="11.25">
      <c r="B2178" s="791" t="s">
        <v>1225</v>
      </c>
      <c r="C2178" s="792" t="s">
        <v>1243</v>
      </c>
      <c r="D2178" s="792" t="s">
        <v>86</v>
      </c>
      <c r="E2178" s="793" t="s">
        <v>1339</v>
      </c>
      <c r="F2178" s="794">
        <v>2000</v>
      </c>
      <c r="G2178" s="792" t="s">
        <v>6922</v>
      </c>
      <c r="H2178" s="795" t="s">
        <v>6923</v>
      </c>
      <c r="I2178" s="795" t="s">
        <v>6924</v>
      </c>
      <c r="J2178" s="795" t="s">
        <v>1256</v>
      </c>
      <c r="K2178" s="793" t="s">
        <v>1327</v>
      </c>
      <c r="L2178" s="796">
        <v>1</v>
      </c>
      <c r="M2178" s="792">
        <v>12</v>
      </c>
      <c r="N2178" s="794">
        <v>26999.59</v>
      </c>
      <c r="O2178" s="796">
        <v>1</v>
      </c>
      <c r="P2178" s="796">
        <v>6</v>
      </c>
      <c r="Q2178" s="794">
        <v>12930</v>
      </c>
    </row>
    <row r="2179" spans="2:17" s="49" customFormat="1" ht="11.25">
      <c r="B2179" s="791" t="s">
        <v>1225</v>
      </c>
      <c r="C2179" s="792" t="s">
        <v>1233</v>
      </c>
      <c r="D2179" s="792" t="s">
        <v>86</v>
      </c>
      <c r="E2179" s="793" t="s">
        <v>1339</v>
      </c>
      <c r="F2179" s="794">
        <v>2300</v>
      </c>
      <c r="G2179" s="792" t="s">
        <v>6925</v>
      </c>
      <c r="H2179" s="795" t="s">
        <v>6926</v>
      </c>
      <c r="I2179" s="795" t="s">
        <v>2114</v>
      </c>
      <c r="J2179" s="795" t="s">
        <v>1256</v>
      </c>
      <c r="K2179" s="793" t="s">
        <v>1232</v>
      </c>
      <c r="L2179" s="796">
        <v>1</v>
      </c>
      <c r="M2179" s="792">
        <v>12</v>
      </c>
      <c r="N2179" s="794">
        <v>30599.52</v>
      </c>
      <c r="O2179" s="796">
        <v>1</v>
      </c>
      <c r="P2179" s="796">
        <v>6</v>
      </c>
      <c r="Q2179" s="794">
        <v>14729.199999999999</v>
      </c>
    </row>
    <row r="2180" spans="2:17" s="49" customFormat="1" ht="11.25">
      <c r="B2180" s="791" t="s">
        <v>1225</v>
      </c>
      <c r="C2180" s="792" t="s">
        <v>1233</v>
      </c>
      <c r="D2180" s="792" t="s">
        <v>86</v>
      </c>
      <c r="E2180" s="793" t="s">
        <v>1312</v>
      </c>
      <c r="F2180" s="794">
        <v>2000</v>
      </c>
      <c r="G2180" s="792" t="s">
        <v>6927</v>
      </c>
      <c r="H2180" s="795" t="s">
        <v>6928</v>
      </c>
      <c r="I2180" s="795" t="s">
        <v>1290</v>
      </c>
      <c r="J2180" s="795" t="s">
        <v>1238</v>
      </c>
      <c r="K2180" s="793" t="s">
        <v>1232</v>
      </c>
      <c r="L2180" s="796">
        <v>1</v>
      </c>
      <c r="M2180" s="792">
        <v>12</v>
      </c>
      <c r="N2180" s="794">
        <v>26992.639999999999</v>
      </c>
      <c r="O2180" s="796">
        <v>1</v>
      </c>
      <c r="P2180" s="796">
        <v>6</v>
      </c>
      <c r="Q2180" s="794">
        <v>12848.460000000001</v>
      </c>
    </row>
    <row r="2181" spans="2:17" s="49" customFormat="1" ht="11.25">
      <c r="B2181" s="791" t="s">
        <v>1225</v>
      </c>
      <c r="C2181" s="792" t="s">
        <v>1233</v>
      </c>
      <c r="D2181" s="792" t="s">
        <v>86</v>
      </c>
      <c r="E2181" s="793" t="s">
        <v>1244</v>
      </c>
      <c r="F2181" s="794">
        <v>2000</v>
      </c>
      <c r="G2181" s="792" t="s">
        <v>6929</v>
      </c>
      <c r="H2181" s="795" t="s">
        <v>6930</v>
      </c>
      <c r="I2181" s="795" t="s">
        <v>2440</v>
      </c>
      <c r="J2181" s="795" t="s">
        <v>1238</v>
      </c>
      <c r="K2181" s="793" t="s">
        <v>1251</v>
      </c>
      <c r="L2181" s="796">
        <v>1</v>
      </c>
      <c r="M2181" s="792">
        <v>12</v>
      </c>
      <c r="N2181" s="794">
        <v>27000</v>
      </c>
      <c r="O2181" s="796">
        <v>1</v>
      </c>
      <c r="P2181" s="796">
        <v>6</v>
      </c>
      <c r="Q2181" s="794">
        <v>12930</v>
      </c>
    </row>
    <row r="2182" spans="2:17" s="49" customFormat="1" ht="11.25">
      <c r="B2182" s="791" t="s">
        <v>1225</v>
      </c>
      <c r="C2182" s="792" t="s">
        <v>1243</v>
      </c>
      <c r="D2182" s="792" t="s">
        <v>86</v>
      </c>
      <c r="E2182" s="793" t="s">
        <v>1244</v>
      </c>
      <c r="F2182" s="794">
        <v>2000</v>
      </c>
      <c r="G2182" s="792" t="s">
        <v>6931</v>
      </c>
      <c r="H2182" s="795" t="s">
        <v>6932</v>
      </c>
      <c r="I2182" s="795" t="s">
        <v>1280</v>
      </c>
      <c r="J2182" s="795" t="s">
        <v>1256</v>
      </c>
      <c r="K2182" s="793" t="s">
        <v>1251</v>
      </c>
      <c r="L2182" s="796">
        <v>0</v>
      </c>
      <c r="M2182" s="792">
        <v>2</v>
      </c>
      <c r="N2182" s="794">
        <v>1144.44</v>
      </c>
      <c r="O2182" s="796"/>
      <c r="P2182" s="796"/>
      <c r="Q2182" s="794"/>
    </row>
    <row r="2183" spans="2:17" s="49" customFormat="1" ht="11.25">
      <c r="B2183" s="791" t="s">
        <v>1225</v>
      </c>
      <c r="C2183" s="792" t="s">
        <v>1233</v>
      </c>
      <c r="D2183" s="792" t="s">
        <v>86</v>
      </c>
      <c r="E2183" s="793" t="s">
        <v>1339</v>
      </c>
      <c r="F2183" s="794">
        <v>1800</v>
      </c>
      <c r="G2183" s="792" t="s">
        <v>6933</v>
      </c>
      <c r="H2183" s="795" t="s">
        <v>6934</v>
      </c>
      <c r="I2183" s="795" t="s">
        <v>1242</v>
      </c>
      <c r="J2183" s="795" t="s">
        <v>1242</v>
      </c>
      <c r="K2183" s="793" t="s">
        <v>1242</v>
      </c>
      <c r="L2183" s="796">
        <v>7</v>
      </c>
      <c r="M2183" s="792">
        <v>12</v>
      </c>
      <c r="N2183" s="794">
        <v>24596.12</v>
      </c>
      <c r="O2183" s="796">
        <v>1</v>
      </c>
      <c r="P2183" s="796">
        <v>6</v>
      </c>
      <c r="Q2183" s="794">
        <v>11726.119999999999</v>
      </c>
    </row>
    <row r="2184" spans="2:17" s="49" customFormat="1" ht="11.25">
      <c r="B2184" s="791" t="s">
        <v>1225</v>
      </c>
      <c r="C2184" s="792" t="s">
        <v>1233</v>
      </c>
      <c r="D2184" s="792" t="s">
        <v>86</v>
      </c>
      <c r="E2184" s="793" t="s">
        <v>1244</v>
      </c>
      <c r="F2184" s="794">
        <v>2000</v>
      </c>
      <c r="G2184" s="792" t="s">
        <v>6935</v>
      </c>
      <c r="H2184" s="795" t="s">
        <v>6936</v>
      </c>
      <c r="I2184" s="795" t="s">
        <v>1775</v>
      </c>
      <c r="J2184" s="795" t="s">
        <v>1256</v>
      </c>
      <c r="K2184" s="793" t="s">
        <v>1251</v>
      </c>
      <c r="L2184" s="796">
        <v>1</v>
      </c>
      <c r="M2184" s="792">
        <v>12</v>
      </c>
      <c r="N2184" s="794">
        <v>26918.059999999998</v>
      </c>
      <c r="O2184" s="796">
        <v>0</v>
      </c>
      <c r="P2184" s="796">
        <v>1</v>
      </c>
      <c r="Q2184" s="794">
        <v>2772.22</v>
      </c>
    </row>
    <row r="2185" spans="2:17" s="49" customFormat="1" ht="11.25">
      <c r="B2185" s="791" t="s">
        <v>1225</v>
      </c>
      <c r="C2185" s="792" t="s">
        <v>1233</v>
      </c>
      <c r="D2185" s="792" t="s">
        <v>86</v>
      </c>
      <c r="E2185" s="793" t="s">
        <v>1252</v>
      </c>
      <c r="F2185" s="794">
        <v>2300</v>
      </c>
      <c r="G2185" s="792" t="s">
        <v>6937</v>
      </c>
      <c r="H2185" s="795" t="s">
        <v>6938</v>
      </c>
      <c r="I2185" s="795" t="s">
        <v>1290</v>
      </c>
      <c r="J2185" s="795" t="s">
        <v>1238</v>
      </c>
      <c r="K2185" s="793" t="s">
        <v>1232</v>
      </c>
      <c r="L2185" s="796">
        <v>1</v>
      </c>
      <c r="M2185" s="792">
        <v>12</v>
      </c>
      <c r="N2185" s="794">
        <v>30600</v>
      </c>
      <c r="O2185" s="796">
        <v>1</v>
      </c>
      <c r="P2185" s="796">
        <v>6</v>
      </c>
      <c r="Q2185" s="794">
        <v>14784.76</v>
      </c>
    </row>
    <row r="2186" spans="2:17" s="49" customFormat="1" ht="11.25">
      <c r="B2186" s="791" t="s">
        <v>1225</v>
      </c>
      <c r="C2186" s="792" t="s">
        <v>1243</v>
      </c>
      <c r="D2186" s="792" t="s">
        <v>86</v>
      </c>
      <c r="E2186" s="793" t="s">
        <v>1328</v>
      </c>
      <c r="F2186" s="794">
        <v>2000</v>
      </c>
      <c r="G2186" s="792" t="s">
        <v>6939</v>
      </c>
      <c r="H2186" s="795" t="s">
        <v>6940</v>
      </c>
      <c r="I2186" s="795" t="s">
        <v>1290</v>
      </c>
      <c r="J2186" s="795" t="s">
        <v>1238</v>
      </c>
      <c r="K2186" s="793" t="s">
        <v>1251</v>
      </c>
      <c r="L2186" s="796">
        <v>1</v>
      </c>
      <c r="M2186" s="792">
        <v>12</v>
      </c>
      <c r="N2186" s="794">
        <v>26999.440000000002</v>
      </c>
      <c r="O2186" s="796">
        <v>0</v>
      </c>
      <c r="P2186" s="796">
        <v>1</v>
      </c>
      <c r="Q2186" s="794">
        <v>3188.89</v>
      </c>
    </row>
    <row r="2187" spans="2:17" s="49" customFormat="1" ht="11.25">
      <c r="B2187" s="791" t="s">
        <v>1225</v>
      </c>
      <c r="C2187" s="792" t="s">
        <v>1233</v>
      </c>
      <c r="D2187" s="792" t="s">
        <v>86</v>
      </c>
      <c r="E2187" s="793" t="s">
        <v>1244</v>
      </c>
      <c r="F2187" s="794">
        <v>2000</v>
      </c>
      <c r="G2187" s="792" t="s">
        <v>6941</v>
      </c>
      <c r="H2187" s="795" t="s">
        <v>6942</v>
      </c>
      <c r="I2187" s="795" t="s">
        <v>1290</v>
      </c>
      <c r="J2187" s="795" t="s">
        <v>1238</v>
      </c>
      <c r="K2187" s="793" t="s">
        <v>1251</v>
      </c>
      <c r="L2187" s="796">
        <v>1</v>
      </c>
      <c r="M2187" s="792">
        <v>12</v>
      </c>
      <c r="N2187" s="794">
        <v>26742.07</v>
      </c>
      <c r="O2187" s="796">
        <v>1</v>
      </c>
      <c r="P2187" s="796">
        <v>6</v>
      </c>
      <c r="Q2187" s="794">
        <v>12874.02</v>
      </c>
    </row>
    <row r="2188" spans="2:17" s="49" customFormat="1" ht="11.25">
      <c r="B2188" s="791" t="s">
        <v>1225</v>
      </c>
      <c r="C2188" s="792" t="s">
        <v>1233</v>
      </c>
      <c r="D2188" s="792" t="s">
        <v>86</v>
      </c>
      <c r="E2188" s="793" t="s">
        <v>1312</v>
      </c>
      <c r="F2188" s="794">
        <v>2000</v>
      </c>
      <c r="G2188" s="792" t="s">
        <v>6943</v>
      </c>
      <c r="H2188" s="795" t="s">
        <v>6944</v>
      </c>
      <c r="I2188" s="795" t="s">
        <v>1290</v>
      </c>
      <c r="J2188" s="795" t="s">
        <v>1238</v>
      </c>
      <c r="K2188" s="793" t="s">
        <v>1232</v>
      </c>
      <c r="L2188" s="796">
        <v>1</v>
      </c>
      <c r="M2188" s="792">
        <v>12</v>
      </c>
      <c r="N2188" s="794">
        <v>26894.010000000002</v>
      </c>
      <c r="O2188" s="796">
        <v>1</v>
      </c>
      <c r="P2188" s="796">
        <v>6</v>
      </c>
      <c r="Q2188" s="794">
        <v>12925</v>
      </c>
    </row>
    <row r="2189" spans="2:17" s="49" customFormat="1" ht="11.25">
      <c r="B2189" s="791" t="s">
        <v>1225</v>
      </c>
      <c r="C2189" s="792" t="s">
        <v>1243</v>
      </c>
      <c r="D2189" s="792" t="s">
        <v>86</v>
      </c>
      <c r="E2189" s="793" t="s">
        <v>3178</v>
      </c>
      <c r="F2189" s="794">
        <v>2500</v>
      </c>
      <c r="G2189" s="792" t="s">
        <v>6945</v>
      </c>
      <c r="H2189" s="795" t="s">
        <v>6946</v>
      </c>
      <c r="I2189" s="795" t="s">
        <v>1290</v>
      </c>
      <c r="J2189" s="795" t="s">
        <v>1238</v>
      </c>
      <c r="K2189" s="793" t="s">
        <v>1251</v>
      </c>
      <c r="L2189" s="796">
        <v>7</v>
      </c>
      <c r="M2189" s="792">
        <v>12</v>
      </c>
      <c r="N2189" s="794">
        <v>32714.589999999997</v>
      </c>
      <c r="O2189" s="796">
        <v>1</v>
      </c>
      <c r="P2189" s="796">
        <v>6</v>
      </c>
      <c r="Q2189" s="794">
        <v>15894.230000000001</v>
      </c>
    </row>
    <row r="2190" spans="2:17" s="49" customFormat="1" ht="11.25">
      <c r="B2190" s="791" t="s">
        <v>1225</v>
      </c>
      <c r="C2190" s="792" t="s">
        <v>1233</v>
      </c>
      <c r="D2190" s="792" t="s">
        <v>86</v>
      </c>
      <c r="E2190" s="793" t="s">
        <v>6947</v>
      </c>
      <c r="F2190" s="794">
        <v>3500</v>
      </c>
      <c r="G2190" s="792" t="s">
        <v>6948</v>
      </c>
      <c r="H2190" s="795" t="s">
        <v>6949</v>
      </c>
      <c r="I2190" s="795" t="s">
        <v>1290</v>
      </c>
      <c r="J2190" s="795" t="s">
        <v>1238</v>
      </c>
      <c r="K2190" s="793" t="s">
        <v>1251</v>
      </c>
      <c r="L2190" s="796">
        <v>1</v>
      </c>
      <c r="M2190" s="792">
        <v>12</v>
      </c>
      <c r="N2190" s="794">
        <v>45000</v>
      </c>
      <c r="O2190" s="796">
        <v>0</v>
      </c>
      <c r="P2190" s="796">
        <v>1</v>
      </c>
      <c r="Q2190" s="794">
        <v>4627.78</v>
      </c>
    </row>
    <row r="2191" spans="2:17" s="49" customFormat="1" ht="11.25">
      <c r="B2191" s="791" t="s">
        <v>1225</v>
      </c>
      <c r="C2191" s="792" t="s">
        <v>1233</v>
      </c>
      <c r="D2191" s="792" t="s">
        <v>86</v>
      </c>
      <c r="E2191" s="793" t="s">
        <v>1888</v>
      </c>
      <c r="F2191" s="794">
        <v>3600</v>
      </c>
      <c r="G2191" s="792" t="s">
        <v>6950</v>
      </c>
      <c r="H2191" s="795" t="s">
        <v>6951</v>
      </c>
      <c r="I2191" s="795" t="s">
        <v>1331</v>
      </c>
      <c r="J2191" s="795" t="s">
        <v>1238</v>
      </c>
      <c r="K2191" s="793" t="s">
        <v>1232</v>
      </c>
      <c r="L2191" s="796">
        <v>1</v>
      </c>
      <c r="M2191" s="792">
        <v>12</v>
      </c>
      <c r="N2191" s="794">
        <v>46103.5</v>
      </c>
      <c r="O2191" s="796">
        <v>1</v>
      </c>
      <c r="P2191" s="796">
        <v>6</v>
      </c>
      <c r="Q2191" s="794">
        <v>22520.25</v>
      </c>
    </row>
    <row r="2192" spans="2:17" s="49" customFormat="1" ht="11.25">
      <c r="B2192" s="791" t="s">
        <v>1225</v>
      </c>
      <c r="C2192" s="792" t="s">
        <v>1233</v>
      </c>
      <c r="D2192" s="792" t="s">
        <v>86</v>
      </c>
      <c r="E2192" s="793" t="s">
        <v>1239</v>
      </c>
      <c r="F2192" s="794">
        <v>1500</v>
      </c>
      <c r="G2192" s="792" t="s">
        <v>6952</v>
      </c>
      <c r="H2192" s="795" t="s">
        <v>6953</v>
      </c>
      <c r="I2192" s="795" t="s">
        <v>1290</v>
      </c>
      <c r="J2192" s="795" t="s">
        <v>1238</v>
      </c>
      <c r="K2192" s="793" t="s">
        <v>1251</v>
      </c>
      <c r="L2192" s="796">
        <v>7</v>
      </c>
      <c r="M2192" s="792">
        <v>12</v>
      </c>
      <c r="N2192" s="794">
        <v>16980.18</v>
      </c>
      <c r="O2192" s="796">
        <v>1</v>
      </c>
      <c r="P2192" s="796">
        <v>6</v>
      </c>
      <c r="Q2192" s="794">
        <v>9929.369999999999</v>
      </c>
    </row>
    <row r="2193" spans="2:17" s="49" customFormat="1" ht="11.25">
      <c r="B2193" s="791" t="s">
        <v>1225</v>
      </c>
      <c r="C2193" s="792" t="s">
        <v>1233</v>
      </c>
      <c r="D2193" s="792" t="s">
        <v>86</v>
      </c>
      <c r="E2193" s="793" t="s">
        <v>3168</v>
      </c>
      <c r="F2193" s="794">
        <v>2000</v>
      </c>
      <c r="G2193" s="792" t="s">
        <v>6954</v>
      </c>
      <c r="H2193" s="795" t="s">
        <v>6955</v>
      </c>
      <c r="I2193" s="795" t="s">
        <v>1274</v>
      </c>
      <c r="J2193" s="795" t="s">
        <v>1256</v>
      </c>
      <c r="K2193" s="793" t="s">
        <v>1260</v>
      </c>
      <c r="L2193" s="796">
        <v>1</v>
      </c>
      <c r="M2193" s="792">
        <v>12</v>
      </c>
      <c r="N2193" s="794">
        <v>26866.66</v>
      </c>
      <c r="O2193" s="796">
        <v>1</v>
      </c>
      <c r="P2193" s="796">
        <v>6</v>
      </c>
      <c r="Q2193" s="794">
        <v>9249.66</v>
      </c>
    </row>
    <row r="2194" spans="2:17" s="49" customFormat="1" ht="11.25">
      <c r="B2194" s="791" t="s">
        <v>1225</v>
      </c>
      <c r="C2194" s="792" t="s">
        <v>1233</v>
      </c>
      <c r="D2194" s="792" t="s">
        <v>86</v>
      </c>
      <c r="E2194" s="793" t="s">
        <v>1312</v>
      </c>
      <c r="F2194" s="794">
        <v>2000</v>
      </c>
      <c r="G2194" s="792" t="s">
        <v>6956</v>
      </c>
      <c r="H2194" s="795" t="s">
        <v>6957</v>
      </c>
      <c r="I2194" s="795" t="s">
        <v>1290</v>
      </c>
      <c r="J2194" s="795" t="s">
        <v>1256</v>
      </c>
      <c r="K2194" s="793" t="s">
        <v>1232</v>
      </c>
      <c r="L2194" s="796">
        <v>1</v>
      </c>
      <c r="M2194" s="792">
        <v>12</v>
      </c>
      <c r="N2194" s="794">
        <v>27000</v>
      </c>
      <c r="O2194" s="796">
        <v>1</v>
      </c>
      <c r="P2194" s="796">
        <v>6</v>
      </c>
      <c r="Q2194" s="794">
        <v>12929.59</v>
      </c>
    </row>
    <row r="2195" spans="2:17" s="49" customFormat="1" ht="11.25">
      <c r="B2195" s="791" t="s">
        <v>1225</v>
      </c>
      <c r="C2195" s="792" t="s">
        <v>1233</v>
      </c>
      <c r="D2195" s="792" t="s">
        <v>86</v>
      </c>
      <c r="E2195" s="793" t="s">
        <v>1276</v>
      </c>
      <c r="F2195" s="794">
        <v>2600</v>
      </c>
      <c r="G2195" s="792" t="s">
        <v>6958</v>
      </c>
      <c r="H2195" s="795" t="s">
        <v>6959</v>
      </c>
      <c r="I2195" s="795" t="s">
        <v>6960</v>
      </c>
      <c r="J2195" s="795" t="s">
        <v>1256</v>
      </c>
      <c r="K2195" s="793" t="s">
        <v>1327</v>
      </c>
      <c r="L2195" s="796">
        <v>7</v>
      </c>
      <c r="M2195" s="792">
        <v>12</v>
      </c>
      <c r="N2195" s="794">
        <v>34198.740000000005</v>
      </c>
      <c r="O2195" s="796">
        <v>1</v>
      </c>
      <c r="P2195" s="796">
        <v>6</v>
      </c>
      <c r="Q2195" s="794">
        <v>16526.39</v>
      </c>
    </row>
    <row r="2196" spans="2:17" s="49" customFormat="1" ht="11.25">
      <c r="B2196" s="791" t="s">
        <v>1225</v>
      </c>
      <c r="C2196" s="792" t="s">
        <v>1233</v>
      </c>
      <c r="D2196" s="792" t="s">
        <v>86</v>
      </c>
      <c r="E2196" s="793" t="s">
        <v>2062</v>
      </c>
      <c r="F2196" s="794">
        <v>1800</v>
      </c>
      <c r="G2196" s="792" t="s">
        <v>6961</v>
      </c>
      <c r="H2196" s="795" t="s">
        <v>6962</v>
      </c>
      <c r="I2196" s="795" t="s">
        <v>6963</v>
      </c>
      <c r="J2196" s="795" t="s">
        <v>1256</v>
      </c>
      <c r="K2196" s="793" t="s">
        <v>1260</v>
      </c>
      <c r="L2196" s="796">
        <v>7</v>
      </c>
      <c r="M2196" s="792">
        <v>12</v>
      </c>
      <c r="N2196" s="794">
        <v>24578.37</v>
      </c>
      <c r="O2196" s="796">
        <v>1</v>
      </c>
      <c r="P2196" s="796">
        <v>6</v>
      </c>
      <c r="Q2196" s="794">
        <v>11651.119999999999</v>
      </c>
    </row>
    <row r="2197" spans="2:17" s="49" customFormat="1" ht="11.25">
      <c r="B2197" s="791" t="s">
        <v>1225</v>
      </c>
      <c r="C2197" s="792" t="s">
        <v>1226</v>
      </c>
      <c r="D2197" s="792" t="s">
        <v>86</v>
      </c>
      <c r="E2197" s="793" t="s">
        <v>1450</v>
      </c>
      <c r="F2197" s="794">
        <v>1500</v>
      </c>
      <c r="G2197" s="792" t="s">
        <v>6964</v>
      </c>
      <c r="H2197" s="795" t="s">
        <v>6965</v>
      </c>
      <c r="I2197" s="795" t="s">
        <v>4749</v>
      </c>
      <c r="J2197" s="795" t="s">
        <v>1256</v>
      </c>
      <c r="K2197" s="793" t="s">
        <v>1327</v>
      </c>
      <c r="L2197" s="796">
        <v>1</v>
      </c>
      <c r="M2197" s="792">
        <v>4</v>
      </c>
      <c r="N2197" s="794">
        <v>6610.52</v>
      </c>
      <c r="O2197" s="796"/>
      <c r="P2197" s="796"/>
      <c r="Q2197" s="794"/>
    </row>
    <row r="2198" spans="2:17" s="49" customFormat="1" ht="11.25">
      <c r="B2198" s="791" t="s">
        <v>1225</v>
      </c>
      <c r="C2198" s="792" t="s">
        <v>1233</v>
      </c>
      <c r="D2198" s="792" t="s">
        <v>86</v>
      </c>
      <c r="E2198" s="793" t="s">
        <v>1252</v>
      </c>
      <c r="F2198" s="794">
        <v>2000</v>
      </c>
      <c r="G2198" s="792" t="s">
        <v>6966</v>
      </c>
      <c r="H2198" s="795" t="s">
        <v>6967</v>
      </c>
      <c r="I2198" s="795" t="s">
        <v>6968</v>
      </c>
      <c r="J2198" s="795" t="s">
        <v>1256</v>
      </c>
      <c r="K2198" s="793" t="s">
        <v>1232</v>
      </c>
      <c r="L2198" s="796">
        <v>1</v>
      </c>
      <c r="M2198" s="792">
        <v>12</v>
      </c>
      <c r="N2198" s="794">
        <v>26985</v>
      </c>
      <c r="O2198" s="796">
        <v>1</v>
      </c>
      <c r="P2198" s="796">
        <v>6</v>
      </c>
      <c r="Q2198" s="794">
        <v>12929.869999999999</v>
      </c>
    </row>
    <row r="2199" spans="2:17" s="49" customFormat="1" ht="11.25">
      <c r="B2199" s="791" t="s">
        <v>1225</v>
      </c>
      <c r="C2199" s="792" t="s">
        <v>1233</v>
      </c>
      <c r="D2199" s="792" t="s">
        <v>86</v>
      </c>
      <c r="E2199" s="793" t="s">
        <v>1782</v>
      </c>
      <c r="F2199" s="794">
        <v>2600</v>
      </c>
      <c r="G2199" s="792" t="s">
        <v>6969</v>
      </c>
      <c r="H2199" s="795" t="s">
        <v>6970</v>
      </c>
      <c r="I2199" s="795" t="s">
        <v>1401</v>
      </c>
      <c r="J2199" s="795" t="s">
        <v>1238</v>
      </c>
      <c r="K2199" s="793" t="s">
        <v>1232</v>
      </c>
      <c r="L2199" s="796">
        <v>1</v>
      </c>
      <c r="M2199" s="792">
        <v>12</v>
      </c>
      <c r="N2199" s="794">
        <v>33778.71</v>
      </c>
      <c r="O2199" s="796">
        <v>1</v>
      </c>
      <c r="P2199" s="796">
        <v>6</v>
      </c>
      <c r="Q2199" s="794">
        <v>13498.339999999998</v>
      </c>
    </row>
    <row r="2200" spans="2:17" s="49" customFormat="1" ht="11.25">
      <c r="B2200" s="791" t="s">
        <v>1225</v>
      </c>
      <c r="C2200" s="792" t="s">
        <v>1233</v>
      </c>
      <c r="D2200" s="792" t="s">
        <v>86</v>
      </c>
      <c r="E2200" s="793" t="s">
        <v>1287</v>
      </c>
      <c r="F2200" s="794">
        <v>2100</v>
      </c>
      <c r="G2200" s="792" t="s">
        <v>6971</v>
      </c>
      <c r="H2200" s="795" t="s">
        <v>6972</v>
      </c>
      <c r="I2200" s="795" t="s">
        <v>3308</v>
      </c>
      <c r="J2200" s="795" t="s">
        <v>1256</v>
      </c>
      <c r="K2200" s="793" t="s">
        <v>1327</v>
      </c>
      <c r="L2200" s="796">
        <v>7</v>
      </c>
      <c r="M2200" s="792">
        <v>12</v>
      </c>
      <c r="N2200" s="794">
        <v>28192.27</v>
      </c>
      <c r="O2200" s="796">
        <v>1</v>
      </c>
      <c r="P2200" s="796">
        <v>6</v>
      </c>
      <c r="Q2200" s="794">
        <v>13519.35</v>
      </c>
    </row>
    <row r="2201" spans="2:17" s="49" customFormat="1" ht="11.25">
      <c r="B2201" s="791" t="s">
        <v>1225</v>
      </c>
      <c r="C2201" s="792" t="s">
        <v>1233</v>
      </c>
      <c r="D2201" s="792" t="s">
        <v>86</v>
      </c>
      <c r="E2201" s="793" t="s">
        <v>1244</v>
      </c>
      <c r="F2201" s="794">
        <v>2000</v>
      </c>
      <c r="G2201" s="792" t="s">
        <v>6973</v>
      </c>
      <c r="H2201" s="795" t="s">
        <v>6974</v>
      </c>
      <c r="I2201" s="795" t="s">
        <v>1331</v>
      </c>
      <c r="J2201" s="795" t="s">
        <v>1238</v>
      </c>
      <c r="K2201" s="793" t="s">
        <v>1232</v>
      </c>
      <c r="L2201" s="796">
        <v>1</v>
      </c>
      <c r="M2201" s="792">
        <v>12</v>
      </c>
      <c r="N2201" s="794">
        <v>23779.87</v>
      </c>
      <c r="O2201" s="796">
        <v>1</v>
      </c>
      <c r="P2201" s="796">
        <v>6</v>
      </c>
      <c r="Q2201" s="794">
        <v>12928.199999999999</v>
      </c>
    </row>
    <row r="2202" spans="2:17" s="49" customFormat="1" ht="11.25">
      <c r="B2202" s="791" t="s">
        <v>1225</v>
      </c>
      <c r="C2202" s="792" t="s">
        <v>1233</v>
      </c>
      <c r="D2202" s="792" t="s">
        <v>86</v>
      </c>
      <c r="E2202" s="793" t="s">
        <v>3810</v>
      </c>
      <c r="F2202" s="794">
        <v>2600</v>
      </c>
      <c r="G2202" s="792" t="s">
        <v>6975</v>
      </c>
      <c r="H2202" s="795" t="s">
        <v>6976</v>
      </c>
      <c r="I2202" s="795" t="s">
        <v>2228</v>
      </c>
      <c r="J2202" s="795" t="s">
        <v>1256</v>
      </c>
      <c r="K2202" s="793" t="s">
        <v>1251</v>
      </c>
      <c r="L2202" s="796">
        <v>1</v>
      </c>
      <c r="M2202" s="792">
        <v>12</v>
      </c>
      <c r="N2202" s="794">
        <v>33965.1</v>
      </c>
      <c r="O2202" s="796">
        <v>1</v>
      </c>
      <c r="P2202" s="796">
        <v>6</v>
      </c>
      <c r="Q2202" s="794">
        <v>16521.149999999998</v>
      </c>
    </row>
    <row r="2203" spans="2:17" s="49" customFormat="1" ht="11.25">
      <c r="B2203" s="791" t="s">
        <v>1225</v>
      </c>
      <c r="C2203" s="792" t="s">
        <v>1243</v>
      </c>
      <c r="D2203" s="792" t="s">
        <v>86</v>
      </c>
      <c r="E2203" s="793" t="s">
        <v>1244</v>
      </c>
      <c r="F2203" s="794">
        <v>2000</v>
      </c>
      <c r="G2203" s="792" t="s">
        <v>6977</v>
      </c>
      <c r="H2203" s="795" t="s">
        <v>6978</v>
      </c>
      <c r="I2203" s="795" t="s">
        <v>6979</v>
      </c>
      <c r="J2203" s="795" t="s">
        <v>1238</v>
      </c>
      <c r="K2203" s="793" t="s">
        <v>1251</v>
      </c>
      <c r="L2203" s="796">
        <v>1</v>
      </c>
      <c r="M2203" s="792">
        <v>12</v>
      </c>
      <c r="N2203" s="794">
        <v>26914.29</v>
      </c>
      <c r="O2203" s="796">
        <v>1</v>
      </c>
      <c r="P2203" s="796">
        <v>6</v>
      </c>
      <c r="Q2203" s="794">
        <v>12928.609999999999</v>
      </c>
    </row>
    <row r="2204" spans="2:17" s="49" customFormat="1" ht="11.25">
      <c r="B2204" s="791" t="s">
        <v>1225</v>
      </c>
      <c r="C2204" s="792" t="s">
        <v>1233</v>
      </c>
      <c r="D2204" s="792" t="s">
        <v>86</v>
      </c>
      <c r="E2204" s="793" t="s">
        <v>1339</v>
      </c>
      <c r="F2204" s="794">
        <v>2300</v>
      </c>
      <c r="G2204" s="792" t="s">
        <v>6980</v>
      </c>
      <c r="H2204" s="795" t="s">
        <v>6981</v>
      </c>
      <c r="I2204" s="795" t="s">
        <v>2127</v>
      </c>
      <c r="J2204" s="795" t="s">
        <v>1256</v>
      </c>
      <c r="K2204" s="793" t="s">
        <v>1327</v>
      </c>
      <c r="L2204" s="796">
        <v>1</v>
      </c>
      <c r="M2204" s="792">
        <v>12</v>
      </c>
      <c r="N2204" s="794">
        <v>30446.82</v>
      </c>
      <c r="O2204" s="796">
        <v>1</v>
      </c>
      <c r="P2204" s="796">
        <v>6</v>
      </c>
      <c r="Q2204" s="794">
        <v>14671.069999999998</v>
      </c>
    </row>
    <row r="2205" spans="2:17" s="49" customFormat="1" ht="11.25">
      <c r="B2205" s="791" t="s">
        <v>1225</v>
      </c>
      <c r="C2205" s="792" t="s">
        <v>1233</v>
      </c>
      <c r="D2205" s="792" t="s">
        <v>86</v>
      </c>
      <c r="E2205" s="793" t="s">
        <v>2157</v>
      </c>
      <c r="F2205" s="794">
        <v>4000</v>
      </c>
      <c r="G2205" s="792" t="s">
        <v>6982</v>
      </c>
      <c r="H2205" s="795" t="s">
        <v>6983</v>
      </c>
      <c r="I2205" s="795" t="s">
        <v>1280</v>
      </c>
      <c r="J2205" s="795" t="s">
        <v>1256</v>
      </c>
      <c r="K2205" s="793" t="s">
        <v>1251</v>
      </c>
      <c r="L2205" s="796">
        <v>1</v>
      </c>
      <c r="M2205" s="792">
        <v>12</v>
      </c>
      <c r="N2205" s="794">
        <v>51000</v>
      </c>
      <c r="O2205" s="796">
        <v>1</v>
      </c>
      <c r="P2205" s="796">
        <v>6</v>
      </c>
      <c r="Q2205" s="794">
        <v>24916.11</v>
      </c>
    </row>
    <row r="2206" spans="2:17" s="49" customFormat="1" ht="11.25">
      <c r="B2206" s="791" t="s">
        <v>1225</v>
      </c>
      <c r="C2206" s="792" t="s">
        <v>1243</v>
      </c>
      <c r="D2206" s="792" t="s">
        <v>86</v>
      </c>
      <c r="E2206" s="793" t="s">
        <v>1505</v>
      </c>
      <c r="F2206" s="794">
        <v>1800</v>
      </c>
      <c r="G2206" s="792" t="s">
        <v>6984</v>
      </c>
      <c r="H2206" s="795" t="s">
        <v>6985</v>
      </c>
      <c r="I2206" s="795" t="s">
        <v>1242</v>
      </c>
      <c r="J2206" s="795" t="s">
        <v>1242</v>
      </c>
      <c r="K2206" s="793" t="s">
        <v>1242</v>
      </c>
      <c r="L2206" s="796">
        <v>7</v>
      </c>
      <c r="M2206" s="792">
        <v>12</v>
      </c>
      <c r="N2206" s="794">
        <v>24317.75</v>
      </c>
      <c r="O2206" s="796">
        <v>1</v>
      </c>
      <c r="P2206" s="796">
        <v>6</v>
      </c>
      <c r="Q2206" s="794">
        <v>11724.25</v>
      </c>
    </row>
    <row r="2207" spans="2:17" s="49" customFormat="1" ht="11.25">
      <c r="B2207" s="791" t="s">
        <v>1225</v>
      </c>
      <c r="C2207" s="792" t="s">
        <v>1233</v>
      </c>
      <c r="D2207" s="792" t="s">
        <v>86</v>
      </c>
      <c r="E2207" s="793" t="s">
        <v>1234</v>
      </c>
      <c r="F2207" s="794">
        <v>2000</v>
      </c>
      <c r="G2207" s="792" t="s">
        <v>6986</v>
      </c>
      <c r="H2207" s="795" t="s">
        <v>6987</v>
      </c>
      <c r="I2207" s="795" t="s">
        <v>1331</v>
      </c>
      <c r="J2207" s="795" t="s">
        <v>1238</v>
      </c>
      <c r="K2207" s="793" t="s">
        <v>1251</v>
      </c>
      <c r="L2207" s="796">
        <v>1</v>
      </c>
      <c r="M2207" s="792">
        <v>12</v>
      </c>
      <c r="N2207" s="794">
        <v>26954.44</v>
      </c>
      <c r="O2207" s="796">
        <v>1</v>
      </c>
      <c r="P2207" s="796">
        <v>6</v>
      </c>
      <c r="Q2207" s="794">
        <v>12917.51</v>
      </c>
    </row>
    <row r="2208" spans="2:17" s="49" customFormat="1" ht="11.25">
      <c r="B2208" s="791" t="s">
        <v>1225</v>
      </c>
      <c r="C2208" s="792" t="s">
        <v>1233</v>
      </c>
      <c r="D2208" s="792" t="s">
        <v>86</v>
      </c>
      <c r="E2208" s="793" t="s">
        <v>1244</v>
      </c>
      <c r="F2208" s="794">
        <v>2000</v>
      </c>
      <c r="G2208" s="792" t="s">
        <v>6988</v>
      </c>
      <c r="H2208" s="795" t="s">
        <v>6989</v>
      </c>
      <c r="I2208" s="795" t="s">
        <v>1290</v>
      </c>
      <c r="J2208" s="795" t="s">
        <v>1238</v>
      </c>
      <c r="K2208" s="793" t="s">
        <v>1232</v>
      </c>
      <c r="L2208" s="796">
        <v>7</v>
      </c>
      <c r="M2208" s="792">
        <v>12</v>
      </c>
      <c r="N2208" s="794">
        <v>26931.66</v>
      </c>
      <c r="O2208" s="796">
        <v>1</v>
      </c>
      <c r="P2208" s="796">
        <v>6</v>
      </c>
      <c r="Q2208" s="794">
        <v>12843.9</v>
      </c>
    </row>
    <row r="2209" spans="2:17" s="49" customFormat="1" ht="11.25">
      <c r="B2209" s="791" t="s">
        <v>1225</v>
      </c>
      <c r="C2209" s="792" t="s">
        <v>1233</v>
      </c>
      <c r="D2209" s="792" t="s">
        <v>86</v>
      </c>
      <c r="E2209" s="793" t="s">
        <v>1339</v>
      </c>
      <c r="F2209" s="794">
        <v>2300</v>
      </c>
      <c r="G2209" s="792" t="s">
        <v>6990</v>
      </c>
      <c r="H2209" s="795" t="s">
        <v>6991</v>
      </c>
      <c r="I2209" s="795" t="s">
        <v>1857</v>
      </c>
      <c r="J2209" s="795" t="s">
        <v>1256</v>
      </c>
      <c r="K2209" s="793" t="s">
        <v>1327</v>
      </c>
      <c r="L2209" s="796">
        <v>1</v>
      </c>
      <c r="M2209" s="792">
        <v>12</v>
      </c>
      <c r="N2209" s="794">
        <v>30559.75</v>
      </c>
      <c r="O2209" s="796">
        <v>1</v>
      </c>
      <c r="P2209" s="796">
        <v>6</v>
      </c>
      <c r="Q2209" s="794">
        <v>14473.810000000001</v>
      </c>
    </row>
    <row r="2210" spans="2:17" s="49" customFormat="1" ht="11.25">
      <c r="B2210" s="791" t="s">
        <v>1225</v>
      </c>
      <c r="C2210" s="792" t="s">
        <v>1233</v>
      </c>
      <c r="D2210" s="792" t="s">
        <v>86</v>
      </c>
      <c r="E2210" s="793" t="s">
        <v>1287</v>
      </c>
      <c r="F2210" s="794">
        <v>2100</v>
      </c>
      <c r="G2210" s="792" t="s">
        <v>6992</v>
      </c>
      <c r="H2210" s="795" t="s">
        <v>6993</v>
      </c>
      <c r="I2210" s="795" t="s">
        <v>1274</v>
      </c>
      <c r="J2210" s="795" t="s">
        <v>1256</v>
      </c>
      <c r="K2210" s="793" t="s">
        <v>1327</v>
      </c>
      <c r="L2210" s="796">
        <v>7</v>
      </c>
      <c r="M2210" s="792">
        <v>12</v>
      </c>
      <c r="N2210" s="794">
        <v>24574.14</v>
      </c>
      <c r="O2210" s="796">
        <v>1</v>
      </c>
      <c r="P2210" s="796">
        <v>6</v>
      </c>
      <c r="Q2210" s="794">
        <v>13110</v>
      </c>
    </row>
    <row r="2211" spans="2:17" s="49" customFormat="1" ht="11.25">
      <c r="B2211" s="791" t="s">
        <v>1225</v>
      </c>
      <c r="C2211" s="792" t="s">
        <v>1243</v>
      </c>
      <c r="D2211" s="792" t="s">
        <v>86</v>
      </c>
      <c r="E2211" s="793" t="s">
        <v>1789</v>
      </c>
      <c r="F2211" s="794">
        <v>3000</v>
      </c>
      <c r="G2211" s="792" t="s">
        <v>6994</v>
      </c>
      <c r="H2211" s="795" t="s">
        <v>6995</v>
      </c>
      <c r="I2211" s="795" t="s">
        <v>6996</v>
      </c>
      <c r="J2211" s="795" t="s">
        <v>1256</v>
      </c>
      <c r="K2211" s="793" t="s">
        <v>1327</v>
      </c>
      <c r="L2211" s="796">
        <v>1</v>
      </c>
      <c r="M2211" s="792">
        <v>12</v>
      </c>
      <c r="N2211" s="794">
        <v>38977.919999999998</v>
      </c>
      <c r="O2211" s="796">
        <v>1</v>
      </c>
      <c r="P2211" s="796">
        <v>6</v>
      </c>
      <c r="Q2211" s="794">
        <v>18929.800000000003</v>
      </c>
    </row>
    <row r="2212" spans="2:17" s="49" customFormat="1" ht="11.25">
      <c r="B2212" s="791" t="s">
        <v>1225</v>
      </c>
      <c r="C2212" s="792" t="s">
        <v>1233</v>
      </c>
      <c r="D2212" s="792" t="s">
        <v>86</v>
      </c>
      <c r="E2212" s="793" t="s">
        <v>1871</v>
      </c>
      <c r="F2212" s="794">
        <v>2100</v>
      </c>
      <c r="G2212" s="792" t="s">
        <v>6997</v>
      </c>
      <c r="H2212" s="795" t="s">
        <v>6998</v>
      </c>
      <c r="I2212" s="795" t="s">
        <v>6878</v>
      </c>
      <c r="J2212" s="795" t="s">
        <v>1256</v>
      </c>
      <c r="K2212" s="793" t="s">
        <v>1251</v>
      </c>
      <c r="L2212" s="796">
        <v>1</v>
      </c>
      <c r="M2212" s="792">
        <v>12</v>
      </c>
      <c r="N2212" s="794">
        <v>28167.9</v>
      </c>
      <c r="O2212" s="796">
        <v>1</v>
      </c>
      <c r="P2212" s="796">
        <v>6</v>
      </c>
      <c r="Q2212" s="794">
        <v>13520.95</v>
      </c>
    </row>
    <row r="2213" spans="2:17" s="49" customFormat="1" ht="11.25">
      <c r="B2213" s="791" t="s">
        <v>1225</v>
      </c>
      <c r="C2213" s="792" t="s">
        <v>1243</v>
      </c>
      <c r="D2213" s="792" t="s">
        <v>86</v>
      </c>
      <c r="E2213" s="793" t="s">
        <v>3178</v>
      </c>
      <c r="F2213" s="794">
        <v>2500</v>
      </c>
      <c r="G2213" s="792" t="s">
        <v>6999</v>
      </c>
      <c r="H2213" s="795" t="s">
        <v>7000</v>
      </c>
      <c r="I2213" s="795" t="s">
        <v>7001</v>
      </c>
      <c r="J2213" s="795" t="s">
        <v>1256</v>
      </c>
      <c r="K2213" s="793" t="s">
        <v>1251</v>
      </c>
      <c r="L2213" s="796">
        <v>7</v>
      </c>
      <c r="M2213" s="792">
        <v>12</v>
      </c>
      <c r="N2213" s="794">
        <v>32816.160000000003</v>
      </c>
      <c r="O2213" s="796">
        <v>1</v>
      </c>
      <c r="P2213" s="796">
        <v>6</v>
      </c>
      <c r="Q2213" s="794">
        <v>15929.14</v>
      </c>
    </row>
    <row r="2214" spans="2:17" s="49" customFormat="1" ht="11.25">
      <c r="B2214" s="791" t="s">
        <v>1225</v>
      </c>
      <c r="C2214" s="792" t="s">
        <v>1233</v>
      </c>
      <c r="D2214" s="792" t="s">
        <v>86</v>
      </c>
      <c r="E2214" s="793" t="s">
        <v>1339</v>
      </c>
      <c r="F2214" s="794">
        <v>2300</v>
      </c>
      <c r="G2214" s="792" t="s">
        <v>7002</v>
      </c>
      <c r="H2214" s="795" t="s">
        <v>7003</v>
      </c>
      <c r="I2214" s="795" t="s">
        <v>2004</v>
      </c>
      <c r="J2214" s="795" t="s">
        <v>1238</v>
      </c>
      <c r="K2214" s="793" t="s">
        <v>1251</v>
      </c>
      <c r="L2214" s="796">
        <v>1</v>
      </c>
      <c r="M2214" s="792">
        <v>12</v>
      </c>
      <c r="N2214" s="794">
        <v>30599.68</v>
      </c>
      <c r="O2214" s="796">
        <v>1</v>
      </c>
      <c r="P2214" s="796">
        <v>6</v>
      </c>
      <c r="Q2214" s="794">
        <v>14730</v>
      </c>
    </row>
    <row r="2215" spans="2:17" s="49" customFormat="1" ht="11.25">
      <c r="B2215" s="791" t="s">
        <v>1225</v>
      </c>
      <c r="C2215" s="792" t="s">
        <v>1233</v>
      </c>
      <c r="D2215" s="792" t="s">
        <v>86</v>
      </c>
      <c r="E2215" s="793" t="s">
        <v>1244</v>
      </c>
      <c r="F2215" s="794">
        <v>2000</v>
      </c>
      <c r="G2215" s="792" t="s">
        <v>7004</v>
      </c>
      <c r="H2215" s="795" t="s">
        <v>7005</v>
      </c>
      <c r="I2215" s="795" t="s">
        <v>1274</v>
      </c>
      <c r="J2215" s="795" t="s">
        <v>1256</v>
      </c>
      <c r="K2215" s="793" t="s">
        <v>1251</v>
      </c>
      <c r="L2215" s="796">
        <v>1</v>
      </c>
      <c r="M2215" s="792">
        <v>12</v>
      </c>
      <c r="N2215" s="794">
        <v>26857.510000000002</v>
      </c>
      <c r="O2215" s="796">
        <v>1</v>
      </c>
      <c r="P2215" s="796">
        <v>6</v>
      </c>
      <c r="Q2215" s="794">
        <v>12929.16</v>
      </c>
    </row>
    <row r="2216" spans="2:17" s="49" customFormat="1" ht="11.25">
      <c r="B2216" s="791" t="s">
        <v>1225</v>
      </c>
      <c r="C2216" s="792" t="s">
        <v>1243</v>
      </c>
      <c r="D2216" s="792" t="s">
        <v>86</v>
      </c>
      <c r="E2216" s="793" t="s">
        <v>2138</v>
      </c>
      <c r="F2216" s="794">
        <v>2000</v>
      </c>
      <c r="G2216" s="792" t="s">
        <v>7006</v>
      </c>
      <c r="H2216" s="795" t="s">
        <v>7007</v>
      </c>
      <c r="I2216" s="795" t="s">
        <v>1636</v>
      </c>
      <c r="J2216" s="795" t="s">
        <v>1238</v>
      </c>
      <c r="K2216" s="793" t="s">
        <v>1232</v>
      </c>
      <c r="L2216" s="796">
        <v>1</v>
      </c>
      <c r="M2216" s="792">
        <v>12</v>
      </c>
      <c r="N2216" s="794">
        <v>26967.78</v>
      </c>
      <c r="O2216" s="796">
        <v>1</v>
      </c>
      <c r="P2216" s="796">
        <v>6</v>
      </c>
      <c r="Q2216" s="794">
        <v>12930</v>
      </c>
    </row>
    <row r="2217" spans="2:17" s="49" customFormat="1" ht="11.25">
      <c r="B2217" s="791" t="s">
        <v>1225</v>
      </c>
      <c r="C2217" s="792" t="s">
        <v>1233</v>
      </c>
      <c r="D2217" s="792" t="s">
        <v>86</v>
      </c>
      <c r="E2217" s="793" t="s">
        <v>7008</v>
      </c>
      <c r="F2217" s="794">
        <v>5500</v>
      </c>
      <c r="G2217" s="792" t="s">
        <v>7009</v>
      </c>
      <c r="H2217" s="795" t="s">
        <v>7010</v>
      </c>
      <c r="I2217" s="795" t="s">
        <v>7011</v>
      </c>
      <c r="J2217" s="795" t="s">
        <v>1256</v>
      </c>
      <c r="K2217" s="793" t="s">
        <v>1327</v>
      </c>
      <c r="L2217" s="796">
        <v>1</v>
      </c>
      <c r="M2217" s="792">
        <v>12</v>
      </c>
      <c r="N2217" s="794">
        <v>68927.81</v>
      </c>
      <c r="O2217" s="796">
        <v>1</v>
      </c>
      <c r="P2217" s="796">
        <v>6</v>
      </c>
      <c r="Q2217" s="794">
        <v>33909</v>
      </c>
    </row>
    <row r="2218" spans="2:17" s="49" customFormat="1" ht="11.25">
      <c r="B2218" s="791" t="s">
        <v>1225</v>
      </c>
      <c r="C2218" s="792" t="s">
        <v>1233</v>
      </c>
      <c r="D2218" s="792" t="s">
        <v>86</v>
      </c>
      <c r="E2218" s="793" t="s">
        <v>1276</v>
      </c>
      <c r="F2218" s="794">
        <v>3000</v>
      </c>
      <c r="G2218" s="792" t="s">
        <v>7012</v>
      </c>
      <c r="H2218" s="795" t="s">
        <v>7013</v>
      </c>
      <c r="I2218" s="795" t="s">
        <v>7014</v>
      </c>
      <c r="J2218" s="795" t="s">
        <v>1238</v>
      </c>
      <c r="K2218" s="793" t="s">
        <v>1232</v>
      </c>
      <c r="L2218" s="796">
        <v>1</v>
      </c>
      <c r="M2218" s="792">
        <v>12</v>
      </c>
      <c r="N2218" s="794">
        <v>38791.24</v>
      </c>
      <c r="O2218" s="796">
        <v>1</v>
      </c>
      <c r="P2218" s="796">
        <v>6</v>
      </c>
      <c r="Q2218" s="794">
        <v>18927.5</v>
      </c>
    </row>
    <row r="2219" spans="2:17" s="49" customFormat="1" ht="11.25">
      <c r="B2219" s="791" t="s">
        <v>1225</v>
      </c>
      <c r="C2219" s="792" t="s">
        <v>1233</v>
      </c>
      <c r="D2219" s="792" t="s">
        <v>86</v>
      </c>
      <c r="E2219" s="793" t="s">
        <v>1234</v>
      </c>
      <c r="F2219" s="794">
        <v>2000</v>
      </c>
      <c r="G2219" s="792" t="s">
        <v>7015</v>
      </c>
      <c r="H2219" s="795" t="s">
        <v>7016</v>
      </c>
      <c r="I2219" s="795" t="s">
        <v>7017</v>
      </c>
      <c r="J2219" s="795" t="s">
        <v>1238</v>
      </c>
      <c r="K2219" s="793" t="s">
        <v>1232</v>
      </c>
      <c r="L2219" s="796">
        <v>1</v>
      </c>
      <c r="M2219" s="792">
        <v>12</v>
      </c>
      <c r="N2219" s="794">
        <v>26298.07</v>
      </c>
      <c r="O2219" s="796">
        <v>1</v>
      </c>
      <c r="P2219" s="796">
        <v>3</v>
      </c>
      <c r="Q2219" s="794">
        <v>4200</v>
      </c>
    </row>
    <row r="2220" spans="2:17" s="49" customFormat="1" ht="11.25">
      <c r="B2220" s="791" t="s">
        <v>1225</v>
      </c>
      <c r="C2220" s="792" t="s">
        <v>1226</v>
      </c>
      <c r="D2220" s="792" t="s">
        <v>86</v>
      </c>
      <c r="E2220" s="793" t="s">
        <v>1647</v>
      </c>
      <c r="F2220" s="794">
        <v>4500</v>
      </c>
      <c r="G2220" s="792" t="s">
        <v>7018</v>
      </c>
      <c r="H2220" s="795" t="s">
        <v>7019</v>
      </c>
      <c r="I2220" s="795" t="s">
        <v>1274</v>
      </c>
      <c r="J2220" s="795" t="s">
        <v>1256</v>
      </c>
      <c r="K2220" s="793" t="s">
        <v>1251</v>
      </c>
      <c r="L2220" s="796">
        <v>5</v>
      </c>
      <c r="M2220" s="792">
        <v>10</v>
      </c>
      <c r="N2220" s="794">
        <v>48654.06</v>
      </c>
      <c r="O2220" s="796"/>
      <c r="P2220" s="796"/>
      <c r="Q2220" s="794"/>
    </row>
    <row r="2221" spans="2:17" s="49" customFormat="1" ht="11.25">
      <c r="B2221" s="791" t="s">
        <v>1225</v>
      </c>
      <c r="C2221" s="792" t="s">
        <v>1233</v>
      </c>
      <c r="D2221" s="792" t="s">
        <v>86</v>
      </c>
      <c r="E2221" s="793" t="s">
        <v>3172</v>
      </c>
      <c r="F2221" s="794">
        <v>2100</v>
      </c>
      <c r="G2221" s="792" t="s">
        <v>7020</v>
      </c>
      <c r="H2221" s="795" t="s">
        <v>7021</v>
      </c>
      <c r="I2221" s="795" t="s">
        <v>7022</v>
      </c>
      <c r="J2221" s="795" t="s">
        <v>1238</v>
      </c>
      <c r="K2221" s="793" t="s">
        <v>1232</v>
      </c>
      <c r="L2221" s="796">
        <v>1</v>
      </c>
      <c r="M2221" s="792">
        <v>12</v>
      </c>
      <c r="N2221" s="794">
        <v>28987.23</v>
      </c>
      <c r="O2221" s="796">
        <v>1</v>
      </c>
      <c r="P2221" s="796">
        <v>6</v>
      </c>
      <c r="Q2221" s="794">
        <v>13459.85</v>
      </c>
    </row>
    <row r="2222" spans="2:17" s="49" customFormat="1" ht="11.25">
      <c r="B2222" s="791" t="s">
        <v>1225</v>
      </c>
      <c r="C2222" s="792" t="s">
        <v>1233</v>
      </c>
      <c r="D2222" s="792" t="s">
        <v>86</v>
      </c>
      <c r="E2222" s="793" t="s">
        <v>1703</v>
      </c>
      <c r="F2222" s="794">
        <v>2000</v>
      </c>
      <c r="G2222" s="792" t="s">
        <v>7023</v>
      </c>
      <c r="H2222" s="795" t="s">
        <v>7024</v>
      </c>
      <c r="I2222" s="795" t="s">
        <v>2973</v>
      </c>
      <c r="J2222" s="795" t="s">
        <v>1238</v>
      </c>
      <c r="K2222" s="793" t="s">
        <v>1232</v>
      </c>
      <c r="L2222" s="796">
        <v>1</v>
      </c>
      <c r="M2222" s="792">
        <v>12</v>
      </c>
      <c r="N2222" s="794">
        <v>26593.79</v>
      </c>
      <c r="O2222" s="796">
        <v>0</v>
      </c>
      <c r="P2222" s="796">
        <v>1</v>
      </c>
      <c r="Q2222" s="794">
        <v>888.89</v>
      </c>
    </row>
    <row r="2223" spans="2:17" s="49" customFormat="1" ht="11.25">
      <c r="B2223" s="791" t="s">
        <v>1225</v>
      </c>
      <c r="C2223" s="792" t="s">
        <v>1233</v>
      </c>
      <c r="D2223" s="792" t="s">
        <v>86</v>
      </c>
      <c r="E2223" s="793" t="s">
        <v>5919</v>
      </c>
      <c r="F2223" s="794">
        <v>2600</v>
      </c>
      <c r="G2223" s="792" t="s">
        <v>7025</v>
      </c>
      <c r="H2223" s="795" t="s">
        <v>7026</v>
      </c>
      <c r="I2223" s="795" t="s">
        <v>1331</v>
      </c>
      <c r="J2223" s="795" t="s">
        <v>1238</v>
      </c>
      <c r="K2223" s="793" t="s">
        <v>1251</v>
      </c>
      <c r="L2223" s="796">
        <v>1</v>
      </c>
      <c r="M2223" s="792">
        <v>12</v>
      </c>
      <c r="N2223" s="794">
        <v>33749.54</v>
      </c>
      <c r="O2223" s="796">
        <v>1</v>
      </c>
      <c r="P2223" s="796">
        <v>6</v>
      </c>
      <c r="Q2223" s="794">
        <v>16468.62</v>
      </c>
    </row>
    <row r="2224" spans="2:17" s="49" customFormat="1" ht="11.25">
      <c r="B2224" s="791" t="s">
        <v>1225</v>
      </c>
      <c r="C2224" s="792" t="s">
        <v>1233</v>
      </c>
      <c r="D2224" s="792" t="s">
        <v>86</v>
      </c>
      <c r="E2224" s="793" t="s">
        <v>1244</v>
      </c>
      <c r="F2224" s="794">
        <v>2000</v>
      </c>
      <c r="G2224" s="792" t="s">
        <v>7027</v>
      </c>
      <c r="H2224" s="795" t="s">
        <v>7028</v>
      </c>
      <c r="I2224" s="795" t="s">
        <v>1290</v>
      </c>
      <c r="J2224" s="795" t="s">
        <v>1238</v>
      </c>
      <c r="K2224" s="793" t="s">
        <v>1251</v>
      </c>
      <c r="L2224" s="796">
        <v>1</v>
      </c>
      <c r="M2224" s="792">
        <v>12</v>
      </c>
      <c r="N2224" s="794">
        <v>27000</v>
      </c>
      <c r="O2224" s="796">
        <v>1</v>
      </c>
      <c r="P2224" s="796">
        <v>6</v>
      </c>
      <c r="Q2224" s="794">
        <v>12929.720000000001</v>
      </c>
    </row>
    <row r="2225" spans="2:17" s="49" customFormat="1" ht="11.25">
      <c r="B2225" s="791" t="s">
        <v>1225</v>
      </c>
      <c r="C2225" s="792" t="s">
        <v>1233</v>
      </c>
      <c r="D2225" s="792" t="s">
        <v>86</v>
      </c>
      <c r="E2225" s="793" t="s">
        <v>1244</v>
      </c>
      <c r="F2225" s="794">
        <v>2000</v>
      </c>
      <c r="G2225" s="792" t="s">
        <v>7029</v>
      </c>
      <c r="H2225" s="795" t="s">
        <v>7030</v>
      </c>
      <c r="I2225" s="795" t="s">
        <v>1513</v>
      </c>
      <c r="J2225" s="795" t="s">
        <v>1256</v>
      </c>
      <c r="K2225" s="793" t="s">
        <v>1251</v>
      </c>
      <c r="L2225" s="796">
        <v>1</v>
      </c>
      <c r="M2225" s="792">
        <v>12</v>
      </c>
      <c r="N2225" s="794">
        <v>26844.309999999998</v>
      </c>
      <c r="O2225" s="796">
        <v>1</v>
      </c>
      <c r="P2225" s="796">
        <v>6</v>
      </c>
      <c r="Q2225" s="794">
        <v>12863.33</v>
      </c>
    </row>
    <row r="2226" spans="2:17" s="49" customFormat="1" ht="11.25">
      <c r="B2226" s="791" t="s">
        <v>1225</v>
      </c>
      <c r="C2226" s="792" t="s">
        <v>1233</v>
      </c>
      <c r="D2226" s="792" t="s">
        <v>86</v>
      </c>
      <c r="E2226" s="793" t="s">
        <v>1244</v>
      </c>
      <c r="F2226" s="794">
        <v>2000</v>
      </c>
      <c r="G2226" s="792" t="s">
        <v>7031</v>
      </c>
      <c r="H2226" s="795" t="s">
        <v>7032</v>
      </c>
      <c r="I2226" s="795" t="s">
        <v>1290</v>
      </c>
      <c r="J2226" s="795" t="s">
        <v>1238</v>
      </c>
      <c r="K2226" s="793" t="s">
        <v>1232</v>
      </c>
      <c r="L2226" s="796">
        <v>1</v>
      </c>
      <c r="M2226" s="792">
        <v>12</v>
      </c>
      <c r="N2226" s="794">
        <v>26999.440000000002</v>
      </c>
      <c r="O2226" s="796">
        <v>1</v>
      </c>
      <c r="P2226" s="796">
        <v>6</v>
      </c>
      <c r="Q2226" s="794">
        <v>12918.750000000002</v>
      </c>
    </row>
    <row r="2227" spans="2:17" s="49" customFormat="1" ht="11.25">
      <c r="B2227" s="791" t="s">
        <v>1225</v>
      </c>
      <c r="C2227" s="792" t="s">
        <v>1233</v>
      </c>
      <c r="D2227" s="792" t="s">
        <v>86</v>
      </c>
      <c r="E2227" s="793" t="s">
        <v>1339</v>
      </c>
      <c r="F2227" s="794">
        <v>2300</v>
      </c>
      <c r="G2227" s="792" t="s">
        <v>7033</v>
      </c>
      <c r="H2227" s="795" t="s">
        <v>7034</v>
      </c>
      <c r="I2227" s="795" t="s">
        <v>1280</v>
      </c>
      <c r="J2227" s="795" t="s">
        <v>1256</v>
      </c>
      <c r="K2227" s="793" t="s">
        <v>1251</v>
      </c>
      <c r="L2227" s="796">
        <v>1</v>
      </c>
      <c r="M2227" s="792">
        <v>12</v>
      </c>
      <c r="N2227" s="794">
        <v>30510.86</v>
      </c>
      <c r="O2227" s="796">
        <v>1</v>
      </c>
      <c r="P2227" s="796">
        <v>6</v>
      </c>
      <c r="Q2227" s="794">
        <v>14676.17</v>
      </c>
    </row>
    <row r="2228" spans="2:17" s="49" customFormat="1" ht="11.25">
      <c r="B2228" s="791" t="s">
        <v>1225</v>
      </c>
      <c r="C2228" s="792" t="s">
        <v>1233</v>
      </c>
      <c r="D2228" s="792" t="s">
        <v>86</v>
      </c>
      <c r="E2228" s="793" t="s">
        <v>1244</v>
      </c>
      <c r="F2228" s="794">
        <v>2000</v>
      </c>
      <c r="G2228" s="792" t="s">
        <v>7035</v>
      </c>
      <c r="H2228" s="795" t="s">
        <v>7036</v>
      </c>
      <c r="I2228" s="795" t="s">
        <v>1247</v>
      </c>
      <c r="J2228" s="795" t="s">
        <v>1238</v>
      </c>
      <c r="K2228" s="793" t="s">
        <v>1232</v>
      </c>
      <c r="L2228" s="796">
        <v>1</v>
      </c>
      <c r="M2228" s="792">
        <v>12</v>
      </c>
      <c r="N2228" s="794">
        <v>26904.73</v>
      </c>
      <c r="O2228" s="796">
        <v>1</v>
      </c>
      <c r="P2228" s="796">
        <v>6</v>
      </c>
      <c r="Q2228" s="794">
        <v>12835.41</v>
      </c>
    </row>
    <row r="2229" spans="2:17" s="49" customFormat="1" ht="11.25">
      <c r="B2229" s="791" t="s">
        <v>1225</v>
      </c>
      <c r="C2229" s="792" t="s">
        <v>1243</v>
      </c>
      <c r="D2229" s="792" t="s">
        <v>86</v>
      </c>
      <c r="E2229" s="793" t="s">
        <v>7037</v>
      </c>
      <c r="F2229" s="794">
        <v>5000</v>
      </c>
      <c r="G2229" s="792" t="s">
        <v>7038</v>
      </c>
      <c r="H2229" s="795" t="s">
        <v>7039</v>
      </c>
      <c r="I2229" s="795" t="s">
        <v>1449</v>
      </c>
      <c r="J2229" s="795" t="s">
        <v>1256</v>
      </c>
      <c r="K2229" s="793" t="s">
        <v>1251</v>
      </c>
      <c r="L2229" s="796">
        <v>7</v>
      </c>
      <c r="M2229" s="792">
        <v>12</v>
      </c>
      <c r="N2229" s="794">
        <v>62281.599999999999</v>
      </c>
      <c r="O2229" s="796">
        <v>1</v>
      </c>
      <c r="P2229" s="796">
        <v>6</v>
      </c>
      <c r="Q2229" s="794">
        <v>30900.139999999996</v>
      </c>
    </row>
    <row r="2230" spans="2:17" s="49" customFormat="1" ht="11.25">
      <c r="B2230" s="791" t="s">
        <v>1225</v>
      </c>
      <c r="C2230" s="792" t="s">
        <v>1233</v>
      </c>
      <c r="D2230" s="792" t="s">
        <v>86</v>
      </c>
      <c r="E2230" s="793" t="s">
        <v>1505</v>
      </c>
      <c r="F2230" s="794">
        <v>2300</v>
      </c>
      <c r="G2230" s="792" t="s">
        <v>7040</v>
      </c>
      <c r="H2230" s="795" t="s">
        <v>7041</v>
      </c>
      <c r="I2230" s="795" t="s">
        <v>1280</v>
      </c>
      <c r="J2230" s="795" t="s">
        <v>1256</v>
      </c>
      <c r="K2230" s="793" t="s">
        <v>1251</v>
      </c>
      <c r="L2230" s="796">
        <v>1</v>
      </c>
      <c r="M2230" s="792">
        <v>12</v>
      </c>
      <c r="N2230" s="794">
        <v>30594.079999999998</v>
      </c>
      <c r="O2230" s="796">
        <v>1</v>
      </c>
      <c r="P2230" s="796">
        <v>6</v>
      </c>
      <c r="Q2230" s="794">
        <v>14651.73</v>
      </c>
    </row>
    <row r="2231" spans="2:17" s="49" customFormat="1" ht="11.25">
      <c r="B2231" s="791" t="s">
        <v>1225</v>
      </c>
      <c r="C2231" s="792" t="s">
        <v>1243</v>
      </c>
      <c r="D2231" s="792" t="s">
        <v>86</v>
      </c>
      <c r="E2231" s="793" t="s">
        <v>7042</v>
      </c>
      <c r="F2231" s="794">
        <v>3500</v>
      </c>
      <c r="G2231" s="792" t="s">
        <v>7043</v>
      </c>
      <c r="H2231" s="795" t="s">
        <v>7044</v>
      </c>
      <c r="I2231" s="795" t="s">
        <v>1449</v>
      </c>
      <c r="J2231" s="795" t="s">
        <v>1256</v>
      </c>
      <c r="K2231" s="793" t="s">
        <v>1327</v>
      </c>
      <c r="L2231" s="796">
        <v>7</v>
      </c>
      <c r="M2231" s="792">
        <v>12</v>
      </c>
      <c r="N2231" s="794">
        <v>44860.480000000003</v>
      </c>
      <c r="O2231" s="796">
        <v>1</v>
      </c>
      <c r="P2231" s="796">
        <v>6</v>
      </c>
      <c r="Q2231" s="794">
        <v>21923.919999999998</v>
      </c>
    </row>
    <row r="2232" spans="2:17" s="49" customFormat="1" ht="11.25">
      <c r="B2232" s="791" t="s">
        <v>1225</v>
      </c>
      <c r="C2232" s="792" t="s">
        <v>1233</v>
      </c>
      <c r="D2232" s="792" t="s">
        <v>86</v>
      </c>
      <c r="E2232" s="793" t="s">
        <v>3810</v>
      </c>
      <c r="F2232" s="794">
        <v>2600</v>
      </c>
      <c r="G2232" s="792" t="s">
        <v>7045</v>
      </c>
      <c r="H2232" s="795" t="s">
        <v>7046</v>
      </c>
      <c r="I2232" s="795" t="s">
        <v>1449</v>
      </c>
      <c r="J2232" s="795" t="s">
        <v>1256</v>
      </c>
      <c r="K2232" s="793" t="s">
        <v>1327</v>
      </c>
      <c r="L2232" s="796">
        <v>1</v>
      </c>
      <c r="M2232" s="792">
        <v>12</v>
      </c>
      <c r="N2232" s="794">
        <v>34200</v>
      </c>
      <c r="O2232" s="796">
        <v>1</v>
      </c>
      <c r="P2232" s="796">
        <v>6</v>
      </c>
      <c r="Q2232" s="794">
        <v>16523.86</v>
      </c>
    </row>
    <row r="2233" spans="2:17" s="49" customFormat="1" ht="11.25">
      <c r="B2233" s="791" t="s">
        <v>1225</v>
      </c>
      <c r="C2233" s="792" t="s">
        <v>1233</v>
      </c>
      <c r="D2233" s="792" t="s">
        <v>86</v>
      </c>
      <c r="E2233" s="793" t="s">
        <v>1339</v>
      </c>
      <c r="F2233" s="794">
        <v>2000</v>
      </c>
      <c r="G2233" s="792" t="s">
        <v>7047</v>
      </c>
      <c r="H2233" s="795" t="s">
        <v>7048</v>
      </c>
      <c r="I2233" s="795" t="s">
        <v>1857</v>
      </c>
      <c r="J2233" s="795" t="s">
        <v>1256</v>
      </c>
      <c r="K2233" s="793" t="s">
        <v>1327</v>
      </c>
      <c r="L2233" s="796">
        <v>1</v>
      </c>
      <c r="M2233" s="792">
        <v>12</v>
      </c>
      <c r="N2233" s="794">
        <v>27929.16</v>
      </c>
      <c r="O2233" s="796">
        <v>1</v>
      </c>
      <c r="P2233" s="796">
        <v>6</v>
      </c>
      <c r="Q2233" s="794">
        <v>12834.45</v>
      </c>
    </row>
    <row r="2234" spans="2:17" s="49" customFormat="1" ht="11.25">
      <c r="B2234" s="791" t="s">
        <v>1225</v>
      </c>
      <c r="C2234" s="792" t="s">
        <v>1233</v>
      </c>
      <c r="D2234" s="792" t="s">
        <v>86</v>
      </c>
      <c r="E2234" s="793" t="s">
        <v>1312</v>
      </c>
      <c r="F2234" s="794">
        <v>2000</v>
      </c>
      <c r="G2234" s="792" t="s">
        <v>7049</v>
      </c>
      <c r="H2234" s="795" t="s">
        <v>7050</v>
      </c>
      <c r="I2234" s="795" t="s">
        <v>7051</v>
      </c>
      <c r="J2234" s="795" t="s">
        <v>1256</v>
      </c>
      <c r="K2234" s="793" t="s">
        <v>1260</v>
      </c>
      <c r="L2234" s="796">
        <v>1</v>
      </c>
      <c r="M2234" s="792">
        <v>12</v>
      </c>
      <c r="N2234" s="794">
        <v>26999.59</v>
      </c>
      <c r="O2234" s="796">
        <v>1</v>
      </c>
      <c r="P2234" s="796">
        <v>6</v>
      </c>
      <c r="Q2234" s="794">
        <v>12930</v>
      </c>
    </row>
    <row r="2235" spans="2:17" s="49" customFormat="1" ht="11.25">
      <c r="B2235" s="791" t="s">
        <v>1225</v>
      </c>
      <c r="C2235" s="792" t="s">
        <v>1233</v>
      </c>
      <c r="D2235" s="792" t="s">
        <v>86</v>
      </c>
      <c r="E2235" s="793" t="s">
        <v>1923</v>
      </c>
      <c r="F2235" s="794">
        <v>2600</v>
      </c>
      <c r="G2235" s="792" t="s">
        <v>7052</v>
      </c>
      <c r="H2235" s="795" t="s">
        <v>7053</v>
      </c>
      <c r="I2235" s="795" t="s">
        <v>7054</v>
      </c>
      <c r="J2235" s="795" t="s">
        <v>1238</v>
      </c>
      <c r="K2235" s="793" t="s">
        <v>1260</v>
      </c>
      <c r="L2235" s="796">
        <v>1</v>
      </c>
      <c r="M2235" s="792">
        <v>12</v>
      </c>
      <c r="N2235" s="794">
        <v>34197.83</v>
      </c>
      <c r="O2235" s="796">
        <v>1</v>
      </c>
      <c r="P2235" s="796">
        <v>6</v>
      </c>
      <c r="Q2235" s="794">
        <v>16530</v>
      </c>
    </row>
    <row r="2236" spans="2:17" s="49" customFormat="1" ht="11.25">
      <c r="B2236" s="791" t="s">
        <v>1225</v>
      </c>
      <c r="C2236" s="792" t="s">
        <v>1233</v>
      </c>
      <c r="D2236" s="792" t="s">
        <v>86</v>
      </c>
      <c r="E2236" s="793" t="s">
        <v>7055</v>
      </c>
      <c r="F2236" s="794">
        <v>2000</v>
      </c>
      <c r="G2236" s="792" t="s">
        <v>7056</v>
      </c>
      <c r="H2236" s="795" t="s">
        <v>7057</v>
      </c>
      <c r="I2236" s="795" t="s">
        <v>4623</v>
      </c>
      <c r="J2236" s="795" t="s">
        <v>1256</v>
      </c>
      <c r="K2236" s="793" t="s">
        <v>1251</v>
      </c>
      <c r="L2236" s="796">
        <v>1</v>
      </c>
      <c r="M2236" s="792">
        <v>12</v>
      </c>
      <c r="N2236" s="794">
        <v>26955.29</v>
      </c>
      <c r="O2236" s="796">
        <v>1</v>
      </c>
      <c r="P2236" s="796">
        <v>6</v>
      </c>
      <c r="Q2236" s="794">
        <v>12861.529999999999</v>
      </c>
    </row>
    <row r="2237" spans="2:17" s="49" customFormat="1" ht="11.25">
      <c r="B2237" s="791" t="s">
        <v>1225</v>
      </c>
      <c r="C2237" s="792" t="s">
        <v>1233</v>
      </c>
      <c r="D2237" s="792" t="s">
        <v>86</v>
      </c>
      <c r="E2237" s="793" t="s">
        <v>1450</v>
      </c>
      <c r="F2237" s="794">
        <v>1500</v>
      </c>
      <c r="G2237" s="792" t="s">
        <v>7058</v>
      </c>
      <c r="H2237" s="795" t="s">
        <v>7059</v>
      </c>
      <c r="I2237" s="795" t="s">
        <v>1242</v>
      </c>
      <c r="J2237" s="795" t="s">
        <v>1242</v>
      </c>
      <c r="K2237" s="793" t="s">
        <v>1242</v>
      </c>
      <c r="L2237" s="796">
        <v>7</v>
      </c>
      <c r="M2237" s="792">
        <v>12</v>
      </c>
      <c r="N2237" s="794">
        <v>21196.87</v>
      </c>
      <c r="O2237" s="796">
        <v>1</v>
      </c>
      <c r="P2237" s="796">
        <v>6</v>
      </c>
      <c r="Q2237" s="794">
        <v>9913.5400000000009</v>
      </c>
    </row>
    <row r="2238" spans="2:17" s="49" customFormat="1" ht="11.25">
      <c r="B2238" s="791" t="s">
        <v>1225</v>
      </c>
      <c r="C2238" s="792" t="s">
        <v>1233</v>
      </c>
      <c r="D2238" s="792" t="s">
        <v>86</v>
      </c>
      <c r="E2238" s="793" t="s">
        <v>1284</v>
      </c>
      <c r="F2238" s="794">
        <v>2000</v>
      </c>
      <c r="G2238" s="792" t="s">
        <v>7060</v>
      </c>
      <c r="H2238" s="795" t="s">
        <v>7061</v>
      </c>
      <c r="I2238" s="795" t="s">
        <v>7062</v>
      </c>
      <c r="J2238" s="795" t="s">
        <v>1256</v>
      </c>
      <c r="K2238" s="793" t="s">
        <v>1327</v>
      </c>
      <c r="L2238" s="796">
        <v>1</v>
      </c>
      <c r="M2238" s="792">
        <v>12</v>
      </c>
      <c r="N2238" s="794">
        <v>26866.92</v>
      </c>
      <c r="O2238" s="796">
        <v>1</v>
      </c>
      <c r="P2238" s="796">
        <v>6</v>
      </c>
      <c r="Q2238" s="794">
        <v>12723.49</v>
      </c>
    </row>
    <row r="2239" spans="2:17" s="49" customFormat="1" ht="11.25">
      <c r="B2239" s="791" t="s">
        <v>1225</v>
      </c>
      <c r="C2239" s="792" t="s">
        <v>1233</v>
      </c>
      <c r="D2239" s="792" t="s">
        <v>86</v>
      </c>
      <c r="E2239" s="793" t="s">
        <v>3168</v>
      </c>
      <c r="F2239" s="794">
        <v>2000</v>
      </c>
      <c r="G2239" s="792" t="s">
        <v>7063</v>
      </c>
      <c r="H2239" s="795" t="s">
        <v>7064</v>
      </c>
      <c r="I2239" s="795" t="s">
        <v>7065</v>
      </c>
      <c r="J2239" s="795" t="s">
        <v>1256</v>
      </c>
      <c r="K2239" s="793" t="s">
        <v>1260</v>
      </c>
      <c r="L2239" s="796">
        <v>1</v>
      </c>
      <c r="M2239" s="792">
        <v>12</v>
      </c>
      <c r="N2239" s="794">
        <v>26862.93</v>
      </c>
      <c r="O2239" s="796">
        <v>1</v>
      </c>
      <c r="P2239" s="796">
        <v>6</v>
      </c>
      <c r="Q2239" s="794">
        <v>12851.66</v>
      </c>
    </row>
    <row r="2240" spans="2:17" s="49" customFormat="1" ht="11.25">
      <c r="B2240" s="791" t="s">
        <v>1225</v>
      </c>
      <c r="C2240" s="792" t="s">
        <v>1233</v>
      </c>
      <c r="D2240" s="792" t="s">
        <v>86</v>
      </c>
      <c r="E2240" s="793" t="s">
        <v>1234</v>
      </c>
      <c r="F2240" s="794">
        <v>2000</v>
      </c>
      <c r="G2240" s="792" t="s">
        <v>7066</v>
      </c>
      <c r="H2240" s="795" t="s">
        <v>7067</v>
      </c>
      <c r="I2240" s="795" t="s">
        <v>7068</v>
      </c>
      <c r="J2240" s="795" t="s">
        <v>1238</v>
      </c>
      <c r="K2240" s="793" t="s">
        <v>1260</v>
      </c>
      <c r="L2240" s="796">
        <v>1</v>
      </c>
      <c r="M2240" s="792">
        <v>12</v>
      </c>
      <c r="N2240" s="794">
        <v>26933.33</v>
      </c>
      <c r="O2240" s="796">
        <v>1</v>
      </c>
      <c r="P2240" s="796">
        <v>6</v>
      </c>
      <c r="Q2240" s="794">
        <v>12929.869999999999</v>
      </c>
    </row>
    <row r="2241" spans="2:17" s="49" customFormat="1" ht="11.25">
      <c r="B2241" s="791" t="s">
        <v>1225</v>
      </c>
      <c r="C2241" s="792" t="s">
        <v>1243</v>
      </c>
      <c r="D2241" s="792" t="s">
        <v>86</v>
      </c>
      <c r="E2241" s="793" t="s">
        <v>1505</v>
      </c>
      <c r="F2241" s="794">
        <v>1800</v>
      </c>
      <c r="G2241" s="792" t="s">
        <v>7069</v>
      </c>
      <c r="H2241" s="795" t="s">
        <v>7070</v>
      </c>
      <c r="I2241" s="795" t="s">
        <v>4684</v>
      </c>
      <c r="J2241" s="795" t="s">
        <v>1256</v>
      </c>
      <c r="K2241" s="793" t="s">
        <v>1251</v>
      </c>
      <c r="L2241" s="796">
        <v>7</v>
      </c>
      <c r="M2241" s="792">
        <v>12</v>
      </c>
      <c r="N2241" s="794">
        <v>24647.11</v>
      </c>
      <c r="O2241" s="796">
        <v>1</v>
      </c>
      <c r="P2241" s="796">
        <v>6</v>
      </c>
      <c r="Q2241" s="794">
        <v>11728.25</v>
      </c>
    </row>
    <row r="2242" spans="2:17" s="49" customFormat="1" ht="11.25">
      <c r="B2242" s="791" t="s">
        <v>1225</v>
      </c>
      <c r="C2242" s="792" t="s">
        <v>1233</v>
      </c>
      <c r="D2242" s="792" t="s">
        <v>86</v>
      </c>
      <c r="E2242" s="793" t="s">
        <v>1339</v>
      </c>
      <c r="F2242" s="794">
        <v>2300</v>
      </c>
      <c r="G2242" s="792" t="s">
        <v>7071</v>
      </c>
      <c r="H2242" s="795" t="s">
        <v>7072</v>
      </c>
      <c r="I2242" s="795" t="s">
        <v>1280</v>
      </c>
      <c r="J2242" s="795" t="s">
        <v>1256</v>
      </c>
      <c r="K2242" s="793" t="s">
        <v>1251</v>
      </c>
      <c r="L2242" s="796">
        <v>1</v>
      </c>
      <c r="M2242" s="792">
        <v>12</v>
      </c>
      <c r="N2242" s="794">
        <v>30562.129999999997</v>
      </c>
      <c r="O2242" s="796">
        <v>1</v>
      </c>
      <c r="P2242" s="796">
        <v>6</v>
      </c>
      <c r="Q2242" s="794">
        <v>14127.3</v>
      </c>
    </row>
    <row r="2243" spans="2:17" s="49" customFormat="1" ht="11.25">
      <c r="B2243" s="791" t="s">
        <v>1225</v>
      </c>
      <c r="C2243" s="792" t="s">
        <v>1233</v>
      </c>
      <c r="D2243" s="792" t="s">
        <v>86</v>
      </c>
      <c r="E2243" s="793" t="s">
        <v>1244</v>
      </c>
      <c r="F2243" s="794">
        <v>2000</v>
      </c>
      <c r="G2243" s="792" t="s">
        <v>7073</v>
      </c>
      <c r="H2243" s="795" t="s">
        <v>7074</v>
      </c>
      <c r="I2243" s="795" t="s">
        <v>1513</v>
      </c>
      <c r="J2243" s="795" t="s">
        <v>1238</v>
      </c>
      <c r="K2243" s="793" t="s">
        <v>1232</v>
      </c>
      <c r="L2243" s="796">
        <v>4</v>
      </c>
      <c r="M2243" s="792">
        <v>12</v>
      </c>
      <c r="N2243" s="794">
        <v>26680.13</v>
      </c>
      <c r="O2243" s="796">
        <v>1</v>
      </c>
      <c r="P2243" s="796">
        <v>6</v>
      </c>
      <c r="Q2243" s="794">
        <v>12910.279999999999</v>
      </c>
    </row>
    <row r="2244" spans="2:17" s="49" customFormat="1" ht="11.25">
      <c r="B2244" s="791" t="s">
        <v>1225</v>
      </c>
      <c r="C2244" s="792" t="s">
        <v>1233</v>
      </c>
      <c r="D2244" s="792" t="s">
        <v>86</v>
      </c>
      <c r="E2244" s="793" t="s">
        <v>1244</v>
      </c>
      <c r="F2244" s="794">
        <v>2000</v>
      </c>
      <c r="G2244" s="792" t="s">
        <v>7075</v>
      </c>
      <c r="H2244" s="795" t="s">
        <v>7076</v>
      </c>
      <c r="I2244" s="795" t="s">
        <v>2127</v>
      </c>
      <c r="J2244" s="795" t="s">
        <v>1256</v>
      </c>
      <c r="K2244" s="793" t="s">
        <v>1251</v>
      </c>
      <c r="L2244" s="796">
        <v>1</v>
      </c>
      <c r="M2244" s="792">
        <v>12</v>
      </c>
      <c r="N2244" s="794">
        <v>26847.35</v>
      </c>
      <c r="O2244" s="796">
        <v>1</v>
      </c>
      <c r="P2244" s="796">
        <v>6</v>
      </c>
      <c r="Q2244" s="794">
        <v>12930</v>
      </c>
    </row>
    <row r="2245" spans="2:17" s="49" customFormat="1" ht="11.25">
      <c r="B2245" s="791" t="s">
        <v>1225</v>
      </c>
      <c r="C2245" s="792" t="s">
        <v>1233</v>
      </c>
      <c r="D2245" s="792" t="s">
        <v>86</v>
      </c>
      <c r="E2245" s="793" t="s">
        <v>1339</v>
      </c>
      <c r="F2245" s="794">
        <v>2000</v>
      </c>
      <c r="G2245" s="792" t="s">
        <v>7077</v>
      </c>
      <c r="H2245" s="795" t="s">
        <v>7078</v>
      </c>
      <c r="I2245" s="795" t="s">
        <v>1857</v>
      </c>
      <c r="J2245" s="795" t="s">
        <v>1256</v>
      </c>
      <c r="K2245" s="793" t="s">
        <v>1327</v>
      </c>
      <c r="L2245" s="796">
        <v>1</v>
      </c>
      <c r="M2245" s="792">
        <v>12</v>
      </c>
      <c r="N2245" s="794">
        <v>26741.11</v>
      </c>
      <c r="O2245" s="796">
        <v>1</v>
      </c>
      <c r="P2245" s="796">
        <v>6</v>
      </c>
      <c r="Q2245" s="794">
        <v>12756.81</v>
      </c>
    </row>
    <row r="2246" spans="2:17" s="49" customFormat="1" ht="11.25">
      <c r="B2246" s="791" t="s">
        <v>1225</v>
      </c>
      <c r="C2246" s="792" t="s">
        <v>1233</v>
      </c>
      <c r="D2246" s="792" t="s">
        <v>86</v>
      </c>
      <c r="E2246" s="793" t="s">
        <v>1339</v>
      </c>
      <c r="F2246" s="794">
        <v>2300</v>
      </c>
      <c r="G2246" s="792" t="s">
        <v>7079</v>
      </c>
      <c r="H2246" s="795" t="s">
        <v>7080</v>
      </c>
      <c r="I2246" s="795" t="s">
        <v>1280</v>
      </c>
      <c r="J2246" s="795" t="s">
        <v>1256</v>
      </c>
      <c r="K2246" s="793" t="s">
        <v>1251</v>
      </c>
      <c r="L2246" s="796">
        <v>1</v>
      </c>
      <c r="M2246" s="792">
        <v>12</v>
      </c>
      <c r="N2246" s="794">
        <v>30521.57</v>
      </c>
      <c r="O2246" s="796">
        <v>0</v>
      </c>
      <c r="P2246" s="796">
        <v>1</v>
      </c>
      <c r="Q2246" s="794">
        <v>1041.3900000000001</v>
      </c>
    </row>
    <row r="2247" spans="2:17" s="49" customFormat="1" ht="11.25">
      <c r="B2247" s="791" t="s">
        <v>1225</v>
      </c>
      <c r="C2247" s="792" t="s">
        <v>1233</v>
      </c>
      <c r="D2247" s="792" t="s">
        <v>86</v>
      </c>
      <c r="E2247" s="793" t="s">
        <v>2175</v>
      </c>
      <c r="F2247" s="794">
        <v>4000</v>
      </c>
      <c r="G2247" s="792" t="s">
        <v>7081</v>
      </c>
      <c r="H2247" s="795" t="s">
        <v>7082</v>
      </c>
      <c r="I2247" s="795" t="s">
        <v>4451</v>
      </c>
      <c r="J2247" s="795" t="s">
        <v>1238</v>
      </c>
      <c r="K2247" s="793" t="s">
        <v>1251</v>
      </c>
      <c r="L2247" s="796">
        <v>1</v>
      </c>
      <c r="M2247" s="792">
        <v>12</v>
      </c>
      <c r="N2247" s="794">
        <v>50274.86</v>
      </c>
      <c r="O2247" s="796">
        <v>1</v>
      </c>
      <c r="P2247" s="796">
        <v>6</v>
      </c>
      <c r="Q2247" s="794">
        <v>24909.45</v>
      </c>
    </row>
    <row r="2248" spans="2:17" s="49" customFormat="1" ht="11.25">
      <c r="B2248" s="791" t="s">
        <v>1225</v>
      </c>
      <c r="C2248" s="792" t="s">
        <v>1233</v>
      </c>
      <c r="D2248" s="792" t="s">
        <v>86</v>
      </c>
      <c r="E2248" s="793" t="s">
        <v>3266</v>
      </c>
      <c r="F2248" s="794">
        <v>2000</v>
      </c>
      <c r="G2248" s="792" t="s">
        <v>7083</v>
      </c>
      <c r="H2248" s="795" t="s">
        <v>7084</v>
      </c>
      <c r="I2248" s="795" t="s">
        <v>1636</v>
      </c>
      <c r="J2248" s="795" t="s">
        <v>1238</v>
      </c>
      <c r="K2248" s="793" t="s">
        <v>1232</v>
      </c>
      <c r="L2248" s="796">
        <v>1</v>
      </c>
      <c r="M2248" s="792">
        <v>12</v>
      </c>
      <c r="N2248" s="794">
        <v>27901.119999999999</v>
      </c>
      <c r="O2248" s="796">
        <v>1</v>
      </c>
      <c r="P2248" s="796">
        <v>6</v>
      </c>
      <c r="Q2248" s="794">
        <v>12796.11</v>
      </c>
    </row>
    <row r="2249" spans="2:17" s="49" customFormat="1" ht="11.25">
      <c r="B2249" s="791" t="s">
        <v>1225</v>
      </c>
      <c r="C2249" s="792" t="s">
        <v>1243</v>
      </c>
      <c r="D2249" s="792" t="s">
        <v>86</v>
      </c>
      <c r="E2249" s="793" t="s">
        <v>7085</v>
      </c>
      <c r="F2249" s="794">
        <v>4500</v>
      </c>
      <c r="G2249" s="792" t="s">
        <v>7086</v>
      </c>
      <c r="H2249" s="795" t="s">
        <v>7087</v>
      </c>
      <c r="I2249" s="795" t="s">
        <v>1242</v>
      </c>
      <c r="J2249" s="795" t="s">
        <v>1242</v>
      </c>
      <c r="K2249" s="793" t="s">
        <v>1242</v>
      </c>
      <c r="L2249" s="796">
        <v>7</v>
      </c>
      <c r="M2249" s="792">
        <v>12</v>
      </c>
      <c r="N2249" s="794">
        <v>56971.88</v>
      </c>
      <c r="O2249" s="796">
        <v>1</v>
      </c>
      <c r="P2249" s="796">
        <v>3</v>
      </c>
      <c r="Q2249" s="794">
        <v>11837.5</v>
      </c>
    </row>
    <row r="2250" spans="2:17" s="49" customFormat="1" ht="11.25">
      <c r="B2250" s="791" t="s">
        <v>1225</v>
      </c>
      <c r="C2250" s="792" t="s">
        <v>1233</v>
      </c>
      <c r="D2250" s="792" t="s">
        <v>86</v>
      </c>
      <c r="E2250" s="793" t="s">
        <v>7088</v>
      </c>
      <c r="F2250" s="794">
        <v>2000</v>
      </c>
      <c r="G2250" s="792" t="s">
        <v>7089</v>
      </c>
      <c r="H2250" s="795" t="s">
        <v>7090</v>
      </c>
      <c r="I2250" s="795" t="s">
        <v>7091</v>
      </c>
      <c r="J2250" s="795" t="s">
        <v>1256</v>
      </c>
      <c r="K2250" s="793" t="s">
        <v>1232</v>
      </c>
      <c r="L2250" s="796">
        <v>1</v>
      </c>
      <c r="M2250" s="792">
        <v>12</v>
      </c>
      <c r="N2250" s="794">
        <v>26945.98</v>
      </c>
      <c r="O2250" s="796">
        <v>1</v>
      </c>
      <c r="P2250" s="796">
        <v>6</v>
      </c>
      <c r="Q2250" s="794">
        <v>12472.91</v>
      </c>
    </row>
    <row r="2251" spans="2:17" s="49" customFormat="1" ht="11.25">
      <c r="B2251" s="791" t="s">
        <v>1225</v>
      </c>
      <c r="C2251" s="792" t="s">
        <v>1233</v>
      </c>
      <c r="D2251" s="792" t="s">
        <v>86</v>
      </c>
      <c r="E2251" s="793" t="s">
        <v>1244</v>
      </c>
      <c r="F2251" s="794">
        <v>1500</v>
      </c>
      <c r="G2251" s="792" t="s">
        <v>7092</v>
      </c>
      <c r="H2251" s="795" t="s">
        <v>7093</v>
      </c>
      <c r="I2251" s="795" t="s">
        <v>1331</v>
      </c>
      <c r="J2251" s="795" t="s">
        <v>1238</v>
      </c>
      <c r="K2251" s="793" t="s">
        <v>1232</v>
      </c>
      <c r="L2251" s="796">
        <v>7</v>
      </c>
      <c r="M2251" s="792">
        <v>12</v>
      </c>
      <c r="N2251" s="794">
        <v>21114.17</v>
      </c>
      <c r="O2251" s="796">
        <v>1</v>
      </c>
      <c r="P2251" s="796">
        <v>6</v>
      </c>
      <c r="Q2251" s="794">
        <v>9911.77</v>
      </c>
    </row>
    <row r="2252" spans="2:17" s="49" customFormat="1" ht="11.25">
      <c r="B2252" s="791" t="s">
        <v>1225</v>
      </c>
      <c r="C2252" s="792" t="s">
        <v>1233</v>
      </c>
      <c r="D2252" s="792" t="s">
        <v>86</v>
      </c>
      <c r="E2252" s="793" t="s">
        <v>1339</v>
      </c>
      <c r="F2252" s="794">
        <v>2300</v>
      </c>
      <c r="G2252" s="792" t="s">
        <v>7094</v>
      </c>
      <c r="H2252" s="795" t="s">
        <v>7095</v>
      </c>
      <c r="I2252" s="795" t="s">
        <v>1857</v>
      </c>
      <c r="J2252" s="795" t="s">
        <v>1256</v>
      </c>
      <c r="K2252" s="793" t="s">
        <v>1327</v>
      </c>
      <c r="L2252" s="796">
        <v>1</v>
      </c>
      <c r="M2252" s="792">
        <v>12</v>
      </c>
      <c r="N2252" s="794">
        <v>30553.67</v>
      </c>
      <c r="O2252" s="796">
        <v>1</v>
      </c>
      <c r="P2252" s="796">
        <v>6</v>
      </c>
      <c r="Q2252" s="794">
        <v>14643.75</v>
      </c>
    </row>
    <row r="2253" spans="2:17" s="49" customFormat="1" ht="11.25">
      <c r="B2253" s="791" t="s">
        <v>1225</v>
      </c>
      <c r="C2253" s="792" t="s">
        <v>1233</v>
      </c>
      <c r="D2253" s="792" t="s">
        <v>86</v>
      </c>
      <c r="E2253" s="793" t="s">
        <v>1435</v>
      </c>
      <c r="F2253" s="794">
        <v>2000</v>
      </c>
      <c r="G2253" s="792" t="s">
        <v>7096</v>
      </c>
      <c r="H2253" s="795" t="s">
        <v>7097</v>
      </c>
      <c r="I2253" s="795" t="s">
        <v>4754</v>
      </c>
      <c r="J2253" s="795" t="s">
        <v>1231</v>
      </c>
      <c r="K2253" s="793" t="s">
        <v>1232</v>
      </c>
      <c r="L2253" s="796">
        <v>1</v>
      </c>
      <c r="M2253" s="792">
        <v>12</v>
      </c>
      <c r="N2253" s="794">
        <v>27999.440000000002</v>
      </c>
      <c r="O2253" s="796">
        <v>0</v>
      </c>
      <c r="P2253" s="796">
        <v>1</v>
      </c>
      <c r="Q2253" s="794">
        <v>2333.33</v>
      </c>
    </row>
    <row r="2254" spans="2:17" s="49" customFormat="1" ht="11.25">
      <c r="B2254" s="791" t="s">
        <v>1225</v>
      </c>
      <c r="C2254" s="792" t="s">
        <v>1233</v>
      </c>
      <c r="D2254" s="792" t="s">
        <v>86</v>
      </c>
      <c r="E2254" s="793" t="s">
        <v>2470</v>
      </c>
      <c r="F2254" s="794">
        <v>2600</v>
      </c>
      <c r="G2254" s="792" t="s">
        <v>7098</v>
      </c>
      <c r="H2254" s="795" t="s">
        <v>7099</v>
      </c>
      <c r="I2254" s="795" t="s">
        <v>3312</v>
      </c>
      <c r="J2254" s="795" t="s">
        <v>1238</v>
      </c>
      <c r="K2254" s="793" t="s">
        <v>1251</v>
      </c>
      <c r="L2254" s="796">
        <v>1</v>
      </c>
      <c r="M2254" s="792">
        <v>12</v>
      </c>
      <c r="N2254" s="794">
        <v>34044.550000000003</v>
      </c>
      <c r="O2254" s="796">
        <v>1</v>
      </c>
      <c r="P2254" s="796">
        <v>6</v>
      </c>
      <c r="Q2254" s="794">
        <v>16437.91</v>
      </c>
    </row>
    <row r="2255" spans="2:17" s="49" customFormat="1" ht="11.25">
      <c r="B2255" s="791" t="s">
        <v>1225</v>
      </c>
      <c r="C2255" s="792" t="s">
        <v>1233</v>
      </c>
      <c r="D2255" s="792" t="s">
        <v>86</v>
      </c>
      <c r="E2255" s="793" t="s">
        <v>1244</v>
      </c>
      <c r="F2255" s="794">
        <v>2000</v>
      </c>
      <c r="G2255" s="792" t="s">
        <v>7100</v>
      </c>
      <c r="H2255" s="795" t="s">
        <v>7101</v>
      </c>
      <c r="I2255" s="795" t="s">
        <v>1290</v>
      </c>
      <c r="J2255" s="795" t="s">
        <v>1238</v>
      </c>
      <c r="K2255" s="793" t="s">
        <v>1232</v>
      </c>
      <c r="L2255" s="796">
        <v>1</v>
      </c>
      <c r="M2255" s="792">
        <v>12</v>
      </c>
      <c r="N2255" s="794">
        <v>27000</v>
      </c>
      <c r="O2255" s="796">
        <v>1</v>
      </c>
      <c r="P2255" s="796">
        <v>6</v>
      </c>
      <c r="Q2255" s="794">
        <v>12927.789999999999</v>
      </c>
    </row>
    <row r="2256" spans="2:17" s="49" customFormat="1" ht="11.25">
      <c r="B2256" s="791" t="s">
        <v>1225</v>
      </c>
      <c r="C2256" s="792" t="s">
        <v>1233</v>
      </c>
      <c r="D2256" s="792" t="s">
        <v>86</v>
      </c>
      <c r="E2256" s="793" t="s">
        <v>1505</v>
      </c>
      <c r="F2256" s="794">
        <v>1800</v>
      </c>
      <c r="G2256" s="792" t="s">
        <v>7102</v>
      </c>
      <c r="H2256" s="795" t="s">
        <v>7103</v>
      </c>
      <c r="I2256" s="795" t="s">
        <v>1513</v>
      </c>
      <c r="J2256" s="795" t="s">
        <v>1256</v>
      </c>
      <c r="K2256" s="793" t="s">
        <v>1327</v>
      </c>
      <c r="L2256" s="796">
        <v>7</v>
      </c>
      <c r="M2256" s="792">
        <v>12</v>
      </c>
      <c r="N2256" s="794">
        <v>24475.73</v>
      </c>
      <c r="O2256" s="796">
        <v>1</v>
      </c>
      <c r="P2256" s="796">
        <v>6</v>
      </c>
      <c r="Q2256" s="794">
        <v>11429.369999999999</v>
      </c>
    </row>
    <row r="2257" spans="2:17" s="49" customFormat="1" ht="11.25">
      <c r="B2257" s="791" t="s">
        <v>1225</v>
      </c>
      <c r="C2257" s="792" t="s">
        <v>1233</v>
      </c>
      <c r="D2257" s="792" t="s">
        <v>86</v>
      </c>
      <c r="E2257" s="793" t="s">
        <v>1234</v>
      </c>
      <c r="F2257" s="794">
        <v>2000</v>
      </c>
      <c r="G2257" s="792" t="s">
        <v>7104</v>
      </c>
      <c r="H2257" s="795" t="s">
        <v>7105</v>
      </c>
      <c r="I2257" s="795" t="s">
        <v>7106</v>
      </c>
      <c r="J2257" s="795" t="s">
        <v>1256</v>
      </c>
      <c r="K2257" s="793" t="s">
        <v>1327</v>
      </c>
      <c r="L2257" s="796">
        <v>1</v>
      </c>
      <c r="M2257" s="792">
        <v>12</v>
      </c>
      <c r="N2257" s="794">
        <v>26998.19</v>
      </c>
      <c r="O2257" s="796">
        <v>1</v>
      </c>
      <c r="P2257" s="796">
        <v>6</v>
      </c>
      <c r="Q2257" s="794">
        <v>12928.32</v>
      </c>
    </row>
    <row r="2258" spans="2:17" s="49" customFormat="1" ht="11.25">
      <c r="B2258" s="791" t="s">
        <v>1225</v>
      </c>
      <c r="C2258" s="792" t="s">
        <v>1233</v>
      </c>
      <c r="D2258" s="792" t="s">
        <v>86</v>
      </c>
      <c r="E2258" s="793" t="s">
        <v>1244</v>
      </c>
      <c r="F2258" s="794">
        <v>2000</v>
      </c>
      <c r="G2258" s="792" t="s">
        <v>7107</v>
      </c>
      <c r="H2258" s="795" t="s">
        <v>7108</v>
      </c>
      <c r="I2258" s="795" t="s">
        <v>7109</v>
      </c>
      <c r="J2258" s="795" t="s">
        <v>1256</v>
      </c>
      <c r="K2258" s="793" t="s">
        <v>1260</v>
      </c>
      <c r="L2258" s="796">
        <v>1</v>
      </c>
      <c r="M2258" s="792">
        <v>12</v>
      </c>
      <c r="N2258" s="794">
        <v>26998.89</v>
      </c>
      <c r="O2258" s="796">
        <v>1</v>
      </c>
      <c r="P2258" s="796">
        <v>6</v>
      </c>
      <c r="Q2258" s="794">
        <v>12861.8</v>
      </c>
    </row>
    <row r="2259" spans="2:17" s="49" customFormat="1" ht="11.25">
      <c r="B2259" s="791" t="s">
        <v>1225</v>
      </c>
      <c r="C2259" s="792" t="s">
        <v>1233</v>
      </c>
      <c r="D2259" s="792" t="s">
        <v>86</v>
      </c>
      <c r="E2259" s="793" t="s">
        <v>4663</v>
      </c>
      <c r="F2259" s="794">
        <v>3000</v>
      </c>
      <c r="G2259" s="792" t="s">
        <v>7110</v>
      </c>
      <c r="H2259" s="795" t="s">
        <v>7111</v>
      </c>
      <c r="I2259" s="795" t="s">
        <v>7112</v>
      </c>
      <c r="J2259" s="795" t="s">
        <v>1256</v>
      </c>
      <c r="K2259" s="793" t="s">
        <v>1327</v>
      </c>
      <c r="L2259" s="796">
        <v>1</v>
      </c>
      <c r="M2259" s="792">
        <v>12</v>
      </c>
      <c r="N2259" s="794">
        <v>38849.799999999996</v>
      </c>
      <c r="O2259" s="796">
        <v>1</v>
      </c>
      <c r="P2259" s="796">
        <v>6</v>
      </c>
      <c r="Q2259" s="794">
        <v>18930</v>
      </c>
    </row>
    <row r="2260" spans="2:17" s="49" customFormat="1" ht="11.25">
      <c r="B2260" s="791" t="s">
        <v>1225</v>
      </c>
      <c r="C2260" s="792" t="s">
        <v>1233</v>
      </c>
      <c r="D2260" s="792" t="s">
        <v>86</v>
      </c>
      <c r="E2260" s="793" t="s">
        <v>3499</v>
      </c>
      <c r="F2260" s="794">
        <v>2300</v>
      </c>
      <c r="G2260" s="792" t="s">
        <v>7113</v>
      </c>
      <c r="H2260" s="795" t="s">
        <v>7114</v>
      </c>
      <c r="I2260" s="795" t="s">
        <v>1929</v>
      </c>
      <c r="J2260" s="795" t="s">
        <v>1238</v>
      </c>
      <c r="K2260" s="793" t="s">
        <v>1251</v>
      </c>
      <c r="L2260" s="796">
        <v>1</v>
      </c>
      <c r="M2260" s="792">
        <v>12</v>
      </c>
      <c r="N2260" s="794">
        <v>30588.82</v>
      </c>
      <c r="O2260" s="796">
        <v>1</v>
      </c>
      <c r="P2260" s="796">
        <v>6</v>
      </c>
      <c r="Q2260" s="794">
        <v>14672.339999999998</v>
      </c>
    </row>
    <row r="2261" spans="2:17" s="49" customFormat="1" ht="11.25">
      <c r="B2261" s="791" t="s">
        <v>1225</v>
      </c>
      <c r="C2261" s="792" t="s">
        <v>1233</v>
      </c>
      <c r="D2261" s="792" t="s">
        <v>86</v>
      </c>
      <c r="E2261" s="793" t="s">
        <v>1505</v>
      </c>
      <c r="F2261" s="794">
        <v>1800</v>
      </c>
      <c r="G2261" s="792" t="s">
        <v>7115</v>
      </c>
      <c r="H2261" s="795" t="s">
        <v>7116</v>
      </c>
      <c r="I2261" s="795" t="s">
        <v>3914</v>
      </c>
      <c r="J2261" s="795" t="s">
        <v>1256</v>
      </c>
      <c r="K2261" s="793" t="s">
        <v>1327</v>
      </c>
      <c r="L2261" s="796">
        <v>7</v>
      </c>
      <c r="M2261" s="792">
        <v>12</v>
      </c>
      <c r="N2261" s="794">
        <v>24600</v>
      </c>
      <c r="O2261" s="796">
        <v>1</v>
      </c>
      <c r="P2261" s="796">
        <v>6</v>
      </c>
      <c r="Q2261" s="794">
        <v>11721.869999999999</v>
      </c>
    </row>
    <row r="2262" spans="2:17" s="49" customFormat="1" ht="11.25">
      <c r="B2262" s="791" t="s">
        <v>1225</v>
      </c>
      <c r="C2262" s="792" t="s">
        <v>1233</v>
      </c>
      <c r="D2262" s="792" t="s">
        <v>86</v>
      </c>
      <c r="E2262" s="793" t="s">
        <v>1239</v>
      </c>
      <c r="F2262" s="794">
        <v>1500</v>
      </c>
      <c r="G2262" s="792" t="s">
        <v>7117</v>
      </c>
      <c r="H2262" s="795" t="s">
        <v>7118</v>
      </c>
      <c r="I2262" s="795" t="s">
        <v>1242</v>
      </c>
      <c r="J2262" s="795" t="s">
        <v>1242</v>
      </c>
      <c r="K2262" s="793" t="s">
        <v>1242</v>
      </c>
      <c r="L2262" s="796">
        <v>7</v>
      </c>
      <c r="M2262" s="792">
        <v>12</v>
      </c>
      <c r="N2262" s="794">
        <v>21194.989999999998</v>
      </c>
      <c r="O2262" s="796">
        <v>1</v>
      </c>
      <c r="P2262" s="796">
        <v>6</v>
      </c>
      <c r="Q2262" s="794">
        <v>9879.7900000000009</v>
      </c>
    </row>
    <row r="2263" spans="2:17" s="49" customFormat="1" ht="11.25">
      <c r="B2263" s="791" t="s">
        <v>1225</v>
      </c>
      <c r="C2263" s="792" t="s">
        <v>1233</v>
      </c>
      <c r="D2263" s="792" t="s">
        <v>86</v>
      </c>
      <c r="E2263" s="793" t="s">
        <v>1244</v>
      </c>
      <c r="F2263" s="794">
        <v>2000</v>
      </c>
      <c r="G2263" s="792" t="s">
        <v>7119</v>
      </c>
      <c r="H2263" s="795" t="s">
        <v>7120</v>
      </c>
      <c r="I2263" s="795" t="s">
        <v>7121</v>
      </c>
      <c r="J2263" s="795" t="s">
        <v>1256</v>
      </c>
      <c r="K2263" s="793" t="s">
        <v>1260</v>
      </c>
      <c r="L2263" s="796">
        <v>1</v>
      </c>
      <c r="M2263" s="792">
        <v>12</v>
      </c>
      <c r="N2263" s="794">
        <v>26927.66</v>
      </c>
      <c r="O2263" s="796">
        <v>1</v>
      </c>
      <c r="P2263" s="796">
        <v>6</v>
      </c>
      <c r="Q2263" s="794">
        <v>12752.639999999998</v>
      </c>
    </row>
    <row r="2264" spans="2:17" s="49" customFormat="1" ht="11.25">
      <c r="B2264" s="791" t="s">
        <v>1225</v>
      </c>
      <c r="C2264" s="792" t="s">
        <v>1233</v>
      </c>
      <c r="D2264" s="792" t="s">
        <v>86</v>
      </c>
      <c r="E2264" s="793" t="s">
        <v>1239</v>
      </c>
      <c r="F2264" s="794">
        <v>1500</v>
      </c>
      <c r="G2264" s="792" t="s">
        <v>7122</v>
      </c>
      <c r="H2264" s="795" t="s">
        <v>7123</v>
      </c>
      <c r="I2264" s="795" t="s">
        <v>2039</v>
      </c>
      <c r="J2264" s="795" t="s">
        <v>1238</v>
      </c>
      <c r="K2264" s="793" t="s">
        <v>1251</v>
      </c>
      <c r="L2264" s="796">
        <v>7</v>
      </c>
      <c r="M2264" s="792">
        <v>12</v>
      </c>
      <c r="N2264" s="794">
        <v>21116.35</v>
      </c>
      <c r="O2264" s="796">
        <v>1</v>
      </c>
      <c r="P2264" s="796">
        <v>6</v>
      </c>
      <c r="Q2264" s="794">
        <v>9859.06</v>
      </c>
    </row>
    <row r="2265" spans="2:17" s="49" customFormat="1" ht="11.25">
      <c r="B2265" s="791" t="s">
        <v>1225</v>
      </c>
      <c r="C2265" s="792" t="s">
        <v>1233</v>
      </c>
      <c r="D2265" s="792" t="s">
        <v>86</v>
      </c>
      <c r="E2265" s="793" t="s">
        <v>1244</v>
      </c>
      <c r="F2265" s="794">
        <v>2000</v>
      </c>
      <c r="G2265" s="792" t="s">
        <v>7124</v>
      </c>
      <c r="H2265" s="795" t="s">
        <v>7125</v>
      </c>
      <c r="I2265" s="795" t="s">
        <v>7126</v>
      </c>
      <c r="J2265" s="795" t="s">
        <v>1238</v>
      </c>
      <c r="K2265" s="793" t="s">
        <v>1232</v>
      </c>
      <c r="L2265" s="796">
        <v>1</v>
      </c>
      <c r="M2265" s="792">
        <v>12</v>
      </c>
      <c r="N2265" s="794">
        <v>26782.35</v>
      </c>
      <c r="O2265" s="796">
        <v>1</v>
      </c>
      <c r="P2265" s="796">
        <v>6</v>
      </c>
      <c r="Q2265" s="794">
        <v>12908.19</v>
      </c>
    </row>
    <row r="2266" spans="2:17" s="49" customFormat="1" ht="11.25">
      <c r="B2266" s="791" t="s">
        <v>1225</v>
      </c>
      <c r="C2266" s="792" t="s">
        <v>1233</v>
      </c>
      <c r="D2266" s="792" t="s">
        <v>86</v>
      </c>
      <c r="E2266" s="793" t="s">
        <v>1276</v>
      </c>
      <c r="F2266" s="794">
        <v>2600</v>
      </c>
      <c r="G2266" s="792" t="s">
        <v>7127</v>
      </c>
      <c r="H2266" s="795" t="s">
        <v>7128</v>
      </c>
      <c r="I2266" s="795" t="s">
        <v>1513</v>
      </c>
      <c r="J2266" s="795" t="s">
        <v>1256</v>
      </c>
      <c r="K2266" s="793" t="s">
        <v>1251</v>
      </c>
      <c r="L2266" s="796">
        <v>7</v>
      </c>
      <c r="M2266" s="792">
        <v>12</v>
      </c>
      <c r="N2266" s="794">
        <v>34457.649999999994</v>
      </c>
      <c r="O2266" s="796">
        <v>1</v>
      </c>
      <c r="P2266" s="796">
        <v>6</v>
      </c>
      <c r="Q2266" s="794">
        <v>16530</v>
      </c>
    </row>
    <row r="2267" spans="2:17" s="49" customFormat="1" ht="11.25">
      <c r="B2267" s="791" t="s">
        <v>1225</v>
      </c>
      <c r="C2267" s="792" t="s">
        <v>1243</v>
      </c>
      <c r="D2267" s="792" t="s">
        <v>86</v>
      </c>
      <c r="E2267" s="793" t="s">
        <v>1276</v>
      </c>
      <c r="F2267" s="794">
        <v>3000</v>
      </c>
      <c r="G2267" s="792" t="s">
        <v>7129</v>
      </c>
      <c r="H2267" s="795" t="s">
        <v>7130</v>
      </c>
      <c r="I2267" s="795" t="s">
        <v>2440</v>
      </c>
      <c r="J2267" s="795" t="s">
        <v>1238</v>
      </c>
      <c r="K2267" s="793" t="s">
        <v>1251</v>
      </c>
      <c r="L2267" s="796">
        <v>1</v>
      </c>
      <c r="M2267" s="792">
        <v>12</v>
      </c>
      <c r="N2267" s="794">
        <v>38957.279999999999</v>
      </c>
      <c r="O2267" s="796">
        <v>1</v>
      </c>
      <c r="P2267" s="796">
        <v>6</v>
      </c>
      <c r="Q2267" s="794">
        <v>18930</v>
      </c>
    </row>
    <row r="2268" spans="2:17" s="49" customFormat="1" ht="11.25">
      <c r="B2268" s="791" t="s">
        <v>1225</v>
      </c>
      <c r="C2268" s="792" t="s">
        <v>1233</v>
      </c>
      <c r="D2268" s="792" t="s">
        <v>86</v>
      </c>
      <c r="E2268" s="793" t="s">
        <v>1450</v>
      </c>
      <c r="F2268" s="794">
        <v>2000</v>
      </c>
      <c r="G2268" s="792" t="s">
        <v>7131</v>
      </c>
      <c r="H2268" s="795" t="s">
        <v>7132</v>
      </c>
      <c r="I2268" s="795" t="s">
        <v>1290</v>
      </c>
      <c r="J2268" s="795" t="s">
        <v>1238</v>
      </c>
      <c r="K2268" s="793" t="s">
        <v>1232</v>
      </c>
      <c r="L2268" s="796">
        <v>7</v>
      </c>
      <c r="M2268" s="792">
        <v>12</v>
      </c>
      <c r="N2268" s="794">
        <v>26868.19</v>
      </c>
      <c r="O2268" s="796">
        <v>1</v>
      </c>
      <c r="P2268" s="796">
        <v>6</v>
      </c>
      <c r="Q2268" s="794">
        <v>12888.9</v>
      </c>
    </row>
    <row r="2269" spans="2:17" s="49" customFormat="1" ht="11.25">
      <c r="B2269" s="791" t="s">
        <v>1225</v>
      </c>
      <c r="C2269" s="792" t="s">
        <v>1233</v>
      </c>
      <c r="D2269" s="792" t="s">
        <v>86</v>
      </c>
      <c r="E2269" s="793" t="s">
        <v>1234</v>
      </c>
      <c r="F2269" s="794">
        <v>2000</v>
      </c>
      <c r="G2269" s="792" t="s">
        <v>7133</v>
      </c>
      <c r="H2269" s="795" t="s">
        <v>7134</v>
      </c>
      <c r="I2269" s="795" t="s">
        <v>2219</v>
      </c>
      <c r="J2269" s="795" t="s">
        <v>1238</v>
      </c>
      <c r="K2269" s="793" t="s">
        <v>1232</v>
      </c>
      <c r="L2269" s="796">
        <v>1</v>
      </c>
      <c r="M2269" s="792">
        <v>12</v>
      </c>
      <c r="N2269" s="794">
        <v>26716.12</v>
      </c>
      <c r="O2269" s="796">
        <v>1</v>
      </c>
      <c r="P2269" s="796">
        <v>6</v>
      </c>
      <c r="Q2269" s="794">
        <v>12833.470000000001</v>
      </c>
    </row>
    <row r="2270" spans="2:17" s="49" customFormat="1" ht="11.25">
      <c r="B2270" s="791" t="s">
        <v>1225</v>
      </c>
      <c r="C2270" s="792" t="s">
        <v>1226</v>
      </c>
      <c r="D2270" s="792" t="s">
        <v>86</v>
      </c>
      <c r="E2270" s="793" t="s">
        <v>1276</v>
      </c>
      <c r="F2270" s="794">
        <v>3000</v>
      </c>
      <c r="G2270" s="792" t="s">
        <v>7135</v>
      </c>
      <c r="H2270" s="795" t="s">
        <v>7136</v>
      </c>
      <c r="I2270" s="795" t="s">
        <v>2440</v>
      </c>
      <c r="J2270" s="795" t="s">
        <v>1238</v>
      </c>
      <c r="K2270" s="793" t="s">
        <v>1251</v>
      </c>
      <c r="L2270" s="796">
        <v>1</v>
      </c>
      <c r="M2270" s="792">
        <v>12</v>
      </c>
      <c r="N2270" s="794">
        <v>39297.090000000004</v>
      </c>
      <c r="O2270" s="796"/>
      <c r="P2270" s="796"/>
      <c r="Q2270" s="794"/>
    </row>
    <row r="2271" spans="2:17" s="49" customFormat="1" ht="11.25">
      <c r="B2271" s="791" t="s">
        <v>1225</v>
      </c>
      <c r="C2271" s="792" t="s">
        <v>1233</v>
      </c>
      <c r="D2271" s="792" t="s">
        <v>86</v>
      </c>
      <c r="E2271" s="793" t="s">
        <v>1505</v>
      </c>
      <c r="F2271" s="794">
        <v>1800</v>
      </c>
      <c r="G2271" s="792" t="s">
        <v>7137</v>
      </c>
      <c r="H2271" s="795" t="s">
        <v>7138</v>
      </c>
      <c r="I2271" s="795" t="s">
        <v>1242</v>
      </c>
      <c r="J2271" s="795" t="s">
        <v>1242</v>
      </c>
      <c r="K2271" s="793" t="s">
        <v>1242</v>
      </c>
      <c r="L2271" s="796">
        <v>7</v>
      </c>
      <c r="M2271" s="792">
        <v>12</v>
      </c>
      <c r="N2271" s="794">
        <v>24539.37</v>
      </c>
      <c r="O2271" s="796">
        <v>1</v>
      </c>
      <c r="P2271" s="796">
        <v>6</v>
      </c>
      <c r="Q2271" s="794">
        <v>11650.99</v>
      </c>
    </row>
    <row r="2272" spans="2:17" s="49" customFormat="1" ht="11.25">
      <c r="B2272" s="791" t="s">
        <v>1225</v>
      </c>
      <c r="C2272" s="792" t="s">
        <v>1233</v>
      </c>
      <c r="D2272" s="792" t="s">
        <v>86</v>
      </c>
      <c r="E2272" s="793" t="s">
        <v>1505</v>
      </c>
      <c r="F2272" s="794">
        <v>1800</v>
      </c>
      <c r="G2272" s="792" t="s">
        <v>7139</v>
      </c>
      <c r="H2272" s="795" t="s">
        <v>7140</v>
      </c>
      <c r="I2272" s="795" t="s">
        <v>1331</v>
      </c>
      <c r="J2272" s="795" t="s">
        <v>1238</v>
      </c>
      <c r="K2272" s="793" t="s">
        <v>1232</v>
      </c>
      <c r="L2272" s="796">
        <v>7</v>
      </c>
      <c r="M2272" s="792">
        <v>12</v>
      </c>
      <c r="N2272" s="794">
        <v>24600</v>
      </c>
      <c r="O2272" s="796">
        <v>1</v>
      </c>
      <c r="P2272" s="796">
        <v>6</v>
      </c>
      <c r="Q2272" s="794">
        <v>11730</v>
      </c>
    </row>
    <row r="2273" spans="2:17" s="49" customFormat="1" ht="11.25">
      <c r="B2273" s="791" t="s">
        <v>1225</v>
      </c>
      <c r="C2273" s="792" t="s">
        <v>1233</v>
      </c>
      <c r="D2273" s="792" t="s">
        <v>86</v>
      </c>
      <c r="E2273" s="793" t="s">
        <v>7141</v>
      </c>
      <c r="F2273" s="794">
        <v>2300</v>
      </c>
      <c r="G2273" s="792" t="s">
        <v>7142</v>
      </c>
      <c r="H2273" s="795" t="s">
        <v>7143</v>
      </c>
      <c r="I2273" s="795" t="s">
        <v>2127</v>
      </c>
      <c r="J2273" s="795" t="s">
        <v>1256</v>
      </c>
      <c r="K2273" s="793" t="s">
        <v>1327</v>
      </c>
      <c r="L2273" s="796">
        <v>1</v>
      </c>
      <c r="M2273" s="792">
        <v>12</v>
      </c>
      <c r="N2273" s="794">
        <v>30515.66</v>
      </c>
      <c r="O2273" s="796">
        <v>1</v>
      </c>
      <c r="P2273" s="796">
        <v>6</v>
      </c>
      <c r="Q2273" s="794">
        <v>14727.6</v>
      </c>
    </row>
    <row r="2274" spans="2:17" s="49" customFormat="1" ht="11.25">
      <c r="B2274" s="791" t="s">
        <v>1225</v>
      </c>
      <c r="C2274" s="792" t="s">
        <v>1233</v>
      </c>
      <c r="D2274" s="792" t="s">
        <v>86</v>
      </c>
      <c r="E2274" s="793" t="s">
        <v>1244</v>
      </c>
      <c r="F2274" s="794">
        <v>2000</v>
      </c>
      <c r="G2274" s="792" t="s">
        <v>7144</v>
      </c>
      <c r="H2274" s="795" t="s">
        <v>7145</v>
      </c>
      <c r="I2274" s="795" t="s">
        <v>7146</v>
      </c>
      <c r="J2274" s="795" t="s">
        <v>1238</v>
      </c>
      <c r="K2274" s="793" t="s">
        <v>1232</v>
      </c>
      <c r="L2274" s="796">
        <v>1</v>
      </c>
      <c r="M2274" s="792">
        <v>12</v>
      </c>
      <c r="N2274" s="794">
        <v>27843.61</v>
      </c>
      <c r="O2274" s="796">
        <v>1</v>
      </c>
      <c r="P2274" s="796">
        <v>6</v>
      </c>
      <c r="Q2274" s="794">
        <v>11387.77</v>
      </c>
    </row>
    <row r="2275" spans="2:17" s="49" customFormat="1" ht="11.25">
      <c r="B2275" s="791" t="s">
        <v>1225</v>
      </c>
      <c r="C2275" s="792" t="s">
        <v>1233</v>
      </c>
      <c r="D2275" s="792" t="s">
        <v>86</v>
      </c>
      <c r="E2275" s="793" t="s">
        <v>1239</v>
      </c>
      <c r="F2275" s="794">
        <v>1500</v>
      </c>
      <c r="G2275" s="792" t="s">
        <v>7147</v>
      </c>
      <c r="H2275" s="795" t="s">
        <v>7148</v>
      </c>
      <c r="I2275" s="795" t="s">
        <v>4684</v>
      </c>
      <c r="J2275" s="795" t="s">
        <v>1256</v>
      </c>
      <c r="K2275" s="793" t="s">
        <v>1327</v>
      </c>
      <c r="L2275" s="796">
        <v>7</v>
      </c>
      <c r="M2275" s="792">
        <v>12</v>
      </c>
      <c r="N2275" s="794">
        <v>21221.98</v>
      </c>
      <c r="O2275" s="796">
        <v>1</v>
      </c>
      <c r="P2275" s="796">
        <v>6</v>
      </c>
      <c r="Q2275" s="794">
        <v>9921.98</v>
      </c>
    </row>
    <row r="2276" spans="2:17" s="49" customFormat="1" ht="11.25">
      <c r="B2276" s="791" t="s">
        <v>1225</v>
      </c>
      <c r="C2276" s="792" t="s">
        <v>1233</v>
      </c>
      <c r="D2276" s="792" t="s">
        <v>86</v>
      </c>
      <c r="E2276" s="793" t="s">
        <v>1244</v>
      </c>
      <c r="F2276" s="794">
        <v>2000</v>
      </c>
      <c r="G2276" s="792" t="s">
        <v>7149</v>
      </c>
      <c r="H2276" s="795" t="s">
        <v>7150</v>
      </c>
      <c r="I2276" s="795" t="s">
        <v>1290</v>
      </c>
      <c r="J2276" s="795" t="s">
        <v>1238</v>
      </c>
      <c r="K2276" s="793" t="s">
        <v>1232</v>
      </c>
      <c r="L2276" s="796">
        <v>1</v>
      </c>
      <c r="M2276" s="792">
        <v>12</v>
      </c>
      <c r="N2276" s="794">
        <v>26965.15</v>
      </c>
      <c r="O2276" s="796">
        <v>1</v>
      </c>
      <c r="P2276" s="796">
        <v>6</v>
      </c>
      <c r="Q2276" s="794">
        <v>12886.66</v>
      </c>
    </row>
    <row r="2277" spans="2:17" s="49" customFormat="1" ht="11.25">
      <c r="B2277" s="791" t="s">
        <v>1225</v>
      </c>
      <c r="C2277" s="792" t="s">
        <v>1233</v>
      </c>
      <c r="D2277" s="792" t="s">
        <v>86</v>
      </c>
      <c r="E2277" s="793" t="s">
        <v>1888</v>
      </c>
      <c r="F2277" s="794">
        <v>2700</v>
      </c>
      <c r="G2277" s="792" t="s">
        <v>7151</v>
      </c>
      <c r="H2277" s="795" t="s">
        <v>7152</v>
      </c>
      <c r="I2277" s="795" t="s">
        <v>1247</v>
      </c>
      <c r="J2277" s="795" t="s">
        <v>1256</v>
      </c>
      <c r="K2277" s="793" t="s">
        <v>1327</v>
      </c>
      <c r="L2277" s="796">
        <v>1</v>
      </c>
      <c r="M2277" s="792">
        <v>12</v>
      </c>
      <c r="N2277" s="794">
        <v>35325.360000000001</v>
      </c>
      <c r="O2277" s="796">
        <v>1</v>
      </c>
      <c r="P2277" s="796">
        <v>6</v>
      </c>
      <c r="Q2277" s="794">
        <v>17128.310000000001</v>
      </c>
    </row>
    <row r="2278" spans="2:17" s="49" customFormat="1" ht="11.25">
      <c r="B2278" s="791" t="s">
        <v>1225</v>
      </c>
      <c r="C2278" s="792" t="s">
        <v>1233</v>
      </c>
      <c r="D2278" s="792" t="s">
        <v>86</v>
      </c>
      <c r="E2278" s="793" t="s">
        <v>1244</v>
      </c>
      <c r="F2278" s="794">
        <v>2000</v>
      </c>
      <c r="G2278" s="792" t="s">
        <v>7153</v>
      </c>
      <c r="H2278" s="795" t="s">
        <v>7154</v>
      </c>
      <c r="I2278" s="795" t="s">
        <v>7155</v>
      </c>
      <c r="J2278" s="795" t="s">
        <v>1256</v>
      </c>
      <c r="K2278" s="793" t="s">
        <v>1260</v>
      </c>
      <c r="L2278" s="796">
        <v>1</v>
      </c>
      <c r="M2278" s="792">
        <v>12</v>
      </c>
      <c r="N2278" s="794">
        <v>26933.33</v>
      </c>
      <c r="O2278" s="796">
        <v>1</v>
      </c>
      <c r="P2278" s="796">
        <v>6</v>
      </c>
      <c r="Q2278" s="794">
        <v>12929.869999999999</v>
      </c>
    </row>
    <row r="2279" spans="2:17" s="49" customFormat="1" ht="11.25">
      <c r="B2279" s="791" t="s">
        <v>1225</v>
      </c>
      <c r="C2279" s="792" t="s">
        <v>1233</v>
      </c>
      <c r="D2279" s="792" t="s">
        <v>86</v>
      </c>
      <c r="E2279" s="793" t="s">
        <v>1680</v>
      </c>
      <c r="F2279" s="794">
        <v>4500</v>
      </c>
      <c r="G2279" s="792" t="s">
        <v>7156</v>
      </c>
      <c r="H2279" s="795" t="s">
        <v>7157</v>
      </c>
      <c r="I2279" s="795" t="s">
        <v>2258</v>
      </c>
      <c r="J2279" s="795" t="s">
        <v>1256</v>
      </c>
      <c r="K2279" s="793" t="s">
        <v>1251</v>
      </c>
      <c r="L2279" s="796">
        <v>1</v>
      </c>
      <c r="M2279" s="792">
        <v>12</v>
      </c>
      <c r="N2279" s="794">
        <v>56846.869999999995</v>
      </c>
      <c r="O2279" s="796">
        <v>1</v>
      </c>
      <c r="P2279" s="796">
        <v>6</v>
      </c>
      <c r="Q2279" s="794">
        <v>27930</v>
      </c>
    </row>
    <row r="2280" spans="2:17" s="49" customFormat="1" ht="11.25">
      <c r="B2280" s="791" t="s">
        <v>1225</v>
      </c>
      <c r="C2280" s="792" t="s">
        <v>1233</v>
      </c>
      <c r="D2280" s="792" t="s">
        <v>86</v>
      </c>
      <c r="E2280" s="793" t="s">
        <v>1239</v>
      </c>
      <c r="F2280" s="794">
        <v>1500</v>
      </c>
      <c r="G2280" s="792" t="s">
        <v>7158</v>
      </c>
      <c r="H2280" s="795" t="s">
        <v>7159</v>
      </c>
      <c r="I2280" s="795" t="s">
        <v>2127</v>
      </c>
      <c r="J2280" s="795" t="s">
        <v>1256</v>
      </c>
      <c r="K2280" s="793" t="s">
        <v>1327</v>
      </c>
      <c r="L2280" s="796">
        <v>7</v>
      </c>
      <c r="M2280" s="792">
        <v>12</v>
      </c>
      <c r="N2280" s="794">
        <v>21150</v>
      </c>
      <c r="O2280" s="796">
        <v>1</v>
      </c>
      <c r="P2280" s="796">
        <v>6</v>
      </c>
      <c r="Q2280" s="794">
        <v>9930</v>
      </c>
    </row>
    <row r="2281" spans="2:17" s="49" customFormat="1" ht="11.25">
      <c r="B2281" s="791" t="s">
        <v>1225</v>
      </c>
      <c r="C2281" s="792" t="s">
        <v>1233</v>
      </c>
      <c r="D2281" s="792" t="s">
        <v>86</v>
      </c>
      <c r="E2281" s="793" t="s">
        <v>1252</v>
      </c>
      <c r="F2281" s="794">
        <v>2300</v>
      </c>
      <c r="G2281" s="792" t="s">
        <v>7160</v>
      </c>
      <c r="H2281" s="795" t="s">
        <v>7161</v>
      </c>
      <c r="I2281" s="795" t="s">
        <v>7162</v>
      </c>
      <c r="J2281" s="795" t="s">
        <v>1256</v>
      </c>
      <c r="K2281" s="793" t="s">
        <v>1327</v>
      </c>
      <c r="L2281" s="796">
        <v>4</v>
      </c>
      <c r="M2281" s="792">
        <v>12</v>
      </c>
      <c r="N2281" s="794">
        <v>30600</v>
      </c>
      <c r="O2281" s="796">
        <v>1</v>
      </c>
      <c r="P2281" s="796">
        <v>6</v>
      </c>
      <c r="Q2281" s="794">
        <v>14729.68</v>
      </c>
    </row>
    <row r="2282" spans="2:17" s="49" customFormat="1" ht="11.25">
      <c r="B2282" s="791" t="s">
        <v>1225</v>
      </c>
      <c r="C2282" s="792" t="s">
        <v>1233</v>
      </c>
      <c r="D2282" s="792" t="s">
        <v>86</v>
      </c>
      <c r="E2282" s="793" t="s">
        <v>1239</v>
      </c>
      <c r="F2282" s="794">
        <v>1500</v>
      </c>
      <c r="G2282" s="792" t="s">
        <v>7163</v>
      </c>
      <c r="H2282" s="795" t="s">
        <v>7164</v>
      </c>
      <c r="I2282" s="795" t="s">
        <v>2087</v>
      </c>
      <c r="J2282" s="795" t="s">
        <v>1238</v>
      </c>
      <c r="K2282" s="793" t="s">
        <v>1251</v>
      </c>
      <c r="L2282" s="796">
        <v>7</v>
      </c>
      <c r="M2282" s="792">
        <v>12</v>
      </c>
      <c r="N2282" s="794">
        <v>21146.25</v>
      </c>
      <c r="O2282" s="796">
        <v>1</v>
      </c>
      <c r="P2282" s="796">
        <v>6</v>
      </c>
      <c r="Q2282" s="794">
        <v>9850.7300000000014</v>
      </c>
    </row>
    <row r="2283" spans="2:17" s="49" customFormat="1" ht="11.25">
      <c r="B2283" s="791" t="s">
        <v>1225</v>
      </c>
      <c r="C2283" s="792" t="s">
        <v>1233</v>
      </c>
      <c r="D2283" s="792" t="s">
        <v>86</v>
      </c>
      <c r="E2283" s="793" t="s">
        <v>3810</v>
      </c>
      <c r="F2283" s="794">
        <v>2600</v>
      </c>
      <c r="G2283" s="792" t="s">
        <v>7165</v>
      </c>
      <c r="H2283" s="795" t="s">
        <v>7166</v>
      </c>
      <c r="I2283" s="795" t="s">
        <v>1331</v>
      </c>
      <c r="J2283" s="795" t="s">
        <v>1238</v>
      </c>
      <c r="K2283" s="793" t="s">
        <v>1251</v>
      </c>
      <c r="L2283" s="796">
        <v>1</v>
      </c>
      <c r="M2283" s="792">
        <v>12</v>
      </c>
      <c r="N2283" s="794">
        <v>34113.15</v>
      </c>
      <c r="O2283" s="796">
        <v>1</v>
      </c>
      <c r="P2283" s="796">
        <v>6</v>
      </c>
      <c r="Q2283" s="794">
        <v>16528.010000000002</v>
      </c>
    </row>
    <row r="2284" spans="2:17" s="49" customFormat="1" ht="11.25">
      <c r="B2284" s="791" t="s">
        <v>1225</v>
      </c>
      <c r="C2284" s="792" t="s">
        <v>1233</v>
      </c>
      <c r="D2284" s="792" t="s">
        <v>86</v>
      </c>
      <c r="E2284" s="793" t="s">
        <v>6168</v>
      </c>
      <c r="F2284" s="794">
        <v>2000</v>
      </c>
      <c r="G2284" s="792" t="s">
        <v>7167</v>
      </c>
      <c r="H2284" s="795" t="s">
        <v>7168</v>
      </c>
      <c r="I2284" s="795" t="s">
        <v>7169</v>
      </c>
      <c r="J2284" s="795" t="s">
        <v>1256</v>
      </c>
      <c r="K2284" s="793" t="s">
        <v>1260</v>
      </c>
      <c r="L2284" s="796">
        <v>1</v>
      </c>
      <c r="M2284" s="792">
        <v>12</v>
      </c>
      <c r="N2284" s="794">
        <v>26992.23</v>
      </c>
      <c r="O2284" s="796">
        <v>1</v>
      </c>
      <c r="P2284" s="796">
        <v>6</v>
      </c>
      <c r="Q2284" s="794">
        <v>12930</v>
      </c>
    </row>
    <row r="2285" spans="2:17" s="49" customFormat="1" ht="11.25">
      <c r="B2285" s="791" t="s">
        <v>1225</v>
      </c>
      <c r="C2285" s="792" t="s">
        <v>1233</v>
      </c>
      <c r="D2285" s="792" t="s">
        <v>86</v>
      </c>
      <c r="E2285" s="793" t="s">
        <v>1252</v>
      </c>
      <c r="F2285" s="794">
        <v>2300</v>
      </c>
      <c r="G2285" s="792" t="s">
        <v>7170</v>
      </c>
      <c r="H2285" s="795" t="s">
        <v>7171</v>
      </c>
      <c r="I2285" s="795" t="s">
        <v>1513</v>
      </c>
      <c r="J2285" s="795" t="s">
        <v>1238</v>
      </c>
      <c r="K2285" s="793" t="s">
        <v>1232</v>
      </c>
      <c r="L2285" s="796">
        <v>4</v>
      </c>
      <c r="M2285" s="792">
        <v>12</v>
      </c>
      <c r="N2285" s="794">
        <v>30595.040000000001</v>
      </c>
      <c r="O2285" s="796">
        <v>1</v>
      </c>
      <c r="P2285" s="796">
        <v>6</v>
      </c>
      <c r="Q2285" s="794">
        <v>14721.37</v>
      </c>
    </row>
    <row r="2286" spans="2:17" s="49" customFormat="1" ht="11.25">
      <c r="B2286" s="791" t="s">
        <v>1225</v>
      </c>
      <c r="C2286" s="792" t="s">
        <v>1233</v>
      </c>
      <c r="D2286" s="792" t="s">
        <v>86</v>
      </c>
      <c r="E2286" s="793" t="s">
        <v>1339</v>
      </c>
      <c r="F2286" s="794">
        <v>2300</v>
      </c>
      <c r="G2286" s="792" t="s">
        <v>7172</v>
      </c>
      <c r="H2286" s="795" t="s">
        <v>7173</v>
      </c>
      <c r="I2286" s="795" t="s">
        <v>1274</v>
      </c>
      <c r="J2286" s="795" t="s">
        <v>1256</v>
      </c>
      <c r="K2286" s="793" t="s">
        <v>1327</v>
      </c>
      <c r="L2286" s="796">
        <v>1</v>
      </c>
      <c r="M2286" s="792">
        <v>12</v>
      </c>
      <c r="N2286" s="794">
        <v>30212.829999999998</v>
      </c>
      <c r="O2286" s="796">
        <v>1</v>
      </c>
      <c r="P2286" s="796">
        <v>6</v>
      </c>
      <c r="Q2286" s="794">
        <v>13346.160000000002</v>
      </c>
    </row>
    <row r="2287" spans="2:17" s="49" customFormat="1" ht="11.25">
      <c r="B2287" s="791" t="s">
        <v>1225</v>
      </c>
      <c r="C2287" s="792" t="s">
        <v>1233</v>
      </c>
      <c r="D2287" s="792" t="s">
        <v>86</v>
      </c>
      <c r="E2287" s="793" t="s">
        <v>1339</v>
      </c>
      <c r="F2287" s="794">
        <v>2300</v>
      </c>
      <c r="G2287" s="792" t="s">
        <v>7174</v>
      </c>
      <c r="H2287" s="795" t="s">
        <v>7175</v>
      </c>
      <c r="I2287" s="795" t="s">
        <v>7176</v>
      </c>
      <c r="J2287" s="795" t="s">
        <v>1256</v>
      </c>
      <c r="K2287" s="793" t="s">
        <v>1251</v>
      </c>
      <c r="L2287" s="796">
        <v>1</v>
      </c>
      <c r="M2287" s="792">
        <v>12</v>
      </c>
      <c r="N2287" s="794">
        <v>30596.16</v>
      </c>
      <c r="O2287" s="796">
        <v>1</v>
      </c>
      <c r="P2287" s="796">
        <v>6</v>
      </c>
      <c r="Q2287" s="794">
        <v>14726.960000000001</v>
      </c>
    </row>
    <row r="2288" spans="2:17" s="49" customFormat="1" ht="11.25">
      <c r="B2288" s="791" t="s">
        <v>1225</v>
      </c>
      <c r="C2288" s="792" t="s">
        <v>1233</v>
      </c>
      <c r="D2288" s="792" t="s">
        <v>86</v>
      </c>
      <c r="E2288" s="793" t="s">
        <v>4233</v>
      </c>
      <c r="F2288" s="794">
        <v>2000</v>
      </c>
      <c r="G2288" s="792" t="s">
        <v>7177</v>
      </c>
      <c r="H2288" s="795" t="s">
        <v>7178</v>
      </c>
      <c r="I2288" s="795" t="s">
        <v>7179</v>
      </c>
      <c r="J2288" s="795" t="s">
        <v>1238</v>
      </c>
      <c r="K2288" s="793" t="s">
        <v>1232</v>
      </c>
      <c r="L2288" s="796">
        <v>1</v>
      </c>
      <c r="M2288" s="792">
        <v>12</v>
      </c>
      <c r="N2288" s="794">
        <v>28002.36</v>
      </c>
      <c r="O2288" s="796">
        <v>1</v>
      </c>
      <c r="P2288" s="796">
        <v>6</v>
      </c>
      <c r="Q2288" s="794">
        <v>12928.470000000001</v>
      </c>
    </row>
    <row r="2289" spans="2:17" s="49" customFormat="1" ht="11.25">
      <c r="B2289" s="791" t="s">
        <v>1225</v>
      </c>
      <c r="C2289" s="792" t="s">
        <v>1233</v>
      </c>
      <c r="D2289" s="792" t="s">
        <v>86</v>
      </c>
      <c r="E2289" s="793" t="s">
        <v>1244</v>
      </c>
      <c r="F2289" s="794">
        <v>1500</v>
      </c>
      <c r="G2289" s="792" t="s">
        <v>7180</v>
      </c>
      <c r="H2289" s="795" t="s">
        <v>7181</v>
      </c>
      <c r="I2289" s="795" t="s">
        <v>1290</v>
      </c>
      <c r="J2289" s="795" t="s">
        <v>1238</v>
      </c>
      <c r="K2289" s="793" t="s">
        <v>1251</v>
      </c>
      <c r="L2289" s="796">
        <v>7</v>
      </c>
      <c r="M2289" s="792">
        <v>12</v>
      </c>
      <c r="N2289" s="794">
        <v>21129.68</v>
      </c>
      <c r="O2289" s="796">
        <v>1</v>
      </c>
      <c r="P2289" s="796">
        <v>6</v>
      </c>
      <c r="Q2289" s="794">
        <v>9921.5600000000013</v>
      </c>
    </row>
    <row r="2290" spans="2:17" s="49" customFormat="1" ht="11.25">
      <c r="B2290" s="791" t="s">
        <v>1225</v>
      </c>
      <c r="C2290" s="792" t="s">
        <v>1233</v>
      </c>
      <c r="D2290" s="792" t="s">
        <v>86</v>
      </c>
      <c r="E2290" s="793" t="s">
        <v>1719</v>
      </c>
      <c r="F2290" s="794">
        <v>1800</v>
      </c>
      <c r="G2290" s="792" t="s">
        <v>7182</v>
      </c>
      <c r="H2290" s="795" t="s">
        <v>7183</v>
      </c>
      <c r="I2290" s="795" t="s">
        <v>7184</v>
      </c>
      <c r="J2290" s="795" t="s">
        <v>1256</v>
      </c>
      <c r="K2290" s="793" t="s">
        <v>1260</v>
      </c>
      <c r="L2290" s="796">
        <v>7</v>
      </c>
      <c r="M2290" s="792">
        <v>12</v>
      </c>
      <c r="N2290" s="794">
        <v>24583.489999999998</v>
      </c>
      <c r="O2290" s="796">
        <v>1</v>
      </c>
      <c r="P2290" s="796">
        <v>6</v>
      </c>
      <c r="Q2290" s="794">
        <v>11670.74</v>
      </c>
    </row>
    <row r="2291" spans="2:17" s="49" customFormat="1" ht="11.25">
      <c r="B2291" s="791" t="s">
        <v>1225</v>
      </c>
      <c r="C2291" s="792" t="s">
        <v>1233</v>
      </c>
      <c r="D2291" s="792" t="s">
        <v>86</v>
      </c>
      <c r="E2291" s="793" t="s">
        <v>1234</v>
      </c>
      <c r="F2291" s="794">
        <v>2000</v>
      </c>
      <c r="G2291" s="792" t="s">
        <v>7185</v>
      </c>
      <c r="H2291" s="795" t="s">
        <v>7186</v>
      </c>
      <c r="I2291" s="795" t="s">
        <v>1290</v>
      </c>
      <c r="J2291" s="795" t="s">
        <v>1238</v>
      </c>
      <c r="K2291" s="793" t="s">
        <v>1251</v>
      </c>
      <c r="L2291" s="796">
        <v>1</v>
      </c>
      <c r="M2291" s="792">
        <v>12</v>
      </c>
      <c r="N2291" s="794">
        <v>27022.09</v>
      </c>
      <c r="O2291" s="796">
        <v>1</v>
      </c>
      <c r="P2291" s="796">
        <v>6</v>
      </c>
      <c r="Q2291" s="794">
        <v>12850</v>
      </c>
    </row>
    <row r="2292" spans="2:17" s="49" customFormat="1" ht="11.25">
      <c r="B2292" s="791" t="s">
        <v>1225</v>
      </c>
      <c r="C2292" s="792" t="s">
        <v>1233</v>
      </c>
      <c r="D2292" s="792" t="s">
        <v>86</v>
      </c>
      <c r="E2292" s="793" t="s">
        <v>1312</v>
      </c>
      <c r="F2292" s="794">
        <v>2000</v>
      </c>
      <c r="G2292" s="792" t="s">
        <v>7187</v>
      </c>
      <c r="H2292" s="795" t="s">
        <v>7188</v>
      </c>
      <c r="I2292" s="795" t="s">
        <v>7189</v>
      </c>
      <c r="J2292" s="795" t="s">
        <v>1256</v>
      </c>
      <c r="K2292" s="793" t="s">
        <v>1260</v>
      </c>
      <c r="L2292" s="796">
        <v>1</v>
      </c>
      <c r="M2292" s="792">
        <v>12</v>
      </c>
      <c r="N2292" s="794">
        <v>27000</v>
      </c>
      <c r="O2292" s="796">
        <v>1</v>
      </c>
      <c r="P2292" s="796">
        <v>6</v>
      </c>
      <c r="Q2292" s="794">
        <v>12928.75</v>
      </c>
    </row>
    <row r="2293" spans="2:17" s="49" customFormat="1" ht="11.25">
      <c r="B2293" s="791" t="s">
        <v>1225</v>
      </c>
      <c r="C2293" s="792" t="s">
        <v>1233</v>
      </c>
      <c r="D2293" s="792" t="s">
        <v>86</v>
      </c>
      <c r="E2293" s="793" t="s">
        <v>7190</v>
      </c>
      <c r="F2293" s="794">
        <v>2300</v>
      </c>
      <c r="G2293" s="792" t="s">
        <v>7191</v>
      </c>
      <c r="H2293" s="795" t="s">
        <v>7192</v>
      </c>
      <c r="I2293" s="795" t="s">
        <v>7193</v>
      </c>
      <c r="J2293" s="795" t="s">
        <v>1256</v>
      </c>
      <c r="K2293" s="793" t="s">
        <v>1260</v>
      </c>
      <c r="L2293" s="796">
        <v>1</v>
      </c>
      <c r="M2293" s="792">
        <v>12</v>
      </c>
      <c r="N2293" s="794">
        <v>26530.63</v>
      </c>
      <c r="O2293" s="796">
        <v>1</v>
      </c>
      <c r="P2293" s="796">
        <v>6</v>
      </c>
      <c r="Q2293" s="794">
        <v>14722.33</v>
      </c>
    </row>
    <row r="2294" spans="2:17" s="49" customFormat="1" ht="11.25">
      <c r="B2294" s="791" t="s">
        <v>1225</v>
      </c>
      <c r="C2294" s="792" t="s">
        <v>1233</v>
      </c>
      <c r="D2294" s="792" t="s">
        <v>86</v>
      </c>
      <c r="E2294" s="793" t="s">
        <v>1505</v>
      </c>
      <c r="F2294" s="794">
        <v>1800</v>
      </c>
      <c r="G2294" s="792" t="s">
        <v>7194</v>
      </c>
      <c r="H2294" s="795" t="s">
        <v>7195</v>
      </c>
      <c r="I2294" s="795" t="s">
        <v>1857</v>
      </c>
      <c r="J2294" s="795" t="s">
        <v>1256</v>
      </c>
      <c r="K2294" s="793" t="s">
        <v>1327</v>
      </c>
      <c r="L2294" s="796">
        <v>4</v>
      </c>
      <c r="M2294" s="792">
        <v>12</v>
      </c>
      <c r="N2294" s="794">
        <v>24580.11</v>
      </c>
      <c r="O2294" s="796">
        <v>1</v>
      </c>
      <c r="P2294" s="796">
        <v>6</v>
      </c>
      <c r="Q2294" s="794">
        <v>11653</v>
      </c>
    </row>
    <row r="2295" spans="2:17" s="49" customFormat="1" ht="11.25">
      <c r="B2295" s="791" t="s">
        <v>1225</v>
      </c>
      <c r="C2295" s="792" t="s">
        <v>1233</v>
      </c>
      <c r="D2295" s="792" t="s">
        <v>86</v>
      </c>
      <c r="E2295" s="793" t="s">
        <v>1244</v>
      </c>
      <c r="F2295" s="794">
        <v>2000</v>
      </c>
      <c r="G2295" s="792" t="s">
        <v>7196</v>
      </c>
      <c r="H2295" s="795" t="s">
        <v>7197</v>
      </c>
      <c r="I2295" s="795" t="s">
        <v>1513</v>
      </c>
      <c r="J2295" s="795" t="s">
        <v>1256</v>
      </c>
      <c r="K2295" s="793" t="s">
        <v>1260</v>
      </c>
      <c r="L2295" s="796">
        <v>1</v>
      </c>
      <c r="M2295" s="792">
        <v>12</v>
      </c>
      <c r="N2295" s="794">
        <v>26882.22</v>
      </c>
      <c r="O2295" s="796">
        <v>1</v>
      </c>
      <c r="P2295" s="796">
        <v>6</v>
      </c>
      <c r="Q2295" s="794">
        <v>12626.800000000001</v>
      </c>
    </row>
    <row r="2296" spans="2:17" s="49" customFormat="1" ht="11.25">
      <c r="B2296" s="791" t="s">
        <v>1225</v>
      </c>
      <c r="C2296" s="792" t="s">
        <v>1233</v>
      </c>
      <c r="D2296" s="792" t="s">
        <v>86</v>
      </c>
      <c r="E2296" s="793" t="s">
        <v>2626</v>
      </c>
      <c r="F2296" s="794">
        <v>2000</v>
      </c>
      <c r="G2296" s="792" t="s">
        <v>7198</v>
      </c>
      <c r="H2296" s="795" t="s">
        <v>7199</v>
      </c>
      <c r="I2296" s="795" t="s">
        <v>7200</v>
      </c>
      <c r="J2296" s="795" t="s">
        <v>1238</v>
      </c>
      <c r="K2296" s="793" t="s">
        <v>1260</v>
      </c>
      <c r="L2296" s="796">
        <v>1</v>
      </c>
      <c r="M2296" s="792">
        <v>12</v>
      </c>
      <c r="N2296" s="794">
        <v>27970.55</v>
      </c>
      <c r="O2296" s="796">
        <v>1</v>
      </c>
      <c r="P2296" s="796">
        <v>6</v>
      </c>
      <c r="Q2296" s="794">
        <v>12790.279999999999</v>
      </c>
    </row>
    <row r="2297" spans="2:17" s="49" customFormat="1" ht="11.25">
      <c r="B2297" s="791" t="s">
        <v>1225</v>
      </c>
      <c r="C2297" s="792" t="s">
        <v>1243</v>
      </c>
      <c r="D2297" s="792" t="s">
        <v>86</v>
      </c>
      <c r="E2297" s="793" t="s">
        <v>7201</v>
      </c>
      <c r="F2297" s="794">
        <v>4500</v>
      </c>
      <c r="G2297" s="792" t="s">
        <v>7202</v>
      </c>
      <c r="H2297" s="795" t="s">
        <v>7203</v>
      </c>
      <c r="I2297" s="795" t="s">
        <v>1449</v>
      </c>
      <c r="J2297" s="795" t="s">
        <v>1256</v>
      </c>
      <c r="K2297" s="793" t="s">
        <v>1251</v>
      </c>
      <c r="L2297" s="796">
        <v>7</v>
      </c>
      <c r="M2297" s="792">
        <v>12</v>
      </c>
      <c r="N2297" s="794">
        <v>56998.119999999995</v>
      </c>
      <c r="O2297" s="796">
        <v>1</v>
      </c>
      <c r="P2297" s="796">
        <v>6</v>
      </c>
      <c r="Q2297" s="794">
        <v>27928.75</v>
      </c>
    </row>
    <row r="2298" spans="2:17" s="49" customFormat="1" ht="11.25">
      <c r="B2298" s="791" t="s">
        <v>1225</v>
      </c>
      <c r="C2298" s="792" t="s">
        <v>1233</v>
      </c>
      <c r="D2298" s="792" t="s">
        <v>86</v>
      </c>
      <c r="E2298" s="793" t="s">
        <v>1699</v>
      </c>
      <c r="F2298" s="794">
        <v>4500</v>
      </c>
      <c r="G2298" s="792" t="s">
        <v>7204</v>
      </c>
      <c r="H2298" s="795" t="s">
        <v>7205</v>
      </c>
      <c r="I2298" s="795" t="s">
        <v>1242</v>
      </c>
      <c r="J2298" s="795" t="s">
        <v>1242</v>
      </c>
      <c r="K2298" s="793" t="s">
        <v>1242</v>
      </c>
      <c r="L2298" s="796">
        <v>6</v>
      </c>
      <c r="M2298" s="792">
        <v>12</v>
      </c>
      <c r="N2298" s="794">
        <v>56785.619999999995</v>
      </c>
      <c r="O2298" s="796">
        <v>1</v>
      </c>
      <c r="P2298" s="796">
        <v>6</v>
      </c>
      <c r="Q2298" s="794">
        <v>27930</v>
      </c>
    </row>
    <row r="2299" spans="2:17" s="49" customFormat="1" ht="11.25">
      <c r="B2299" s="791" t="s">
        <v>1225</v>
      </c>
      <c r="C2299" s="792" t="s">
        <v>1233</v>
      </c>
      <c r="D2299" s="792" t="s">
        <v>86</v>
      </c>
      <c r="E2299" s="793" t="s">
        <v>2898</v>
      </c>
      <c r="F2299" s="794">
        <v>3600</v>
      </c>
      <c r="G2299" s="792" t="s">
        <v>7206</v>
      </c>
      <c r="H2299" s="795" t="s">
        <v>7207</v>
      </c>
      <c r="I2299" s="795" t="s">
        <v>2127</v>
      </c>
      <c r="J2299" s="795" t="s">
        <v>1256</v>
      </c>
      <c r="K2299" s="793" t="s">
        <v>1327</v>
      </c>
      <c r="L2299" s="796">
        <v>1</v>
      </c>
      <c r="M2299" s="792">
        <v>12</v>
      </c>
      <c r="N2299" s="794">
        <v>46044.25</v>
      </c>
      <c r="O2299" s="796">
        <v>1</v>
      </c>
      <c r="P2299" s="796">
        <v>6</v>
      </c>
      <c r="Q2299" s="794">
        <v>18930</v>
      </c>
    </row>
    <row r="2300" spans="2:17" s="49" customFormat="1" ht="11.25">
      <c r="B2300" s="791" t="s">
        <v>1225</v>
      </c>
      <c r="C2300" s="792" t="s">
        <v>1233</v>
      </c>
      <c r="D2300" s="792" t="s">
        <v>86</v>
      </c>
      <c r="E2300" s="793" t="s">
        <v>3168</v>
      </c>
      <c r="F2300" s="794">
        <v>2000</v>
      </c>
      <c r="G2300" s="792" t="s">
        <v>7208</v>
      </c>
      <c r="H2300" s="795" t="s">
        <v>7209</v>
      </c>
      <c r="I2300" s="795" t="s">
        <v>7210</v>
      </c>
      <c r="J2300" s="795" t="s">
        <v>1231</v>
      </c>
      <c r="K2300" s="793" t="s">
        <v>1232</v>
      </c>
      <c r="L2300" s="796">
        <v>1</v>
      </c>
      <c r="M2300" s="792">
        <v>12</v>
      </c>
      <c r="N2300" s="794">
        <v>26735.83</v>
      </c>
      <c r="O2300" s="796">
        <v>1</v>
      </c>
      <c r="P2300" s="796">
        <v>6</v>
      </c>
      <c r="Q2300" s="794">
        <v>12924.570000000002</v>
      </c>
    </row>
    <row r="2301" spans="2:17" s="49" customFormat="1" ht="11.25">
      <c r="B2301" s="791" t="s">
        <v>1225</v>
      </c>
      <c r="C2301" s="792" t="s">
        <v>1233</v>
      </c>
      <c r="D2301" s="792" t="s">
        <v>86</v>
      </c>
      <c r="E2301" s="793" t="s">
        <v>1244</v>
      </c>
      <c r="F2301" s="794">
        <v>2000</v>
      </c>
      <c r="G2301" s="792" t="s">
        <v>7211</v>
      </c>
      <c r="H2301" s="795" t="s">
        <v>7212</v>
      </c>
      <c r="I2301" s="795" t="s">
        <v>7213</v>
      </c>
      <c r="J2301" s="795" t="s">
        <v>1238</v>
      </c>
      <c r="K2301" s="793" t="s">
        <v>1251</v>
      </c>
      <c r="L2301" s="796">
        <v>1</v>
      </c>
      <c r="M2301" s="792">
        <v>12</v>
      </c>
      <c r="N2301" s="794">
        <v>26933.33</v>
      </c>
      <c r="O2301" s="796">
        <v>1</v>
      </c>
      <c r="P2301" s="796">
        <v>6</v>
      </c>
      <c r="Q2301" s="794">
        <v>12930</v>
      </c>
    </row>
    <row r="2302" spans="2:17" s="49" customFormat="1" ht="11.25">
      <c r="B2302" s="791" t="s">
        <v>1225</v>
      </c>
      <c r="C2302" s="792" t="s">
        <v>1233</v>
      </c>
      <c r="D2302" s="792" t="s">
        <v>86</v>
      </c>
      <c r="E2302" s="793" t="s">
        <v>1234</v>
      </c>
      <c r="F2302" s="794">
        <v>2000</v>
      </c>
      <c r="G2302" s="792" t="s">
        <v>7214</v>
      </c>
      <c r="H2302" s="795" t="s">
        <v>7215</v>
      </c>
      <c r="I2302" s="795" t="s">
        <v>3065</v>
      </c>
      <c r="J2302" s="795" t="s">
        <v>1231</v>
      </c>
      <c r="K2302" s="793" t="s">
        <v>1232</v>
      </c>
      <c r="L2302" s="796">
        <v>1</v>
      </c>
      <c r="M2302" s="792">
        <v>12</v>
      </c>
      <c r="N2302" s="794">
        <v>27000</v>
      </c>
      <c r="O2302" s="796">
        <v>1</v>
      </c>
      <c r="P2302" s="796">
        <v>6</v>
      </c>
      <c r="Q2302" s="794">
        <v>12930</v>
      </c>
    </row>
    <row r="2303" spans="2:17" s="49" customFormat="1" ht="11.25">
      <c r="B2303" s="791" t="s">
        <v>1225</v>
      </c>
      <c r="C2303" s="792" t="s">
        <v>1233</v>
      </c>
      <c r="D2303" s="792" t="s">
        <v>86</v>
      </c>
      <c r="E2303" s="793" t="s">
        <v>1244</v>
      </c>
      <c r="F2303" s="794">
        <v>2000</v>
      </c>
      <c r="G2303" s="792" t="s">
        <v>7216</v>
      </c>
      <c r="H2303" s="795" t="s">
        <v>7217</v>
      </c>
      <c r="I2303" s="795" t="s">
        <v>7218</v>
      </c>
      <c r="J2303" s="795" t="s">
        <v>1238</v>
      </c>
      <c r="K2303" s="793" t="s">
        <v>1251</v>
      </c>
      <c r="L2303" s="796">
        <v>1</v>
      </c>
      <c r="M2303" s="792">
        <v>12</v>
      </c>
      <c r="N2303" s="794">
        <v>26799.46</v>
      </c>
      <c r="O2303" s="796">
        <v>1</v>
      </c>
      <c r="P2303" s="796">
        <v>6</v>
      </c>
      <c r="Q2303" s="794">
        <v>12859.03</v>
      </c>
    </row>
    <row r="2304" spans="2:17" s="49" customFormat="1" ht="11.25">
      <c r="B2304" s="791" t="s">
        <v>1225</v>
      </c>
      <c r="C2304" s="792" t="s">
        <v>1233</v>
      </c>
      <c r="D2304" s="792" t="s">
        <v>86</v>
      </c>
      <c r="E2304" s="793" t="s">
        <v>1339</v>
      </c>
      <c r="F2304" s="794">
        <v>1800</v>
      </c>
      <c r="G2304" s="792" t="s">
        <v>7219</v>
      </c>
      <c r="H2304" s="795" t="s">
        <v>7220</v>
      </c>
      <c r="I2304" s="795" t="s">
        <v>1274</v>
      </c>
      <c r="J2304" s="795" t="s">
        <v>1256</v>
      </c>
      <c r="K2304" s="793" t="s">
        <v>1251</v>
      </c>
      <c r="L2304" s="796">
        <v>7</v>
      </c>
      <c r="M2304" s="792">
        <v>12</v>
      </c>
      <c r="N2304" s="794">
        <v>23268.12</v>
      </c>
      <c r="O2304" s="796">
        <v>1</v>
      </c>
      <c r="P2304" s="796">
        <v>6</v>
      </c>
      <c r="Q2304" s="794">
        <v>12099.239999999998</v>
      </c>
    </row>
    <row r="2305" spans="2:17" s="49" customFormat="1" ht="11.25">
      <c r="B2305" s="791" t="s">
        <v>1225</v>
      </c>
      <c r="C2305" s="792" t="s">
        <v>1243</v>
      </c>
      <c r="D2305" s="792" t="s">
        <v>86</v>
      </c>
      <c r="E2305" s="793" t="s">
        <v>1276</v>
      </c>
      <c r="F2305" s="794">
        <v>2600</v>
      </c>
      <c r="G2305" s="792" t="s">
        <v>7221</v>
      </c>
      <c r="H2305" s="795" t="s">
        <v>7222</v>
      </c>
      <c r="I2305" s="795" t="s">
        <v>1513</v>
      </c>
      <c r="J2305" s="795" t="s">
        <v>1256</v>
      </c>
      <c r="K2305" s="793" t="s">
        <v>1232</v>
      </c>
      <c r="L2305" s="796">
        <v>0</v>
      </c>
      <c r="M2305" s="792">
        <v>1</v>
      </c>
      <c r="N2305" s="794">
        <v>2816.67</v>
      </c>
      <c r="O2305" s="796"/>
      <c r="P2305" s="796"/>
      <c r="Q2305" s="794"/>
    </row>
    <row r="2306" spans="2:17" s="49" customFormat="1" ht="11.25">
      <c r="B2306" s="791" t="s">
        <v>1225</v>
      </c>
      <c r="C2306" s="792" t="s">
        <v>1233</v>
      </c>
      <c r="D2306" s="792" t="s">
        <v>86</v>
      </c>
      <c r="E2306" s="793" t="s">
        <v>1244</v>
      </c>
      <c r="F2306" s="794">
        <v>1500</v>
      </c>
      <c r="G2306" s="792" t="s">
        <v>7223</v>
      </c>
      <c r="H2306" s="795" t="s">
        <v>7224</v>
      </c>
      <c r="I2306" s="795" t="s">
        <v>1449</v>
      </c>
      <c r="J2306" s="795" t="s">
        <v>1256</v>
      </c>
      <c r="K2306" s="793" t="s">
        <v>1251</v>
      </c>
      <c r="L2306" s="796">
        <v>7</v>
      </c>
      <c r="M2306" s="792">
        <v>12</v>
      </c>
      <c r="N2306" s="794">
        <v>21041.35</v>
      </c>
      <c r="O2306" s="796">
        <v>1</v>
      </c>
      <c r="P2306" s="796">
        <v>6</v>
      </c>
      <c r="Q2306" s="794">
        <v>9901.9699999999993</v>
      </c>
    </row>
    <row r="2307" spans="2:17" s="49" customFormat="1" ht="11.25">
      <c r="B2307" s="791" t="s">
        <v>1225</v>
      </c>
      <c r="C2307" s="792" t="s">
        <v>1233</v>
      </c>
      <c r="D2307" s="792" t="s">
        <v>86</v>
      </c>
      <c r="E2307" s="793" t="s">
        <v>1988</v>
      </c>
      <c r="F2307" s="794">
        <v>2000</v>
      </c>
      <c r="G2307" s="792" t="s">
        <v>7225</v>
      </c>
      <c r="H2307" s="795" t="s">
        <v>7226</v>
      </c>
      <c r="I2307" s="795" t="s">
        <v>5247</v>
      </c>
      <c r="J2307" s="795" t="s">
        <v>1238</v>
      </c>
      <c r="K2307" s="793" t="s">
        <v>1232</v>
      </c>
      <c r="L2307" s="796">
        <v>1</v>
      </c>
      <c r="M2307" s="792">
        <v>12</v>
      </c>
      <c r="N2307" s="794">
        <v>26700.48</v>
      </c>
      <c r="O2307" s="796">
        <v>1</v>
      </c>
      <c r="P2307" s="796">
        <v>6</v>
      </c>
      <c r="Q2307" s="794">
        <v>12978.65</v>
      </c>
    </row>
    <row r="2308" spans="2:17" s="49" customFormat="1" ht="11.25">
      <c r="B2308" s="791" t="s">
        <v>1225</v>
      </c>
      <c r="C2308" s="792" t="s">
        <v>1233</v>
      </c>
      <c r="D2308" s="792" t="s">
        <v>86</v>
      </c>
      <c r="E2308" s="793" t="s">
        <v>1244</v>
      </c>
      <c r="F2308" s="794">
        <v>2000</v>
      </c>
      <c r="G2308" s="792" t="s">
        <v>7227</v>
      </c>
      <c r="H2308" s="795" t="s">
        <v>7228</v>
      </c>
      <c r="I2308" s="795" t="s">
        <v>1290</v>
      </c>
      <c r="J2308" s="795" t="s">
        <v>1238</v>
      </c>
      <c r="K2308" s="793" t="s">
        <v>1251</v>
      </c>
      <c r="L2308" s="796">
        <v>1</v>
      </c>
      <c r="M2308" s="792">
        <v>12</v>
      </c>
      <c r="N2308" s="794">
        <v>26999.309999999998</v>
      </c>
      <c r="O2308" s="796">
        <v>1</v>
      </c>
      <c r="P2308" s="796">
        <v>6</v>
      </c>
      <c r="Q2308" s="794">
        <v>12928.49</v>
      </c>
    </row>
    <row r="2309" spans="2:17" s="49" customFormat="1" ht="11.25">
      <c r="B2309" s="791" t="s">
        <v>1225</v>
      </c>
      <c r="C2309" s="792" t="s">
        <v>1233</v>
      </c>
      <c r="D2309" s="792" t="s">
        <v>86</v>
      </c>
      <c r="E2309" s="793" t="s">
        <v>1822</v>
      </c>
      <c r="F2309" s="794">
        <v>2600</v>
      </c>
      <c r="G2309" s="792" t="s">
        <v>7229</v>
      </c>
      <c r="H2309" s="795" t="s">
        <v>7230</v>
      </c>
      <c r="I2309" s="795" t="s">
        <v>7231</v>
      </c>
      <c r="J2309" s="795" t="s">
        <v>1238</v>
      </c>
      <c r="K2309" s="793" t="s">
        <v>1232</v>
      </c>
      <c r="L2309" s="796">
        <v>1</v>
      </c>
      <c r="M2309" s="792">
        <v>12</v>
      </c>
      <c r="N2309" s="794">
        <v>34200</v>
      </c>
      <c r="O2309" s="796">
        <v>1</v>
      </c>
      <c r="P2309" s="796">
        <v>6</v>
      </c>
      <c r="Q2309" s="794">
        <v>16530</v>
      </c>
    </row>
    <row r="2310" spans="2:17" s="49" customFormat="1" ht="11.25">
      <c r="B2310" s="791" t="s">
        <v>1225</v>
      </c>
      <c r="C2310" s="792" t="s">
        <v>1233</v>
      </c>
      <c r="D2310" s="792" t="s">
        <v>86</v>
      </c>
      <c r="E2310" s="793" t="s">
        <v>2301</v>
      </c>
      <c r="F2310" s="794">
        <v>4000</v>
      </c>
      <c r="G2310" s="792" t="s">
        <v>7232</v>
      </c>
      <c r="H2310" s="795" t="s">
        <v>7233</v>
      </c>
      <c r="I2310" s="795" t="s">
        <v>7234</v>
      </c>
      <c r="J2310" s="795" t="s">
        <v>1238</v>
      </c>
      <c r="K2310" s="793" t="s">
        <v>1251</v>
      </c>
      <c r="L2310" s="796">
        <v>1</v>
      </c>
      <c r="M2310" s="792">
        <v>12</v>
      </c>
      <c r="N2310" s="794">
        <v>51000</v>
      </c>
      <c r="O2310" s="796">
        <v>1</v>
      </c>
      <c r="P2310" s="796">
        <v>6</v>
      </c>
      <c r="Q2310" s="794">
        <v>24930</v>
      </c>
    </row>
    <row r="2311" spans="2:17" s="49" customFormat="1" ht="11.25">
      <c r="B2311" s="791" t="s">
        <v>1225</v>
      </c>
      <c r="C2311" s="792" t="s">
        <v>1233</v>
      </c>
      <c r="D2311" s="792" t="s">
        <v>86</v>
      </c>
      <c r="E2311" s="793" t="s">
        <v>1244</v>
      </c>
      <c r="F2311" s="794">
        <v>2000</v>
      </c>
      <c r="G2311" s="792" t="s">
        <v>7235</v>
      </c>
      <c r="H2311" s="795" t="s">
        <v>7236</v>
      </c>
      <c r="I2311" s="795" t="s">
        <v>1290</v>
      </c>
      <c r="J2311" s="795" t="s">
        <v>1238</v>
      </c>
      <c r="K2311" s="793" t="s">
        <v>1232</v>
      </c>
      <c r="L2311" s="796">
        <v>1</v>
      </c>
      <c r="M2311" s="792">
        <v>12</v>
      </c>
      <c r="N2311" s="794">
        <v>26933.33</v>
      </c>
      <c r="O2311" s="796">
        <v>1</v>
      </c>
      <c r="P2311" s="796">
        <v>6</v>
      </c>
      <c r="Q2311" s="794">
        <v>12814.449999999999</v>
      </c>
    </row>
    <row r="2312" spans="2:17" s="49" customFormat="1" ht="11.25">
      <c r="B2312" s="791" t="s">
        <v>1225</v>
      </c>
      <c r="C2312" s="792" t="s">
        <v>1243</v>
      </c>
      <c r="D2312" s="792" t="s">
        <v>86</v>
      </c>
      <c r="E2312" s="793" t="s">
        <v>1276</v>
      </c>
      <c r="F2312" s="794">
        <v>2600</v>
      </c>
      <c r="G2312" s="792" t="s">
        <v>7237</v>
      </c>
      <c r="H2312" s="795" t="s">
        <v>7238</v>
      </c>
      <c r="I2312" s="795" t="s">
        <v>7239</v>
      </c>
      <c r="J2312" s="795" t="s">
        <v>1256</v>
      </c>
      <c r="K2312" s="793" t="s">
        <v>1260</v>
      </c>
      <c r="L2312" s="796">
        <v>1</v>
      </c>
      <c r="M2312" s="792">
        <v>12</v>
      </c>
      <c r="N2312" s="794">
        <v>34199.46</v>
      </c>
      <c r="O2312" s="796">
        <v>1</v>
      </c>
      <c r="P2312" s="796">
        <v>6</v>
      </c>
      <c r="Q2312" s="794">
        <v>16010</v>
      </c>
    </row>
    <row r="2313" spans="2:17" s="49" customFormat="1" ht="11.25">
      <c r="B2313" s="791" t="s">
        <v>1225</v>
      </c>
      <c r="C2313" s="792" t="s">
        <v>1233</v>
      </c>
      <c r="D2313" s="792" t="s">
        <v>86</v>
      </c>
      <c r="E2313" s="793" t="s">
        <v>1234</v>
      </c>
      <c r="F2313" s="794">
        <v>2000</v>
      </c>
      <c r="G2313" s="792" t="s">
        <v>7240</v>
      </c>
      <c r="H2313" s="795" t="s">
        <v>7241</v>
      </c>
      <c r="I2313" s="795" t="s">
        <v>7242</v>
      </c>
      <c r="J2313" s="795" t="s">
        <v>1238</v>
      </c>
      <c r="K2313" s="793" t="s">
        <v>1275</v>
      </c>
      <c r="L2313" s="796">
        <v>1</v>
      </c>
      <c r="M2313" s="792">
        <v>12</v>
      </c>
      <c r="N2313" s="794">
        <v>26945.98</v>
      </c>
      <c r="O2313" s="796">
        <v>1</v>
      </c>
      <c r="P2313" s="796">
        <v>6</v>
      </c>
      <c r="Q2313" s="794">
        <v>12808.48</v>
      </c>
    </row>
    <row r="2314" spans="2:17" s="49" customFormat="1" ht="11.25">
      <c r="B2314" s="791" t="s">
        <v>1225</v>
      </c>
      <c r="C2314" s="792" t="s">
        <v>1243</v>
      </c>
      <c r="D2314" s="792" t="s">
        <v>86</v>
      </c>
      <c r="E2314" s="793" t="s">
        <v>1239</v>
      </c>
      <c r="F2314" s="794">
        <v>1500</v>
      </c>
      <c r="G2314" s="792" t="s">
        <v>7243</v>
      </c>
      <c r="H2314" s="795" t="s">
        <v>7244</v>
      </c>
      <c r="I2314" s="795" t="s">
        <v>1274</v>
      </c>
      <c r="J2314" s="795" t="s">
        <v>1256</v>
      </c>
      <c r="K2314" s="793" t="s">
        <v>1327</v>
      </c>
      <c r="L2314" s="796">
        <v>7</v>
      </c>
      <c r="M2314" s="792">
        <v>12</v>
      </c>
      <c r="N2314" s="794">
        <v>21099.79</v>
      </c>
      <c r="O2314" s="796">
        <v>1</v>
      </c>
      <c r="P2314" s="796">
        <v>6</v>
      </c>
      <c r="Q2314" s="794">
        <v>9392.2999999999993</v>
      </c>
    </row>
    <row r="2315" spans="2:17" s="49" customFormat="1" ht="11.25">
      <c r="B2315" s="791" t="s">
        <v>1225</v>
      </c>
      <c r="C2315" s="792" t="s">
        <v>1233</v>
      </c>
      <c r="D2315" s="792" t="s">
        <v>86</v>
      </c>
      <c r="E2315" s="793" t="s">
        <v>1244</v>
      </c>
      <c r="F2315" s="794">
        <v>2000</v>
      </c>
      <c r="G2315" s="792" t="s">
        <v>7245</v>
      </c>
      <c r="H2315" s="795" t="s">
        <v>7246</v>
      </c>
      <c r="I2315" s="795" t="s">
        <v>7247</v>
      </c>
      <c r="J2315" s="795" t="s">
        <v>1256</v>
      </c>
      <c r="K2315" s="793" t="s">
        <v>1251</v>
      </c>
      <c r="L2315" s="796">
        <v>1</v>
      </c>
      <c r="M2315" s="792">
        <v>12</v>
      </c>
      <c r="N2315" s="794">
        <v>27000</v>
      </c>
      <c r="O2315" s="796">
        <v>1</v>
      </c>
      <c r="P2315" s="796">
        <v>6</v>
      </c>
      <c r="Q2315" s="794">
        <v>12929.869999999999</v>
      </c>
    </row>
    <row r="2316" spans="2:17" s="49" customFormat="1" ht="11.25">
      <c r="B2316" s="791" t="s">
        <v>1225</v>
      </c>
      <c r="C2316" s="792" t="s">
        <v>1233</v>
      </c>
      <c r="D2316" s="792" t="s">
        <v>86</v>
      </c>
      <c r="E2316" s="793" t="s">
        <v>1276</v>
      </c>
      <c r="F2316" s="794">
        <v>3000</v>
      </c>
      <c r="G2316" s="792" t="s">
        <v>7248</v>
      </c>
      <c r="H2316" s="795" t="s">
        <v>7249</v>
      </c>
      <c r="I2316" s="795" t="s">
        <v>7250</v>
      </c>
      <c r="J2316" s="795" t="s">
        <v>1238</v>
      </c>
      <c r="K2316" s="793" t="s">
        <v>1232</v>
      </c>
      <c r="L2316" s="796">
        <v>1</v>
      </c>
      <c r="M2316" s="792">
        <v>12</v>
      </c>
      <c r="N2316" s="794">
        <v>38984.78</v>
      </c>
      <c r="O2316" s="796">
        <v>1</v>
      </c>
      <c r="P2316" s="796">
        <v>6</v>
      </c>
      <c r="Q2316" s="794">
        <v>18929.169999999998</v>
      </c>
    </row>
    <row r="2317" spans="2:17" s="49" customFormat="1" ht="11.25">
      <c r="B2317" s="791" t="s">
        <v>1225</v>
      </c>
      <c r="C2317" s="792" t="s">
        <v>1233</v>
      </c>
      <c r="D2317" s="792" t="s">
        <v>86</v>
      </c>
      <c r="E2317" s="793" t="s">
        <v>1244</v>
      </c>
      <c r="F2317" s="794">
        <v>2000</v>
      </c>
      <c r="G2317" s="792" t="s">
        <v>7251</v>
      </c>
      <c r="H2317" s="795" t="s">
        <v>7252</v>
      </c>
      <c r="I2317" s="795" t="s">
        <v>4839</v>
      </c>
      <c r="J2317" s="795" t="s">
        <v>1256</v>
      </c>
      <c r="K2317" s="793" t="s">
        <v>1251</v>
      </c>
      <c r="L2317" s="796">
        <v>1</v>
      </c>
      <c r="M2317" s="792">
        <v>12</v>
      </c>
      <c r="N2317" s="794">
        <v>26933.33</v>
      </c>
      <c r="O2317" s="796">
        <v>1</v>
      </c>
      <c r="P2317" s="796">
        <v>6</v>
      </c>
      <c r="Q2317" s="794">
        <v>12929.720000000001</v>
      </c>
    </row>
    <row r="2318" spans="2:17" s="49" customFormat="1" ht="11.25">
      <c r="B2318" s="791" t="s">
        <v>1225</v>
      </c>
      <c r="C2318" s="792" t="s">
        <v>1243</v>
      </c>
      <c r="D2318" s="792" t="s">
        <v>86</v>
      </c>
      <c r="E2318" s="793" t="s">
        <v>1450</v>
      </c>
      <c r="F2318" s="794">
        <v>1500</v>
      </c>
      <c r="G2318" s="792" t="s">
        <v>7253</v>
      </c>
      <c r="H2318" s="795" t="s">
        <v>7254</v>
      </c>
      <c r="I2318" s="795" t="s">
        <v>1255</v>
      </c>
      <c r="J2318" s="795" t="s">
        <v>1256</v>
      </c>
      <c r="K2318" s="793" t="s">
        <v>1251</v>
      </c>
      <c r="L2318" s="796">
        <v>7</v>
      </c>
      <c r="M2318" s="792">
        <v>12</v>
      </c>
      <c r="N2318" s="794">
        <v>21196.559999999998</v>
      </c>
      <c r="O2318" s="796">
        <v>1</v>
      </c>
      <c r="P2318" s="796">
        <v>6</v>
      </c>
      <c r="Q2318" s="794">
        <v>9930</v>
      </c>
    </row>
    <row r="2319" spans="2:17" s="49" customFormat="1" ht="11.25">
      <c r="B2319" s="791" t="s">
        <v>1225</v>
      </c>
      <c r="C2319" s="792" t="s">
        <v>1233</v>
      </c>
      <c r="D2319" s="792" t="s">
        <v>86</v>
      </c>
      <c r="E2319" s="793" t="s">
        <v>1234</v>
      </c>
      <c r="F2319" s="794">
        <v>2000</v>
      </c>
      <c r="G2319" s="792" t="s">
        <v>7255</v>
      </c>
      <c r="H2319" s="795" t="s">
        <v>7256</v>
      </c>
      <c r="I2319" s="795" t="s">
        <v>1331</v>
      </c>
      <c r="J2319" s="795" t="s">
        <v>1238</v>
      </c>
      <c r="K2319" s="793" t="s">
        <v>1251</v>
      </c>
      <c r="L2319" s="796">
        <v>1</v>
      </c>
      <c r="M2319" s="792">
        <v>12</v>
      </c>
      <c r="N2319" s="794">
        <v>26990.7</v>
      </c>
      <c r="O2319" s="796">
        <v>1</v>
      </c>
      <c r="P2319" s="796">
        <v>6</v>
      </c>
      <c r="Q2319" s="794">
        <v>12927.5</v>
      </c>
    </row>
    <row r="2320" spans="2:17" s="49" customFormat="1" ht="11.25">
      <c r="B2320" s="791" t="s">
        <v>1225</v>
      </c>
      <c r="C2320" s="792" t="s">
        <v>1233</v>
      </c>
      <c r="D2320" s="792" t="s">
        <v>86</v>
      </c>
      <c r="E2320" s="793" t="s">
        <v>2716</v>
      </c>
      <c r="F2320" s="794">
        <v>2300</v>
      </c>
      <c r="G2320" s="792" t="s">
        <v>7257</v>
      </c>
      <c r="H2320" s="795" t="s">
        <v>7258</v>
      </c>
      <c r="I2320" s="795" t="s">
        <v>3459</v>
      </c>
      <c r="J2320" s="795" t="s">
        <v>1238</v>
      </c>
      <c r="K2320" s="793" t="s">
        <v>1232</v>
      </c>
      <c r="L2320" s="796">
        <v>1</v>
      </c>
      <c r="M2320" s="792">
        <v>12</v>
      </c>
      <c r="N2320" s="794">
        <v>30396.510000000002</v>
      </c>
      <c r="O2320" s="796">
        <v>1</v>
      </c>
      <c r="P2320" s="796">
        <v>6</v>
      </c>
      <c r="Q2320" s="794">
        <v>14717.85</v>
      </c>
    </row>
    <row r="2321" spans="2:17" s="49" customFormat="1" ht="11.25">
      <c r="B2321" s="791" t="s">
        <v>1225</v>
      </c>
      <c r="C2321" s="792" t="s">
        <v>1233</v>
      </c>
      <c r="D2321" s="792" t="s">
        <v>86</v>
      </c>
      <c r="E2321" s="793" t="s">
        <v>1244</v>
      </c>
      <c r="F2321" s="794">
        <v>2000</v>
      </c>
      <c r="G2321" s="792" t="s">
        <v>7259</v>
      </c>
      <c r="H2321" s="795" t="s">
        <v>7260</v>
      </c>
      <c r="I2321" s="795" t="s">
        <v>2127</v>
      </c>
      <c r="J2321" s="795" t="s">
        <v>1256</v>
      </c>
      <c r="K2321" s="793" t="s">
        <v>1232</v>
      </c>
      <c r="L2321" s="796">
        <v>1</v>
      </c>
      <c r="M2321" s="792">
        <v>12</v>
      </c>
      <c r="N2321" s="794">
        <v>26639.83</v>
      </c>
      <c r="O2321" s="796">
        <v>1</v>
      </c>
      <c r="P2321" s="796">
        <v>6</v>
      </c>
      <c r="Q2321" s="794">
        <v>12844.59</v>
      </c>
    </row>
    <row r="2322" spans="2:17" s="49" customFormat="1" ht="11.25">
      <c r="B2322" s="791" t="s">
        <v>1225</v>
      </c>
      <c r="C2322" s="792" t="s">
        <v>1233</v>
      </c>
      <c r="D2322" s="792" t="s">
        <v>86</v>
      </c>
      <c r="E2322" s="793" t="s">
        <v>4464</v>
      </c>
      <c r="F2322" s="794">
        <v>2500</v>
      </c>
      <c r="G2322" s="792" t="s">
        <v>7261</v>
      </c>
      <c r="H2322" s="795" t="s">
        <v>7262</v>
      </c>
      <c r="I2322" s="795" t="s">
        <v>1280</v>
      </c>
      <c r="J2322" s="795" t="s">
        <v>1256</v>
      </c>
      <c r="K2322" s="793" t="s">
        <v>1251</v>
      </c>
      <c r="L2322" s="796">
        <v>1</v>
      </c>
      <c r="M2322" s="792">
        <v>12</v>
      </c>
      <c r="N2322" s="794">
        <v>32707.96</v>
      </c>
      <c r="O2322" s="796">
        <v>1</v>
      </c>
      <c r="P2322" s="796">
        <v>6</v>
      </c>
      <c r="Q2322" s="794">
        <v>15928.44</v>
      </c>
    </row>
    <row r="2323" spans="2:17" s="49" customFormat="1" ht="11.25">
      <c r="B2323" s="791" t="s">
        <v>1225</v>
      </c>
      <c r="C2323" s="792" t="s">
        <v>1233</v>
      </c>
      <c r="D2323" s="792" t="s">
        <v>86</v>
      </c>
      <c r="E2323" s="793" t="s">
        <v>1276</v>
      </c>
      <c r="F2323" s="794">
        <v>2600</v>
      </c>
      <c r="G2323" s="792" t="s">
        <v>7263</v>
      </c>
      <c r="H2323" s="795" t="s">
        <v>7264</v>
      </c>
      <c r="I2323" s="795" t="s">
        <v>1255</v>
      </c>
      <c r="J2323" s="795" t="s">
        <v>1256</v>
      </c>
      <c r="K2323" s="793" t="s">
        <v>1251</v>
      </c>
      <c r="L2323" s="796">
        <v>7</v>
      </c>
      <c r="M2323" s="792">
        <v>12</v>
      </c>
      <c r="N2323" s="794">
        <v>34186.660000000003</v>
      </c>
      <c r="O2323" s="796">
        <v>1</v>
      </c>
      <c r="P2323" s="796">
        <v>6</v>
      </c>
      <c r="Q2323" s="794">
        <v>16526.21</v>
      </c>
    </row>
    <row r="2324" spans="2:17" s="49" customFormat="1" ht="11.25">
      <c r="B2324" s="791" t="s">
        <v>1225</v>
      </c>
      <c r="C2324" s="792" t="s">
        <v>1233</v>
      </c>
      <c r="D2324" s="792" t="s">
        <v>86</v>
      </c>
      <c r="E2324" s="793" t="s">
        <v>1339</v>
      </c>
      <c r="F2324" s="794">
        <v>2300</v>
      </c>
      <c r="G2324" s="792" t="s">
        <v>7265</v>
      </c>
      <c r="H2324" s="795" t="s">
        <v>7266</v>
      </c>
      <c r="I2324" s="795" t="s">
        <v>1280</v>
      </c>
      <c r="J2324" s="795" t="s">
        <v>1256</v>
      </c>
      <c r="K2324" s="793" t="s">
        <v>1251</v>
      </c>
      <c r="L2324" s="796">
        <v>7</v>
      </c>
      <c r="M2324" s="792">
        <v>12</v>
      </c>
      <c r="N2324" s="794">
        <v>30216.78</v>
      </c>
      <c r="O2324" s="796">
        <v>0</v>
      </c>
      <c r="P2324" s="796">
        <v>1</v>
      </c>
      <c r="Q2324" s="794">
        <v>2740.83</v>
      </c>
    </row>
    <row r="2325" spans="2:17" s="49" customFormat="1" ht="11.25">
      <c r="B2325" s="791" t="s">
        <v>1225</v>
      </c>
      <c r="C2325" s="792" t="s">
        <v>1233</v>
      </c>
      <c r="D2325" s="792" t="s">
        <v>86</v>
      </c>
      <c r="E2325" s="793" t="s">
        <v>1244</v>
      </c>
      <c r="F2325" s="794">
        <v>2000</v>
      </c>
      <c r="G2325" s="792" t="s">
        <v>7267</v>
      </c>
      <c r="H2325" s="795" t="s">
        <v>7268</v>
      </c>
      <c r="I2325" s="795" t="s">
        <v>7269</v>
      </c>
      <c r="J2325" s="795" t="s">
        <v>1231</v>
      </c>
      <c r="K2325" s="793" t="s">
        <v>1232</v>
      </c>
      <c r="L2325" s="796">
        <v>1</v>
      </c>
      <c r="M2325" s="792">
        <v>12</v>
      </c>
      <c r="N2325" s="794">
        <v>26924.18</v>
      </c>
      <c r="O2325" s="796">
        <v>1</v>
      </c>
      <c r="P2325" s="796">
        <v>6</v>
      </c>
      <c r="Q2325" s="794">
        <v>12923.199999999999</v>
      </c>
    </row>
    <row r="2326" spans="2:17" s="49" customFormat="1" ht="11.25">
      <c r="B2326" s="791" t="s">
        <v>1225</v>
      </c>
      <c r="C2326" s="792" t="s">
        <v>1233</v>
      </c>
      <c r="D2326" s="792" t="s">
        <v>86</v>
      </c>
      <c r="E2326" s="793" t="s">
        <v>2301</v>
      </c>
      <c r="F2326" s="794">
        <v>3600</v>
      </c>
      <c r="G2326" s="792" t="s">
        <v>7270</v>
      </c>
      <c r="H2326" s="795" t="s">
        <v>7271</v>
      </c>
      <c r="I2326" s="795" t="s">
        <v>7272</v>
      </c>
      <c r="J2326" s="795" t="s">
        <v>1231</v>
      </c>
      <c r="K2326" s="793" t="s">
        <v>1232</v>
      </c>
      <c r="L2326" s="796">
        <v>1</v>
      </c>
      <c r="M2326" s="792">
        <v>12</v>
      </c>
      <c r="N2326" s="794">
        <v>46122.75</v>
      </c>
      <c r="O2326" s="796">
        <v>1</v>
      </c>
      <c r="P2326" s="796">
        <v>6</v>
      </c>
      <c r="Q2326" s="794">
        <v>22528.249999999996</v>
      </c>
    </row>
    <row r="2327" spans="2:17" s="49" customFormat="1" ht="11.25">
      <c r="B2327" s="791" t="s">
        <v>1225</v>
      </c>
      <c r="C2327" s="792" t="s">
        <v>1233</v>
      </c>
      <c r="D2327" s="792" t="s">
        <v>86</v>
      </c>
      <c r="E2327" s="793" t="s">
        <v>1287</v>
      </c>
      <c r="F2327" s="794">
        <v>2100</v>
      </c>
      <c r="G2327" s="792" t="s">
        <v>7273</v>
      </c>
      <c r="H2327" s="795" t="s">
        <v>7274</v>
      </c>
      <c r="I2327" s="795" t="s">
        <v>7275</v>
      </c>
      <c r="J2327" s="795" t="s">
        <v>1256</v>
      </c>
      <c r="K2327" s="793" t="s">
        <v>1260</v>
      </c>
      <c r="L2327" s="796">
        <v>7</v>
      </c>
      <c r="M2327" s="792">
        <v>12</v>
      </c>
      <c r="N2327" s="794">
        <v>29178.7</v>
      </c>
      <c r="O2327" s="796">
        <v>1</v>
      </c>
      <c r="P2327" s="796">
        <v>6</v>
      </c>
      <c r="Q2327" s="794">
        <v>13417.41</v>
      </c>
    </row>
    <row r="2328" spans="2:17" s="49" customFormat="1" ht="11.25">
      <c r="B2328" s="791" t="s">
        <v>1225</v>
      </c>
      <c r="C2328" s="792" t="s">
        <v>1233</v>
      </c>
      <c r="D2328" s="792" t="s">
        <v>86</v>
      </c>
      <c r="E2328" s="793" t="s">
        <v>4464</v>
      </c>
      <c r="F2328" s="794">
        <v>2500</v>
      </c>
      <c r="G2328" s="792" t="s">
        <v>7276</v>
      </c>
      <c r="H2328" s="795" t="s">
        <v>7277</v>
      </c>
      <c r="I2328" s="795" t="s">
        <v>2127</v>
      </c>
      <c r="J2328" s="795" t="s">
        <v>1256</v>
      </c>
      <c r="K2328" s="793" t="s">
        <v>1251</v>
      </c>
      <c r="L2328" s="796">
        <v>6</v>
      </c>
      <c r="M2328" s="792">
        <v>11</v>
      </c>
      <c r="N2328" s="794">
        <v>28686.440000000002</v>
      </c>
      <c r="O2328" s="796"/>
      <c r="P2328" s="796"/>
      <c r="Q2328" s="794"/>
    </row>
    <row r="2329" spans="2:17" s="49" customFormat="1" ht="11.25">
      <c r="B2329" s="791" t="s">
        <v>1225</v>
      </c>
      <c r="C2329" s="792" t="s">
        <v>1233</v>
      </c>
      <c r="D2329" s="792" t="s">
        <v>86</v>
      </c>
      <c r="E2329" s="793" t="s">
        <v>1244</v>
      </c>
      <c r="F2329" s="794">
        <v>1500</v>
      </c>
      <c r="G2329" s="792" t="s">
        <v>7278</v>
      </c>
      <c r="H2329" s="795" t="s">
        <v>7279</v>
      </c>
      <c r="I2329" s="795" t="s">
        <v>1242</v>
      </c>
      <c r="J2329" s="795" t="s">
        <v>1242</v>
      </c>
      <c r="K2329" s="793" t="s">
        <v>1242</v>
      </c>
      <c r="L2329" s="796">
        <v>7</v>
      </c>
      <c r="M2329" s="792">
        <v>12</v>
      </c>
      <c r="N2329" s="794">
        <v>21157.919999999998</v>
      </c>
      <c r="O2329" s="796">
        <v>1</v>
      </c>
      <c r="P2329" s="796">
        <v>6</v>
      </c>
      <c r="Q2329" s="794">
        <v>9880</v>
      </c>
    </row>
    <row r="2330" spans="2:17" s="49" customFormat="1" ht="11.25">
      <c r="B2330" s="791" t="s">
        <v>1225</v>
      </c>
      <c r="C2330" s="792" t="s">
        <v>1233</v>
      </c>
      <c r="D2330" s="792" t="s">
        <v>86</v>
      </c>
      <c r="E2330" s="793" t="s">
        <v>1244</v>
      </c>
      <c r="F2330" s="794">
        <v>1500</v>
      </c>
      <c r="G2330" s="792" t="s">
        <v>7280</v>
      </c>
      <c r="H2330" s="795" t="s">
        <v>7281</v>
      </c>
      <c r="I2330" s="795" t="s">
        <v>1242</v>
      </c>
      <c r="J2330" s="795" t="s">
        <v>1242</v>
      </c>
      <c r="K2330" s="793" t="s">
        <v>1242</v>
      </c>
      <c r="L2330" s="796">
        <v>7</v>
      </c>
      <c r="M2330" s="792">
        <v>12</v>
      </c>
      <c r="N2330" s="794">
        <v>21198.85</v>
      </c>
      <c r="O2330" s="796">
        <v>1</v>
      </c>
      <c r="P2330" s="796">
        <v>6</v>
      </c>
      <c r="Q2330" s="794">
        <v>9929.58</v>
      </c>
    </row>
    <row r="2331" spans="2:17" s="49" customFormat="1" ht="11.25">
      <c r="B2331" s="791" t="s">
        <v>1225</v>
      </c>
      <c r="C2331" s="792" t="s">
        <v>1233</v>
      </c>
      <c r="D2331" s="792" t="s">
        <v>86</v>
      </c>
      <c r="E2331" s="793" t="s">
        <v>1659</v>
      </c>
      <c r="F2331" s="794">
        <v>2300</v>
      </c>
      <c r="G2331" s="792" t="s">
        <v>7282</v>
      </c>
      <c r="H2331" s="795" t="s">
        <v>7283</v>
      </c>
      <c r="I2331" s="795" t="s">
        <v>2480</v>
      </c>
      <c r="J2331" s="795" t="s">
        <v>1238</v>
      </c>
      <c r="K2331" s="793" t="s">
        <v>1251</v>
      </c>
      <c r="L2331" s="796">
        <v>1</v>
      </c>
      <c r="M2331" s="792">
        <v>12</v>
      </c>
      <c r="N2331" s="794">
        <v>30581.78</v>
      </c>
      <c r="O2331" s="796">
        <v>1</v>
      </c>
      <c r="P2331" s="796">
        <v>6</v>
      </c>
      <c r="Q2331" s="794">
        <v>14652.53</v>
      </c>
    </row>
    <row r="2332" spans="2:17" s="49" customFormat="1" ht="11.25">
      <c r="B2332" s="791" t="s">
        <v>1225</v>
      </c>
      <c r="C2332" s="792" t="s">
        <v>1233</v>
      </c>
      <c r="D2332" s="792" t="s">
        <v>86</v>
      </c>
      <c r="E2332" s="793" t="s">
        <v>1505</v>
      </c>
      <c r="F2332" s="794">
        <v>1800</v>
      </c>
      <c r="G2332" s="792" t="s">
        <v>7284</v>
      </c>
      <c r="H2332" s="795" t="s">
        <v>7285</v>
      </c>
      <c r="I2332" s="795" t="s">
        <v>1513</v>
      </c>
      <c r="J2332" s="795" t="s">
        <v>1256</v>
      </c>
      <c r="K2332" s="793" t="s">
        <v>1327</v>
      </c>
      <c r="L2332" s="796">
        <v>7</v>
      </c>
      <c r="M2332" s="792">
        <v>12</v>
      </c>
      <c r="N2332" s="794">
        <v>24506.87</v>
      </c>
      <c r="O2332" s="796">
        <v>1</v>
      </c>
      <c r="P2332" s="796">
        <v>6</v>
      </c>
      <c r="Q2332" s="794">
        <v>11730</v>
      </c>
    </row>
    <row r="2333" spans="2:17" s="49" customFormat="1" ht="11.25">
      <c r="B2333" s="791" t="s">
        <v>1225</v>
      </c>
      <c r="C2333" s="792" t="s">
        <v>1233</v>
      </c>
      <c r="D2333" s="792" t="s">
        <v>86</v>
      </c>
      <c r="E2333" s="793" t="s">
        <v>1871</v>
      </c>
      <c r="F2333" s="794">
        <v>2100</v>
      </c>
      <c r="G2333" s="792" t="s">
        <v>7286</v>
      </c>
      <c r="H2333" s="795" t="s">
        <v>7287</v>
      </c>
      <c r="I2333" s="795" t="s">
        <v>3303</v>
      </c>
      <c r="J2333" s="795" t="s">
        <v>1256</v>
      </c>
      <c r="K2333" s="793" t="s">
        <v>1260</v>
      </c>
      <c r="L2333" s="796">
        <v>7</v>
      </c>
      <c r="M2333" s="792">
        <v>12</v>
      </c>
      <c r="N2333" s="794">
        <v>27938.95</v>
      </c>
      <c r="O2333" s="796">
        <v>1</v>
      </c>
      <c r="P2333" s="796">
        <v>6</v>
      </c>
      <c r="Q2333" s="794">
        <v>13528.98</v>
      </c>
    </row>
    <row r="2334" spans="2:17" s="49" customFormat="1" ht="11.25">
      <c r="B2334" s="791" t="s">
        <v>1225</v>
      </c>
      <c r="C2334" s="792" t="s">
        <v>1233</v>
      </c>
      <c r="D2334" s="792" t="s">
        <v>86</v>
      </c>
      <c r="E2334" s="793" t="s">
        <v>1252</v>
      </c>
      <c r="F2334" s="794">
        <v>2300</v>
      </c>
      <c r="G2334" s="792" t="s">
        <v>7288</v>
      </c>
      <c r="H2334" s="795" t="s">
        <v>7289</v>
      </c>
      <c r="I2334" s="795" t="s">
        <v>1290</v>
      </c>
      <c r="J2334" s="795" t="s">
        <v>1238</v>
      </c>
      <c r="K2334" s="793" t="s">
        <v>1232</v>
      </c>
      <c r="L2334" s="796">
        <v>4</v>
      </c>
      <c r="M2334" s="792">
        <v>12</v>
      </c>
      <c r="N2334" s="794">
        <v>30520.61</v>
      </c>
      <c r="O2334" s="796">
        <v>1</v>
      </c>
      <c r="P2334" s="796">
        <v>6</v>
      </c>
      <c r="Q2334" s="794">
        <v>14567.559999999998</v>
      </c>
    </row>
    <row r="2335" spans="2:17" s="49" customFormat="1" ht="11.25">
      <c r="B2335" s="791" t="s">
        <v>1225</v>
      </c>
      <c r="C2335" s="792" t="s">
        <v>1233</v>
      </c>
      <c r="D2335" s="792" t="s">
        <v>86</v>
      </c>
      <c r="E2335" s="793" t="s">
        <v>1769</v>
      </c>
      <c r="F2335" s="794">
        <v>2600</v>
      </c>
      <c r="G2335" s="792" t="s">
        <v>7290</v>
      </c>
      <c r="H2335" s="795" t="s">
        <v>7291</v>
      </c>
      <c r="I2335" s="795" t="s">
        <v>1331</v>
      </c>
      <c r="J2335" s="795" t="s">
        <v>1238</v>
      </c>
      <c r="K2335" s="793" t="s">
        <v>1251</v>
      </c>
      <c r="L2335" s="796">
        <v>1</v>
      </c>
      <c r="M2335" s="792">
        <v>12</v>
      </c>
      <c r="N2335" s="794">
        <v>34137.35</v>
      </c>
      <c r="O2335" s="796">
        <v>1</v>
      </c>
      <c r="P2335" s="796">
        <v>6</v>
      </c>
      <c r="Q2335" s="794">
        <v>16470.600000000002</v>
      </c>
    </row>
    <row r="2336" spans="2:17" s="49" customFormat="1" ht="11.25">
      <c r="B2336" s="791" t="s">
        <v>1225</v>
      </c>
      <c r="C2336" s="792" t="s">
        <v>1233</v>
      </c>
      <c r="D2336" s="792" t="s">
        <v>86</v>
      </c>
      <c r="E2336" s="793" t="s">
        <v>1276</v>
      </c>
      <c r="F2336" s="794">
        <v>2100</v>
      </c>
      <c r="G2336" s="792" t="s">
        <v>7292</v>
      </c>
      <c r="H2336" s="795" t="s">
        <v>7293</v>
      </c>
      <c r="I2336" s="795" t="s">
        <v>7294</v>
      </c>
      <c r="J2336" s="795" t="s">
        <v>1256</v>
      </c>
      <c r="K2336" s="793" t="s">
        <v>1260</v>
      </c>
      <c r="L2336" s="796">
        <v>7</v>
      </c>
      <c r="M2336" s="792">
        <v>12</v>
      </c>
      <c r="N2336" s="794">
        <v>28132.48</v>
      </c>
      <c r="O2336" s="796">
        <v>1</v>
      </c>
      <c r="P2336" s="796">
        <v>6</v>
      </c>
      <c r="Q2336" s="794">
        <v>11094</v>
      </c>
    </row>
    <row r="2337" spans="2:17" s="49" customFormat="1" ht="11.25">
      <c r="B2337" s="791" t="s">
        <v>1225</v>
      </c>
      <c r="C2337" s="792" t="s">
        <v>1233</v>
      </c>
      <c r="D2337" s="792" t="s">
        <v>86</v>
      </c>
      <c r="E2337" s="793" t="s">
        <v>1505</v>
      </c>
      <c r="F2337" s="794">
        <v>1800</v>
      </c>
      <c r="G2337" s="792" t="s">
        <v>7295</v>
      </c>
      <c r="H2337" s="795" t="s">
        <v>7296</v>
      </c>
      <c r="I2337" s="795" t="s">
        <v>1242</v>
      </c>
      <c r="J2337" s="795" t="s">
        <v>1242</v>
      </c>
      <c r="K2337" s="793" t="s">
        <v>1242</v>
      </c>
      <c r="L2337" s="796">
        <v>7</v>
      </c>
      <c r="M2337" s="792">
        <v>12</v>
      </c>
      <c r="N2337" s="794">
        <v>24476.38</v>
      </c>
      <c r="O2337" s="796">
        <v>1</v>
      </c>
      <c r="P2337" s="796">
        <v>6</v>
      </c>
      <c r="Q2337" s="794">
        <v>11700.119999999999</v>
      </c>
    </row>
    <row r="2338" spans="2:17" s="49" customFormat="1" ht="11.25">
      <c r="B2338" s="791" t="s">
        <v>1225</v>
      </c>
      <c r="C2338" s="792" t="s">
        <v>1233</v>
      </c>
      <c r="D2338" s="792" t="s">
        <v>86</v>
      </c>
      <c r="E2338" s="793" t="s">
        <v>7297</v>
      </c>
      <c r="F2338" s="794">
        <v>5500</v>
      </c>
      <c r="G2338" s="792" t="s">
        <v>7298</v>
      </c>
      <c r="H2338" s="795" t="s">
        <v>7299</v>
      </c>
      <c r="I2338" s="795" t="s">
        <v>1449</v>
      </c>
      <c r="J2338" s="795" t="s">
        <v>1256</v>
      </c>
      <c r="K2338" s="793" t="s">
        <v>1251</v>
      </c>
      <c r="L2338" s="796">
        <v>1</v>
      </c>
      <c r="M2338" s="792">
        <v>12</v>
      </c>
      <c r="N2338" s="794">
        <v>68909.48000000001</v>
      </c>
      <c r="O2338" s="796">
        <v>1</v>
      </c>
      <c r="P2338" s="796">
        <v>6</v>
      </c>
      <c r="Q2338" s="794">
        <v>33929.24</v>
      </c>
    </row>
    <row r="2339" spans="2:17" s="49" customFormat="1" ht="11.25">
      <c r="B2339" s="791" t="s">
        <v>1225</v>
      </c>
      <c r="C2339" s="792" t="s">
        <v>1233</v>
      </c>
      <c r="D2339" s="792" t="s">
        <v>86</v>
      </c>
      <c r="E2339" s="793" t="s">
        <v>1244</v>
      </c>
      <c r="F2339" s="794">
        <v>2000</v>
      </c>
      <c r="G2339" s="792" t="s">
        <v>7300</v>
      </c>
      <c r="H2339" s="795" t="s">
        <v>7301</v>
      </c>
      <c r="I2339" s="795" t="s">
        <v>1290</v>
      </c>
      <c r="J2339" s="795" t="s">
        <v>1238</v>
      </c>
      <c r="K2339" s="793" t="s">
        <v>1232</v>
      </c>
      <c r="L2339" s="796">
        <v>1</v>
      </c>
      <c r="M2339" s="792">
        <v>12</v>
      </c>
      <c r="N2339" s="794">
        <v>26509.99</v>
      </c>
      <c r="O2339" s="796">
        <v>1</v>
      </c>
      <c r="P2339" s="796">
        <v>6</v>
      </c>
      <c r="Q2339" s="794">
        <v>12809.019999999999</v>
      </c>
    </row>
    <row r="2340" spans="2:17" s="49" customFormat="1" ht="11.25">
      <c r="B2340" s="791" t="s">
        <v>1225</v>
      </c>
      <c r="C2340" s="792" t="s">
        <v>1233</v>
      </c>
      <c r="D2340" s="792" t="s">
        <v>86</v>
      </c>
      <c r="E2340" s="793" t="s">
        <v>1276</v>
      </c>
      <c r="F2340" s="794">
        <v>3000</v>
      </c>
      <c r="G2340" s="792" t="s">
        <v>7302</v>
      </c>
      <c r="H2340" s="795" t="s">
        <v>7303</v>
      </c>
      <c r="I2340" s="795" t="s">
        <v>7304</v>
      </c>
      <c r="J2340" s="795" t="s">
        <v>1238</v>
      </c>
      <c r="K2340" s="793" t="s">
        <v>1232</v>
      </c>
      <c r="L2340" s="796">
        <v>1</v>
      </c>
      <c r="M2340" s="792">
        <v>12</v>
      </c>
      <c r="N2340" s="794">
        <v>38690</v>
      </c>
      <c r="O2340" s="796">
        <v>1</v>
      </c>
      <c r="P2340" s="796">
        <v>6</v>
      </c>
      <c r="Q2340" s="794">
        <v>18930</v>
      </c>
    </row>
    <row r="2341" spans="2:17" s="49" customFormat="1" ht="11.25">
      <c r="B2341" s="791" t="s">
        <v>1225</v>
      </c>
      <c r="C2341" s="792" t="s">
        <v>1233</v>
      </c>
      <c r="D2341" s="792" t="s">
        <v>86</v>
      </c>
      <c r="E2341" s="793" t="s">
        <v>1339</v>
      </c>
      <c r="F2341" s="794">
        <v>2300</v>
      </c>
      <c r="G2341" s="792" t="s">
        <v>7305</v>
      </c>
      <c r="H2341" s="795" t="s">
        <v>7306</v>
      </c>
      <c r="I2341" s="795" t="s">
        <v>2127</v>
      </c>
      <c r="J2341" s="795" t="s">
        <v>1256</v>
      </c>
      <c r="K2341" s="793" t="s">
        <v>1251</v>
      </c>
      <c r="L2341" s="796">
        <v>1</v>
      </c>
      <c r="M2341" s="792">
        <v>12</v>
      </c>
      <c r="N2341" s="794">
        <v>26605.43</v>
      </c>
      <c r="O2341" s="796">
        <v>1</v>
      </c>
      <c r="P2341" s="796">
        <v>6</v>
      </c>
      <c r="Q2341" s="794">
        <v>14730</v>
      </c>
    </row>
    <row r="2342" spans="2:17" s="49" customFormat="1" ht="11.25">
      <c r="B2342" s="791" t="s">
        <v>1225</v>
      </c>
      <c r="C2342" s="792" t="s">
        <v>1233</v>
      </c>
      <c r="D2342" s="792" t="s">
        <v>86</v>
      </c>
      <c r="E2342" s="793" t="s">
        <v>1505</v>
      </c>
      <c r="F2342" s="794">
        <v>1800</v>
      </c>
      <c r="G2342" s="792" t="s">
        <v>7307</v>
      </c>
      <c r="H2342" s="795" t="s">
        <v>7308</v>
      </c>
      <c r="I2342" s="795" t="s">
        <v>7309</v>
      </c>
      <c r="J2342" s="795" t="s">
        <v>1256</v>
      </c>
      <c r="K2342" s="793" t="s">
        <v>1251</v>
      </c>
      <c r="L2342" s="796">
        <v>7</v>
      </c>
      <c r="M2342" s="792">
        <v>12</v>
      </c>
      <c r="N2342" s="794">
        <v>24442.61</v>
      </c>
      <c r="O2342" s="796">
        <v>1</v>
      </c>
      <c r="P2342" s="796">
        <v>6</v>
      </c>
      <c r="Q2342" s="794">
        <v>12705.119999999999</v>
      </c>
    </row>
    <row r="2343" spans="2:17" s="49" customFormat="1" ht="11.25">
      <c r="B2343" s="791" t="s">
        <v>1225</v>
      </c>
      <c r="C2343" s="792" t="s">
        <v>1233</v>
      </c>
      <c r="D2343" s="792" t="s">
        <v>86</v>
      </c>
      <c r="E2343" s="793" t="s">
        <v>1339</v>
      </c>
      <c r="F2343" s="794">
        <v>1800</v>
      </c>
      <c r="G2343" s="792" t="s">
        <v>7310</v>
      </c>
      <c r="H2343" s="795" t="s">
        <v>7311</v>
      </c>
      <c r="I2343" s="795" t="s">
        <v>7312</v>
      </c>
      <c r="J2343" s="795" t="s">
        <v>1256</v>
      </c>
      <c r="K2343" s="793" t="s">
        <v>1260</v>
      </c>
      <c r="L2343" s="796">
        <v>7</v>
      </c>
      <c r="M2343" s="792">
        <v>12</v>
      </c>
      <c r="N2343" s="794">
        <v>24712.12</v>
      </c>
      <c r="O2343" s="796">
        <v>1</v>
      </c>
      <c r="P2343" s="796">
        <v>6</v>
      </c>
      <c r="Q2343" s="794">
        <v>11682.99</v>
      </c>
    </row>
    <row r="2344" spans="2:17" s="49" customFormat="1" ht="11.25">
      <c r="B2344" s="791" t="s">
        <v>1225</v>
      </c>
      <c r="C2344" s="792" t="s">
        <v>1243</v>
      </c>
      <c r="D2344" s="792" t="s">
        <v>86</v>
      </c>
      <c r="E2344" s="793" t="s">
        <v>1505</v>
      </c>
      <c r="F2344" s="794">
        <v>1800</v>
      </c>
      <c r="G2344" s="792" t="s">
        <v>7313</v>
      </c>
      <c r="H2344" s="795" t="s">
        <v>7314</v>
      </c>
      <c r="I2344" s="795" t="s">
        <v>7315</v>
      </c>
      <c r="J2344" s="795" t="s">
        <v>1256</v>
      </c>
      <c r="K2344" s="793" t="s">
        <v>1327</v>
      </c>
      <c r="L2344" s="796">
        <v>1</v>
      </c>
      <c r="M2344" s="792">
        <v>4</v>
      </c>
      <c r="N2344" s="794">
        <v>7873.86</v>
      </c>
      <c r="O2344" s="796"/>
      <c r="P2344" s="796"/>
      <c r="Q2344" s="794"/>
    </row>
    <row r="2345" spans="2:17" s="49" customFormat="1" ht="11.25">
      <c r="B2345" s="791" t="s">
        <v>1225</v>
      </c>
      <c r="C2345" s="792" t="s">
        <v>1233</v>
      </c>
      <c r="D2345" s="792" t="s">
        <v>86</v>
      </c>
      <c r="E2345" s="793" t="s">
        <v>1244</v>
      </c>
      <c r="F2345" s="794">
        <v>2000</v>
      </c>
      <c r="G2345" s="792" t="s">
        <v>7316</v>
      </c>
      <c r="H2345" s="795" t="s">
        <v>7317</v>
      </c>
      <c r="I2345" s="795" t="s">
        <v>1255</v>
      </c>
      <c r="J2345" s="795" t="s">
        <v>1256</v>
      </c>
      <c r="K2345" s="793" t="s">
        <v>1251</v>
      </c>
      <c r="L2345" s="796">
        <v>1</v>
      </c>
      <c r="M2345" s="792">
        <v>12</v>
      </c>
      <c r="N2345" s="794">
        <v>26752.22</v>
      </c>
      <c r="O2345" s="796">
        <v>1</v>
      </c>
      <c r="P2345" s="796">
        <v>6</v>
      </c>
      <c r="Q2345" s="794">
        <v>12855.98</v>
      </c>
    </row>
    <row r="2346" spans="2:17" s="49" customFormat="1" ht="11.25">
      <c r="B2346" s="791" t="s">
        <v>1225</v>
      </c>
      <c r="C2346" s="792" t="s">
        <v>1233</v>
      </c>
      <c r="D2346" s="792" t="s">
        <v>86</v>
      </c>
      <c r="E2346" s="793" t="s">
        <v>1234</v>
      </c>
      <c r="F2346" s="794">
        <v>2000</v>
      </c>
      <c r="G2346" s="792" t="s">
        <v>7318</v>
      </c>
      <c r="H2346" s="795" t="s">
        <v>7319</v>
      </c>
      <c r="I2346" s="795" t="s">
        <v>2684</v>
      </c>
      <c r="J2346" s="795" t="s">
        <v>1231</v>
      </c>
      <c r="K2346" s="793" t="s">
        <v>1232</v>
      </c>
      <c r="L2346" s="796">
        <v>1</v>
      </c>
      <c r="M2346" s="792">
        <v>12</v>
      </c>
      <c r="N2346" s="794">
        <v>26562.09</v>
      </c>
      <c r="O2346" s="796">
        <v>1</v>
      </c>
      <c r="P2346" s="796">
        <v>6</v>
      </c>
      <c r="Q2346" s="794">
        <v>12790.410000000002</v>
      </c>
    </row>
    <row r="2347" spans="2:17" s="49" customFormat="1" ht="11.25">
      <c r="B2347" s="791" t="s">
        <v>1225</v>
      </c>
      <c r="C2347" s="792" t="s">
        <v>1233</v>
      </c>
      <c r="D2347" s="792" t="s">
        <v>86</v>
      </c>
      <c r="E2347" s="793" t="s">
        <v>1239</v>
      </c>
      <c r="F2347" s="794">
        <v>1500</v>
      </c>
      <c r="G2347" s="792" t="s">
        <v>7320</v>
      </c>
      <c r="H2347" s="795" t="s">
        <v>7321</v>
      </c>
      <c r="I2347" s="795" t="s">
        <v>1513</v>
      </c>
      <c r="J2347" s="795" t="s">
        <v>1256</v>
      </c>
      <c r="K2347" s="793" t="s">
        <v>1327</v>
      </c>
      <c r="L2347" s="796">
        <v>7</v>
      </c>
      <c r="M2347" s="792">
        <v>12</v>
      </c>
      <c r="N2347" s="794">
        <v>21230.52</v>
      </c>
      <c r="O2347" s="796">
        <v>1</v>
      </c>
      <c r="P2347" s="796">
        <v>6</v>
      </c>
      <c r="Q2347" s="794">
        <v>9828.2300000000014</v>
      </c>
    </row>
    <row r="2348" spans="2:17" s="49" customFormat="1" ht="11.25">
      <c r="B2348" s="791" t="s">
        <v>1225</v>
      </c>
      <c r="C2348" s="792" t="s">
        <v>1233</v>
      </c>
      <c r="D2348" s="792" t="s">
        <v>86</v>
      </c>
      <c r="E2348" s="793" t="s">
        <v>1871</v>
      </c>
      <c r="F2348" s="794">
        <v>2100</v>
      </c>
      <c r="G2348" s="792" t="s">
        <v>7322</v>
      </c>
      <c r="H2348" s="795" t="s">
        <v>7323</v>
      </c>
      <c r="I2348" s="795" t="s">
        <v>1242</v>
      </c>
      <c r="J2348" s="795" t="s">
        <v>1256</v>
      </c>
      <c r="K2348" s="793" t="s">
        <v>1327</v>
      </c>
      <c r="L2348" s="796">
        <v>7</v>
      </c>
      <c r="M2348" s="792">
        <v>12</v>
      </c>
      <c r="N2348" s="794">
        <v>28176.23</v>
      </c>
      <c r="O2348" s="796">
        <v>1</v>
      </c>
      <c r="P2348" s="796">
        <v>6</v>
      </c>
      <c r="Q2348" s="794">
        <v>13528.83</v>
      </c>
    </row>
    <row r="2349" spans="2:17" s="49" customFormat="1" ht="11.25">
      <c r="B2349" s="791" t="s">
        <v>1225</v>
      </c>
      <c r="C2349" s="792" t="s">
        <v>1233</v>
      </c>
      <c r="D2349" s="792" t="s">
        <v>86</v>
      </c>
      <c r="E2349" s="793" t="s">
        <v>1871</v>
      </c>
      <c r="F2349" s="794">
        <v>2500</v>
      </c>
      <c r="G2349" s="792" t="s">
        <v>7324</v>
      </c>
      <c r="H2349" s="795" t="s">
        <v>7325</v>
      </c>
      <c r="I2349" s="795" t="s">
        <v>1242</v>
      </c>
      <c r="J2349" s="795" t="s">
        <v>1242</v>
      </c>
      <c r="K2349" s="793" t="s">
        <v>1242</v>
      </c>
      <c r="L2349" s="796">
        <v>7</v>
      </c>
      <c r="M2349" s="792">
        <v>12</v>
      </c>
      <c r="N2349" s="794">
        <v>32880.720000000001</v>
      </c>
      <c r="O2349" s="796">
        <v>1</v>
      </c>
      <c r="P2349" s="796">
        <v>6</v>
      </c>
      <c r="Q2349" s="794">
        <v>15927.05</v>
      </c>
    </row>
    <row r="2350" spans="2:17" s="49" customFormat="1" ht="11.25">
      <c r="B2350" s="791" t="s">
        <v>1225</v>
      </c>
      <c r="C2350" s="792" t="s">
        <v>1233</v>
      </c>
      <c r="D2350" s="792" t="s">
        <v>86</v>
      </c>
      <c r="E2350" s="793" t="s">
        <v>4967</v>
      </c>
      <c r="F2350" s="794">
        <v>5000</v>
      </c>
      <c r="G2350" s="792" t="s">
        <v>7326</v>
      </c>
      <c r="H2350" s="795" t="s">
        <v>7327</v>
      </c>
      <c r="I2350" s="795" t="s">
        <v>4973</v>
      </c>
      <c r="J2350" s="795" t="s">
        <v>1256</v>
      </c>
      <c r="K2350" s="793" t="s">
        <v>1251</v>
      </c>
      <c r="L2350" s="796">
        <v>1</v>
      </c>
      <c r="M2350" s="792">
        <v>12</v>
      </c>
      <c r="N2350" s="794">
        <v>63000</v>
      </c>
      <c r="O2350" s="796">
        <v>1</v>
      </c>
      <c r="P2350" s="796">
        <v>6</v>
      </c>
      <c r="Q2350" s="794">
        <v>30927.22</v>
      </c>
    </row>
    <row r="2351" spans="2:17" s="49" customFormat="1" ht="11.25">
      <c r="B2351" s="791" t="s">
        <v>1225</v>
      </c>
      <c r="C2351" s="792" t="s">
        <v>1233</v>
      </c>
      <c r="D2351" s="792" t="s">
        <v>86</v>
      </c>
      <c r="E2351" s="793" t="s">
        <v>1239</v>
      </c>
      <c r="F2351" s="794">
        <v>1500</v>
      </c>
      <c r="G2351" s="792" t="s">
        <v>7328</v>
      </c>
      <c r="H2351" s="795" t="s">
        <v>7329</v>
      </c>
      <c r="I2351" s="795" t="s">
        <v>7330</v>
      </c>
      <c r="J2351" s="795" t="s">
        <v>1256</v>
      </c>
      <c r="K2351" s="793" t="s">
        <v>1327</v>
      </c>
      <c r="L2351" s="796">
        <v>7</v>
      </c>
      <c r="M2351" s="792">
        <v>12</v>
      </c>
      <c r="N2351" s="794">
        <v>21108.739999999998</v>
      </c>
      <c r="O2351" s="796">
        <v>1</v>
      </c>
      <c r="P2351" s="796">
        <v>6</v>
      </c>
      <c r="Q2351" s="794">
        <v>9826.14</v>
      </c>
    </row>
    <row r="2352" spans="2:17" s="49" customFormat="1" ht="11.25">
      <c r="B2352" s="791" t="s">
        <v>1225</v>
      </c>
      <c r="C2352" s="792" t="s">
        <v>1243</v>
      </c>
      <c r="D2352" s="792" t="s">
        <v>86</v>
      </c>
      <c r="E2352" s="793" t="s">
        <v>1339</v>
      </c>
      <c r="F2352" s="794">
        <v>2300</v>
      </c>
      <c r="G2352" s="792" t="s">
        <v>7331</v>
      </c>
      <c r="H2352" s="795" t="s">
        <v>7332</v>
      </c>
      <c r="I2352" s="795" t="s">
        <v>7333</v>
      </c>
      <c r="J2352" s="795" t="s">
        <v>1256</v>
      </c>
      <c r="K2352" s="793" t="s">
        <v>1251</v>
      </c>
      <c r="L2352" s="796">
        <v>1</v>
      </c>
      <c r="M2352" s="792">
        <v>12</v>
      </c>
      <c r="N2352" s="794">
        <v>30376.39</v>
      </c>
      <c r="O2352" s="796">
        <v>1</v>
      </c>
      <c r="P2352" s="796">
        <v>6</v>
      </c>
      <c r="Q2352" s="794">
        <v>14720.4</v>
      </c>
    </row>
    <row r="2353" spans="2:17" s="49" customFormat="1" ht="11.25">
      <c r="B2353" s="791" t="s">
        <v>1225</v>
      </c>
      <c r="C2353" s="792" t="s">
        <v>1233</v>
      </c>
      <c r="D2353" s="792" t="s">
        <v>86</v>
      </c>
      <c r="E2353" s="793" t="s">
        <v>3168</v>
      </c>
      <c r="F2353" s="794">
        <v>2000</v>
      </c>
      <c r="G2353" s="792" t="s">
        <v>7334</v>
      </c>
      <c r="H2353" s="795" t="s">
        <v>7335</v>
      </c>
      <c r="I2353" s="795" t="s">
        <v>7336</v>
      </c>
      <c r="J2353" s="795" t="s">
        <v>1238</v>
      </c>
      <c r="K2353" s="793" t="s">
        <v>1232</v>
      </c>
      <c r="L2353" s="796">
        <v>1</v>
      </c>
      <c r="M2353" s="792">
        <v>12</v>
      </c>
      <c r="N2353" s="794">
        <v>26984.609999999997</v>
      </c>
      <c r="O2353" s="796">
        <v>1</v>
      </c>
      <c r="P2353" s="796">
        <v>6</v>
      </c>
      <c r="Q2353" s="794">
        <v>12892.36</v>
      </c>
    </row>
    <row r="2354" spans="2:17" s="49" customFormat="1" ht="11.25">
      <c r="B2354" s="791" t="s">
        <v>1225</v>
      </c>
      <c r="C2354" s="792" t="s">
        <v>1233</v>
      </c>
      <c r="D2354" s="792" t="s">
        <v>86</v>
      </c>
      <c r="E2354" s="793" t="s">
        <v>7337</v>
      </c>
      <c r="F2354" s="794">
        <v>2600</v>
      </c>
      <c r="G2354" s="792" t="s">
        <v>7338</v>
      </c>
      <c r="H2354" s="795" t="s">
        <v>7339</v>
      </c>
      <c r="I2354" s="795" t="s">
        <v>3435</v>
      </c>
      <c r="J2354" s="795" t="s">
        <v>1256</v>
      </c>
      <c r="K2354" s="793" t="s">
        <v>1327</v>
      </c>
      <c r="L2354" s="796">
        <v>1</v>
      </c>
      <c r="M2354" s="792">
        <v>12</v>
      </c>
      <c r="N2354" s="794">
        <v>34200</v>
      </c>
      <c r="O2354" s="796">
        <v>1</v>
      </c>
      <c r="P2354" s="796">
        <v>6</v>
      </c>
      <c r="Q2354" s="794">
        <v>16518.439999999999</v>
      </c>
    </row>
    <row r="2355" spans="2:17" s="49" customFormat="1" ht="11.25">
      <c r="B2355" s="791" t="s">
        <v>1225</v>
      </c>
      <c r="C2355" s="792" t="s">
        <v>1233</v>
      </c>
      <c r="D2355" s="792" t="s">
        <v>86</v>
      </c>
      <c r="E2355" s="793" t="s">
        <v>1234</v>
      </c>
      <c r="F2355" s="794">
        <v>2000</v>
      </c>
      <c r="G2355" s="792" t="s">
        <v>7340</v>
      </c>
      <c r="H2355" s="795" t="s">
        <v>7341</v>
      </c>
      <c r="I2355" s="795" t="s">
        <v>1331</v>
      </c>
      <c r="J2355" s="795" t="s">
        <v>1238</v>
      </c>
      <c r="K2355" s="793" t="s">
        <v>1232</v>
      </c>
      <c r="L2355" s="796">
        <v>1</v>
      </c>
      <c r="M2355" s="792">
        <v>12</v>
      </c>
      <c r="N2355" s="794">
        <v>22925.37</v>
      </c>
      <c r="O2355" s="796">
        <v>1</v>
      </c>
      <c r="P2355" s="796">
        <v>6</v>
      </c>
      <c r="Q2355" s="794">
        <v>12929.03</v>
      </c>
    </row>
    <row r="2356" spans="2:17" s="49" customFormat="1" ht="11.25">
      <c r="B2356" s="791" t="s">
        <v>1225</v>
      </c>
      <c r="C2356" s="792" t="s">
        <v>1243</v>
      </c>
      <c r="D2356" s="792" t="s">
        <v>86</v>
      </c>
      <c r="E2356" s="793" t="s">
        <v>7342</v>
      </c>
      <c r="F2356" s="794">
        <v>5000</v>
      </c>
      <c r="G2356" s="792" t="s">
        <v>7343</v>
      </c>
      <c r="H2356" s="795" t="s">
        <v>7344</v>
      </c>
      <c r="I2356" s="795" t="s">
        <v>7345</v>
      </c>
      <c r="J2356" s="795" t="s">
        <v>1231</v>
      </c>
      <c r="K2356" s="793" t="s">
        <v>1232</v>
      </c>
      <c r="L2356" s="796">
        <v>7</v>
      </c>
      <c r="M2356" s="792">
        <v>12</v>
      </c>
      <c r="N2356" s="794">
        <v>62972.57</v>
      </c>
      <c r="O2356" s="796">
        <v>1</v>
      </c>
      <c r="P2356" s="796">
        <v>6</v>
      </c>
      <c r="Q2356" s="794">
        <v>30928.260000000002</v>
      </c>
    </row>
    <row r="2357" spans="2:17" s="49" customFormat="1" ht="11.25">
      <c r="B2357" s="791" t="s">
        <v>1225</v>
      </c>
      <c r="C2357" s="792" t="s">
        <v>1233</v>
      </c>
      <c r="D2357" s="792" t="s">
        <v>86</v>
      </c>
      <c r="E2357" s="793" t="s">
        <v>2175</v>
      </c>
      <c r="F2357" s="794">
        <v>4000</v>
      </c>
      <c r="G2357" s="792" t="s">
        <v>7346</v>
      </c>
      <c r="H2357" s="795" t="s">
        <v>7347</v>
      </c>
      <c r="I2357" s="795" t="s">
        <v>7348</v>
      </c>
      <c r="J2357" s="795" t="s">
        <v>1256</v>
      </c>
      <c r="K2357" s="793" t="s">
        <v>1251</v>
      </c>
      <c r="L2357" s="796">
        <v>1</v>
      </c>
      <c r="M2357" s="792">
        <v>12</v>
      </c>
      <c r="N2357" s="794">
        <v>51000</v>
      </c>
      <c r="O2357" s="796">
        <v>1</v>
      </c>
      <c r="P2357" s="796">
        <v>6</v>
      </c>
      <c r="Q2357" s="794">
        <v>24930</v>
      </c>
    </row>
    <row r="2358" spans="2:17" s="49" customFormat="1" ht="11.25">
      <c r="B2358" s="791" t="s">
        <v>1225</v>
      </c>
      <c r="C2358" s="792" t="s">
        <v>1233</v>
      </c>
      <c r="D2358" s="792" t="s">
        <v>86</v>
      </c>
      <c r="E2358" s="793" t="s">
        <v>1339</v>
      </c>
      <c r="F2358" s="794">
        <v>2300</v>
      </c>
      <c r="G2358" s="792" t="s">
        <v>7349</v>
      </c>
      <c r="H2358" s="795" t="s">
        <v>7350</v>
      </c>
      <c r="I2358" s="795" t="s">
        <v>1471</v>
      </c>
      <c r="J2358" s="795" t="s">
        <v>1256</v>
      </c>
      <c r="K2358" s="793" t="s">
        <v>1251</v>
      </c>
      <c r="L2358" s="796">
        <v>7</v>
      </c>
      <c r="M2358" s="792">
        <v>12</v>
      </c>
      <c r="N2358" s="794">
        <v>30676.510000000002</v>
      </c>
      <c r="O2358" s="796">
        <v>1</v>
      </c>
      <c r="P2358" s="796">
        <v>6</v>
      </c>
      <c r="Q2358" s="794">
        <v>14730</v>
      </c>
    </row>
    <row r="2359" spans="2:17" s="49" customFormat="1" ht="11.25">
      <c r="B2359" s="791" t="s">
        <v>1225</v>
      </c>
      <c r="C2359" s="792" t="s">
        <v>1233</v>
      </c>
      <c r="D2359" s="792" t="s">
        <v>86</v>
      </c>
      <c r="E2359" s="793" t="s">
        <v>3168</v>
      </c>
      <c r="F2359" s="794">
        <v>2000</v>
      </c>
      <c r="G2359" s="792" t="s">
        <v>7351</v>
      </c>
      <c r="H2359" s="795" t="s">
        <v>7352</v>
      </c>
      <c r="I2359" s="795" t="s">
        <v>1242</v>
      </c>
      <c r="J2359" s="795" t="s">
        <v>1256</v>
      </c>
      <c r="K2359" s="793" t="s">
        <v>1232</v>
      </c>
      <c r="L2359" s="796">
        <v>1</v>
      </c>
      <c r="M2359" s="792">
        <v>12</v>
      </c>
      <c r="N2359" s="794">
        <v>26970.7</v>
      </c>
      <c r="O2359" s="796">
        <v>1</v>
      </c>
      <c r="P2359" s="796">
        <v>6</v>
      </c>
      <c r="Q2359" s="794">
        <v>12921.93</v>
      </c>
    </row>
    <row r="2360" spans="2:17" s="49" customFormat="1" ht="11.25">
      <c r="B2360" s="791" t="s">
        <v>1225</v>
      </c>
      <c r="C2360" s="792" t="s">
        <v>1233</v>
      </c>
      <c r="D2360" s="792" t="s">
        <v>86</v>
      </c>
      <c r="E2360" s="793" t="s">
        <v>1244</v>
      </c>
      <c r="F2360" s="794">
        <v>1500</v>
      </c>
      <c r="G2360" s="792" t="s">
        <v>7353</v>
      </c>
      <c r="H2360" s="795" t="s">
        <v>7354</v>
      </c>
      <c r="I2360" s="795" t="s">
        <v>1290</v>
      </c>
      <c r="J2360" s="795" t="s">
        <v>1256</v>
      </c>
      <c r="K2360" s="793" t="s">
        <v>1251</v>
      </c>
      <c r="L2360" s="796">
        <v>7</v>
      </c>
      <c r="M2360" s="792">
        <v>12</v>
      </c>
      <c r="N2360" s="794">
        <v>21199.79</v>
      </c>
      <c r="O2360" s="796">
        <v>1</v>
      </c>
      <c r="P2360" s="796">
        <v>6</v>
      </c>
      <c r="Q2360" s="794">
        <v>9928.3299999999981</v>
      </c>
    </row>
    <row r="2361" spans="2:17" s="49" customFormat="1" ht="11.25">
      <c r="B2361" s="791" t="s">
        <v>1225</v>
      </c>
      <c r="C2361" s="792" t="s">
        <v>1243</v>
      </c>
      <c r="D2361" s="792" t="s">
        <v>86</v>
      </c>
      <c r="E2361" s="793" t="s">
        <v>1244</v>
      </c>
      <c r="F2361" s="794">
        <v>2000</v>
      </c>
      <c r="G2361" s="792" t="s">
        <v>7355</v>
      </c>
      <c r="H2361" s="795" t="s">
        <v>7356</v>
      </c>
      <c r="I2361" s="795" t="s">
        <v>7357</v>
      </c>
      <c r="J2361" s="795" t="s">
        <v>1256</v>
      </c>
      <c r="K2361" s="793" t="s">
        <v>1327</v>
      </c>
      <c r="L2361" s="796">
        <v>1</v>
      </c>
      <c r="M2361" s="792">
        <v>4</v>
      </c>
      <c r="N2361" s="794">
        <v>7050.57</v>
      </c>
      <c r="O2361" s="796"/>
      <c r="P2361" s="796"/>
      <c r="Q2361" s="794"/>
    </row>
    <row r="2362" spans="2:17" s="49" customFormat="1" ht="11.25">
      <c r="B2362" s="791" t="s">
        <v>1225</v>
      </c>
      <c r="C2362" s="792" t="s">
        <v>1233</v>
      </c>
      <c r="D2362" s="792" t="s">
        <v>86</v>
      </c>
      <c r="E2362" s="793" t="s">
        <v>1280</v>
      </c>
      <c r="F2362" s="794">
        <v>5000</v>
      </c>
      <c r="G2362" s="792" t="s">
        <v>7358</v>
      </c>
      <c r="H2362" s="795" t="s">
        <v>7359</v>
      </c>
      <c r="I2362" s="795" t="s">
        <v>1283</v>
      </c>
      <c r="J2362" s="795" t="s">
        <v>1256</v>
      </c>
      <c r="K2362" s="793" t="s">
        <v>1251</v>
      </c>
      <c r="L2362" s="796">
        <v>1</v>
      </c>
      <c r="M2362" s="792">
        <v>12</v>
      </c>
      <c r="N2362" s="794">
        <v>62859.020000000004</v>
      </c>
      <c r="O2362" s="796">
        <v>1</v>
      </c>
      <c r="P2362" s="796">
        <v>6</v>
      </c>
      <c r="Q2362" s="794">
        <v>30930</v>
      </c>
    </row>
    <row r="2363" spans="2:17" s="49" customFormat="1" ht="11.25">
      <c r="B2363" s="791" t="s">
        <v>1225</v>
      </c>
      <c r="C2363" s="792" t="s">
        <v>1233</v>
      </c>
      <c r="D2363" s="792" t="s">
        <v>86</v>
      </c>
      <c r="E2363" s="793" t="s">
        <v>1244</v>
      </c>
      <c r="F2363" s="794">
        <v>2000</v>
      </c>
      <c r="G2363" s="792" t="s">
        <v>7360</v>
      </c>
      <c r="H2363" s="795" t="s">
        <v>7361</v>
      </c>
      <c r="I2363" s="795" t="s">
        <v>1296</v>
      </c>
      <c r="J2363" s="795" t="s">
        <v>1231</v>
      </c>
      <c r="K2363" s="793" t="s">
        <v>1232</v>
      </c>
      <c r="L2363" s="796">
        <v>1</v>
      </c>
      <c r="M2363" s="792">
        <v>12</v>
      </c>
      <c r="N2363" s="794">
        <v>26928.32</v>
      </c>
      <c r="O2363" s="796">
        <v>1</v>
      </c>
      <c r="P2363" s="796">
        <v>6</v>
      </c>
      <c r="Q2363" s="794">
        <v>12923.199999999999</v>
      </c>
    </row>
    <row r="2364" spans="2:17" s="49" customFormat="1" ht="11.25">
      <c r="B2364" s="791" t="s">
        <v>1225</v>
      </c>
      <c r="C2364" s="792" t="s">
        <v>1233</v>
      </c>
      <c r="D2364" s="792" t="s">
        <v>86</v>
      </c>
      <c r="E2364" s="793" t="s">
        <v>1276</v>
      </c>
      <c r="F2364" s="794">
        <v>2600</v>
      </c>
      <c r="G2364" s="792" t="s">
        <v>7362</v>
      </c>
      <c r="H2364" s="795" t="s">
        <v>7363</v>
      </c>
      <c r="I2364" s="795" t="s">
        <v>7364</v>
      </c>
      <c r="J2364" s="795" t="s">
        <v>1256</v>
      </c>
      <c r="K2364" s="793" t="s">
        <v>1327</v>
      </c>
      <c r="L2364" s="796">
        <v>1</v>
      </c>
      <c r="M2364" s="792">
        <v>12</v>
      </c>
      <c r="N2364" s="794">
        <v>34608.28</v>
      </c>
      <c r="O2364" s="796">
        <v>1</v>
      </c>
      <c r="P2364" s="796">
        <v>6</v>
      </c>
      <c r="Q2364" s="794">
        <v>16524.399999999998</v>
      </c>
    </row>
    <row r="2365" spans="2:17" s="49" customFormat="1" ht="11.25">
      <c r="B2365" s="791" t="s">
        <v>1225</v>
      </c>
      <c r="C2365" s="792" t="s">
        <v>1243</v>
      </c>
      <c r="D2365" s="792" t="s">
        <v>86</v>
      </c>
      <c r="E2365" s="793" t="s">
        <v>1789</v>
      </c>
      <c r="F2365" s="794">
        <v>3000</v>
      </c>
      <c r="G2365" s="792" t="s">
        <v>7365</v>
      </c>
      <c r="H2365" s="795" t="s">
        <v>7366</v>
      </c>
      <c r="I2365" s="795" t="s">
        <v>7367</v>
      </c>
      <c r="J2365" s="795" t="s">
        <v>1256</v>
      </c>
      <c r="K2365" s="793" t="s">
        <v>1327</v>
      </c>
      <c r="L2365" s="796">
        <v>1</v>
      </c>
      <c r="M2365" s="792">
        <v>12</v>
      </c>
      <c r="N2365" s="794">
        <v>38859.800000000003</v>
      </c>
      <c r="O2365" s="796">
        <v>1</v>
      </c>
      <c r="P2365" s="796">
        <v>6</v>
      </c>
      <c r="Q2365" s="794">
        <v>18930</v>
      </c>
    </row>
    <row r="2366" spans="2:17" s="49" customFormat="1" ht="11.25">
      <c r="B2366" s="791" t="s">
        <v>1225</v>
      </c>
      <c r="C2366" s="792" t="s">
        <v>1233</v>
      </c>
      <c r="D2366" s="792" t="s">
        <v>86</v>
      </c>
      <c r="E2366" s="793" t="s">
        <v>1923</v>
      </c>
      <c r="F2366" s="794">
        <v>2600</v>
      </c>
      <c r="G2366" s="792" t="s">
        <v>7368</v>
      </c>
      <c r="H2366" s="795" t="s">
        <v>7369</v>
      </c>
      <c r="I2366" s="795" t="s">
        <v>1331</v>
      </c>
      <c r="J2366" s="795" t="s">
        <v>1238</v>
      </c>
      <c r="K2366" s="793" t="s">
        <v>1232</v>
      </c>
      <c r="L2366" s="796">
        <v>1</v>
      </c>
      <c r="M2366" s="792">
        <v>12</v>
      </c>
      <c r="N2366" s="794">
        <v>34153.06</v>
      </c>
      <c r="O2366" s="796">
        <v>1</v>
      </c>
      <c r="P2366" s="796">
        <v>6</v>
      </c>
      <c r="Q2366" s="794">
        <v>16530</v>
      </c>
    </row>
    <row r="2367" spans="2:17" s="49" customFormat="1" ht="11.25">
      <c r="B2367" s="791" t="s">
        <v>1225</v>
      </c>
      <c r="C2367" s="792" t="s">
        <v>1233</v>
      </c>
      <c r="D2367" s="792" t="s">
        <v>86</v>
      </c>
      <c r="E2367" s="793" t="s">
        <v>1244</v>
      </c>
      <c r="F2367" s="794">
        <v>2000</v>
      </c>
      <c r="G2367" s="792" t="s">
        <v>7370</v>
      </c>
      <c r="H2367" s="795" t="s">
        <v>7371</v>
      </c>
      <c r="I2367" s="795" t="s">
        <v>7372</v>
      </c>
      <c r="J2367" s="795" t="s">
        <v>1256</v>
      </c>
      <c r="K2367" s="793" t="s">
        <v>1232</v>
      </c>
      <c r="L2367" s="796">
        <v>1</v>
      </c>
      <c r="M2367" s="792">
        <v>12</v>
      </c>
      <c r="N2367" s="794">
        <v>26915.82</v>
      </c>
      <c r="O2367" s="796">
        <v>1</v>
      </c>
      <c r="P2367" s="796">
        <v>6</v>
      </c>
      <c r="Q2367" s="794">
        <v>12923.89</v>
      </c>
    </row>
    <row r="2368" spans="2:17" s="49" customFormat="1" ht="11.25">
      <c r="B2368" s="791" t="s">
        <v>1225</v>
      </c>
      <c r="C2368" s="792" t="s">
        <v>1233</v>
      </c>
      <c r="D2368" s="792" t="s">
        <v>86</v>
      </c>
      <c r="E2368" s="793" t="s">
        <v>1871</v>
      </c>
      <c r="F2368" s="794">
        <v>2500</v>
      </c>
      <c r="G2368" s="792" t="s">
        <v>7373</v>
      </c>
      <c r="H2368" s="795" t="s">
        <v>7374</v>
      </c>
      <c r="I2368" s="795" t="s">
        <v>4219</v>
      </c>
      <c r="J2368" s="795" t="s">
        <v>1256</v>
      </c>
      <c r="K2368" s="793" t="s">
        <v>1327</v>
      </c>
      <c r="L2368" s="796">
        <v>7</v>
      </c>
      <c r="M2368" s="792">
        <v>12</v>
      </c>
      <c r="N2368" s="794">
        <v>32567.870000000003</v>
      </c>
      <c r="O2368" s="796">
        <v>1</v>
      </c>
      <c r="P2368" s="796">
        <v>6</v>
      </c>
      <c r="Q2368" s="794">
        <v>15886.77</v>
      </c>
    </row>
    <row r="2369" spans="2:17" s="49" customFormat="1" ht="11.25">
      <c r="B2369" s="791" t="s">
        <v>1225</v>
      </c>
      <c r="C2369" s="792" t="s">
        <v>1233</v>
      </c>
      <c r="D2369" s="792" t="s">
        <v>86</v>
      </c>
      <c r="E2369" s="793" t="s">
        <v>1244</v>
      </c>
      <c r="F2369" s="794">
        <v>2000</v>
      </c>
      <c r="G2369" s="792" t="s">
        <v>7375</v>
      </c>
      <c r="H2369" s="795" t="s">
        <v>7376</v>
      </c>
      <c r="I2369" s="795" t="s">
        <v>6058</v>
      </c>
      <c r="J2369" s="795" t="s">
        <v>1238</v>
      </c>
      <c r="K2369" s="793" t="s">
        <v>1251</v>
      </c>
      <c r="L2369" s="796">
        <v>1</v>
      </c>
      <c r="M2369" s="792">
        <v>12</v>
      </c>
      <c r="N2369" s="794">
        <v>23319.660000000003</v>
      </c>
      <c r="O2369" s="796">
        <v>1</v>
      </c>
      <c r="P2369" s="796">
        <v>6</v>
      </c>
      <c r="Q2369" s="794">
        <v>12530</v>
      </c>
    </row>
    <row r="2370" spans="2:17" s="49" customFormat="1" ht="11.25">
      <c r="B2370" s="791" t="s">
        <v>1225</v>
      </c>
      <c r="C2370" s="792" t="s">
        <v>1233</v>
      </c>
      <c r="D2370" s="792" t="s">
        <v>86</v>
      </c>
      <c r="E2370" s="793" t="s">
        <v>1505</v>
      </c>
      <c r="F2370" s="794">
        <v>1800</v>
      </c>
      <c r="G2370" s="792" t="s">
        <v>7377</v>
      </c>
      <c r="H2370" s="795" t="s">
        <v>7378</v>
      </c>
      <c r="I2370" s="795" t="s">
        <v>1242</v>
      </c>
      <c r="J2370" s="795" t="s">
        <v>1242</v>
      </c>
      <c r="K2370" s="793" t="s">
        <v>1242</v>
      </c>
      <c r="L2370" s="796">
        <v>7</v>
      </c>
      <c r="M2370" s="792">
        <v>12</v>
      </c>
      <c r="N2370" s="794">
        <v>24598.489999999998</v>
      </c>
      <c r="O2370" s="796">
        <v>1</v>
      </c>
      <c r="P2370" s="796">
        <v>6</v>
      </c>
      <c r="Q2370" s="794">
        <v>11716.869999999999</v>
      </c>
    </row>
    <row r="2371" spans="2:17" s="49" customFormat="1" ht="11.25">
      <c r="B2371" s="791" t="s">
        <v>1225</v>
      </c>
      <c r="C2371" s="792" t="s">
        <v>1233</v>
      </c>
      <c r="D2371" s="792" t="s">
        <v>86</v>
      </c>
      <c r="E2371" s="793" t="s">
        <v>1284</v>
      </c>
      <c r="F2371" s="794">
        <v>2000</v>
      </c>
      <c r="G2371" s="792" t="s">
        <v>7379</v>
      </c>
      <c r="H2371" s="795" t="s">
        <v>7380</v>
      </c>
      <c r="I2371" s="795" t="s">
        <v>7381</v>
      </c>
      <c r="J2371" s="795" t="s">
        <v>1231</v>
      </c>
      <c r="K2371" s="793" t="s">
        <v>1232</v>
      </c>
      <c r="L2371" s="796">
        <v>1</v>
      </c>
      <c r="M2371" s="792">
        <v>12</v>
      </c>
      <c r="N2371" s="794">
        <v>22928.43</v>
      </c>
      <c r="O2371" s="796">
        <v>1</v>
      </c>
      <c r="P2371" s="796">
        <v>6</v>
      </c>
      <c r="Q2371" s="794">
        <v>12929.31</v>
      </c>
    </row>
    <row r="2372" spans="2:17" s="49" customFormat="1" ht="11.25">
      <c r="B2372" s="791" t="s">
        <v>1225</v>
      </c>
      <c r="C2372" s="792" t="s">
        <v>1233</v>
      </c>
      <c r="D2372" s="792" t="s">
        <v>86</v>
      </c>
      <c r="E2372" s="793" t="s">
        <v>1244</v>
      </c>
      <c r="F2372" s="794">
        <v>2000</v>
      </c>
      <c r="G2372" s="792" t="s">
        <v>7382</v>
      </c>
      <c r="H2372" s="795" t="s">
        <v>7383</v>
      </c>
      <c r="I2372" s="795" t="s">
        <v>2348</v>
      </c>
      <c r="J2372" s="795" t="s">
        <v>1238</v>
      </c>
      <c r="K2372" s="793" t="s">
        <v>1251</v>
      </c>
      <c r="L2372" s="796">
        <v>1</v>
      </c>
      <c r="M2372" s="792">
        <v>12</v>
      </c>
      <c r="N2372" s="794">
        <v>26654.16</v>
      </c>
      <c r="O2372" s="796">
        <v>1</v>
      </c>
      <c r="P2372" s="796">
        <v>6</v>
      </c>
      <c r="Q2372" s="794">
        <v>12844.570000000002</v>
      </c>
    </row>
    <row r="2373" spans="2:17" s="49" customFormat="1" ht="11.25">
      <c r="B2373" s="791" t="s">
        <v>1225</v>
      </c>
      <c r="C2373" s="792" t="s">
        <v>1233</v>
      </c>
      <c r="D2373" s="792" t="s">
        <v>86</v>
      </c>
      <c r="E2373" s="793" t="s">
        <v>1312</v>
      </c>
      <c r="F2373" s="794">
        <v>2000</v>
      </c>
      <c r="G2373" s="792" t="s">
        <v>7384</v>
      </c>
      <c r="H2373" s="795" t="s">
        <v>7385</v>
      </c>
      <c r="I2373" s="795" t="s">
        <v>1290</v>
      </c>
      <c r="J2373" s="795" t="s">
        <v>1238</v>
      </c>
      <c r="K2373" s="793" t="s">
        <v>1232</v>
      </c>
      <c r="L2373" s="796">
        <v>1</v>
      </c>
      <c r="M2373" s="792">
        <v>12</v>
      </c>
      <c r="N2373" s="794">
        <v>26859.7</v>
      </c>
      <c r="O2373" s="796">
        <v>1</v>
      </c>
      <c r="P2373" s="796">
        <v>6</v>
      </c>
      <c r="Q2373" s="794">
        <v>12855.689999999999</v>
      </c>
    </row>
    <row r="2374" spans="2:17" s="49" customFormat="1" ht="11.25">
      <c r="B2374" s="791" t="s">
        <v>1225</v>
      </c>
      <c r="C2374" s="792" t="s">
        <v>1233</v>
      </c>
      <c r="D2374" s="792" t="s">
        <v>86</v>
      </c>
      <c r="E2374" s="793" t="s">
        <v>7386</v>
      </c>
      <c r="F2374" s="794">
        <v>2500</v>
      </c>
      <c r="G2374" s="792" t="s">
        <v>7387</v>
      </c>
      <c r="H2374" s="795" t="s">
        <v>7388</v>
      </c>
      <c r="I2374" s="795" t="s">
        <v>1242</v>
      </c>
      <c r="J2374" s="795" t="s">
        <v>1242</v>
      </c>
      <c r="K2374" s="793" t="s">
        <v>1242</v>
      </c>
      <c r="L2374" s="796">
        <v>7</v>
      </c>
      <c r="M2374" s="792">
        <v>12</v>
      </c>
      <c r="N2374" s="794">
        <v>32999.83</v>
      </c>
      <c r="O2374" s="796">
        <v>1</v>
      </c>
      <c r="P2374" s="796">
        <v>6</v>
      </c>
      <c r="Q2374" s="794">
        <v>15930</v>
      </c>
    </row>
    <row r="2375" spans="2:17" s="49" customFormat="1" ht="11.25">
      <c r="B2375" s="791" t="s">
        <v>1225</v>
      </c>
      <c r="C2375" s="792" t="s">
        <v>1233</v>
      </c>
      <c r="D2375" s="792" t="s">
        <v>86</v>
      </c>
      <c r="E2375" s="793" t="s">
        <v>1239</v>
      </c>
      <c r="F2375" s="794">
        <v>1500</v>
      </c>
      <c r="G2375" s="792" t="s">
        <v>7389</v>
      </c>
      <c r="H2375" s="795" t="s">
        <v>7390</v>
      </c>
      <c r="I2375" s="795" t="s">
        <v>1242</v>
      </c>
      <c r="J2375" s="795" t="s">
        <v>1242</v>
      </c>
      <c r="K2375" s="793" t="s">
        <v>1242</v>
      </c>
      <c r="L2375" s="796">
        <v>6</v>
      </c>
      <c r="M2375" s="792">
        <v>12</v>
      </c>
      <c r="N2375" s="794">
        <v>21149.690000000002</v>
      </c>
      <c r="O2375" s="796">
        <v>1</v>
      </c>
      <c r="P2375" s="796">
        <v>6</v>
      </c>
      <c r="Q2375" s="794">
        <v>9928.75</v>
      </c>
    </row>
    <row r="2376" spans="2:17" s="49" customFormat="1" ht="11.25">
      <c r="B2376" s="791" t="s">
        <v>1225</v>
      </c>
      <c r="C2376" s="792" t="s">
        <v>1233</v>
      </c>
      <c r="D2376" s="792" t="s">
        <v>86</v>
      </c>
      <c r="E2376" s="793" t="s">
        <v>4233</v>
      </c>
      <c r="F2376" s="794">
        <v>2000</v>
      </c>
      <c r="G2376" s="792" t="s">
        <v>7391</v>
      </c>
      <c r="H2376" s="795" t="s">
        <v>7392</v>
      </c>
      <c r="I2376" s="795" t="s">
        <v>1991</v>
      </c>
      <c r="J2376" s="795" t="s">
        <v>1238</v>
      </c>
      <c r="K2376" s="793" t="s">
        <v>1232</v>
      </c>
      <c r="L2376" s="796">
        <v>1</v>
      </c>
      <c r="M2376" s="792">
        <v>12</v>
      </c>
      <c r="N2376" s="794">
        <v>26675.69</v>
      </c>
      <c r="O2376" s="796">
        <v>1</v>
      </c>
      <c r="P2376" s="796">
        <v>6</v>
      </c>
      <c r="Q2376" s="794">
        <v>12924.720000000001</v>
      </c>
    </row>
    <row r="2377" spans="2:17" s="49" customFormat="1" ht="11.25">
      <c r="B2377" s="791" t="s">
        <v>1225</v>
      </c>
      <c r="C2377" s="792" t="s">
        <v>1233</v>
      </c>
      <c r="D2377" s="792" t="s">
        <v>86</v>
      </c>
      <c r="E2377" s="793" t="s">
        <v>1244</v>
      </c>
      <c r="F2377" s="794">
        <v>2000</v>
      </c>
      <c r="G2377" s="792" t="s">
        <v>7393</v>
      </c>
      <c r="H2377" s="795" t="s">
        <v>7394</v>
      </c>
      <c r="I2377" s="795" t="s">
        <v>1290</v>
      </c>
      <c r="J2377" s="795" t="s">
        <v>1238</v>
      </c>
      <c r="K2377" s="793" t="s">
        <v>1251</v>
      </c>
      <c r="L2377" s="796">
        <v>1</v>
      </c>
      <c r="M2377" s="792">
        <v>12</v>
      </c>
      <c r="N2377" s="794">
        <v>27000</v>
      </c>
      <c r="O2377" s="796">
        <v>1</v>
      </c>
      <c r="P2377" s="796">
        <v>6</v>
      </c>
      <c r="Q2377" s="794">
        <v>12930</v>
      </c>
    </row>
    <row r="2378" spans="2:17" s="49" customFormat="1" ht="11.25">
      <c r="B2378" s="791" t="s">
        <v>1225</v>
      </c>
      <c r="C2378" s="792" t="s">
        <v>1233</v>
      </c>
      <c r="D2378" s="792" t="s">
        <v>86</v>
      </c>
      <c r="E2378" s="793" t="s">
        <v>1287</v>
      </c>
      <c r="F2378" s="794">
        <v>2100</v>
      </c>
      <c r="G2378" s="792" t="s">
        <v>7395</v>
      </c>
      <c r="H2378" s="795" t="s">
        <v>7396</v>
      </c>
      <c r="I2378" s="795" t="s">
        <v>1242</v>
      </c>
      <c r="J2378" s="795" t="s">
        <v>1242</v>
      </c>
      <c r="K2378" s="793" t="s">
        <v>1242</v>
      </c>
      <c r="L2378" s="796">
        <v>7</v>
      </c>
      <c r="M2378" s="792">
        <v>12</v>
      </c>
      <c r="N2378" s="794">
        <v>28078.81</v>
      </c>
      <c r="O2378" s="796">
        <v>1</v>
      </c>
      <c r="P2378" s="796">
        <v>6</v>
      </c>
      <c r="Q2378" s="794">
        <v>14530</v>
      </c>
    </row>
    <row r="2379" spans="2:17" s="49" customFormat="1" ht="11.25">
      <c r="B2379" s="791" t="s">
        <v>1225</v>
      </c>
      <c r="C2379" s="792" t="s">
        <v>1233</v>
      </c>
      <c r="D2379" s="792" t="s">
        <v>86</v>
      </c>
      <c r="E2379" s="793" t="s">
        <v>7397</v>
      </c>
      <c r="F2379" s="794">
        <v>6000</v>
      </c>
      <c r="G2379" s="792" t="s">
        <v>7398</v>
      </c>
      <c r="H2379" s="795" t="s">
        <v>7399</v>
      </c>
      <c r="I2379" s="795" t="s">
        <v>5798</v>
      </c>
      <c r="J2379" s="795" t="s">
        <v>1256</v>
      </c>
      <c r="K2379" s="793" t="s">
        <v>1251</v>
      </c>
      <c r="L2379" s="796">
        <v>8</v>
      </c>
      <c r="M2379" s="792">
        <v>12</v>
      </c>
      <c r="N2379" s="794">
        <v>75000</v>
      </c>
      <c r="O2379" s="796">
        <v>1</v>
      </c>
      <c r="P2379" s="796">
        <v>6</v>
      </c>
      <c r="Q2379" s="794">
        <v>36929.17</v>
      </c>
    </row>
    <row r="2380" spans="2:17" s="49" customFormat="1" ht="11.25">
      <c r="B2380" s="791" t="s">
        <v>1225</v>
      </c>
      <c r="C2380" s="792" t="s">
        <v>1233</v>
      </c>
      <c r="D2380" s="792" t="s">
        <v>86</v>
      </c>
      <c r="E2380" s="793" t="s">
        <v>2639</v>
      </c>
      <c r="F2380" s="794">
        <v>2000</v>
      </c>
      <c r="G2380" s="792" t="s">
        <v>7400</v>
      </c>
      <c r="H2380" s="795" t="s">
        <v>7401</v>
      </c>
      <c r="I2380" s="795" t="s">
        <v>7402</v>
      </c>
      <c r="J2380" s="795" t="s">
        <v>1238</v>
      </c>
      <c r="K2380" s="793" t="s">
        <v>1232</v>
      </c>
      <c r="L2380" s="796">
        <v>1</v>
      </c>
      <c r="M2380" s="792">
        <v>12</v>
      </c>
      <c r="N2380" s="794">
        <v>27000</v>
      </c>
      <c r="O2380" s="796">
        <v>1</v>
      </c>
      <c r="P2380" s="796">
        <v>6</v>
      </c>
      <c r="Q2380" s="794">
        <v>12929.16</v>
      </c>
    </row>
    <row r="2381" spans="2:17" s="49" customFormat="1" ht="11.25">
      <c r="B2381" s="791" t="s">
        <v>1225</v>
      </c>
      <c r="C2381" s="792" t="s">
        <v>1233</v>
      </c>
      <c r="D2381" s="792" t="s">
        <v>86</v>
      </c>
      <c r="E2381" s="793" t="s">
        <v>1505</v>
      </c>
      <c r="F2381" s="794">
        <v>1800</v>
      </c>
      <c r="G2381" s="792" t="s">
        <v>7403</v>
      </c>
      <c r="H2381" s="795" t="s">
        <v>7404</v>
      </c>
      <c r="I2381" s="795" t="s">
        <v>1242</v>
      </c>
      <c r="J2381" s="795" t="s">
        <v>1242</v>
      </c>
      <c r="K2381" s="793" t="s">
        <v>1242</v>
      </c>
      <c r="L2381" s="796">
        <v>6</v>
      </c>
      <c r="M2381" s="792">
        <v>12</v>
      </c>
      <c r="N2381" s="794">
        <v>24527.239999999998</v>
      </c>
      <c r="O2381" s="796">
        <v>1</v>
      </c>
      <c r="P2381" s="796">
        <v>6</v>
      </c>
      <c r="Q2381" s="794">
        <v>11531.99</v>
      </c>
    </row>
    <row r="2382" spans="2:17" s="49" customFormat="1" ht="11.25">
      <c r="B2382" s="791" t="s">
        <v>1225</v>
      </c>
      <c r="C2382" s="792" t="s">
        <v>1233</v>
      </c>
      <c r="D2382" s="792" t="s">
        <v>86</v>
      </c>
      <c r="E2382" s="793" t="s">
        <v>1284</v>
      </c>
      <c r="F2382" s="794">
        <v>2000</v>
      </c>
      <c r="G2382" s="792" t="s">
        <v>7405</v>
      </c>
      <c r="H2382" s="795" t="s">
        <v>7406</v>
      </c>
      <c r="I2382" s="795" t="s">
        <v>1290</v>
      </c>
      <c r="J2382" s="795" t="s">
        <v>1238</v>
      </c>
      <c r="K2382" s="793" t="s">
        <v>1251</v>
      </c>
      <c r="L2382" s="796">
        <v>1</v>
      </c>
      <c r="M2382" s="792">
        <v>12</v>
      </c>
      <c r="N2382" s="794">
        <v>26897.22</v>
      </c>
      <c r="O2382" s="796">
        <v>1</v>
      </c>
      <c r="P2382" s="796">
        <v>6</v>
      </c>
      <c r="Q2382" s="794">
        <v>12926.67</v>
      </c>
    </row>
    <row r="2383" spans="2:17" s="49" customFormat="1" ht="11.25">
      <c r="B2383" s="791" t="s">
        <v>1225</v>
      </c>
      <c r="C2383" s="792" t="s">
        <v>1233</v>
      </c>
      <c r="D2383" s="792" t="s">
        <v>86</v>
      </c>
      <c r="E2383" s="793" t="s">
        <v>1244</v>
      </c>
      <c r="F2383" s="794">
        <v>2000</v>
      </c>
      <c r="G2383" s="792" t="s">
        <v>7407</v>
      </c>
      <c r="H2383" s="795" t="s">
        <v>7408</v>
      </c>
      <c r="I2383" s="795" t="s">
        <v>1513</v>
      </c>
      <c r="J2383" s="795" t="s">
        <v>1238</v>
      </c>
      <c r="K2383" s="793" t="s">
        <v>1232</v>
      </c>
      <c r="L2383" s="796">
        <v>1</v>
      </c>
      <c r="M2383" s="792">
        <v>12</v>
      </c>
      <c r="N2383" s="794">
        <v>26916.79</v>
      </c>
      <c r="O2383" s="796">
        <v>1</v>
      </c>
      <c r="P2383" s="796">
        <v>6</v>
      </c>
      <c r="Q2383" s="794">
        <v>12929.03</v>
      </c>
    </row>
    <row r="2384" spans="2:17" s="49" customFormat="1" ht="11.25">
      <c r="B2384" s="791" t="s">
        <v>1225</v>
      </c>
      <c r="C2384" s="792" t="s">
        <v>1226</v>
      </c>
      <c r="D2384" s="792" t="s">
        <v>86</v>
      </c>
      <c r="E2384" s="793" t="s">
        <v>1659</v>
      </c>
      <c r="F2384" s="794">
        <v>2300</v>
      </c>
      <c r="G2384" s="792" t="s">
        <v>7409</v>
      </c>
      <c r="H2384" s="795" t="s">
        <v>7410</v>
      </c>
      <c r="I2384" s="795" t="s">
        <v>1274</v>
      </c>
      <c r="J2384" s="795" t="s">
        <v>1256</v>
      </c>
      <c r="K2384" s="793" t="s">
        <v>1260</v>
      </c>
      <c r="L2384" s="796">
        <v>1</v>
      </c>
      <c r="M2384" s="792">
        <v>3</v>
      </c>
      <c r="N2384" s="794">
        <v>5930.49</v>
      </c>
      <c r="O2384" s="796"/>
      <c r="P2384" s="796"/>
      <c r="Q2384" s="794"/>
    </row>
    <row r="2385" spans="2:17" s="49" customFormat="1" ht="11.25">
      <c r="B2385" s="791" t="s">
        <v>1225</v>
      </c>
      <c r="C2385" s="792" t="s">
        <v>1233</v>
      </c>
      <c r="D2385" s="792" t="s">
        <v>86</v>
      </c>
      <c r="E2385" s="793" t="s">
        <v>1505</v>
      </c>
      <c r="F2385" s="794">
        <v>1800</v>
      </c>
      <c r="G2385" s="792" t="s">
        <v>7411</v>
      </c>
      <c r="H2385" s="795" t="s">
        <v>7412</v>
      </c>
      <c r="I2385" s="795" t="s">
        <v>1242</v>
      </c>
      <c r="J2385" s="795" t="s">
        <v>1242</v>
      </c>
      <c r="K2385" s="793" t="s">
        <v>1242</v>
      </c>
      <c r="L2385" s="796">
        <v>6</v>
      </c>
      <c r="M2385" s="792">
        <v>12</v>
      </c>
      <c r="N2385" s="794">
        <v>24540</v>
      </c>
      <c r="O2385" s="796">
        <v>1</v>
      </c>
      <c r="P2385" s="796">
        <v>6</v>
      </c>
      <c r="Q2385" s="794">
        <v>11730</v>
      </c>
    </row>
    <row r="2386" spans="2:17" s="49" customFormat="1" ht="11.25">
      <c r="B2386" s="791" t="s">
        <v>1225</v>
      </c>
      <c r="C2386" s="792" t="s">
        <v>1233</v>
      </c>
      <c r="D2386" s="792" t="s">
        <v>86</v>
      </c>
      <c r="E2386" s="793" t="s">
        <v>1387</v>
      </c>
      <c r="F2386" s="794">
        <v>2000</v>
      </c>
      <c r="G2386" s="792" t="s">
        <v>7413</v>
      </c>
      <c r="H2386" s="795" t="s">
        <v>7414</v>
      </c>
      <c r="I2386" s="795" t="s">
        <v>1895</v>
      </c>
      <c r="J2386" s="795" t="s">
        <v>1238</v>
      </c>
      <c r="K2386" s="793" t="s">
        <v>1232</v>
      </c>
      <c r="L2386" s="796">
        <v>1</v>
      </c>
      <c r="M2386" s="792">
        <v>12</v>
      </c>
      <c r="N2386" s="794">
        <v>26879.73</v>
      </c>
      <c r="O2386" s="796">
        <v>1</v>
      </c>
      <c r="P2386" s="796">
        <v>6</v>
      </c>
      <c r="Q2386" s="794">
        <v>12927.349999999999</v>
      </c>
    </row>
    <row r="2387" spans="2:17" s="49" customFormat="1" ht="11.25">
      <c r="B2387" s="791" t="s">
        <v>1225</v>
      </c>
      <c r="C2387" s="792" t="s">
        <v>1233</v>
      </c>
      <c r="D2387" s="792" t="s">
        <v>86</v>
      </c>
      <c r="E2387" s="793" t="s">
        <v>1244</v>
      </c>
      <c r="F2387" s="794">
        <v>2000</v>
      </c>
      <c r="G2387" s="792" t="s">
        <v>7415</v>
      </c>
      <c r="H2387" s="795" t="s">
        <v>7416</v>
      </c>
      <c r="I2387" s="795" t="s">
        <v>1247</v>
      </c>
      <c r="J2387" s="795" t="s">
        <v>1238</v>
      </c>
      <c r="K2387" s="793" t="s">
        <v>1232</v>
      </c>
      <c r="L2387" s="796">
        <v>1</v>
      </c>
      <c r="M2387" s="792">
        <v>12</v>
      </c>
      <c r="N2387" s="794">
        <v>26932.79</v>
      </c>
      <c r="O2387" s="796">
        <v>1</v>
      </c>
      <c r="P2387" s="796">
        <v>6</v>
      </c>
      <c r="Q2387" s="794">
        <v>12761.39</v>
      </c>
    </row>
    <row r="2388" spans="2:17" s="49" customFormat="1" ht="11.25">
      <c r="B2388" s="791" t="s">
        <v>1225</v>
      </c>
      <c r="C2388" s="792" t="s">
        <v>1233</v>
      </c>
      <c r="D2388" s="792" t="s">
        <v>86</v>
      </c>
      <c r="E2388" s="793" t="s">
        <v>2814</v>
      </c>
      <c r="F2388" s="794">
        <v>2000</v>
      </c>
      <c r="G2388" s="792" t="s">
        <v>7417</v>
      </c>
      <c r="H2388" s="795" t="s">
        <v>7418</v>
      </c>
      <c r="I2388" s="795" t="s">
        <v>1636</v>
      </c>
      <c r="J2388" s="795" t="s">
        <v>1238</v>
      </c>
      <c r="K2388" s="793" t="s">
        <v>1232</v>
      </c>
      <c r="L2388" s="796">
        <v>1</v>
      </c>
      <c r="M2388" s="792">
        <v>12</v>
      </c>
      <c r="N2388" s="794">
        <v>26999.59</v>
      </c>
      <c r="O2388" s="796">
        <v>1</v>
      </c>
      <c r="P2388" s="796">
        <v>6</v>
      </c>
      <c r="Q2388" s="794">
        <v>9249.66</v>
      </c>
    </row>
    <row r="2389" spans="2:17" s="49" customFormat="1" ht="11.25">
      <c r="B2389" s="791" t="s">
        <v>1225</v>
      </c>
      <c r="C2389" s="792" t="s">
        <v>1233</v>
      </c>
      <c r="D2389" s="792" t="s">
        <v>86</v>
      </c>
      <c r="E2389" s="793" t="s">
        <v>7419</v>
      </c>
      <c r="F2389" s="794">
        <v>2000</v>
      </c>
      <c r="G2389" s="792" t="s">
        <v>7420</v>
      </c>
      <c r="H2389" s="795" t="s">
        <v>7421</v>
      </c>
      <c r="I2389" s="795" t="s">
        <v>7422</v>
      </c>
      <c r="J2389" s="795" t="s">
        <v>1238</v>
      </c>
      <c r="K2389" s="793" t="s">
        <v>1232</v>
      </c>
      <c r="L2389" s="796">
        <v>1</v>
      </c>
      <c r="M2389" s="792">
        <v>12</v>
      </c>
      <c r="N2389" s="794">
        <v>26636.799999999999</v>
      </c>
      <c r="O2389" s="796">
        <v>1</v>
      </c>
      <c r="P2389" s="796">
        <v>6</v>
      </c>
      <c r="Q2389" s="794">
        <v>12929.869999999999</v>
      </c>
    </row>
    <row r="2390" spans="2:17" s="49" customFormat="1" ht="11.25">
      <c r="B2390" s="791" t="s">
        <v>1225</v>
      </c>
      <c r="C2390" s="792" t="s">
        <v>1243</v>
      </c>
      <c r="D2390" s="792" t="s">
        <v>86</v>
      </c>
      <c r="E2390" s="793" t="s">
        <v>1339</v>
      </c>
      <c r="F2390" s="794">
        <v>1800</v>
      </c>
      <c r="G2390" s="792" t="s">
        <v>7423</v>
      </c>
      <c r="H2390" s="795" t="s">
        <v>7424</v>
      </c>
      <c r="I2390" s="795" t="s">
        <v>1242</v>
      </c>
      <c r="J2390" s="795" t="s">
        <v>1242</v>
      </c>
      <c r="K2390" s="793" t="s">
        <v>1242</v>
      </c>
      <c r="L2390" s="796">
        <v>7</v>
      </c>
      <c r="M2390" s="792">
        <v>12</v>
      </c>
      <c r="N2390" s="794">
        <v>24558.25</v>
      </c>
      <c r="O2390" s="796">
        <v>1</v>
      </c>
      <c r="P2390" s="796">
        <v>6</v>
      </c>
      <c r="Q2390" s="794">
        <v>11579.869999999999</v>
      </c>
    </row>
    <row r="2391" spans="2:17" s="49" customFormat="1" ht="11.25">
      <c r="B2391" s="791" t="s">
        <v>1225</v>
      </c>
      <c r="C2391" s="792" t="s">
        <v>1233</v>
      </c>
      <c r="D2391" s="792" t="s">
        <v>86</v>
      </c>
      <c r="E2391" s="793" t="s">
        <v>3095</v>
      </c>
      <c r="F2391" s="794">
        <v>2100</v>
      </c>
      <c r="G2391" s="792" t="s">
        <v>7425</v>
      </c>
      <c r="H2391" s="795" t="s">
        <v>7426</v>
      </c>
      <c r="I2391" s="795" t="s">
        <v>1792</v>
      </c>
      <c r="J2391" s="795" t="s">
        <v>1256</v>
      </c>
      <c r="K2391" s="793" t="s">
        <v>1260</v>
      </c>
      <c r="L2391" s="796">
        <v>7</v>
      </c>
      <c r="M2391" s="792">
        <v>12</v>
      </c>
      <c r="N2391" s="794">
        <v>28095.29</v>
      </c>
      <c r="O2391" s="796">
        <v>1</v>
      </c>
      <c r="P2391" s="796">
        <v>6</v>
      </c>
      <c r="Q2391" s="794">
        <v>14528.69</v>
      </c>
    </row>
    <row r="2392" spans="2:17" s="49" customFormat="1" ht="11.25">
      <c r="B2392" s="791" t="s">
        <v>1225</v>
      </c>
      <c r="C2392" s="792" t="s">
        <v>1233</v>
      </c>
      <c r="D2392" s="792" t="s">
        <v>86</v>
      </c>
      <c r="E2392" s="793" t="s">
        <v>1244</v>
      </c>
      <c r="F2392" s="794">
        <v>2000</v>
      </c>
      <c r="G2392" s="792" t="s">
        <v>7427</v>
      </c>
      <c r="H2392" s="795" t="s">
        <v>7428</v>
      </c>
      <c r="I2392" s="795" t="s">
        <v>7429</v>
      </c>
      <c r="J2392" s="795" t="s">
        <v>1256</v>
      </c>
      <c r="K2392" s="793" t="s">
        <v>1251</v>
      </c>
      <c r="L2392" s="796">
        <v>1</v>
      </c>
      <c r="M2392" s="792">
        <v>12</v>
      </c>
      <c r="N2392" s="794">
        <v>26998.61</v>
      </c>
      <c r="O2392" s="796">
        <v>1</v>
      </c>
      <c r="P2392" s="796">
        <v>6</v>
      </c>
      <c r="Q2392" s="794">
        <v>12929.869999999999</v>
      </c>
    </row>
    <row r="2393" spans="2:17" s="49" customFormat="1" ht="11.25">
      <c r="B2393" s="791" t="s">
        <v>1225</v>
      </c>
      <c r="C2393" s="792" t="s">
        <v>1233</v>
      </c>
      <c r="D2393" s="792" t="s">
        <v>86</v>
      </c>
      <c r="E2393" s="793" t="s">
        <v>1244</v>
      </c>
      <c r="F2393" s="794">
        <v>1500</v>
      </c>
      <c r="G2393" s="792" t="s">
        <v>7430</v>
      </c>
      <c r="H2393" s="795" t="s">
        <v>7431</v>
      </c>
      <c r="I2393" s="795" t="s">
        <v>1242</v>
      </c>
      <c r="J2393" s="795" t="s">
        <v>1242</v>
      </c>
      <c r="K2393" s="793" t="s">
        <v>1242</v>
      </c>
      <c r="L2393" s="796">
        <v>7</v>
      </c>
      <c r="M2393" s="792">
        <v>12</v>
      </c>
      <c r="N2393" s="794">
        <v>21095.940000000002</v>
      </c>
      <c r="O2393" s="796">
        <v>1</v>
      </c>
      <c r="P2393" s="796">
        <v>6</v>
      </c>
      <c r="Q2393" s="794">
        <v>9894.48</v>
      </c>
    </row>
    <row r="2394" spans="2:17" s="49" customFormat="1" ht="11.25">
      <c r="B2394" s="791" t="s">
        <v>1225</v>
      </c>
      <c r="C2394" s="792" t="s">
        <v>1233</v>
      </c>
      <c r="D2394" s="792" t="s">
        <v>86</v>
      </c>
      <c r="E2394" s="793" t="s">
        <v>2297</v>
      </c>
      <c r="F2394" s="794">
        <v>2000</v>
      </c>
      <c r="G2394" s="792" t="s">
        <v>7432</v>
      </c>
      <c r="H2394" s="795" t="s">
        <v>7433</v>
      </c>
      <c r="I2394" s="795" t="s">
        <v>7434</v>
      </c>
      <c r="J2394" s="795" t="s">
        <v>1238</v>
      </c>
      <c r="K2394" s="793" t="s">
        <v>1251</v>
      </c>
      <c r="L2394" s="796">
        <v>1</v>
      </c>
      <c r="M2394" s="792">
        <v>12</v>
      </c>
      <c r="N2394" s="794">
        <v>26262.639999999999</v>
      </c>
      <c r="O2394" s="796">
        <v>1</v>
      </c>
      <c r="P2394" s="796">
        <v>6</v>
      </c>
      <c r="Q2394" s="794">
        <v>12929.44</v>
      </c>
    </row>
    <row r="2395" spans="2:17" s="49" customFormat="1" ht="11.25">
      <c r="B2395" s="791" t="s">
        <v>1225</v>
      </c>
      <c r="C2395" s="792" t="s">
        <v>1233</v>
      </c>
      <c r="D2395" s="792" t="s">
        <v>86</v>
      </c>
      <c r="E2395" s="793" t="s">
        <v>1234</v>
      </c>
      <c r="F2395" s="794">
        <v>2000</v>
      </c>
      <c r="G2395" s="792" t="s">
        <v>7435</v>
      </c>
      <c r="H2395" s="795" t="s">
        <v>7436</v>
      </c>
      <c r="I2395" s="795" t="s">
        <v>1296</v>
      </c>
      <c r="J2395" s="795" t="s">
        <v>1238</v>
      </c>
      <c r="K2395" s="793" t="s">
        <v>1232</v>
      </c>
      <c r="L2395" s="796">
        <v>1</v>
      </c>
      <c r="M2395" s="792">
        <v>12</v>
      </c>
      <c r="N2395" s="794">
        <v>26958.33</v>
      </c>
      <c r="O2395" s="796">
        <v>1</v>
      </c>
      <c r="P2395" s="796">
        <v>6</v>
      </c>
      <c r="Q2395" s="794">
        <v>12929.869999999999</v>
      </c>
    </row>
    <row r="2396" spans="2:17" s="49" customFormat="1" ht="11.25">
      <c r="B2396" s="791" t="s">
        <v>1225</v>
      </c>
      <c r="C2396" s="792" t="s">
        <v>1233</v>
      </c>
      <c r="D2396" s="792" t="s">
        <v>86</v>
      </c>
      <c r="E2396" s="793" t="s">
        <v>2368</v>
      </c>
      <c r="F2396" s="794">
        <v>2300</v>
      </c>
      <c r="G2396" s="792" t="s">
        <v>7437</v>
      </c>
      <c r="H2396" s="795" t="s">
        <v>7438</v>
      </c>
      <c r="I2396" s="795" t="s">
        <v>7439</v>
      </c>
      <c r="J2396" s="795" t="s">
        <v>1238</v>
      </c>
      <c r="K2396" s="793" t="s">
        <v>1232</v>
      </c>
      <c r="L2396" s="796">
        <v>1</v>
      </c>
      <c r="M2396" s="792">
        <v>12</v>
      </c>
      <c r="N2396" s="794">
        <v>30514.54</v>
      </c>
      <c r="O2396" s="796">
        <v>1</v>
      </c>
      <c r="P2396" s="796">
        <v>6</v>
      </c>
      <c r="Q2396" s="794">
        <v>14730</v>
      </c>
    </row>
    <row r="2397" spans="2:17" s="49" customFormat="1" ht="11.25">
      <c r="B2397" s="791" t="s">
        <v>1225</v>
      </c>
      <c r="C2397" s="792" t="s">
        <v>1243</v>
      </c>
      <c r="D2397" s="792" t="s">
        <v>86</v>
      </c>
      <c r="E2397" s="793" t="s">
        <v>1244</v>
      </c>
      <c r="F2397" s="794">
        <v>2000</v>
      </c>
      <c r="G2397" s="792" t="s">
        <v>7440</v>
      </c>
      <c r="H2397" s="795" t="s">
        <v>7441</v>
      </c>
      <c r="I2397" s="795" t="s">
        <v>5066</v>
      </c>
      <c r="J2397" s="795" t="s">
        <v>1256</v>
      </c>
      <c r="K2397" s="793" t="s">
        <v>1251</v>
      </c>
      <c r="L2397" s="796">
        <v>1</v>
      </c>
      <c r="M2397" s="792">
        <v>12</v>
      </c>
      <c r="N2397" s="794">
        <v>26881.09</v>
      </c>
      <c r="O2397" s="796">
        <v>1</v>
      </c>
      <c r="P2397" s="796">
        <v>6</v>
      </c>
      <c r="Q2397" s="794">
        <v>12895.56</v>
      </c>
    </row>
    <row r="2398" spans="2:17" s="49" customFormat="1" ht="11.25">
      <c r="B2398" s="791" t="s">
        <v>1225</v>
      </c>
      <c r="C2398" s="792" t="s">
        <v>1233</v>
      </c>
      <c r="D2398" s="792" t="s">
        <v>86</v>
      </c>
      <c r="E2398" s="793" t="s">
        <v>3095</v>
      </c>
      <c r="F2398" s="794">
        <v>2600</v>
      </c>
      <c r="G2398" s="792" t="s">
        <v>7442</v>
      </c>
      <c r="H2398" s="795" t="s">
        <v>7443</v>
      </c>
      <c r="I2398" s="795" t="s">
        <v>1242</v>
      </c>
      <c r="J2398" s="795" t="s">
        <v>1242</v>
      </c>
      <c r="K2398" s="793" t="s">
        <v>1242</v>
      </c>
      <c r="L2398" s="796">
        <v>5</v>
      </c>
      <c r="M2398" s="792">
        <v>12</v>
      </c>
      <c r="N2398" s="794">
        <v>34179.589999999997</v>
      </c>
      <c r="O2398" s="796">
        <v>1</v>
      </c>
      <c r="P2398" s="796">
        <v>6</v>
      </c>
      <c r="Q2398" s="794">
        <v>16496.780000000002</v>
      </c>
    </row>
    <row r="2399" spans="2:17" s="49" customFormat="1" ht="11.25">
      <c r="B2399" s="791" t="s">
        <v>1225</v>
      </c>
      <c r="C2399" s="792" t="s">
        <v>1233</v>
      </c>
      <c r="D2399" s="792" t="s">
        <v>86</v>
      </c>
      <c r="E2399" s="793" t="s">
        <v>1234</v>
      </c>
      <c r="F2399" s="794">
        <v>2000</v>
      </c>
      <c r="G2399" s="792" t="s">
        <v>7444</v>
      </c>
      <c r="H2399" s="795" t="s">
        <v>7445</v>
      </c>
      <c r="I2399" s="795" t="s">
        <v>1331</v>
      </c>
      <c r="J2399" s="795" t="s">
        <v>1238</v>
      </c>
      <c r="K2399" s="793" t="s">
        <v>1232</v>
      </c>
      <c r="L2399" s="796">
        <v>1</v>
      </c>
      <c r="M2399" s="792">
        <v>12</v>
      </c>
      <c r="N2399" s="794">
        <v>22996.07</v>
      </c>
      <c r="O2399" s="796">
        <v>1</v>
      </c>
      <c r="P2399" s="796">
        <v>6</v>
      </c>
      <c r="Q2399" s="794">
        <v>12683.04</v>
      </c>
    </row>
    <row r="2400" spans="2:17" s="49" customFormat="1" ht="11.25">
      <c r="B2400" s="791" t="s">
        <v>1225</v>
      </c>
      <c r="C2400" s="792" t="s">
        <v>1233</v>
      </c>
      <c r="D2400" s="792" t="s">
        <v>86</v>
      </c>
      <c r="E2400" s="793" t="s">
        <v>1244</v>
      </c>
      <c r="F2400" s="794">
        <v>1500</v>
      </c>
      <c r="G2400" s="792" t="s">
        <v>7446</v>
      </c>
      <c r="H2400" s="795" t="s">
        <v>7447</v>
      </c>
      <c r="I2400" s="795" t="s">
        <v>7448</v>
      </c>
      <c r="J2400" s="795" t="s">
        <v>1256</v>
      </c>
      <c r="K2400" s="793" t="s">
        <v>1327</v>
      </c>
      <c r="L2400" s="796">
        <v>6</v>
      </c>
      <c r="M2400" s="792">
        <v>10</v>
      </c>
      <c r="N2400" s="794">
        <v>16656.77</v>
      </c>
      <c r="O2400" s="796"/>
      <c r="P2400" s="796"/>
      <c r="Q2400" s="794"/>
    </row>
    <row r="2401" spans="2:17" s="49" customFormat="1" ht="11.25">
      <c r="B2401" s="791" t="s">
        <v>1225</v>
      </c>
      <c r="C2401" s="792" t="s">
        <v>1233</v>
      </c>
      <c r="D2401" s="792" t="s">
        <v>86</v>
      </c>
      <c r="E2401" s="793" t="s">
        <v>7449</v>
      </c>
      <c r="F2401" s="794">
        <v>3500</v>
      </c>
      <c r="G2401" s="792" t="s">
        <v>7450</v>
      </c>
      <c r="H2401" s="795" t="s">
        <v>7451</v>
      </c>
      <c r="I2401" s="795" t="s">
        <v>7452</v>
      </c>
      <c r="J2401" s="795" t="s">
        <v>1256</v>
      </c>
      <c r="K2401" s="793" t="s">
        <v>1327</v>
      </c>
      <c r="L2401" s="796">
        <v>7</v>
      </c>
      <c r="M2401" s="792">
        <v>12</v>
      </c>
      <c r="N2401" s="794">
        <v>44673.99</v>
      </c>
      <c r="O2401" s="796">
        <v>0</v>
      </c>
      <c r="P2401" s="796">
        <v>1</v>
      </c>
      <c r="Q2401" s="794">
        <v>4841.66</v>
      </c>
    </row>
    <row r="2402" spans="2:17" s="49" customFormat="1" ht="11.25">
      <c r="B2402" s="791" t="s">
        <v>1225</v>
      </c>
      <c r="C2402" s="792" t="s">
        <v>1233</v>
      </c>
      <c r="D2402" s="792" t="s">
        <v>86</v>
      </c>
      <c r="E2402" s="793" t="s">
        <v>1239</v>
      </c>
      <c r="F2402" s="794">
        <v>1500</v>
      </c>
      <c r="G2402" s="792" t="s">
        <v>7453</v>
      </c>
      <c r="H2402" s="795" t="s">
        <v>7454</v>
      </c>
      <c r="I2402" s="795" t="s">
        <v>1242</v>
      </c>
      <c r="J2402" s="795" t="s">
        <v>1242</v>
      </c>
      <c r="K2402" s="793" t="s">
        <v>1242</v>
      </c>
      <c r="L2402" s="796">
        <v>7</v>
      </c>
      <c r="M2402" s="792">
        <v>12</v>
      </c>
      <c r="N2402" s="794">
        <v>21172.400000000001</v>
      </c>
      <c r="O2402" s="796">
        <v>1</v>
      </c>
      <c r="P2402" s="796">
        <v>6</v>
      </c>
      <c r="Q2402" s="794">
        <v>9865</v>
      </c>
    </row>
    <row r="2403" spans="2:17" s="49" customFormat="1" ht="11.25">
      <c r="B2403" s="791" t="s">
        <v>1225</v>
      </c>
      <c r="C2403" s="792" t="s">
        <v>1233</v>
      </c>
      <c r="D2403" s="792" t="s">
        <v>86</v>
      </c>
      <c r="E2403" s="793" t="s">
        <v>7455</v>
      </c>
      <c r="F2403" s="794">
        <v>2600</v>
      </c>
      <c r="G2403" s="792" t="s">
        <v>7456</v>
      </c>
      <c r="H2403" s="795" t="s">
        <v>7457</v>
      </c>
      <c r="I2403" s="795" t="s">
        <v>7458</v>
      </c>
      <c r="J2403" s="795" t="s">
        <v>1256</v>
      </c>
      <c r="K2403" s="793" t="s">
        <v>1327</v>
      </c>
      <c r="L2403" s="796">
        <v>1</v>
      </c>
      <c r="M2403" s="792">
        <v>12</v>
      </c>
      <c r="N2403" s="794">
        <v>34038.410000000003</v>
      </c>
      <c r="O2403" s="796">
        <v>1</v>
      </c>
      <c r="P2403" s="796">
        <v>6</v>
      </c>
      <c r="Q2403" s="794">
        <v>16530</v>
      </c>
    </row>
    <row r="2404" spans="2:17" s="49" customFormat="1" ht="11.25">
      <c r="B2404" s="791" t="s">
        <v>1225</v>
      </c>
      <c r="C2404" s="792" t="s">
        <v>1233</v>
      </c>
      <c r="D2404" s="792" t="s">
        <v>86</v>
      </c>
      <c r="E2404" s="793" t="s">
        <v>1505</v>
      </c>
      <c r="F2404" s="794">
        <v>1800</v>
      </c>
      <c r="G2404" s="792" t="s">
        <v>7459</v>
      </c>
      <c r="H2404" s="795" t="s">
        <v>7460</v>
      </c>
      <c r="I2404" s="795" t="s">
        <v>1242</v>
      </c>
      <c r="J2404" s="795" t="s">
        <v>1242</v>
      </c>
      <c r="K2404" s="793" t="s">
        <v>1242</v>
      </c>
      <c r="L2404" s="796">
        <v>7</v>
      </c>
      <c r="M2404" s="792">
        <v>12</v>
      </c>
      <c r="N2404" s="794">
        <v>24592.739999999998</v>
      </c>
      <c r="O2404" s="796">
        <v>0</v>
      </c>
      <c r="P2404" s="796">
        <v>1</v>
      </c>
      <c r="Q2404" s="794">
        <v>2380</v>
      </c>
    </row>
    <row r="2405" spans="2:17" s="49" customFormat="1" ht="11.25">
      <c r="B2405" s="791" t="s">
        <v>1225</v>
      </c>
      <c r="C2405" s="792" t="s">
        <v>1233</v>
      </c>
      <c r="D2405" s="792" t="s">
        <v>86</v>
      </c>
      <c r="E2405" s="793" t="s">
        <v>1769</v>
      </c>
      <c r="F2405" s="794">
        <v>2600</v>
      </c>
      <c r="G2405" s="792" t="s">
        <v>7461</v>
      </c>
      <c r="H2405" s="795" t="s">
        <v>7462</v>
      </c>
      <c r="I2405" s="795" t="s">
        <v>1331</v>
      </c>
      <c r="J2405" s="795" t="s">
        <v>1238</v>
      </c>
      <c r="K2405" s="793" t="s">
        <v>1232</v>
      </c>
      <c r="L2405" s="796">
        <v>1</v>
      </c>
      <c r="M2405" s="792">
        <v>12</v>
      </c>
      <c r="N2405" s="794">
        <v>34198.92</v>
      </c>
      <c r="O2405" s="796">
        <v>1</v>
      </c>
      <c r="P2405" s="796">
        <v>6</v>
      </c>
      <c r="Q2405" s="794">
        <v>17517</v>
      </c>
    </row>
    <row r="2406" spans="2:17" s="49" customFormat="1" ht="11.25">
      <c r="B2406" s="791" t="s">
        <v>1225</v>
      </c>
      <c r="C2406" s="792" t="s">
        <v>1233</v>
      </c>
      <c r="D2406" s="792" t="s">
        <v>86</v>
      </c>
      <c r="E2406" s="793" t="s">
        <v>1339</v>
      </c>
      <c r="F2406" s="794">
        <v>2000</v>
      </c>
      <c r="G2406" s="792" t="s">
        <v>7463</v>
      </c>
      <c r="H2406" s="795" t="s">
        <v>7464</v>
      </c>
      <c r="I2406" s="795" t="s">
        <v>7465</v>
      </c>
      <c r="J2406" s="795" t="s">
        <v>1231</v>
      </c>
      <c r="K2406" s="793" t="s">
        <v>1232</v>
      </c>
      <c r="L2406" s="796">
        <v>1</v>
      </c>
      <c r="M2406" s="792">
        <v>12</v>
      </c>
      <c r="N2406" s="794">
        <v>26428.190000000002</v>
      </c>
      <c r="O2406" s="796">
        <v>1</v>
      </c>
      <c r="P2406" s="796">
        <v>6</v>
      </c>
      <c r="Q2406" s="794">
        <v>12794.869999999999</v>
      </c>
    </row>
    <row r="2407" spans="2:17" s="49" customFormat="1" ht="11.25">
      <c r="B2407" s="791" t="s">
        <v>1225</v>
      </c>
      <c r="C2407" s="792" t="s">
        <v>1233</v>
      </c>
      <c r="D2407" s="792" t="s">
        <v>86</v>
      </c>
      <c r="E2407" s="793" t="s">
        <v>1339</v>
      </c>
      <c r="F2407" s="794">
        <v>2300</v>
      </c>
      <c r="G2407" s="792" t="s">
        <v>7466</v>
      </c>
      <c r="H2407" s="795" t="s">
        <v>7467</v>
      </c>
      <c r="I2407" s="795" t="s">
        <v>3435</v>
      </c>
      <c r="J2407" s="795" t="s">
        <v>1256</v>
      </c>
      <c r="K2407" s="793" t="s">
        <v>1327</v>
      </c>
      <c r="L2407" s="796">
        <v>7</v>
      </c>
      <c r="M2407" s="792">
        <v>12</v>
      </c>
      <c r="N2407" s="794">
        <v>30517.09</v>
      </c>
      <c r="O2407" s="796">
        <v>1</v>
      </c>
      <c r="P2407" s="796">
        <v>6</v>
      </c>
      <c r="Q2407" s="794">
        <v>14729.36</v>
      </c>
    </row>
    <row r="2408" spans="2:17" s="49" customFormat="1" ht="11.25">
      <c r="B2408" s="791" t="s">
        <v>1225</v>
      </c>
      <c r="C2408" s="792" t="s">
        <v>1233</v>
      </c>
      <c r="D2408" s="792" t="s">
        <v>86</v>
      </c>
      <c r="E2408" s="793" t="s">
        <v>1339</v>
      </c>
      <c r="F2408" s="794">
        <v>2300</v>
      </c>
      <c r="G2408" s="792" t="s">
        <v>7468</v>
      </c>
      <c r="H2408" s="795" t="s">
        <v>7469</v>
      </c>
      <c r="I2408" s="795" t="s">
        <v>2127</v>
      </c>
      <c r="J2408" s="795" t="s">
        <v>1256</v>
      </c>
      <c r="K2408" s="793" t="s">
        <v>1327</v>
      </c>
      <c r="L2408" s="796">
        <v>1</v>
      </c>
      <c r="M2408" s="792">
        <v>12</v>
      </c>
      <c r="N2408" s="794">
        <v>30594.41</v>
      </c>
      <c r="O2408" s="796">
        <v>1</v>
      </c>
      <c r="P2408" s="796">
        <v>6</v>
      </c>
      <c r="Q2408" s="794">
        <v>10439.66</v>
      </c>
    </row>
    <row r="2409" spans="2:17" s="49" customFormat="1" ht="11.25">
      <c r="B2409" s="791" t="s">
        <v>1225</v>
      </c>
      <c r="C2409" s="792" t="s">
        <v>1233</v>
      </c>
      <c r="D2409" s="792" t="s">
        <v>86</v>
      </c>
      <c r="E2409" s="793" t="s">
        <v>1358</v>
      </c>
      <c r="F2409" s="794">
        <v>2000</v>
      </c>
      <c r="G2409" s="792" t="s">
        <v>7470</v>
      </c>
      <c r="H2409" s="795" t="s">
        <v>7471</v>
      </c>
      <c r="I2409" s="795" t="s">
        <v>7472</v>
      </c>
      <c r="J2409" s="795" t="s">
        <v>1256</v>
      </c>
      <c r="K2409" s="793" t="s">
        <v>1260</v>
      </c>
      <c r="L2409" s="796">
        <v>1</v>
      </c>
      <c r="M2409" s="792">
        <v>12</v>
      </c>
      <c r="N2409" s="794">
        <v>26999.46</v>
      </c>
      <c r="O2409" s="796">
        <v>1</v>
      </c>
      <c r="P2409" s="796">
        <v>6</v>
      </c>
      <c r="Q2409" s="794">
        <v>12929.869999999999</v>
      </c>
    </row>
    <row r="2410" spans="2:17" s="49" customFormat="1" ht="11.25">
      <c r="B2410" s="791" t="s">
        <v>1225</v>
      </c>
      <c r="C2410" s="792" t="s">
        <v>1233</v>
      </c>
      <c r="D2410" s="792" t="s">
        <v>86</v>
      </c>
      <c r="E2410" s="793" t="s">
        <v>1387</v>
      </c>
      <c r="F2410" s="794">
        <v>2300</v>
      </c>
      <c r="G2410" s="792" t="s">
        <v>7473</v>
      </c>
      <c r="H2410" s="795" t="s">
        <v>7474</v>
      </c>
      <c r="I2410" s="795" t="s">
        <v>3308</v>
      </c>
      <c r="J2410" s="795" t="s">
        <v>1256</v>
      </c>
      <c r="K2410" s="793" t="s">
        <v>1260</v>
      </c>
      <c r="L2410" s="796">
        <v>1</v>
      </c>
      <c r="M2410" s="792">
        <v>12</v>
      </c>
      <c r="N2410" s="794">
        <v>29461.98</v>
      </c>
      <c r="O2410" s="796">
        <v>1</v>
      </c>
      <c r="P2410" s="796">
        <v>6</v>
      </c>
      <c r="Q2410" s="794">
        <v>14327.490000000002</v>
      </c>
    </row>
    <row r="2411" spans="2:17" s="49" customFormat="1" ht="11.25">
      <c r="B2411" s="791" t="s">
        <v>1225</v>
      </c>
      <c r="C2411" s="792" t="s">
        <v>1233</v>
      </c>
      <c r="D2411" s="792" t="s">
        <v>86</v>
      </c>
      <c r="E2411" s="793" t="s">
        <v>3476</v>
      </c>
      <c r="F2411" s="794">
        <v>3000</v>
      </c>
      <c r="G2411" s="792" t="s">
        <v>7475</v>
      </c>
      <c r="H2411" s="795" t="s">
        <v>7476</v>
      </c>
      <c r="I2411" s="795" t="s">
        <v>7477</v>
      </c>
      <c r="J2411" s="795" t="s">
        <v>1256</v>
      </c>
      <c r="K2411" s="793" t="s">
        <v>1232</v>
      </c>
      <c r="L2411" s="796">
        <v>7</v>
      </c>
      <c r="M2411" s="792">
        <v>12</v>
      </c>
      <c r="N2411" s="794">
        <v>38957.72</v>
      </c>
      <c r="O2411" s="796">
        <v>1</v>
      </c>
      <c r="P2411" s="796">
        <v>6</v>
      </c>
      <c r="Q2411" s="794">
        <v>18930</v>
      </c>
    </row>
    <row r="2412" spans="2:17" s="49" customFormat="1" ht="11.25">
      <c r="B2412" s="791" t="s">
        <v>1225</v>
      </c>
      <c r="C2412" s="792" t="s">
        <v>1226</v>
      </c>
      <c r="D2412" s="792" t="s">
        <v>86</v>
      </c>
      <c r="E2412" s="793" t="s">
        <v>7478</v>
      </c>
      <c r="F2412" s="794">
        <v>2500</v>
      </c>
      <c r="G2412" s="792" t="s">
        <v>7479</v>
      </c>
      <c r="H2412" s="795" t="s">
        <v>7480</v>
      </c>
      <c r="I2412" s="795" t="s">
        <v>1242</v>
      </c>
      <c r="J2412" s="795" t="s">
        <v>1242</v>
      </c>
      <c r="K2412" s="793" t="s">
        <v>1242</v>
      </c>
      <c r="L2412" s="796">
        <v>0</v>
      </c>
      <c r="M2412" s="792">
        <v>1</v>
      </c>
      <c r="N2412" s="794">
        <v>2444.44</v>
      </c>
      <c r="O2412" s="796"/>
      <c r="P2412" s="796"/>
      <c r="Q2412" s="794"/>
    </row>
    <row r="2413" spans="2:17" s="49" customFormat="1" ht="11.25">
      <c r="B2413" s="791" t="s">
        <v>1225</v>
      </c>
      <c r="C2413" s="792" t="s">
        <v>1243</v>
      </c>
      <c r="D2413" s="792" t="s">
        <v>86</v>
      </c>
      <c r="E2413" s="793" t="s">
        <v>7481</v>
      </c>
      <c r="F2413" s="794">
        <v>3500</v>
      </c>
      <c r="G2413" s="792" t="s">
        <v>7482</v>
      </c>
      <c r="H2413" s="795" t="s">
        <v>7483</v>
      </c>
      <c r="I2413" s="795" t="s">
        <v>7484</v>
      </c>
      <c r="J2413" s="795" t="s">
        <v>1238</v>
      </c>
      <c r="K2413" s="793" t="s">
        <v>1251</v>
      </c>
      <c r="L2413" s="796">
        <v>4</v>
      </c>
      <c r="M2413" s="792">
        <v>12</v>
      </c>
      <c r="N2413" s="794">
        <v>44786.11</v>
      </c>
      <c r="O2413" s="796">
        <v>1</v>
      </c>
      <c r="P2413" s="796">
        <v>6</v>
      </c>
      <c r="Q2413" s="794">
        <v>21920.03</v>
      </c>
    </row>
    <row r="2414" spans="2:17" s="49" customFormat="1" ht="11.25">
      <c r="B2414" s="791" t="s">
        <v>1225</v>
      </c>
      <c r="C2414" s="792" t="s">
        <v>1233</v>
      </c>
      <c r="D2414" s="792" t="s">
        <v>86</v>
      </c>
      <c r="E2414" s="793" t="s">
        <v>1252</v>
      </c>
      <c r="F2414" s="794">
        <v>2300</v>
      </c>
      <c r="G2414" s="792" t="s">
        <v>7485</v>
      </c>
      <c r="H2414" s="795" t="s">
        <v>7486</v>
      </c>
      <c r="I2414" s="795" t="s">
        <v>1242</v>
      </c>
      <c r="J2414" s="795" t="s">
        <v>1242</v>
      </c>
      <c r="K2414" s="793" t="s">
        <v>1242</v>
      </c>
      <c r="L2414" s="796">
        <v>5</v>
      </c>
      <c r="M2414" s="792">
        <v>12</v>
      </c>
      <c r="N2414" s="794">
        <v>30087.279999999999</v>
      </c>
      <c r="O2414" s="796">
        <v>0</v>
      </c>
      <c r="P2414" s="796">
        <v>2</v>
      </c>
      <c r="Q2414" s="794">
        <v>2365.6800000000003</v>
      </c>
    </row>
    <row r="2415" spans="2:17" s="49" customFormat="1" ht="11.25">
      <c r="B2415" s="791" t="s">
        <v>1225</v>
      </c>
      <c r="C2415" s="792" t="s">
        <v>1233</v>
      </c>
      <c r="D2415" s="792" t="s">
        <v>86</v>
      </c>
      <c r="E2415" s="793" t="s">
        <v>1339</v>
      </c>
      <c r="F2415" s="794">
        <v>2300</v>
      </c>
      <c r="G2415" s="792" t="s">
        <v>7487</v>
      </c>
      <c r="H2415" s="795" t="s">
        <v>7488</v>
      </c>
      <c r="I2415" s="795" t="s">
        <v>1290</v>
      </c>
      <c r="J2415" s="795" t="s">
        <v>1238</v>
      </c>
      <c r="K2415" s="793" t="s">
        <v>1251</v>
      </c>
      <c r="L2415" s="796">
        <v>1</v>
      </c>
      <c r="M2415" s="792">
        <v>12</v>
      </c>
      <c r="N2415" s="794">
        <v>30599.040000000001</v>
      </c>
      <c r="O2415" s="796">
        <v>1</v>
      </c>
      <c r="P2415" s="796">
        <v>6</v>
      </c>
      <c r="Q2415" s="794">
        <v>14729.519999999999</v>
      </c>
    </row>
    <row r="2416" spans="2:17" s="49" customFormat="1" ht="11.25">
      <c r="B2416" s="791" t="s">
        <v>1225</v>
      </c>
      <c r="C2416" s="792" t="s">
        <v>1243</v>
      </c>
      <c r="D2416" s="792" t="s">
        <v>86</v>
      </c>
      <c r="E2416" s="793" t="s">
        <v>1239</v>
      </c>
      <c r="F2416" s="794">
        <v>1500</v>
      </c>
      <c r="G2416" s="792" t="s">
        <v>7489</v>
      </c>
      <c r="H2416" s="795" t="s">
        <v>7490</v>
      </c>
      <c r="I2416" s="795" t="s">
        <v>6996</v>
      </c>
      <c r="J2416" s="795" t="s">
        <v>1256</v>
      </c>
      <c r="K2416" s="793" t="s">
        <v>1327</v>
      </c>
      <c r="L2416" s="796">
        <v>7</v>
      </c>
      <c r="M2416" s="792">
        <v>12</v>
      </c>
      <c r="N2416" s="794">
        <v>21140</v>
      </c>
      <c r="O2416" s="796">
        <v>1</v>
      </c>
      <c r="P2416" s="796">
        <v>6</v>
      </c>
      <c r="Q2416" s="794">
        <v>9840</v>
      </c>
    </row>
    <row r="2417" spans="2:17" s="49" customFormat="1" ht="11.25">
      <c r="B2417" s="791" t="s">
        <v>1225</v>
      </c>
      <c r="C2417" s="792" t="s">
        <v>1233</v>
      </c>
      <c r="D2417" s="792" t="s">
        <v>86</v>
      </c>
      <c r="E2417" s="793" t="s">
        <v>1287</v>
      </c>
      <c r="F2417" s="794">
        <v>2100</v>
      </c>
      <c r="G2417" s="792" t="s">
        <v>7491</v>
      </c>
      <c r="H2417" s="795" t="s">
        <v>7492</v>
      </c>
      <c r="I2417" s="795" t="s">
        <v>1290</v>
      </c>
      <c r="J2417" s="795" t="s">
        <v>1238</v>
      </c>
      <c r="K2417" s="793" t="s">
        <v>1232</v>
      </c>
      <c r="L2417" s="796">
        <v>7</v>
      </c>
      <c r="M2417" s="792">
        <v>12</v>
      </c>
      <c r="N2417" s="794">
        <v>28221.72</v>
      </c>
      <c r="O2417" s="796">
        <v>1</v>
      </c>
      <c r="P2417" s="796">
        <v>6</v>
      </c>
      <c r="Q2417" s="794">
        <v>13515.56</v>
      </c>
    </row>
    <row r="2418" spans="2:17" s="49" customFormat="1" ht="11.25">
      <c r="B2418" s="791" t="s">
        <v>1225</v>
      </c>
      <c r="C2418" s="792" t="s">
        <v>1233</v>
      </c>
      <c r="D2418" s="792" t="s">
        <v>86</v>
      </c>
      <c r="E2418" s="793" t="s">
        <v>1505</v>
      </c>
      <c r="F2418" s="794">
        <v>1800</v>
      </c>
      <c r="G2418" s="792" t="s">
        <v>7493</v>
      </c>
      <c r="H2418" s="795" t="s">
        <v>7494</v>
      </c>
      <c r="I2418" s="795" t="s">
        <v>2087</v>
      </c>
      <c r="J2418" s="795" t="s">
        <v>1256</v>
      </c>
      <c r="K2418" s="793" t="s">
        <v>1327</v>
      </c>
      <c r="L2418" s="796">
        <v>7</v>
      </c>
      <c r="M2418" s="792">
        <v>12</v>
      </c>
      <c r="N2418" s="794">
        <v>24537.5</v>
      </c>
      <c r="O2418" s="796">
        <v>1</v>
      </c>
      <c r="P2418" s="796">
        <v>6</v>
      </c>
      <c r="Q2418" s="794">
        <v>11688.119999999999</v>
      </c>
    </row>
    <row r="2419" spans="2:17" s="49" customFormat="1" ht="11.25">
      <c r="B2419" s="791" t="s">
        <v>1225</v>
      </c>
      <c r="C2419" s="792" t="s">
        <v>1233</v>
      </c>
      <c r="D2419" s="792" t="s">
        <v>86</v>
      </c>
      <c r="E2419" s="793" t="s">
        <v>1312</v>
      </c>
      <c r="F2419" s="794">
        <v>2000</v>
      </c>
      <c r="G2419" s="792" t="s">
        <v>7495</v>
      </c>
      <c r="H2419" s="795" t="s">
        <v>7496</v>
      </c>
      <c r="I2419" s="795" t="s">
        <v>7497</v>
      </c>
      <c r="J2419" s="795" t="s">
        <v>1256</v>
      </c>
      <c r="K2419" s="793" t="s">
        <v>1327</v>
      </c>
      <c r="L2419" s="796">
        <v>1</v>
      </c>
      <c r="M2419" s="792">
        <v>12</v>
      </c>
      <c r="N2419" s="794">
        <v>27981.25</v>
      </c>
      <c r="O2419" s="796">
        <v>1</v>
      </c>
      <c r="P2419" s="796">
        <v>6</v>
      </c>
      <c r="Q2419" s="794">
        <v>12922.089999999998</v>
      </c>
    </row>
    <row r="2420" spans="2:17" s="49" customFormat="1" ht="11.25">
      <c r="B2420" s="791" t="s">
        <v>1225</v>
      </c>
      <c r="C2420" s="792" t="s">
        <v>1233</v>
      </c>
      <c r="D2420" s="792" t="s">
        <v>86</v>
      </c>
      <c r="E2420" s="793" t="s">
        <v>1244</v>
      </c>
      <c r="F2420" s="794">
        <v>2000</v>
      </c>
      <c r="G2420" s="792" t="s">
        <v>7498</v>
      </c>
      <c r="H2420" s="795" t="s">
        <v>7499</v>
      </c>
      <c r="I2420" s="795" t="s">
        <v>1513</v>
      </c>
      <c r="J2420" s="795" t="s">
        <v>1256</v>
      </c>
      <c r="K2420" s="793" t="s">
        <v>1232</v>
      </c>
      <c r="L2420" s="796">
        <v>1</v>
      </c>
      <c r="M2420" s="792">
        <v>12</v>
      </c>
      <c r="N2420" s="794">
        <v>26998.75</v>
      </c>
      <c r="O2420" s="796">
        <v>1</v>
      </c>
      <c r="P2420" s="796">
        <v>6</v>
      </c>
      <c r="Q2420" s="794">
        <v>12855.559999999998</v>
      </c>
    </row>
    <row r="2421" spans="2:17" s="49" customFormat="1" ht="11.25">
      <c r="B2421" s="791" t="s">
        <v>1225</v>
      </c>
      <c r="C2421" s="792" t="s">
        <v>1233</v>
      </c>
      <c r="D2421" s="792" t="s">
        <v>86</v>
      </c>
      <c r="E2421" s="793" t="s">
        <v>3168</v>
      </c>
      <c r="F2421" s="794">
        <v>2000</v>
      </c>
      <c r="G2421" s="792" t="s">
        <v>7500</v>
      </c>
      <c r="H2421" s="795" t="s">
        <v>7501</v>
      </c>
      <c r="I2421" s="795" t="s">
        <v>1290</v>
      </c>
      <c r="J2421" s="795" t="s">
        <v>1238</v>
      </c>
      <c r="K2421" s="793" t="s">
        <v>1260</v>
      </c>
      <c r="L2421" s="796">
        <v>1</v>
      </c>
      <c r="M2421" s="792">
        <v>12</v>
      </c>
      <c r="N2421" s="794">
        <v>26432.11</v>
      </c>
      <c r="O2421" s="796">
        <v>1</v>
      </c>
      <c r="P2421" s="796">
        <v>6</v>
      </c>
      <c r="Q2421" s="794">
        <v>12252.22</v>
      </c>
    </row>
    <row r="2422" spans="2:17" s="49" customFormat="1" ht="11.25">
      <c r="B2422" s="791" t="s">
        <v>1225</v>
      </c>
      <c r="C2422" s="792" t="s">
        <v>1243</v>
      </c>
      <c r="D2422" s="792" t="s">
        <v>86</v>
      </c>
      <c r="E2422" s="793" t="s">
        <v>1320</v>
      </c>
      <c r="F2422" s="794">
        <v>2000</v>
      </c>
      <c r="G2422" s="792" t="s">
        <v>7502</v>
      </c>
      <c r="H2422" s="795" t="s">
        <v>7503</v>
      </c>
      <c r="I2422" s="795" t="s">
        <v>1290</v>
      </c>
      <c r="J2422" s="795" t="s">
        <v>1238</v>
      </c>
      <c r="K2422" s="793" t="s">
        <v>1232</v>
      </c>
      <c r="L2422" s="796">
        <v>1</v>
      </c>
      <c r="M2422" s="792">
        <v>12</v>
      </c>
      <c r="N2422" s="794">
        <v>26997.23</v>
      </c>
      <c r="O2422" s="796">
        <v>1</v>
      </c>
      <c r="P2422" s="796">
        <v>6</v>
      </c>
      <c r="Q2422" s="794">
        <v>12930</v>
      </c>
    </row>
    <row r="2423" spans="2:17" s="49" customFormat="1" ht="11.25">
      <c r="B2423" s="791" t="s">
        <v>1225</v>
      </c>
      <c r="C2423" s="792" t="s">
        <v>1233</v>
      </c>
      <c r="D2423" s="792" t="s">
        <v>86</v>
      </c>
      <c r="E2423" s="793" t="s">
        <v>1252</v>
      </c>
      <c r="F2423" s="794">
        <v>2300</v>
      </c>
      <c r="G2423" s="792" t="s">
        <v>7504</v>
      </c>
      <c r="H2423" s="795" t="s">
        <v>7505</v>
      </c>
      <c r="I2423" s="795" t="s">
        <v>1973</v>
      </c>
      <c r="J2423" s="795" t="s">
        <v>1256</v>
      </c>
      <c r="K2423" s="793" t="s">
        <v>1327</v>
      </c>
      <c r="L2423" s="796">
        <v>4</v>
      </c>
      <c r="M2423" s="792">
        <v>12</v>
      </c>
      <c r="N2423" s="794">
        <v>30600</v>
      </c>
      <c r="O2423" s="796">
        <v>1</v>
      </c>
      <c r="P2423" s="796">
        <v>6</v>
      </c>
      <c r="Q2423" s="794">
        <v>14729.359999999999</v>
      </c>
    </row>
    <row r="2424" spans="2:17" s="49" customFormat="1" ht="11.25">
      <c r="B2424" s="791" t="s">
        <v>1225</v>
      </c>
      <c r="C2424" s="792" t="s">
        <v>1233</v>
      </c>
      <c r="D2424" s="792" t="s">
        <v>86</v>
      </c>
      <c r="E2424" s="793" t="s">
        <v>2660</v>
      </c>
      <c r="F2424" s="794">
        <v>3000</v>
      </c>
      <c r="G2424" s="792" t="s">
        <v>7506</v>
      </c>
      <c r="H2424" s="795" t="s">
        <v>7507</v>
      </c>
      <c r="I2424" s="795" t="s">
        <v>3308</v>
      </c>
      <c r="J2424" s="795" t="s">
        <v>1256</v>
      </c>
      <c r="K2424" s="793" t="s">
        <v>1327</v>
      </c>
      <c r="L2424" s="796">
        <v>1</v>
      </c>
      <c r="M2424" s="792">
        <v>12</v>
      </c>
      <c r="N2424" s="794">
        <v>38655.410000000003</v>
      </c>
      <c r="O2424" s="796">
        <v>1</v>
      </c>
      <c r="P2424" s="796">
        <v>6</v>
      </c>
      <c r="Q2424" s="794">
        <v>18925.62</v>
      </c>
    </row>
    <row r="2425" spans="2:17" s="49" customFormat="1" ht="11.25">
      <c r="B2425" s="791" t="s">
        <v>1225</v>
      </c>
      <c r="C2425" s="792" t="s">
        <v>1233</v>
      </c>
      <c r="D2425" s="792" t="s">
        <v>86</v>
      </c>
      <c r="E2425" s="793" t="s">
        <v>1719</v>
      </c>
      <c r="F2425" s="794">
        <v>1800</v>
      </c>
      <c r="G2425" s="792" t="s">
        <v>7508</v>
      </c>
      <c r="H2425" s="795" t="s">
        <v>7509</v>
      </c>
      <c r="I2425" s="795" t="s">
        <v>1242</v>
      </c>
      <c r="J2425" s="795" t="s">
        <v>1242</v>
      </c>
      <c r="K2425" s="793" t="s">
        <v>1242</v>
      </c>
      <c r="L2425" s="796">
        <v>7</v>
      </c>
      <c r="M2425" s="792">
        <v>12</v>
      </c>
      <c r="N2425" s="794">
        <v>24541</v>
      </c>
      <c r="O2425" s="796">
        <v>1</v>
      </c>
      <c r="P2425" s="796">
        <v>6</v>
      </c>
      <c r="Q2425" s="794">
        <v>11726.369999999999</v>
      </c>
    </row>
    <row r="2426" spans="2:17" s="49" customFormat="1" ht="11.25">
      <c r="B2426" s="791" t="s">
        <v>1225</v>
      </c>
      <c r="C2426" s="792" t="s">
        <v>1233</v>
      </c>
      <c r="D2426" s="792" t="s">
        <v>86</v>
      </c>
      <c r="E2426" s="793" t="s">
        <v>1312</v>
      </c>
      <c r="F2426" s="794">
        <v>2000</v>
      </c>
      <c r="G2426" s="792" t="s">
        <v>7510</v>
      </c>
      <c r="H2426" s="795" t="s">
        <v>7511</v>
      </c>
      <c r="I2426" s="795" t="s">
        <v>7512</v>
      </c>
      <c r="J2426" s="795" t="s">
        <v>1238</v>
      </c>
      <c r="K2426" s="793" t="s">
        <v>1232</v>
      </c>
      <c r="L2426" s="796">
        <v>1</v>
      </c>
      <c r="M2426" s="792">
        <v>12</v>
      </c>
      <c r="N2426" s="794">
        <v>26981.09</v>
      </c>
      <c r="O2426" s="796">
        <v>1</v>
      </c>
      <c r="P2426" s="796">
        <v>6</v>
      </c>
      <c r="Q2426" s="794">
        <v>12929.03</v>
      </c>
    </row>
    <row r="2427" spans="2:17" s="49" customFormat="1" ht="11.25">
      <c r="B2427" s="791" t="s">
        <v>1225</v>
      </c>
      <c r="C2427" s="792" t="s">
        <v>1233</v>
      </c>
      <c r="D2427" s="792" t="s">
        <v>86</v>
      </c>
      <c r="E2427" s="793" t="s">
        <v>1647</v>
      </c>
      <c r="F2427" s="794">
        <v>4500</v>
      </c>
      <c r="G2427" s="792" t="s">
        <v>7513</v>
      </c>
      <c r="H2427" s="795" t="s">
        <v>7514</v>
      </c>
      <c r="I2427" s="795" t="s">
        <v>2127</v>
      </c>
      <c r="J2427" s="795" t="s">
        <v>1256</v>
      </c>
      <c r="K2427" s="793" t="s">
        <v>1327</v>
      </c>
      <c r="L2427" s="796">
        <v>7</v>
      </c>
      <c r="M2427" s="792">
        <v>12</v>
      </c>
      <c r="N2427" s="794">
        <v>56741.869999999995</v>
      </c>
      <c r="O2427" s="796">
        <v>1</v>
      </c>
      <c r="P2427" s="796">
        <v>6</v>
      </c>
      <c r="Q2427" s="794">
        <v>27602.49</v>
      </c>
    </row>
    <row r="2428" spans="2:17" s="49" customFormat="1" ht="11.25">
      <c r="B2428" s="791" t="s">
        <v>1225</v>
      </c>
      <c r="C2428" s="792" t="s">
        <v>1243</v>
      </c>
      <c r="D2428" s="792" t="s">
        <v>86</v>
      </c>
      <c r="E2428" s="793" t="s">
        <v>1871</v>
      </c>
      <c r="F2428" s="794">
        <v>2500</v>
      </c>
      <c r="G2428" s="792" t="s">
        <v>7515</v>
      </c>
      <c r="H2428" s="795" t="s">
        <v>7516</v>
      </c>
      <c r="I2428" s="795" t="s">
        <v>1242</v>
      </c>
      <c r="J2428" s="795" t="s">
        <v>1242</v>
      </c>
      <c r="K2428" s="793" t="s">
        <v>1242</v>
      </c>
      <c r="L2428" s="796">
        <v>7</v>
      </c>
      <c r="M2428" s="792">
        <v>12</v>
      </c>
      <c r="N2428" s="794">
        <v>28998.539999999994</v>
      </c>
      <c r="O2428" s="796">
        <v>1</v>
      </c>
      <c r="P2428" s="796">
        <v>6</v>
      </c>
      <c r="Q2428" s="794">
        <v>15927.57</v>
      </c>
    </row>
    <row r="2429" spans="2:17" s="49" customFormat="1" ht="11.25">
      <c r="B2429" s="791" t="s">
        <v>1225</v>
      </c>
      <c r="C2429" s="792" t="s">
        <v>1226</v>
      </c>
      <c r="D2429" s="792" t="s">
        <v>86</v>
      </c>
      <c r="E2429" s="793" t="s">
        <v>6494</v>
      </c>
      <c r="F2429" s="794">
        <v>2100</v>
      </c>
      <c r="G2429" s="792" t="s">
        <v>7517</v>
      </c>
      <c r="H2429" s="795" t="s">
        <v>7518</v>
      </c>
      <c r="I2429" s="795" t="s">
        <v>1242</v>
      </c>
      <c r="J2429" s="795" t="s">
        <v>1242</v>
      </c>
      <c r="K2429" s="793" t="s">
        <v>1242</v>
      </c>
      <c r="L2429" s="796">
        <v>0</v>
      </c>
      <c r="M2429" s="792">
        <v>1</v>
      </c>
      <c r="N2429" s="794">
        <v>583.33000000000004</v>
      </c>
      <c r="O2429" s="796"/>
      <c r="P2429" s="796"/>
      <c r="Q2429" s="794"/>
    </row>
    <row r="2430" spans="2:17" s="49" customFormat="1" ht="11.25">
      <c r="B2430" s="791" t="s">
        <v>1225</v>
      </c>
      <c r="C2430" s="792" t="s">
        <v>1233</v>
      </c>
      <c r="D2430" s="792" t="s">
        <v>86</v>
      </c>
      <c r="E2430" s="793" t="s">
        <v>1276</v>
      </c>
      <c r="F2430" s="794">
        <v>2600</v>
      </c>
      <c r="G2430" s="792" t="s">
        <v>7519</v>
      </c>
      <c r="H2430" s="795" t="s">
        <v>7520</v>
      </c>
      <c r="I2430" s="795" t="s">
        <v>7521</v>
      </c>
      <c r="J2430" s="795" t="s">
        <v>1238</v>
      </c>
      <c r="K2430" s="793" t="s">
        <v>1232</v>
      </c>
      <c r="L2430" s="796">
        <v>4</v>
      </c>
      <c r="M2430" s="792">
        <v>12</v>
      </c>
      <c r="N2430" s="794">
        <v>34193.32</v>
      </c>
      <c r="O2430" s="796">
        <v>1</v>
      </c>
      <c r="P2430" s="796">
        <v>6</v>
      </c>
      <c r="Q2430" s="794">
        <v>16530</v>
      </c>
    </row>
    <row r="2431" spans="2:17" s="49" customFormat="1" ht="11.25">
      <c r="B2431" s="791" t="s">
        <v>1225</v>
      </c>
      <c r="C2431" s="792" t="s">
        <v>1233</v>
      </c>
      <c r="D2431" s="792" t="s">
        <v>86</v>
      </c>
      <c r="E2431" s="793" t="s">
        <v>1244</v>
      </c>
      <c r="F2431" s="794">
        <v>1500</v>
      </c>
      <c r="G2431" s="792" t="s">
        <v>7522</v>
      </c>
      <c r="H2431" s="795" t="s">
        <v>7523</v>
      </c>
      <c r="I2431" s="795" t="s">
        <v>1449</v>
      </c>
      <c r="J2431" s="795" t="s">
        <v>1256</v>
      </c>
      <c r="K2431" s="793" t="s">
        <v>1260</v>
      </c>
      <c r="L2431" s="796">
        <v>7</v>
      </c>
      <c r="M2431" s="792">
        <v>12</v>
      </c>
      <c r="N2431" s="794">
        <v>20993.95</v>
      </c>
      <c r="O2431" s="796">
        <v>1</v>
      </c>
      <c r="P2431" s="796">
        <v>6</v>
      </c>
      <c r="Q2431" s="794">
        <v>9928.9599999999991</v>
      </c>
    </row>
    <row r="2432" spans="2:17" s="49" customFormat="1" ht="11.25">
      <c r="B2432" s="791" t="s">
        <v>1225</v>
      </c>
      <c r="C2432" s="792" t="s">
        <v>1233</v>
      </c>
      <c r="D2432" s="792" t="s">
        <v>86</v>
      </c>
      <c r="E2432" s="793" t="s">
        <v>2062</v>
      </c>
      <c r="F2432" s="794">
        <v>2300</v>
      </c>
      <c r="G2432" s="792" t="s">
        <v>7524</v>
      </c>
      <c r="H2432" s="795" t="s">
        <v>7525</v>
      </c>
      <c r="I2432" s="795" t="s">
        <v>1290</v>
      </c>
      <c r="J2432" s="795" t="s">
        <v>1238</v>
      </c>
      <c r="K2432" s="793" t="s">
        <v>1232</v>
      </c>
      <c r="L2432" s="796">
        <v>1</v>
      </c>
      <c r="M2432" s="792">
        <v>12</v>
      </c>
      <c r="N2432" s="794">
        <v>30569.66</v>
      </c>
      <c r="O2432" s="796">
        <v>1</v>
      </c>
      <c r="P2432" s="796">
        <v>6</v>
      </c>
      <c r="Q2432" s="794">
        <v>14729.36</v>
      </c>
    </row>
    <row r="2433" spans="2:17" s="49" customFormat="1" ht="11.25">
      <c r="B2433" s="791" t="s">
        <v>1225</v>
      </c>
      <c r="C2433" s="792" t="s">
        <v>1233</v>
      </c>
      <c r="D2433" s="792" t="s">
        <v>86</v>
      </c>
      <c r="E2433" s="793" t="s">
        <v>7526</v>
      </c>
      <c r="F2433" s="794">
        <v>2500</v>
      </c>
      <c r="G2433" s="792" t="s">
        <v>7527</v>
      </c>
      <c r="H2433" s="795" t="s">
        <v>7528</v>
      </c>
      <c r="I2433" s="795" t="s">
        <v>7529</v>
      </c>
      <c r="J2433" s="795" t="s">
        <v>1238</v>
      </c>
      <c r="K2433" s="793" t="s">
        <v>1232</v>
      </c>
      <c r="L2433" s="796">
        <v>7</v>
      </c>
      <c r="M2433" s="792">
        <v>12</v>
      </c>
      <c r="N2433" s="794">
        <v>32202.6</v>
      </c>
      <c r="O2433" s="796">
        <v>1</v>
      </c>
      <c r="P2433" s="796">
        <v>6</v>
      </c>
      <c r="Q2433" s="794">
        <v>15890.07</v>
      </c>
    </row>
    <row r="2434" spans="2:17" s="49" customFormat="1" ht="11.25">
      <c r="B2434" s="791" t="s">
        <v>1225</v>
      </c>
      <c r="C2434" s="792" t="s">
        <v>1233</v>
      </c>
      <c r="D2434" s="792" t="s">
        <v>86</v>
      </c>
      <c r="E2434" s="793" t="s">
        <v>1244</v>
      </c>
      <c r="F2434" s="794">
        <v>2000</v>
      </c>
      <c r="G2434" s="792" t="s">
        <v>7530</v>
      </c>
      <c r="H2434" s="795" t="s">
        <v>7531</v>
      </c>
      <c r="I2434" s="795" t="s">
        <v>1290</v>
      </c>
      <c r="J2434" s="795" t="s">
        <v>1238</v>
      </c>
      <c r="K2434" s="793" t="s">
        <v>1251</v>
      </c>
      <c r="L2434" s="796">
        <v>1</v>
      </c>
      <c r="M2434" s="792">
        <v>12</v>
      </c>
      <c r="N2434" s="794">
        <v>26904.440000000002</v>
      </c>
      <c r="O2434" s="796">
        <v>1</v>
      </c>
      <c r="P2434" s="796">
        <v>6</v>
      </c>
      <c r="Q2434" s="794">
        <v>12909.029999999999</v>
      </c>
    </row>
    <row r="2435" spans="2:17" s="49" customFormat="1" ht="11.25">
      <c r="B2435" s="791" t="s">
        <v>1225</v>
      </c>
      <c r="C2435" s="792" t="s">
        <v>1243</v>
      </c>
      <c r="D2435" s="792" t="s">
        <v>86</v>
      </c>
      <c r="E2435" s="793" t="s">
        <v>7088</v>
      </c>
      <c r="F2435" s="794">
        <v>2000</v>
      </c>
      <c r="G2435" s="792" t="s">
        <v>7532</v>
      </c>
      <c r="H2435" s="795" t="s">
        <v>7533</v>
      </c>
      <c r="I2435" s="795" t="s">
        <v>7357</v>
      </c>
      <c r="J2435" s="795" t="s">
        <v>1256</v>
      </c>
      <c r="K2435" s="793" t="s">
        <v>1327</v>
      </c>
      <c r="L2435" s="796">
        <v>1</v>
      </c>
      <c r="M2435" s="792">
        <v>12</v>
      </c>
      <c r="N2435" s="794">
        <v>26911.53</v>
      </c>
      <c r="O2435" s="796">
        <v>1</v>
      </c>
      <c r="P2435" s="796">
        <v>6</v>
      </c>
      <c r="Q2435" s="794">
        <v>12862.92</v>
      </c>
    </row>
    <row r="2436" spans="2:17" s="49" customFormat="1" ht="11.25">
      <c r="B2436" s="791" t="s">
        <v>1225</v>
      </c>
      <c r="C2436" s="792" t="s">
        <v>1233</v>
      </c>
      <c r="D2436" s="792" t="s">
        <v>86</v>
      </c>
      <c r="E2436" s="793" t="s">
        <v>2014</v>
      </c>
      <c r="F2436" s="794">
        <v>2000</v>
      </c>
      <c r="G2436" s="792" t="s">
        <v>7534</v>
      </c>
      <c r="H2436" s="795" t="s">
        <v>7535</v>
      </c>
      <c r="I2436" s="795" t="s">
        <v>1290</v>
      </c>
      <c r="J2436" s="795" t="s">
        <v>1238</v>
      </c>
      <c r="K2436" s="793" t="s">
        <v>1251</v>
      </c>
      <c r="L2436" s="796">
        <v>1</v>
      </c>
      <c r="M2436" s="792">
        <v>12</v>
      </c>
      <c r="N2436" s="794">
        <v>26730.14</v>
      </c>
      <c r="O2436" s="796">
        <v>0</v>
      </c>
      <c r="P2436" s="796">
        <v>1</v>
      </c>
      <c r="Q2436" s="794">
        <v>2622.22</v>
      </c>
    </row>
    <row r="2437" spans="2:17" s="49" customFormat="1" ht="11.25">
      <c r="B2437" s="791" t="s">
        <v>1225</v>
      </c>
      <c r="C2437" s="792" t="s">
        <v>1226</v>
      </c>
      <c r="D2437" s="792" t="s">
        <v>86</v>
      </c>
      <c r="E2437" s="793" t="s">
        <v>1239</v>
      </c>
      <c r="F2437" s="794">
        <v>1500</v>
      </c>
      <c r="G2437" s="792" t="s">
        <v>7536</v>
      </c>
      <c r="H2437" s="795" t="s">
        <v>7537</v>
      </c>
      <c r="I2437" s="795" t="s">
        <v>1242</v>
      </c>
      <c r="J2437" s="795" t="s">
        <v>1242</v>
      </c>
      <c r="K2437" s="793" t="s">
        <v>1242</v>
      </c>
      <c r="L2437" s="796">
        <v>1</v>
      </c>
      <c r="M2437" s="792">
        <v>1</v>
      </c>
      <c r="N2437" s="794">
        <v>1500</v>
      </c>
      <c r="O2437" s="796"/>
      <c r="P2437" s="796"/>
      <c r="Q2437" s="794"/>
    </row>
    <row r="2438" spans="2:17" s="49" customFormat="1" ht="11.25">
      <c r="B2438" s="791" t="s">
        <v>1225</v>
      </c>
      <c r="C2438" s="792" t="s">
        <v>1233</v>
      </c>
      <c r="D2438" s="792" t="s">
        <v>86</v>
      </c>
      <c r="E2438" s="793" t="s">
        <v>7538</v>
      </c>
      <c r="F2438" s="794">
        <v>4500</v>
      </c>
      <c r="G2438" s="792" t="s">
        <v>7539</v>
      </c>
      <c r="H2438" s="795" t="s">
        <v>7540</v>
      </c>
      <c r="I2438" s="795" t="s">
        <v>4197</v>
      </c>
      <c r="J2438" s="795" t="s">
        <v>1256</v>
      </c>
      <c r="K2438" s="793" t="s">
        <v>1251</v>
      </c>
      <c r="L2438" s="796">
        <v>7</v>
      </c>
      <c r="M2438" s="792">
        <v>12</v>
      </c>
      <c r="N2438" s="794">
        <v>56915.93</v>
      </c>
      <c r="O2438" s="796">
        <v>0</v>
      </c>
      <c r="P2438" s="796">
        <v>1</v>
      </c>
      <c r="Q2438" s="794">
        <v>6987.5</v>
      </c>
    </row>
    <row r="2439" spans="2:17" s="49" customFormat="1" ht="11.25">
      <c r="B2439" s="791" t="s">
        <v>1225</v>
      </c>
      <c r="C2439" s="792" t="s">
        <v>1233</v>
      </c>
      <c r="D2439" s="792" t="s">
        <v>86</v>
      </c>
      <c r="E2439" s="793" t="s">
        <v>1244</v>
      </c>
      <c r="F2439" s="794">
        <v>2000</v>
      </c>
      <c r="G2439" s="792" t="s">
        <v>7541</v>
      </c>
      <c r="H2439" s="795" t="s">
        <v>7542</v>
      </c>
      <c r="I2439" s="795" t="s">
        <v>1290</v>
      </c>
      <c r="J2439" s="795" t="s">
        <v>1238</v>
      </c>
      <c r="K2439" s="793" t="s">
        <v>1251</v>
      </c>
      <c r="L2439" s="796">
        <v>1</v>
      </c>
      <c r="M2439" s="792">
        <v>12</v>
      </c>
      <c r="N2439" s="794">
        <v>26999.03</v>
      </c>
      <c r="O2439" s="796">
        <v>1</v>
      </c>
      <c r="P2439" s="796">
        <v>6</v>
      </c>
      <c r="Q2439" s="794">
        <v>12930</v>
      </c>
    </row>
    <row r="2440" spans="2:17" s="49" customFormat="1" ht="11.25">
      <c r="B2440" s="791" t="s">
        <v>1225</v>
      </c>
      <c r="C2440" s="792" t="s">
        <v>1233</v>
      </c>
      <c r="D2440" s="792" t="s">
        <v>86</v>
      </c>
      <c r="E2440" s="793" t="s">
        <v>1244</v>
      </c>
      <c r="F2440" s="794">
        <v>2000</v>
      </c>
      <c r="G2440" s="792" t="s">
        <v>7543</v>
      </c>
      <c r="H2440" s="795" t="s">
        <v>7544</v>
      </c>
      <c r="I2440" s="795" t="s">
        <v>7545</v>
      </c>
      <c r="J2440" s="795" t="s">
        <v>1256</v>
      </c>
      <c r="K2440" s="793" t="s">
        <v>1327</v>
      </c>
      <c r="L2440" s="796">
        <v>4</v>
      </c>
      <c r="M2440" s="792">
        <v>12</v>
      </c>
      <c r="N2440" s="794">
        <v>26903.200000000001</v>
      </c>
      <c r="O2440" s="796">
        <v>1</v>
      </c>
      <c r="P2440" s="796">
        <v>6</v>
      </c>
      <c r="Q2440" s="794">
        <v>12851.94</v>
      </c>
    </row>
    <row r="2441" spans="2:17" s="49" customFormat="1" ht="11.25">
      <c r="B2441" s="791" t="s">
        <v>1225</v>
      </c>
      <c r="C2441" s="792" t="s">
        <v>1233</v>
      </c>
      <c r="D2441" s="792" t="s">
        <v>86</v>
      </c>
      <c r="E2441" s="793" t="s">
        <v>1505</v>
      </c>
      <c r="F2441" s="794">
        <v>1800</v>
      </c>
      <c r="G2441" s="792" t="s">
        <v>7546</v>
      </c>
      <c r="H2441" s="795" t="s">
        <v>7547</v>
      </c>
      <c r="I2441" s="795" t="s">
        <v>1242</v>
      </c>
      <c r="J2441" s="795" t="s">
        <v>1242</v>
      </c>
      <c r="K2441" s="793" t="s">
        <v>1242</v>
      </c>
      <c r="L2441" s="796">
        <v>7</v>
      </c>
      <c r="M2441" s="792">
        <v>12</v>
      </c>
      <c r="N2441" s="794">
        <v>24539.87</v>
      </c>
      <c r="O2441" s="796">
        <v>1</v>
      </c>
      <c r="P2441" s="796">
        <v>6</v>
      </c>
      <c r="Q2441" s="794">
        <v>11670</v>
      </c>
    </row>
    <row r="2442" spans="2:17" s="49" customFormat="1" ht="11.25">
      <c r="B2442" s="791" t="s">
        <v>1225</v>
      </c>
      <c r="C2442" s="792" t="s">
        <v>1233</v>
      </c>
      <c r="D2442" s="792" t="s">
        <v>86</v>
      </c>
      <c r="E2442" s="793" t="s">
        <v>1450</v>
      </c>
      <c r="F2442" s="794">
        <v>1500</v>
      </c>
      <c r="G2442" s="792" t="s">
        <v>7548</v>
      </c>
      <c r="H2442" s="795" t="s">
        <v>7549</v>
      </c>
      <c r="I2442" s="795" t="s">
        <v>1242</v>
      </c>
      <c r="J2442" s="795" t="s">
        <v>1242</v>
      </c>
      <c r="K2442" s="793" t="s">
        <v>1242</v>
      </c>
      <c r="L2442" s="796">
        <v>7</v>
      </c>
      <c r="M2442" s="792">
        <v>12</v>
      </c>
      <c r="N2442" s="794">
        <v>21198.13</v>
      </c>
      <c r="O2442" s="796">
        <v>1</v>
      </c>
      <c r="P2442" s="796">
        <v>6</v>
      </c>
      <c r="Q2442" s="794">
        <v>9926.0400000000009</v>
      </c>
    </row>
    <row r="2443" spans="2:17" s="49" customFormat="1" ht="11.25">
      <c r="B2443" s="791" t="s">
        <v>1225</v>
      </c>
      <c r="C2443" s="792" t="s">
        <v>1233</v>
      </c>
      <c r="D2443" s="792" t="s">
        <v>86</v>
      </c>
      <c r="E2443" s="793" t="s">
        <v>1719</v>
      </c>
      <c r="F2443" s="794">
        <v>1800</v>
      </c>
      <c r="G2443" s="792" t="s">
        <v>7550</v>
      </c>
      <c r="H2443" s="795" t="s">
        <v>7551</v>
      </c>
      <c r="I2443" s="795" t="s">
        <v>1242</v>
      </c>
      <c r="J2443" s="795" t="s">
        <v>1242</v>
      </c>
      <c r="K2443" s="793" t="s">
        <v>1242</v>
      </c>
      <c r="L2443" s="796">
        <v>7</v>
      </c>
      <c r="M2443" s="792">
        <v>12</v>
      </c>
      <c r="N2443" s="794">
        <v>24720</v>
      </c>
      <c r="O2443" s="796">
        <v>1</v>
      </c>
      <c r="P2443" s="796">
        <v>6</v>
      </c>
      <c r="Q2443" s="794">
        <v>11728.869999999999</v>
      </c>
    </row>
    <row r="2444" spans="2:17" s="49" customFormat="1" ht="11.25">
      <c r="B2444" s="791" t="s">
        <v>1225</v>
      </c>
      <c r="C2444" s="792" t="s">
        <v>1233</v>
      </c>
      <c r="D2444" s="792" t="s">
        <v>86</v>
      </c>
      <c r="E2444" s="793" t="s">
        <v>3017</v>
      </c>
      <c r="F2444" s="794">
        <v>3000</v>
      </c>
      <c r="G2444" s="792" t="s">
        <v>7552</v>
      </c>
      <c r="H2444" s="795" t="s">
        <v>7553</v>
      </c>
      <c r="I2444" s="795" t="s">
        <v>7554</v>
      </c>
      <c r="J2444" s="795" t="s">
        <v>1256</v>
      </c>
      <c r="K2444" s="793" t="s">
        <v>1260</v>
      </c>
      <c r="L2444" s="796">
        <v>1</v>
      </c>
      <c r="M2444" s="792">
        <v>12</v>
      </c>
      <c r="N2444" s="794">
        <v>38798.75</v>
      </c>
      <c r="O2444" s="796">
        <v>1</v>
      </c>
      <c r="P2444" s="796">
        <v>6</v>
      </c>
      <c r="Q2444" s="794">
        <v>18929.580000000002</v>
      </c>
    </row>
    <row r="2445" spans="2:17" s="49" customFormat="1" ht="11.25">
      <c r="B2445" s="791" t="s">
        <v>1225</v>
      </c>
      <c r="C2445" s="792" t="s">
        <v>1233</v>
      </c>
      <c r="D2445" s="792" t="s">
        <v>86</v>
      </c>
      <c r="E2445" s="793" t="s">
        <v>1244</v>
      </c>
      <c r="F2445" s="794">
        <v>2000</v>
      </c>
      <c r="G2445" s="792" t="s">
        <v>7555</v>
      </c>
      <c r="H2445" s="795" t="s">
        <v>7556</v>
      </c>
      <c r="I2445" s="795" t="s">
        <v>7557</v>
      </c>
      <c r="J2445" s="795" t="s">
        <v>1256</v>
      </c>
      <c r="K2445" s="793" t="s">
        <v>1327</v>
      </c>
      <c r="L2445" s="796">
        <v>1</v>
      </c>
      <c r="M2445" s="792">
        <v>12</v>
      </c>
      <c r="N2445" s="794">
        <v>26745.809999999998</v>
      </c>
      <c r="O2445" s="796">
        <v>1</v>
      </c>
      <c r="P2445" s="796">
        <v>6</v>
      </c>
      <c r="Q2445" s="794">
        <v>12803.190000000002</v>
      </c>
    </row>
    <row r="2446" spans="2:17" s="49" customFormat="1" ht="11.25">
      <c r="B2446" s="791" t="s">
        <v>1225</v>
      </c>
      <c r="C2446" s="792" t="s">
        <v>1233</v>
      </c>
      <c r="D2446" s="792" t="s">
        <v>86</v>
      </c>
      <c r="E2446" s="793" t="s">
        <v>7558</v>
      </c>
      <c r="F2446" s="794">
        <v>3100</v>
      </c>
      <c r="G2446" s="792" t="s">
        <v>7559</v>
      </c>
      <c r="H2446" s="795" t="s">
        <v>7560</v>
      </c>
      <c r="I2446" s="795" t="s">
        <v>1449</v>
      </c>
      <c r="J2446" s="795" t="s">
        <v>1256</v>
      </c>
      <c r="K2446" s="793" t="s">
        <v>1251</v>
      </c>
      <c r="L2446" s="796">
        <v>7</v>
      </c>
      <c r="M2446" s="792">
        <v>12</v>
      </c>
      <c r="N2446" s="794">
        <v>39895.380000000005</v>
      </c>
      <c r="O2446" s="796">
        <v>1</v>
      </c>
      <c r="P2446" s="796">
        <v>6</v>
      </c>
      <c r="Q2446" s="794">
        <v>19529.78</v>
      </c>
    </row>
    <row r="2447" spans="2:17" s="49" customFormat="1" ht="11.25">
      <c r="B2447" s="791" t="s">
        <v>1225</v>
      </c>
      <c r="C2447" s="792" t="s">
        <v>1233</v>
      </c>
      <c r="D2447" s="792" t="s">
        <v>86</v>
      </c>
      <c r="E2447" s="793" t="s">
        <v>1871</v>
      </c>
      <c r="F2447" s="794">
        <v>2500</v>
      </c>
      <c r="G2447" s="792" t="s">
        <v>7561</v>
      </c>
      <c r="H2447" s="795" t="s">
        <v>7562</v>
      </c>
      <c r="I2447" s="795" t="s">
        <v>5575</v>
      </c>
      <c r="J2447" s="795" t="s">
        <v>1256</v>
      </c>
      <c r="K2447" s="793" t="s">
        <v>1251</v>
      </c>
      <c r="L2447" s="796">
        <v>1</v>
      </c>
      <c r="M2447" s="792">
        <v>12</v>
      </c>
      <c r="N2447" s="794">
        <v>32982.99</v>
      </c>
      <c r="O2447" s="796">
        <v>1</v>
      </c>
      <c r="P2447" s="796">
        <v>6</v>
      </c>
      <c r="Q2447" s="794">
        <v>15925.14</v>
      </c>
    </row>
    <row r="2448" spans="2:17" s="49" customFormat="1" ht="11.25">
      <c r="B2448" s="791" t="s">
        <v>1225</v>
      </c>
      <c r="C2448" s="792" t="s">
        <v>1233</v>
      </c>
      <c r="D2448" s="792" t="s">
        <v>86</v>
      </c>
      <c r="E2448" s="793" t="s">
        <v>1244</v>
      </c>
      <c r="F2448" s="794">
        <v>2000</v>
      </c>
      <c r="G2448" s="792" t="s">
        <v>7563</v>
      </c>
      <c r="H2448" s="795" t="s">
        <v>7564</v>
      </c>
      <c r="I2448" s="795" t="s">
        <v>7565</v>
      </c>
      <c r="J2448" s="795" t="s">
        <v>1238</v>
      </c>
      <c r="K2448" s="793" t="s">
        <v>1251</v>
      </c>
      <c r="L2448" s="796">
        <v>1</v>
      </c>
      <c r="M2448" s="792">
        <v>12</v>
      </c>
      <c r="N2448" s="794">
        <v>26988.9</v>
      </c>
      <c r="O2448" s="796">
        <v>1</v>
      </c>
      <c r="P2448" s="796">
        <v>6</v>
      </c>
      <c r="Q2448" s="794">
        <v>12845</v>
      </c>
    </row>
    <row r="2449" spans="2:17" s="49" customFormat="1" ht="11.25">
      <c r="B2449" s="791" t="s">
        <v>1225</v>
      </c>
      <c r="C2449" s="792" t="s">
        <v>1233</v>
      </c>
      <c r="D2449" s="792" t="s">
        <v>86</v>
      </c>
      <c r="E2449" s="793" t="s">
        <v>1244</v>
      </c>
      <c r="F2449" s="794">
        <v>2000</v>
      </c>
      <c r="G2449" s="792" t="s">
        <v>7566</v>
      </c>
      <c r="H2449" s="795" t="s">
        <v>7567</v>
      </c>
      <c r="I2449" s="795" t="s">
        <v>7568</v>
      </c>
      <c r="J2449" s="795" t="s">
        <v>1256</v>
      </c>
      <c r="K2449" s="793" t="s">
        <v>1327</v>
      </c>
      <c r="L2449" s="796">
        <v>1</v>
      </c>
      <c r="M2449" s="792">
        <v>10</v>
      </c>
      <c r="N2449" s="794">
        <v>22983.050000000003</v>
      </c>
      <c r="O2449" s="796"/>
      <c r="P2449" s="796"/>
      <c r="Q2449" s="794"/>
    </row>
    <row r="2450" spans="2:17" s="49" customFormat="1" ht="11.25">
      <c r="B2450" s="791" t="s">
        <v>1225</v>
      </c>
      <c r="C2450" s="792" t="s">
        <v>1233</v>
      </c>
      <c r="D2450" s="792" t="s">
        <v>86</v>
      </c>
      <c r="E2450" s="793" t="s">
        <v>1505</v>
      </c>
      <c r="F2450" s="794">
        <v>1800</v>
      </c>
      <c r="G2450" s="792" t="s">
        <v>7569</v>
      </c>
      <c r="H2450" s="795" t="s">
        <v>7570</v>
      </c>
      <c r="I2450" s="795" t="s">
        <v>1242</v>
      </c>
      <c r="J2450" s="795" t="s">
        <v>1242</v>
      </c>
      <c r="K2450" s="793" t="s">
        <v>1242</v>
      </c>
      <c r="L2450" s="796">
        <v>7</v>
      </c>
      <c r="M2450" s="792">
        <v>12</v>
      </c>
      <c r="N2450" s="794">
        <v>24539.989999999998</v>
      </c>
      <c r="O2450" s="796">
        <v>1</v>
      </c>
      <c r="P2450" s="796">
        <v>6</v>
      </c>
      <c r="Q2450" s="794">
        <v>7996</v>
      </c>
    </row>
    <row r="2451" spans="2:17" s="49" customFormat="1" ht="11.25">
      <c r="B2451" s="791" t="s">
        <v>1225</v>
      </c>
      <c r="C2451" s="792" t="s">
        <v>1233</v>
      </c>
      <c r="D2451" s="792" t="s">
        <v>86</v>
      </c>
      <c r="E2451" s="793" t="s">
        <v>1586</v>
      </c>
      <c r="F2451" s="794">
        <v>2500</v>
      </c>
      <c r="G2451" s="792" t="s">
        <v>7571</v>
      </c>
      <c r="H2451" s="795" t="s">
        <v>7572</v>
      </c>
      <c r="I2451" s="795" t="s">
        <v>1586</v>
      </c>
      <c r="J2451" s="795" t="s">
        <v>1238</v>
      </c>
      <c r="K2451" s="793" t="s">
        <v>1251</v>
      </c>
      <c r="L2451" s="796">
        <v>7</v>
      </c>
      <c r="M2451" s="792">
        <v>12</v>
      </c>
      <c r="N2451" s="794">
        <v>32991.49</v>
      </c>
      <c r="O2451" s="796">
        <v>1</v>
      </c>
      <c r="P2451" s="796">
        <v>6</v>
      </c>
      <c r="Q2451" s="794">
        <v>15926.880000000001</v>
      </c>
    </row>
    <row r="2452" spans="2:17" s="49" customFormat="1" ht="11.25">
      <c r="B2452" s="791" t="s">
        <v>1225</v>
      </c>
      <c r="C2452" s="792" t="s">
        <v>1233</v>
      </c>
      <c r="D2452" s="792" t="s">
        <v>86</v>
      </c>
      <c r="E2452" s="793" t="s">
        <v>1244</v>
      </c>
      <c r="F2452" s="794">
        <v>2000</v>
      </c>
      <c r="G2452" s="792" t="s">
        <v>7573</v>
      </c>
      <c r="H2452" s="795" t="s">
        <v>7574</v>
      </c>
      <c r="I2452" s="795" t="s">
        <v>1274</v>
      </c>
      <c r="J2452" s="795" t="s">
        <v>1256</v>
      </c>
      <c r="K2452" s="793" t="s">
        <v>1232</v>
      </c>
      <c r="L2452" s="796">
        <v>1</v>
      </c>
      <c r="M2452" s="792">
        <v>11</v>
      </c>
      <c r="N2452" s="794">
        <v>23242.660000000003</v>
      </c>
      <c r="O2452" s="796"/>
      <c r="P2452" s="796"/>
      <c r="Q2452" s="794"/>
    </row>
    <row r="2453" spans="2:17" s="49" customFormat="1" ht="11.25">
      <c r="B2453" s="791" t="s">
        <v>1225</v>
      </c>
      <c r="C2453" s="792" t="s">
        <v>1233</v>
      </c>
      <c r="D2453" s="792" t="s">
        <v>86</v>
      </c>
      <c r="E2453" s="793" t="s">
        <v>1339</v>
      </c>
      <c r="F2453" s="794">
        <v>1800</v>
      </c>
      <c r="G2453" s="792" t="s">
        <v>7575</v>
      </c>
      <c r="H2453" s="795" t="s">
        <v>7576</v>
      </c>
      <c r="I2453" s="795" t="s">
        <v>1242</v>
      </c>
      <c r="J2453" s="795" t="s">
        <v>1242</v>
      </c>
      <c r="K2453" s="793" t="s">
        <v>1242</v>
      </c>
      <c r="L2453" s="796">
        <v>7</v>
      </c>
      <c r="M2453" s="792">
        <v>12</v>
      </c>
      <c r="N2453" s="794">
        <v>24599.62</v>
      </c>
      <c r="O2453" s="796">
        <v>1</v>
      </c>
      <c r="P2453" s="796">
        <v>6</v>
      </c>
      <c r="Q2453" s="794">
        <v>11730</v>
      </c>
    </row>
    <row r="2454" spans="2:17" s="49" customFormat="1" ht="11.25">
      <c r="B2454" s="791" t="s">
        <v>1225</v>
      </c>
      <c r="C2454" s="792" t="s">
        <v>1233</v>
      </c>
      <c r="D2454" s="792" t="s">
        <v>86</v>
      </c>
      <c r="E2454" s="793" t="s">
        <v>2368</v>
      </c>
      <c r="F2454" s="794">
        <v>2300</v>
      </c>
      <c r="G2454" s="792" t="s">
        <v>7577</v>
      </c>
      <c r="H2454" s="795" t="s">
        <v>7578</v>
      </c>
      <c r="I2454" s="795" t="s">
        <v>7579</v>
      </c>
      <c r="J2454" s="795" t="s">
        <v>1256</v>
      </c>
      <c r="K2454" s="793" t="s">
        <v>1260</v>
      </c>
      <c r="L2454" s="796">
        <v>1</v>
      </c>
      <c r="M2454" s="792">
        <v>12</v>
      </c>
      <c r="N2454" s="794">
        <v>30440.43</v>
      </c>
      <c r="O2454" s="796">
        <v>1</v>
      </c>
      <c r="P2454" s="796">
        <v>6</v>
      </c>
      <c r="Q2454" s="794">
        <v>14612.44</v>
      </c>
    </row>
    <row r="2455" spans="2:17" s="49" customFormat="1" ht="11.25">
      <c r="B2455" s="791" t="s">
        <v>1225</v>
      </c>
      <c r="C2455" s="792" t="s">
        <v>1233</v>
      </c>
      <c r="D2455" s="792" t="s">
        <v>86</v>
      </c>
      <c r="E2455" s="793" t="s">
        <v>1505</v>
      </c>
      <c r="F2455" s="794">
        <v>1800</v>
      </c>
      <c r="G2455" s="792" t="s">
        <v>7580</v>
      </c>
      <c r="H2455" s="795" t="s">
        <v>7581</v>
      </c>
      <c r="I2455" s="795" t="s">
        <v>1242</v>
      </c>
      <c r="J2455" s="795" t="s">
        <v>1242</v>
      </c>
      <c r="K2455" s="793" t="s">
        <v>1242</v>
      </c>
      <c r="L2455" s="796">
        <v>7</v>
      </c>
      <c r="M2455" s="792">
        <v>12</v>
      </c>
      <c r="N2455" s="794">
        <v>24050.12</v>
      </c>
      <c r="O2455" s="796">
        <v>1</v>
      </c>
      <c r="P2455" s="796">
        <v>6</v>
      </c>
      <c r="Q2455" s="794">
        <v>10677.119999999999</v>
      </c>
    </row>
    <row r="2456" spans="2:17" s="49" customFormat="1" ht="11.25">
      <c r="B2456" s="791" t="s">
        <v>1225</v>
      </c>
      <c r="C2456" s="792" t="s">
        <v>1233</v>
      </c>
      <c r="D2456" s="792" t="s">
        <v>86</v>
      </c>
      <c r="E2456" s="793" t="s">
        <v>1244</v>
      </c>
      <c r="F2456" s="794">
        <v>2000</v>
      </c>
      <c r="G2456" s="792" t="s">
        <v>7582</v>
      </c>
      <c r="H2456" s="795" t="s">
        <v>7583</v>
      </c>
      <c r="I2456" s="795" t="s">
        <v>1290</v>
      </c>
      <c r="J2456" s="795" t="s">
        <v>1238</v>
      </c>
      <c r="K2456" s="793" t="s">
        <v>1232</v>
      </c>
      <c r="L2456" s="796">
        <v>1</v>
      </c>
      <c r="M2456" s="792">
        <v>12</v>
      </c>
      <c r="N2456" s="794">
        <v>26866.66</v>
      </c>
      <c r="O2456" s="796">
        <v>1</v>
      </c>
      <c r="P2456" s="796">
        <v>6</v>
      </c>
      <c r="Q2456" s="794">
        <v>12930</v>
      </c>
    </row>
    <row r="2457" spans="2:17" s="49" customFormat="1" ht="11.25">
      <c r="B2457" s="791" t="s">
        <v>1225</v>
      </c>
      <c r="C2457" s="792" t="s">
        <v>1233</v>
      </c>
      <c r="D2457" s="792" t="s">
        <v>86</v>
      </c>
      <c r="E2457" s="793" t="s">
        <v>4663</v>
      </c>
      <c r="F2457" s="794">
        <v>3000</v>
      </c>
      <c r="G2457" s="792" t="s">
        <v>7584</v>
      </c>
      <c r="H2457" s="795" t="s">
        <v>7585</v>
      </c>
      <c r="I2457" s="795" t="s">
        <v>7586</v>
      </c>
      <c r="J2457" s="795" t="s">
        <v>1238</v>
      </c>
      <c r="K2457" s="793" t="s">
        <v>1251</v>
      </c>
      <c r="L2457" s="796">
        <v>1</v>
      </c>
      <c r="M2457" s="792">
        <v>11</v>
      </c>
      <c r="N2457" s="794">
        <v>28828.12</v>
      </c>
      <c r="O2457" s="796">
        <v>1</v>
      </c>
      <c r="P2457" s="796">
        <v>6</v>
      </c>
      <c r="Q2457" s="794">
        <v>18927.5</v>
      </c>
    </row>
    <row r="2458" spans="2:17" s="49" customFormat="1" ht="11.25">
      <c r="B2458" s="791" t="s">
        <v>1225</v>
      </c>
      <c r="C2458" s="792" t="s">
        <v>1233</v>
      </c>
      <c r="D2458" s="792" t="s">
        <v>86</v>
      </c>
      <c r="E2458" s="793" t="s">
        <v>1244</v>
      </c>
      <c r="F2458" s="794">
        <v>1500</v>
      </c>
      <c r="G2458" s="792" t="s">
        <v>7587</v>
      </c>
      <c r="H2458" s="795" t="s">
        <v>7588</v>
      </c>
      <c r="I2458" s="795" t="s">
        <v>1242</v>
      </c>
      <c r="J2458" s="795" t="s">
        <v>1242</v>
      </c>
      <c r="K2458" s="793" t="s">
        <v>1242</v>
      </c>
      <c r="L2458" s="796">
        <v>7</v>
      </c>
      <c r="M2458" s="792">
        <v>12</v>
      </c>
      <c r="N2458" s="794">
        <v>21029.79</v>
      </c>
      <c r="O2458" s="796">
        <v>1</v>
      </c>
      <c r="P2458" s="796">
        <v>6</v>
      </c>
      <c r="Q2458" s="794">
        <v>9929.9</v>
      </c>
    </row>
    <row r="2459" spans="2:17" s="49" customFormat="1" ht="11.25">
      <c r="B2459" s="791" t="s">
        <v>1225</v>
      </c>
      <c r="C2459" s="792" t="s">
        <v>1233</v>
      </c>
      <c r="D2459" s="792" t="s">
        <v>86</v>
      </c>
      <c r="E2459" s="793" t="s">
        <v>4533</v>
      </c>
      <c r="F2459" s="794">
        <v>1500</v>
      </c>
      <c r="G2459" s="792" t="s">
        <v>7589</v>
      </c>
      <c r="H2459" s="795" t="s">
        <v>7590</v>
      </c>
      <c r="I2459" s="795" t="s">
        <v>1255</v>
      </c>
      <c r="J2459" s="795" t="s">
        <v>1256</v>
      </c>
      <c r="K2459" s="793" t="s">
        <v>1251</v>
      </c>
      <c r="L2459" s="796">
        <v>7</v>
      </c>
      <c r="M2459" s="792">
        <v>12</v>
      </c>
      <c r="N2459" s="794">
        <v>19491.830000000002</v>
      </c>
      <c r="O2459" s="796">
        <v>1</v>
      </c>
      <c r="P2459" s="796">
        <v>6</v>
      </c>
      <c r="Q2459" s="794">
        <v>9921.0400000000009</v>
      </c>
    </row>
    <row r="2460" spans="2:17" s="49" customFormat="1" ht="11.25">
      <c r="B2460" s="791" t="s">
        <v>1225</v>
      </c>
      <c r="C2460" s="792" t="s">
        <v>1233</v>
      </c>
      <c r="D2460" s="792" t="s">
        <v>86</v>
      </c>
      <c r="E2460" s="793" t="s">
        <v>1339</v>
      </c>
      <c r="F2460" s="794">
        <v>2300</v>
      </c>
      <c r="G2460" s="792" t="s">
        <v>7591</v>
      </c>
      <c r="H2460" s="795" t="s">
        <v>7592</v>
      </c>
      <c r="I2460" s="795" t="s">
        <v>2087</v>
      </c>
      <c r="J2460" s="795" t="s">
        <v>1238</v>
      </c>
      <c r="K2460" s="793" t="s">
        <v>1251</v>
      </c>
      <c r="L2460" s="796">
        <v>7</v>
      </c>
      <c r="M2460" s="792">
        <v>12</v>
      </c>
      <c r="N2460" s="794">
        <v>28213.71</v>
      </c>
      <c r="O2460" s="796">
        <v>1</v>
      </c>
      <c r="P2460" s="796">
        <v>6</v>
      </c>
      <c r="Q2460" s="794">
        <v>12979.66</v>
      </c>
    </row>
    <row r="2461" spans="2:17" s="49" customFormat="1" ht="11.25">
      <c r="B2461" s="791" t="s">
        <v>1225</v>
      </c>
      <c r="C2461" s="792" t="s">
        <v>1233</v>
      </c>
      <c r="D2461" s="792" t="s">
        <v>86</v>
      </c>
      <c r="E2461" s="793" t="s">
        <v>1643</v>
      </c>
      <c r="F2461" s="794">
        <v>2600</v>
      </c>
      <c r="G2461" s="792" t="s">
        <v>7593</v>
      </c>
      <c r="H2461" s="795" t="s">
        <v>7594</v>
      </c>
      <c r="I2461" s="795" t="s">
        <v>7595</v>
      </c>
      <c r="J2461" s="795" t="s">
        <v>1238</v>
      </c>
      <c r="K2461" s="793" t="s">
        <v>1275</v>
      </c>
      <c r="L2461" s="796">
        <v>1</v>
      </c>
      <c r="M2461" s="792">
        <v>12</v>
      </c>
      <c r="N2461" s="794">
        <v>34199.46</v>
      </c>
      <c r="O2461" s="796">
        <v>1</v>
      </c>
      <c r="P2461" s="796">
        <v>6</v>
      </c>
      <c r="Q2461" s="794">
        <v>16529.28</v>
      </c>
    </row>
    <row r="2462" spans="2:17" s="49" customFormat="1" ht="11.25">
      <c r="B2462" s="791" t="s">
        <v>1225</v>
      </c>
      <c r="C2462" s="792" t="s">
        <v>1233</v>
      </c>
      <c r="D2462" s="792" t="s">
        <v>86</v>
      </c>
      <c r="E2462" s="793" t="s">
        <v>3810</v>
      </c>
      <c r="F2462" s="794">
        <v>2600</v>
      </c>
      <c r="G2462" s="792" t="s">
        <v>7596</v>
      </c>
      <c r="H2462" s="795" t="s">
        <v>7597</v>
      </c>
      <c r="I2462" s="795" t="s">
        <v>2228</v>
      </c>
      <c r="J2462" s="795" t="s">
        <v>1256</v>
      </c>
      <c r="K2462" s="793" t="s">
        <v>1327</v>
      </c>
      <c r="L2462" s="796">
        <v>1</v>
      </c>
      <c r="M2462" s="792">
        <v>12</v>
      </c>
      <c r="N2462" s="794">
        <v>34196.76</v>
      </c>
      <c r="O2462" s="796">
        <v>1</v>
      </c>
      <c r="P2462" s="796">
        <v>6</v>
      </c>
      <c r="Q2462" s="794">
        <v>17427.620000000003</v>
      </c>
    </row>
    <row r="2463" spans="2:17" s="49" customFormat="1" ht="11.25">
      <c r="B2463" s="791" t="s">
        <v>1225</v>
      </c>
      <c r="C2463" s="792" t="s">
        <v>1233</v>
      </c>
      <c r="D2463" s="792" t="s">
        <v>86</v>
      </c>
      <c r="E2463" s="793" t="s">
        <v>1839</v>
      </c>
      <c r="F2463" s="794">
        <v>2600</v>
      </c>
      <c r="G2463" s="792" t="s">
        <v>7598</v>
      </c>
      <c r="H2463" s="795" t="s">
        <v>7599</v>
      </c>
      <c r="I2463" s="795" t="s">
        <v>3308</v>
      </c>
      <c r="J2463" s="795" t="s">
        <v>1256</v>
      </c>
      <c r="K2463" s="793" t="s">
        <v>1232</v>
      </c>
      <c r="L2463" s="796">
        <v>1</v>
      </c>
      <c r="M2463" s="792">
        <v>12</v>
      </c>
      <c r="N2463" s="794">
        <v>34196.03</v>
      </c>
      <c r="O2463" s="796">
        <v>1</v>
      </c>
      <c r="P2463" s="796">
        <v>6</v>
      </c>
      <c r="Q2463" s="794">
        <v>16527.650000000001</v>
      </c>
    </row>
    <row r="2464" spans="2:17" s="49" customFormat="1" ht="11.25">
      <c r="B2464" s="791" t="s">
        <v>1225</v>
      </c>
      <c r="C2464" s="792" t="s">
        <v>1233</v>
      </c>
      <c r="D2464" s="792" t="s">
        <v>86</v>
      </c>
      <c r="E2464" s="793" t="s">
        <v>1312</v>
      </c>
      <c r="F2464" s="794">
        <v>2000</v>
      </c>
      <c r="G2464" s="792" t="s">
        <v>7600</v>
      </c>
      <c r="H2464" s="795" t="s">
        <v>7601</v>
      </c>
      <c r="I2464" s="795" t="s">
        <v>7602</v>
      </c>
      <c r="J2464" s="795" t="s">
        <v>1256</v>
      </c>
      <c r="K2464" s="793" t="s">
        <v>1232</v>
      </c>
      <c r="L2464" s="796">
        <v>1</v>
      </c>
      <c r="M2464" s="792">
        <v>12</v>
      </c>
      <c r="N2464" s="794">
        <v>26998.05</v>
      </c>
      <c r="O2464" s="796">
        <v>1</v>
      </c>
      <c r="P2464" s="796">
        <v>6</v>
      </c>
      <c r="Q2464" s="794">
        <v>12930</v>
      </c>
    </row>
    <row r="2465" spans="2:17" s="49" customFormat="1" ht="11.25">
      <c r="B2465" s="791" t="s">
        <v>1225</v>
      </c>
      <c r="C2465" s="792" t="s">
        <v>1233</v>
      </c>
      <c r="D2465" s="792" t="s">
        <v>86</v>
      </c>
      <c r="E2465" s="793" t="s">
        <v>4452</v>
      </c>
      <c r="F2465" s="794">
        <v>2600</v>
      </c>
      <c r="G2465" s="792" t="s">
        <v>7603</v>
      </c>
      <c r="H2465" s="795" t="s">
        <v>7604</v>
      </c>
      <c r="I2465" s="795" t="s">
        <v>1759</v>
      </c>
      <c r="J2465" s="795" t="s">
        <v>1256</v>
      </c>
      <c r="K2465" s="793" t="s">
        <v>1251</v>
      </c>
      <c r="L2465" s="796">
        <v>5</v>
      </c>
      <c r="M2465" s="792">
        <v>12</v>
      </c>
      <c r="N2465" s="794">
        <v>34197.65</v>
      </c>
      <c r="O2465" s="796">
        <v>1</v>
      </c>
      <c r="P2465" s="796">
        <v>6</v>
      </c>
      <c r="Q2465" s="794">
        <v>16529.099999999999</v>
      </c>
    </row>
    <row r="2466" spans="2:17" s="49" customFormat="1" ht="11.25">
      <c r="B2466" s="791" t="s">
        <v>1225</v>
      </c>
      <c r="C2466" s="792" t="s">
        <v>1243</v>
      </c>
      <c r="D2466" s="792" t="s">
        <v>86</v>
      </c>
      <c r="E2466" s="793" t="s">
        <v>1339</v>
      </c>
      <c r="F2466" s="794">
        <v>2300</v>
      </c>
      <c r="G2466" s="792" t="s">
        <v>7605</v>
      </c>
      <c r="H2466" s="795" t="s">
        <v>7606</v>
      </c>
      <c r="I2466" s="795" t="s">
        <v>1290</v>
      </c>
      <c r="J2466" s="795" t="s">
        <v>1238</v>
      </c>
      <c r="K2466" s="793" t="s">
        <v>1251</v>
      </c>
      <c r="L2466" s="796">
        <v>1</v>
      </c>
      <c r="M2466" s="792">
        <v>12</v>
      </c>
      <c r="N2466" s="794">
        <v>30567.4</v>
      </c>
      <c r="O2466" s="796">
        <v>1</v>
      </c>
      <c r="P2466" s="796">
        <v>6</v>
      </c>
      <c r="Q2466" s="794">
        <v>14708.759999999998</v>
      </c>
    </row>
    <row r="2467" spans="2:17" s="49" customFormat="1" ht="11.25">
      <c r="B2467" s="791" t="s">
        <v>1225</v>
      </c>
      <c r="C2467" s="792" t="s">
        <v>1233</v>
      </c>
      <c r="D2467" s="792" t="s">
        <v>86</v>
      </c>
      <c r="E2467" s="793" t="s">
        <v>1339</v>
      </c>
      <c r="F2467" s="794">
        <v>1800</v>
      </c>
      <c r="G2467" s="792" t="s">
        <v>7607</v>
      </c>
      <c r="H2467" s="795" t="s">
        <v>7608</v>
      </c>
      <c r="I2467" s="795" t="s">
        <v>1242</v>
      </c>
      <c r="J2467" s="795" t="s">
        <v>1242</v>
      </c>
      <c r="K2467" s="793" t="s">
        <v>1242</v>
      </c>
      <c r="L2467" s="796">
        <v>7</v>
      </c>
      <c r="M2467" s="792">
        <v>12</v>
      </c>
      <c r="N2467" s="794">
        <v>24498.739999999998</v>
      </c>
      <c r="O2467" s="796">
        <v>0</v>
      </c>
      <c r="P2467" s="796">
        <v>1</v>
      </c>
      <c r="Q2467" s="794">
        <v>3135</v>
      </c>
    </row>
    <row r="2468" spans="2:17" s="49" customFormat="1" ht="11.25">
      <c r="B2468" s="791" t="s">
        <v>1225</v>
      </c>
      <c r="C2468" s="792" t="s">
        <v>1233</v>
      </c>
      <c r="D2468" s="792" t="s">
        <v>86</v>
      </c>
      <c r="E2468" s="793" t="s">
        <v>1670</v>
      </c>
      <c r="F2468" s="794">
        <v>2600</v>
      </c>
      <c r="G2468" s="792" t="s">
        <v>7609</v>
      </c>
      <c r="H2468" s="795" t="s">
        <v>7610</v>
      </c>
      <c r="I2468" s="795" t="s">
        <v>2050</v>
      </c>
      <c r="J2468" s="795" t="s">
        <v>1256</v>
      </c>
      <c r="K2468" s="793" t="s">
        <v>1251</v>
      </c>
      <c r="L2468" s="796">
        <v>1</v>
      </c>
      <c r="M2468" s="792">
        <v>12</v>
      </c>
      <c r="N2468" s="794">
        <v>34198.92</v>
      </c>
      <c r="O2468" s="796">
        <v>1</v>
      </c>
      <c r="P2468" s="796">
        <v>6</v>
      </c>
      <c r="Q2468" s="794">
        <v>16528.379999999997</v>
      </c>
    </row>
    <row r="2469" spans="2:17" s="49" customFormat="1" ht="11.25">
      <c r="B2469" s="791" t="s">
        <v>1225</v>
      </c>
      <c r="C2469" s="792" t="s">
        <v>1233</v>
      </c>
      <c r="D2469" s="792" t="s">
        <v>86</v>
      </c>
      <c r="E2469" s="793" t="s">
        <v>1339</v>
      </c>
      <c r="F2469" s="794">
        <v>1800</v>
      </c>
      <c r="G2469" s="792" t="s">
        <v>7611</v>
      </c>
      <c r="H2469" s="795" t="s">
        <v>7612</v>
      </c>
      <c r="I2469" s="795" t="s">
        <v>1242</v>
      </c>
      <c r="J2469" s="795" t="s">
        <v>1242</v>
      </c>
      <c r="K2469" s="793" t="s">
        <v>1242</v>
      </c>
      <c r="L2469" s="796">
        <v>7</v>
      </c>
      <c r="M2469" s="792">
        <v>12</v>
      </c>
      <c r="N2469" s="794">
        <v>24598.36</v>
      </c>
      <c r="O2469" s="796">
        <v>1</v>
      </c>
      <c r="P2469" s="796">
        <v>6</v>
      </c>
      <c r="Q2469" s="794">
        <v>11725</v>
      </c>
    </row>
    <row r="2470" spans="2:17" s="49" customFormat="1" ht="11.25">
      <c r="B2470" s="791" t="s">
        <v>1225</v>
      </c>
      <c r="C2470" s="792" t="s">
        <v>1233</v>
      </c>
      <c r="D2470" s="792" t="s">
        <v>86</v>
      </c>
      <c r="E2470" s="793" t="s">
        <v>1284</v>
      </c>
      <c r="F2470" s="794">
        <v>2000</v>
      </c>
      <c r="G2470" s="792" t="s">
        <v>7613</v>
      </c>
      <c r="H2470" s="795" t="s">
        <v>7614</v>
      </c>
      <c r="I2470" s="795" t="s">
        <v>1250</v>
      </c>
      <c r="J2470" s="795" t="s">
        <v>1238</v>
      </c>
      <c r="K2470" s="793" t="s">
        <v>1251</v>
      </c>
      <c r="L2470" s="796">
        <v>1</v>
      </c>
      <c r="M2470" s="792">
        <v>12</v>
      </c>
      <c r="N2470" s="794">
        <v>27000</v>
      </c>
      <c r="O2470" s="796">
        <v>1</v>
      </c>
      <c r="P2470" s="796">
        <v>6</v>
      </c>
      <c r="Q2470" s="794">
        <v>12929.44</v>
      </c>
    </row>
    <row r="2471" spans="2:17" s="49" customFormat="1" ht="11.25">
      <c r="B2471" s="791" t="s">
        <v>1225</v>
      </c>
      <c r="C2471" s="792" t="s">
        <v>1233</v>
      </c>
      <c r="D2471" s="792" t="s">
        <v>86</v>
      </c>
      <c r="E2471" s="793" t="s">
        <v>7337</v>
      </c>
      <c r="F2471" s="794">
        <v>2600</v>
      </c>
      <c r="G2471" s="792" t="s">
        <v>7615</v>
      </c>
      <c r="H2471" s="795" t="s">
        <v>7616</v>
      </c>
      <c r="I2471" s="795" t="s">
        <v>1290</v>
      </c>
      <c r="J2471" s="795" t="s">
        <v>1238</v>
      </c>
      <c r="K2471" s="793" t="s">
        <v>1232</v>
      </c>
      <c r="L2471" s="796">
        <v>1</v>
      </c>
      <c r="M2471" s="792">
        <v>12</v>
      </c>
      <c r="N2471" s="794">
        <v>34051.75</v>
      </c>
      <c r="O2471" s="796">
        <v>1</v>
      </c>
      <c r="P2471" s="796">
        <v>6</v>
      </c>
      <c r="Q2471" s="794">
        <v>16525.120000000003</v>
      </c>
    </row>
    <row r="2472" spans="2:17" s="49" customFormat="1" ht="11.25">
      <c r="B2472" s="791" t="s">
        <v>1225</v>
      </c>
      <c r="C2472" s="792" t="s">
        <v>1233</v>
      </c>
      <c r="D2472" s="792" t="s">
        <v>86</v>
      </c>
      <c r="E2472" s="793" t="s">
        <v>1244</v>
      </c>
      <c r="F2472" s="794">
        <v>2000</v>
      </c>
      <c r="G2472" s="792" t="s">
        <v>7617</v>
      </c>
      <c r="H2472" s="795" t="s">
        <v>7618</v>
      </c>
      <c r="I2472" s="795" t="s">
        <v>7619</v>
      </c>
      <c r="J2472" s="795" t="s">
        <v>1256</v>
      </c>
      <c r="K2472" s="793" t="s">
        <v>1327</v>
      </c>
      <c r="L2472" s="796">
        <v>1</v>
      </c>
      <c r="M2472" s="792">
        <v>12</v>
      </c>
      <c r="N2472" s="794">
        <v>26996.949999999997</v>
      </c>
      <c r="O2472" s="796">
        <v>1</v>
      </c>
      <c r="P2472" s="796">
        <v>6</v>
      </c>
      <c r="Q2472" s="794">
        <v>13929.59</v>
      </c>
    </row>
    <row r="2473" spans="2:17" s="49" customFormat="1" ht="11.25">
      <c r="B2473" s="791" t="s">
        <v>1225</v>
      </c>
      <c r="C2473" s="792" t="s">
        <v>1243</v>
      </c>
      <c r="D2473" s="792" t="s">
        <v>86</v>
      </c>
      <c r="E2473" s="793" t="s">
        <v>1505</v>
      </c>
      <c r="F2473" s="794">
        <v>1800</v>
      </c>
      <c r="G2473" s="792" t="s">
        <v>7620</v>
      </c>
      <c r="H2473" s="795" t="s">
        <v>7621</v>
      </c>
      <c r="I2473" s="795" t="s">
        <v>1242</v>
      </c>
      <c r="J2473" s="795" t="s">
        <v>1242</v>
      </c>
      <c r="K2473" s="793" t="s">
        <v>1242</v>
      </c>
      <c r="L2473" s="796">
        <v>6</v>
      </c>
      <c r="M2473" s="792">
        <v>12</v>
      </c>
      <c r="N2473" s="794">
        <v>24539.37</v>
      </c>
      <c r="O2473" s="796">
        <v>1</v>
      </c>
      <c r="P2473" s="796">
        <v>6</v>
      </c>
      <c r="Q2473" s="794">
        <v>11521.5</v>
      </c>
    </row>
    <row r="2474" spans="2:17" s="49" customFormat="1" ht="11.25">
      <c r="B2474" s="791" t="s">
        <v>1225</v>
      </c>
      <c r="C2474" s="792" t="s">
        <v>1243</v>
      </c>
      <c r="D2474" s="792" t="s">
        <v>86</v>
      </c>
      <c r="E2474" s="793" t="s">
        <v>1244</v>
      </c>
      <c r="F2474" s="794">
        <v>2000</v>
      </c>
      <c r="G2474" s="792" t="s">
        <v>7622</v>
      </c>
      <c r="H2474" s="795" t="s">
        <v>7623</v>
      </c>
      <c r="I2474" s="795" t="s">
        <v>6996</v>
      </c>
      <c r="J2474" s="795" t="s">
        <v>1256</v>
      </c>
      <c r="K2474" s="793" t="s">
        <v>1327</v>
      </c>
      <c r="L2474" s="796">
        <v>1</v>
      </c>
      <c r="M2474" s="792">
        <v>12</v>
      </c>
      <c r="N2474" s="794">
        <v>26966.39</v>
      </c>
      <c r="O2474" s="796">
        <v>1</v>
      </c>
      <c r="P2474" s="796">
        <v>6</v>
      </c>
      <c r="Q2474" s="794">
        <v>12930</v>
      </c>
    </row>
    <row r="2475" spans="2:17" s="49" customFormat="1" ht="11.25">
      <c r="B2475" s="791" t="s">
        <v>1225</v>
      </c>
      <c r="C2475" s="792" t="s">
        <v>1233</v>
      </c>
      <c r="D2475" s="792" t="s">
        <v>86</v>
      </c>
      <c r="E2475" s="793" t="s">
        <v>3095</v>
      </c>
      <c r="F2475" s="794">
        <v>2600</v>
      </c>
      <c r="G2475" s="792" t="s">
        <v>7624</v>
      </c>
      <c r="H2475" s="795" t="s">
        <v>7625</v>
      </c>
      <c r="I2475" s="795" t="s">
        <v>7626</v>
      </c>
      <c r="J2475" s="795" t="s">
        <v>1256</v>
      </c>
      <c r="K2475" s="793" t="s">
        <v>1260</v>
      </c>
      <c r="L2475" s="796">
        <v>1</v>
      </c>
      <c r="M2475" s="792">
        <v>12</v>
      </c>
      <c r="N2475" s="794">
        <v>33817.760000000002</v>
      </c>
      <c r="O2475" s="796">
        <v>1</v>
      </c>
      <c r="P2475" s="796">
        <v>6</v>
      </c>
      <c r="Q2475" s="794">
        <v>16524.399999999998</v>
      </c>
    </row>
    <row r="2476" spans="2:17" s="49" customFormat="1" ht="11.25">
      <c r="B2476" s="791" t="s">
        <v>1225</v>
      </c>
      <c r="C2476" s="792" t="s">
        <v>1233</v>
      </c>
      <c r="D2476" s="792" t="s">
        <v>86</v>
      </c>
      <c r="E2476" s="793" t="s">
        <v>1684</v>
      </c>
      <c r="F2476" s="794">
        <v>2800</v>
      </c>
      <c r="G2476" s="792" t="s">
        <v>7627</v>
      </c>
      <c r="H2476" s="795" t="s">
        <v>7628</v>
      </c>
      <c r="I2476" s="795" t="s">
        <v>7629</v>
      </c>
      <c r="J2476" s="795" t="s">
        <v>1256</v>
      </c>
      <c r="K2476" s="793" t="s">
        <v>1232</v>
      </c>
      <c r="L2476" s="796">
        <v>1</v>
      </c>
      <c r="M2476" s="792">
        <v>12</v>
      </c>
      <c r="N2476" s="794">
        <v>36490.720000000001</v>
      </c>
      <c r="O2476" s="796">
        <v>1</v>
      </c>
      <c r="P2476" s="796">
        <v>6</v>
      </c>
      <c r="Q2476" s="794">
        <v>17690.150000000001</v>
      </c>
    </row>
    <row r="2477" spans="2:17" s="49" customFormat="1" ht="11.25">
      <c r="B2477" s="791" t="s">
        <v>1225</v>
      </c>
      <c r="C2477" s="792" t="s">
        <v>1233</v>
      </c>
      <c r="D2477" s="792" t="s">
        <v>86</v>
      </c>
      <c r="E2477" s="793" t="s">
        <v>7630</v>
      </c>
      <c r="F2477" s="794">
        <v>1500</v>
      </c>
      <c r="G2477" s="792" t="s">
        <v>7631</v>
      </c>
      <c r="H2477" s="795" t="s">
        <v>7632</v>
      </c>
      <c r="I2477" s="795" t="s">
        <v>1242</v>
      </c>
      <c r="J2477" s="795" t="s">
        <v>1242</v>
      </c>
      <c r="K2477" s="793" t="s">
        <v>1242</v>
      </c>
      <c r="L2477" s="796">
        <v>1</v>
      </c>
      <c r="M2477" s="792">
        <v>4</v>
      </c>
      <c r="N2477" s="794">
        <v>3936.7799999999997</v>
      </c>
      <c r="O2477" s="796"/>
      <c r="P2477" s="796"/>
      <c r="Q2477" s="794"/>
    </row>
    <row r="2478" spans="2:17" s="49" customFormat="1" ht="11.25">
      <c r="B2478" s="791" t="s">
        <v>1225</v>
      </c>
      <c r="C2478" s="792" t="s">
        <v>1243</v>
      </c>
      <c r="D2478" s="792" t="s">
        <v>86</v>
      </c>
      <c r="E2478" s="793" t="s">
        <v>1244</v>
      </c>
      <c r="F2478" s="794">
        <v>2000</v>
      </c>
      <c r="G2478" s="792" t="s">
        <v>7633</v>
      </c>
      <c r="H2478" s="795" t="s">
        <v>7634</v>
      </c>
      <c r="I2478" s="795" t="s">
        <v>7635</v>
      </c>
      <c r="J2478" s="795" t="s">
        <v>1238</v>
      </c>
      <c r="K2478" s="793" t="s">
        <v>1251</v>
      </c>
      <c r="L2478" s="796">
        <v>1</v>
      </c>
      <c r="M2478" s="792">
        <v>12</v>
      </c>
      <c r="N2478" s="794">
        <v>22909.41</v>
      </c>
      <c r="O2478" s="796">
        <v>1</v>
      </c>
      <c r="P2478" s="796">
        <v>6</v>
      </c>
      <c r="Q2478" s="794">
        <v>12926.800000000001</v>
      </c>
    </row>
    <row r="2479" spans="2:17" s="49" customFormat="1" ht="11.25">
      <c r="B2479" s="791" t="s">
        <v>1225</v>
      </c>
      <c r="C2479" s="792" t="s">
        <v>1233</v>
      </c>
      <c r="D2479" s="792" t="s">
        <v>86</v>
      </c>
      <c r="E2479" s="793" t="s">
        <v>7636</v>
      </c>
      <c r="F2479" s="794">
        <v>3000</v>
      </c>
      <c r="G2479" s="792" t="s">
        <v>7637</v>
      </c>
      <c r="H2479" s="795" t="s">
        <v>7638</v>
      </c>
      <c r="I2479" s="795" t="s">
        <v>7639</v>
      </c>
      <c r="J2479" s="795" t="s">
        <v>1238</v>
      </c>
      <c r="K2479" s="793" t="s">
        <v>1232</v>
      </c>
      <c r="L2479" s="796">
        <v>1</v>
      </c>
      <c r="M2479" s="792">
        <v>12</v>
      </c>
      <c r="N2479" s="794">
        <v>38886.050000000003</v>
      </c>
      <c r="O2479" s="796">
        <v>1</v>
      </c>
      <c r="P2479" s="796">
        <v>6</v>
      </c>
      <c r="Q2479" s="794">
        <v>18865.830000000002</v>
      </c>
    </row>
    <row r="2480" spans="2:17" s="49" customFormat="1" ht="11.25">
      <c r="B2480" s="791" t="s">
        <v>1225</v>
      </c>
      <c r="C2480" s="792" t="s">
        <v>1233</v>
      </c>
      <c r="D2480" s="792" t="s">
        <v>86</v>
      </c>
      <c r="E2480" s="793" t="s">
        <v>2157</v>
      </c>
      <c r="F2480" s="794">
        <v>4000</v>
      </c>
      <c r="G2480" s="792" t="s">
        <v>7640</v>
      </c>
      <c r="H2480" s="795" t="s">
        <v>7641</v>
      </c>
      <c r="I2480" s="795" t="s">
        <v>1280</v>
      </c>
      <c r="J2480" s="795" t="s">
        <v>1256</v>
      </c>
      <c r="K2480" s="793" t="s">
        <v>1251</v>
      </c>
      <c r="L2480" s="796">
        <v>1</v>
      </c>
      <c r="M2480" s="792">
        <v>12</v>
      </c>
      <c r="N2480" s="794">
        <v>50976.380000000005</v>
      </c>
      <c r="O2480" s="796">
        <v>1</v>
      </c>
      <c r="P2480" s="796">
        <v>6</v>
      </c>
      <c r="Q2480" s="794">
        <v>24927.22</v>
      </c>
    </row>
    <row r="2481" spans="2:17" s="49" customFormat="1" ht="11.25">
      <c r="B2481" s="791" t="s">
        <v>1225</v>
      </c>
      <c r="C2481" s="792" t="s">
        <v>1233</v>
      </c>
      <c r="D2481" s="792" t="s">
        <v>86</v>
      </c>
      <c r="E2481" s="793" t="s">
        <v>1244</v>
      </c>
      <c r="F2481" s="794">
        <v>2000</v>
      </c>
      <c r="G2481" s="792" t="s">
        <v>7642</v>
      </c>
      <c r="H2481" s="795" t="s">
        <v>7643</v>
      </c>
      <c r="I2481" s="795" t="s">
        <v>5066</v>
      </c>
      <c r="J2481" s="795" t="s">
        <v>1256</v>
      </c>
      <c r="K2481" s="793" t="s">
        <v>1251</v>
      </c>
      <c r="L2481" s="796">
        <v>1</v>
      </c>
      <c r="M2481" s="792">
        <v>12</v>
      </c>
      <c r="N2481" s="794">
        <v>26928.880000000001</v>
      </c>
      <c r="O2481" s="796">
        <v>1</v>
      </c>
      <c r="P2481" s="796">
        <v>6</v>
      </c>
      <c r="Q2481" s="794">
        <v>12857.640000000001</v>
      </c>
    </row>
    <row r="2482" spans="2:17" s="49" customFormat="1" ht="11.25">
      <c r="B2482" s="791" t="s">
        <v>1225</v>
      </c>
      <c r="C2482" s="792" t="s">
        <v>1233</v>
      </c>
      <c r="D2482" s="792" t="s">
        <v>86</v>
      </c>
      <c r="E2482" s="793" t="s">
        <v>3168</v>
      </c>
      <c r="F2482" s="794">
        <v>2000</v>
      </c>
      <c r="G2482" s="792" t="s">
        <v>7644</v>
      </c>
      <c r="H2482" s="795" t="s">
        <v>7645</v>
      </c>
      <c r="I2482" s="795" t="s">
        <v>3868</v>
      </c>
      <c r="J2482" s="795" t="s">
        <v>1238</v>
      </c>
      <c r="K2482" s="793" t="s">
        <v>1275</v>
      </c>
      <c r="L2482" s="796">
        <v>1</v>
      </c>
      <c r="M2482" s="792">
        <v>12</v>
      </c>
      <c r="N2482" s="794">
        <v>27000</v>
      </c>
      <c r="O2482" s="796">
        <v>1</v>
      </c>
      <c r="P2482" s="796">
        <v>6</v>
      </c>
      <c r="Q2482" s="794">
        <v>12922.1</v>
      </c>
    </row>
    <row r="2483" spans="2:17" s="49" customFormat="1" ht="11.25">
      <c r="B2483" s="791" t="s">
        <v>1225</v>
      </c>
      <c r="C2483" s="792" t="s">
        <v>1243</v>
      </c>
      <c r="D2483" s="792" t="s">
        <v>86</v>
      </c>
      <c r="E2483" s="793" t="s">
        <v>3797</v>
      </c>
      <c r="F2483" s="794">
        <v>3500</v>
      </c>
      <c r="G2483" s="792" t="s">
        <v>7646</v>
      </c>
      <c r="H2483" s="795" t="s">
        <v>7647</v>
      </c>
      <c r="I2483" s="795" t="s">
        <v>7648</v>
      </c>
      <c r="J2483" s="795" t="s">
        <v>1256</v>
      </c>
      <c r="K2483" s="793" t="s">
        <v>1232</v>
      </c>
      <c r="L2483" s="796">
        <v>7</v>
      </c>
      <c r="M2483" s="792">
        <v>12</v>
      </c>
      <c r="N2483" s="794">
        <v>44941.909999999996</v>
      </c>
      <c r="O2483" s="796">
        <v>1</v>
      </c>
      <c r="P2483" s="796">
        <v>6</v>
      </c>
      <c r="Q2483" s="794">
        <v>21892.57</v>
      </c>
    </row>
    <row r="2484" spans="2:17" s="49" customFormat="1" ht="11.25">
      <c r="B2484" s="791" t="s">
        <v>1225</v>
      </c>
      <c r="C2484" s="792" t="s">
        <v>1233</v>
      </c>
      <c r="D2484" s="792" t="s">
        <v>86</v>
      </c>
      <c r="E2484" s="793" t="s">
        <v>1244</v>
      </c>
      <c r="F2484" s="794">
        <v>1500</v>
      </c>
      <c r="G2484" s="792" t="s">
        <v>7649</v>
      </c>
      <c r="H2484" s="795" t="s">
        <v>7650</v>
      </c>
      <c r="I2484" s="795" t="s">
        <v>2039</v>
      </c>
      <c r="J2484" s="795" t="s">
        <v>1238</v>
      </c>
      <c r="K2484" s="793" t="s">
        <v>1251</v>
      </c>
      <c r="L2484" s="796">
        <v>7</v>
      </c>
      <c r="M2484" s="792">
        <v>12</v>
      </c>
      <c r="N2484" s="794">
        <v>21147.599999999999</v>
      </c>
      <c r="O2484" s="796">
        <v>1</v>
      </c>
      <c r="P2484" s="796">
        <v>6</v>
      </c>
      <c r="Q2484" s="794">
        <v>9879.7900000000009</v>
      </c>
    </row>
    <row r="2485" spans="2:17" s="49" customFormat="1" ht="11.25">
      <c r="B2485" s="791" t="s">
        <v>1225</v>
      </c>
      <c r="C2485" s="792" t="s">
        <v>1233</v>
      </c>
      <c r="D2485" s="792" t="s">
        <v>86</v>
      </c>
      <c r="E2485" s="793" t="s">
        <v>1234</v>
      </c>
      <c r="F2485" s="794">
        <v>2000</v>
      </c>
      <c r="G2485" s="792" t="s">
        <v>7651</v>
      </c>
      <c r="H2485" s="795" t="s">
        <v>7652</v>
      </c>
      <c r="I2485" s="795" t="s">
        <v>1775</v>
      </c>
      <c r="J2485" s="795" t="s">
        <v>1238</v>
      </c>
      <c r="K2485" s="793" t="s">
        <v>1232</v>
      </c>
      <c r="L2485" s="796">
        <v>1</v>
      </c>
      <c r="M2485" s="792">
        <v>12</v>
      </c>
      <c r="N2485" s="794">
        <v>26834.17</v>
      </c>
      <c r="O2485" s="796">
        <v>1</v>
      </c>
      <c r="P2485" s="796">
        <v>6</v>
      </c>
      <c r="Q2485" s="794">
        <v>12914.29</v>
      </c>
    </row>
    <row r="2486" spans="2:17" s="49" customFormat="1" ht="11.25">
      <c r="B2486" s="791" t="s">
        <v>1225</v>
      </c>
      <c r="C2486" s="792" t="s">
        <v>1233</v>
      </c>
      <c r="D2486" s="792" t="s">
        <v>86</v>
      </c>
      <c r="E2486" s="793" t="s">
        <v>1339</v>
      </c>
      <c r="F2486" s="794">
        <v>2300</v>
      </c>
      <c r="G2486" s="792" t="s">
        <v>7653</v>
      </c>
      <c r="H2486" s="795" t="s">
        <v>7654</v>
      </c>
      <c r="I2486" s="795" t="s">
        <v>7655</v>
      </c>
      <c r="J2486" s="795" t="s">
        <v>1256</v>
      </c>
      <c r="K2486" s="793" t="s">
        <v>1251</v>
      </c>
      <c r="L2486" s="796">
        <v>1</v>
      </c>
      <c r="M2486" s="792">
        <v>12</v>
      </c>
      <c r="N2486" s="794">
        <v>26998.219999999998</v>
      </c>
      <c r="O2486" s="796">
        <v>1</v>
      </c>
      <c r="P2486" s="796">
        <v>6</v>
      </c>
      <c r="Q2486" s="794">
        <v>14270</v>
      </c>
    </row>
    <row r="2487" spans="2:17" s="49" customFormat="1" ht="11.25">
      <c r="B2487" s="791" t="s">
        <v>1225</v>
      </c>
      <c r="C2487" s="792" t="s">
        <v>1233</v>
      </c>
      <c r="D2487" s="792" t="s">
        <v>86</v>
      </c>
      <c r="E2487" s="793" t="s">
        <v>1244</v>
      </c>
      <c r="F2487" s="794">
        <v>2000</v>
      </c>
      <c r="G2487" s="792" t="s">
        <v>7656</v>
      </c>
      <c r="H2487" s="795" t="s">
        <v>7657</v>
      </c>
      <c r="I2487" s="795" t="s">
        <v>7658</v>
      </c>
      <c r="J2487" s="795" t="s">
        <v>1256</v>
      </c>
      <c r="K2487" s="793" t="s">
        <v>1251</v>
      </c>
      <c r="L2487" s="796">
        <v>1</v>
      </c>
      <c r="M2487" s="792">
        <v>12</v>
      </c>
      <c r="N2487" s="794">
        <v>26993.059999999998</v>
      </c>
      <c r="O2487" s="796">
        <v>1</v>
      </c>
      <c r="P2487" s="796">
        <v>6</v>
      </c>
      <c r="Q2487" s="794">
        <v>12930</v>
      </c>
    </row>
    <row r="2488" spans="2:17" s="49" customFormat="1" ht="11.25">
      <c r="B2488" s="791" t="s">
        <v>1225</v>
      </c>
      <c r="C2488" s="792" t="s">
        <v>1243</v>
      </c>
      <c r="D2488" s="792" t="s">
        <v>86</v>
      </c>
      <c r="E2488" s="793" t="s">
        <v>1244</v>
      </c>
      <c r="F2488" s="794">
        <v>2000</v>
      </c>
      <c r="G2488" s="792" t="s">
        <v>7659</v>
      </c>
      <c r="H2488" s="795" t="s">
        <v>7660</v>
      </c>
      <c r="I2488" s="795" t="s">
        <v>1280</v>
      </c>
      <c r="J2488" s="795" t="s">
        <v>1256</v>
      </c>
      <c r="K2488" s="793" t="s">
        <v>1251</v>
      </c>
      <c r="L2488" s="796">
        <v>4</v>
      </c>
      <c r="M2488" s="792">
        <v>12</v>
      </c>
      <c r="N2488" s="794">
        <v>27024.41</v>
      </c>
      <c r="O2488" s="796">
        <v>1</v>
      </c>
      <c r="P2488" s="796">
        <v>6</v>
      </c>
      <c r="Q2488" s="794">
        <v>12929.31</v>
      </c>
    </row>
    <row r="2489" spans="2:17" s="49" customFormat="1" ht="11.25">
      <c r="B2489" s="791" t="s">
        <v>1225</v>
      </c>
      <c r="C2489" s="792" t="s">
        <v>1233</v>
      </c>
      <c r="D2489" s="792" t="s">
        <v>86</v>
      </c>
      <c r="E2489" s="793" t="s">
        <v>1244</v>
      </c>
      <c r="F2489" s="794">
        <v>2000</v>
      </c>
      <c r="G2489" s="792" t="s">
        <v>7661</v>
      </c>
      <c r="H2489" s="795" t="s">
        <v>7662</v>
      </c>
      <c r="I2489" s="795" t="s">
        <v>7663</v>
      </c>
      <c r="J2489" s="795" t="s">
        <v>1238</v>
      </c>
      <c r="K2489" s="793" t="s">
        <v>1251</v>
      </c>
      <c r="L2489" s="796">
        <v>1</v>
      </c>
      <c r="M2489" s="792">
        <v>12</v>
      </c>
      <c r="N2489" s="794">
        <v>26448.16</v>
      </c>
      <c r="O2489" s="796">
        <v>1</v>
      </c>
      <c r="P2489" s="796">
        <v>6</v>
      </c>
      <c r="Q2489" s="794">
        <v>12927.77</v>
      </c>
    </row>
    <row r="2490" spans="2:17" s="49" customFormat="1" ht="11.25">
      <c r="B2490" s="791" t="s">
        <v>1225</v>
      </c>
      <c r="C2490" s="792" t="s">
        <v>1233</v>
      </c>
      <c r="D2490" s="792" t="s">
        <v>86</v>
      </c>
      <c r="E2490" s="793" t="s">
        <v>1659</v>
      </c>
      <c r="F2490" s="794">
        <v>2300</v>
      </c>
      <c r="G2490" s="792" t="s">
        <v>7664</v>
      </c>
      <c r="H2490" s="795" t="s">
        <v>7665</v>
      </c>
      <c r="I2490" s="795" t="s">
        <v>1449</v>
      </c>
      <c r="J2490" s="795" t="s">
        <v>1256</v>
      </c>
      <c r="K2490" s="793" t="s">
        <v>1251</v>
      </c>
      <c r="L2490" s="796">
        <v>7</v>
      </c>
      <c r="M2490" s="792">
        <v>12</v>
      </c>
      <c r="N2490" s="794">
        <v>31307.05</v>
      </c>
      <c r="O2490" s="796">
        <v>1</v>
      </c>
      <c r="P2490" s="796">
        <v>6</v>
      </c>
      <c r="Q2490" s="794">
        <v>14715.62</v>
      </c>
    </row>
    <row r="2491" spans="2:17" s="49" customFormat="1" ht="11.25">
      <c r="B2491" s="791" t="s">
        <v>1225</v>
      </c>
      <c r="C2491" s="792" t="s">
        <v>1233</v>
      </c>
      <c r="D2491" s="792" t="s">
        <v>86</v>
      </c>
      <c r="E2491" s="793" t="s">
        <v>1670</v>
      </c>
      <c r="F2491" s="794">
        <v>2600</v>
      </c>
      <c r="G2491" s="792" t="s">
        <v>7666</v>
      </c>
      <c r="H2491" s="795" t="s">
        <v>7667</v>
      </c>
      <c r="I2491" s="795" t="s">
        <v>1449</v>
      </c>
      <c r="J2491" s="795" t="s">
        <v>1256</v>
      </c>
      <c r="K2491" s="793" t="s">
        <v>1260</v>
      </c>
      <c r="L2491" s="796">
        <v>1</v>
      </c>
      <c r="M2491" s="792">
        <v>12</v>
      </c>
      <c r="N2491" s="794">
        <v>34084.44</v>
      </c>
      <c r="O2491" s="796">
        <v>1</v>
      </c>
      <c r="P2491" s="796">
        <v>6</v>
      </c>
      <c r="Q2491" s="794">
        <v>16528.38</v>
      </c>
    </row>
    <row r="2492" spans="2:17" s="49" customFormat="1" ht="11.25">
      <c r="B2492" s="791" t="s">
        <v>1225</v>
      </c>
      <c r="C2492" s="792" t="s">
        <v>1233</v>
      </c>
      <c r="D2492" s="792" t="s">
        <v>86</v>
      </c>
      <c r="E2492" s="793" t="s">
        <v>1244</v>
      </c>
      <c r="F2492" s="794">
        <v>1500</v>
      </c>
      <c r="G2492" s="792" t="s">
        <v>7668</v>
      </c>
      <c r="H2492" s="795" t="s">
        <v>7669</v>
      </c>
      <c r="I2492" s="795" t="s">
        <v>7670</v>
      </c>
      <c r="J2492" s="795" t="s">
        <v>1238</v>
      </c>
      <c r="K2492" s="793" t="s">
        <v>1251</v>
      </c>
      <c r="L2492" s="796">
        <v>7</v>
      </c>
      <c r="M2492" s="792">
        <v>12</v>
      </c>
      <c r="N2492" s="794">
        <v>21200</v>
      </c>
      <c r="O2492" s="796">
        <v>1</v>
      </c>
      <c r="P2492" s="796">
        <v>6</v>
      </c>
      <c r="Q2492" s="794">
        <v>9927.92</v>
      </c>
    </row>
    <row r="2493" spans="2:17" s="49" customFormat="1" ht="11.25">
      <c r="B2493" s="791" t="s">
        <v>1225</v>
      </c>
      <c r="C2493" s="792" t="s">
        <v>1233</v>
      </c>
      <c r="D2493" s="792" t="s">
        <v>86</v>
      </c>
      <c r="E2493" s="793" t="s">
        <v>1782</v>
      </c>
      <c r="F2493" s="794">
        <v>2600</v>
      </c>
      <c r="G2493" s="792" t="s">
        <v>7671</v>
      </c>
      <c r="H2493" s="795" t="s">
        <v>7672</v>
      </c>
      <c r="I2493" s="795" t="s">
        <v>1513</v>
      </c>
      <c r="J2493" s="795" t="s">
        <v>1256</v>
      </c>
      <c r="K2493" s="793" t="s">
        <v>1327</v>
      </c>
      <c r="L2493" s="796">
        <v>1</v>
      </c>
      <c r="M2493" s="792">
        <v>12</v>
      </c>
      <c r="N2493" s="794">
        <v>34198.19</v>
      </c>
      <c r="O2493" s="796">
        <v>1</v>
      </c>
      <c r="P2493" s="796">
        <v>6</v>
      </c>
      <c r="Q2493" s="794">
        <v>16530</v>
      </c>
    </row>
    <row r="2494" spans="2:17" s="49" customFormat="1" ht="11.25">
      <c r="B2494" s="791" t="s">
        <v>1225</v>
      </c>
      <c r="C2494" s="792" t="s">
        <v>1233</v>
      </c>
      <c r="D2494" s="792" t="s">
        <v>86</v>
      </c>
      <c r="E2494" s="793" t="s">
        <v>1505</v>
      </c>
      <c r="F2494" s="794">
        <v>1800</v>
      </c>
      <c r="G2494" s="792" t="s">
        <v>7673</v>
      </c>
      <c r="H2494" s="795" t="s">
        <v>7674</v>
      </c>
      <c r="I2494" s="795" t="s">
        <v>1242</v>
      </c>
      <c r="J2494" s="795" t="s">
        <v>1242</v>
      </c>
      <c r="K2494" s="793" t="s">
        <v>1242</v>
      </c>
      <c r="L2494" s="796">
        <v>7</v>
      </c>
      <c r="M2494" s="792">
        <v>12</v>
      </c>
      <c r="N2494" s="794">
        <v>24479.87</v>
      </c>
      <c r="O2494" s="796">
        <v>1</v>
      </c>
      <c r="P2494" s="796">
        <v>6</v>
      </c>
      <c r="Q2494" s="794">
        <v>11729.75</v>
      </c>
    </row>
    <row r="2495" spans="2:17" s="49" customFormat="1" ht="11.25">
      <c r="B2495" s="791" t="s">
        <v>1225</v>
      </c>
      <c r="C2495" s="792" t="s">
        <v>1233</v>
      </c>
      <c r="D2495" s="792" t="s">
        <v>86</v>
      </c>
      <c r="E2495" s="793" t="s">
        <v>6257</v>
      </c>
      <c r="F2495" s="794">
        <v>2000</v>
      </c>
      <c r="G2495" s="792" t="s">
        <v>7675</v>
      </c>
      <c r="H2495" s="795" t="s">
        <v>7676</v>
      </c>
      <c r="I2495" s="795" t="s">
        <v>1242</v>
      </c>
      <c r="J2495" s="795" t="s">
        <v>1382</v>
      </c>
      <c r="K2495" s="793" t="s">
        <v>1383</v>
      </c>
      <c r="L2495" s="796">
        <v>1</v>
      </c>
      <c r="M2495" s="792">
        <v>12</v>
      </c>
      <c r="N2495" s="794">
        <v>26858.05</v>
      </c>
      <c r="O2495" s="796">
        <v>1</v>
      </c>
      <c r="P2495" s="796">
        <v>6</v>
      </c>
      <c r="Q2495" s="794">
        <v>9249.66</v>
      </c>
    </row>
    <row r="2496" spans="2:17" s="49" customFormat="1" ht="11.25">
      <c r="B2496" s="791" t="s">
        <v>1225</v>
      </c>
      <c r="C2496" s="792" t="s">
        <v>1233</v>
      </c>
      <c r="D2496" s="792" t="s">
        <v>86</v>
      </c>
      <c r="E2496" s="793" t="s">
        <v>1892</v>
      </c>
      <c r="F2496" s="794">
        <v>2100</v>
      </c>
      <c r="G2496" s="792" t="s">
        <v>7677</v>
      </c>
      <c r="H2496" s="795" t="s">
        <v>7678</v>
      </c>
      <c r="I2496" s="795" t="s">
        <v>7679</v>
      </c>
      <c r="J2496" s="795" t="s">
        <v>1256</v>
      </c>
      <c r="K2496" s="793" t="s">
        <v>1260</v>
      </c>
      <c r="L2496" s="796">
        <v>7</v>
      </c>
      <c r="M2496" s="792">
        <v>12</v>
      </c>
      <c r="N2496" s="794">
        <v>28152.309999999998</v>
      </c>
      <c r="O2496" s="796">
        <v>1</v>
      </c>
      <c r="P2496" s="796">
        <v>6</v>
      </c>
      <c r="Q2496" s="794">
        <v>14525.619999999999</v>
      </c>
    </row>
    <row r="2497" spans="2:17" s="49" customFormat="1" ht="11.25">
      <c r="B2497" s="791" t="s">
        <v>1225</v>
      </c>
      <c r="C2497" s="792" t="s">
        <v>1233</v>
      </c>
      <c r="D2497" s="792" t="s">
        <v>86</v>
      </c>
      <c r="E2497" s="793" t="s">
        <v>2014</v>
      </c>
      <c r="F2497" s="794">
        <v>2000</v>
      </c>
      <c r="G2497" s="792" t="s">
        <v>7680</v>
      </c>
      <c r="H2497" s="795" t="s">
        <v>7681</v>
      </c>
      <c r="I2497" s="795" t="s">
        <v>2348</v>
      </c>
      <c r="J2497" s="795" t="s">
        <v>1238</v>
      </c>
      <c r="K2497" s="793" t="s">
        <v>1251</v>
      </c>
      <c r="L2497" s="796">
        <v>1</v>
      </c>
      <c r="M2497" s="792">
        <v>12</v>
      </c>
      <c r="N2497" s="794">
        <v>26919.03</v>
      </c>
      <c r="O2497" s="796">
        <v>1</v>
      </c>
      <c r="P2497" s="796">
        <v>6</v>
      </c>
      <c r="Q2497" s="794">
        <v>12925.829999999998</v>
      </c>
    </row>
    <row r="2498" spans="2:17" s="49" customFormat="1" ht="11.25">
      <c r="B2498" s="791" t="s">
        <v>1225</v>
      </c>
      <c r="C2498" s="792" t="s">
        <v>1233</v>
      </c>
      <c r="D2498" s="792" t="s">
        <v>86</v>
      </c>
      <c r="E2498" s="793" t="s">
        <v>1244</v>
      </c>
      <c r="F2498" s="794">
        <v>2000</v>
      </c>
      <c r="G2498" s="792" t="s">
        <v>7682</v>
      </c>
      <c r="H2498" s="795" t="s">
        <v>7683</v>
      </c>
      <c r="I2498" s="795" t="s">
        <v>1274</v>
      </c>
      <c r="J2498" s="795" t="s">
        <v>1256</v>
      </c>
      <c r="K2498" s="793" t="s">
        <v>1260</v>
      </c>
      <c r="L2498" s="796">
        <v>1</v>
      </c>
      <c r="M2498" s="792">
        <v>12</v>
      </c>
      <c r="N2498" s="794">
        <v>26426.82</v>
      </c>
      <c r="O2498" s="796">
        <v>1</v>
      </c>
      <c r="P2498" s="796">
        <v>6</v>
      </c>
      <c r="Q2498" s="794">
        <v>12764.45</v>
      </c>
    </row>
    <row r="2499" spans="2:17" s="49" customFormat="1" ht="11.25">
      <c r="B2499" s="791" t="s">
        <v>1225</v>
      </c>
      <c r="C2499" s="792" t="s">
        <v>1233</v>
      </c>
      <c r="D2499" s="792" t="s">
        <v>86</v>
      </c>
      <c r="E2499" s="793" t="s">
        <v>1239</v>
      </c>
      <c r="F2499" s="794">
        <v>1500</v>
      </c>
      <c r="G2499" s="792" t="s">
        <v>7684</v>
      </c>
      <c r="H2499" s="795" t="s">
        <v>7685</v>
      </c>
      <c r="I2499" s="795" t="s">
        <v>1673</v>
      </c>
      <c r="J2499" s="795" t="s">
        <v>1238</v>
      </c>
      <c r="K2499" s="793" t="s">
        <v>1232</v>
      </c>
      <c r="L2499" s="796">
        <v>7</v>
      </c>
      <c r="M2499" s="792">
        <v>12</v>
      </c>
      <c r="N2499" s="794">
        <v>21137.809999999998</v>
      </c>
      <c r="O2499" s="796">
        <v>1</v>
      </c>
      <c r="P2499" s="796">
        <v>6</v>
      </c>
      <c r="Q2499" s="794">
        <v>9929.6899999999987</v>
      </c>
    </row>
    <row r="2500" spans="2:17" s="49" customFormat="1" ht="11.25">
      <c r="B2500" s="791" t="s">
        <v>1225</v>
      </c>
      <c r="C2500" s="792" t="s">
        <v>1233</v>
      </c>
      <c r="D2500" s="792" t="s">
        <v>86</v>
      </c>
      <c r="E2500" s="793" t="s">
        <v>7686</v>
      </c>
      <c r="F2500" s="794">
        <v>2500</v>
      </c>
      <c r="G2500" s="792" t="s">
        <v>7687</v>
      </c>
      <c r="H2500" s="795" t="s">
        <v>7688</v>
      </c>
      <c r="I2500" s="795" t="s">
        <v>1280</v>
      </c>
      <c r="J2500" s="795" t="s">
        <v>1256</v>
      </c>
      <c r="K2500" s="793" t="s">
        <v>1251</v>
      </c>
      <c r="L2500" s="796">
        <v>7</v>
      </c>
      <c r="M2500" s="792">
        <v>12</v>
      </c>
      <c r="N2500" s="794">
        <v>29256.03</v>
      </c>
      <c r="O2500" s="796">
        <v>1</v>
      </c>
      <c r="P2500" s="796">
        <v>6</v>
      </c>
      <c r="Q2500" s="794">
        <v>16548.05</v>
      </c>
    </row>
    <row r="2501" spans="2:17" s="49" customFormat="1" ht="11.25">
      <c r="B2501" s="791" t="s">
        <v>1225</v>
      </c>
      <c r="C2501" s="792" t="s">
        <v>1233</v>
      </c>
      <c r="D2501" s="792" t="s">
        <v>86</v>
      </c>
      <c r="E2501" s="793" t="s">
        <v>1339</v>
      </c>
      <c r="F2501" s="794">
        <v>2300</v>
      </c>
      <c r="G2501" s="792" t="s">
        <v>7689</v>
      </c>
      <c r="H2501" s="795" t="s">
        <v>7690</v>
      </c>
      <c r="I2501" s="795" t="s">
        <v>1280</v>
      </c>
      <c r="J2501" s="795" t="s">
        <v>1256</v>
      </c>
      <c r="K2501" s="793" t="s">
        <v>1251</v>
      </c>
      <c r="L2501" s="796">
        <v>7</v>
      </c>
      <c r="M2501" s="792">
        <v>12</v>
      </c>
      <c r="N2501" s="794">
        <v>30514.55</v>
      </c>
      <c r="O2501" s="796">
        <v>1</v>
      </c>
      <c r="P2501" s="796">
        <v>6</v>
      </c>
      <c r="Q2501" s="794">
        <v>14650.769999999999</v>
      </c>
    </row>
    <row r="2502" spans="2:17" s="49" customFormat="1" ht="11.25">
      <c r="B2502" s="791" t="s">
        <v>1225</v>
      </c>
      <c r="C2502" s="792" t="s">
        <v>1233</v>
      </c>
      <c r="D2502" s="792" t="s">
        <v>86</v>
      </c>
      <c r="E2502" s="793" t="s">
        <v>1647</v>
      </c>
      <c r="F2502" s="794">
        <v>5000</v>
      </c>
      <c r="G2502" s="792" t="s">
        <v>7691</v>
      </c>
      <c r="H2502" s="795" t="s">
        <v>7692</v>
      </c>
      <c r="I2502" s="795" t="s">
        <v>1242</v>
      </c>
      <c r="J2502" s="795" t="s">
        <v>1242</v>
      </c>
      <c r="K2502" s="793" t="s">
        <v>1242</v>
      </c>
      <c r="L2502" s="796">
        <v>8</v>
      </c>
      <c r="M2502" s="792">
        <v>12</v>
      </c>
      <c r="N2502" s="794">
        <v>62672.91</v>
      </c>
      <c r="O2502" s="796">
        <v>1</v>
      </c>
      <c r="P2502" s="796">
        <v>6</v>
      </c>
      <c r="Q2502" s="794">
        <v>30925.83</v>
      </c>
    </row>
    <row r="2503" spans="2:17" s="49" customFormat="1" ht="11.25">
      <c r="B2503" s="791" t="s">
        <v>1225</v>
      </c>
      <c r="C2503" s="792" t="s">
        <v>1233</v>
      </c>
      <c r="D2503" s="792" t="s">
        <v>86</v>
      </c>
      <c r="E2503" s="793" t="s">
        <v>3168</v>
      </c>
      <c r="F2503" s="794">
        <v>2000</v>
      </c>
      <c r="G2503" s="792" t="s">
        <v>7693</v>
      </c>
      <c r="H2503" s="795" t="s">
        <v>7694</v>
      </c>
      <c r="I2503" s="795" t="s">
        <v>3689</v>
      </c>
      <c r="J2503" s="795" t="s">
        <v>1238</v>
      </c>
      <c r="K2503" s="793" t="s">
        <v>1232</v>
      </c>
      <c r="L2503" s="796">
        <v>1</v>
      </c>
      <c r="M2503" s="792">
        <v>12</v>
      </c>
      <c r="N2503" s="794">
        <v>27193.63</v>
      </c>
      <c r="O2503" s="796">
        <v>1</v>
      </c>
      <c r="P2503" s="796">
        <v>6</v>
      </c>
      <c r="Q2503" s="794">
        <v>11795.26</v>
      </c>
    </row>
    <row r="2504" spans="2:17" s="49" customFormat="1" ht="11.25">
      <c r="B2504" s="791" t="s">
        <v>1225</v>
      </c>
      <c r="C2504" s="792" t="s">
        <v>1233</v>
      </c>
      <c r="D2504" s="792" t="s">
        <v>86</v>
      </c>
      <c r="E2504" s="793" t="s">
        <v>7695</v>
      </c>
      <c r="F2504" s="794">
        <v>4000</v>
      </c>
      <c r="G2504" s="792" t="s">
        <v>7696</v>
      </c>
      <c r="H2504" s="795" t="s">
        <v>7697</v>
      </c>
      <c r="I2504" s="795" t="s">
        <v>7698</v>
      </c>
      <c r="J2504" s="795" t="s">
        <v>1256</v>
      </c>
      <c r="K2504" s="793" t="s">
        <v>1372</v>
      </c>
      <c r="L2504" s="796">
        <v>7</v>
      </c>
      <c r="M2504" s="792">
        <v>12</v>
      </c>
      <c r="N2504" s="794">
        <v>51865.56</v>
      </c>
      <c r="O2504" s="796">
        <v>1</v>
      </c>
      <c r="P2504" s="796">
        <v>6</v>
      </c>
      <c r="Q2504" s="794">
        <v>24660.55</v>
      </c>
    </row>
    <row r="2505" spans="2:17" s="49" customFormat="1" ht="11.25">
      <c r="B2505" s="791" t="s">
        <v>1225</v>
      </c>
      <c r="C2505" s="792" t="s">
        <v>1243</v>
      </c>
      <c r="D2505" s="792" t="s">
        <v>86</v>
      </c>
      <c r="E2505" s="793" t="s">
        <v>5925</v>
      </c>
      <c r="F2505" s="794">
        <v>2500</v>
      </c>
      <c r="G2505" s="792" t="s">
        <v>7699</v>
      </c>
      <c r="H2505" s="795" t="s">
        <v>7700</v>
      </c>
      <c r="I2505" s="795" t="s">
        <v>1759</v>
      </c>
      <c r="J2505" s="795" t="s">
        <v>1256</v>
      </c>
      <c r="K2505" s="793" t="s">
        <v>1251</v>
      </c>
      <c r="L2505" s="796">
        <v>6</v>
      </c>
      <c r="M2505" s="792">
        <v>11</v>
      </c>
      <c r="N2505" s="794">
        <v>29338.03</v>
      </c>
      <c r="O2505" s="796"/>
      <c r="P2505" s="796"/>
      <c r="Q2505" s="794"/>
    </row>
    <row r="2506" spans="2:17" s="49" customFormat="1" ht="11.25">
      <c r="B2506" s="791" t="s">
        <v>1225</v>
      </c>
      <c r="C2506" s="792" t="s">
        <v>1233</v>
      </c>
      <c r="D2506" s="792" t="s">
        <v>86</v>
      </c>
      <c r="E2506" s="793" t="s">
        <v>2745</v>
      </c>
      <c r="F2506" s="794">
        <v>2500</v>
      </c>
      <c r="G2506" s="792" t="s">
        <v>7701</v>
      </c>
      <c r="H2506" s="795" t="s">
        <v>7702</v>
      </c>
      <c r="I2506" s="795" t="s">
        <v>7703</v>
      </c>
      <c r="J2506" s="795" t="s">
        <v>1238</v>
      </c>
      <c r="K2506" s="793" t="s">
        <v>1232</v>
      </c>
      <c r="L2506" s="796">
        <v>1</v>
      </c>
      <c r="M2506" s="792">
        <v>12</v>
      </c>
      <c r="N2506" s="794">
        <v>32078.119999999995</v>
      </c>
      <c r="O2506" s="796">
        <v>1</v>
      </c>
      <c r="P2506" s="796">
        <v>6</v>
      </c>
      <c r="Q2506" s="794">
        <v>15773.74</v>
      </c>
    </row>
    <row r="2507" spans="2:17" s="49" customFormat="1" ht="11.25">
      <c r="B2507" s="791" t="s">
        <v>1225</v>
      </c>
      <c r="C2507" s="792" t="s">
        <v>1233</v>
      </c>
      <c r="D2507" s="792" t="s">
        <v>86</v>
      </c>
      <c r="E2507" s="793" t="s">
        <v>1244</v>
      </c>
      <c r="F2507" s="794">
        <v>2000</v>
      </c>
      <c r="G2507" s="792" t="s">
        <v>7704</v>
      </c>
      <c r="H2507" s="795" t="s">
        <v>7705</v>
      </c>
      <c r="I2507" s="795" t="s">
        <v>7706</v>
      </c>
      <c r="J2507" s="795" t="s">
        <v>1256</v>
      </c>
      <c r="K2507" s="793" t="s">
        <v>1275</v>
      </c>
      <c r="L2507" s="796">
        <v>1</v>
      </c>
      <c r="M2507" s="792">
        <v>12</v>
      </c>
      <c r="N2507" s="794">
        <v>26903.489999999998</v>
      </c>
      <c r="O2507" s="796">
        <v>1</v>
      </c>
      <c r="P2507" s="796">
        <v>6</v>
      </c>
      <c r="Q2507" s="794">
        <v>12923.340000000002</v>
      </c>
    </row>
    <row r="2508" spans="2:17" s="49" customFormat="1" ht="11.25">
      <c r="B2508" s="791" t="s">
        <v>1225</v>
      </c>
      <c r="C2508" s="792" t="s">
        <v>1233</v>
      </c>
      <c r="D2508" s="792" t="s">
        <v>86</v>
      </c>
      <c r="E2508" s="793" t="s">
        <v>4279</v>
      </c>
      <c r="F2508" s="794">
        <v>3500</v>
      </c>
      <c r="G2508" s="792" t="s">
        <v>7707</v>
      </c>
      <c r="H2508" s="795" t="s">
        <v>7708</v>
      </c>
      <c r="I2508" s="795" t="s">
        <v>1242</v>
      </c>
      <c r="J2508" s="795" t="s">
        <v>1242</v>
      </c>
      <c r="K2508" s="793" t="s">
        <v>1242</v>
      </c>
      <c r="L2508" s="796">
        <v>8</v>
      </c>
      <c r="M2508" s="792">
        <v>12</v>
      </c>
      <c r="N2508" s="794">
        <v>45083.86</v>
      </c>
      <c r="O2508" s="796">
        <v>1</v>
      </c>
      <c r="P2508" s="796">
        <v>6</v>
      </c>
      <c r="Q2508" s="794">
        <v>21929.27</v>
      </c>
    </row>
    <row r="2509" spans="2:17" s="49" customFormat="1" ht="11.25">
      <c r="B2509" s="791" t="s">
        <v>1225</v>
      </c>
      <c r="C2509" s="792" t="s">
        <v>1233</v>
      </c>
      <c r="D2509" s="792" t="s">
        <v>86</v>
      </c>
      <c r="E2509" s="793" t="s">
        <v>1244</v>
      </c>
      <c r="F2509" s="794">
        <v>2000</v>
      </c>
      <c r="G2509" s="792" t="s">
        <v>7709</v>
      </c>
      <c r="H2509" s="795" t="s">
        <v>7710</v>
      </c>
      <c r="I2509" s="795" t="s">
        <v>2440</v>
      </c>
      <c r="J2509" s="795" t="s">
        <v>1238</v>
      </c>
      <c r="K2509" s="793" t="s">
        <v>1232</v>
      </c>
      <c r="L2509" s="796">
        <v>1</v>
      </c>
      <c r="M2509" s="792">
        <v>12</v>
      </c>
      <c r="N2509" s="794">
        <v>26974.59</v>
      </c>
      <c r="O2509" s="796">
        <v>1</v>
      </c>
      <c r="P2509" s="796">
        <v>6</v>
      </c>
      <c r="Q2509" s="794">
        <v>12928.609999999999</v>
      </c>
    </row>
    <row r="2510" spans="2:17" s="49" customFormat="1" ht="11.25">
      <c r="B2510" s="791" t="s">
        <v>1225</v>
      </c>
      <c r="C2510" s="792" t="s">
        <v>1243</v>
      </c>
      <c r="D2510" s="792" t="s">
        <v>86</v>
      </c>
      <c r="E2510" s="793" t="s">
        <v>1320</v>
      </c>
      <c r="F2510" s="794">
        <v>2000</v>
      </c>
      <c r="G2510" s="792" t="s">
        <v>7711</v>
      </c>
      <c r="H2510" s="795" t="s">
        <v>7712</v>
      </c>
      <c r="I2510" s="795" t="s">
        <v>1290</v>
      </c>
      <c r="J2510" s="795" t="s">
        <v>1238</v>
      </c>
      <c r="K2510" s="793" t="s">
        <v>1251</v>
      </c>
      <c r="L2510" s="796">
        <v>1</v>
      </c>
      <c r="M2510" s="792">
        <v>12</v>
      </c>
      <c r="N2510" s="794">
        <v>26998.880000000001</v>
      </c>
      <c r="O2510" s="796">
        <v>1</v>
      </c>
      <c r="P2510" s="796">
        <v>6</v>
      </c>
      <c r="Q2510" s="794">
        <v>12663.33</v>
      </c>
    </row>
    <row r="2511" spans="2:17" s="49" customFormat="1" ht="11.25">
      <c r="B2511" s="791" t="s">
        <v>1225</v>
      </c>
      <c r="C2511" s="792" t="s">
        <v>1243</v>
      </c>
      <c r="D2511" s="792" t="s">
        <v>86</v>
      </c>
      <c r="E2511" s="793" t="s">
        <v>1505</v>
      </c>
      <c r="F2511" s="794">
        <v>2300</v>
      </c>
      <c r="G2511" s="792" t="s">
        <v>7713</v>
      </c>
      <c r="H2511" s="795" t="s">
        <v>7714</v>
      </c>
      <c r="I2511" s="795" t="s">
        <v>7213</v>
      </c>
      <c r="J2511" s="795" t="s">
        <v>1238</v>
      </c>
      <c r="K2511" s="793" t="s">
        <v>1251</v>
      </c>
      <c r="L2511" s="796">
        <v>1</v>
      </c>
      <c r="M2511" s="792">
        <v>1</v>
      </c>
      <c r="N2511" s="794">
        <v>3251.94</v>
      </c>
      <c r="O2511" s="796"/>
      <c r="P2511" s="796"/>
      <c r="Q2511" s="794"/>
    </row>
    <row r="2512" spans="2:17" s="49" customFormat="1" ht="11.25">
      <c r="B2512" s="791" t="s">
        <v>1225</v>
      </c>
      <c r="C2512" s="792" t="s">
        <v>1233</v>
      </c>
      <c r="D2512" s="792" t="s">
        <v>86</v>
      </c>
      <c r="E2512" s="793" t="s">
        <v>1339</v>
      </c>
      <c r="F2512" s="794">
        <v>2300</v>
      </c>
      <c r="G2512" s="792" t="s">
        <v>7715</v>
      </c>
      <c r="H2512" s="795" t="s">
        <v>7716</v>
      </c>
      <c r="I2512" s="795" t="s">
        <v>7568</v>
      </c>
      <c r="J2512" s="795" t="s">
        <v>1256</v>
      </c>
      <c r="K2512" s="793" t="s">
        <v>1251</v>
      </c>
      <c r="L2512" s="796">
        <v>1</v>
      </c>
      <c r="M2512" s="792">
        <v>12</v>
      </c>
      <c r="N2512" s="794">
        <v>30397.46</v>
      </c>
      <c r="O2512" s="796">
        <v>1</v>
      </c>
      <c r="P2512" s="796">
        <v>6</v>
      </c>
      <c r="Q2512" s="794">
        <v>14728.4</v>
      </c>
    </row>
    <row r="2513" spans="2:17" s="49" customFormat="1" ht="11.25">
      <c r="B2513" s="791" t="s">
        <v>1225</v>
      </c>
      <c r="C2513" s="792" t="s">
        <v>1233</v>
      </c>
      <c r="D2513" s="792" t="s">
        <v>86</v>
      </c>
      <c r="E2513" s="793" t="s">
        <v>2062</v>
      </c>
      <c r="F2513" s="794">
        <v>2300</v>
      </c>
      <c r="G2513" s="792" t="s">
        <v>7717</v>
      </c>
      <c r="H2513" s="795" t="s">
        <v>7718</v>
      </c>
      <c r="I2513" s="795" t="s">
        <v>7719</v>
      </c>
      <c r="J2513" s="795" t="s">
        <v>1256</v>
      </c>
      <c r="K2513" s="793" t="s">
        <v>1327</v>
      </c>
      <c r="L2513" s="796">
        <v>1</v>
      </c>
      <c r="M2513" s="792">
        <v>12</v>
      </c>
      <c r="N2513" s="794">
        <v>29085.18</v>
      </c>
      <c r="O2513" s="796">
        <v>0</v>
      </c>
      <c r="P2513" s="796">
        <v>1</v>
      </c>
      <c r="Q2513" s="794">
        <v>1341.67</v>
      </c>
    </row>
    <row r="2514" spans="2:17" s="49" customFormat="1" ht="11.25">
      <c r="B2514" s="791" t="s">
        <v>1225</v>
      </c>
      <c r="C2514" s="792" t="s">
        <v>1233</v>
      </c>
      <c r="D2514" s="792" t="s">
        <v>86</v>
      </c>
      <c r="E2514" s="793" t="s">
        <v>1244</v>
      </c>
      <c r="F2514" s="794">
        <v>2000</v>
      </c>
      <c r="G2514" s="792" t="s">
        <v>7720</v>
      </c>
      <c r="H2514" s="795" t="s">
        <v>7721</v>
      </c>
      <c r="I2514" s="795" t="s">
        <v>2565</v>
      </c>
      <c r="J2514" s="795" t="s">
        <v>1256</v>
      </c>
      <c r="K2514" s="793" t="s">
        <v>1327</v>
      </c>
      <c r="L2514" s="796">
        <v>1</v>
      </c>
      <c r="M2514" s="792">
        <v>12</v>
      </c>
      <c r="N2514" s="794">
        <v>27205.55</v>
      </c>
      <c r="O2514" s="796">
        <v>1</v>
      </c>
      <c r="P2514" s="796">
        <v>6</v>
      </c>
      <c r="Q2514" s="794">
        <v>12890.15</v>
      </c>
    </row>
    <row r="2515" spans="2:17" s="49" customFormat="1" ht="11.25">
      <c r="B2515" s="791" t="s">
        <v>1225</v>
      </c>
      <c r="C2515" s="792" t="s">
        <v>1233</v>
      </c>
      <c r="D2515" s="792" t="s">
        <v>86</v>
      </c>
      <c r="E2515" s="793" t="s">
        <v>1244</v>
      </c>
      <c r="F2515" s="794">
        <v>1500</v>
      </c>
      <c r="G2515" s="792" t="s">
        <v>7722</v>
      </c>
      <c r="H2515" s="795" t="s">
        <v>7723</v>
      </c>
      <c r="I2515" s="795" t="s">
        <v>3238</v>
      </c>
      <c r="J2515" s="795" t="s">
        <v>1256</v>
      </c>
      <c r="K2515" s="793" t="s">
        <v>1327</v>
      </c>
      <c r="L2515" s="796">
        <v>7</v>
      </c>
      <c r="M2515" s="792">
        <v>12</v>
      </c>
      <c r="N2515" s="794">
        <v>19559.28</v>
      </c>
      <c r="O2515" s="796">
        <v>1</v>
      </c>
      <c r="P2515" s="796">
        <v>6</v>
      </c>
      <c r="Q2515" s="794">
        <v>6857.16</v>
      </c>
    </row>
    <row r="2516" spans="2:17" s="49" customFormat="1" ht="11.25">
      <c r="B2516" s="791" t="s">
        <v>1225</v>
      </c>
      <c r="C2516" s="792" t="s">
        <v>1233</v>
      </c>
      <c r="D2516" s="792" t="s">
        <v>86</v>
      </c>
      <c r="E2516" s="793" t="s">
        <v>1234</v>
      </c>
      <c r="F2516" s="794">
        <v>2000</v>
      </c>
      <c r="G2516" s="792" t="s">
        <v>7724</v>
      </c>
      <c r="H2516" s="795" t="s">
        <v>7725</v>
      </c>
      <c r="I2516" s="795" t="s">
        <v>1263</v>
      </c>
      <c r="J2516" s="795" t="s">
        <v>1238</v>
      </c>
      <c r="K2516" s="793" t="s">
        <v>1232</v>
      </c>
      <c r="L2516" s="796">
        <v>1</v>
      </c>
      <c r="M2516" s="792">
        <v>12</v>
      </c>
      <c r="N2516" s="794">
        <v>26933.33</v>
      </c>
      <c r="O2516" s="796">
        <v>1</v>
      </c>
      <c r="P2516" s="796">
        <v>6</v>
      </c>
      <c r="Q2516" s="794">
        <v>12837.36</v>
      </c>
    </row>
    <row r="2517" spans="2:17" s="49" customFormat="1" ht="11.25">
      <c r="B2517" s="791" t="s">
        <v>1225</v>
      </c>
      <c r="C2517" s="792" t="s">
        <v>1233</v>
      </c>
      <c r="D2517" s="792" t="s">
        <v>86</v>
      </c>
      <c r="E2517" s="793" t="s">
        <v>2335</v>
      </c>
      <c r="F2517" s="794">
        <v>2100</v>
      </c>
      <c r="G2517" s="792" t="s">
        <v>7726</v>
      </c>
      <c r="H2517" s="795" t="s">
        <v>7727</v>
      </c>
      <c r="I2517" s="795" t="s">
        <v>3036</v>
      </c>
      <c r="J2517" s="795" t="s">
        <v>1256</v>
      </c>
      <c r="K2517" s="793" t="s">
        <v>1260</v>
      </c>
      <c r="L2517" s="796">
        <v>8</v>
      </c>
      <c r="M2517" s="792">
        <v>12</v>
      </c>
      <c r="N2517" s="794">
        <v>28130</v>
      </c>
      <c r="O2517" s="796">
        <v>0</v>
      </c>
      <c r="P2517" s="796">
        <v>2</v>
      </c>
      <c r="Q2517" s="794">
        <v>2275</v>
      </c>
    </row>
    <row r="2518" spans="2:17" s="49" customFormat="1" ht="11.25">
      <c r="B2518" s="791" t="s">
        <v>1225</v>
      </c>
      <c r="C2518" s="792" t="s">
        <v>1243</v>
      </c>
      <c r="D2518" s="792" t="s">
        <v>86</v>
      </c>
      <c r="E2518" s="793" t="s">
        <v>1450</v>
      </c>
      <c r="F2518" s="794">
        <v>1500</v>
      </c>
      <c r="G2518" s="792" t="s">
        <v>7728</v>
      </c>
      <c r="H2518" s="795" t="s">
        <v>7729</v>
      </c>
      <c r="I2518" s="795" t="s">
        <v>1242</v>
      </c>
      <c r="J2518" s="795" t="s">
        <v>1242</v>
      </c>
      <c r="K2518" s="793" t="s">
        <v>1242</v>
      </c>
      <c r="L2518" s="796">
        <v>7</v>
      </c>
      <c r="M2518" s="792">
        <v>12</v>
      </c>
      <c r="N2518" s="794">
        <v>20976.35</v>
      </c>
      <c r="O2518" s="796">
        <v>1</v>
      </c>
      <c r="P2518" s="796">
        <v>6</v>
      </c>
      <c r="Q2518" s="794">
        <v>9922.2899999999991</v>
      </c>
    </row>
    <row r="2519" spans="2:17" s="49" customFormat="1" ht="11.25">
      <c r="B2519" s="791" t="s">
        <v>1225</v>
      </c>
      <c r="C2519" s="792" t="s">
        <v>1233</v>
      </c>
      <c r="D2519" s="792" t="s">
        <v>86</v>
      </c>
      <c r="E2519" s="793" t="s">
        <v>2814</v>
      </c>
      <c r="F2519" s="794">
        <v>2000</v>
      </c>
      <c r="G2519" s="792" t="s">
        <v>7730</v>
      </c>
      <c r="H2519" s="795" t="s">
        <v>7731</v>
      </c>
      <c r="I2519" s="795" t="s">
        <v>7732</v>
      </c>
      <c r="J2519" s="795" t="s">
        <v>1256</v>
      </c>
      <c r="K2519" s="793" t="s">
        <v>1327</v>
      </c>
      <c r="L2519" s="796">
        <v>1</v>
      </c>
      <c r="M2519" s="792">
        <v>12</v>
      </c>
      <c r="N2519" s="794">
        <v>27000</v>
      </c>
      <c r="O2519" s="796">
        <v>1</v>
      </c>
      <c r="P2519" s="796">
        <v>6</v>
      </c>
      <c r="Q2519" s="794">
        <v>12930</v>
      </c>
    </row>
    <row r="2520" spans="2:17" s="49" customFormat="1" ht="11.25">
      <c r="B2520" s="791" t="s">
        <v>1225</v>
      </c>
      <c r="C2520" s="792" t="s">
        <v>1243</v>
      </c>
      <c r="D2520" s="792" t="s">
        <v>86</v>
      </c>
      <c r="E2520" s="793" t="s">
        <v>1239</v>
      </c>
      <c r="F2520" s="794">
        <v>1500</v>
      </c>
      <c r="G2520" s="792" t="s">
        <v>7733</v>
      </c>
      <c r="H2520" s="795" t="s">
        <v>7734</v>
      </c>
      <c r="I2520" s="795" t="s">
        <v>7735</v>
      </c>
      <c r="J2520" s="795" t="s">
        <v>1256</v>
      </c>
      <c r="K2520" s="793" t="s">
        <v>1251</v>
      </c>
      <c r="L2520" s="796">
        <v>7</v>
      </c>
      <c r="M2520" s="792">
        <v>12</v>
      </c>
      <c r="N2520" s="794">
        <v>21200</v>
      </c>
      <c r="O2520" s="796">
        <v>1</v>
      </c>
      <c r="P2520" s="796">
        <v>6</v>
      </c>
      <c r="Q2520" s="794">
        <v>9930</v>
      </c>
    </row>
    <row r="2521" spans="2:17" s="49" customFormat="1" ht="11.25">
      <c r="B2521" s="791" t="s">
        <v>1225</v>
      </c>
      <c r="C2521" s="792" t="s">
        <v>1233</v>
      </c>
      <c r="D2521" s="792" t="s">
        <v>86</v>
      </c>
      <c r="E2521" s="793" t="s">
        <v>3168</v>
      </c>
      <c r="F2521" s="794">
        <v>2000</v>
      </c>
      <c r="G2521" s="792" t="s">
        <v>7736</v>
      </c>
      <c r="H2521" s="795" t="s">
        <v>7737</v>
      </c>
      <c r="I2521" s="795" t="s">
        <v>7738</v>
      </c>
      <c r="J2521" s="795" t="s">
        <v>1238</v>
      </c>
      <c r="K2521" s="793" t="s">
        <v>1232</v>
      </c>
      <c r="L2521" s="796">
        <v>1</v>
      </c>
      <c r="M2521" s="792">
        <v>12</v>
      </c>
      <c r="N2521" s="794">
        <v>22850.92</v>
      </c>
      <c r="O2521" s="796">
        <v>1</v>
      </c>
      <c r="P2521" s="796">
        <v>6</v>
      </c>
      <c r="Q2521" s="794">
        <v>12905.41</v>
      </c>
    </row>
    <row r="2522" spans="2:17" s="49" customFormat="1" ht="11.25">
      <c r="B2522" s="791" t="s">
        <v>1225</v>
      </c>
      <c r="C2522" s="792" t="s">
        <v>1233</v>
      </c>
      <c r="D2522" s="792" t="s">
        <v>86</v>
      </c>
      <c r="E2522" s="793" t="s">
        <v>1339</v>
      </c>
      <c r="F2522" s="794">
        <v>2300</v>
      </c>
      <c r="G2522" s="792" t="s">
        <v>7739</v>
      </c>
      <c r="H2522" s="795" t="s">
        <v>7740</v>
      </c>
      <c r="I2522" s="795" t="s">
        <v>7741</v>
      </c>
      <c r="J2522" s="795" t="s">
        <v>1256</v>
      </c>
      <c r="K2522" s="793" t="s">
        <v>1251</v>
      </c>
      <c r="L2522" s="796">
        <v>1</v>
      </c>
      <c r="M2522" s="792">
        <v>12</v>
      </c>
      <c r="N2522" s="794">
        <v>30567.55</v>
      </c>
      <c r="O2522" s="796">
        <v>1</v>
      </c>
      <c r="P2522" s="796">
        <v>6</v>
      </c>
      <c r="Q2522" s="794">
        <v>14729.839999999998</v>
      </c>
    </row>
    <row r="2523" spans="2:17" s="49" customFormat="1" ht="11.25">
      <c r="B2523" s="791" t="s">
        <v>1225</v>
      </c>
      <c r="C2523" s="792" t="s">
        <v>1233</v>
      </c>
      <c r="D2523" s="792" t="s">
        <v>86</v>
      </c>
      <c r="E2523" s="793" t="s">
        <v>1234</v>
      </c>
      <c r="F2523" s="794">
        <v>2000</v>
      </c>
      <c r="G2523" s="792" t="s">
        <v>7742</v>
      </c>
      <c r="H2523" s="795" t="s">
        <v>7743</v>
      </c>
      <c r="I2523" s="795" t="s">
        <v>5916</v>
      </c>
      <c r="J2523" s="795" t="s">
        <v>1238</v>
      </c>
      <c r="K2523" s="793" t="s">
        <v>1260</v>
      </c>
      <c r="L2523" s="796">
        <v>1</v>
      </c>
      <c r="M2523" s="792">
        <v>12</v>
      </c>
      <c r="N2523" s="794">
        <v>27000</v>
      </c>
      <c r="O2523" s="796">
        <v>1</v>
      </c>
      <c r="P2523" s="796">
        <v>6</v>
      </c>
      <c r="Q2523" s="794">
        <v>12861.25</v>
      </c>
    </row>
    <row r="2524" spans="2:17" s="49" customFormat="1" ht="11.25">
      <c r="B2524" s="791" t="s">
        <v>1225</v>
      </c>
      <c r="C2524" s="792" t="s">
        <v>1233</v>
      </c>
      <c r="D2524" s="792" t="s">
        <v>86</v>
      </c>
      <c r="E2524" s="793" t="s">
        <v>6712</v>
      </c>
      <c r="F2524" s="794">
        <v>4000</v>
      </c>
      <c r="G2524" s="792" t="s">
        <v>7744</v>
      </c>
      <c r="H2524" s="795" t="s">
        <v>7745</v>
      </c>
      <c r="I2524" s="795" t="s">
        <v>1449</v>
      </c>
      <c r="J2524" s="795" t="s">
        <v>1256</v>
      </c>
      <c r="K2524" s="793" t="s">
        <v>1327</v>
      </c>
      <c r="L2524" s="796">
        <v>7</v>
      </c>
      <c r="M2524" s="792">
        <v>12</v>
      </c>
      <c r="N2524" s="794">
        <v>50971.11</v>
      </c>
      <c r="O2524" s="796">
        <v>1</v>
      </c>
      <c r="P2524" s="796">
        <v>6</v>
      </c>
      <c r="Q2524" s="794">
        <v>24659.449999999997</v>
      </c>
    </row>
    <row r="2525" spans="2:17" s="49" customFormat="1" ht="11.25">
      <c r="B2525" s="791" t="s">
        <v>1225</v>
      </c>
      <c r="C2525" s="792" t="s">
        <v>1233</v>
      </c>
      <c r="D2525" s="792" t="s">
        <v>86</v>
      </c>
      <c r="E2525" s="793" t="s">
        <v>3168</v>
      </c>
      <c r="F2525" s="794">
        <v>2000</v>
      </c>
      <c r="G2525" s="792" t="s">
        <v>7746</v>
      </c>
      <c r="H2525" s="795" t="s">
        <v>7747</v>
      </c>
      <c r="I2525" s="795" t="s">
        <v>7748</v>
      </c>
      <c r="J2525" s="795" t="s">
        <v>1231</v>
      </c>
      <c r="K2525" s="793" t="s">
        <v>1232</v>
      </c>
      <c r="L2525" s="796">
        <v>1</v>
      </c>
      <c r="M2525" s="792">
        <v>12</v>
      </c>
      <c r="N2525" s="794">
        <v>23852.990000000005</v>
      </c>
      <c r="O2525" s="796">
        <v>1</v>
      </c>
      <c r="P2525" s="796">
        <v>6</v>
      </c>
      <c r="Q2525" s="794">
        <v>12930</v>
      </c>
    </row>
    <row r="2526" spans="2:17" s="49" customFormat="1" ht="11.25">
      <c r="B2526" s="791" t="s">
        <v>1225</v>
      </c>
      <c r="C2526" s="792" t="s">
        <v>1233</v>
      </c>
      <c r="D2526" s="792" t="s">
        <v>86</v>
      </c>
      <c r="E2526" s="793" t="s">
        <v>1663</v>
      </c>
      <c r="F2526" s="794">
        <v>2500</v>
      </c>
      <c r="G2526" s="792" t="s">
        <v>7749</v>
      </c>
      <c r="H2526" s="795" t="s">
        <v>7750</v>
      </c>
      <c r="I2526" s="795" t="s">
        <v>1973</v>
      </c>
      <c r="J2526" s="795" t="s">
        <v>1256</v>
      </c>
      <c r="K2526" s="793" t="s">
        <v>1327</v>
      </c>
      <c r="L2526" s="796">
        <v>1</v>
      </c>
      <c r="M2526" s="792">
        <v>12</v>
      </c>
      <c r="N2526" s="794">
        <v>32997.93</v>
      </c>
      <c r="O2526" s="796">
        <v>1</v>
      </c>
      <c r="P2526" s="796">
        <v>6</v>
      </c>
      <c r="Q2526" s="794">
        <v>15886.949999999999</v>
      </c>
    </row>
    <row r="2527" spans="2:17" s="49" customFormat="1" ht="11.25">
      <c r="B2527" s="791" t="s">
        <v>1225</v>
      </c>
      <c r="C2527" s="792" t="s">
        <v>1233</v>
      </c>
      <c r="D2527" s="792" t="s">
        <v>86</v>
      </c>
      <c r="E2527" s="793" t="s">
        <v>4464</v>
      </c>
      <c r="F2527" s="794">
        <v>2500</v>
      </c>
      <c r="G2527" s="792" t="s">
        <v>7751</v>
      </c>
      <c r="H2527" s="795" t="s">
        <v>7752</v>
      </c>
      <c r="I2527" s="795" t="s">
        <v>1274</v>
      </c>
      <c r="J2527" s="795" t="s">
        <v>1256</v>
      </c>
      <c r="K2527" s="793" t="s">
        <v>1251</v>
      </c>
      <c r="L2527" s="796">
        <v>7</v>
      </c>
      <c r="M2527" s="792">
        <v>12</v>
      </c>
      <c r="N2527" s="794">
        <v>32965.629999999997</v>
      </c>
      <c r="O2527" s="796">
        <v>1</v>
      </c>
      <c r="P2527" s="796">
        <v>6</v>
      </c>
      <c r="Q2527" s="794">
        <v>15926.53</v>
      </c>
    </row>
    <row r="2528" spans="2:17" s="49" customFormat="1" ht="11.25">
      <c r="B2528" s="791" t="s">
        <v>1225</v>
      </c>
      <c r="C2528" s="792" t="s">
        <v>1233</v>
      </c>
      <c r="D2528" s="792" t="s">
        <v>86</v>
      </c>
      <c r="E2528" s="793" t="s">
        <v>1244</v>
      </c>
      <c r="F2528" s="794">
        <v>2000</v>
      </c>
      <c r="G2528" s="792" t="s">
        <v>7753</v>
      </c>
      <c r="H2528" s="795" t="s">
        <v>7754</v>
      </c>
      <c r="I2528" s="795" t="s">
        <v>4032</v>
      </c>
      <c r="J2528" s="795" t="s">
        <v>1238</v>
      </c>
      <c r="K2528" s="793" t="s">
        <v>1232</v>
      </c>
      <c r="L2528" s="796">
        <v>1</v>
      </c>
      <c r="M2528" s="792">
        <v>12</v>
      </c>
      <c r="N2528" s="794">
        <v>26792.35</v>
      </c>
      <c r="O2528" s="796">
        <v>1</v>
      </c>
      <c r="P2528" s="796">
        <v>6</v>
      </c>
      <c r="Q2528" s="794">
        <v>12928.33</v>
      </c>
    </row>
    <row r="2529" spans="2:17" s="49" customFormat="1" ht="11.25">
      <c r="B2529" s="791" t="s">
        <v>1225</v>
      </c>
      <c r="C2529" s="792" t="s">
        <v>1233</v>
      </c>
      <c r="D2529" s="792" t="s">
        <v>86</v>
      </c>
      <c r="E2529" s="793" t="s">
        <v>1244</v>
      </c>
      <c r="F2529" s="794">
        <v>2000</v>
      </c>
      <c r="G2529" s="792" t="s">
        <v>7755</v>
      </c>
      <c r="H2529" s="795" t="s">
        <v>7756</v>
      </c>
      <c r="I2529" s="795" t="s">
        <v>4657</v>
      </c>
      <c r="J2529" s="795" t="s">
        <v>1256</v>
      </c>
      <c r="K2529" s="793" t="s">
        <v>1251</v>
      </c>
      <c r="L2529" s="796">
        <v>5</v>
      </c>
      <c r="M2529" s="792">
        <v>10</v>
      </c>
      <c r="N2529" s="794">
        <v>22043.47</v>
      </c>
      <c r="O2529" s="796"/>
      <c r="P2529" s="796"/>
      <c r="Q2529" s="794"/>
    </row>
    <row r="2530" spans="2:17" s="49" customFormat="1" ht="11.25">
      <c r="B2530" s="791" t="s">
        <v>1225</v>
      </c>
      <c r="C2530" s="792" t="s">
        <v>1233</v>
      </c>
      <c r="D2530" s="792" t="s">
        <v>86</v>
      </c>
      <c r="E2530" s="793" t="s">
        <v>1339</v>
      </c>
      <c r="F2530" s="794">
        <v>1800</v>
      </c>
      <c r="G2530" s="792" t="s">
        <v>7757</v>
      </c>
      <c r="H2530" s="795" t="s">
        <v>7758</v>
      </c>
      <c r="I2530" s="795" t="s">
        <v>1242</v>
      </c>
      <c r="J2530" s="795" t="s">
        <v>1242</v>
      </c>
      <c r="K2530" s="793" t="s">
        <v>1242</v>
      </c>
      <c r="L2530" s="796">
        <v>7</v>
      </c>
      <c r="M2530" s="792">
        <v>12</v>
      </c>
      <c r="N2530" s="794">
        <v>24599.87</v>
      </c>
      <c r="O2530" s="796">
        <v>1</v>
      </c>
      <c r="P2530" s="796">
        <v>6</v>
      </c>
      <c r="Q2530" s="794">
        <v>11727.62</v>
      </c>
    </row>
    <row r="2531" spans="2:17" s="49" customFormat="1" ht="11.25">
      <c r="B2531" s="791" t="s">
        <v>1225</v>
      </c>
      <c r="C2531" s="792" t="s">
        <v>1233</v>
      </c>
      <c r="D2531" s="792" t="s">
        <v>86</v>
      </c>
      <c r="E2531" s="793" t="s">
        <v>1244</v>
      </c>
      <c r="F2531" s="794">
        <v>1500</v>
      </c>
      <c r="G2531" s="792" t="s">
        <v>7759</v>
      </c>
      <c r="H2531" s="795" t="s">
        <v>7760</v>
      </c>
      <c r="I2531" s="795" t="s">
        <v>1290</v>
      </c>
      <c r="J2531" s="795" t="s">
        <v>1238</v>
      </c>
      <c r="K2531" s="793" t="s">
        <v>1251</v>
      </c>
      <c r="L2531" s="796">
        <v>7</v>
      </c>
      <c r="M2531" s="792">
        <v>12</v>
      </c>
      <c r="N2531" s="794">
        <v>21200</v>
      </c>
      <c r="O2531" s="796">
        <v>1</v>
      </c>
      <c r="P2531" s="796">
        <v>6</v>
      </c>
      <c r="Q2531" s="794">
        <v>9929.69</v>
      </c>
    </row>
    <row r="2532" spans="2:17" s="49" customFormat="1" ht="11.25">
      <c r="B2532" s="791" t="s">
        <v>1225</v>
      </c>
      <c r="C2532" s="792" t="s">
        <v>1233</v>
      </c>
      <c r="D2532" s="792" t="s">
        <v>86</v>
      </c>
      <c r="E2532" s="793" t="s">
        <v>5042</v>
      </c>
      <c r="F2532" s="794">
        <v>5500</v>
      </c>
      <c r="G2532" s="792" t="s">
        <v>7761</v>
      </c>
      <c r="H2532" s="795" t="s">
        <v>7762</v>
      </c>
      <c r="I2532" s="795" t="s">
        <v>7763</v>
      </c>
      <c r="J2532" s="795" t="s">
        <v>1256</v>
      </c>
      <c r="K2532" s="793" t="s">
        <v>1251</v>
      </c>
      <c r="L2532" s="796">
        <v>1</v>
      </c>
      <c r="M2532" s="792">
        <v>12</v>
      </c>
      <c r="N2532" s="794">
        <v>69000</v>
      </c>
      <c r="O2532" s="796">
        <v>1</v>
      </c>
      <c r="P2532" s="796">
        <v>6</v>
      </c>
      <c r="Q2532" s="794">
        <v>33928.090000000004</v>
      </c>
    </row>
    <row r="2533" spans="2:17" s="49" customFormat="1" ht="11.25">
      <c r="B2533" s="791" t="s">
        <v>1225</v>
      </c>
      <c r="C2533" s="792" t="s">
        <v>1233</v>
      </c>
      <c r="D2533" s="792" t="s">
        <v>86</v>
      </c>
      <c r="E2533" s="793" t="s">
        <v>3718</v>
      </c>
      <c r="F2533" s="794">
        <v>3500</v>
      </c>
      <c r="G2533" s="792" t="s">
        <v>7764</v>
      </c>
      <c r="H2533" s="795" t="s">
        <v>7765</v>
      </c>
      <c r="I2533" s="795" t="s">
        <v>1290</v>
      </c>
      <c r="J2533" s="795" t="s">
        <v>1238</v>
      </c>
      <c r="K2533" s="793" t="s">
        <v>1251</v>
      </c>
      <c r="L2533" s="796">
        <v>1</v>
      </c>
      <c r="M2533" s="792">
        <v>12</v>
      </c>
      <c r="N2533" s="794">
        <v>44957.71</v>
      </c>
      <c r="O2533" s="796">
        <v>0</v>
      </c>
      <c r="P2533" s="796">
        <v>2</v>
      </c>
      <c r="Q2533" s="794">
        <v>4763.8900000000003</v>
      </c>
    </row>
    <row r="2534" spans="2:17" s="49" customFormat="1" ht="11.25">
      <c r="B2534" s="791" t="s">
        <v>1225</v>
      </c>
      <c r="C2534" s="792" t="s">
        <v>1233</v>
      </c>
      <c r="D2534" s="792" t="s">
        <v>86</v>
      </c>
      <c r="E2534" s="793" t="s">
        <v>1244</v>
      </c>
      <c r="F2534" s="794">
        <v>2000</v>
      </c>
      <c r="G2534" s="792" t="s">
        <v>7766</v>
      </c>
      <c r="H2534" s="795" t="s">
        <v>7767</v>
      </c>
      <c r="I2534" s="795" t="s">
        <v>7768</v>
      </c>
      <c r="J2534" s="795" t="s">
        <v>1256</v>
      </c>
      <c r="K2534" s="793" t="s">
        <v>1232</v>
      </c>
      <c r="L2534" s="796">
        <v>1</v>
      </c>
      <c r="M2534" s="792">
        <v>12</v>
      </c>
      <c r="N2534" s="794">
        <v>26793.61</v>
      </c>
      <c r="O2534" s="796">
        <v>1</v>
      </c>
      <c r="P2534" s="796">
        <v>6</v>
      </c>
      <c r="Q2534" s="794">
        <v>12260.56</v>
      </c>
    </row>
    <row r="2535" spans="2:17" s="49" customFormat="1" ht="11.25">
      <c r="B2535" s="791" t="s">
        <v>1225</v>
      </c>
      <c r="C2535" s="792" t="s">
        <v>1233</v>
      </c>
      <c r="D2535" s="792" t="s">
        <v>86</v>
      </c>
      <c r="E2535" s="793" t="s">
        <v>7769</v>
      </c>
      <c r="F2535" s="794">
        <v>2700</v>
      </c>
      <c r="G2535" s="792" t="s">
        <v>7770</v>
      </c>
      <c r="H2535" s="795" t="s">
        <v>7771</v>
      </c>
      <c r="I2535" s="795" t="s">
        <v>7772</v>
      </c>
      <c r="J2535" s="795" t="s">
        <v>1238</v>
      </c>
      <c r="K2535" s="793" t="s">
        <v>1251</v>
      </c>
      <c r="L2535" s="796">
        <v>6</v>
      </c>
      <c r="M2535" s="792">
        <v>12</v>
      </c>
      <c r="N2535" s="794">
        <v>35275.11</v>
      </c>
      <c r="O2535" s="796">
        <v>1</v>
      </c>
      <c r="P2535" s="796">
        <v>6</v>
      </c>
      <c r="Q2535" s="794">
        <v>17083.68</v>
      </c>
    </row>
    <row r="2536" spans="2:17" s="49" customFormat="1" ht="11.25">
      <c r="B2536" s="791" t="s">
        <v>1225</v>
      </c>
      <c r="C2536" s="792" t="s">
        <v>1233</v>
      </c>
      <c r="D2536" s="792" t="s">
        <v>86</v>
      </c>
      <c r="E2536" s="793" t="s">
        <v>1252</v>
      </c>
      <c r="F2536" s="794">
        <v>2300</v>
      </c>
      <c r="G2536" s="792" t="s">
        <v>7773</v>
      </c>
      <c r="H2536" s="795" t="s">
        <v>7774</v>
      </c>
      <c r="I2536" s="795" t="s">
        <v>7775</v>
      </c>
      <c r="J2536" s="795" t="s">
        <v>1238</v>
      </c>
      <c r="K2536" s="793" t="s">
        <v>1232</v>
      </c>
      <c r="L2536" s="796">
        <v>4</v>
      </c>
      <c r="M2536" s="792">
        <v>12</v>
      </c>
      <c r="N2536" s="794">
        <v>30399.05</v>
      </c>
      <c r="O2536" s="796">
        <v>1</v>
      </c>
      <c r="P2536" s="796">
        <v>6</v>
      </c>
      <c r="Q2536" s="794">
        <v>14730</v>
      </c>
    </row>
    <row r="2537" spans="2:17" s="49" customFormat="1" ht="11.25">
      <c r="B2537" s="791" t="s">
        <v>1225</v>
      </c>
      <c r="C2537" s="792" t="s">
        <v>1233</v>
      </c>
      <c r="D2537" s="792" t="s">
        <v>86</v>
      </c>
      <c r="E2537" s="793" t="s">
        <v>1871</v>
      </c>
      <c r="F2537" s="794">
        <v>2100</v>
      </c>
      <c r="G2537" s="792" t="s">
        <v>7776</v>
      </c>
      <c r="H2537" s="795" t="s">
        <v>7777</v>
      </c>
      <c r="I2537" s="795" t="s">
        <v>1513</v>
      </c>
      <c r="J2537" s="795" t="s">
        <v>1256</v>
      </c>
      <c r="K2537" s="793" t="s">
        <v>1327</v>
      </c>
      <c r="L2537" s="796">
        <v>7</v>
      </c>
      <c r="M2537" s="792">
        <v>12</v>
      </c>
      <c r="N2537" s="794">
        <v>27956.46</v>
      </c>
      <c r="O2537" s="796">
        <v>1</v>
      </c>
      <c r="P2537" s="796">
        <v>6</v>
      </c>
      <c r="Q2537" s="794">
        <v>13325.68</v>
      </c>
    </row>
    <row r="2538" spans="2:17" s="49" customFormat="1" ht="11.25">
      <c r="B2538" s="791" t="s">
        <v>1225</v>
      </c>
      <c r="C2538" s="792" t="s">
        <v>1233</v>
      </c>
      <c r="D2538" s="792" t="s">
        <v>86</v>
      </c>
      <c r="E2538" s="793" t="s">
        <v>1339</v>
      </c>
      <c r="F2538" s="794">
        <v>2300</v>
      </c>
      <c r="G2538" s="792" t="s">
        <v>7778</v>
      </c>
      <c r="H2538" s="795" t="s">
        <v>7779</v>
      </c>
      <c r="I2538" s="795" t="s">
        <v>1290</v>
      </c>
      <c r="J2538" s="795" t="s">
        <v>1256</v>
      </c>
      <c r="K2538" s="793" t="s">
        <v>1327</v>
      </c>
      <c r="L2538" s="796">
        <v>7</v>
      </c>
      <c r="M2538" s="792">
        <v>12</v>
      </c>
      <c r="N2538" s="794">
        <v>30416.46</v>
      </c>
      <c r="O2538" s="796">
        <v>1</v>
      </c>
      <c r="P2538" s="796">
        <v>6</v>
      </c>
      <c r="Q2538" s="794">
        <v>14576.67</v>
      </c>
    </row>
    <row r="2539" spans="2:17" s="49" customFormat="1" ht="11.25">
      <c r="B2539" s="791" t="s">
        <v>1225</v>
      </c>
      <c r="C2539" s="792" t="s">
        <v>1243</v>
      </c>
      <c r="D2539" s="792" t="s">
        <v>86</v>
      </c>
      <c r="E2539" s="793" t="s">
        <v>1244</v>
      </c>
      <c r="F2539" s="794">
        <v>2000</v>
      </c>
      <c r="G2539" s="792" t="s">
        <v>7780</v>
      </c>
      <c r="H2539" s="795" t="s">
        <v>7781</v>
      </c>
      <c r="I2539" s="795" t="s">
        <v>1775</v>
      </c>
      <c r="J2539" s="795" t="s">
        <v>1238</v>
      </c>
      <c r="K2539" s="793" t="s">
        <v>1232</v>
      </c>
      <c r="L2539" s="796">
        <v>1</v>
      </c>
      <c r="M2539" s="792">
        <v>12</v>
      </c>
      <c r="N2539" s="794">
        <v>26832.78</v>
      </c>
      <c r="O2539" s="796">
        <v>1</v>
      </c>
      <c r="P2539" s="796">
        <v>6</v>
      </c>
      <c r="Q2539" s="794">
        <v>12903.75</v>
      </c>
    </row>
    <row r="2540" spans="2:17" s="49" customFormat="1" ht="11.25">
      <c r="B2540" s="791" t="s">
        <v>1225</v>
      </c>
      <c r="C2540" s="792" t="s">
        <v>1233</v>
      </c>
      <c r="D2540" s="792" t="s">
        <v>86</v>
      </c>
      <c r="E2540" s="793" t="s">
        <v>2297</v>
      </c>
      <c r="F2540" s="794">
        <v>1500</v>
      </c>
      <c r="G2540" s="792" t="s">
        <v>7782</v>
      </c>
      <c r="H2540" s="795" t="s">
        <v>7783</v>
      </c>
      <c r="I2540" s="795" t="s">
        <v>1290</v>
      </c>
      <c r="J2540" s="795" t="s">
        <v>1238</v>
      </c>
      <c r="K2540" s="793" t="s">
        <v>1260</v>
      </c>
      <c r="L2540" s="796">
        <v>7</v>
      </c>
      <c r="M2540" s="792">
        <v>12</v>
      </c>
      <c r="N2540" s="794">
        <v>21138.85</v>
      </c>
      <c r="O2540" s="796">
        <v>1</v>
      </c>
      <c r="P2540" s="796">
        <v>6</v>
      </c>
      <c r="Q2540" s="794">
        <v>9927.7100000000009</v>
      </c>
    </row>
    <row r="2541" spans="2:17" s="49" customFormat="1" ht="11.25">
      <c r="B2541" s="791" t="s">
        <v>1225</v>
      </c>
      <c r="C2541" s="792" t="s">
        <v>1226</v>
      </c>
      <c r="D2541" s="792" t="s">
        <v>86</v>
      </c>
      <c r="E2541" s="793" t="s">
        <v>1287</v>
      </c>
      <c r="F2541" s="794">
        <v>2100</v>
      </c>
      <c r="G2541" s="792" t="s">
        <v>7784</v>
      </c>
      <c r="H2541" s="795" t="s">
        <v>7785</v>
      </c>
      <c r="I2541" s="795" t="s">
        <v>7786</v>
      </c>
      <c r="J2541" s="795" t="s">
        <v>1256</v>
      </c>
      <c r="K2541" s="793" t="s">
        <v>1275</v>
      </c>
      <c r="L2541" s="796">
        <v>0</v>
      </c>
      <c r="M2541" s="792">
        <v>1</v>
      </c>
      <c r="N2541" s="794">
        <v>2613.33</v>
      </c>
      <c r="O2541" s="796"/>
      <c r="P2541" s="796"/>
      <c r="Q2541" s="794"/>
    </row>
    <row r="2542" spans="2:17" s="49" customFormat="1" ht="11.25">
      <c r="B2542" s="791" t="s">
        <v>1225</v>
      </c>
      <c r="C2542" s="792" t="s">
        <v>1233</v>
      </c>
      <c r="D2542" s="792" t="s">
        <v>86</v>
      </c>
      <c r="E2542" s="793" t="s">
        <v>1244</v>
      </c>
      <c r="F2542" s="794">
        <v>2000</v>
      </c>
      <c r="G2542" s="792" t="s">
        <v>7787</v>
      </c>
      <c r="H2542" s="795" t="s">
        <v>7788</v>
      </c>
      <c r="I2542" s="795" t="s">
        <v>7789</v>
      </c>
      <c r="J2542" s="795" t="s">
        <v>1238</v>
      </c>
      <c r="K2542" s="793" t="s">
        <v>1251</v>
      </c>
      <c r="L2542" s="796">
        <v>1</v>
      </c>
      <c r="M2542" s="792">
        <v>12</v>
      </c>
      <c r="N2542" s="794">
        <v>26996.53</v>
      </c>
      <c r="O2542" s="796">
        <v>1</v>
      </c>
      <c r="P2542" s="796">
        <v>6</v>
      </c>
      <c r="Q2542" s="794">
        <v>13863.33</v>
      </c>
    </row>
    <row r="2543" spans="2:17" s="49" customFormat="1" ht="11.25">
      <c r="B2543" s="791" t="s">
        <v>1225</v>
      </c>
      <c r="C2543" s="792" t="s">
        <v>1233</v>
      </c>
      <c r="D2543" s="792" t="s">
        <v>86</v>
      </c>
      <c r="E2543" s="793" t="s">
        <v>1450</v>
      </c>
      <c r="F2543" s="794">
        <v>1500</v>
      </c>
      <c r="G2543" s="792" t="s">
        <v>7790</v>
      </c>
      <c r="H2543" s="795" t="s">
        <v>7791</v>
      </c>
      <c r="I2543" s="795" t="s">
        <v>1242</v>
      </c>
      <c r="J2543" s="795" t="s">
        <v>1242</v>
      </c>
      <c r="K2543" s="793" t="s">
        <v>1242</v>
      </c>
      <c r="L2543" s="796">
        <v>7</v>
      </c>
      <c r="M2543" s="792">
        <v>12</v>
      </c>
      <c r="N2543" s="794">
        <v>21196.15</v>
      </c>
      <c r="O2543" s="796">
        <v>1</v>
      </c>
      <c r="P2543" s="796">
        <v>6</v>
      </c>
      <c r="Q2543" s="794">
        <v>9929.7900000000009</v>
      </c>
    </row>
    <row r="2544" spans="2:17" s="49" customFormat="1" ht="11.25">
      <c r="B2544" s="791" t="s">
        <v>1225</v>
      </c>
      <c r="C2544" s="792" t="s">
        <v>1233</v>
      </c>
      <c r="D2544" s="792" t="s">
        <v>86</v>
      </c>
      <c r="E2544" s="793" t="s">
        <v>1244</v>
      </c>
      <c r="F2544" s="794">
        <v>2000</v>
      </c>
      <c r="G2544" s="792" t="s">
        <v>7792</v>
      </c>
      <c r="H2544" s="795" t="s">
        <v>7793</v>
      </c>
      <c r="I2544" s="795" t="s">
        <v>1290</v>
      </c>
      <c r="J2544" s="795" t="s">
        <v>1238</v>
      </c>
      <c r="K2544" s="793" t="s">
        <v>1232</v>
      </c>
      <c r="L2544" s="796">
        <v>1</v>
      </c>
      <c r="M2544" s="792">
        <v>12</v>
      </c>
      <c r="N2544" s="794">
        <v>26977.08</v>
      </c>
      <c r="O2544" s="796">
        <v>1</v>
      </c>
      <c r="P2544" s="796">
        <v>6</v>
      </c>
      <c r="Q2544" s="794">
        <v>12857.92</v>
      </c>
    </row>
    <row r="2545" spans="2:17" s="49" customFormat="1" ht="11.25">
      <c r="B2545" s="791" t="s">
        <v>1225</v>
      </c>
      <c r="C2545" s="792" t="s">
        <v>1233</v>
      </c>
      <c r="D2545" s="792" t="s">
        <v>86</v>
      </c>
      <c r="E2545" s="793" t="s">
        <v>1505</v>
      </c>
      <c r="F2545" s="794">
        <v>1800</v>
      </c>
      <c r="G2545" s="792" t="s">
        <v>7794</v>
      </c>
      <c r="H2545" s="795" t="s">
        <v>7795</v>
      </c>
      <c r="I2545" s="795" t="s">
        <v>1242</v>
      </c>
      <c r="J2545" s="795" t="s">
        <v>1242</v>
      </c>
      <c r="K2545" s="793" t="s">
        <v>1242</v>
      </c>
      <c r="L2545" s="796">
        <v>7</v>
      </c>
      <c r="M2545" s="792">
        <v>12</v>
      </c>
      <c r="N2545" s="794">
        <v>24479.11</v>
      </c>
      <c r="O2545" s="796">
        <v>0</v>
      </c>
      <c r="P2545" s="796">
        <v>1</v>
      </c>
      <c r="Q2545" s="794">
        <v>2380</v>
      </c>
    </row>
    <row r="2546" spans="2:17" s="49" customFormat="1" ht="11.25">
      <c r="B2546" s="791" t="s">
        <v>1225</v>
      </c>
      <c r="C2546" s="792" t="s">
        <v>1233</v>
      </c>
      <c r="D2546" s="792" t="s">
        <v>86</v>
      </c>
      <c r="E2546" s="793" t="s">
        <v>1284</v>
      </c>
      <c r="F2546" s="794">
        <v>2000</v>
      </c>
      <c r="G2546" s="792" t="s">
        <v>7796</v>
      </c>
      <c r="H2546" s="795" t="s">
        <v>7797</v>
      </c>
      <c r="I2546" s="795" t="s">
        <v>7798</v>
      </c>
      <c r="J2546" s="795" t="s">
        <v>1231</v>
      </c>
      <c r="K2546" s="793" t="s">
        <v>1232</v>
      </c>
      <c r="L2546" s="796">
        <v>1</v>
      </c>
      <c r="M2546" s="792">
        <v>12</v>
      </c>
      <c r="N2546" s="794">
        <v>26880.97</v>
      </c>
      <c r="O2546" s="796">
        <v>1</v>
      </c>
      <c r="P2546" s="796">
        <v>6</v>
      </c>
      <c r="Q2546" s="794">
        <v>12801.94</v>
      </c>
    </row>
    <row r="2547" spans="2:17" s="49" customFormat="1" ht="11.25">
      <c r="B2547" s="791" t="s">
        <v>1225</v>
      </c>
      <c r="C2547" s="792" t="s">
        <v>1233</v>
      </c>
      <c r="D2547" s="792" t="s">
        <v>86</v>
      </c>
      <c r="E2547" s="793" t="s">
        <v>1387</v>
      </c>
      <c r="F2547" s="794">
        <v>2300</v>
      </c>
      <c r="G2547" s="792" t="s">
        <v>7799</v>
      </c>
      <c r="H2547" s="795" t="s">
        <v>7800</v>
      </c>
      <c r="I2547" s="795" t="s">
        <v>1290</v>
      </c>
      <c r="J2547" s="795" t="s">
        <v>1238</v>
      </c>
      <c r="K2547" s="793" t="s">
        <v>1251</v>
      </c>
      <c r="L2547" s="796">
        <v>1</v>
      </c>
      <c r="M2547" s="792">
        <v>12</v>
      </c>
      <c r="N2547" s="794">
        <v>30504.15</v>
      </c>
      <c r="O2547" s="796">
        <v>1</v>
      </c>
      <c r="P2547" s="796">
        <v>6</v>
      </c>
      <c r="Q2547" s="794">
        <v>14527.31</v>
      </c>
    </row>
    <row r="2548" spans="2:17" s="49" customFormat="1" ht="11.25">
      <c r="B2548" s="791" t="s">
        <v>1225</v>
      </c>
      <c r="C2548" s="792" t="s">
        <v>1243</v>
      </c>
      <c r="D2548" s="792" t="s">
        <v>86</v>
      </c>
      <c r="E2548" s="793" t="s">
        <v>7801</v>
      </c>
      <c r="F2548" s="794">
        <v>5000</v>
      </c>
      <c r="G2548" s="792" t="s">
        <v>7802</v>
      </c>
      <c r="H2548" s="795" t="s">
        <v>7803</v>
      </c>
      <c r="I2548" s="795" t="s">
        <v>2050</v>
      </c>
      <c r="J2548" s="795" t="s">
        <v>1256</v>
      </c>
      <c r="K2548" s="793" t="s">
        <v>1251</v>
      </c>
      <c r="L2548" s="796">
        <v>0</v>
      </c>
      <c r="M2548" s="792">
        <v>1</v>
      </c>
      <c r="N2548" s="794">
        <v>6833.34</v>
      </c>
      <c r="O2548" s="796"/>
      <c r="P2548" s="796"/>
      <c r="Q2548" s="794"/>
    </row>
    <row r="2549" spans="2:17" s="49" customFormat="1" ht="11.25">
      <c r="B2549" s="791" t="s">
        <v>1225</v>
      </c>
      <c r="C2549" s="792" t="s">
        <v>1233</v>
      </c>
      <c r="D2549" s="792" t="s">
        <v>86</v>
      </c>
      <c r="E2549" s="793" t="s">
        <v>2368</v>
      </c>
      <c r="F2549" s="794">
        <v>2300</v>
      </c>
      <c r="G2549" s="792" t="s">
        <v>7804</v>
      </c>
      <c r="H2549" s="795" t="s">
        <v>7805</v>
      </c>
      <c r="I2549" s="795" t="s">
        <v>3238</v>
      </c>
      <c r="J2549" s="795" t="s">
        <v>1256</v>
      </c>
      <c r="K2549" s="793" t="s">
        <v>1327</v>
      </c>
      <c r="L2549" s="796">
        <v>1</v>
      </c>
      <c r="M2549" s="792">
        <v>12</v>
      </c>
      <c r="N2549" s="794">
        <v>30477.32</v>
      </c>
      <c r="O2549" s="796">
        <v>1</v>
      </c>
      <c r="P2549" s="796">
        <v>6</v>
      </c>
      <c r="Q2549" s="794">
        <v>14730</v>
      </c>
    </row>
    <row r="2550" spans="2:17" s="49" customFormat="1" ht="11.25">
      <c r="B2550" s="791" t="s">
        <v>1225</v>
      </c>
      <c r="C2550" s="792" t="s">
        <v>1233</v>
      </c>
      <c r="D2550" s="792" t="s">
        <v>86</v>
      </c>
      <c r="E2550" s="793" t="s">
        <v>1244</v>
      </c>
      <c r="F2550" s="794">
        <v>2000</v>
      </c>
      <c r="G2550" s="792" t="s">
        <v>7806</v>
      </c>
      <c r="H2550" s="795" t="s">
        <v>7807</v>
      </c>
      <c r="I2550" s="795" t="s">
        <v>1513</v>
      </c>
      <c r="J2550" s="795" t="s">
        <v>1256</v>
      </c>
      <c r="K2550" s="793" t="s">
        <v>1327</v>
      </c>
      <c r="L2550" s="796">
        <v>1</v>
      </c>
      <c r="M2550" s="792">
        <v>12</v>
      </c>
      <c r="N2550" s="794">
        <v>26866.67</v>
      </c>
      <c r="O2550" s="796">
        <v>1</v>
      </c>
      <c r="P2550" s="796">
        <v>6</v>
      </c>
      <c r="Q2550" s="794">
        <v>12930</v>
      </c>
    </row>
    <row r="2551" spans="2:17" s="49" customFormat="1" ht="11.25">
      <c r="B2551" s="791" t="s">
        <v>1225</v>
      </c>
      <c r="C2551" s="792" t="s">
        <v>1233</v>
      </c>
      <c r="D2551" s="792" t="s">
        <v>86</v>
      </c>
      <c r="E2551" s="793" t="s">
        <v>7808</v>
      </c>
      <c r="F2551" s="794">
        <v>5000</v>
      </c>
      <c r="G2551" s="792" t="s">
        <v>7809</v>
      </c>
      <c r="H2551" s="795" t="s">
        <v>7810</v>
      </c>
      <c r="I2551" s="795" t="s">
        <v>1242</v>
      </c>
      <c r="J2551" s="795" t="s">
        <v>1242</v>
      </c>
      <c r="K2551" s="793" t="s">
        <v>1242</v>
      </c>
      <c r="L2551" s="796">
        <v>7</v>
      </c>
      <c r="M2551" s="792">
        <v>12</v>
      </c>
      <c r="N2551" s="794">
        <v>62527.770000000004</v>
      </c>
      <c r="O2551" s="796">
        <v>0</v>
      </c>
      <c r="P2551" s="796">
        <v>2</v>
      </c>
      <c r="Q2551" s="794">
        <v>5750</v>
      </c>
    </row>
    <row r="2552" spans="2:17" s="49" customFormat="1" ht="11.25">
      <c r="B2552" s="791" t="s">
        <v>1225</v>
      </c>
      <c r="C2552" s="792" t="s">
        <v>1233</v>
      </c>
      <c r="D2552" s="792" t="s">
        <v>86</v>
      </c>
      <c r="E2552" s="793" t="s">
        <v>4233</v>
      </c>
      <c r="F2552" s="794">
        <v>2000</v>
      </c>
      <c r="G2552" s="792" t="s">
        <v>7811</v>
      </c>
      <c r="H2552" s="795" t="s">
        <v>7812</v>
      </c>
      <c r="I2552" s="795" t="s">
        <v>7813</v>
      </c>
      <c r="J2552" s="795" t="s">
        <v>1238</v>
      </c>
      <c r="K2552" s="793" t="s">
        <v>1232</v>
      </c>
      <c r="L2552" s="796">
        <v>1</v>
      </c>
      <c r="M2552" s="792">
        <v>12</v>
      </c>
      <c r="N2552" s="794">
        <v>26924.85</v>
      </c>
      <c r="O2552" s="796">
        <v>0</v>
      </c>
      <c r="P2552" s="796">
        <v>1</v>
      </c>
      <c r="Q2552" s="794">
        <v>2322.2199999999998</v>
      </c>
    </row>
    <row r="2553" spans="2:17" s="49" customFormat="1" ht="11.25">
      <c r="B2553" s="791" t="s">
        <v>1225</v>
      </c>
      <c r="C2553" s="792" t="s">
        <v>1233</v>
      </c>
      <c r="D2553" s="792" t="s">
        <v>86</v>
      </c>
      <c r="E2553" s="793" t="s">
        <v>1703</v>
      </c>
      <c r="F2553" s="794">
        <v>2000</v>
      </c>
      <c r="G2553" s="792" t="s">
        <v>7814</v>
      </c>
      <c r="H2553" s="795" t="s">
        <v>7815</v>
      </c>
      <c r="I2553" s="795" t="s">
        <v>7816</v>
      </c>
      <c r="J2553" s="795" t="s">
        <v>1231</v>
      </c>
      <c r="K2553" s="793" t="s">
        <v>1232</v>
      </c>
      <c r="L2553" s="796">
        <v>1</v>
      </c>
      <c r="M2553" s="792">
        <v>12</v>
      </c>
      <c r="N2553" s="794">
        <v>29105.65</v>
      </c>
      <c r="O2553" s="796">
        <v>1</v>
      </c>
      <c r="P2553" s="796">
        <v>6</v>
      </c>
      <c r="Q2553" s="794">
        <v>12930</v>
      </c>
    </row>
    <row r="2554" spans="2:17" s="49" customFormat="1" ht="11.25">
      <c r="B2554" s="791" t="s">
        <v>1225</v>
      </c>
      <c r="C2554" s="792" t="s">
        <v>1233</v>
      </c>
      <c r="D2554" s="792" t="s">
        <v>86</v>
      </c>
      <c r="E2554" s="793" t="s">
        <v>1287</v>
      </c>
      <c r="F2554" s="794">
        <v>2100</v>
      </c>
      <c r="G2554" s="792" t="s">
        <v>7817</v>
      </c>
      <c r="H2554" s="795" t="s">
        <v>7818</v>
      </c>
      <c r="I2554" s="795" t="s">
        <v>2912</v>
      </c>
      <c r="J2554" s="795" t="s">
        <v>1256</v>
      </c>
      <c r="K2554" s="793" t="s">
        <v>1327</v>
      </c>
      <c r="L2554" s="796">
        <v>7</v>
      </c>
      <c r="M2554" s="792">
        <v>12</v>
      </c>
      <c r="N2554" s="794">
        <v>28173.599999999999</v>
      </c>
      <c r="O2554" s="796">
        <v>1</v>
      </c>
      <c r="P2554" s="796">
        <v>6</v>
      </c>
      <c r="Q2554" s="794">
        <v>13409.099999999999</v>
      </c>
    </row>
    <row r="2555" spans="2:17" s="49" customFormat="1" ht="11.25">
      <c r="B2555" s="791" t="s">
        <v>1225</v>
      </c>
      <c r="C2555" s="792" t="s">
        <v>1233</v>
      </c>
      <c r="D2555" s="792" t="s">
        <v>86</v>
      </c>
      <c r="E2555" s="793" t="s">
        <v>3476</v>
      </c>
      <c r="F2555" s="794">
        <v>3000</v>
      </c>
      <c r="G2555" s="792" t="s">
        <v>7819</v>
      </c>
      <c r="H2555" s="795" t="s">
        <v>7820</v>
      </c>
      <c r="I2555" s="795" t="s">
        <v>1449</v>
      </c>
      <c r="J2555" s="795" t="s">
        <v>1256</v>
      </c>
      <c r="K2555" s="793" t="s">
        <v>1327</v>
      </c>
      <c r="L2555" s="796">
        <v>7</v>
      </c>
      <c r="M2555" s="792">
        <v>12</v>
      </c>
      <c r="N2555" s="794">
        <v>38980.01</v>
      </c>
      <c r="O2555" s="796">
        <v>1</v>
      </c>
      <c r="P2555" s="796">
        <v>6</v>
      </c>
      <c r="Q2555" s="794">
        <v>18905.829999999998</v>
      </c>
    </row>
    <row r="2556" spans="2:17" s="49" customFormat="1" ht="11.25">
      <c r="B2556" s="791" t="s">
        <v>1225</v>
      </c>
      <c r="C2556" s="792" t="s">
        <v>1233</v>
      </c>
      <c r="D2556" s="792" t="s">
        <v>86</v>
      </c>
      <c r="E2556" s="793" t="s">
        <v>1339</v>
      </c>
      <c r="F2556" s="794">
        <v>2300</v>
      </c>
      <c r="G2556" s="792" t="s">
        <v>7821</v>
      </c>
      <c r="H2556" s="795" t="s">
        <v>7822</v>
      </c>
      <c r="I2556" s="795" t="s">
        <v>7823</v>
      </c>
      <c r="J2556" s="795" t="s">
        <v>1256</v>
      </c>
      <c r="K2556" s="793" t="s">
        <v>1327</v>
      </c>
      <c r="L2556" s="796">
        <v>1</v>
      </c>
      <c r="M2556" s="792">
        <v>12</v>
      </c>
      <c r="N2556" s="794">
        <v>30594.879999999997</v>
      </c>
      <c r="O2556" s="796">
        <v>1</v>
      </c>
      <c r="P2556" s="796">
        <v>6</v>
      </c>
      <c r="Q2556" s="794">
        <v>14652.85</v>
      </c>
    </row>
    <row r="2557" spans="2:17" s="49" customFormat="1" ht="11.25">
      <c r="B2557" s="791" t="s">
        <v>1225</v>
      </c>
      <c r="C2557" s="792" t="s">
        <v>1226</v>
      </c>
      <c r="D2557" s="792" t="s">
        <v>86</v>
      </c>
      <c r="E2557" s="793" t="s">
        <v>1244</v>
      </c>
      <c r="F2557" s="794">
        <v>2000</v>
      </c>
      <c r="G2557" s="792" t="s">
        <v>7824</v>
      </c>
      <c r="H2557" s="795" t="s">
        <v>7825</v>
      </c>
      <c r="I2557" s="795" t="s">
        <v>7826</v>
      </c>
      <c r="J2557" s="795" t="s">
        <v>1238</v>
      </c>
      <c r="K2557" s="793" t="s">
        <v>1251</v>
      </c>
      <c r="L2557" s="796">
        <v>1</v>
      </c>
      <c r="M2557" s="792">
        <v>3</v>
      </c>
      <c r="N2557" s="794">
        <v>6132.6399999999994</v>
      </c>
      <c r="O2557" s="796"/>
      <c r="P2557" s="796"/>
      <c r="Q2557" s="794"/>
    </row>
    <row r="2558" spans="2:17" s="49" customFormat="1" ht="11.25">
      <c r="B2558" s="791" t="s">
        <v>1225</v>
      </c>
      <c r="C2558" s="792" t="s">
        <v>1233</v>
      </c>
      <c r="D2558" s="792" t="s">
        <v>86</v>
      </c>
      <c r="E2558" s="793" t="s">
        <v>1244</v>
      </c>
      <c r="F2558" s="794">
        <v>2000</v>
      </c>
      <c r="G2558" s="792" t="s">
        <v>7827</v>
      </c>
      <c r="H2558" s="795" t="s">
        <v>7828</v>
      </c>
      <c r="I2558" s="795" t="s">
        <v>4219</v>
      </c>
      <c r="J2558" s="795" t="s">
        <v>1256</v>
      </c>
      <c r="K2558" s="793" t="s">
        <v>1327</v>
      </c>
      <c r="L2558" s="796">
        <v>1</v>
      </c>
      <c r="M2558" s="792">
        <v>12</v>
      </c>
      <c r="N2558" s="794">
        <v>26999.16</v>
      </c>
      <c r="O2558" s="796">
        <v>1</v>
      </c>
      <c r="P2558" s="796">
        <v>6</v>
      </c>
      <c r="Q2558" s="794">
        <v>12930</v>
      </c>
    </row>
    <row r="2559" spans="2:17" s="49" customFormat="1" ht="11.25">
      <c r="B2559" s="791" t="s">
        <v>1225</v>
      </c>
      <c r="C2559" s="792" t="s">
        <v>1233</v>
      </c>
      <c r="D2559" s="792" t="s">
        <v>86</v>
      </c>
      <c r="E2559" s="793" t="s">
        <v>7829</v>
      </c>
      <c r="F2559" s="794">
        <v>3500</v>
      </c>
      <c r="G2559" s="792" t="s">
        <v>7830</v>
      </c>
      <c r="H2559" s="795" t="s">
        <v>7831</v>
      </c>
      <c r="I2559" s="795" t="s">
        <v>7832</v>
      </c>
      <c r="J2559" s="795" t="s">
        <v>1256</v>
      </c>
      <c r="K2559" s="793" t="s">
        <v>1260</v>
      </c>
      <c r="L2559" s="796">
        <v>7</v>
      </c>
      <c r="M2559" s="792">
        <v>12</v>
      </c>
      <c r="N2559" s="794">
        <v>44885.279999999999</v>
      </c>
      <c r="O2559" s="796">
        <v>1</v>
      </c>
      <c r="P2559" s="796">
        <v>6</v>
      </c>
      <c r="Q2559" s="794">
        <v>21922.95</v>
      </c>
    </row>
    <row r="2560" spans="2:17" s="49" customFormat="1" ht="11.25">
      <c r="B2560" s="791" t="s">
        <v>1225</v>
      </c>
      <c r="C2560" s="792" t="s">
        <v>1243</v>
      </c>
      <c r="D2560" s="792" t="s">
        <v>86</v>
      </c>
      <c r="E2560" s="793" t="s">
        <v>1708</v>
      </c>
      <c r="F2560" s="794">
        <v>2600</v>
      </c>
      <c r="G2560" s="792" t="s">
        <v>7833</v>
      </c>
      <c r="H2560" s="795" t="s">
        <v>7834</v>
      </c>
      <c r="I2560" s="795" t="s">
        <v>7835</v>
      </c>
      <c r="J2560" s="795" t="s">
        <v>1256</v>
      </c>
      <c r="K2560" s="793" t="s">
        <v>1251</v>
      </c>
      <c r="L2560" s="796">
        <v>5</v>
      </c>
      <c r="M2560" s="792">
        <v>12</v>
      </c>
      <c r="N2560" s="794">
        <v>34196.199999999997</v>
      </c>
      <c r="O2560" s="796">
        <v>1</v>
      </c>
      <c r="P2560" s="796">
        <v>6</v>
      </c>
      <c r="Q2560" s="794">
        <v>16528.559999999998</v>
      </c>
    </row>
    <row r="2561" spans="2:17" s="49" customFormat="1" ht="11.25">
      <c r="B2561" s="791" t="s">
        <v>1225</v>
      </c>
      <c r="C2561" s="792" t="s">
        <v>1233</v>
      </c>
      <c r="D2561" s="792" t="s">
        <v>86</v>
      </c>
      <c r="E2561" s="793" t="s">
        <v>1312</v>
      </c>
      <c r="F2561" s="794">
        <v>2000</v>
      </c>
      <c r="G2561" s="792" t="s">
        <v>7836</v>
      </c>
      <c r="H2561" s="795" t="s">
        <v>7837</v>
      </c>
      <c r="I2561" s="795" t="s">
        <v>5666</v>
      </c>
      <c r="J2561" s="795" t="s">
        <v>1238</v>
      </c>
      <c r="K2561" s="793" t="s">
        <v>1260</v>
      </c>
      <c r="L2561" s="796">
        <v>1</v>
      </c>
      <c r="M2561" s="792">
        <v>12</v>
      </c>
      <c r="N2561" s="794">
        <v>26972.63</v>
      </c>
      <c r="O2561" s="796">
        <v>1</v>
      </c>
      <c r="P2561" s="796">
        <v>6</v>
      </c>
      <c r="Q2561" s="794">
        <v>12915.83</v>
      </c>
    </row>
    <row r="2562" spans="2:17" s="49" customFormat="1" ht="11.25">
      <c r="B2562" s="791" t="s">
        <v>1225</v>
      </c>
      <c r="C2562" s="792" t="s">
        <v>1233</v>
      </c>
      <c r="D2562" s="792" t="s">
        <v>86</v>
      </c>
      <c r="E2562" s="793" t="s">
        <v>1339</v>
      </c>
      <c r="F2562" s="794">
        <v>2300</v>
      </c>
      <c r="G2562" s="792" t="s">
        <v>7838</v>
      </c>
      <c r="H2562" s="795" t="s">
        <v>7839</v>
      </c>
      <c r="I2562" s="795" t="s">
        <v>7840</v>
      </c>
      <c r="J2562" s="795" t="s">
        <v>1256</v>
      </c>
      <c r="K2562" s="793" t="s">
        <v>1251</v>
      </c>
      <c r="L2562" s="796">
        <v>7</v>
      </c>
      <c r="M2562" s="792">
        <v>12</v>
      </c>
      <c r="N2562" s="794">
        <v>30592</v>
      </c>
      <c r="O2562" s="796">
        <v>1</v>
      </c>
      <c r="P2562" s="796">
        <v>6</v>
      </c>
      <c r="Q2562" s="794">
        <v>14646.62</v>
      </c>
    </row>
    <row r="2563" spans="2:17" s="49" customFormat="1" ht="11.25">
      <c r="B2563" s="791" t="s">
        <v>1225</v>
      </c>
      <c r="C2563" s="792" t="s">
        <v>1243</v>
      </c>
      <c r="D2563" s="792" t="s">
        <v>86</v>
      </c>
      <c r="E2563" s="793" t="s">
        <v>1244</v>
      </c>
      <c r="F2563" s="794">
        <v>2000</v>
      </c>
      <c r="G2563" s="792" t="s">
        <v>7841</v>
      </c>
      <c r="H2563" s="795" t="s">
        <v>7842</v>
      </c>
      <c r="I2563" s="795" t="s">
        <v>7843</v>
      </c>
      <c r="J2563" s="795" t="s">
        <v>1256</v>
      </c>
      <c r="K2563" s="793" t="s">
        <v>1260</v>
      </c>
      <c r="L2563" s="796">
        <v>0</v>
      </c>
      <c r="M2563" s="792">
        <v>1</v>
      </c>
      <c r="N2563" s="794">
        <v>1994.44</v>
      </c>
      <c r="O2563" s="796"/>
      <c r="P2563" s="796"/>
      <c r="Q2563" s="794"/>
    </row>
    <row r="2564" spans="2:17" s="49" customFormat="1" ht="11.25">
      <c r="B2564" s="791" t="s">
        <v>1225</v>
      </c>
      <c r="C2564" s="792" t="s">
        <v>1233</v>
      </c>
      <c r="D2564" s="792" t="s">
        <v>86</v>
      </c>
      <c r="E2564" s="793" t="s">
        <v>1659</v>
      </c>
      <c r="F2564" s="794">
        <v>2300</v>
      </c>
      <c r="G2564" s="792" t="s">
        <v>7844</v>
      </c>
      <c r="H2564" s="795" t="s">
        <v>7845</v>
      </c>
      <c r="I2564" s="795" t="s">
        <v>7846</v>
      </c>
      <c r="J2564" s="795" t="s">
        <v>1256</v>
      </c>
      <c r="K2564" s="793" t="s">
        <v>1260</v>
      </c>
      <c r="L2564" s="796">
        <v>1</v>
      </c>
      <c r="M2564" s="792">
        <v>12</v>
      </c>
      <c r="N2564" s="794">
        <v>30600</v>
      </c>
      <c r="O2564" s="796">
        <v>1</v>
      </c>
      <c r="P2564" s="796">
        <v>6</v>
      </c>
      <c r="Q2564" s="794">
        <v>14653.33</v>
      </c>
    </row>
    <row r="2565" spans="2:17" s="49" customFormat="1" ht="11.25">
      <c r="B2565" s="791" t="s">
        <v>1225</v>
      </c>
      <c r="C2565" s="792" t="s">
        <v>1233</v>
      </c>
      <c r="D2565" s="792" t="s">
        <v>86</v>
      </c>
      <c r="E2565" s="793" t="s">
        <v>1647</v>
      </c>
      <c r="F2565" s="794">
        <v>4500</v>
      </c>
      <c r="G2565" s="792" t="s">
        <v>7847</v>
      </c>
      <c r="H2565" s="795" t="s">
        <v>7848</v>
      </c>
      <c r="I2565" s="795" t="s">
        <v>2127</v>
      </c>
      <c r="J2565" s="795" t="s">
        <v>1256</v>
      </c>
      <c r="K2565" s="793" t="s">
        <v>1251</v>
      </c>
      <c r="L2565" s="796">
        <v>8</v>
      </c>
      <c r="M2565" s="792">
        <v>12</v>
      </c>
      <c r="N2565" s="794">
        <v>57092.18</v>
      </c>
      <c r="O2565" s="796">
        <v>1</v>
      </c>
      <c r="P2565" s="796">
        <v>6</v>
      </c>
      <c r="Q2565" s="794">
        <v>27771.56</v>
      </c>
    </row>
    <row r="2566" spans="2:17" s="49" customFormat="1" ht="11.25">
      <c r="B2566" s="791" t="s">
        <v>1225</v>
      </c>
      <c r="C2566" s="792" t="s">
        <v>1233</v>
      </c>
      <c r="D2566" s="792" t="s">
        <v>86</v>
      </c>
      <c r="E2566" s="793" t="s">
        <v>2154</v>
      </c>
      <c r="F2566" s="794">
        <v>4000</v>
      </c>
      <c r="G2566" s="792" t="s">
        <v>7849</v>
      </c>
      <c r="H2566" s="795" t="s">
        <v>7850</v>
      </c>
      <c r="I2566" s="795" t="s">
        <v>3435</v>
      </c>
      <c r="J2566" s="795" t="s">
        <v>1256</v>
      </c>
      <c r="K2566" s="793" t="s">
        <v>1251</v>
      </c>
      <c r="L2566" s="796">
        <v>5</v>
      </c>
      <c r="M2566" s="792">
        <v>12</v>
      </c>
      <c r="N2566" s="794">
        <v>50971.380000000005</v>
      </c>
      <c r="O2566" s="796">
        <v>1</v>
      </c>
      <c r="P2566" s="796">
        <v>6</v>
      </c>
      <c r="Q2566" s="794">
        <v>24930</v>
      </c>
    </row>
    <row r="2567" spans="2:17" s="49" customFormat="1" ht="11.25">
      <c r="B2567" s="791" t="s">
        <v>1225</v>
      </c>
      <c r="C2567" s="792" t="s">
        <v>1233</v>
      </c>
      <c r="D2567" s="792" t="s">
        <v>86</v>
      </c>
      <c r="E2567" s="793" t="s">
        <v>1234</v>
      </c>
      <c r="F2567" s="794">
        <v>2000</v>
      </c>
      <c r="G2567" s="792" t="s">
        <v>7851</v>
      </c>
      <c r="H2567" s="795" t="s">
        <v>7852</v>
      </c>
      <c r="I2567" s="795" t="s">
        <v>7853</v>
      </c>
      <c r="J2567" s="795" t="s">
        <v>1238</v>
      </c>
      <c r="K2567" s="793" t="s">
        <v>1260</v>
      </c>
      <c r="L2567" s="796">
        <v>1</v>
      </c>
      <c r="M2567" s="792">
        <v>12</v>
      </c>
      <c r="N2567" s="794">
        <v>27000</v>
      </c>
      <c r="O2567" s="796">
        <v>1</v>
      </c>
      <c r="P2567" s="796">
        <v>6</v>
      </c>
      <c r="Q2567" s="794">
        <v>12861.25</v>
      </c>
    </row>
    <row r="2568" spans="2:17" s="49" customFormat="1" ht="11.25">
      <c r="B2568" s="791" t="s">
        <v>1225</v>
      </c>
      <c r="C2568" s="792" t="s">
        <v>1233</v>
      </c>
      <c r="D2568" s="792" t="s">
        <v>86</v>
      </c>
      <c r="E2568" s="793" t="s">
        <v>6801</v>
      </c>
      <c r="F2568" s="794">
        <v>2500</v>
      </c>
      <c r="G2568" s="792" t="s">
        <v>7854</v>
      </c>
      <c r="H2568" s="795" t="s">
        <v>7855</v>
      </c>
      <c r="I2568" s="795" t="s">
        <v>2416</v>
      </c>
      <c r="J2568" s="795" t="s">
        <v>1256</v>
      </c>
      <c r="K2568" s="793" t="s">
        <v>1327</v>
      </c>
      <c r="L2568" s="796">
        <v>8</v>
      </c>
      <c r="M2568" s="792">
        <v>12</v>
      </c>
      <c r="N2568" s="794">
        <v>32896.53</v>
      </c>
      <c r="O2568" s="796">
        <v>1</v>
      </c>
      <c r="P2568" s="796">
        <v>6</v>
      </c>
      <c r="Q2568" s="794">
        <v>15924.44</v>
      </c>
    </row>
    <row r="2569" spans="2:17" s="49" customFormat="1" ht="11.25">
      <c r="B2569" s="791" t="s">
        <v>1225</v>
      </c>
      <c r="C2569" s="792" t="s">
        <v>1233</v>
      </c>
      <c r="D2569" s="792" t="s">
        <v>86</v>
      </c>
      <c r="E2569" s="793" t="s">
        <v>1244</v>
      </c>
      <c r="F2569" s="794">
        <v>2000</v>
      </c>
      <c r="G2569" s="792" t="s">
        <v>7856</v>
      </c>
      <c r="H2569" s="795" t="s">
        <v>7857</v>
      </c>
      <c r="I2569" s="795" t="s">
        <v>1775</v>
      </c>
      <c r="J2569" s="795" t="s">
        <v>1256</v>
      </c>
      <c r="K2569" s="793" t="s">
        <v>1232</v>
      </c>
      <c r="L2569" s="796">
        <v>1</v>
      </c>
      <c r="M2569" s="792">
        <v>12</v>
      </c>
      <c r="N2569" s="794">
        <v>26749.870000000003</v>
      </c>
      <c r="O2569" s="796">
        <v>1</v>
      </c>
      <c r="P2569" s="796">
        <v>6</v>
      </c>
      <c r="Q2569" s="794">
        <v>12796.39</v>
      </c>
    </row>
    <row r="2570" spans="2:17" s="49" customFormat="1" ht="11.25">
      <c r="B2570" s="791" t="s">
        <v>1225</v>
      </c>
      <c r="C2570" s="792" t="s">
        <v>1233</v>
      </c>
      <c r="D2570" s="792" t="s">
        <v>86</v>
      </c>
      <c r="E2570" s="793" t="s">
        <v>1505</v>
      </c>
      <c r="F2570" s="794">
        <v>1800</v>
      </c>
      <c r="G2570" s="792" t="s">
        <v>7858</v>
      </c>
      <c r="H2570" s="795" t="s">
        <v>7859</v>
      </c>
      <c r="I2570" s="795" t="s">
        <v>1242</v>
      </c>
      <c r="J2570" s="795" t="s">
        <v>1242</v>
      </c>
      <c r="K2570" s="793" t="s">
        <v>1242</v>
      </c>
      <c r="L2570" s="796">
        <v>7</v>
      </c>
      <c r="M2570" s="792">
        <v>12</v>
      </c>
      <c r="N2570" s="794">
        <v>24539.87</v>
      </c>
      <c r="O2570" s="796">
        <v>1</v>
      </c>
      <c r="P2570" s="796">
        <v>6</v>
      </c>
      <c r="Q2570" s="794">
        <v>11730</v>
      </c>
    </row>
    <row r="2571" spans="2:17" s="49" customFormat="1" ht="11.25">
      <c r="B2571" s="791" t="s">
        <v>1225</v>
      </c>
      <c r="C2571" s="792" t="s">
        <v>1233</v>
      </c>
      <c r="D2571" s="792" t="s">
        <v>86</v>
      </c>
      <c r="E2571" s="793" t="s">
        <v>3168</v>
      </c>
      <c r="F2571" s="794">
        <v>2000</v>
      </c>
      <c r="G2571" s="792" t="s">
        <v>7860</v>
      </c>
      <c r="H2571" s="795" t="s">
        <v>7861</v>
      </c>
      <c r="I2571" s="795" t="s">
        <v>1280</v>
      </c>
      <c r="J2571" s="795" t="s">
        <v>1256</v>
      </c>
      <c r="K2571" s="793" t="s">
        <v>1251</v>
      </c>
      <c r="L2571" s="796">
        <v>1</v>
      </c>
      <c r="M2571" s="792">
        <v>12</v>
      </c>
      <c r="N2571" s="794">
        <v>26973.59</v>
      </c>
      <c r="O2571" s="796">
        <v>1</v>
      </c>
      <c r="P2571" s="796">
        <v>6</v>
      </c>
      <c r="Q2571" s="794">
        <v>12859.57</v>
      </c>
    </row>
    <row r="2572" spans="2:17" s="49" customFormat="1" ht="11.25">
      <c r="B2572" s="791" t="s">
        <v>1225</v>
      </c>
      <c r="C2572" s="792" t="s">
        <v>1233</v>
      </c>
      <c r="D2572" s="792" t="s">
        <v>86</v>
      </c>
      <c r="E2572" s="793" t="s">
        <v>1339</v>
      </c>
      <c r="F2572" s="794">
        <v>2300</v>
      </c>
      <c r="G2572" s="792" t="s">
        <v>7862</v>
      </c>
      <c r="H2572" s="795" t="s">
        <v>7863</v>
      </c>
      <c r="I2572" s="795" t="s">
        <v>1290</v>
      </c>
      <c r="J2572" s="795" t="s">
        <v>1238</v>
      </c>
      <c r="K2572" s="793" t="s">
        <v>1251</v>
      </c>
      <c r="L2572" s="796">
        <v>1</v>
      </c>
      <c r="M2572" s="792">
        <v>12</v>
      </c>
      <c r="N2572" s="794">
        <v>30442.82</v>
      </c>
      <c r="O2572" s="796">
        <v>1</v>
      </c>
      <c r="P2572" s="796">
        <v>6</v>
      </c>
      <c r="Q2572" s="794">
        <v>14730</v>
      </c>
    </row>
    <row r="2573" spans="2:17" s="49" customFormat="1" ht="11.25">
      <c r="B2573" s="791" t="s">
        <v>1225</v>
      </c>
      <c r="C2573" s="792" t="s">
        <v>1226</v>
      </c>
      <c r="D2573" s="792" t="s">
        <v>86</v>
      </c>
      <c r="E2573" s="793" t="s">
        <v>1244</v>
      </c>
      <c r="F2573" s="794">
        <v>2000</v>
      </c>
      <c r="G2573" s="792" t="s">
        <v>7864</v>
      </c>
      <c r="H2573" s="795" t="s">
        <v>7865</v>
      </c>
      <c r="I2573" s="795" t="s">
        <v>4677</v>
      </c>
      <c r="J2573" s="795" t="s">
        <v>1256</v>
      </c>
      <c r="K2573" s="793" t="s">
        <v>1251</v>
      </c>
      <c r="L2573" s="796">
        <v>0</v>
      </c>
      <c r="M2573" s="792">
        <v>1</v>
      </c>
      <c r="N2573" s="794">
        <v>2572.2199999999998</v>
      </c>
      <c r="O2573" s="796"/>
      <c r="P2573" s="796"/>
      <c r="Q2573" s="794"/>
    </row>
    <row r="2574" spans="2:17" s="49" customFormat="1" ht="11.25">
      <c r="B2574" s="791" t="s">
        <v>1225</v>
      </c>
      <c r="C2574" s="792" t="s">
        <v>1233</v>
      </c>
      <c r="D2574" s="792" t="s">
        <v>86</v>
      </c>
      <c r="E2574" s="793" t="s">
        <v>1339</v>
      </c>
      <c r="F2574" s="794">
        <v>2300</v>
      </c>
      <c r="G2574" s="792" t="s">
        <v>7866</v>
      </c>
      <c r="H2574" s="795" t="s">
        <v>7867</v>
      </c>
      <c r="I2574" s="795" t="s">
        <v>2391</v>
      </c>
      <c r="J2574" s="795" t="s">
        <v>1256</v>
      </c>
      <c r="K2574" s="793" t="s">
        <v>1251</v>
      </c>
      <c r="L2574" s="796">
        <v>1</v>
      </c>
      <c r="M2574" s="792">
        <v>12</v>
      </c>
      <c r="N2574" s="794">
        <v>29879.82</v>
      </c>
      <c r="O2574" s="796">
        <v>1</v>
      </c>
      <c r="P2574" s="796">
        <v>6</v>
      </c>
      <c r="Q2574" s="794">
        <v>14714.5</v>
      </c>
    </row>
    <row r="2575" spans="2:17" s="49" customFormat="1" ht="11.25">
      <c r="B2575" s="791" t="s">
        <v>1225</v>
      </c>
      <c r="C2575" s="792" t="s">
        <v>1233</v>
      </c>
      <c r="D2575" s="792" t="s">
        <v>86</v>
      </c>
      <c r="E2575" s="793" t="s">
        <v>1339</v>
      </c>
      <c r="F2575" s="794">
        <v>2300</v>
      </c>
      <c r="G2575" s="792" t="s">
        <v>7868</v>
      </c>
      <c r="H2575" s="795" t="s">
        <v>7869</v>
      </c>
      <c r="I2575" s="795" t="s">
        <v>2127</v>
      </c>
      <c r="J2575" s="795" t="s">
        <v>1256</v>
      </c>
      <c r="K2575" s="793" t="s">
        <v>1327</v>
      </c>
      <c r="L2575" s="796">
        <v>7</v>
      </c>
      <c r="M2575" s="792">
        <v>12</v>
      </c>
      <c r="N2575" s="794">
        <v>30597.760000000002</v>
      </c>
      <c r="O2575" s="796">
        <v>1</v>
      </c>
      <c r="P2575" s="796">
        <v>6</v>
      </c>
      <c r="Q2575" s="794">
        <v>14730</v>
      </c>
    </row>
    <row r="2576" spans="2:17" s="49" customFormat="1" ht="11.25">
      <c r="B2576" s="791" t="s">
        <v>1225</v>
      </c>
      <c r="C2576" s="792" t="s">
        <v>1233</v>
      </c>
      <c r="D2576" s="792" t="s">
        <v>86</v>
      </c>
      <c r="E2576" s="793" t="s">
        <v>1494</v>
      </c>
      <c r="F2576" s="794">
        <v>1500</v>
      </c>
      <c r="G2576" s="792" t="s">
        <v>7870</v>
      </c>
      <c r="H2576" s="795" t="s">
        <v>7871</v>
      </c>
      <c r="I2576" s="795" t="s">
        <v>1242</v>
      </c>
      <c r="J2576" s="795" t="s">
        <v>1242</v>
      </c>
      <c r="K2576" s="793" t="s">
        <v>1242</v>
      </c>
      <c r="L2576" s="796">
        <v>7</v>
      </c>
      <c r="M2576" s="792">
        <v>12</v>
      </c>
      <c r="N2576" s="794">
        <v>21112.400000000001</v>
      </c>
      <c r="O2576" s="796">
        <v>1</v>
      </c>
      <c r="P2576" s="796">
        <v>6</v>
      </c>
      <c r="Q2576" s="794">
        <v>9908.1299999999992</v>
      </c>
    </row>
    <row r="2577" spans="2:17" s="49" customFormat="1" ht="11.25">
      <c r="B2577" s="791" t="s">
        <v>1225</v>
      </c>
      <c r="C2577" s="792" t="s">
        <v>1226</v>
      </c>
      <c r="D2577" s="792" t="s">
        <v>86</v>
      </c>
      <c r="E2577" s="793" t="s">
        <v>1339</v>
      </c>
      <c r="F2577" s="794">
        <v>1800</v>
      </c>
      <c r="G2577" s="792" t="s">
        <v>7872</v>
      </c>
      <c r="H2577" s="795" t="s">
        <v>7873</v>
      </c>
      <c r="I2577" s="795" t="s">
        <v>1242</v>
      </c>
      <c r="J2577" s="795" t="s">
        <v>1242</v>
      </c>
      <c r="K2577" s="793" t="s">
        <v>1242</v>
      </c>
      <c r="L2577" s="796">
        <v>0</v>
      </c>
      <c r="M2577" s="792">
        <v>1</v>
      </c>
      <c r="N2577" s="794">
        <v>60</v>
      </c>
      <c r="O2577" s="796"/>
      <c r="P2577" s="796"/>
      <c r="Q2577" s="794"/>
    </row>
    <row r="2578" spans="2:17" s="49" customFormat="1" ht="11.25">
      <c r="B2578" s="791" t="s">
        <v>1225</v>
      </c>
      <c r="C2578" s="792" t="s">
        <v>1233</v>
      </c>
      <c r="D2578" s="792" t="s">
        <v>86</v>
      </c>
      <c r="E2578" s="793" t="s">
        <v>7874</v>
      </c>
      <c r="F2578" s="794">
        <v>1500</v>
      </c>
      <c r="G2578" s="792" t="s">
        <v>7875</v>
      </c>
      <c r="H2578" s="795" t="s">
        <v>7876</v>
      </c>
      <c r="I2578" s="795" t="s">
        <v>7877</v>
      </c>
      <c r="J2578" s="795" t="s">
        <v>1238</v>
      </c>
      <c r="K2578" s="793" t="s">
        <v>1251</v>
      </c>
      <c r="L2578" s="796">
        <v>7</v>
      </c>
      <c r="M2578" s="792">
        <v>12</v>
      </c>
      <c r="N2578" s="794">
        <v>21033.119999999999</v>
      </c>
      <c r="O2578" s="796">
        <v>1</v>
      </c>
      <c r="P2578" s="796">
        <v>6</v>
      </c>
      <c r="Q2578" s="794">
        <v>9853.5400000000009</v>
      </c>
    </row>
    <row r="2579" spans="2:17" s="49" customFormat="1" ht="11.25">
      <c r="B2579" s="791" t="s">
        <v>1225</v>
      </c>
      <c r="C2579" s="792" t="s">
        <v>1233</v>
      </c>
      <c r="D2579" s="792" t="s">
        <v>86</v>
      </c>
      <c r="E2579" s="793" t="s">
        <v>3095</v>
      </c>
      <c r="F2579" s="794">
        <v>2600</v>
      </c>
      <c r="G2579" s="792" t="s">
        <v>7878</v>
      </c>
      <c r="H2579" s="795" t="s">
        <v>7879</v>
      </c>
      <c r="I2579" s="795" t="s">
        <v>7880</v>
      </c>
      <c r="J2579" s="795" t="s">
        <v>1238</v>
      </c>
      <c r="K2579" s="793" t="s">
        <v>1232</v>
      </c>
      <c r="L2579" s="796">
        <v>1</v>
      </c>
      <c r="M2579" s="792">
        <v>12</v>
      </c>
      <c r="N2579" s="794">
        <v>34168.21</v>
      </c>
      <c r="O2579" s="796">
        <v>1</v>
      </c>
      <c r="P2579" s="796">
        <v>6</v>
      </c>
      <c r="Q2579" s="794">
        <v>16303.95</v>
      </c>
    </row>
    <row r="2580" spans="2:17" s="49" customFormat="1" ht="11.25">
      <c r="B2580" s="791" t="s">
        <v>1225</v>
      </c>
      <c r="C2580" s="792" t="s">
        <v>1233</v>
      </c>
      <c r="D2580" s="792" t="s">
        <v>86</v>
      </c>
      <c r="E2580" s="793" t="s">
        <v>5061</v>
      </c>
      <c r="F2580" s="794">
        <v>5500</v>
      </c>
      <c r="G2580" s="792" t="s">
        <v>7881</v>
      </c>
      <c r="H2580" s="795" t="s">
        <v>7882</v>
      </c>
      <c r="I2580" s="795" t="s">
        <v>5066</v>
      </c>
      <c r="J2580" s="795" t="s">
        <v>1256</v>
      </c>
      <c r="K2580" s="793" t="s">
        <v>1251</v>
      </c>
      <c r="L2580" s="796">
        <v>1</v>
      </c>
      <c r="M2580" s="792">
        <v>12</v>
      </c>
      <c r="N2580" s="794">
        <v>69320.06</v>
      </c>
      <c r="O2580" s="796">
        <v>1</v>
      </c>
      <c r="P2580" s="796">
        <v>6</v>
      </c>
      <c r="Q2580" s="794">
        <v>33745.130000000005</v>
      </c>
    </row>
    <row r="2581" spans="2:17" s="49" customFormat="1" ht="11.25">
      <c r="B2581" s="791" t="s">
        <v>1225</v>
      </c>
      <c r="C2581" s="792" t="s">
        <v>1233</v>
      </c>
      <c r="D2581" s="792" t="s">
        <v>86</v>
      </c>
      <c r="E2581" s="793" t="s">
        <v>1647</v>
      </c>
      <c r="F2581" s="794">
        <v>4500</v>
      </c>
      <c r="G2581" s="792" t="s">
        <v>7883</v>
      </c>
      <c r="H2581" s="795" t="s">
        <v>7884</v>
      </c>
      <c r="I2581" s="795" t="s">
        <v>1620</v>
      </c>
      <c r="J2581" s="795" t="s">
        <v>1256</v>
      </c>
      <c r="K2581" s="793" t="s">
        <v>1251</v>
      </c>
      <c r="L2581" s="796">
        <v>7</v>
      </c>
      <c r="M2581" s="792">
        <v>12</v>
      </c>
      <c r="N2581" s="794">
        <v>56960</v>
      </c>
      <c r="O2581" s="796">
        <v>0</v>
      </c>
      <c r="P2581" s="796">
        <v>1</v>
      </c>
      <c r="Q2581" s="794">
        <v>7125</v>
      </c>
    </row>
    <row r="2582" spans="2:17" s="49" customFormat="1" ht="11.25">
      <c r="B2582" s="791" t="s">
        <v>1225</v>
      </c>
      <c r="C2582" s="792" t="s">
        <v>1233</v>
      </c>
      <c r="D2582" s="792" t="s">
        <v>86</v>
      </c>
      <c r="E2582" s="793" t="s">
        <v>1339</v>
      </c>
      <c r="F2582" s="794">
        <v>2300</v>
      </c>
      <c r="G2582" s="792" t="s">
        <v>7885</v>
      </c>
      <c r="H2582" s="795" t="s">
        <v>7886</v>
      </c>
      <c r="I2582" s="795" t="s">
        <v>1500</v>
      </c>
      <c r="J2582" s="795" t="s">
        <v>1238</v>
      </c>
      <c r="K2582" s="793" t="s">
        <v>1251</v>
      </c>
      <c r="L2582" s="796">
        <v>7</v>
      </c>
      <c r="M2582" s="792">
        <v>12</v>
      </c>
      <c r="N2582" s="794">
        <v>26560.350000000002</v>
      </c>
      <c r="O2582" s="796">
        <v>1</v>
      </c>
      <c r="P2582" s="796">
        <v>6</v>
      </c>
      <c r="Q2582" s="794">
        <v>14730</v>
      </c>
    </row>
    <row r="2583" spans="2:17" s="49" customFormat="1" ht="11.25">
      <c r="B2583" s="791" t="s">
        <v>1225</v>
      </c>
      <c r="C2583" s="792" t="s">
        <v>1233</v>
      </c>
      <c r="D2583" s="792" t="s">
        <v>86</v>
      </c>
      <c r="E2583" s="793" t="s">
        <v>1244</v>
      </c>
      <c r="F2583" s="794">
        <v>2000</v>
      </c>
      <c r="G2583" s="792" t="s">
        <v>7887</v>
      </c>
      <c r="H2583" s="795" t="s">
        <v>7888</v>
      </c>
      <c r="I2583" s="795" t="s">
        <v>1290</v>
      </c>
      <c r="J2583" s="795" t="s">
        <v>1238</v>
      </c>
      <c r="K2583" s="793" t="s">
        <v>1232</v>
      </c>
      <c r="L2583" s="796">
        <v>1</v>
      </c>
      <c r="M2583" s="792">
        <v>12</v>
      </c>
      <c r="N2583" s="794">
        <v>26998.9</v>
      </c>
      <c r="O2583" s="796">
        <v>1</v>
      </c>
      <c r="P2583" s="796">
        <v>6</v>
      </c>
      <c r="Q2583" s="794">
        <v>12929.59</v>
      </c>
    </row>
    <row r="2584" spans="2:17" s="49" customFormat="1" ht="11.25">
      <c r="B2584" s="791" t="s">
        <v>1225</v>
      </c>
      <c r="C2584" s="792" t="s">
        <v>1233</v>
      </c>
      <c r="D2584" s="792" t="s">
        <v>86</v>
      </c>
      <c r="E2584" s="793" t="s">
        <v>3309</v>
      </c>
      <c r="F2584" s="794">
        <v>2500</v>
      </c>
      <c r="G2584" s="792" t="s">
        <v>7889</v>
      </c>
      <c r="H2584" s="795" t="s">
        <v>7890</v>
      </c>
      <c r="I2584" s="795" t="s">
        <v>7891</v>
      </c>
      <c r="J2584" s="795" t="s">
        <v>1238</v>
      </c>
      <c r="K2584" s="793" t="s">
        <v>1232</v>
      </c>
      <c r="L2584" s="796">
        <v>1</v>
      </c>
      <c r="M2584" s="792">
        <v>12</v>
      </c>
      <c r="N2584" s="794">
        <v>32997.919999999998</v>
      </c>
      <c r="O2584" s="796">
        <v>1</v>
      </c>
      <c r="P2584" s="796">
        <v>6</v>
      </c>
      <c r="Q2584" s="794">
        <v>15929.130000000001</v>
      </c>
    </row>
    <row r="2585" spans="2:17" s="49" customFormat="1" ht="11.25">
      <c r="B2585" s="791" t="s">
        <v>1225</v>
      </c>
      <c r="C2585" s="792" t="s">
        <v>1243</v>
      </c>
      <c r="D2585" s="792" t="s">
        <v>86</v>
      </c>
      <c r="E2585" s="793" t="s">
        <v>1505</v>
      </c>
      <c r="F2585" s="794">
        <v>1800</v>
      </c>
      <c r="G2585" s="792" t="s">
        <v>7892</v>
      </c>
      <c r="H2585" s="795" t="s">
        <v>7893</v>
      </c>
      <c r="I2585" s="795" t="s">
        <v>1857</v>
      </c>
      <c r="J2585" s="795" t="s">
        <v>1256</v>
      </c>
      <c r="K2585" s="793" t="s">
        <v>1251</v>
      </c>
      <c r="L2585" s="796">
        <v>0</v>
      </c>
      <c r="M2585" s="792">
        <v>1</v>
      </c>
      <c r="N2585" s="794">
        <v>1615</v>
      </c>
      <c r="O2585" s="796"/>
      <c r="P2585" s="796"/>
      <c r="Q2585" s="794"/>
    </row>
    <row r="2586" spans="2:17" s="49" customFormat="1" ht="11.25">
      <c r="B2586" s="791" t="s">
        <v>1225</v>
      </c>
      <c r="C2586" s="792" t="s">
        <v>1233</v>
      </c>
      <c r="D2586" s="792" t="s">
        <v>86</v>
      </c>
      <c r="E2586" s="793" t="s">
        <v>1244</v>
      </c>
      <c r="F2586" s="794">
        <v>2000</v>
      </c>
      <c r="G2586" s="792" t="s">
        <v>7894</v>
      </c>
      <c r="H2586" s="795" t="s">
        <v>7895</v>
      </c>
      <c r="I2586" s="795" t="s">
        <v>1290</v>
      </c>
      <c r="J2586" s="795" t="s">
        <v>1238</v>
      </c>
      <c r="K2586" s="793" t="s">
        <v>1251</v>
      </c>
      <c r="L2586" s="796">
        <v>1</v>
      </c>
      <c r="M2586" s="792">
        <v>12</v>
      </c>
      <c r="N2586" s="794">
        <v>26530.97</v>
      </c>
      <c r="O2586" s="796">
        <v>1</v>
      </c>
      <c r="P2586" s="796">
        <v>6</v>
      </c>
      <c r="Q2586" s="794">
        <v>12677.63</v>
      </c>
    </row>
    <row r="2587" spans="2:17" s="49" customFormat="1" ht="11.25">
      <c r="B2587" s="791" t="s">
        <v>1225</v>
      </c>
      <c r="C2587" s="792" t="s">
        <v>1233</v>
      </c>
      <c r="D2587" s="792" t="s">
        <v>86</v>
      </c>
      <c r="E2587" s="793" t="s">
        <v>6010</v>
      </c>
      <c r="F2587" s="794">
        <v>4500</v>
      </c>
      <c r="G2587" s="792" t="s">
        <v>7896</v>
      </c>
      <c r="H2587" s="795" t="s">
        <v>7897</v>
      </c>
      <c r="I2587" s="795" t="s">
        <v>1513</v>
      </c>
      <c r="J2587" s="795" t="s">
        <v>1256</v>
      </c>
      <c r="K2587" s="793" t="s">
        <v>1251</v>
      </c>
      <c r="L2587" s="796">
        <v>7</v>
      </c>
      <c r="M2587" s="792">
        <v>12</v>
      </c>
      <c r="N2587" s="794">
        <v>56850</v>
      </c>
      <c r="O2587" s="796">
        <v>1</v>
      </c>
      <c r="P2587" s="796">
        <v>6</v>
      </c>
      <c r="Q2587" s="794">
        <v>27930</v>
      </c>
    </row>
    <row r="2588" spans="2:17" s="49" customFormat="1" ht="11.25">
      <c r="B2588" s="791" t="s">
        <v>1225</v>
      </c>
      <c r="C2588" s="792" t="s">
        <v>1233</v>
      </c>
      <c r="D2588" s="792" t="s">
        <v>86</v>
      </c>
      <c r="E2588" s="793" t="s">
        <v>5217</v>
      </c>
      <c r="F2588" s="794">
        <v>2500</v>
      </c>
      <c r="G2588" s="792" t="s">
        <v>7898</v>
      </c>
      <c r="H2588" s="795" t="s">
        <v>7899</v>
      </c>
      <c r="I2588" s="795" t="s">
        <v>7900</v>
      </c>
      <c r="J2588" s="795" t="s">
        <v>1238</v>
      </c>
      <c r="K2588" s="793" t="s">
        <v>1251</v>
      </c>
      <c r="L2588" s="796">
        <v>7</v>
      </c>
      <c r="M2588" s="792">
        <v>12</v>
      </c>
      <c r="N2588" s="794">
        <v>32882.639999999999</v>
      </c>
      <c r="O2588" s="796">
        <v>1</v>
      </c>
      <c r="P2588" s="796">
        <v>6</v>
      </c>
      <c r="Q2588" s="794">
        <v>15928.78</v>
      </c>
    </row>
    <row r="2589" spans="2:17" s="49" customFormat="1" ht="11.25">
      <c r="B2589" s="791" t="s">
        <v>1225</v>
      </c>
      <c r="C2589" s="792" t="s">
        <v>1233</v>
      </c>
      <c r="D2589" s="792" t="s">
        <v>86</v>
      </c>
      <c r="E2589" s="793" t="s">
        <v>2426</v>
      </c>
      <c r="F2589" s="794">
        <v>2600</v>
      </c>
      <c r="G2589" s="792" t="s">
        <v>7901</v>
      </c>
      <c r="H2589" s="795" t="s">
        <v>7902</v>
      </c>
      <c r="I2589" s="795" t="s">
        <v>1250</v>
      </c>
      <c r="J2589" s="795" t="s">
        <v>1238</v>
      </c>
      <c r="K2589" s="793" t="s">
        <v>1232</v>
      </c>
      <c r="L2589" s="796">
        <v>1</v>
      </c>
      <c r="M2589" s="792">
        <v>12</v>
      </c>
      <c r="N2589" s="794">
        <v>34196.75</v>
      </c>
      <c r="O2589" s="796">
        <v>1</v>
      </c>
      <c r="P2589" s="796">
        <v>6</v>
      </c>
      <c r="Q2589" s="794">
        <v>16182.970000000001</v>
      </c>
    </row>
    <row r="2590" spans="2:17" s="49" customFormat="1" ht="11.25">
      <c r="B2590" s="791" t="s">
        <v>1225</v>
      </c>
      <c r="C2590" s="792" t="s">
        <v>1233</v>
      </c>
      <c r="D2590" s="792" t="s">
        <v>86</v>
      </c>
      <c r="E2590" s="793" t="s">
        <v>1659</v>
      </c>
      <c r="F2590" s="794">
        <v>2300</v>
      </c>
      <c r="G2590" s="792" t="s">
        <v>7903</v>
      </c>
      <c r="H2590" s="795" t="s">
        <v>7904</v>
      </c>
      <c r="I2590" s="795" t="s">
        <v>1280</v>
      </c>
      <c r="J2590" s="795" t="s">
        <v>1256</v>
      </c>
      <c r="K2590" s="793" t="s">
        <v>1251</v>
      </c>
      <c r="L2590" s="796">
        <v>1</v>
      </c>
      <c r="M2590" s="792">
        <v>12</v>
      </c>
      <c r="N2590" s="794">
        <v>30570.28</v>
      </c>
      <c r="O2590" s="796">
        <v>1</v>
      </c>
      <c r="P2590" s="796">
        <v>6</v>
      </c>
      <c r="Q2590" s="794">
        <v>14730</v>
      </c>
    </row>
    <row r="2591" spans="2:17" s="49" customFormat="1" ht="11.25">
      <c r="B2591" s="791" t="s">
        <v>1225</v>
      </c>
      <c r="C2591" s="792" t="s">
        <v>1233</v>
      </c>
      <c r="D2591" s="792" t="s">
        <v>86</v>
      </c>
      <c r="E2591" s="793" t="s">
        <v>2297</v>
      </c>
      <c r="F2591" s="794">
        <v>2000</v>
      </c>
      <c r="G2591" s="792" t="s">
        <v>7905</v>
      </c>
      <c r="H2591" s="795" t="s">
        <v>7906</v>
      </c>
      <c r="I2591" s="795" t="s">
        <v>1263</v>
      </c>
      <c r="J2591" s="795" t="s">
        <v>1238</v>
      </c>
      <c r="K2591" s="793" t="s">
        <v>1232</v>
      </c>
      <c r="L2591" s="796">
        <v>1</v>
      </c>
      <c r="M2591" s="792">
        <v>12</v>
      </c>
      <c r="N2591" s="794">
        <v>26950.02</v>
      </c>
      <c r="O2591" s="796">
        <v>1</v>
      </c>
      <c r="P2591" s="796">
        <v>6</v>
      </c>
      <c r="Q2591" s="794">
        <v>8724.869999999999</v>
      </c>
    </row>
    <row r="2592" spans="2:17" s="49" customFormat="1" ht="11.25">
      <c r="B2592" s="791" t="s">
        <v>1225</v>
      </c>
      <c r="C2592" s="792" t="s">
        <v>1233</v>
      </c>
      <c r="D2592" s="792" t="s">
        <v>86</v>
      </c>
      <c r="E2592" s="793" t="s">
        <v>1287</v>
      </c>
      <c r="F2592" s="794">
        <v>2100</v>
      </c>
      <c r="G2592" s="792" t="s">
        <v>7907</v>
      </c>
      <c r="H2592" s="795" t="s">
        <v>7908</v>
      </c>
      <c r="I2592" s="795" t="s">
        <v>7909</v>
      </c>
      <c r="J2592" s="795" t="s">
        <v>1256</v>
      </c>
      <c r="K2592" s="793" t="s">
        <v>1232</v>
      </c>
      <c r="L2592" s="796">
        <v>7</v>
      </c>
      <c r="M2592" s="792">
        <v>12</v>
      </c>
      <c r="N2592" s="794">
        <v>28265.33</v>
      </c>
      <c r="O2592" s="796">
        <v>1</v>
      </c>
      <c r="P2592" s="796">
        <v>6</v>
      </c>
      <c r="Q2592" s="794">
        <v>13527.81</v>
      </c>
    </row>
    <row r="2593" spans="2:17" s="49" customFormat="1" ht="11.25">
      <c r="B2593" s="791" t="s">
        <v>1225</v>
      </c>
      <c r="C2593" s="792" t="s">
        <v>1226</v>
      </c>
      <c r="D2593" s="792" t="s">
        <v>86</v>
      </c>
      <c r="E2593" s="793" t="s">
        <v>5422</v>
      </c>
      <c r="F2593" s="794">
        <v>1500</v>
      </c>
      <c r="G2593" s="792" t="s">
        <v>7910</v>
      </c>
      <c r="H2593" s="795" t="s">
        <v>7911</v>
      </c>
      <c r="I2593" s="795" t="s">
        <v>1242</v>
      </c>
      <c r="J2593" s="795" t="s">
        <v>1242</v>
      </c>
      <c r="K2593" s="793" t="s">
        <v>1242</v>
      </c>
      <c r="L2593" s="796">
        <v>1</v>
      </c>
      <c r="M2593" s="792">
        <v>3</v>
      </c>
      <c r="N2593" s="794">
        <v>4100.1000000000004</v>
      </c>
      <c r="O2593" s="796"/>
      <c r="P2593" s="796"/>
      <c r="Q2593" s="794"/>
    </row>
    <row r="2594" spans="2:17" s="49" customFormat="1" ht="11.25">
      <c r="B2594" s="791" t="s">
        <v>1225</v>
      </c>
      <c r="C2594" s="792" t="s">
        <v>1243</v>
      </c>
      <c r="D2594" s="792" t="s">
        <v>86</v>
      </c>
      <c r="E2594" s="793" t="s">
        <v>5925</v>
      </c>
      <c r="F2594" s="794">
        <v>3000</v>
      </c>
      <c r="G2594" s="792" t="s">
        <v>7912</v>
      </c>
      <c r="H2594" s="795" t="s">
        <v>7913</v>
      </c>
      <c r="I2594" s="795" t="s">
        <v>7914</v>
      </c>
      <c r="J2594" s="795" t="s">
        <v>1256</v>
      </c>
      <c r="K2594" s="793" t="s">
        <v>1327</v>
      </c>
      <c r="L2594" s="796">
        <v>4</v>
      </c>
      <c r="M2594" s="792">
        <v>12</v>
      </c>
      <c r="N2594" s="794">
        <v>38802.07</v>
      </c>
      <c r="O2594" s="796">
        <v>1</v>
      </c>
      <c r="P2594" s="796">
        <v>6</v>
      </c>
      <c r="Q2594" s="794">
        <v>18885.2</v>
      </c>
    </row>
    <row r="2595" spans="2:17" s="49" customFormat="1" ht="11.25">
      <c r="B2595" s="791" t="s">
        <v>1225</v>
      </c>
      <c r="C2595" s="792" t="s">
        <v>1243</v>
      </c>
      <c r="D2595" s="792" t="s">
        <v>86</v>
      </c>
      <c r="E2595" s="793" t="s">
        <v>7915</v>
      </c>
      <c r="F2595" s="794">
        <v>3500</v>
      </c>
      <c r="G2595" s="792" t="s">
        <v>7916</v>
      </c>
      <c r="H2595" s="795" t="s">
        <v>7917</v>
      </c>
      <c r="I2595" s="795" t="s">
        <v>1449</v>
      </c>
      <c r="J2595" s="795" t="s">
        <v>1256</v>
      </c>
      <c r="K2595" s="793" t="s">
        <v>1251</v>
      </c>
      <c r="L2595" s="796">
        <v>7</v>
      </c>
      <c r="M2595" s="792">
        <v>12</v>
      </c>
      <c r="N2595" s="794">
        <v>44920.03</v>
      </c>
      <c r="O2595" s="796">
        <v>1</v>
      </c>
      <c r="P2595" s="796">
        <v>3</v>
      </c>
      <c r="Q2595" s="794">
        <v>9654.16</v>
      </c>
    </row>
    <row r="2596" spans="2:17" s="49" customFormat="1" ht="11.25">
      <c r="B2596" s="791" t="s">
        <v>1225</v>
      </c>
      <c r="C2596" s="792" t="s">
        <v>1233</v>
      </c>
      <c r="D2596" s="792" t="s">
        <v>86</v>
      </c>
      <c r="E2596" s="793" t="s">
        <v>1244</v>
      </c>
      <c r="F2596" s="794">
        <v>2000</v>
      </c>
      <c r="G2596" s="792" t="s">
        <v>7918</v>
      </c>
      <c r="H2596" s="795" t="s">
        <v>7919</v>
      </c>
      <c r="I2596" s="795" t="s">
        <v>7920</v>
      </c>
      <c r="J2596" s="795" t="s">
        <v>1256</v>
      </c>
      <c r="K2596" s="793" t="s">
        <v>1275</v>
      </c>
      <c r="L2596" s="796">
        <v>1</v>
      </c>
      <c r="M2596" s="792">
        <v>12</v>
      </c>
      <c r="N2596" s="794">
        <v>26999.59</v>
      </c>
      <c r="O2596" s="796">
        <v>1</v>
      </c>
      <c r="P2596" s="796">
        <v>6</v>
      </c>
      <c r="Q2596" s="794">
        <v>12792.789999999999</v>
      </c>
    </row>
    <row r="2597" spans="2:17" s="49" customFormat="1" ht="11.25">
      <c r="B2597" s="791" t="s">
        <v>1225</v>
      </c>
      <c r="C2597" s="792" t="s">
        <v>1233</v>
      </c>
      <c r="D2597" s="792" t="s">
        <v>86</v>
      </c>
      <c r="E2597" s="793" t="s">
        <v>1244</v>
      </c>
      <c r="F2597" s="794">
        <v>2000</v>
      </c>
      <c r="G2597" s="792" t="s">
        <v>7921</v>
      </c>
      <c r="H2597" s="795" t="s">
        <v>7922</v>
      </c>
      <c r="I2597" s="795" t="s">
        <v>7923</v>
      </c>
      <c r="J2597" s="795" t="s">
        <v>1238</v>
      </c>
      <c r="K2597" s="793" t="s">
        <v>1232</v>
      </c>
      <c r="L2597" s="796">
        <v>1</v>
      </c>
      <c r="M2597" s="792">
        <v>12</v>
      </c>
      <c r="N2597" s="794">
        <v>26993.77</v>
      </c>
      <c r="O2597" s="796">
        <v>1</v>
      </c>
      <c r="P2597" s="796">
        <v>6</v>
      </c>
      <c r="Q2597" s="794">
        <v>12924.710000000001</v>
      </c>
    </row>
    <row r="2598" spans="2:17" s="49" customFormat="1" ht="11.25">
      <c r="B2598" s="791" t="s">
        <v>1225</v>
      </c>
      <c r="C2598" s="792" t="s">
        <v>1233</v>
      </c>
      <c r="D2598" s="792" t="s">
        <v>86</v>
      </c>
      <c r="E2598" s="793" t="s">
        <v>1244</v>
      </c>
      <c r="F2598" s="794">
        <v>2000</v>
      </c>
      <c r="G2598" s="792" t="s">
        <v>7924</v>
      </c>
      <c r="H2598" s="795" t="s">
        <v>7925</v>
      </c>
      <c r="I2598" s="795" t="s">
        <v>2480</v>
      </c>
      <c r="J2598" s="795" t="s">
        <v>1238</v>
      </c>
      <c r="K2598" s="793" t="s">
        <v>1251</v>
      </c>
      <c r="L2598" s="796">
        <v>1</v>
      </c>
      <c r="M2598" s="792">
        <v>12</v>
      </c>
      <c r="N2598" s="794">
        <v>26991.940000000002</v>
      </c>
      <c r="O2598" s="796">
        <v>1</v>
      </c>
      <c r="P2598" s="796">
        <v>6</v>
      </c>
      <c r="Q2598" s="794">
        <v>12928.880000000001</v>
      </c>
    </row>
    <row r="2599" spans="2:17" s="49" customFormat="1" ht="11.25">
      <c r="B2599" s="791" t="s">
        <v>1225</v>
      </c>
      <c r="C2599" s="792" t="s">
        <v>1233</v>
      </c>
      <c r="D2599" s="792" t="s">
        <v>86</v>
      </c>
      <c r="E2599" s="793" t="s">
        <v>1339</v>
      </c>
      <c r="F2599" s="794">
        <v>2300</v>
      </c>
      <c r="G2599" s="792" t="s">
        <v>7926</v>
      </c>
      <c r="H2599" s="795" t="s">
        <v>7927</v>
      </c>
      <c r="I2599" s="795" t="s">
        <v>1280</v>
      </c>
      <c r="J2599" s="795" t="s">
        <v>1256</v>
      </c>
      <c r="K2599" s="793" t="s">
        <v>1251</v>
      </c>
      <c r="L2599" s="796">
        <v>7</v>
      </c>
      <c r="M2599" s="792">
        <v>12</v>
      </c>
      <c r="N2599" s="794">
        <v>30436.260000000002</v>
      </c>
      <c r="O2599" s="796">
        <v>1</v>
      </c>
      <c r="P2599" s="796">
        <v>6</v>
      </c>
      <c r="Q2599" s="794">
        <v>14698.84</v>
      </c>
    </row>
    <row r="2600" spans="2:17" s="49" customFormat="1" ht="11.25">
      <c r="B2600" s="791" t="s">
        <v>1225</v>
      </c>
      <c r="C2600" s="792" t="s">
        <v>1233</v>
      </c>
      <c r="D2600" s="792" t="s">
        <v>86</v>
      </c>
      <c r="E2600" s="793" t="s">
        <v>1239</v>
      </c>
      <c r="F2600" s="794">
        <v>1500</v>
      </c>
      <c r="G2600" s="792" t="s">
        <v>7928</v>
      </c>
      <c r="H2600" s="795" t="s">
        <v>7929</v>
      </c>
      <c r="I2600" s="795" t="s">
        <v>2039</v>
      </c>
      <c r="J2600" s="795" t="s">
        <v>1238</v>
      </c>
      <c r="K2600" s="793" t="s">
        <v>1251</v>
      </c>
      <c r="L2600" s="796">
        <v>7</v>
      </c>
      <c r="M2600" s="792">
        <v>12</v>
      </c>
      <c r="N2600" s="794">
        <v>22143.75</v>
      </c>
      <c r="O2600" s="796">
        <v>1</v>
      </c>
      <c r="P2600" s="796">
        <v>6</v>
      </c>
      <c r="Q2600" s="794">
        <v>9927.91</v>
      </c>
    </row>
    <row r="2601" spans="2:17" s="49" customFormat="1" ht="11.25">
      <c r="B2601" s="791" t="s">
        <v>1225</v>
      </c>
      <c r="C2601" s="792" t="s">
        <v>1233</v>
      </c>
      <c r="D2601" s="792" t="s">
        <v>86</v>
      </c>
      <c r="E2601" s="793" t="s">
        <v>1252</v>
      </c>
      <c r="F2601" s="794">
        <v>2300</v>
      </c>
      <c r="G2601" s="792" t="s">
        <v>7930</v>
      </c>
      <c r="H2601" s="795" t="s">
        <v>7931</v>
      </c>
      <c r="I2601" s="795" t="s">
        <v>1247</v>
      </c>
      <c r="J2601" s="795" t="s">
        <v>1238</v>
      </c>
      <c r="K2601" s="793" t="s">
        <v>1232</v>
      </c>
      <c r="L2601" s="796">
        <v>4</v>
      </c>
      <c r="M2601" s="792">
        <v>12</v>
      </c>
      <c r="N2601" s="794">
        <v>30378.989999999998</v>
      </c>
      <c r="O2601" s="796">
        <v>1</v>
      </c>
      <c r="P2601" s="796">
        <v>6</v>
      </c>
      <c r="Q2601" s="794">
        <v>14721.37</v>
      </c>
    </row>
    <row r="2602" spans="2:17" s="49" customFormat="1" ht="11.25">
      <c r="B2602" s="791" t="s">
        <v>1225</v>
      </c>
      <c r="C2602" s="792" t="s">
        <v>1233</v>
      </c>
      <c r="D2602" s="792" t="s">
        <v>86</v>
      </c>
      <c r="E2602" s="793" t="s">
        <v>1244</v>
      </c>
      <c r="F2602" s="794">
        <v>2000</v>
      </c>
      <c r="G2602" s="792" t="s">
        <v>7932</v>
      </c>
      <c r="H2602" s="795" t="s">
        <v>7933</v>
      </c>
      <c r="I2602" s="795" t="s">
        <v>1274</v>
      </c>
      <c r="J2602" s="795" t="s">
        <v>1256</v>
      </c>
      <c r="K2602" s="793" t="s">
        <v>1232</v>
      </c>
      <c r="L2602" s="796">
        <v>1</v>
      </c>
      <c r="M2602" s="792">
        <v>12</v>
      </c>
      <c r="N2602" s="794">
        <v>26857.78</v>
      </c>
      <c r="O2602" s="796">
        <v>1</v>
      </c>
      <c r="P2602" s="796">
        <v>6</v>
      </c>
      <c r="Q2602" s="794">
        <v>12926.39</v>
      </c>
    </row>
    <row r="2603" spans="2:17" s="49" customFormat="1" ht="11.25">
      <c r="B2603" s="791" t="s">
        <v>1225</v>
      </c>
      <c r="C2603" s="792" t="s">
        <v>1243</v>
      </c>
      <c r="D2603" s="792" t="s">
        <v>86</v>
      </c>
      <c r="E2603" s="793" t="s">
        <v>1339</v>
      </c>
      <c r="F2603" s="794">
        <v>2300</v>
      </c>
      <c r="G2603" s="792" t="s">
        <v>7934</v>
      </c>
      <c r="H2603" s="795" t="s">
        <v>7935</v>
      </c>
      <c r="I2603" s="795" t="s">
        <v>1247</v>
      </c>
      <c r="J2603" s="795" t="s">
        <v>1256</v>
      </c>
      <c r="K2603" s="793" t="s">
        <v>1251</v>
      </c>
      <c r="L2603" s="796">
        <v>7</v>
      </c>
      <c r="M2603" s="792">
        <v>12</v>
      </c>
      <c r="N2603" s="794">
        <v>30595.84</v>
      </c>
      <c r="O2603" s="796">
        <v>1</v>
      </c>
      <c r="P2603" s="796">
        <v>6</v>
      </c>
      <c r="Q2603" s="794">
        <v>14730</v>
      </c>
    </row>
    <row r="2604" spans="2:17" s="49" customFormat="1" ht="11.25">
      <c r="B2604" s="791" t="s">
        <v>1225</v>
      </c>
      <c r="C2604" s="792" t="s">
        <v>1233</v>
      </c>
      <c r="D2604" s="792" t="s">
        <v>86</v>
      </c>
      <c r="E2604" s="793" t="s">
        <v>1239</v>
      </c>
      <c r="F2604" s="794">
        <v>1500</v>
      </c>
      <c r="G2604" s="792" t="s">
        <v>7936</v>
      </c>
      <c r="H2604" s="795" t="s">
        <v>7937</v>
      </c>
      <c r="I2604" s="795" t="s">
        <v>1242</v>
      </c>
      <c r="J2604" s="795" t="s">
        <v>1242</v>
      </c>
      <c r="K2604" s="793" t="s">
        <v>1242</v>
      </c>
      <c r="L2604" s="796">
        <v>7</v>
      </c>
      <c r="M2604" s="792">
        <v>12</v>
      </c>
      <c r="N2604" s="794">
        <v>21199.690000000002</v>
      </c>
      <c r="O2604" s="796">
        <v>1</v>
      </c>
      <c r="P2604" s="796">
        <v>6</v>
      </c>
      <c r="Q2604" s="794">
        <v>9930</v>
      </c>
    </row>
    <row r="2605" spans="2:17" s="49" customFormat="1" ht="11.25">
      <c r="B2605" s="791" t="s">
        <v>1225</v>
      </c>
      <c r="C2605" s="792" t="s">
        <v>1233</v>
      </c>
      <c r="D2605" s="792" t="s">
        <v>86</v>
      </c>
      <c r="E2605" s="793" t="s">
        <v>1234</v>
      </c>
      <c r="F2605" s="794">
        <v>2000</v>
      </c>
      <c r="G2605" s="792" t="s">
        <v>7938</v>
      </c>
      <c r="H2605" s="795" t="s">
        <v>7939</v>
      </c>
      <c r="I2605" s="795" t="s">
        <v>7940</v>
      </c>
      <c r="J2605" s="795" t="s">
        <v>1238</v>
      </c>
      <c r="K2605" s="793" t="s">
        <v>1260</v>
      </c>
      <c r="L2605" s="796">
        <v>1</v>
      </c>
      <c r="M2605" s="792">
        <v>12</v>
      </c>
      <c r="N2605" s="794">
        <v>26636.35</v>
      </c>
      <c r="O2605" s="796">
        <v>1</v>
      </c>
      <c r="P2605" s="796">
        <v>6</v>
      </c>
      <c r="Q2605" s="794">
        <v>12920.97</v>
      </c>
    </row>
    <row r="2606" spans="2:17" s="49" customFormat="1" ht="11.25">
      <c r="B2606" s="791" t="s">
        <v>1225</v>
      </c>
      <c r="C2606" s="792" t="s">
        <v>1233</v>
      </c>
      <c r="D2606" s="792" t="s">
        <v>86</v>
      </c>
      <c r="E2606" s="793" t="s">
        <v>3810</v>
      </c>
      <c r="F2606" s="794">
        <v>2100</v>
      </c>
      <c r="G2606" s="792" t="s">
        <v>7941</v>
      </c>
      <c r="H2606" s="795" t="s">
        <v>7942</v>
      </c>
      <c r="I2606" s="795" t="s">
        <v>1290</v>
      </c>
      <c r="J2606" s="795" t="s">
        <v>1238</v>
      </c>
      <c r="K2606" s="793" t="s">
        <v>1232</v>
      </c>
      <c r="L2606" s="796">
        <v>7</v>
      </c>
      <c r="M2606" s="792">
        <v>12</v>
      </c>
      <c r="N2606" s="794">
        <v>28200</v>
      </c>
      <c r="O2606" s="796">
        <v>1</v>
      </c>
      <c r="P2606" s="796">
        <v>6</v>
      </c>
      <c r="Q2606" s="794">
        <v>13530</v>
      </c>
    </row>
    <row r="2607" spans="2:17" s="49" customFormat="1" ht="11.25">
      <c r="B2607" s="791" t="s">
        <v>1225</v>
      </c>
      <c r="C2607" s="792" t="s">
        <v>1233</v>
      </c>
      <c r="D2607" s="792" t="s">
        <v>86</v>
      </c>
      <c r="E2607" s="793" t="s">
        <v>7943</v>
      </c>
      <c r="F2607" s="794">
        <v>2600</v>
      </c>
      <c r="G2607" s="792" t="s">
        <v>7944</v>
      </c>
      <c r="H2607" s="795" t="s">
        <v>7945</v>
      </c>
      <c r="I2607" s="795" t="s">
        <v>7946</v>
      </c>
      <c r="J2607" s="795" t="s">
        <v>1256</v>
      </c>
      <c r="K2607" s="793" t="s">
        <v>1327</v>
      </c>
      <c r="L2607" s="796">
        <v>1</v>
      </c>
      <c r="M2607" s="792">
        <v>12</v>
      </c>
      <c r="N2607" s="794">
        <v>34017.919999999998</v>
      </c>
      <c r="O2607" s="796">
        <v>1</v>
      </c>
      <c r="P2607" s="796">
        <v>6</v>
      </c>
      <c r="Q2607" s="794">
        <v>16350.89</v>
      </c>
    </row>
    <row r="2608" spans="2:17" s="49" customFormat="1" ht="11.25">
      <c r="B2608" s="791" t="s">
        <v>1225</v>
      </c>
      <c r="C2608" s="792" t="s">
        <v>1233</v>
      </c>
      <c r="D2608" s="792" t="s">
        <v>86</v>
      </c>
      <c r="E2608" s="793" t="s">
        <v>1339</v>
      </c>
      <c r="F2608" s="794">
        <v>2300</v>
      </c>
      <c r="G2608" s="792" t="s">
        <v>7947</v>
      </c>
      <c r="H2608" s="795" t="s">
        <v>7948</v>
      </c>
      <c r="I2608" s="795" t="s">
        <v>3238</v>
      </c>
      <c r="J2608" s="795" t="s">
        <v>1256</v>
      </c>
      <c r="K2608" s="793" t="s">
        <v>1327</v>
      </c>
      <c r="L2608" s="796">
        <v>7</v>
      </c>
      <c r="M2608" s="792">
        <v>12</v>
      </c>
      <c r="N2608" s="794">
        <v>30519.329999999998</v>
      </c>
      <c r="O2608" s="796">
        <v>1</v>
      </c>
      <c r="P2608" s="796">
        <v>6</v>
      </c>
      <c r="Q2608" s="794">
        <v>14720.26</v>
      </c>
    </row>
    <row r="2609" spans="2:17" s="49" customFormat="1" ht="11.25">
      <c r="B2609" s="791" t="s">
        <v>1225</v>
      </c>
      <c r="C2609" s="792" t="s">
        <v>1233</v>
      </c>
      <c r="D2609" s="792" t="s">
        <v>86</v>
      </c>
      <c r="E2609" s="793" t="s">
        <v>1234</v>
      </c>
      <c r="F2609" s="794">
        <v>2000</v>
      </c>
      <c r="G2609" s="792" t="s">
        <v>7949</v>
      </c>
      <c r="H2609" s="795" t="s">
        <v>7950</v>
      </c>
      <c r="I2609" s="795" t="s">
        <v>7951</v>
      </c>
      <c r="J2609" s="795" t="s">
        <v>1238</v>
      </c>
      <c r="K2609" s="793" t="s">
        <v>1232</v>
      </c>
      <c r="L2609" s="796">
        <v>1</v>
      </c>
      <c r="M2609" s="792">
        <v>12</v>
      </c>
      <c r="N2609" s="794">
        <v>26653.33</v>
      </c>
      <c r="O2609" s="796">
        <v>1</v>
      </c>
      <c r="P2609" s="796">
        <v>6</v>
      </c>
      <c r="Q2609" s="794">
        <v>13788.189999999999</v>
      </c>
    </row>
    <row r="2610" spans="2:17" s="49" customFormat="1" ht="11.25">
      <c r="B2610" s="791" t="s">
        <v>1225</v>
      </c>
      <c r="C2610" s="792" t="s">
        <v>1233</v>
      </c>
      <c r="D2610" s="792" t="s">
        <v>86</v>
      </c>
      <c r="E2610" s="793" t="s">
        <v>1769</v>
      </c>
      <c r="F2610" s="794">
        <v>2600</v>
      </c>
      <c r="G2610" s="792" t="s">
        <v>7952</v>
      </c>
      <c r="H2610" s="795" t="s">
        <v>7953</v>
      </c>
      <c r="I2610" s="795" t="s">
        <v>1775</v>
      </c>
      <c r="J2610" s="795" t="s">
        <v>1256</v>
      </c>
      <c r="K2610" s="793" t="s">
        <v>1232</v>
      </c>
      <c r="L2610" s="796">
        <v>1</v>
      </c>
      <c r="M2610" s="792">
        <v>12</v>
      </c>
      <c r="N2610" s="794">
        <v>35094.199999999997</v>
      </c>
      <c r="O2610" s="796">
        <v>1</v>
      </c>
      <c r="P2610" s="796">
        <v>6</v>
      </c>
      <c r="Q2610" s="794">
        <v>16527.29</v>
      </c>
    </row>
    <row r="2611" spans="2:17" s="49" customFormat="1" ht="11.25">
      <c r="B2611" s="791" t="s">
        <v>1225</v>
      </c>
      <c r="C2611" s="792" t="s">
        <v>1233</v>
      </c>
      <c r="D2611" s="792" t="s">
        <v>86</v>
      </c>
      <c r="E2611" s="793" t="s">
        <v>2268</v>
      </c>
      <c r="F2611" s="794">
        <v>2000</v>
      </c>
      <c r="G2611" s="792" t="s">
        <v>7954</v>
      </c>
      <c r="H2611" s="795" t="s">
        <v>7955</v>
      </c>
      <c r="I2611" s="795" t="s">
        <v>7956</v>
      </c>
      <c r="J2611" s="795" t="s">
        <v>1256</v>
      </c>
      <c r="K2611" s="793" t="s">
        <v>1260</v>
      </c>
      <c r="L2611" s="796">
        <v>1</v>
      </c>
      <c r="M2611" s="792">
        <v>12</v>
      </c>
      <c r="N2611" s="794">
        <v>26902.77</v>
      </c>
      <c r="O2611" s="796">
        <v>1</v>
      </c>
      <c r="P2611" s="796">
        <v>6</v>
      </c>
      <c r="Q2611" s="794">
        <v>12898.05</v>
      </c>
    </row>
    <row r="2612" spans="2:17" s="49" customFormat="1" ht="11.25">
      <c r="B2612" s="791" t="s">
        <v>1225</v>
      </c>
      <c r="C2612" s="792" t="s">
        <v>1233</v>
      </c>
      <c r="D2612" s="792" t="s">
        <v>86</v>
      </c>
      <c r="E2612" s="793" t="s">
        <v>1659</v>
      </c>
      <c r="F2612" s="794">
        <v>2300</v>
      </c>
      <c r="G2612" s="792" t="s">
        <v>7957</v>
      </c>
      <c r="H2612" s="795" t="s">
        <v>7958</v>
      </c>
      <c r="I2612" s="795" t="s">
        <v>2127</v>
      </c>
      <c r="J2612" s="795" t="s">
        <v>1256</v>
      </c>
      <c r="K2612" s="793" t="s">
        <v>1327</v>
      </c>
      <c r="L2612" s="796">
        <v>7</v>
      </c>
      <c r="M2612" s="792">
        <v>12</v>
      </c>
      <c r="N2612" s="794">
        <v>30589.77</v>
      </c>
      <c r="O2612" s="796">
        <v>1</v>
      </c>
      <c r="P2612" s="796">
        <v>6</v>
      </c>
      <c r="Q2612" s="794">
        <v>14721.21</v>
      </c>
    </row>
    <row r="2613" spans="2:17" s="49" customFormat="1" ht="11.25">
      <c r="B2613" s="791" t="s">
        <v>1225</v>
      </c>
      <c r="C2613" s="792" t="s">
        <v>1233</v>
      </c>
      <c r="D2613" s="792" t="s">
        <v>86</v>
      </c>
      <c r="E2613" s="793" t="s">
        <v>1287</v>
      </c>
      <c r="F2613" s="794">
        <v>2100</v>
      </c>
      <c r="G2613" s="792" t="s">
        <v>7959</v>
      </c>
      <c r="H2613" s="795" t="s">
        <v>7960</v>
      </c>
      <c r="I2613" s="795" t="s">
        <v>1290</v>
      </c>
      <c r="J2613" s="795" t="s">
        <v>1238</v>
      </c>
      <c r="K2613" s="793" t="s">
        <v>1232</v>
      </c>
      <c r="L2613" s="796">
        <v>7</v>
      </c>
      <c r="M2613" s="792">
        <v>12</v>
      </c>
      <c r="N2613" s="794">
        <v>28189.79</v>
      </c>
      <c r="O2613" s="796">
        <v>1</v>
      </c>
      <c r="P2613" s="796">
        <v>6</v>
      </c>
      <c r="Q2613" s="794">
        <v>13529.71</v>
      </c>
    </row>
    <row r="2614" spans="2:17" s="49" customFormat="1" ht="11.25">
      <c r="B2614" s="791" t="s">
        <v>1225</v>
      </c>
      <c r="C2614" s="792" t="s">
        <v>1233</v>
      </c>
      <c r="D2614" s="792" t="s">
        <v>86</v>
      </c>
      <c r="E2614" s="793" t="s">
        <v>1339</v>
      </c>
      <c r="F2614" s="794">
        <v>2300</v>
      </c>
      <c r="G2614" s="792" t="s">
        <v>7961</v>
      </c>
      <c r="H2614" s="795" t="s">
        <v>7962</v>
      </c>
      <c r="I2614" s="795" t="s">
        <v>7963</v>
      </c>
      <c r="J2614" s="795" t="s">
        <v>1256</v>
      </c>
      <c r="K2614" s="793" t="s">
        <v>1260</v>
      </c>
      <c r="L2614" s="796">
        <v>1</v>
      </c>
      <c r="M2614" s="792">
        <v>12</v>
      </c>
      <c r="N2614" s="794">
        <v>30600</v>
      </c>
      <c r="O2614" s="796">
        <v>1</v>
      </c>
      <c r="P2614" s="796">
        <v>6</v>
      </c>
      <c r="Q2614" s="794">
        <v>14730</v>
      </c>
    </row>
    <row r="2615" spans="2:17" s="49" customFormat="1" ht="11.25">
      <c r="B2615" s="791" t="s">
        <v>1225</v>
      </c>
      <c r="C2615" s="792" t="s">
        <v>1233</v>
      </c>
      <c r="D2615" s="792" t="s">
        <v>86</v>
      </c>
      <c r="E2615" s="793" t="s">
        <v>1234</v>
      </c>
      <c r="F2615" s="794">
        <v>2000</v>
      </c>
      <c r="G2615" s="792" t="s">
        <v>7964</v>
      </c>
      <c r="H2615" s="795" t="s">
        <v>7965</v>
      </c>
      <c r="I2615" s="795" t="s">
        <v>7966</v>
      </c>
      <c r="J2615" s="795" t="s">
        <v>1231</v>
      </c>
      <c r="K2615" s="793" t="s">
        <v>1232</v>
      </c>
      <c r="L2615" s="796">
        <v>1</v>
      </c>
      <c r="M2615" s="792">
        <v>12</v>
      </c>
      <c r="N2615" s="794">
        <v>26902.37</v>
      </c>
      <c r="O2615" s="796">
        <v>1</v>
      </c>
      <c r="P2615" s="796">
        <v>6</v>
      </c>
      <c r="Q2615" s="794">
        <v>12859.449999999999</v>
      </c>
    </row>
    <row r="2616" spans="2:17" s="49" customFormat="1" ht="11.25">
      <c r="B2616" s="791" t="s">
        <v>1225</v>
      </c>
      <c r="C2616" s="792" t="s">
        <v>1233</v>
      </c>
      <c r="D2616" s="792" t="s">
        <v>86</v>
      </c>
      <c r="E2616" s="793" t="s">
        <v>1244</v>
      </c>
      <c r="F2616" s="794">
        <v>2000</v>
      </c>
      <c r="G2616" s="792" t="s">
        <v>7967</v>
      </c>
      <c r="H2616" s="795" t="s">
        <v>7968</v>
      </c>
      <c r="I2616" s="795" t="s">
        <v>1290</v>
      </c>
      <c r="J2616" s="795" t="s">
        <v>1238</v>
      </c>
      <c r="K2616" s="793" t="s">
        <v>1232</v>
      </c>
      <c r="L2616" s="796">
        <v>1</v>
      </c>
      <c r="M2616" s="792">
        <v>12</v>
      </c>
      <c r="N2616" s="794">
        <v>26908.73</v>
      </c>
      <c r="O2616" s="796">
        <v>1</v>
      </c>
      <c r="P2616" s="796">
        <v>6</v>
      </c>
      <c r="Q2616" s="794">
        <v>12748.880000000001</v>
      </c>
    </row>
    <row r="2617" spans="2:17" s="49" customFormat="1" ht="11.25">
      <c r="B2617" s="791" t="s">
        <v>1225</v>
      </c>
      <c r="C2617" s="792" t="s">
        <v>1226</v>
      </c>
      <c r="D2617" s="792" t="s">
        <v>86</v>
      </c>
      <c r="E2617" s="793" t="s">
        <v>1312</v>
      </c>
      <c r="F2617" s="794">
        <v>2000</v>
      </c>
      <c r="G2617" s="792" t="s">
        <v>7969</v>
      </c>
      <c r="H2617" s="795" t="s">
        <v>7970</v>
      </c>
      <c r="I2617" s="795" t="s">
        <v>7971</v>
      </c>
      <c r="J2617" s="795" t="s">
        <v>1256</v>
      </c>
      <c r="K2617" s="793" t="s">
        <v>1327</v>
      </c>
      <c r="L2617" s="796">
        <v>0</v>
      </c>
      <c r="M2617" s="792">
        <v>1</v>
      </c>
      <c r="N2617" s="794">
        <v>2166.67</v>
      </c>
      <c r="O2617" s="796"/>
      <c r="P2617" s="796"/>
      <c r="Q2617" s="794"/>
    </row>
    <row r="2618" spans="2:17" s="49" customFormat="1" ht="11.25">
      <c r="B2618" s="791" t="s">
        <v>1225</v>
      </c>
      <c r="C2618" s="792" t="s">
        <v>1233</v>
      </c>
      <c r="D2618" s="792" t="s">
        <v>86</v>
      </c>
      <c r="E2618" s="793" t="s">
        <v>1287</v>
      </c>
      <c r="F2618" s="794">
        <v>2100</v>
      </c>
      <c r="G2618" s="792" t="s">
        <v>7972</v>
      </c>
      <c r="H2618" s="795" t="s">
        <v>7973</v>
      </c>
      <c r="I2618" s="795" t="s">
        <v>1242</v>
      </c>
      <c r="J2618" s="795" t="s">
        <v>1238</v>
      </c>
      <c r="K2618" s="793" t="s">
        <v>1232</v>
      </c>
      <c r="L2618" s="796">
        <v>7</v>
      </c>
      <c r="M2618" s="792">
        <v>12</v>
      </c>
      <c r="N2618" s="794">
        <v>28159.9</v>
      </c>
      <c r="O2618" s="796">
        <v>1</v>
      </c>
      <c r="P2618" s="796">
        <v>6</v>
      </c>
      <c r="Q2618" s="794">
        <v>13528.4</v>
      </c>
    </row>
    <row r="2619" spans="2:17" s="49" customFormat="1" ht="11.25">
      <c r="B2619" s="791" t="s">
        <v>1225</v>
      </c>
      <c r="C2619" s="792" t="s">
        <v>1233</v>
      </c>
      <c r="D2619" s="792" t="s">
        <v>86</v>
      </c>
      <c r="E2619" s="793" t="s">
        <v>1312</v>
      </c>
      <c r="F2619" s="794">
        <v>2000</v>
      </c>
      <c r="G2619" s="792" t="s">
        <v>7974</v>
      </c>
      <c r="H2619" s="795" t="s">
        <v>7975</v>
      </c>
      <c r="I2619" s="795" t="s">
        <v>1290</v>
      </c>
      <c r="J2619" s="795" t="s">
        <v>1238</v>
      </c>
      <c r="K2619" s="793" t="s">
        <v>1251</v>
      </c>
      <c r="L2619" s="796">
        <v>1</v>
      </c>
      <c r="M2619" s="792">
        <v>12</v>
      </c>
      <c r="N2619" s="794">
        <v>26959.73</v>
      </c>
      <c r="O2619" s="796">
        <v>1</v>
      </c>
      <c r="P2619" s="796">
        <v>6</v>
      </c>
      <c r="Q2619" s="794">
        <v>12925.279999999999</v>
      </c>
    </row>
    <row r="2620" spans="2:17" s="49" customFormat="1" ht="11.25">
      <c r="B2620" s="791" t="s">
        <v>1225</v>
      </c>
      <c r="C2620" s="792" t="s">
        <v>1233</v>
      </c>
      <c r="D2620" s="792" t="s">
        <v>86</v>
      </c>
      <c r="E2620" s="793" t="s">
        <v>1847</v>
      </c>
      <c r="F2620" s="794">
        <v>2000</v>
      </c>
      <c r="G2620" s="792" t="s">
        <v>7976</v>
      </c>
      <c r="H2620" s="795" t="s">
        <v>7977</v>
      </c>
      <c r="I2620" s="795" t="s">
        <v>7978</v>
      </c>
      <c r="J2620" s="795" t="s">
        <v>1256</v>
      </c>
      <c r="K2620" s="793" t="s">
        <v>1251</v>
      </c>
      <c r="L2620" s="796">
        <v>1</v>
      </c>
      <c r="M2620" s="792">
        <v>12</v>
      </c>
      <c r="N2620" s="794">
        <v>26904.43</v>
      </c>
      <c r="O2620" s="796">
        <v>1</v>
      </c>
      <c r="P2620" s="796">
        <v>6</v>
      </c>
      <c r="Q2620" s="794">
        <v>12796.67</v>
      </c>
    </row>
    <row r="2621" spans="2:17" s="49" customFormat="1" ht="11.25">
      <c r="B2621" s="791" t="s">
        <v>1225</v>
      </c>
      <c r="C2621" s="792" t="s">
        <v>1233</v>
      </c>
      <c r="D2621" s="792" t="s">
        <v>86</v>
      </c>
      <c r="E2621" s="793" t="s">
        <v>6543</v>
      </c>
      <c r="F2621" s="794">
        <v>3500</v>
      </c>
      <c r="G2621" s="792" t="s">
        <v>7979</v>
      </c>
      <c r="H2621" s="795" t="s">
        <v>7980</v>
      </c>
      <c r="I2621" s="795" t="s">
        <v>7981</v>
      </c>
      <c r="J2621" s="795" t="s">
        <v>1238</v>
      </c>
      <c r="K2621" s="793" t="s">
        <v>1251</v>
      </c>
      <c r="L2621" s="796">
        <v>7</v>
      </c>
      <c r="M2621" s="792">
        <v>12</v>
      </c>
      <c r="N2621" s="794">
        <v>44916.630000000005</v>
      </c>
      <c r="O2621" s="796">
        <v>1</v>
      </c>
      <c r="P2621" s="796">
        <v>6</v>
      </c>
      <c r="Q2621" s="794">
        <v>21928.54</v>
      </c>
    </row>
    <row r="2622" spans="2:17" s="49" customFormat="1" ht="11.25">
      <c r="B2622" s="791" t="s">
        <v>1225</v>
      </c>
      <c r="C2622" s="792" t="s">
        <v>1233</v>
      </c>
      <c r="D2622" s="792" t="s">
        <v>86</v>
      </c>
      <c r="E2622" s="793" t="s">
        <v>1244</v>
      </c>
      <c r="F2622" s="794">
        <v>2000</v>
      </c>
      <c r="G2622" s="792" t="s">
        <v>7982</v>
      </c>
      <c r="H2622" s="795" t="s">
        <v>7983</v>
      </c>
      <c r="I2622" s="795" t="s">
        <v>1290</v>
      </c>
      <c r="J2622" s="795" t="s">
        <v>1238</v>
      </c>
      <c r="K2622" s="793" t="s">
        <v>1251</v>
      </c>
      <c r="L2622" s="796">
        <v>1</v>
      </c>
      <c r="M2622" s="792">
        <v>12</v>
      </c>
      <c r="N2622" s="794">
        <v>26998.2</v>
      </c>
      <c r="O2622" s="796">
        <v>1</v>
      </c>
      <c r="P2622" s="796">
        <v>6</v>
      </c>
      <c r="Q2622" s="794">
        <v>12857.210000000003</v>
      </c>
    </row>
    <row r="2623" spans="2:17" s="49" customFormat="1" ht="11.25">
      <c r="B2623" s="791" t="s">
        <v>1225</v>
      </c>
      <c r="C2623" s="792" t="s">
        <v>1243</v>
      </c>
      <c r="D2623" s="792" t="s">
        <v>86</v>
      </c>
      <c r="E2623" s="793" t="s">
        <v>1339</v>
      </c>
      <c r="F2623" s="794">
        <v>1800</v>
      </c>
      <c r="G2623" s="792" t="s">
        <v>7984</v>
      </c>
      <c r="H2623" s="795" t="s">
        <v>7985</v>
      </c>
      <c r="I2623" s="795" t="s">
        <v>7986</v>
      </c>
      <c r="J2623" s="795" t="s">
        <v>1256</v>
      </c>
      <c r="K2623" s="793" t="s">
        <v>1232</v>
      </c>
      <c r="L2623" s="796">
        <v>7</v>
      </c>
      <c r="M2623" s="792">
        <v>12</v>
      </c>
      <c r="N2623" s="794">
        <v>22962.239999999998</v>
      </c>
      <c r="O2623" s="796"/>
      <c r="P2623" s="796"/>
      <c r="Q2623" s="794"/>
    </row>
    <row r="2624" spans="2:17" s="49" customFormat="1" ht="11.25">
      <c r="B2624" s="791" t="s">
        <v>1225</v>
      </c>
      <c r="C2624" s="792" t="s">
        <v>1233</v>
      </c>
      <c r="D2624" s="792" t="s">
        <v>86</v>
      </c>
      <c r="E2624" s="793" t="s">
        <v>1244</v>
      </c>
      <c r="F2624" s="794">
        <v>2000</v>
      </c>
      <c r="G2624" s="792" t="s">
        <v>7987</v>
      </c>
      <c r="H2624" s="795" t="s">
        <v>7988</v>
      </c>
      <c r="I2624" s="795" t="s">
        <v>2127</v>
      </c>
      <c r="J2624" s="795" t="s">
        <v>1256</v>
      </c>
      <c r="K2624" s="793" t="s">
        <v>1232</v>
      </c>
      <c r="L2624" s="796">
        <v>1</v>
      </c>
      <c r="M2624" s="792">
        <v>12</v>
      </c>
      <c r="N2624" s="794">
        <v>26951.4</v>
      </c>
      <c r="O2624" s="796">
        <v>1</v>
      </c>
      <c r="P2624" s="796">
        <v>6</v>
      </c>
      <c r="Q2624" s="794">
        <v>12929.720000000001</v>
      </c>
    </row>
    <row r="2625" spans="2:17" s="49" customFormat="1" ht="11.25">
      <c r="B2625" s="791" t="s">
        <v>1225</v>
      </c>
      <c r="C2625" s="792" t="s">
        <v>1233</v>
      </c>
      <c r="D2625" s="792" t="s">
        <v>86</v>
      </c>
      <c r="E2625" s="793" t="s">
        <v>1923</v>
      </c>
      <c r="F2625" s="794">
        <v>2600</v>
      </c>
      <c r="G2625" s="792" t="s">
        <v>7989</v>
      </c>
      <c r="H2625" s="795" t="s">
        <v>7990</v>
      </c>
      <c r="I2625" s="795" t="s">
        <v>7991</v>
      </c>
      <c r="J2625" s="795" t="s">
        <v>1231</v>
      </c>
      <c r="K2625" s="793" t="s">
        <v>1232</v>
      </c>
      <c r="L2625" s="796">
        <v>1</v>
      </c>
      <c r="M2625" s="792">
        <v>12</v>
      </c>
      <c r="N2625" s="794">
        <v>34077.93</v>
      </c>
      <c r="O2625" s="796">
        <v>1</v>
      </c>
      <c r="P2625" s="796">
        <v>6</v>
      </c>
      <c r="Q2625" s="794">
        <v>16524.580000000002</v>
      </c>
    </row>
    <row r="2626" spans="2:17" s="49" customFormat="1" ht="11.25">
      <c r="B2626" s="791" t="s">
        <v>1225</v>
      </c>
      <c r="C2626" s="792" t="s">
        <v>1233</v>
      </c>
      <c r="D2626" s="792" t="s">
        <v>86</v>
      </c>
      <c r="E2626" s="793" t="s">
        <v>2814</v>
      </c>
      <c r="F2626" s="794">
        <v>2000</v>
      </c>
      <c r="G2626" s="792" t="s">
        <v>7992</v>
      </c>
      <c r="H2626" s="795" t="s">
        <v>7993</v>
      </c>
      <c r="I2626" s="795" t="s">
        <v>7994</v>
      </c>
      <c r="J2626" s="795" t="s">
        <v>1238</v>
      </c>
      <c r="K2626" s="793" t="s">
        <v>1260</v>
      </c>
      <c r="L2626" s="796">
        <v>1</v>
      </c>
      <c r="M2626" s="792">
        <v>12</v>
      </c>
      <c r="N2626" s="794">
        <v>26835.13</v>
      </c>
      <c r="O2626" s="796">
        <v>1</v>
      </c>
      <c r="P2626" s="796">
        <v>6</v>
      </c>
      <c r="Q2626" s="794">
        <v>12922.64</v>
      </c>
    </row>
    <row r="2627" spans="2:17" s="49" customFormat="1" ht="11.25">
      <c r="B2627" s="791" t="s">
        <v>1225</v>
      </c>
      <c r="C2627" s="792" t="s">
        <v>1233</v>
      </c>
      <c r="D2627" s="792" t="s">
        <v>86</v>
      </c>
      <c r="E2627" s="793" t="s">
        <v>1339</v>
      </c>
      <c r="F2627" s="794">
        <v>2300</v>
      </c>
      <c r="G2627" s="792" t="s">
        <v>7995</v>
      </c>
      <c r="H2627" s="795" t="s">
        <v>7996</v>
      </c>
      <c r="I2627" s="795" t="s">
        <v>2127</v>
      </c>
      <c r="J2627" s="795" t="s">
        <v>1256</v>
      </c>
      <c r="K2627" s="793" t="s">
        <v>1327</v>
      </c>
      <c r="L2627" s="796">
        <v>7</v>
      </c>
      <c r="M2627" s="792">
        <v>12</v>
      </c>
      <c r="N2627" s="794">
        <v>30596.959999999999</v>
      </c>
      <c r="O2627" s="796">
        <v>1</v>
      </c>
      <c r="P2627" s="796">
        <v>6</v>
      </c>
      <c r="Q2627" s="794">
        <v>14643.9</v>
      </c>
    </row>
    <row r="2628" spans="2:17" s="49" customFormat="1" ht="11.25">
      <c r="B2628" s="791" t="s">
        <v>1225</v>
      </c>
      <c r="C2628" s="792" t="s">
        <v>1233</v>
      </c>
      <c r="D2628" s="792" t="s">
        <v>86</v>
      </c>
      <c r="E2628" s="793" t="s">
        <v>7997</v>
      </c>
      <c r="F2628" s="794">
        <v>2000</v>
      </c>
      <c r="G2628" s="792" t="s">
        <v>7998</v>
      </c>
      <c r="H2628" s="795" t="s">
        <v>7999</v>
      </c>
      <c r="I2628" s="795" t="s">
        <v>1242</v>
      </c>
      <c r="J2628" s="795" t="s">
        <v>1382</v>
      </c>
      <c r="K2628" s="793" t="s">
        <v>1383</v>
      </c>
      <c r="L2628" s="796">
        <v>1</v>
      </c>
      <c r="M2628" s="792">
        <v>12</v>
      </c>
      <c r="N2628" s="794">
        <v>27003.75</v>
      </c>
      <c r="O2628" s="796">
        <v>1</v>
      </c>
      <c r="P2628" s="796">
        <v>6</v>
      </c>
      <c r="Q2628" s="794">
        <v>12807.92</v>
      </c>
    </row>
    <row r="2629" spans="2:17" s="49" customFormat="1" ht="11.25">
      <c r="B2629" s="791" t="s">
        <v>1225</v>
      </c>
      <c r="C2629" s="792" t="s">
        <v>1233</v>
      </c>
      <c r="D2629" s="792" t="s">
        <v>86</v>
      </c>
      <c r="E2629" s="793" t="s">
        <v>1871</v>
      </c>
      <c r="F2629" s="794">
        <v>2100</v>
      </c>
      <c r="G2629" s="792" t="s">
        <v>8000</v>
      </c>
      <c r="H2629" s="795" t="s">
        <v>8001</v>
      </c>
      <c r="I2629" s="795" t="s">
        <v>8002</v>
      </c>
      <c r="J2629" s="795" t="s">
        <v>1256</v>
      </c>
      <c r="K2629" s="793" t="s">
        <v>1251</v>
      </c>
      <c r="L2629" s="796">
        <v>7</v>
      </c>
      <c r="M2629" s="792">
        <v>12</v>
      </c>
      <c r="N2629" s="794">
        <v>28172.010000000002</v>
      </c>
      <c r="O2629" s="796">
        <v>1</v>
      </c>
      <c r="P2629" s="796">
        <v>6</v>
      </c>
      <c r="Q2629" s="794">
        <v>13498.93</v>
      </c>
    </row>
    <row r="2630" spans="2:17" s="49" customFormat="1" ht="11.25">
      <c r="B2630" s="791" t="s">
        <v>1225</v>
      </c>
      <c r="C2630" s="792" t="s">
        <v>1233</v>
      </c>
      <c r="D2630" s="792" t="s">
        <v>86</v>
      </c>
      <c r="E2630" s="793" t="s">
        <v>1244</v>
      </c>
      <c r="F2630" s="794">
        <v>2000</v>
      </c>
      <c r="G2630" s="792" t="s">
        <v>8003</v>
      </c>
      <c r="H2630" s="795" t="s">
        <v>8004</v>
      </c>
      <c r="I2630" s="795" t="s">
        <v>1263</v>
      </c>
      <c r="J2630" s="795" t="s">
        <v>1238</v>
      </c>
      <c r="K2630" s="793" t="s">
        <v>1232</v>
      </c>
      <c r="L2630" s="796">
        <v>1</v>
      </c>
      <c r="M2630" s="792">
        <v>12</v>
      </c>
      <c r="N2630" s="794">
        <v>26806.39</v>
      </c>
      <c r="O2630" s="796">
        <v>1</v>
      </c>
      <c r="P2630" s="796">
        <v>6</v>
      </c>
      <c r="Q2630" s="794">
        <v>12927.080000000002</v>
      </c>
    </row>
    <row r="2631" spans="2:17" s="49" customFormat="1" ht="11.25">
      <c r="B2631" s="791" t="s">
        <v>1225</v>
      </c>
      <c r="C2631" s="792" t="s">
        <v>1233</v>
      </c>
      <c r="D2631" s="792" t="s">
        <v>86</v>
      </c>
      <c r="E2631" s="793" t="s">
        <v>5795</v>
      </c>
      <c r="F2631" s="794">
        <v>3500</v>
      </c>
      <c r="G2631" s="792" t="s">
        <v>8005</v>
      </c>
      <c r="H2631" s="795" t="s">
        <v>8006</v>
      </c>
      <c r="I2631" s="795" t="s">
        <v>5798</v>
      </c>
      <c r="J2631" s="795" t="s">
        <v>1256</v>
      </c>
      <c r="K2631" s="793" t="s">
        <v>1327</v>
      </c>
      <c r="L2631" s="796">
        <v>8</v>
      </c>
      <c r="M2631" s="792">
        <v>12</v>
      </c>
      <c r="N2631" s="794">
        <v>42882.83</v>
      </c>
      <c r="O2631" s="796">
        <v>1</v>
      </c>
      <c r="P2631" s="796">
        <v>6</v>
      </c>
      <c r="Q2631" s="794">
        <v>21813.33</v>
      </c>
    </row>
    <row r="2632" spans="2:17" s="49" customFormat="1" ht="11.25">
      <c r="B2632" s="791" t="s">
        <v>1225</v>
      </c>
      <c r="C2632" s="792" t="s">
        <v>1233</v>
      </c>
      <c r="D2632" s="792" t="s">
        <v>86</v>
      </c>
      <c r="E2632" s="793" t="s">
        <v>1252</v>
      </c>
      <c r="F2632" s="794">
        <v>2300</v>
      </c>
      <c r="G2632" s="792" t="s">
        <v>8007</v>
      </c>
      <c r="H2632" s="795" t="s">
        <v>8008</v>
      </c>
      <c r="I2632" s="795" t="s">
        <v>3308</v>
      </c>
      <c r="J2632" s="795" t="s">
        <v>1238</v>
      </c>
      <c r="K2632" s="793" t="s">
        <v>1232</v>
      </c>
      <c r="L2632" s="796">
        <v>1</v>
      </c>
      <c r="M2632" s="792">
        <v>12</v>
      </c>
      <c r="N2632" s="794">
        <v>30405.760000000002</v>
      </c>
      <c r="O2632" s="796">
        <v>1</v>
      </c>
      <c r="P2632" s="796">
        <v>6</v>
      </c>
      <c r="Q2632" s="794">
        <v>14717.05</v>
      </c>
    </row>
    <row r="2633" spans="2:17" s="49" customFormat="1" ht="11.25">
      <c r="B2633" s="791" t="s">
        <v>1225</v>
      </c>
      <c r="C2633" s="792" t="s">
        <v>1233</v>
      </c>
      <c r="D2633" s="792" t="s">
        <v>86</v>
      </c>
      <c r="E2633" s="793" t="s">
        <v>3597</v>
      </c>
      <c r="F2633" s="794">
        <v>5000</v>
      </c>
      <c r="G2633" s="792" t="s">
        <v>8009</v>
      </c>
      <c r="H2633" s="795" t="s">
        <v>8010</v>
      </c>
      <c r="I2633" s="795" t="s">
        <v>1242</v>
      </c>
      <c r="J2633" s="795" t="s">
        <v>1242</v>
      </c>
      <c r="K2633" s="793" t="s">
        <v>1242</v>
      </c>
      <c r="L2633" s="796">
        <v>7</v>
      </c>
      <c r="M2633" s="792">
        <v>12</v>
      </c>
      <c r="N2633" s="794">
        <v>62953.13</v>
      </c>
      <c r="O2633" s="796">
        <v>1</v>
      </c>
      <c r="P2633" s="796">
        <v>6</v>
      </c>
      <c r="Q2633" s="794">
        <v>30928.61</v>
      </c>
    </row>
    <row r="2634" spans="2:17" s="49" customFormat="1" ht="11.25">
      <c r="B2634" s="791" t="s">
        <v>1225</v>
      </c>
      <c r="C2634" s="792" t="s">
        <v>1233</v>
      </c>
      <c r="D2634" s="792" t="s">
        <v>86</v>
      </c>
      <c r="E2634" s="793" t="s">
        <v>4663</v>
      </c>
      <c r="F2634" s="794">
        <v>2500</v>
      </c>
      <c r="G2634" s="792" t="s">
        <v>8011</v>
      </c>
      <c r="H2634" s="795" t="s">
        <v>8012</v>
      </c>
      <c r="I2634" s="795" t="s">
        <v>1242</v>
      </c>
      <c r="J2634" s="795" t="s">
        <v>1242</v>
      </c>
      <c r="K2634" s="793" t="s">
        <v>1242</v>
      </c>
      <c r="L2634" s="796">
        <v>6</v>
      </c>
      <c r="M2634" s="792">
        <v>12</v>
      </c>
      <c r="N2634" s="794">
        <v>32868.400000000001</v>
      </c>
      <c r="O2634" s="796">
        <v>1</v>
      </c>
      <c r="P2634" s="796">
        <v>6</v>
      </c>
      <c r="Q2634" s="794">
        <v>15761.42</v>
      </c>
    </row>
    <row r="2635" spans="2:17" s="49" customFormat="1" ht="11.25">
      <c r="B2635" s="791" t="s">
        <v>1225</v>
      </c>
      <c r="C2635" s="792" t="s">
        <v>1233</v>
      </c>
      <c r="D2635" s="792" t="s">
        <v>86</v>
      </c>
      <c r="E2635" s="793" t="s">
        <v>2426</v>
      </c>
      <c r="F2635" s="794">
        <v>2600</v>
      </c>
      <c r="G2635" s="792" t="s">
        <v>8013</v>
      </c>
      <c r="H2635" s="795" t="s">
        <v>8014</v>
      </c>
      <c r="I2635" s="795" t="s">
        <v>8015</v>
      </c>
      <c r="J2635" s="795" t="s">
        <v>1238</v>
      </c>
      <c r="K2635" s="793" t="s">
        <v>1251</v>
      </c>
      <c r="L2635" s="796">
        <v>1</v>
      </c>
      <c r="M2635" s="792">
        <v>12</v>
      </c>
      <c r="N2635" s="794">
        <v>34112.78</v>
      </c>
      <c r="O2635" s="796">
        <v>1</v>
      </c>
      <c r="P2635" s="796">
        <v>6</v>
      </c>
      <c r="Q2635" s="794">
        <v>16526.93</v>
      </c>
    </row>
    <row r="2636" spans="2:17" s="49" customFormat="1" ht="11.25">
      <c r="B2636" s="791" t="s">
        <v>1225</v>
      </c>
      <c r="C2636" s="792" t="s">
        <v>1233</v>
      </c>
      <c r="D2636" s="792" t="s">
        <v>86</v>
      </c>
      <c r="E2636" s="793" t="s">
        <v>1244</v>
      </c>
      <c r="F2636" s="794">
        <v>1500</v>
      </c>
      <c r="G2636" s="792" t="s">
        <v>8016</v>
      </c>
      <c r="H2636" s="795" t="s">
        <v>8017</v>
      </c>
      <c r="I2636" s="795" t="s">
        <v>1242</v>
      </c>
      <c r="J2636" s="795" t="s">
        <v>1242</v>
      </c>
      <c r="K2636" s="793" t="s">
        <v>1242</v>
      </c>
      <c r="L2636" s="796">
        <v>7</v>
      </c>
      <c r="M2636" s="792">
        <v>12</v>
      </c>
      <c r="N2636" s="794">
        <v>21200</v>
      </c>
      <c r="O2636" s="796">
        <v>1</v>
      </c>
      <c r="P2636" s="796">
        <v>6</v>
      </c>
      <c r="Q2636" s="794">
        <v>9930</v>
      </c>
    </row>
    <row r="2637" spans="2:17" s="49" customFormat="1" ht="11.25">
      <c r="B2637" s="791" t="s">
        <v>1225</v>
      </c>
      <c r="C2637" s="792" t="s">
        <v>1233</v>
      </c>
      <c r="D2637" s="792" t="s">
        <v>86</v>
      </c>
      <c r="E2637" s="793" t="s">
        <v>1719</v>
      </c>
      <c r="F2637" s="794">
        <v>1800</v>
      </c>
      <c r="G2637" s="792" t="s">
        <v>8018</v>
      </c>
      <c r="H2637" s="795" t="s">
        <v>8019</v>
      </c>
      <c r="I2637" s="795" t="s">
        <v>1242</v>
      </c>
      <c r="J2637" s="795" t="s">
        <v>1242</v>
      </c>
      <c r="K2637" s="793" t="s">
        <v>1242</v>
      </c>
      <c r="L2637" s="796">
        <v>7</v>
      </c>
      <c r="M2637" s="792">
        <v>12</v>
      </c>
      <c r="N2637" s="794">
        <v>24596.489999999998</v>
      </c>
      <c r="O2637" s="796">
        <v>1</v>
      </c>
      <c r="P2637" s="796">
        <v>6</v>
      </c>
      <c r="Q2637" s="794">
        <v>11659.239999999998</v>
      </c>
    </row>
    <row r="2638" spans="2:17" s="49" customFormat="1" ht="11.25">
      <c r="B2638" s="791" t="s">
        <v>1225</v>
      </c>
      <c r="C2638" s="792" t="s">
        <v>1233</v>
      </c>
      <c r="D2638" s="792" t="s">
        <v>86</v>
      </c>
      <c r="E2638" s="793" t="s">
        <v>1244</v>
      </c>
      <c r="F2638" s="794">
        <v>1500</v>
      </c>
      <c r="G2638" s="792" t="s">
        <v>8020</v>
      </c>
      <c r="H2638" s="795" t="s">
        <v>8021</v>
      </c>
      <c r="I2638" s="795" t="s">
        <v>4806</v>
      </c>
      <c r="J2638" s="795" t="s">
        <v>1238</v>
      </c>
      <c r="K2638" s="793" t="s">
        <v>1232</v>
      </c>
      <c r="L2638" s="796">
        <v>7</v>
      </c>
      <c r="M2638" s="792">
        <v>12</v>
      </c>
      <c r="N2638" s="794">
        <v>20388.120000000003</v>
      </c>
      <c r="O2638" s="796">
        <v>1</v>
      </c>
      <c r="P2638" s="796">
        <v>6</v>
      </c>
      <c r="Q2638" s="794">
        <v>5666</v>
      </c>
    </row>
    <row r="2639" spans="2:17" s="49" customFormat="1" ht="11.25">
      <c r="B2639" s="791" t="s">
        <v>1225</v>
      </c>
      <c r="C2639" s="792" t="s">
        <v>1233</v>
      </c>
      <c r="D2639" s="792" t="s">
        <v>86</v>
      </c>
      <c r="E2639" s="793" t="s">
        <v>1719</v>
      </c>
      <c r="F2639" s="794">
        <v>1800</v>
      </c>
      <c r="G2639" s="792" t="s">
        <v>8022</v>
      </c>
      <c r="H2639" s="795" t="s">
        <v>8023</v>
      </c>
      <c r="I2639" s="795" t="s">
        <v>5081</v>
      </c>
      <c r="J2639" s="795" t="s">
        <v>1256</v>
      </c>
      <c r="K2639" s="793" t="s">
        <v>1260</v>
      </c>
      <c r="L2639" s="796">
        <v>7</v>
      </c>
      <c r="M2639" s="792">
        <v>12</v>
      </c>
      <c r="N2639" s="794">
        <v>24562.86</v>
      </c>
      <c r="O2639" s="796">
        <v>1</v>
      </c>
      <c r="P2639" s="796">
        <v>6</v>
      </c>
      <c r="Q2639" s="794">
        <v>11724.119999999999</v>
      </c>
    </row>
    <row r="2640" spans="2:17" s="49" customFormat="1" ht="11.25">
      <c r="B2640" s="791" t="s">
        <v>1225</v>
      </c>
      <c r="C2640" s="792" t="s">
        <v>1233</v>
      </c>
      <c r="D2640" s="792" t="s">
        <v>86</v>
      </c>
      <c r="E2640" s="793" t="s">
        <v>1239</v>
      </c>
      <c r="F2640" s="794">
        <v>1500</v>
      </c>
      <c r="G2640" s="792" t="s">
        <v>8024</v>
      </c>
      <c r="H2640" s="795" t="s">
        <v>8025</v>
      </c>
      <c r="I2640" s="795" t="s">
        <v>1242</v>
      </c>
      <c r="J2640" s="795" t="s">
        <v>1242</v>
      </c>
      <c r="K2640" s="793" t="s">
        <v>1242</v>
      </c>
      <c r="L2640" s="796">
        <v>7</v>
      </c>
      <c r="M2640" s="792">
        <v>12</v>
      </c>
      <c r="N2640" s="794">
        <v>21099.9</v>
      </c>
      <c r="O2640" s="796">
        <v>1</v>
      </c>
      <c r="P2640" s="796">
        <v>6</v>
      </c>
      <c r="Q2640" s="794">
        <v>9928.8499999999985</v>
      </c>
    </row>
    <row r="2641" spans="2:17" s="49" customFormat="1" ht="11.25">
      <c r="B2641" s="791" t="s">
        <v>1225</v>
      </c>
      <c r="C2641" s="792" t="s">
        <v>1233</v>
      </c>
      <c r="D2641" s="792" t="s">
        <v>86</v>
      </c>
      <c r="E2641" s="793" t="s">
        <v>1244</v>
      </c>
      <c r="F2641" s="794">
        <v>1500</v>
      </c>
      <c r="G2641" s="792" t="s">
        <v>8026</v>
      </c>
      <c r="H2641" s="795" t="s">
        <v>8027</v>
      </c>
      <c r="I2641" s="795" t="s">
        <v>1242</v>
      </c>
      <c r="J2641" s="795" t="s">
        <v>1242</v>
      </c>
      <c r="K2641" s="793" t="s">
        <v>1242</v>
      </c>
      <c r="L2641" s="796">
        <v>7</v>
      </c>
      <c r="M2641" s="792">
        <v>12</v>
      </c>
      <c r="N2641" s="794">
        <v>21137.91</v>
      </c>
      <c r="O2641" s="796">
        <v>1</v>
      </c>
      <c r="P2641" s="796">
        <v>6</v>
      </c>
      <c r="Q2641" s="794">
        <v>9925.2099999999991</v>
      </c>
    </row>
    <row r="2642" spans="2:17" s="49" customFormat="1" ht="11.25">
      <c r="B2642" s="791" t="s">
        <v>1225</v>
      </c>
      <c r="C2642" s="792" t="s">
        <v>1233</v>
      </c>
      <c r="D2642" s="792" t="s">
        <v>86</v>
      </c>
      <c r="E2642" s="793" t="s">
        <v>1628</v>
      </c>
      <c r="F2642" s="794">
        <v>5000</v>
      </c>
      <c r="G2642" s="792" t="s">
        <v>8028</v>
      </c>
      <c r="H2642" s="795" t="s">
        <v>8029</v>
      </c>
      <c r="I2642" s="795" t="s">
        <v>1242</v>
      </c>
      <c r="J2642" s="795" t="s">
        <v>1242</v>
      </c>
      <c r="K2642" s="793" t="s">
        <v>1242</v>
      </c>
      <c r="L2642" s="796">
        <v>7</v>
      </c>
      <c r="M2642" s="792">
        <v>12</v>
      </c>
      <c r="N2642" s="794">
        <v>62984.72</v>
      </c>
      <c r="O2642" s="796">
        <v>1</v>
      </c>
      <c r="P2642" s="796">
        <v>2</v>
      </c>
      <c r="Q2642" s="794">
        <v>10763.89</v>
      </c>
    </row>
    <row r="2643" spans="2:17" s="49" customFormat="1" ht="11.25">
      <c r="B2643" s="791" t="s">
        <v>1225</v>
      </c>
      <c r="C2643" s="792" t="s">
        <v>1233</v>
      </c>
      <c r="D2643" s="792" t="s">
        <v>86</v>
      </c>
      <c r="E2643" s="793" t="s">
        <v>1505</v>
      </c>
      <c r="F2643" s="794">
        <v>1800</v>
      </c>
      <c r="G2643" s="792" t="s">
        <v>8030</v>
      </c>
      <c r="H2643" s="795" t="s">
        <v>8031</v>
      </c>
      <c r="I2643" s="795" t="s">
        <v>1242</v>
      </c>
      <c r="J2643" s="795" t="s">
        <v>1242</v>
      </c>
      <c r="K2643" s="793" t="s">
        <v>1242</v>
      </c>
      <c r="L2643" s="796">
        <v>6</v>
      </c>
      <c r="M2643" s="792">
        <v>12</v>
      </c>
      <c r="N2643" s="794">
        <v>24477.37</v>
      </c>
      <c r="O2643" s="796">
        <v>1</v>
      </c>
      <c r="P2643" s="796">
        <v>6</v>
      </c>
      <c r="Q2643" s="794">
        <v>11692.369999999999</v>
      </c>
    </row>
    <row r="2644" spans="2:17" s="49" customFormat="1" ht="11.25">
      <c r="B2644" s="791" t="s">
        <v>1225</v>
      </c>
      <c r="C2644" s="792" t="s">
        <v>1233</v>
      </c>
      <c r="D2644" s="792" t="s">
        <v>86</v>
      </c>
      <c r="E2644" s="793" t="s">
        <v>1505</v>
      </c>
      <c r="F2644" s="794">
        <v>1800</v>
      </c>
      <c r="G2644" s="792" t="s">
        <v>8032</v>
      </c>
      <c r="H2644" s="795" t="s">
        <v>8033</v>
      </c>
      <c r="I2644" s="795" t="s">
        <v>1242</v>
      </c>
      <c r="J2644" s="795" t="s">
        <v>1242</v>
      </c>
      <c r="K2644" s="793" t="s">
        <v>1242</v>
      </c>
      <c r="L2644" s="796">
        <v>6</v>
      </c>
      <c r="M2644" s="792">
        <v>12</v>
      </c>
      <c r="N2644" s="794">
        <v>24418.5</v>
      </c>
      <c r="O2644" s="796">
        <v>1</v>
      </c>
      <c r="P2644" s="796">
        <v>6</v>
      </c>
      <c r="Q2644" s="794">
        <v>11726.75</v>
      </c>
    </row>
    <row r="2645" spans="2:17" s="49" customFormat="1" ht="11.25">
      <c r="B2645" s="791" t="s">
        <v>1225</v>
      </c>
      <c r="C2645" s="792" t="s">
        <v>1233</v>
      </c>
      <c r="D2645" s="792" t="s">
        <v>86</v>
      </c>
      <c r="E2645" s="793" t="s">
        <v>1244</v>
      </c>
      <c r="F2645" s="794">
        <v>2000</v>
      </c>
      <c r="G2645" s="792" t="s">
        <v>8034</v>
      </c>
      <c r="H2645" s="795" t="s">
        <v>8035</v>
      </c>
      <c r="I2645" s="795" t="s">
        <v>8036</v>
      </c>
      <c r="J2645" s="795" t="s">
        <v>1256</v>
      </c>
      <c r="K2645" s="793" t="s">
        <v>1251</v>
      </c>
      <c r="L2645" s="796">
        <v>1</v>
      </c>
      <c r="M2645" s="792">
        <v>12</v>
      </c>
      <c r="N2645" s="794">
        <v>26933.07</v>
      </c>
      <c r="O2645" s="796">
        <v>1</v>
      </c>
      <c r="P2645" s="796">
        <v>6</v>
      </c>
      <c r="Q2645" s="794">
        <v>12927.77</v>
      </c>
    </row>
    <row r="2646" spans="2:17" s="49" customFormat="1" ht="11.25">
      <c r="B2646" s="791" t="s">
        <v>1225</v>
      </c>
      <c r="C2646" s="792" t="s">
        <v>1233</v>
      </c>
      <c r="D2646" s="792" t="s">
        <v>86</v>
      </c>
      <c r="E2646" s="793" t="s">
        <v>1339</v>
      </c>
      <c r="F2646" s="794">
        <v>2300</v>
      </c>
      <c r="G2646" s="792" t="s">
        <v>8037</v>
      </c>
      <c r="H2646" s="795" t="s">
        <v>8038</v>
      </c>
      <c r="I2646" s="795" t="s">
        <v>1973</v>
      </c>
      <c r="J2646" s="795" t="s">
        <v>1256</v>
      </c>
      <c r="K2646" s="793" t="s">
        <v>1327</v>
      </c>
      <c r="L2646" s="796">
        <v>1</v>
      </c>
      <c r="M2646" s="792">
        <v>12</v>
      </c>
      <c r="N2646" s="794">
        <v>30590.25</v>
      </c>
      <c r="O2646" s="796">
        <v>1</v>
      </c>
      <c r="P2646" s="796">
        <v>6</v>
      </c>
      <c r="Q2646" s="794">
        <v>14636.71</v>
      </c>
    </row>
    <row r="2647" spans="2:17" s="49" customFormat="1" ht="11.25">
      <c r="B2647" s="791" t="s">
        <v>1225</v>
      </c>
      <c r="C2647" s="792" t="s">
        <v>1233</v>
      </c>
      <c r="D2647" s="792" t="s">
        <v>86</v>
      </c>
      <c r="E2647" s="793" t="s">
        <v>3566</v>
      </c>
      <c r="F2647" s="794">
        <v>2600</v>
      </c>
      <c r="G2647" s="792" t="s">
        <v>8039</v>
      </c>
      <c r="H2647" s="795" t="s">
        <v>8040</v>
      </c>
      <c r="I2647" s="795" t="s">
        <v>8041</v>
      </c>
      <c r="J2647" s="795" t="s">
        <v>1256</v>
      </c>
      <c r="K2647" s="793" t="s">
        <v>1251</v>
      </c>
      <c r="L2647" s="796">
        <v>1</v>
      </c>
      <c r="M2647" s="792">
        <v>12</v>
      </c>
      <c r="N2647" s="794">
        <v>34103.22</v>
      </c>
      <c r="O2647" s="796">
        <v>1</v>
      </c>
      <c r="P2647" s="796">
        <v>6</v>
      </c>
      <c r="Q2647" s="794">
        <v>16399.64</v>
      </c>
    </row>
    <row r="2648" spans="2:17" s="49" customFormat="1" ht="11.25">
      <c r="B2648" s="791" t="s">
        <v>1225</v>
      </c>
      <c r="C2648" s="792" t="s">
        <v>1233</v>
      </c>
      <c r="D2648" s="792" t="s">
        <v>86</v>
      </c>
      <c r="E2648" s="793" t="s">
        <v>1505</v>
      </c>
      <c r="F2648" s="794">
        <v>1800</v>
      </c>
      <c r="G2648" s="792" t="s">
        <v>8042</v>
      </c>
      <c r="H2648" s="795" t="s">
        <v>8043</v>
      </c>
      <c r="I2648" s="795" t="s">
        <v>8044</v>
      </c>
      <c r="J2648" s="795" t="s">
        <v>1256</v>
      </c>
      <c r="K2648" s="793" t="s">
        <v>1327</v>
      </c>
      <c r="L2648" s="796">
        <v>7</v>
      </c>
      <c r="M2648" s="792">
        <v>12</v>
      </c>
      <c r="N2648" s="794">
        <v>24598.87</v>
      </c>
      <c r="O2648" s="796">
        <v>1</v>
      </c>
      <c r="P2648" s="796">
        <v>6</v>
      </c>
      <c r="Q2648" s="794">
        <v>11730</v>
      </c>
    </row>
    <row r="2649" spans="2:17" s="49" customFormat="1" ht="11.25">
      <c r="B2649" s="791" t="s">
        <v>1225</v>
      </c>
      <c r="C2649" s="792" t="s">
        <v>1233</v>
      </c>
      <c r="D2649" s="792" t="s">
        <v>86</v>
      </c>
      <c r="E2649" s="793" t="s">
        <v>1244</v>
      </c>
      <c r="F2649" s="794">
        <v>1500</v>
      </c>
      <c r="G2649" s="792" t="s">
        <v>8045</v>
      </c>
      <c r="H2649" s="795" t="s">
        <v>8046</v>
      </c>
      <c r="I2649" s="795" t="s">
        <v>1242</v>
      </c>
      <c r="J2649" s="795" t="s">
        <v>1242</v>
      </c>
      <c r="K2649" s="793" t="s">
        <v>1242</v>
      </c>
      <c r="L2649" s="796">
        <v>7</v>
      </c>
      <c r="M2649" s="792">
        <v>12</v>
      </c>
      <c r="N2649" s="794">
        <v>20857.18</v>
      </c>
      <c r="O2649" s="796">
        <v>1</v>
      </c>
      <c r="P2649" s="796">
        <v>6</v>
      </c>
      <c r="Q2649" s="794">
        <v>9913.02</v>
      </c>
    </row>
    <row r="2650" spans="2:17" s="49" customFormat="1" ht="11.25">
      <c r="B2650" s="791" t="s">
        <v>1225</v>
      </c>
      <c r="C2650" s="792" t="s">
        <v>1233</v>
      </c>
      <c r="D2650" s="792" t="s">
        <v>86</v>
      </c>
      <c r="E2650" s="793" t="s">
        <v>1244</v>
      </c>
      <c r="F2650" s="794">
        <v>1500</v>
      </c>
      <c r="G2650" s="792" t="s">
        <v>8047</v>
      </c>
      <c r="H2650" s="795" t="s">
        <v>8048</v>
      </c>
      <c r="I2650" s="795" t="s">
        <v>1242</v>
      </c>
      <c r="J2650" s="795" t="s">
        <v>1242</v>
      </c>
      <c r="K2650" s="793" t="s">
        <v>1242</v>
      </c>
      <c r="L2650" s="796">
        <v>7</v>
      </c>
      <c r="M2650" s="792">
        <v>12</v>
      </c>
      <c r="N2650" s="794">
        <v>21045</v>
      </c>
      <c r="O2650" s="796">
        <v>1</v>
      </c>
      <c r="P2650" s="796">
        <v>6</v>
      </c>
      <c r="Q2650" s="794">
        <v>9873.65</v>
      </c>
    </row>
    <row r="2651" spans="2:17" s="49" customFormat="1" ht="11.25">
      <c r="B2651" s="791" t="s">
        <v>1225</v>
      </c>
      <c r="C2651" s="792" t="s">
        <v>1233</v>
      </c>
      <c r="D2651" s="792" t="s">
        <v>86</v>
      </c>
      <c r="E2651" s="793" t="s">
        <v>1239</v>
      </c>
      <c r="F2651" s="794">
        <v>1500</v>
      </c>
      <c r="G2651" s="792" t="s">
        <v>8049</v>
      </c>
      <c r="H2651" s="795" t="s">
        <v>8050</v>
      </c>
      <c r="I2651" s="795" t="s">
        <v>1280</v>
      </c>
      <c r="J2651" s="795" t="s">
        <v>1256</v>
      </c>
      <c r="K2651" s="793" t="s">
        <v>1251</v>
      </c>
      <c r="L2651" s="796">
        <v>7</v>
      </c>
      <c r="M2651" s="792">
        <v>12</v>
      </c>
      <c r="N2651" s="794">
        <v>21147.919999999998</v>
      </c>
      <c r="O2651" s="796">
        <v>1</v>
      </c>
      <c r="P2651" s="796">
        <v>6</v>
      </c>
      <c r="Q2651" s="794">
        <v>9874.17</v>
      </c>
    </row>
    <row r="2652" spans="2:17" s="49" customFormat="1" ht="11.25">
      <c r="B2652" s="791" t="s">
        <v>1225</v>
      </c>
      <c r="C2652" s="792" t="s">
        <v>1233</v>
      </c>
      <c r="D2652" s="792" t="s">
        <v>86</v>
      </c>
      <c r="E2652" s="793" t="s">
        <v>1244</v>
      </c>
      <c r="F2652" s="794">
        <v>2000</v>
      </c>
      <c r="G2652" s="792" t="s">
        <v>8051</v>
      </c>
      <c r="H2652" s="795" t="s">
        <v>8052</v>
      </c>
      <c r="I2652" s="795" t="s">
        <v>1315</v>
      </c>
      <c r="J2652" s="795" t="s">
        <v>1238</v>
      </c>
      <c r="K2652" s="793" t="s">
        <v>1251</v>
      </c>
      <c r="L2652" s="796">
        <v>1</v>
      </c>
      <c r="M2652" s="792">
        <v>10</v>
      </c>
      <c r="N2652" s="794">
        <v>20922.2</v>
      </c>
      <c r="O2652" s="796">
        <v>1</v>
      </c>
      <c r="P2652" s="796">
        <v>6</v>
      </c>
      <c r="Q2652" s="794">
        <v>12530</v>
      </c>
    </row>
    <row r="2653" spans="2:17" s="49" customFormat="1" ht="11.25">
      <c r="B2653" s="791" t="s">
        <v>1225</v>
      </c>
      <c r="C2653" s="792" t="s">
        <v>1233</v>
      </c>
      <c r="D2653" s="792" t="s">
        <v>86</v>
      </c>
      <c r="E2653" s="793" t="s">
        <v>1276</v>
      </c>
      <c r="F2653" s="794">
        <v>2100</v>
      </c>
      <c r="G2653" s="792" t="s">
        <v>8053</v>
      </c>
      <c r="H2653" s="795" t="s">
        <v>8054</v>
      </c>
      <c r="I2653" s="795" t="s">
        <v>8055</v>
      </c>
      <c r="J2653" s="795" t="s">
        <v>1256</v>
      </c>
      <c r="K2653" s="793" t="s">
        <v>1260</v>
      </c>
      <c r="L2653" s="796">
        <v>7</v>
      </c>
      <c r="M2653" s="792">
        <v>12</v>
      </c>
      <c r="N2653" s="794">
        <v>28194.45</v>
      </c>
      <c r="O2653" s="796">
        <v>1</v>
      </c>
      <c r="P2653" s="796">
        <v>6</v>
      </c>
      <c r="Q2653" s="794">
        <v>13514.98</v>
      </c>
    </row>
    <row r="2654" spans="2:17" s="49" customFormat="1" ht="11.25">
      <c r="B2654" s="791" t="s">
        <v>1225</v>
      </c>
      <c r="C2654" s="792" t="s">
        <v>1233</v>
      </c>
      <c r="D2654" s="792" t="s">
        <v>86</v>
      </c>
      <c r="E2654" s="793" t="s">
        <v>1505</v>
      </c>
      <c r="F2654" s="794">
        <v>1800</v>
      </c>
      <c r="G2654" s="792" t="s">
        <v>8056</v>
      </c>
      <c r="H2654" s="795" t="s">
        <v>8057</v>
      </c>
      <c r="I2654" s="795" t="s">
        <v>2213</v>
      </c>
      <c r="J2654" s="795" t="s">
        <v>1256</v>
      </c>
      <c r="K2654" s="793" t="s">
        <v>1327</v>
      </c>
      <c r="L2654" s="796">
        <v>7</v>
      </c>
      <c r="M2654" s="792">
        <v>12</v>
      </c>
      <c r="N2654" s="794">
        <v>24598.11</v>
      </c>
      <c r="O2654" s="796">
        <v>1</v>
      </c>
      <c r="P2654" s="796">
        <v>6</v>
      </c>
      <c r="Q2654" s="794">
        <v>11728.989999999998</v>
      </c>
    </row>
    <row r="2655" spans="2:17" s="49" customFormat="1" ht="11.25">
      <c r="B2655" s="791" t="s">
        <v>1225</v>
      </c>
      <c r="C2655" s="792" t="s">
        <v>1243</v>
      </c>
      <c r="D2655" s="792" t="s">
        <v>86</v>
      </c>
      <c r="E2655" s="793" t="s">
        <v>1244</v>
      </c>
      <c r="F2655" s="794">
        <v>2000</v>
      </c>
      <c r="G2655" s="792" t="s">
        <v>8058</v>
      </c>
      <c r="H2655" s="795" t="s">
        <v>8059</v>
      </c>
      <c r="I2655" s="795" t="s">
        <v>1247</v>
      </c>
      <c r="J2655" s="795" t="s">
        <v>1256</v>
      </c>
      <c r="K2655" s="793" t="s">
        <v>1232</v>
      </c>
      <c r="L2655" s="796">
        <v>1</v>
      </c>
      <c r="M2655" s="792">
        <v>12</v>
      </c>
      <c r="N2655" s="794">
        <v>26993.73</v>
      </c>
      <c r="O2655" s="796">
        <v>1</v>
      </c>
      <c r="P2655" s="796">
        <v>6</v>
      </c>
      <c r="Q2655" s="794">
        <v>12860.26</v>
      </c>
    </row>
    <row r="2656" spans="2:17" s="49" customFormat="1" ht="11.25">
      <c r="B2656" s="791" t="s">
        <v>1225</v>
      </c>
      <c r="C2656" s="792" t="s">
        <v>1233</v>
      </c>
      <c r="D2656" s="792" t="s">
        <v>86</v>
      </c>
      <c r="E2656" s="793" t="s">
        <v>1647</v>
      </c>
      <c r="F2656" s="794">
        <v>4500</v>
      </c>
      <c r="G2656" s="792" t="s">
        <v>8060</v>
      </c>
      <c r="H2656" s="795" t="s">
        <v>8061</v>
      </c>
      <c r="I2656" s="795" t="s">
        <v>8062</v>
      </c>
      <c r="J2656" s="795" t="s">
        <v>1256</v>
      </c>
      <c r="K2656" s="793" t="s">
        <v>1251</v>
      </c>
      <c r="L2656" s="796">
        <v>8</v>
      </c>
      <c r="M2656" s="792">
        <v>12</v>
      </c>
      <c r="N2656" s="794">
        <v>56686.879999999997</v>
      </c>
      <c r="O2656" s="796">
        <v>0</v>
      </c>
      <c r="P2656" s="796">
        <v>1</v>
      </c>
      <c r="Q2656" s="794">
        <v>3462.5</v>
      </c>
    </row>
    <row r="2657" spans="2:17" s="49" customFormat="1" ht="11.25">
      <c r="B2657" s="791" t="s">
        <v>1225</v>
      </c>
      <c r="C2657" s="792" t="s">
        <v>1233</v>
      </c>
      <c r="D2657" s="792" t="s">
        <v>86</v>
      </c>
      <c r="E2657" s="793" t="s">
        <v>1244</v>
      </c>
      <c r="F2657" s="794">
        <v>2000</v>
      </c>
      <c r="G2657" s="792" t="s">
        <v>8063</v>
      </c>
      <c r="H2657" s="795" t="s">
        <v>8064</v>
      </c>
      <c r="I2657" s="795" t="s">
        <v>2127</v>
      </c>
      <c r="J2657" s="795" t="s">
        <v>1256</v>
      </c>
      <c r="K2657" s="793" t="s">
        <v>1327</v>
      </c>
      <c r="L2657" s="796">
        <v>1</v>
      </c>
      <c r="M2657" s="792">
        <v>12</v>
      </c>
      <c r="N2657" s="794">
        <v>26906.65</v>
      </c>
      <c r="O2657" s="796">
        <v>1</v>
      </c>
      <c r="P2657" s="796">
        <v>6</v>
      </c>
      <c r="Q2657" s="794">
        <v>12912.490000000002</v>
      </c>
    </row>
    <row r="2658" spans="2:17" s="49" customFormat="1" ht="11.25">
      <c r="B2658" s="791" t="s">
        <v>1225</v>
      </c>
      <c r="C2658" s="792" t="s">
        <v>1233</v>
      </c>
      <c r="D2658" s="792" t="s">
        <v>86</v>
      </c>
      <c r="E2658" s="793" t="s">
        <v>1244</v>
      </c>
      <c r="F2658" s="794">
        <v>1500</v>
      </c>
      <c r="G2658" s="792" t="s">
        <v>8065</v>
      </c>
      <c r="H2658" s="795" t="s">
        <v>8066</v>
      </c>
      <c r="I2658" s="795" t="s">
        <v>8067</v>
      </c>
      <c r="J2658" s="795" t="s">
        <v>1238</v>
      </c>
      <c r="K2658" s="793" t="s">
        <v>1260</v>
      </c>
      <c r="L2658" s="796">
        <v>7</v>
      </c>
      <c r="M2658" s="792">
        <v>12</v>
      </c>
      <c r="N2658" s="794">
        <v>21099.59</v>
      </c>
      <c r="O2658" s="796">
        <v>1</v>
      </c>
      <c r="P2658" s="796">
        <v>6</v>
      </c>
      <c r="Q2658" s="794">
        <v>9920.6299999999992</v>
      </c>
    </row>
    <row r="2659" spans="2:17" s="49" customFormat="1" ht="11.25">
      <c r="B2659" s="791" t="s">
        <v>1225</v>
      </c>
      <c r="C2659" s="792" t="s">
        <v>1233</v>
      </c>
      <c r="D2659" s="792" t="s">
        <v>86</v>
      </c>
      <c r="E2659" s="793" t="s">
        <v>4663</v>
      </c>
      <c r="F2659" s="794">
        <v>3000</v>
      </c>
      <c r="G2659" s="792" t="s">
        <v>8068</v>
      </c>
      <c r="H2659" s="795" t="s">
        <v>8069</v>
      </c>
      <c r="I2659" s="795" t="s">
        <v>3435</v>
      </c>
      <c r="J2659" s="795" t="s">
        <v>1256</v>
      </c>
      <c r="K2659" s="793" t="s">
        <v>1251</v>
      </c>
      <c r="L2659" s="796">
        <v>1</v>
      </c>
      <c r="M2659" s="792">
        <v>12</v>
      </c>
      <c r="N2659" s="794">
        <v>38077.5</v>
      </c>
      <c r="O2659" s="796">
        <v>1</v>
      </c>
      <c r="P2659" s="796">
        <v>6</v>
      </c>
      <c r="Q2659" s="794">
        <v>16630</v>
      </c>
    </row>
    <row r="2660" spans="2:17" s="49" customFormat="1" ht="11.25">
      <c r="B2660" s="791" t="s">
        <v>1225</v>
      </c>
      <c r="C2660" s="792" t="s">
        <v>1233</v>
      </c>
      <c r="D2660" s="792" t="s">
        <v>86</v>
      </c>
      <c r="E2660" s="793" t="s">
        <v>1659</v>
      </c>
      <c r="F2660" s="794">
        <v>2000</v>
      </c>
      <c r="G2660" s="792" t="s">
        <v>8070</v>
      </c>
      <c r="H2660" s="795" t="s">
        <v>8071</v>
      </c>
      <c r="I2660" s="795" t="s">
        <v>1250</v>
      </c>
      <c r="J2660" s="795" t="s">
        <v>1238</v>
      </c>
      <c r="K2660" s="793" t="s">
        <v>1232</v>
      </c>
      <c r="L2660" s="796">
        <v>1</v>
      </c>
      <c r="M2660" s="792">
        <v>12</v>
      </c>
      <c r="N2660" s="794">
        <v>27000</v>
      </c>
      <c r="O2660" s="796">
        <v>1</v>
      </c>
      <c r="P2660" s="796">
        <v>6</v>
      </c>
      <c r="Q2660" s="794">
        <v>12930</v>
      </c>
    </row>
    <row r="2661" spans="2:17" s="49" customFormat="1" ht="11.25">
      <c r="B2661" s="791" t="s">
        <v>1225</v>
      </c>
      <c r="C2661" s="792" t="s">
        <v>1233</v>
      </c>
      <c r="D2661" s="792" t="s">
        <v>86</v>
      </c>
      <c r="E2661" s="793" t="s">
        <v>1494</v>
      </c>
      <c r="F2661" s="794">
        <v>2000</v>
      </c>
      <c r="G2661" s="792" t="s">
        <v>8072</v>
      </c>
      <c r="H2661" s="795" t="s">
        <v>8073</v>
      </c>
      <c r="I2661" s="795" t="s">
        <v>8074</v>
      </c>
      <c r="J2661" s="795" t="s">
        <v>1238</v>
      </c>
      <c r="K2661" s="793" t="s">
        <v>1232</v>
      </c>
      <c r="L2661" s="796">
        <v>1</v>
      </c>
      <c r="M2661" s="792">
        <v>12</v>
      </c>
      <c r="N2661" s="794">
        <v>26923.46</v>
      </c>
      <c r="O2661" s="796">
        <v>1</v>
      </c>
      <c r="P2661" s="796">
        <v>6</v>
      </c>
      <c r="Q2661" s="794">
        <v>12862.36</v>
      </c>
    </row>
    <row r="2662" spans="2:17" s="49" customFormat="1" ht="11.25">
      <c r="B2662" s="791" t="s">
        <v>1225</v>
      </c>
      <c r="C2662" s="792" t="s">
        <v>1233</v>
      </c>
      <c r="D2662" s="792" t="s">
        <v>86</v>
      </c>
      <c r="E2662" s="793" t="s">
        <v>7630</v>
      </c>
      <c r="F2662" s="794">
        <v>1500</v>
      </c>
      <c r="G2662" s="792" t="s">
        <v>8075</v>
      </c>
      <c r="H2662" s="795" t="s">
        <v>8076</v>
      </c>
      <c r="I2662" s="795" t="s">
        <v>1242</v>
      </c>
      <c r="J2662" s="795" t="s">
        <v>1242</v>
      </c>
      <c r="K2662" s="793" t="s">
        <v>1242</v>
      </c>
      <c r="L2662" s="796">
        <v>7</v>
      </c>
      <c r="M2662" s="792">
        <v>12</v>
      </c>
      <c r="N2662" s="794">
        <v>21187.599999999999</v>
      </c>
      <c r="O2662" s="796">
        <v>1</v>
      </c>
      <c r="P2662" s="796">
        <v>6</v>
      </c>
      <c r="Q2662" s="794">
        <v>9678.5400000000009</v>
      </c>
    </row>
    <row r="2663" spans="2:17" s="49" customFormat="1" ht="11.25">
      <c r="B2663" s="791" t="s">
        <v>1225</v>
      </c>
      <c r="C2663" s="792" t="s">
        <v>1233</v>
      </c>
      <c r="D2663" s="792" t="s">
        <v>86</v>
      </c>
      <c r="E2663" s="793" t="s">
        <v>1234</v>
      </c>
      <c r="F2663" s="794">
        <v>2000</v>
      </c>
      <c r="G2663" s="792" t="s">
        <v>8077</v>
      </c>
      <c r="H2663" s="795" t="s">
        <v>8078</v>
      </c>
      <c r="I2663" s="795" t="s">
        <v>1331</v>
      </c>
      <c r="J2663" s="795" t="s">
        <v>1238</v>
      </c>
      <c r="K2663" s="793" t="s">
        <v>1232</v>
      </c>
      <c r="L2663" s="796">
        <v>1</v>
      </c>
      <c r="M2663" s="792">
        <v>12</v>
      </c>
      <c r="N2663" s="794">
        <v>26967.77</v>
      </c>
      <c r="O2663" s="796">
        <v>1</v>
      </c>
      <c r="P2663" s="796">
        <v>6</v>
      </c>
      <c r="Q2663" s="794">
        <v>12925.970000000001</v>
      </c>
    </row>
    <row r="2664" spans="2:17" s="49" customFormat="1" ht="11.25">
      <c r="B2664" s="791" t="s">
        <v>1225</v>
      </c>
      <c r="C2664" s="792" t="s">
        <v>1233</v>
      </c>
      <c r="D2664" s="792" t="s">
        <v>86</v>
      </c>
      <c r="E2664" s="793" t="s">
        <v>1239</v>
      </c>
      <c r="F2664" s="794">
        <v>1500</v>
      </c>
      <c r="G2664" s="792" t="s">
        <v>8079</v>
      </c>
      <c r="H2664" s="795" t="s">
        <v>8080</v>
      </c>
      <c r="I2664" s="795" t="s">
        <v>1449</v>
      </c>
      <c r="J2664" s="795" t="s">
        <v>1256</v>
      </c>
      <c r="K2664" s="793" t="s">
        <v>1251</v>
      </c>
      <c r="L2664" s="796">
        <v>7</v>
      </c>
      <c r="M2664" s="792">
        <v>12</v>
      </c>
      <c r="N2664" s="794">
        <v>21200</v>
      </c>
      <c r="O2664" s="796">
        <v>1</v>
      </c>
      <c r="P2664" s="796">
        <v>6</v>
      </c>
      <c r="Q2664" s="794">
        <v>9929.9</v>
      </c>
    </row>
    <row r="2665" spans="2:17" s="49" customFormat="1" ht="11.25">
      <c r="B2665" s="791" t="s">
        <v>1225</v>
      </c>
      <c r="C2665" s="792" t="s">
        <v>1233</v>
      </c>
      <c r="D2665" s="792" t="s">
        <v>86</v>
      </c>
      <c r="E2665" s="793" t="s">
        <v>1871</v>
      </c>
      <c r="F2665" s="794">
        <v>2600</v>
      </c>
      <c r="G2665" s="792" t="s">
        <v>8081</v>
      </c>
      <c r="H2665" s="795" t="s">
        <v>8082</v>
      </c>
      <c r="I2665" s="795" t="s">
        <v>8083</v>
      </c>
      <c r="J2665" s="795" t="s">
        <v>1238</v>
      </c>
      <c r="K2665" s="793" t="s">
        <v>1232</v>
      </c>
      <c r="L2665" s="796">
        <v>1</v>
      </c>
      <c r="M2665" s="792">
        <v>12</v>
      </c>
      <c r="N2665" s="794">
        <v>33900.44</v>
      </c>
      <c r="O2665" s="796">
        <v>1</v>
      </c>
      <c r="P2665" s="796">
        <v>6</v>
      </c>
      <c r="Q2665" s="794">
        <v>16521.16</v>
      </c>
    </row>
    <row r="2666" spans="2:17" s="49" customFormat="1" ht="11.25">
      <c r="B2666" s="791" t="s">
        <v>1225</v>
      </c>
      <c r="C2666" s="792" t="s">
        <v>1233</v>
      </c>
      <c r="D2666" s="792" t="s">
        <v>86</v>
      </c>
      <c r="E2666" s="793" t="s">
        <v>1244</v>
      </c>
      <c r="F2666" s="794">
        <v>1500</v>
      </c>
      <c r="G2666" s="792" t="s">
        <v>8084</v>
      </c>
      <c r="H2666" s="795" t="s">
        <v>8085</v>
      </c>
      <c r="I2666" s="795" t="s">
        <v>2127</v>
      </c>
      <c r="J2666" s="795" t="s">
        <v>1256</v>
      </c>
      <c r="K2666" s="793" t="s">
        <v>1232</v>
      </c>
      <c r="L2666" s="796">
        <v>1</v>
      </c>
      <c r="M2666" s="792">
        <v>12</v>
      </c>
      <c r="N2666" s="794">
        <v>22143.23</v>
      </c>
      <c r="O2666" s="796">
        <v>1</v>
      </c>
      <c r="P2666" s="796">
        <v>6</v>
      </c>
      <c r="Q2666" s="794">
        <v>10924.89</v>
      </c>
    </row>
    <row r="2667" spans="2:17" s="49" customFormat="1" ht="11.25">
      <c r="B2667" s="791" t="s">
        <v>1225</v>
      </c>
      <c r="C2667" s="792" t="s">
        <v>1233</v>
      </c>
      <c r="D2667" s="792" t="s">
        <v>86</v>
      </c>
      <c r="E2667" s="793" t="s">
        <v>1234</v>
      </c>
      <c r="F2667" s="794">
        <v>2000</v>
      </c>
      <c r="G2667" s="792" t="s">
        <v>8086</v>
      </c>
      <c r="H2667" s="795" t="s">
        <v>8087</v>
      </c>
      <c r="I2667" s="795" t="s">
        <v>3086</v>
      </c>
      <c r="J2667" s="795" t="s">
        <v>1238</v>
      </c>
      <c r="K2667" s="793" t="s">
        <v>1232</v>
      </c>
      <c r="L2667" s="796">
        <v>1</v>
      </c>
      <c r="M2667" s="792">
        <v>12</v>
      </c>
      <c r="N2667" s="794">
        <v>26703.59</v>
      </c>
      <c r="O2667" s="796">
        <v>1</v>
      </c>
      <c r="P2667" s="796">
        <v>5</v>
      </c>
      <c r="Q2667" s="794">
        <v>6930</v>
      </c>
    </row>
    <row r="2668" spans="2:17" s="49" customFormat="1" ht="11.25">
      <c r="B2668" s="791" t="s">
        <v>1225</v>
      </c>
      <c r="C2668" s="792" t="s">
        <v>1233</v>
      </c>
      <c r="D2668" s="792" t="s">
        <v>86</v>
      </c>
      <c r="E2668" s="793" t="s">
        <v>1505</v>
      </c>
      <c r="F2668" s="794">
        <v>1800</v>
      </c>
      <c r="G2668" s="792" t="s">
        <v>8088</v>
      </c>
      <c r="H2668" s="795" t="s">
        <v>8089</v>
      </c>
      <c r="I2668" s="795" t="s">
        <v>1280</v>
      </c>
      <c r="J2668" s="795" t="s">
        <v>1256</v>
      </c>
      <c r="K2668" s="793" t="s">
        <v>1251</v>
      </c>
      <c r="L2668" s="796">
        <v>7</v>
      </c>
      <c r="M2668" s="792">
        <v>12</v>
      </c>
      <c r="N2668" s="794">
        <v>24530.989999999998</v>
      </c>
      <c r="O2668" s="796">
        <v>1</v>
      </c>
      <c r="P2668" s="796">
        <v>6</v>
      </c>
      <c r="Q2668" s="794">
        <v>11514.119999999999</v>
      </c>
    </row>
    <row r="2669" spans="2:17" s="49" customFormat="1" ht="11.25">
      <c r="B2669" s="791" t="s">
        <v>1225</v>
      </c>
      <c r="C2669" s="792" t="s">
        <v>1243</v>
      </c>
      <c r="D2669" s="792" t="s">
        <v>86</v>
      </c>
      <c r="E2669" s="793" t="s">
        <v>1244</v>
      </c>
      <c r="F2669" s="794">
        <v>2000</v>
      </c>
      <c r="G2669" s="792" t="s">
        <v>8090</v>
      </c>
      <c r="H2669" s="795" t="s">
        <v>8091</v>
      </c>
      <c r="I2669" s="795" t="s">
        <v>1290</v>
      </c>
      <c r="J2669" s="795" t="s">
        <v>1238</v>
      </c>
      <c r="K2669" s="793" t="s">
        <v>1251</v>
      </c>
      <c r="L2669" s="796">
        <v>1</v>
      </c>
      <c r="M2669" s="792">
        <v>12</v>
      </c>
      <c r="N2669" s="794">
        <v>26597.510000000002</v>
      </c>
      <c r="O2669" s="796">
        <v>1</v>
      </c>
      <c r="P2669" s="796">
        <v>6</v>
      </c>
      <c r="Q2669" s="794">
        <v>12922.780000000002</v>
      </c>
    </row>
    <row r="2670" spans="2:17" s="49" customFormat="1" ht="11.25">
      <c r="B2670" s="791" t="s">
        <v>1225</v>
      </c>
      <c r="C2670" s="792" t="s">
        <v>1233</v>
      </c>
      <c r="D2670" s="792" t="s">
        <v>86</v>
      </c>
      <c r="E2670" s="793" t="s">
        <v>1871</v>
      </c>
      <c r="F2670" s="794">
        <v>2100</v>
      </c>
      <c r="G2670" s="792" t="s">
        <v>8092</v>
      </c>
      <c r="H2670" s="795" t="s">
        <v>8093</v>
      </c>
      <c r="I2670" s="795" t="s">
        <v>8094</v>
      </c>
      <c r="J2670" s="795" t="s">
        <v>1256</v>
      </c>
      <c r="K2670" s="793" t="s">
        <v>1260</v>
      </c>
      <c r="L2670" s="796">
        <v>7</v>
      </c>
      <c r="M2670" s="792">
        <v>12</v>
      </c>
      <c r="N2670" s="794">
        <v>28969.879999999997</v>
      </c>
      <c r="O2670" s="796">
        <v>1</v>
      </c>
      <c r="P2670" s="796">
        <v>6</v>
      </c>
      <c r="Q2670" s="794">
        <v>13455.48</v>
      </c>
    </row>
    <row r="2671" spans="2:17" s="49" customFormat="1" ht="11.25">
      <c r="B2671" s="791" t="s">
        <v>1225</v>
      </c>
      <c r="C2671" s="792" t="s">
        <v>1233</v>
      </c>
      <c r="D2671" s="792" t="s">
        <v>86</v>
      </c>
      <c r="E2671" s="793" t="s">
        <v>1339</v>
      </c>
      <c r="F2671" s="794">
        <v>2300</v>
      </c>
      <c r="G2671" s="792" t="s">
        <v>8095</v>
      </c>
      <c r="H2671" s="795" t="s">
        <v>8096</v>
      </c>
      <c r="I2671" s="795" t="s">
        <v>2912</v>
      </c>
      <c r="J2671" s="795" t="s">
        <v>1256</v>
      </c>
      <c r="K2671" s="793" t="s">
        <v>1251</v>
      </c>
      <c r="L2671" s="796">
        <v>7</v>
      </c>
      <c r="M2671" s="792">
        <v>12</v>
      </c>
      <c r="N2671" s="794">
        <v>31595.84</v>
      </c>
      <c r="O2671" s="796">
        <v>1</v>
      </c>
      <c r="P2671" s="796">
        <v>6</v>
      </c>
      <c r="Q2671" s="794">
        <v>14726.96</v>
      </c>
    </row>
    <row r="2672" spans="2:17" s="49" customFormat="1" ht="11.25">
      <c r="B2672" s="791" t="s">
        <v>1225</v>
      </c>
      <c r="C2672" s="792" t="s">
        <v>1233</v>
      </c>
      <c r="D2672" s="792" t="s">
        <v>86</v>
      </c>
      <c r="E2672" s="793" t="s">
        <v>2062</v>
      </c>
      <c r="F2672" s="794">
        <v>2300</v>
      </c>
      <c r="G2672" s="792" t="s">
        <v>8097</v>
      </c>
      <c r="H2672" s="795" t="s">
        <v>8098</v>
      </c>
      <c r="I2672" s="795" t="s">
        <v>1290</v>
      </c>
      <c r="J2672" s="795" t="s">
        <v>1238</v>
      </c>
      <c r="K2672" s="793" t="s">
        <v>1251</v>
      </c>
      <c r="L2672" s="796">
        <v>1</v>
      </c>
      <c r="M2672" s="792">
        <v>12</v>
      </c>
      <c r="N2672" s="794">
        <v>26658.910000000003</v>
      </c>
      <c r="O2672" s="796">
        <v>1</v>
      </c>
      <c r="P2672" s="796">
        <v>6</v>
      </c>
      <c r="Q2672" s="794">
        <v>14653.33</v>
      </c>
    </row>
    <row r="2673" spans="2:17" s="49" customFormat="1" ht="11.25">
      <c r="B2673" s="791" t="s">
        <v>1225</v>
      </c>
      <c r="C2673" s="792" t="s">
        <v>1233</v>
      </c>
      <c r="D2673" s="792" t="s">
        <v>86</v>
      </c>
      <c r="E2673" s="793" t="s">
        <v>2027</v>
      </c>
      <c r="F2673" s="794">
        <v>3500</v>
      </c>
      <c r="G2673" s="792" t="s">
        <v>8099</v>
      </c>
      <c r="H2673" s="795" t="s">
        <v>8100</v>
      </c>
      <c r="I2673" s="795" t="s">
        <v>8101</v>
      </c>
      <c r="J2673" s="795" t="s">
        <v>1256</v>
      </c>
      <c r="K2673" s="793" t="s">
        <v>1251</v>
      </c>
      <c r="L2673" s="796">
        <v>7</v>
      </c>
      <c r="M2673" s="792">
        <v>12</v>
      </c>
      <c r="N2673" s="794">
        <v>44860.97</v>
      </c>
      <c r="O2673" s="796">
        <v>1</v>
      </c>
      <c r="P2673" s="796">
        <v>6</v>
      </c>
      <c r="Q2673" s="794">
        <v>21918.58</v>
      </c>
    </row>
    <row r="2674" spans="2:17" s="49" customFormat="1" ht="11.25">
      <c r="B2674" s="791" t="s">
        <v>1225</v>
      </c>
      <c r="C2674" s="792" t="s">
        <v>1233</v>
      </c>
      <c r="D2674" s="792" t="s">
        <v>86</v>
      </c>
      <c r="E2674" s="793" t="s">
        <v>1239</v>
      </c>
      <c r="F2674" s="794">
        <v>1500</v>
      </c>
      <c r="G2674" s="792" t="s">
        <v>8102</v>
      </c>
      <c r="H2674" s="795" t="s">
        <v>8103</v>
      </c>
      <c r="I2674" s="795" t="s">
        <v>1242</v>
      </c>
      <c r="J2674" s="795" t="s">
        <v>1242</v>
      </c>
      <c r="K2674" s="793" t="s">
        <v>1242</v>
      </c>
      <c r="L2674" s="796">
        <v>7</v>
      </c>
      <c r="M2674" s="792">
        <v>12</v>
      </c>
      <c r="N2674" s="794">
        <v>21199.8</v>
      </c>
      <c r="O2674" s="796">
        <v>1</v>
      </c>
      <c r="P2674" s="796">
        <v>6</v>
      </c>
      <c r="Q2674" s="794">
        <v>9930</v>
      </c>
    </row>
    <row r="2675" spans="2:17" s="49" customFormat="1" ht="11.25">
      <c r="B2675" s="791" t="s">
        <v>1225</v>
      </c>
      <c r="C2675" s="792" t="s">
        <v>1233</v>
      </c>
      <c r="D2675" s="792" t="s">
        <v>86</v>
      </c>
      <c r="E2675" s="793" t="s">
        <v>1239</v>
      </c>
      <c r="F2675" s="794">
        <v>1500</v>
      </c>
      <c r="G2675" s="792" t="s">
        <v>8104</v>
      </c>
      <c r="H2675" s="795" t="s">
        <v>8105</v>
      </c>
      <c r="I2675" s="795" t="s">
        <v>1290</v>
      </c>
      <c r="J2675" s="795" t="s">
        <v>1238</v>
      </c>
      <c r="K2675" s="793" t="s">
        <v>1232</v>
      </c>
      <c r="L2675" s="796">
        <v>7</v>
      </c>
      <c r="M2675" s="792">
        <v>12</v>
      </c>
      <c r="N2675" s="794">
        <v>21249.48</v>
      </c>
      <c r="O2675" s="796">
        <v>1</v>
      </c>
      <c r="P2675" s="796">
        <v>6</v>
      </c>
      <c r="Q2675" s="794">
        <v>10930</v>
      </c>
    </row>
    <row r="2676" spans="2:17" s="49" customFormat="1" ht="11.25">
      <c r="B2676" s="791" t="s">
        <v>1225</v>
      </c>
      <c r="C2676" s="792" t="s">
        <v>1233</v>
      </c>
      <c r="D2676" s="792" t="s">
        <v>86</v>
      </c>
      <c r="E2676" s="793" t="s">
        <v>2335</v>
      </c>
      <c r="F2676" s="794">
        <v>2100</v>
      </c>
      <c r="G2676" s="792" t="s">
        <v>8106</v>
      </c>
      <c r="H2676" s="795" t="s">
        <v>8107</v>
      </c>
      <c r="I2676" s="795" t="s">
        <v>1290</v>
      </c>
      <c r="J2676" s="795" t="s">
        <v>1238</v>
      </c>
      <c r="K2676" s="793" t="s">
        <v>1232</v>
      </c>
      <c r="L2676" s="796">
        <v>8</v>
      </c>
      <c r="M2676" s="792">
        <v>12</v>
      </c>
      <c r="N2676" s="794">
        <v>28200</v>
      </c>
      <c r="O2676" s="796">
        <v>1</v>
      </c>
      <c r="P2676" s="796">
        <v>6</v>
      </c>
      <c r="Q2676" s="794">
        <v>13529.42</v>
      </c>
    </row>
    <row r="2677" spans="2:17" s="49" customFormat="1" ht="11.25">
      <c r="B2677" s="791" t="s">
        <v>1225</v>
      </c>
      <c r="C2677" s="792" t="s">
        <v>1233</v>
      </c>
      <c r="D2677" s="792" t="s">
        <v>86</v>
      </c>
      <c r="E2677" s="793" t="s">
        <v>1659</v>
      </c>
      <c r="F2677" s="794">
        <v>2300</v>
      </c>
      <c r="G2677" s="792" t="s">
        <v>8108</v>
      </c>
      <c r="H2677" s="795" t="s">
        <v>8109</v>
      </c>
      <c r="I2677" s="795" t="s">
        <v>2039</v>
      </c>
      <c r="J2677" s="795" t="s">
        <v>1238</v>
      </c>
      <c r="K2677" s="793" t="s">
        <v>1251</v>
      </c>
      <c r="L2677" s="796">
        <v>1</v>
      </c>
      <c r="M2677" s="792">
        <v>12</v>
      </c>
      <c r="N2677" s="794">
        <v>26989.41</v>
      </c>
      <c r="O2677" s="796">
        <v>1</v>
      </c>
      <c r="P2677" s="796">
        <v>6</v>
      </c>
      <c r="Q2677" s="794">
        <v>14728.4</v>
      </c>
    </row>
    <row r="2678" spans="2:17" s="49" customFormat="1" ht="11.25">
      <c r="B2678" s="791" t="s">
        <v>1225</v>
      </c>
      <c r="C2678" s="792" t="s">
        <v>1233</v>
      </c>
      <c r="D2678" s="792" t="s">
        <v>86</v>
      </c>
      <c r="E2678" s="793" t="s">
        <v>1244</v>
      </c>
      <c r="F2678" s="794">
        <v>1500</v>
      </c>
      <c r="G2678" s="792" t="s">
        <v>8110</v>
      </c>
      <c r="H2678" s="795" t="s">
        <v>8111</v>
      </c>
      <c r="I2678" s="795" t="s">
        <v>1290</v>
      </c>
      <c r="J2678" s="795" t="s">
        <v>1238</v>
      </c>
      <c r="K2678" s="793" t="s">
        <v>1232</v>
      </c>
      <c r="L2678" s="796">
        <v>7</v>
      </c>
      <c r="M2678" s="792">
        <v>12</v>
      </c>
      <c r="N2678" s="794">
        <v>21102.28</v>
      </c>
      <c r="O2678" s="796">
        <v>1</v>
      </c>
      <c r="P2678" s="796">
        <v>6</v>
      </c>
      <c r="Q2678" s="794">
        <v>9874.9</v>
      </c>
    </row>
    <row r="2679" spans="2:17" s="49" customFormat="1" ht="11.25">
      <c r="B2679" s="791" t="s">
        <v>1225</v>
      </c>
      <c r="C2679" s="792" t="s">
        <v>1233</v>
      </c>
      <c r="D2679" s="792" t="s">
        <v>86</v>
      </c>
      <c r="E2679" s="793" t="s">
        <v>1505</v>
      </c>
      <c r="F2679" s="794">
        <v>1800</v>
      </c>
      <c r="G2679" s="792" t="s">
        <v>8112</v>
      </c>
      <c r="H2679" s="795" t="s">
        <v>8113</v>
      </c>
      <c r="I2679" s="795" t="s">
        <v>1242</v>
      </c>
      <c r="J2679" s="795" t="s">
        <v>1242</v>
      </c>
      <c r="K2679" s="793" t="s">
        <v>1242</v>
      </c>
      <c r="L2679" s="796">
        <v>7</v>
      </c>
      <c r="M2679" s="792">
        <v>12</v>
      </c>
      <c r="N2679" s="794">
        <v>24571.489999999998</v>
      </c>
      <c r="O2679" s="796">
        <v>1</v>
      </c>
      <c r="P2679" s="796">
        <v>6</v>
      </c>
      <c r="Q2679" s="794">
        <v>11726.369999999999</v>
      </c>
    </row>
    <row r="2680" spans="2:17" s="49" customFormat="1" ht="11.25">
      <c r="B2680" s="791" t="s">
        <v>1225</v>
      </c>
      <c r="C2680" s="792" t="s">
        <v>1233</v>
      </c>
      <c r="D2680" s="792" t="s">
        <v>86</v>
      </c>
      <c r="E2680" s="793" t="s">
        <v>6287</v>
      </c>
      <c r="F2680" s="794">
        <v>1500</v>
      </c>
      <c r="G2680" s="792" t="s">
        <v>8114</v>
      </c>
      <c r="H2680" s="795" t="s">
        <v>8115</v>
      </c>
      <c r="I2680" s="795" t="s">
        <v>1274</v>
      </c>
      <c r="J2680" s="795" t="s">
        <v>1256</v>
      </c>
      <c r="K2680" s="793" t="s">
        <v>1260</v>
      </c>
      <c r="L2680" s="796">
        <v>7</v>
      </c>
      <c r="M2680" s="792">
        <v>12</v>
      </c>
      <c r="N2680" s="794">
        <v>21186.15</v>
      </c>
      <c r="O2680" s="796">
        <v>1</v>
      </c>
      <c r="P2680" s="796">
        <v>6</v>
      </c>
      <c r="Q2680" s="794">
        <v>9929.48</v>
      </c>
    </row>
    <row r="2681" spans="2:17" s="49" customFormat="1" ht="11.25">
      <c r="B2681" s="791" t="s">
        <v>1225</v>
      </c>
      <c r="C2681" s="792" t="s">
        <v>1233</v>
      </c>
      <c r="D2681" s="792" t="s">
        <v>86</v>
      </c>
      <c r="E2681" s="793" t="s">
        <v>8116</v>
      </c>
      <c r="F2681" s="794">
        <v>3500</v>
      </c>
      <c r="G2681" s="792" t="s">
        <v>8117</v>
      </c>
      <c r="H2681" s="795" t="s">
        <v>8118</v>
      </c>
      <c r="I2681" s="795" t="s">
        <v>1331</v>
      </c>
      <c r="J2681" s="795" t="s">
        <v>1238</v>
      </c>
      <c r="K2681" s="793" t="s">
        <v>1232</v>
      </c>
      <c r="L2681" s="796">
        <v>1</v>
      </c>
      <c r="M2681" s="792">
        <v>12</v>
      </c>
      <c r="N2681" s="794">
        <v>44984.2</v>
      </c>
      <c r="O2681" s="796">
        <v>1</v>
      </c>
      <c r="P2681" s="796">
        <v>6</v>
      </c>
      <c r="Q2681" s="794">
        <v>21929.269999999997</v>
      </c>
    </row>
    <row r="2682" spans="2:17" s="49" customFormat="1" ht="11.25">
      <c r="B2682" s="791" t="s">
        <v>1225</v>
      </c>
      <c r="C2682" s="792" t="s">
        <v>1233</v>
      </c>
      <c r="D2682" s="792" t="s">
        <v>86</v>
      </c>
      <c r="E2682" s="793" t="s">
        <v>1244</v>
      </c>
      <c r="F2682" s="794">
        <v>1500</v>
      </c>
      <c r="G2682" s="792" t="s">
        <v>8119</v>
      </c>
      <c r="H2682" s="795" t="s">
        <v>8120</v>
      </c>
      <c r="I2682" s="795" t="s">
        <v>4749</v>
      </c>
      <c r="J2682" s="795" t="s">
        <v>1256</v>
      </c>
      <c r="K2682" s="793" t="s">
        <v>1327</v>
      </c>
      <c r="L2682" s="796">
        <v>7</v>
      </c>
      <c r="M2682" s="792">
        <v>12</v>
      </c>
      <c r="N2682" s="794">
        <v>21148.02</v>
      </c>
      <c r="O2682" s="796">
        <v>1</v>
      </c>
      <c r="P2682" s="796">
        <v>6</v>
      </c>
      <c r="Q2682" s="794">
        <v>5666</v>
      </c>
    </row>
    <row r="2683" spans="2:17" s="49" customFormat="1" ht="11.25">
      <c r="B2683" s="791" t="s">
        <v>1225</v>
      </c>
      <c r="C2683" s="792" t="s">
        <v>1233</v>
      </c>
      <c r="D2683" s="792" t="s">
        <v>86</v>
      </c>
      <c r="E2683" s="793" t="s">
        <v>1287</v>
      </c>
      <c r="F2683" s="794">
        <v>2100</v>
      </c>
      <c r="G2683" s="792" t="s">
        <v>8121</v>
      </c>
      <c r="H2683" s="795" t="s">
        <v>8122</v>
      </c>
      <c r="I2683" s="795" t="s">
        <v>1513</v>
      </c>
      <c r="J2683" s="795" t="s">
        <v>1256</v>
      </c>
      <c r="K2683" s="793" t="s">
        <v>1251</v>
      </c>
      <c r="L2683" s="796">
        <v>8</v>
      </c>
      <c r="M2683" s="792">
        <v>12</v>
      </c>
      <c r="N2683" s="794">
        <v>28198.25</v>
      </c>
      <c r="O2683" s="796">
        <v>1</v>
      </c>
      <c r="P2683" s="796">
        <v>6</v>
      </c>
      <c r="Q2683" s="794">
        <v>13517.02</v>
      </c>
    </row>
    <row r="2684" spans="2:17" s="49" customFormat="1" ht="11.25">
      <c r="B2684" s="791" t="s">
        <v>1225</v>
      </c>
      <c r="C2684" s="792" t="s">
        <v>1243</v>
      </c>
      <c r="D2684" s="792" t="s">
        <v>86</v>
      </c>
      <c r="E2684" s="793" t="s">
        <v>1505</v>
      </c>
      <c r="F2684" s="794">
        <v>1800</v>
      </c>
      <c r="G2684" s="792" t="s">
        <v>8123</v>
      </c>
      <c r="H2684" s="795" t="s">
        <v>8124</v>
      </c>
      <c r="I2684" s="795" t="s">
        <v>1242</v>
      </c>
      <c r="J2684" s="795" t="s">
        <v>1242</v>
      </c>
      <c r="K2684" s="793" t="s">
        <v>1242</v>
      </c>
      <c r="L2684" s="796">
        <v>6</v>
      </c>
      <c r="M2684" s="792">
        <v>12</v>
      </c>
      <c r="N2684" s="794">
        <v>24479.239999999998</v>
      </c>
      <c r="O2684" s="796">
        <v>1</v>
      </c>
      <c r="P2684" s="796">
        <v>6</v>
      </c>
      <c r="Q2684" s="794">
        <v>11705.619999999999</v>
      </c>
    </row>
    <row r="2685" spans="2:17" s="49" customFormat="1" ht="11.25">
      <c r="B2685" s="791" t="s">
        <v>1225</v>
      </c>
      <c r="C2685" s="792" t="s">
        <v>1243</v>
      </c>
      <c r="D2685" s="792" t="s">
        <v>86</v>
      </c>
      <c r="E2685" s="793" t="s">
        <v>1505</v>
      </c>
      <c r="F2685" s="794">
        <v>1800</v>
      </c>
      <c r="G2685" s="792" t="s">
        <v>8125</v>
      </c>
      <c r="H2685" s="795" t="s">
        <v>8126</v>
      </c>
      <c r="I2685" s="795" t="s">
        <v>2258</v>
      </c>
      <c r="J2685" s="795" t="s">
        <v>1256</v>
      </c>
      <c r="K2685" s="793" t="s">
        <v>1327</v>
      </c>
      <c r="L2685" s="796">
        <v>7</v>
      </c>
      <c r="M2685" s="792">
        <v>12</v>
      </c>
      <c r="N2685" s="794">
        <v>24540</v>
      </c>
      <c r="O2685" s="796">
        <v>1</v>
      </c>
      <c r="P2685" s="796">
        <v>6</v>
      </c>
      <c r="Q2685" s="794">
        <v>11729</v>
      </c>
    </row>
    <row r="2686" spans="2:17" s="49" customFormat="1" ht="11.25">
      <c r="B2686" s="791" t="s">
        <v>1225</v>
      </c>
      <c r="C2686" s="792" t="s">
        <v>1233</v>
      </c>
      <c r="D2686" s="792" t="s">
        <v>86</v>
      </c>
      <c r="E2686" s="793" t="s">
        <v>1239</v>
      </c>
      <c r="F2686" s="794">
        <v>1500</v>
      </c>
      <c r="G2686" s="792" t="s">
        <v>8127</v>
      </c>
      <c r="H2686" s="795" t="s">
        <v>8128</v>
      </c>
      <c r="I2686" s="795" t="s">
        <v>8129</v>
      </c>
      <c r="J2686" s="795" t="s">
        <v>1256</v>
      </c>
      <c r="K2686" s="793" t="s">
        <v>1327</v>
      </c>
      <c r="L2686" s="796">
        <v>7</v>
      </c>
      <c r="M2686" s="792">
        <v>12</v>
      </c>
      <c r="N2686" s="794">
        <v>21127.200000000001</v>
      </c>
      <c r="O2686" s="796">
        <v>1</v>
      </c>
      <c r="P2686" s="796">
        <v>6</v>
      </c>
      <c r="Q2686" s="794">
        <v>9820.0999999999985</v>
      </c>
    </row>
    <row r="2687" spans="2:17" s="49" customFormat="1" ht="11.25">
      <c r="B2687" s="791" t="s">
        <v>1225</v>
      </c>
      <c r="C2687" s="792" t="s">
        <v>1226</v>
      </c>
      <c r="D2687" s="792" t="s">
        <v>86</v>
      </c>
      <c r="E2687" s="793" t="s">
        <v>3757</v>
      </c>
      <c r="F2687" s="794">
        <v>3500</v>
      </c>
      <c r="G2687" s="792" t="s">
        <v>8130</v>
      </c>
      <c r="H2687" s="795" t="s">
        <v>8131</v>
      </c>
      <c r="I2687" s="795" t="s">
        <v>1331</v>
      </c>
      <c r="J2687" s="795" t="s">
        <v>1231</v>
      </c>
      <c r="K2687" s="793" t="s">
        <v>1232</v>
      </c>
      <c r="L2687" s="796">
        <v>3</v>
      </c>
      <c r="M2687" s="792">
        <v>8</v>
      </c>
      <c r="N2687" s="794">
        <v>30662.85</v>
      </c>
      <c r="O2687" s="796"/>
      <c r="P2687" s="796"/>
      <c r="Q2687" s="794"/>
    </row>
    <row r="2688" spans="2:17" s="49" customFormat="1" ht="11.25">
      <c r="B2688" s="791" t="s">
        <v>1225</v>
      </c>
      <c r="C2688" s="792" t="s">
        <v>1233</v>
      </c>
      <c r="D2688" s="792" t="s">
        <v>86</v>
      </c>
      <c r="E2688" s="793" t="s">
        <v>1505</v>
      </c>
      <c r="F2688" s="794">
        <v>1800</v>
      </c>
      <c r="G2688" s="792" t="s">
        <v>8132</v>
      </c>
      <c r="H2688" s="795" t="s">
        <v>8133</v>
      </c>
      <c r="I2688" s="795" t="s">
        <v>2565</v>
      </c>
      <c r="J2688" s="795" t="s">
        <v>1256</v>
      </c>
      <c r="K2688" s="793" t="s">
        <v>1327</v>
      </c>
      <c r="L2688" s="796">
        <v>6</v>
      </c>
      <c r="M2688" s="792">
        <v>12</v>
      </c>
      <c r="N2688" s="794">
        <v>26974.87</v>
      </c>
      <c r="O2688" s="796">
        <v>1</v>
      </c>
      <c r="P2688" s="796">
        <v>6</v>
      </c>
      <c r="Q2688" s="794">
        <v>11669.869999999999</v>
      </c>
    </row>
    <row r="2689" spans="2:17" s="49" customFormat="1" ht="11.25">
      <c r="B2689" s="791" t="s">
        <v>1225</v>
      </c>
      <c r="C2689" s="792" t="s">
        <v>1233</v>
      </c>
      <c r="D2689" s="792" t="s">
        <v>86</v>
      </c>
      <c r="E2689" s="793" t="s">
        <v>1244</v>
      </c>
      <c r="F2689" s="794">
        <v>2000</v>
      </c>
      <c r="G2689" s="792" t="s">
        <v>8134</v>
      </c>
      <c r="H2689" s="795" t="s">
        <v>8135</v>
      </c>
      <c r="I2689" s="795" t="s">
        <v>8136</v>
      </c>
      <c r="J2689" s="795" t="s">
        <v>1238</v>
      </c>
      <c r="K2689" s="793" t="s">
        <v>1232</v>
      </c>
      <c r="L2689" s="796">
        <v>1</v>
      </c>
      <c r="M2689" s="792">
        <v>12</v>
      </c>
      <c r="N2689" s="794">
        <v>22794.690000000002</v>
      </c>
      <c r="O2689" s="796">
        <v>1</v>
      </c>
      <c r="P2689" s="796">
        <v>6</v>
      </c>
      <c r="Q2689" s="794">
        <v>12930</v>
      </c>
    </row>
    <row r="2690" spans="2:17" s="49" customFormat="1" ht="11.25">
      <c r="B2690" s="791" t="s">
        <v>1225</v>
      </c>
      <c r="C2690" s="792" t="s">
        <v>1226</v>
      </c>
      <c r="D2690" s="792" t="s">
        <v>86</v>
      </c>
      <c r="E2690" s="793" t="s">
        <v>3168</v>
      </c>
      <c r="F2690" s="794">
        <v>2000</v>
      </c>
      <c r="G2690" s="792" t="s">
        <v>8137</v>
      </c>
      <c r="H2690" s="795" t="s">
        <v>8138</v>
      </c>
      <c r="I2690" s="795" t="s">
        <v>8139</v>
      </c>
      <c r="J2690" s="795" t="s">
        <v>1256</v>
      </c>
      <c r="K2690" s="793" t="s">
        <v>1260</v>
      </c>
      <c r="L2690" s="796">
        <v>1</v>
      </c>
      <c r="M2690" s="792">
        <v>3</v>
      </c>
      <c r="N2690" s="794">
        <v>4478.2</v>
      </c>
      <c r="O2690" s="796"/>
      <c r="P2690" s="796"/>
      <c r="Q2690" s="794"/>
    </row>
    <row r="2691" spans="2:17" s="49" customFormat="1" ht="11.25">
      <c r="B2691" s="791" t="s">
        <v>1225</v>
      </c>
      <c r="C2691" s="792" t="s">
        <v>1233</v>
      </c>
      <c r="D2691" s="792" t="s">
        <v>86</v>
      </c>
      <c r="E2691" s="793" t="s">
        <v>1244</v>
      </c>
      <c r="F2691" s="794">
        <v>1500</v>
      </c>
      <c r="G2691" s="792" t="s">
        <v>8140</v>
      </c>
      <c r="H2691" s="795" t="s">
        <v>8141</v>
      </c>
      <c r="I2691" s="795" t="s">
        <v>1242</v>
      </c>
      <c r="J2691" s="795" t="s">
        <v>1242</v>
      </c>
      <c r="K2691" s="793" t="s">
        <v>1242</v>
      </c>
      <c r="L2691" s="796">
        <v>7</v>
      </c>
      <c r="M2691" s="792">
        <v>12</v>
      </c>
      <c r="N2691" s="794">
        <v>21199.59</v>
      </c>
      <c r="O2691" s="796">
        <v>1</v>
      </c>
      <c r="P2691" s="796">
        <v>6</v>
      </c>
      <c r="Q2691" s="794">
        <v>9928.3299999999981</v>
      </c>
    </row>
    <row r="2692" spans="2:17" s="49" customFormat="1" ht="11.25">
      <c r="B2692" s="791" t="s">
        <v>1225</v>
      </c>
      <c r="C2692" s="792" t="s">
        <v>1233</v>
      </c>
      <c r="D2692" s="792" t="s">
        <v>86</v>
      </c>
      <c r="E2692" s="793" t="s">
        <v>1244</v>
      </c>
      <c r="F2692" s="794">
        <v>1500</v>
      </c>
      <c r="G2692" s="792" t="s">
        <v>8142</v>
      </c>
      <c r="H2692" s="795" t="s">
        <v>8143</v>
      </c>
      <c r="I2692" s="795" t="s">
        <v>1513</v>
      </c>
      <c r="J2692" s="795" t="s">
        <v>1256</v>
      </c>
      <c r="K2692" s="793" t="s">
        <v>1327</v>
      </c>
      <c r="L2692" s="796">
        <v>7</v>
      </c>
      <c r="M2692" s="792">
        <v>12</v>
      </c>
      <c r="N2692" s="794">
        <v>21197.08</v>
      </c>
      <c r="O2692" s="796">
        <v>0</v>
      </c>
      <c r="P2692" s="796">
        <v>1</v>
      </c>
      <c r="Q2692" s="794">
        <v>2745.83</v>
      </c>
    </row>
    <row r="2693" spans="2:17" s="49" customFormat="1" ht="11.25">
      <c r="B2693" s="791" t="s">
        <v>1225</v>
      </c>
      <c r="C2693" s="792" t="s">
        <v>1233</v>
      </c>
      <c r="D2693" s="792" t="s">
        <v>86</v>
      </c>
      <c r="E2693" s="793" t="s">
        <v>1339</v>
      </c>
      <c r="F2693" s="794">
        <v>2300</v>
      </c>
      <c r="G2693" s="792" t="s">
        <v>8144</v>
      </c>
      <c r="H2693" s="795" t="s">
        <v>8145</v>
      </c>
      <c r="I2693" s="795" t="s">
        <v>2127</v>
      </c>
      <c r="J2693" s="795" t="s">
        <v>1256</v>
      </c>
      <c r="K2693" s="793" t="s">
        <v>1327</v>
      </c>
      <c r="L2693" s="796">
        <v>1</v>
      </c>
      <c r="M2693" s="792">
        <v>12</v>
      </c>
      <c r="N2693" s="794">
        <v>30599.84</v>
      </c>
      <c r="O2693" s="796">
        <v>1</v>
      </c>
      <c r="P2693" s="796">
        <v>6</v>
      </c>
      <c r="Q2693" s="794">
        <v>14626.96</v>
      </c>
    </row>
    <row r="2694" spans="2:17" s="49" customFormat="1" ht="11.25">
      <c r="B2694" s="791" t="s">
        <v>1225</v>
      </c>
      <c r="C2694" s="792" t="s">
        <v>1226</v>
      </c>
      <c r="D2694" s="792" t="s">
        <v>86</v>
      </c>
      <c r="E2694" s="793" t="s">
        <v>6494</v>
      </c>
      <c r="F2694" s="794">
        <v>2100</v>
      </c>
      <c r="G2694" s="792" t="s">
        <v>8146</v>
      </c>
      <c r="H2694" s="795" t="s">
        <v>8147</v>
      </c>
      <c r="I2694" s="795" t="s">
        <v>8148</v>
      </c>
      <c r="J2694" s="795" t="s">
        <v>1256</v>
      </c>
      <c r="K2694" s="793" t="s">
        <v>1260</v>
      </c>
      <c r="L2694" s="796">
        <v>0</v>
      </c>
      <c r="M2694" s="792">
        <v>1</v>
      </c>
      <c r="N2694" s="794">
        <v>2123.33</v>
      </c>
      <c r="O2694" s="796"/>
      <c r="P2694" s="796"/>
      <c r="Q2694" s="794"/>
    </row>
    <row r="2695" spans="2:17" s="49" customFormat="1" ht="11.25">
      <c r="B2695" s="791" t="s">
        <v>1225</v>
      </c>
      <c r="C2695" s="792" t="s">
        <v>1233</v>
      </c>
      <c r="D2695" s="792" t="s">
        <v>86</v>
      </c>
      <c r="E2695" s="793" t="s">
        <v>6423</v>
      </c>
      <c r="F2695" s="794">
        <v>5500</v>
      </c>
      <c r="G2695" s="792" t="s">
        <v>8149</v>
      </c>
      <c r="H2695" s="795" t="s">
        <v>8150</v>
      </c>
      <c r="I2695" s="795" t="s">
        <v>2678</v>
      </c>
      <c r="J2695" s="795" t="s">
        <v>1256</v>
      </c>
      <c r="K2695" s="793" t="s">
        <v>1251</v>
      </c>
      <c r="L2695" s="796">
        <v>1</v>
      </c>
      <c r="M2695" s="792">
        <v>12</v>
      </c>
      <c r="N2695" s="794">
        <v>68780.759999999995</v>
      </c>
      <c r="O2695" s="796">
        <v>1</v>
      </c>
      <c r="P2695" s="796">
        <v>6</v>
      </c>
      <c r="Q2695" s="794">
        <v>33927.699999999997</v>
      </c>
    </row>
    <row r="2696" spans="2:17" s="49" customFormat="1" ht="11.25">
      <c r="B2696" s="791" t="s">
        <v>1225</v>
      </c>
      <c r="C2696" s="792" t="s">
        <v>1233</v>
      </c>
      <c r="D2696" s="792" t="s">
        <v>86</v>
      </c>
      <c r="E2696" s="793" t="s">
        <v>1244</v>
      </c>
      <c r="F2696" s="794">
        <v>1500</v>
      </c>
      <c r="G2696" s="792" t="s">
        <v>8151</v>
      </c>
      <c r="H2696" s="795" t="s">
        <v>8152</v>
      </c>
      <c r="I2696" s="795" t="s">
        <v>1242</v>
      </c>
      <c r="J2696" s="795" t="s">
        <v>1242</v>
      </c>
      <c r="K2696" s="793" t="s">
        <v>1242</v>
      </c>
      <c r="L2696" s="796">
        <v>7</v>
      </c>
      <c r="M2696" s="792">
        <v>12</v>
      </c>
      <c r="N2696" s="794">
        <v>21200</v>
      </c>
      <c r="O2696" s="796">
        <v>1</v>
      </c>
      <c r="P2696" s="796">
        <v>6</v>
      </c>
      <c r="Q2696" s="794">
        <v>9892.5</v>
      </c>
    </row>
    <row r="2697" spans="2:17" s="49" customFormat="1" ht="11.25">
      <c r="B2697" s="791" t="s">
        <v>1225</v>
      </c>
      <c r="C2697" s="792" t="s">
        <v>1233</v>
      </c>
      <c r="D2697" s="792" t="s">
        <v>86</v>
      </c>
      <c r="E2697" s="793" t="s">
        <v>1244</v>
      </c>
      <c r="F2697" s="794">
        <v>2000</v>
      </c>
      <c r="G2697" s="792" t="s">
        <v>8153</v>
      </c>
      <c r="H2697" s="795" t="s">
        <v>8154</v>
      </c>
      <c r="I2697" s="795" t="s">
        <v>4806</v>
      </c>
      <c r="J2697" s="795" t="s">
        <v>1238</v>
      </c>
      <c r="K2697" s="793" t="s">
        <v>1232</v>
      </c>
      <c r="L2697" s="796">
        <v>1</v>
      </c>
      <c r="M2697" s="792">
        <v>12</v>
      </c>
      <c r="N2697" s="794">
        <v>26743.489999999998</v>
      </c>
      <c r="O2697" s="796">
        <v>1</v>
      </c>
      <c r="P2697" s="796">
        <v>6</v>
      </c>
      <c r="Q2697" s="794">
        <v>12820.69</v>
      </c>
    </row>
    <row r="2698" spans="2:17" s="49" customFormat="1" ht="11.25">
      <c r="B2698" s="791" t="s">
        <v>1225</v>
      </c>
      <c r="C2698" s="792" t="s">
        <v>1233</v>
      </c>
      <c r="D2698" s="792" t="s">
        <v>86</v>
      </c>
      <c r="E2698" s="793" t="s">
        <v>7386</v>
      </c>
      <c r="F2698" s="794">
        <v>2500</v>
      </c>
      <c r="G2698" s="792" t="s">
        <v>8155</v>
      </c>
      <c r="H2698" s="795" t="s">
        <v>8156</v>
      </c>
      <c r="I2698" s="795" t="s">
        <v>1449</v>
      </c>
      <c r="J2698" s="795" t="s">
        <v>1256</v>
      </c>
      <c r="K2698" s="793" t="s">
        <v>1327</v>
      </c>
      <c r="L2698" s="796">
        <v>7</v>
      </c>
      <c r="M2698" s="792">
        <v>12</v>
      </c>
      <c r="N2698" s="794">
        <v>32731.43</v>
      </c>
      <c r="O2698" s="796">
        <v>1</v>
      </c>
      <c r="P2698" s="796">
        <v>6</v>
      </c>
      <c r="Q2698" s="794">
        <v>15873.58</v>
      </c>
    </row>
    <row r="2699" spans="2:17" s="49" customFormat="1" ht="11.25">
      <c r="B2699" s="791" t="s">
        <v>1225</v>
      </c>
      <c r="C2699" s="792" t="s">
        <v>1233</v>
      </c>
      <c r="D2699" s="792" t="s">
        <v>86</v>
      </c>
      <c r="E2699" s="793" t="s">
        <v>1505</v>
      </c>
      <c r="F2699" s="794">
        <v>1800</v>
      </c>
      <c r="G2699" s="792" t="s">
        <v>8157</v>
      </c>
      <c r="H2699" s="795" t="s">
        <v>8158</v>
      </c>
      <c r="I2699" s="795" t="s">
        <v>1242</v>
      </c>
      <c r="J2699" s="795" t="s">
        <v>1242</v>
      </c>
      <c r="K2699" s="793" t="s">
        <v>1242</v>
      </c>
      <c r="L2699" s="796">
        <v>7</v>
      </c>
      <c r="M2699" s="792">
        <v>12</v>
      </c>
      <c r="N2699" s="794">
        <v>24540</v>
      </c>
      <c r="O2699" s="796">
        <v>1</v>
      </c>
      <c r="P2699" s="796">
        <v>6</v>
      </c>
      <c r="Q2699" s="794">
        <v>11730</v>
      </c>
    </row>
    <row r="2700" spans="2:17" s="49" customFormat="1" ht="11.25">
      <c r="B2700" s="791" t="s">
        <v>1225</v>
      </c>
      <c r="C2700" s="792" t="s">
        <v>1233</v>
      </c>
      <c r="D2700" s="792" t="s">
        <v>86</v>
      </c>
      <c r="E2700" s="793" t="s">
        <v>3168</v>
      </c>
      <c r="F2700" s="794">
        <v>2000</v>
      </c>
      <c r="G2700" s="792" t="s">
        <v>8159</v>
      </c>
      <c r="H2700" s="795" t="s">
        <v>8160</v>
      </c>
      <c r="I2700" s="795" t="s">
        <v>8161</v>
      </c>
      <c r="J2700" s="795" t="s">
        <v>1231</v>
      </c>
      <c r="K2700" s="793" t="s">
        <v>1232</v>
      </c>
      <c r="L2700" s="796">
        <v>1</v>
      </c>
      <c r="M2700" s="792">
        <v>12</v>
      </c>
      <c r="N2700" s="794">
        <v>26589.010000000002</v>
      </c>
      <c r="O2700" s="796">
        <v>1</v>
      </c>
      <c r="P2700" s="796">
        <v>6</v>
      </c>
      <c r="Q2700" s="794">
        <v>12891.25</v>
      </c>
    </row>
    <row r="2701" spans="2:17" s="49" customFormat="1" ht="11.25">
      <c r="B2701" s="791" t="s">
        <v>1225</v>
      </c>
      <c r="C2701" s="792" t="s">
        <v>1233</v>
      </c>
      <c r="D2701" s="792" t="s">
        <v>86</v>
      </c>
      <c r="E2701" s="793" t="s">
        <v>1387</v>
      </c>
      <c r="F2701" s="794">
        <v>2300</v>
      </c>
      <c r="G2701" s="792" t="s">
        <v>8162</v>
      </c>
      <c r="H2701" s="795" t="s">
        <v>8163</v>
      </c>
      <c r="I2701" s="795" t="s">
        <v>8164</v>
      </c>
      <c r="J2701" s="795" t="s">
        <v>1256</v>
      </c>
      <c r="K2701" s="793" t="s">
        <v>1260</v>
      </c>
      <c r="L2701" s="796">
        <v>1</v>
      </c>
      <c r="M2701" s="792">
        <v>12</v>
      </c>
      <c r="N2701" s="794">
        <v>30598.560000000001</v>
      </c>
      <c r="O2701" s="796">
        <v>0</v>
      </c>
      <c r="P2701" s="796">
        <v>1</v>
      </c>
      <c r="Q2701" s="794">
        <v>2280.83</v>
      </c>
    </row>
    <row r="2702" spans="2:17" s="49" customFormat="1" ht="11.25">
      <c r="B2702" s="791" t="s">
        <v>1225</v>
      </c>
      <c r="C2702" s="792" t="s">
        <v>1233</v>
      </c>
      <c r="D2702" s="792" t="s">
        <v>86</v>
      </c>
      <c r="E2702" s="793" t="s">
        <v>1244</v>
      </c>
      <c r="F2702" s="794">
        <v>1500</v>
      </c>
      <c r="G2702" s="792" t="s">
        <v>8165</v>
      </c>
      <c r="H2702" s="795" t="s">
        <v>8166</v>
      </c>
      <c r="I2702" s="795" t="s">
        <v>1280</v>
      </c>
      <c r="J2702" s="795" t="s">
        <v>1256</v>
      </c>
      <c r="K2702" s="793" t="s">
        <v>1251</v>
      </c>
      <c r="L2702" s="796">
        <v>7</v>
      </c>
      <c r="M2702" s="792">
        <v>12</v>
      </c>
      <c r="N2702" s="794">
        <v>21150</v>
      </c>
      <c r="O2702" s="796">
        <v>1</v>
      </c>
      <c r="P2702" s="796">
        <v>6</v>
      </c>
      <c r="Q2702" s="794">
        <v>9802.91</v>
      </c>
    </row>
    <row r="2703" spans="2:17" s="49" customFormat="1" ht="11.25">
      <c r="B2703" s="791" t="s">
        <v>1225</v>
      </c>
      <c r="C2703" s="792" t="s">
        <v>1233</v>
      </c>
      <c r="D2703" s="792" t="s">
        <v>86</v>
      </c>
      <c r="E2703" s="793" t="s">
        <v>2138</v>
      </c>
      <c r="F2703" s="794">
        <v>2000</v>
      </c>
      <c r="G2703" s="792" t="s">
        <v>8167</v>
      </c>
      <c r="H2703" s="795" t="s">
        <v>8168</v>
      </c>
      <c r="I2703" s="795" t="s">
        <v>1331</v>
      </c>
      <c r="J2703" s="795" t="s">
        <v>1238</v>
      </c>
      <c r="K2703" s="793" t="s">
        <v>1260</v>
      </c>
      <c r="L2703" s="796">
        <v>1</v>
      </c>
      <c r="M2703" s="792">
        <v>12</v>
      </c>
      <c r="N2703" s="794">
        <v>26933.33</v>
      </c>
      <c r="O2703" s="796">
        <v>1</v>
      </c>
      <c r="P2703" s="796">
        <v>6</v>
      </c>
      <c r="Q2703" s="794">
        <v>12927.210000000001</v>
      </c>
    </row>
    <row r="2704" spans="2:17" s="49" customFormat="1" ht="11.25">
      <c r="B2704" s="791" t="s">
        <v>1225</v>
      </c>
      <c r="C2704" s="792" t="s">
        <v>1233</v>
      </c>
      <c r="D2704" s="792" t="s">
        <v>86</v>
      </c>
      <c r="E2704" s="793" t="s">
        <v>3309</v>
      </c>
      <c r="F2704" s="794">
        <v>2500</v>
      </c>
      <c r="G2704" s="792" t="s">
        <v>8169</v>
      </c>
      <c r="H2704" s="795" t="s">
        <v>8170</v>
      </c>
      <c r="I2704" s="795" t="s">
        <v>8171</v>
      </c>
      <c r="J2704" s="795" t="s">
        <v>1256</v>
      </c>
      <c r="K2704" s="793" t="s">
        <v>1260</v>
      </c>
      <c r="L2704" s="796">
        <v>7</v>
      </c>
      <c r="M2704" s="792">
        <v>12</v>
      </c>
      <c r="N2704" s="794">
        <v>32916.67</v>
      </c>
      <c r="O2704" s="796">
        <v>1</v>
      </c>
      <c r="P2704" s="796">
        <v>6</v>
      </c>
      <c r="Q2704" s="794">
        <v>15930</v>
      </c>
    </row>
    <row r="2705" spans="2:17" s="49" customFormat="1" ht="11.25">
      <c r="B2705" s="791" t="s">
        <v>1225</v>
      </c>
      <c r="C2705" s="792" t="s">
        <v>1233</v>
      </c>
      <c r="D2705" s="792" t="s">
        <v>86</v>
      </c>
      <c r="E2705" s="793" t="s">
        <v>1244</v>
      </c>
      <c r="F2705" s="794">
        <v>2000</v>
      </c>
      <c r="G2705" s="792" t="s">
        <v>8172</v>
      </c>
      <c r="H2705" s="795" t="s">
        <v>8173</v>
      </c>
      <c r="I2705" s="795" t="s">
        <v>5081</v>
      </c>
      <c r="J2705" s="795" t="s">
        <v>1238</v>
      </c>
      <c r="K2705" s="793" t="s">
        <v>1260</v>
      </c>
      <c r="L2705" s="796">
        <v>1</v>
      </c>
      <c r="M2705" s="792">
        <v>12</v>
      </c>
      <c r="N2705" s="794">
        <v>26983.599999999999</v>
      </c>
      <c r="O2705" s="796">
        <v>1</v>
      </c>
      <c r="P2705" s="796">
        <v>6</v>
      </c>
      <c r="Q2705" s="794">
        <v>12922.08</v>
      </c>
    </row>
    <row r="2706" spans="2:17" s="49" customFormat="1" ht="11.25">
      <c r="B2706" s="791" t="s">
        <v>1225</v>
      </c>
      <c r="C2706" s="792" t="s">
        <v>1243</v>
      </c>
      <c r="D2706" s="792" t="s">
        <v>86</v>
      </c>
      <c r="E2706" s="793" t="s">
        <v>1276</v>
      </c>
      <c r="F2706" s="794">
        <v>2600</v>
      </c>
      <c r="G2706" s="792" t="s">
        <v>8174</v>
      </c>
      <c r="H2706" s="795" t="s">
        <v>8175</v>
      </c>
      <c r="I2706" s="795" t="s">
        <v>8176</v>
      </c>
      <c r="J2706" s="795" t="s">
        <v>1256</v>
      </c>
      <c r="K2706" s="793" t="s">
        <v>1260</v>
      </c>
      <c r="L2706" s="796">
        <v>1</v>
      </c>
      <c r="M2706" s="792">
        <v>12</v>
      </c>
      <c r="N2706" s="794">
        <v>30057.11</v>
      </c>
      <c r="O2706" s="796">
        <v>1</v>
      </c>
      <c r="P2706" s="796">
        <v>6</v>
      </c>
      <c r="Q2706" s="794">
        <v>16527.650000000001</v>
      </c>
    </row>
    <row r="2707" spans="2:17" s="49" customFormat="1" ht="11.25">
      <c r="B2707" s="791" t="s">
        <v>1225</v>
      </c>
      <c r="C2707" s="792" t="s">
        <v>1233</v>
      </c>
      <c r="D2707" s="792" t="s">
        <v>86</v>
      </c>
      <c r="E2707" s="793" t="s">
        <v>3168</v>
      </c>
      <c r="F2707" s="794">
        <v>2000</v>
      </c>
      <c r="G2707" s="792" t="s">
        <v>8177</v>
      </c>
      <c r="H2707" s="795" t="s">
        <v>8178</v>
      </c>
      <c r="I2707" s="795" t="s">
        <v>8179</v>
      </c>
      <c r="J2707" s="795" t="s">
        <v>1256</v>
      </c>
      <c r="K2707" s="793" t="s">
        <v>1260</v>
      </c>
      <c r="L2707" s="796">
        <v>1</v>
      </c>
      <c r="M2707" s="792">
        <v>12</v>
      </c>
      <c r="N2707" s="794">
        <v>26999.87</v>
      </c>
      <c r="O2707" s="796">
        <v>1</v>
      </c>
      <c r="P2707" s="796">
        <v>6</v>
      </c>
      <c r="Q2707" s="794">
        <v>12930</v>
      </c>
    </row>
    <row r="2708" spans="2:17" s="49" customFormat="1" ht="11.25">
      <c r="B2708" s="791" t="s">
        <v>1225</v>
      </c>
      <c r="C2708" s="792" t="s">
        <v>1233</v>
      </c>
      <c r="D2708" s="792" t="s">
        <v>86</v>
      </c>
      <c r="E2708" s="793" t="s">
        <v>1239</v>
      </c>
      <c r="F2708" s="794">
        <v>1500</v>
      </c>
      <c r="G2708" s="792" t="s">
        <v>8180</v>
      </c>
      <c r="H2708" s="795" t="s">
        <v>8181</v>
      </c>
      <c r="I2708" s="795" t="s">
        <v>8182</v>
      </c>
      <c r="J2708" s="795" t="s">
        <v>1256</v>
      </c>
      <c r="K2708" s="793" t="s">
        <v>1327</v>
      </c>
      <c r="L2708" s="796">
        <v>7</v>
      </c>
      <c r="M2708" s="792">
        <v>12</v>
      </c>
      <c r="N2708" s="794">
        <v>21062.82</v>
      </c>
      <c r="O2708" s="796">
        <v>1</v>
      </c>
      <c r="P2708" s="796">
        <v>6</v>
      </c>
      <c r="Q2708" s="794">
        <v>9929.369999999999</v>
      </c>
    </row>
    <row r="2709" spans="2:17" s="49" customFormat="1" ht="11.25">
      <c r="B2709" s="791" t="s">
        <v>1225</v>
      </c>
      <c r="C2709" s="792" t="s">
        <v>1233</v>
      </c>
      <c r="D2709" s="792" t="s">
        <v>86</v>
      </c>
      <c r="E2709" s="793" t="s">
        <v>6010</v>
      </c>
      <c r="F2709" s="794">
        <v>4500</v>
      </c>
      <c r="G2709" s="792" t="s">
        <v>8183</v>
      </c>
      <c r="H2709" s="795" t="s">
        <v>8184</v>
      </c>
      <c r="I2709" s="795" t="s">
        <v>1513</v>
      </c>
      <c r="J2709" s="795" t="s">
        <v>1256</v>
      </c>
      <c r="K2709" s="793" t="s">
        <v>1251</v>
      </c>
      <c r="L2709" s="796">
        <v>7</v>
      </c>
      <c r="M2709" s="792">
        <v>12</v>
      </c>
      <c r="N2709" s="794">
        <v>56231.56</v>
      </c>
      <c r="O2709" s="796">
        <v>1</v>
      </c>
      <c r="P2709" s="796">
        <v>6</v>
      </c>
      <c r="Q2709" s="794">
        <v>27906.239999999998</v>
      </c>
    </row>
    <row r="2710" spans="2:17" s="49" customFormat="1" ht="11.25">
      <c r="B2710" s="791" t="s">
        <v>1225</v>
      </c>
      <c r="C2710" s="792" t="s">
        <v>1243</v>
      </c>
      <c r="D2710" s="792" t="s">
        <v>86</v>
      </c>
      <c r="E2710" s="793" t="s">
        <v>1239</v>
      </c>
      <c r="F2710" s="794">
        <v>1500</v>
      </c>
      <c r="G2710" s="792" t="s">
        <v>8185</v>
      </c>
      <c r="H2710" s="795" t="s">
        <v>8186</v>
      </c>
      <c r="I2710" s="795" t="s">
        <v>1242</v>
      </c>
      <c r="J2710" s="795" t="s">
        <v>1242</v>
      </c>
      <c r="K2710" s="793" t="s">
        <v>1242</v>
      </c>
      <c r="L2710" s="796">
        <v>7</v>
      </c>
      <c r="M2710" s="792">
        <v>12</v>
      </c>
      <c r="N2710" s="794">
        <v>21120.309999999998</v>
      </c>
      <c r="O2710" s="796">
        <v>1</v>
      </c>
      <c r="P2710" s="796">
        <v>6</v>
      </c>
      <c r="Q2710" s="794">
        <v>9929.369999999999</v>
      </c>
    </row>
    <row r="2711" spans="2:17" s="49" customFormat="1" ht="11.25">
      <c r="B2711" s="791" t="s">
        <v>1225</v>
      </c>
      <c r="C2711" s="792" t="s">
        <v>1233</v>
      </c>
      <c r="D2711" s="792" t="s">
        <v>86</v>
      </c>
      <c r="E2711" s="793" t="s">
        <v>1244</v>
      </c>
      <c r="F2711" s="794">
        <v>2000</v>
      </c>
      <c r="G2711" s="792" t="s">
        <v>8187</v>
      </c>
      <c r="H2711" s="795" t="s">
        <v>8188</v>
      </c>
      <c r="I2711" s="795" t="s">
        <v>1290</v>
      </c>
      <c r="J2711" s="795" t="s">
        <v>1238</v>
      </c>
      <c r="K2711" s="793" t="s">
        <v>1232</v>
      </c>
      <c r="L2711" s="796">
        <v>1</v>
      </c>
      <c r="M2711" s="792">
        <v>12</v>
      </c>
      <c r="N2711" s="794">
        <v>26933.32</v>
      </c>
      <c r="O2711" s="796">
        <v>1</v>
      </c>
      <c r="P2711" s="796">
        <v>6</v>
      </c>
      <c r="Q2711" s="794">
        <v>12330</v>
      </c>
    </row>
    <row r="2712" spans="2:17" s="49" customFormat="1" ht="11.25">
      <c r="B2712" s="791" t="s">
        <v>1225</v>
      </c>
      <c r="C2712" s="792" t="s">
        <v>1233</v>
      </c>
      <c r="D2712" s="792" t="s">
        <v>86</v>
      </c>
      <c r="E2712" s="793" t="s">
        <v>1339</v>
      </c>
      <c r="F2712" s="794">
        <v>2000</v>
      </c>
      <c r="G2712" s="792" t="s">
        <v>8189</v>
      </c>
      <c r="H2712" s="795" t="s">
        <v>8190</v>
      </c>
      <c r="I2712" s="795" t="s">
        <v>2243</v>
      </c>
      <c r="J2712" s="795" t="s">
        <v>1256</v>
      </c>
      <c r="K2712" s="793" t="s">
        <v>1251</v>
      </c>
      <c r="L2712" s="796">
        <v>1</v>
      </c>
      <c r="M2712" s="792">
        <v>12</v>
      </c>
      <c r="N2712" s="794">
        <v>26655.67</v>
      </c>
      <c r="O2712" s="796">
        <v>1</v>
      </c>
      <c r="P2712" s="796">
        <v>6</v>
      </c>
      <c r="Q2712" s="794">
        <v>12658.6</v>
      </c>
    </row>
    <row r="2713" spans="2:17" s="49" customFormat="1" ht="11.25">
      <c r="B2713" s="791" t="s">
        <v>1225</v>
      </c>
      <c r="C2713" s="792" t="s">
        <v>1243</v>
      </c>
      <c r="D2713" s="792" t="s">
        <v>86</v>
      </c>
      <c r="E2713" s="793" t="s">
        <v>5428</v>
      </c>
      <c r="F2713" s="794">
        <v>2000</v>
      </c>
      <c r="G2713" s="792" t="s">
        <v>8191</v>
      </c>
      <c r="H2713" s="795" t="s">
        <v>8192</v>
      </c>
      <c r="I2713" s="795" t="s">
        <v>8193</v>
      </c>
      <c r="J2713" s="795" t="s">
        <v>1256</v>
      </c>
      <c r="K2713" s="793" t="s">
        <v>1232</v>
      </c>
      <c r="L2713" s="796">
        <v>1</v>
      </c>
      <c r="M2713" s="792">
        <v>12</v>
      </c>
      <c r="N2713" s="794">
        <v>26969.31</v>
      </c>
      <c r="O2713" s="796">
        <v>1</v>
      </c>
      <c r="P2713" s="796">
        <v>6</v>
      </c>
      <c r="Q2713" s="794">
        <v>12836.37</v>
      </c>
    </row>
    <row r="2714" spans="2:17" s="49" customFormat="1" ht="11.25">
      <c r="B2714" s="791" t="s">
        <v>1225</v>
      </c>
      <c r="C2714" s="792" t="s">
        <v>1243</v>
      </c>
      <c r="D2714" s="792" t="s">
        <v>86</v>
      </c>
      <c r="E2714" s="793" t="s">
        <v>1239</v>
      </c>
      <c r="F2714" s="794">
        <v>1500</v>
      </c>
      <c r="G2714" s="792" t="s">
        <v>8194</v>
      </c>
      <c r="H2714" s="795" t="s">
        <v>8195</v>
      </c>
      <c r="I2714" s="795" t="s">
        <v>8196</v>
      </c>
      <c r="J2714" s="795" t="s">
        <v>1256</v>
      </c>
      <c r="K2714" s="793" t="s">
        <v>1251</v>
      </c>
      <c r="L2714" s="796">
        <v>7</v>
      </c>
      <c r="M2714" s="792">
        <v>12</v>
      </c>
      <c r="N2714" s="794">
        <v>21195.309999999998</v>
      </c>
      <c r="O2714" s="796">
        <v>1</v>
      </c>
      <c r="P2714" s="796">
        <v>6</v>
      </c>
      <c r="Q2714" s="794">
        <v>9930</v>
      </c>
    </row>
    <row r="2715" spans="2:17" s="49" customFormat="1" ht="11.25">
      <c r="B2715" s="791" t="s">
        <v>1225</v>
      </c>
      <c r="C2715" s="792" t="s">
        <v>1243</v>
      </c>
      <c r="D2715" s="792" t="s">
        <v>86</v>
      </c>
      <c r="E2715" s="793" t="s">
        <v>1505</v>
      </c>
      <c r="F2715" s="794">
        <v>1800</v>
      </c>
      <c r="G2715" s="792" t="s">
        <v>8197</v>
      </c>
      <c r="H2715" s="795" t="s">
        <v>8198</v>
      </c>
      <c r="I2715" s="795" t="s">
        <v>8199</v>
      </c>
      <c r="J2715" s="795" t="s">
        <v>1256</v>
      </c>
      <c r="K2715" s="793" t="s">
        <v>1251</v>
      </c>
      <c r="L2715" s="796">
        <v>7</v>
      </c>
      <c r="M2715" s="792">
        <v>12</v>
      </c>
      <c r="N2715" s="794">
        <v>24534.489999999998</v>
      </c>
      <c r="O2715" s="796">
        <v>1</v>
      </c>
      <c r="P2715" s="796">
        <v>6</v>
      </c>
      <c r="Q2715" s="794">
        <v>11726.369999999999</v>
      </c>
    </row>
    <row r="2716" spans="2:17" s="49" customFormat="1" ht="11.25">
      <c r="B2716" s="791" t="s">
        <v>1225</v>
      </c>
      <c r="C2716" s="792" t="s">
        <v>1233</v>
      </c>
      <c r="D2716" s="792" t="s">
        <v>86</v>
      </c>
      <c r="E2716" s="793" t="s">
        <v>1234</v>
      </c>
      <c r="F2716" s="794">
        <v>2000</v>
      </c>
      <c r="G2716" s="792" t="s">
        <v>8200</v>
      </c>
      <c r="H2716" s="795" t="s">
        <v>8201</v>
      </c>
      <c r="I2716" s="795" t="s">
        <v>8202</v>
      </c>
      <c r="J2716" s="795" t="s">
        <v>1256</v>
      </c>
      <c r="K2716" s="793" t="s">
        <v>1260</v>
      </c>
      <c r="L2716" s="796">
        <v>1</v>
      </c>
      <c r="M2716" s="792">
        <v>12</v>
      </c>
      <c r="N2716" s="794">
        <v>26451.039999999997</v>
      </c>
      <c r="O2716" s="796">
        <v>1</v>
      </c>
      <c r="P2716" s="796">
        <v>6</v>
      </c>
      <c r="Q2716" s="794">
        <v>12605.57</v>
      </c>
    </row>
    <row r="2717" spans="2:17" s="49" customFormat="1" ht="11.25">
      <c r="B2717" s="791" t="s">
        <v>1225</v>
      </c>
      <c r="C2717" s="792" t="s">
        <v>1243</v>
      </c>
      <c r="D2717" s="792" t="s">
        <v>86</v>
      </c>
      <c r="E2717" s="793" t="s">
        <v>1244</v>
      </c>
      <c r="F2717" s="794">
        <v>2000</v>
      </c>
      <c r="G2717" s="792" t="s">
        <v>8203</v>
      </c>
      <c r="H2717" s="795" t="s">
        <v>8204</v>
      </c>
      <c r="I2717" s="795" t="s">
        <v>1247</v>
      </c>
      <c r="J2717" s="795" t="s">
        <v>1238</v>
      </c>
      <c r="K2717" s="793" t="s">
        <v>1251</v>
      </c>
      <c r="L2717" s="796">
        <v>1</v>
      </c>
      <c r="M2717" s="792">
        <v>12</v>
      </c>
      <c r="N2717" s="794">
        <v>26826.809999999998</v>
      </c>
      <c r="O2717" s="796">
        <v>0</v>
      </c>
      <c r="P2717" s="796">
        <v>1</v>
      </c>
      <c r="Q2717" s="794">
        <v>2300</v>
      </c>
    </row>
    <row r="2718" spans="2:17" s="49" customFormat="1" ht="11.25">
      <c r="B2718" s="791" t="s">
        <v>1225</v>
      </c>
      <c r="C2718" s="792" t="s">
        <v>1233</v>
      </c>
      <c r="D2718" s="792" t="s">
        <v>86</v>
      </c>
      <c r="E2718" s="793" t="s">
        <v>1287</v>
      </c>
      <c r="F2718" s="794">
        <v>2100</v>
      </c>
      <c r="G2718" s="792" t="s">
        <v>8205</v>
      </c>
      <c r="H2718" s="795" t="s">
        <v>8206</v>
      </c>
      <c r="I2718" s="795" t="s">
        <v>1255</v>
      </c>
      <c r="J2718" s="795" t="s">
        <v>1256</v>
      </c>
      <c r="K2718" s="793" t="s">
        <v>1251</v>
      </c>
      <c r="L2718" s="796">
        <v>7</v>
      </c>
      <c r="M2718" s="792">
        <v>12</v>
      </c>
      <c r="N2718" s="794">
        <v>28200</v>
      </c>
      <c r="O2718" s="796">
        <v>1</v>
      </c>
      <c r="P2718" s="796">
        <v>6</v>
      </c>
      <c r="Q2718" s="794">
        <v>13530</v>
      </c>
    </row>
    <row r="2719" spans="2:17" s="49" customFormat="1" ht="11.25">
      <c r="B2719" s="791" t="s">
        <v>1225</v>
      </c>
      <c r="C2719" s="792" t="s">
        <v>1233</v>
      </c>
      <c r="D2719" s="792" t="s">
        <v>86</v>
      </c>
      <c r="E2719" s="793" t="s">
        <v>1505</v>
      </c>
      <c r="F2719" s="794">
        <v>1800</v>
      </c>
      <c r="G2719" s="792" t="s">
        <v>8207</v>
      </c>
      <c r="H2719" s="795" t="s">
        <v>8208</v>
      </c>
      <c r="I2719" s="795" t="s">
        <v>1255</v>
      </c>
      <c r="J2719" s="795" t="s">
        <v>1256</v>
      </c>
      <c r="K2719" s="793" t="s">
        <v>1251</v>
      </c>
      <c r="L2719" s="796">
        <v>7</v>
      </c>
      <c r="M2719" s="792">
        <v>12</v>
      </c>
      <c r="N2719" s="794">
        <v>24465.61</v>
      </c>
      <c r="O2719" s="796">
        <v>1</v>
      </c>
      <c r="P2719" s="796">
        <v>6</v>
      </c>
      <c r="Q2719" s="794">
        <v>11567.25</v>
      </c>
    </row>
    <row r="2720" spans="2:17" s="49" customFormat="1" ht="11.25">
      <c r="B2720" s="791" t="s">
        <v>1225</v>
      </c>
      <c r="C2720" s="792" t="s">
        <v>1233</v>
      </c>
      <c r="D2720" s="792" t="s">
        <v>86</v>
      </c>
      <c r="E2720" s="793" t="s">
        <v>1387</v>
      </c>
      <c r="F2720" s="794">
        <v>2000</v>
      </c>
      <c r="G2720" s="792" t="s">
        <v>8209</v>
      </c>
      <c r="H2720" s="795" t="s">
        <v>8210</v>
      </c>
      <c r="I2720" s="795" t="s">
        <v>1290</v>
      </c>
      <c r="J2720" s="795" t="s">
        <v>1238</v>
      </c>
      <c r="K2720" s="793" t="s">
        <v>1260</v>
      </c>
      <c r="L2720" s="796">
        <v>5</v>
      </c>
      <c r="M2720" s="792">
        <v>12</v>
      </c>
      <c r="N2720" s="794">
        <v>26999.03</v>
      </c>
      <c r="O2720" s="796">
        <v>1</v>
      </c>
      <c r="P2720" s="796">
        <v>6</v>
      </c>
      <c r="Q2720" s="794">
        <v>12872.77</v>
      </c>
    </row>
    <row r="2721" spans="2:17" s="49" customFormat="1" ht="11.25">
      <c r="B2721" s="791" t="s">
        <v>1225</v>
      </c>
      <c r="C2721" s="792" t="s">
        <v>1243</v>
      </c>
      <c r="D2721" s="792" t="s">
        <v>86</v>
      </c>
      <c r="E2721" s="793" t="s">
        <v>1339</v>
      </c>
      <c r="F2721" s="794">
        <v>2300</v>
      </c>
      <c r="G2721" s="792" t="s">
        <v>8211</v>
      </c>
      <c r="H2721" s="795" t="s">
        <v>8212</v>
      </c>
      <c r="I2721" s="795" t="s">
        <v>1513</v>
      </c>
      <c r="J2721" s="795" t="s">
        <v>1256</v>
      </c>
      <c r="K2721" s="793" t="s">
        <v>1327</v>
      </c>
      <c r="L2721" s="796">
        <v>7</v>
      </c>
      <c r="M2721" s="792">
        <v>12</v>
      </c>
      <c r="N2721" s="794">
        <v>30441.55</v>
      </c>
      <c r="O2721" s="796">
        <v>1</v>
      </c>
      <c r="P2721" s="796">
        <v>6</v>
      </c>
      <c r="Q2721" s="794">
        <v>14708.910000000002</v>
      </c>
    </row>
    <row r="2722" spans="2:17" s="49" customFormat="1" ht="11.25">
      <c r="B2722" s="791" t="s">
        <v>1225</v>
      </c>
      <c r="C2722" s="792" t="s">
        <v>1233</v>
      </c>
      <c r="D2722" s="792" t="s">
        <v>86</v>
      </c>
      <c r="E2722" s="793" t="s">
        <v>2814</v>
      </c>
      <c r="F2722" s="794">
        <v>2000</v>
      </c>
      <c r="G2722" s="792" t="s">
        <v>8213</v>
      </c>
      <c r="H2722" s="795" t="s">
        <v>8214</v>
      </c>
      <c r="I2722" s="795" t="s">
        <v>8215</v>
      </c>
      <c r="J2722" s="795" t="s">
        <v>1231</v>
      </c>
      <c r="K2722" s="793" t="s">
        <v>1232</v>
      </c>
      <c r="L2722" s="796">
        <v>1</v>
      </c>
      <c r="M2722" s="792">
        <v>12</v>
      </c>
      <c r="N2722" s="794">
        <v>26932.92</v>
      </c>
      <c r="O2722" s="796">
        <v>1</v>
      </c>
      <c r="P2722" s="796">
        <v>6</v>
      </c>
      <c r="Q2722" s="794">
        <v>12880.97</v>
      </c>
    </row>
    <row r="2723" spans="2:17" s="49" customFormat="1" ht="11.25">
      <c r="B2723" s="791" t="s">
        <v>1225</v>
      </c>
      <c r="C2723" s="792" t="s">
        <v>1233</v>
      </c>
      <c r="D2723" s="792" t="s">
        <v>86</v>
      </c>
      <c r="E2723" s="793" t="s">
        <v>1276</v>
      </c>
      <c r="F2723" s="794">
        <v>3000</v>
      </c>
      <c r="G2723" s="792" t="s">
        <v>8216</v>
      </c>
      <c r="H2723" s="795" t="s">
        <v>8217</v>
      </c>
      <c r="I2723" s="795" t="s">
        <v>8218</v>
      </c>
      <c r="J2723" s="795" t="s">
        <v>1238</v>
      </c>
      <c r="K2723" s="793" t="s">
        <v>1251</v>
      </c>
      <c r="L2723" s="796">
        <v>4</v>
      </c>
      <c r="M2723" s="792">
        <v>12</v>
      </c>
      <c r="N2723" s="794">
        <v>38563.120000000003</v>
      </c>
      <c r="O2723" s="796">
        <v>1</v>
      </c>
      <c r="P2723" s="796">
        <v>6</v>
      </c>
      <c r="Q2723" s="794">
        <v>18928.55</v>
      </c>
    </row>
    <row r="2724" spans="2:17" s="49" customFormat="1" ht="11.25">
      <c r="B2724" s="791" t="s">
        <v>1225</v>
      </c>
      <c r="C2724" s="792" t="s">
        <v>1243</v>
      </c>
      <c r="D2724" s="792" t="s">
        <v>86</v>
      </c>
      <c r="E2724" s="793" t="s">
        <v>1339</v>
      </c>
      <c r="F2724" s="794">
        <v>2300</v>
      </c>
      <c r="G2724" s="792" t="s">
        <v>8219</v>
      </c>
      <c r="H2724" s="795" t="s">
        <v>8220</v>
      </c>
      <c r="I2724" s="795" t="s">
        <v>1274</v>
      </c>
      <c r="J2724" s="795" t="s">
        <v>1256</v>
      </c>
      <c r="K2724" s="793" t="s">
        <v>1327</v>
      </c>
      <c r="L2724" s="796">
        <v>7</v>
      </c>
      <c r="M2724" s="792">
        <v>12</v>
      </c>
      <c r="N2724" s="794">
        <v>30499.360000000001</v>
      </c>
      <c r="O2724" s="796">
        <v>1</v>
      </c>
      <c r="P2724" s="796">
        <v>6</v>
      </c>
      <c r="Q2724" s="794">
        <v>14575.710000000001</v>
      </c>
    </row>
    <row r="2725" spans="2:17" s="49" customFormat="1" ht="11.25">
      <c r="B2725" s="791" t="s">
        <v>1225</v>
      </c>
      <c r="C2725" s="792" t="s">
        <v>1233</v>
      </c>
      <c r="D2725" s="792" t="s">
        <v>86</v>
      </c>
      <c r="E2725" s="793" t="s">
        <v>2062</v>
      </c>
      <c r="F2725" s="794">
        <v>1800</v>
      </c>
      <c r="G2725" s="792" t="s">
        <v>8221</v>
      </c>
      <c r="H2725" s="795" t="s">
        <v>8222</v>
      </c>
      <c r="I2725" s="795" t="s">
        <v>1775</v>
      </c>
      <c r="J2725" s="795" t="s">
        <v>1238</v>
      </c>
      <c r="K2725" s="793" t="s">
        <v>1232</v>
      </c>
      <c r="L2725" s="796">
        <v>7</v>
      </c>
      <c r="M2725" s="792">
        <v>12</v>
      </c>
      <c r="N2725" s="794">
        <v>24585.87</v>
      </c>
      <c r="O2725" s="796">
        <v>1</v>
      </c>
      <c r="P2725" s="796">
        <v>6</v>
      </c>
      <c r="Q2725" s="794">
        <v>11726.369999999999</v>
      </c>
    </row>
    <row r="2726" spans="2:17" s="49" customFormat="1" ht="11.25">
      <c r="B2726" s="791" t="s">
        <v>1225</v>
      </c>
      <c r="C2726" s="792" t="s">
        <v>1243</v>
      </c>
      <c r="D2726" s="792" t="s">
        <v>86</v>
      </c>
      <c r="E2726" s="793" t="s">
        <v>1505</v>
      </c>
      <c r="F2726" s="794">
        <v>1800</v>
      </c>
      <c r="G2726" s="792" t="s">
        <v>8223</v>
      </c>
      <c r="H2726" s="795" t="s">
        <v>8224</v>
      </c>
      <c r="I2726" s="795" t="s">
        <v>1722</v>
      </c>
      <c r="J2726" s="795" t="s">
        <v>1238</v>
      </c>
      <c r="K2726" s="793" t="s">
        <v>1232</v>
      </c>
      <c r="L2726" s="796">
        <v>1</v>
      </c>
      <c r="M2726" s="792">
        <v>12</v>
      </c>
      <c r="N2726" s="794">
        <v>24514.239999999998</v>
      </c>
      <c r="O2726" s="796">
        <v>1</v>
      </c>
      <c r="P2726" s="796">
        <v>6</v>
      </c>
      <c r="Q2726" s="794">
        <v>11721.239999999998</v>
      </c>
    </row>
    <row r="2727" spans="2:17" s="49" customFormat="1" ht="11.25">
      <c r="B2727" s="791" t="s">
        <v>1225</v>
      </c>
      <c r="C2727" s="792" t="s">
        <v>1233</v>
      </c>
      <c r="D2727" s="792" t="s">
        <v>86</v>
      </c>
      <c r="E2727" s="793" t="s">
        <v>1239</v>
      </c>
      <c r="F2727" s="794">
        <v>1500</v>
      </c>
      <c r="G2727" s="792" t="s">
        <v>8225</v>
      </c>
      <c r="H2727" s="795" t="s">
        <v>8226</v>
      </c>
      <c r="I2727" s="795" t="s">
        <v>8227</v>
      </c>
      <c r="J2727" s="795" t="s">
        <v>1238</v>
      </c>
      <c r="K2727" s="793" t="s">
        <v>1251</v>
      </c>
      <c r="L2727" s="796">
        <v>7</v>
      </c>
      <c r="M2727" s="792">
        <v>12</v>
      </c>
      <c r="N2727" s="794">
        <v>21200</v>
      </c>
      <c r="O2727" s="796">
        <v>1</v>
      </c>
      <c r="P2727" s="796">
        <v>6</v>
      </c>
      <c r="Q2727" s="794">
        <v>9929.7900000000009</v>
      </c>
    </row>
    <row r="2728" spans="2:17" s="49" customFormat="1" ht="11.25">
      <c r="B2728" s="791" t="s">
        <v>1225</v>
      </c>
      <c r="C2728" s="792" t="s">
        <v>1233</v>
      </c>
      <c r="D2728" s="792" t="s">
        <v>86</v>
      </c>
      <c r="E2728" s="793" t="s">
        <v>1339</v>
      </c>
      <c r="F2728" s="794">
        <v>2300</v>
      </c>
      <c r="G2728" s="792" t="s">
        <v>8228</v>
      </c>
      <c r="H2728" s="795" t="s">
        <v>8229</v>
      </c>
      <c r="I2728" s="795" t="s">
        <v>2127</v>
      </c>
      <c r="J2728" s="795" t="s">
        <v>1256</v>
      </c>
      <c r="K2728" s="793" t="s">
        <v>1327</v>
      </c>
      <c r="L2728" s="796">
        <v>1</v>
      </c>
      <c r="M2728" s="792">
        <v>12</v>
      </c>
      <c r="N2728" s="794">
        <v>30598.720000000001</v>
      </c>
      <c r="O2728" s="796">
        <v>1</v>
      </c>
      <c r="P2728" s="796">
        <v>6</v>
      </c>
      <c r="Q2728" s="794">
        <v>14728.400000000001</v>
      </c>
    </row>
    <row r="2729" spans="2:17" s="49" customFormat="1" ht="11.25">
      <c r="B2729" s="791" t="s">
        <v>1225</v>
      </c>
      <c r="C2729" s="792" t="s">
        <v>1233</v>
      </c>
      <c r="D2729" s="792" t="s">
        <v>86</v>
      </c>
      <c r="E2729" s="793" t="s">
        <v>1312</v>
      </c>
      <c r="F2729" s="794">
        <v>2000</v>
      </c>
      <c r="G2729" s="792" t="s">
        <v>8230</v>
      </c>
      <c r="H2729" s="795" t="s">
        <v>8231</v>
      </c>
      <c r="I2729" s="795" t="s">
        <v>1274</v>
      </c>
      <c r="J2729" s="795" t="s">
        <v>1256</v>
      </c>
      <c r="K2729" s="793" t="s">
        <v>1275</v>
      </c>
      <c r="L2729" s="796">
        <v>1</v>
      </c>
      <c r="M2729" s="792">
        <v>12</v>
      </c>
      <c r="N2729" s="794">
        <v>26935.97</v>
      </c>
      <c r="O2729" s="796">
        <v>1</v>
      </c>
      <c r="P2729" s="796">
        <v>6</v>
      </c>
      <c r="Q2729" s="794">
        <v>12735.130000000001</v>
      </c>
    </row>
    <row r="2730" spans="2:17" s="49" customFormat="1" ht="11.25">
      <c r="B2730" s="791" t="s">
        <v>1225</v>
      </c>
      <c r="C2730" s="792" t="s">
        <v>1233</v>
      </c>
      <c r="D2730" s="792" t="s">
        <v>86</v>
      </c>
      <c r="E2730" s="793" t="s">
        <v>1871</v>
      </c>
      <c r="F2730" s="794">
        <v>2500</v>
      </c>
      <c r="G2730" s="792" t="s">
        <v>8232</v>
      </c>
      <c r="H2730" s="795" t="s">
        <v>8233</v>
      </c>
      <c r="I2730" s="795" t="s">
        <v>1242</v>
      </c>
      <c r="J2730" s="795" t="s">
        <v>1242</v>
      </c>
      <c r="K2730" s="793" t="s">
        <v>1242</v>
      </c>
      <c r="L2730" s="796">
        <v>7</v>
      </c>
      <c r="M2730" s="792">
        <v>12</v>
      </c>
      <c r="N2730" s="794">
        <v>32982.99</v>
      </c>
      <c r="O2730" s="796">
        <v>0</v>
      </c>
      <c r="P2730" s="796">
        <v>1</v>
      </c>
      <c r="Q2730" s="794">
        <v>3541.67</v>
      </c>
    </row>
    <row r="2731" spans="2:17" s="49" customFormat="1" ht="11.25">
      <c r="B2731" s="791" t="s">
        <v>1225</v>
      </c>
      <c r="C2731" s="792" t="s">
        <v>1233</v>
      </c>
      <c r="D2731" s="792" t="s">
        <v>86</v>
      </c>
      <c r="E2731" s="793" t="s">
        <v>1637</v>
      </c>
      <c r="F2731" s="794">
        <v>5000</v>
      </c>
      <c r="G2731" s="792" t="s">
        <v>8234</v>
      </c>
      <c r="H2731" s="795" t="s">
        <v>8235</v>
      </c>
      <c r="I2731" s="795" t="s">
        <v>1242</v>
      </c>
      <c r="J2731" s="795" t="s">
        <v>1242</v>
      </c>
      <c r="K2731" s="793" t="s">
        <v>1242</v>
      </c>
      <c r="L2731" s="796">
        <v>7</v>
      </c>
      <c r="M2731" s="792">
        <v>12</v>
      </c>
      <c r="N2731" s="794">
        <v>62135.759999999995</v>
      </c>
      <c r="O2731" s="796">
        <v>1</v>
      </c>
      <c r="P2731" s="796">
        <v>6</v>
      </c>
      <c r="Q2731" s="794">
        <v>30928.61</v>
      </c>
    </row>
    <row r="2732" spans="2:17" s="49" customFormat="1" ht="11.25">
      <c r="B2732" s="791" t="s">
        <v>1225</v>
      </c>
      <c r="C2732" s="792" t="s">
        <v>1233</v>
      </c>
      <c r="D2732" s="792" t="s">
        <v>86</v>
      </c>
      <c r="E2732" s="793" t="s">
        <v>1276</v>
      </c>
      <c r="F2732" s="794">
        <v>3000</v>
      </c>
      <c r="G2732" s="792" t="s">
        <v>8236</v>
      </c>
      <c r="H2732" s="795" t="s">
        <v>8237</v>
      </c>
      <c r="I2732" s="795" t="s">
        <v>1242</v>
      </c>
      <c r="J2732" s="795" t="s">
        <v>1242</v>
      </c>
      <c r="K2732" s="793" t="s">
        <v>1242</v>
      </c>
      <c r="L2732" s="796">
        <v>7</v>
      </c>
      <c r="M2732" s="792">
        <v>12</v>
      </c>
      <c r="N2732" s="794">
        <v>38904.17</v>
      </c>
      <c r="O2732" s="796">
        <v>1</v>
      </c>
      <c r="P2732" s="796">
        <v>6</v>
      </c>
      <c r="Q2732" s="794">
        <v>18927.91</v>
      </c>
    </row>
    <row r="2733" spans="2:17" s="49" customFormat="1" ht="11.25">
      <c r="B2733" s="791" t="s">
        <v>1225</v>
      </c>
      <c r="C2733" s="792" t="s">
        <v>1226</v>
      </c>
      <c r="D2733" s="792" t="s">
        <v>86</v>
      </c>
      <c r="E2733" s="793" t="s">
        <v>1753</v>
      </c>
      <c r="F2733" s="794">
        <v>2100</v>
      </c>
      <c r="G2733" s="792" t="s">
        <v>8238</v>
      </c>
      <c r="H2733" s="795" t="s">
        <v>8239</v>
      </c>
      <c r="I2733" s="795" t="s">
        <v>1242</v>
      </c>
      <c r="J2733" s="795" t="s">
        <v>1242</v>
      </c>
      <c r="K2733" s="793" t="s">
        <v>1242</v>
      </c>
      <c r="L2733" s="796">
        <v>1</v>
      </c>
      <c r="M2733" s="792">
        <v>1</v>
      </c>
      <c r="N2733" s="794">
        <v>1289.17</v>
      </c>
      <c r="O2733" s="796"/>
      <c r="P2733" s="796"/>
      <c r="Q2733" s="794"/>
    </row>
    <row r="2734" spans="2:17" s="49" customFormat="1" ht="11.25">
      <c r="B2734" s="791" t="s">
        <v>1225</v>
      </c>
      <c r="C2734" s="792" t="s">
        <v>1233</v>
      </c>
      <c r="D2734" s="792" t="s">
        <v>86</v>
      </c>
      <c r="E2734" s="793" t="s">
        <v>1244</v>
      </c>
      <c r="F2734" s="794">
        <v>2000</v>
      </c>
      <c r="G2734" s="792" t="s">
        <v>8240</v>
      </c>
      <c r="H2734" s="795" t="s">
        <v>8241</v>
      </c>
      <c r="I2734" s="795" t="s">
        <v>1247</v>
      </c>
      <c r="J2734" s="795" t="s">
        <v>1238</v>
      </c>
      <c r="K2734" s="793" t="s">
        <v>1251</v>
      </c>
      <c r="L2734" s="796">
        <v>4</v>
      </c>
      <c r="M2734" s="792">
        <v>12</v>
      </c>
      <c r="N2734" s="794">
        <v>26970.83</v>
      </c>
      <c r="O2734" s="796">
        <v>1</v>
      </c>
      <c r="P2734" s="796">
        <v>6</v>
      </c>
      <c r="Q2734" s="794">
        <v>12780.15</v>
      </c>
    </row>
    <row r="2735" spans="2:17" s="49" customFormat="1" ht="11.25">
      <c r="B2735" s="791" t="s">
        <v>1225</v>
      </c>
      <c r="C2735" s="792" t="s">
        <v>1233</v>
      </c>
      <c r="D2735" s="792" t="s">
        <v>86</v>
      </c>
      <c r="E2735" s="793" t="s">
        <v>1276</v>
      </c>
      <c r="F2735" s="794">
        <v>2600</v>
      </c>
      <c r="G2735" s="792" t="s">
        <v>8242</v>
      </c>
      <c r="H2735" s="795" t="s">
        <v>8243</v>
      </c>
      <c r="I2735" s="795" t="s">
        <v>7891</v>
      </c>
      <c r="J2735" s="795" t="s">
        <v>1238</v>
      </c>
      <c r="K2735" s="793" t="s">
        <v>1232</v>
      </c>
      <c r="L2735" s="796">
        <v>1</v>
      </c>
      <c r="M2735" s="792">
        <v>12</v>
      </c>
      <c r="N2735" s="794">
        <v>34184.660000000003</v>
      </c>
      <c r="O2735" s="796">
        <v>1</v>
      </c>
      <c r="P2735" s="796">
        <v>6</v>
      </c>
      <c r="Q2735" s="794">
        <v>16510.32</v>
      </c>
    </row>
    <row r="2736" spans="2:17" s="49" customFormat="1" ht="11.25">
      <c r="B2736" s="791" t="s">
        <v>1225</v>
      </c>
      <c r="C2736" s="792" t="s">
        <v>1233</v>
      </c>
      <c r="D2736" s="792" t="s">
        <v>86</v>
      </c>
      <c r="E2736" s="793" t="s">
        <v>1450</v>
      </c>
      <c r="F2736" s="794">
        <v>1500</v>
      </c>
      <c r="G2736" s="792" t="s">
        <v>8244</v>
      </c>
      <c r="H2736" s="795" t="s">
        <v>8245</v>
      </c>
      <c r="I2736" s="795" t="s">
        <v>8246</v>
      </c>
      <c r="J2736" s="795" t="s">
        <v>1238</v>
      </c>
      <c r="K2736" s="793" t="s">
        <v>1232</v>
      </c>
      <c r="L2736" s="796">
        <v>7</v>
      </c>
      <c r="M2736" s="792">
        <v>12</v>
      </c>
      <c r="N2736" s="794">
        <v>21156.47</v>
      </c>
      <c r="O2736" s="796">
        <v>1</v>
      </c>
      <c r="P2736" s="796">
        <v>6</v>
      </c>
      <c r="Q2736" s="794">
        <v>9877.6</v>
      </c>
    </row>
    <row r="2737" spans="2:17" s="49" customFormat="1" ht="11.25">
      <c r="B2737" s="791" t="s">
        <v>1225</v>
      </c>
      <c r="C2737" s="792" t="s">
        <v>1233</v>
      </c>
      <c r="D2737" s="792" t="s">
        <v>86</v>
      </c>
      <c r="E2737" s="793" t="s">
        <v>6471</v>
      </c>
      <c r="F2737" s="794">
        <v>2100</v>
      </c>
      <c r="G2737" s="792" t="s">
        <v>8247</v>
      </c>
      <c r="H2737" s="795" t="s">
        <v>8248</v>
      </c>
      <c r="I2737" s="795" t="s">
        <v>4219</v>
      </c>
      <c r="J2737" s="795" t="s">
        <v>1256</v>
      </c>
      <c r="K2737" s="793" t="s">
        <v>1327</v>
      </c>
      <c r="L2737" s="796">
        <v>7</v>
      </c>
      <c r="M2737" s="792">
        <v>12</v>
      </c>
      <c r="N2737" s="794">
        <v>28115.559999999998</v>
      </c>
      <c r="O2737" s="796">
        <v>1</v>
      </c>
      <c r="P2737" s="796">
        <v>6</v>
      </c>
      <c r="Q2737" s="794">
        <v>13526.21</v>
      </c>
    </row>
    <row r="2738" spans="2:17" s="49" customFormat="1" ht="11.25">
      <c r="B2738" s="791" t="s">
        <v>1225</v>
      </c>
      <c r="C2738" s="792" t="s">
        <v>1233</v>
      </c>
      <c r="D2738" s="792" t="s">
        <v>86</v>
      </c>
      <c r="E2738" s="793" t="s">
        <v>2909</v>
      </c>
      <c r="F2738" s="794">
        <v>2000</v>
      </c>
      <c r="G2738" s="792" t="s">
        <v>8249</v>
      </c>
      <c r="H2738" s="795" t="s">
        <v>8250</v>
      </c>
      <c r="I2738" s="795" t="s">
        <v>1290</v>
      </c>
      <c r="J2738" s="795" t="s">
        <v>1238</v>
      </c>
      <c r="K2738" s="793" t="s">
        <v>1232</v>
      </c>
      <c r="L2738" s="796">
        <v>1</v>
      </c>
      <c r="M2738" s="792">
        <v>12</v>
      </c>
      <c r="N2738" s="794">
        <v>26976.25</v>
      </c>
      <c r="O2738" s="796">
        <v>1</v>
      </c>
      <c r="P2738" s="796">
        <v>6</v>
      </c>
      <c r="Q2738" s="794">
        <v>12930</v>
      </c>
    </row>
    <row r="2739" spans="2:17" s="49" customFormat="1" ht="11.25">
      <c r="B2739" s="791" t="s">
        <v>1225</v>
      </c>
      <c r="C2739" s="792" t="s">
        <v>1233</v>
      </c>
      <c r="D2739" s="792" t="s">
        <v>86</v>
      </c>
      <c r="E2739" s="793" t="s">
        <v>2335</v>
      </c>
      <c r="F2739" s="794">
        <v>2100</v>
      </c>
      <c r="G2739" s="792" t="s">
        <v>8251</v>
      </c>
      <c r="H2739" s="795" t="s">
        <v>8252</v>
      </c>
      <c r="I2739" s="795" t="s">
        <v>8253</v>
      </c>
      <c r="J2739" s="795" t="s">
        <v>1231</v>
      </c>
      <c r="K2739" s="793" t="s">
        <v>1232</v>
      </c>
      <c r="L2739" s="796">
        <v>8</v>
      </c>
      <c r="M2739" s="792">
        <v>12</v>
      </c>
      <c r="N2739" s="794">
        <v>28159.46</v>
      </c>
      <c r="O2739" s="796">
        <v>1</v>
      </c>
      <c r="P2739" s="796">
        <v>6</v>
      </c>
      <c r="Q2739" s="794">
        <v>13528.83</v>
      </c>
    </row>
    <row r="2740" spans="2:17" s="49" customFormat="1" ht="11.25">
      <c r="B2740" s="791" t="s">
        <v>1225</v>
      </c>
      <c r="C2740" s="792" t="s">
        <v>1233</v>
      </c>
      <c r="D2740" s="792" t="s">
        <v>86</v>
      </c>
      <c r="E2740" s="793" t="s">
        <v>1276</v>
      </c>
      <c r="F2740" s="794">
        <v>2100</v>
      </c>
      <c r="G2740" s="792" t="s">
        <v>8254</v>
      </c>
      <c r="H2740" s="795" t="s">
        <v>8255</v>
      </c>
      <c r="I2740" s="795" t="s">
        <v>1242</v>
      </c>
      <c r="J2740" s="795" t="s">
        <v>1242</v>
      </c>
      <c r="K2740" s="793" t="s">
        <v>1242</v>
      </c>
      <c r="L2740" s="796">
        <v>7</v>
      </c>
      <c r="M2740" s="792">
        <v>12</v>
      </c>
      <c r="N2740" s="794">
        <v>28106.379999999997</v>
      </c>
      <c r="O2740" s="796">
        <v>1</v>
      </c>
      <c r="P2740" s="796">
        <v>6</v>
      </c>
      <c r="Q2740" s="794">
        <v>13510.310000000001</v>
      </c>
    </row>
    <row r="2741" spans="2:17" s="49" customFormat="1" ht="11.25">
      <c r="B2741" s="791" t="s">
        <v>1225</v>
      </c>
      <c r="C2741" s="792" t="s">
        <v>1233</v>
      </c>
      <c r="D2741" s="792" t="s">
        <v>86</v>
      </c>
      <c r="E2741" s="793" t="s">
        <v>2909</v>
      </c>
      <c r="F2741" s="794">
        <v>2000</v>
      </c>
      <c r="G2741" s="792" t="s">
        <v>8256</v>
      </c>
      <c r="H2741" s="795" t="s">
        <v>8257</v>
      </c>
      <c r="I2741" s="795" t="s">
        <v>2127</v>
      </c>
      <c r="J2741" s="795" t="s">
        <v>1256</v>
      </c>
      <c r="K2741" s="793" t="s">
        <v>1327</v>
      </c>
      <c r="L2741" s="796">
        <v>1</v>
      </c>
      <c r="M2741" s="792">
        <v>12</v>
      </c>
      <c r="N2741" s="794">
        <v>26977.23</v>
      </c>
      <c r="O2741" s="796">
        <v>1</v>
      </c>
      <c r="P2741" s="796">
        <v>6</v>
      </c>
      <c r="Q2741" s="794">
        <v>12923.199999999999</v>
      </c>
    </row>
    <row r="2742" spans="2:17" s="49" customFormat="1" ht="11.25">
      <c r="B2742" s="791" t="s">
        <v>1225</v>
      </c>
      <c r="C2742" s="792" t="s">
        <v>1233</v>
      </c>
      <c r="D2742" s="792" t="s">
        <v>86</v>
      </c>
      <c r="E2742" s="793" t="s">
        <v>6801</v>
      </c>
      <c r="F2742" s="794">
        <v>2500</v>
      </c>
      <c r="G2742" s="792" t="s">
        <v>8258</v>
      </c>
      <c r="H2742" s="795" t="s">
        <v>8259</v>
      </c>
      <c r="I2742" s="795" t="s">
        <v>1242</v>
      </c>
      <c r="J2742" s="795" t="s">
        <v>1242</v>
      </c>
      <c r="K2742" s="793" t="s">
        <v>1242</v>
      </c>
      <c r="L2742" s="796">
        <v>7</v>
      </c>
      <c r="M2742" s="792">
        <v>12</v>
      </c>
      <c r="N2742" s="794">
        <v>32833.33</v>
      </c>
      <c r="O2742" s="796">
        <v>1</v>
      </c>
      <c r="P2742" s="796">
        <v>6</v>
      </c>
      <c r="Q2742" s="794">
        <v>15930</v>
      </c>
    </row>
    <row r="2743" spans="2:17" s="49" customFormat="1" ht="11.25">
      <c r="B2743" s="791" t="s">
        <v>1225</v>
      </c>
      <c r="C2743" s="792" t="s">
        <v>1233</v>
      </c>
      <c r="D2743" s="792" t="s">
        <v>86</v>
      </c>
      <c r="E2743" s="793" t="s">
        <v>1244</v>
      </c>
      <c r="F2743" s="794">
        <v>1500</v>
      </c>
      <c r="G2743" s="792" t="s">
        <v>8260</v>
      </c>
      <c r="H2743" s="795" t="s">
        <v>8261</v>
      </c>
      <c r="I2743" s="795" t="s">
        <v>1242</v>
      </c>
      <c r="J2743" s="795" t="s">
        <v>1242</v>
      </c>
      <c r="K2743" s="793" t="s">
        <v>1242</v>
      </c>
      <c r="L2743" s="796">
        <v>7</v>
      </c>
      <c r="M2743" s="792">
        <v>12</v>
      </c>
      <c r="N2743" s="794">
        <v>21150.720000000001</v>
      </c>
      <c r="O2743" s="796">
        <v>1</v>
      </c>
      <c r="P2743" s="796">
        <v>6</v>
      </c>
      <c r="Q2743" s="794">
        <v>9870.6299999999992</v>
      </c>
    </row>
    <row r="2744" spans="2:17" s="49" customFormat="1" ht="11.25">
      <c r="B2744" s="791" t="s">
        <v>1225</v>
      </c>
      <c r="C2744" s="792" t="s">
        <v>1233</v>
      </c>
      <c r="D2744" s="792" t="s">
        <v>86</v>
      </c>
      <c r="E2744" s="793" t="s">
        <v>1708</v>
      </c>
      <c r="F2744" s="794">
        <v>2600</v>
      </c>
      <c r="G2744" s="792" t="s">
        <v>8262</v>
      </c>
      <c r="H2744" s="795" t="s">
        <v>8263</v>
      </c>
      <c r="I2744" s="795" t="s">
        <v>3308</v>
      </c>
      <c r="J2744" s="795" t="s">
        <v>1238</v>
      </c>
      <c r="K2744" s="793" t="s">
        <v>1251</v>
      </c>
      <c r="L2744" s="796">
        <v>1</v>
      </c>
      <c r="M2744" s="792">
        <v>12</v>
      </c>
      <c r="N2744" s="794">
        <v>34090.76</v>
      </c>
      <c r="O2744" s="796">
        <v>1</v>
      </c>
      <c r="P2744" s="796">
        <v>6</v>
      </c>
      <c r="Q2744" s="794">
        <v>16530</v>
      </c>
    </row>
    <row r="2745" spans="2:17" s="49" customFormat="1" ht="11.25">
      <c r="B2745" s="791" t="s">
        <v>1225</v>
      </c>
      <c r="C2745" s="792" t="s">
        <v>1233</v>
      </c>
      <c r="D2745" s="792" t="s">
        <v>86</v>
      </c>
      <c r="E2745" s="793" t="s">
        <v>1659</v>
      </c>
      <c r="F2745" s="794">
        <v>2300</v>
      </c>
      <c r="G2745" s="792" t="s">
        <v>8264</v>
      </c>
      <c r="H2745" s="795" t="s">
        <v>8265</v>
      </c>
      <c r="I2745" s="795" t="s">
        <v>1513</v>
      </c>
      <c r="J2745" s="795" t="s">
        <v>1238</v>
      </c>
      <c r="K2745" s="793" t="s">
        <v>1232</v>
      </c>
      <c r="L2745" s="796">
        <v>5</v>
      </c>
      <c r="M2745" s="792">
        <v>12</v>
      </c>
      <c r="N2745" s="794">
        <v>28987.42</v>
      </c>
      <c r="O2745" s="796">
        <v>1</v>
      </c>
      <c r="P2745" s="796">
        <v>6</v>
      </c>
      <c r="Q2745" s="794">
        <v>14729.839999999998</v>
      </c>
    </row>
    <row r="2746" spans="2:17" s="49" customFormat="1" ht="11.25">
      <c r="B2746" s="791" t="s">
        <v>1225</v>
      </c>
      <c r="C2746" s="792" t="s">
        <v>1233</v>
      </c>
      <c r="D2746" s="792" t="s">
        <v>86</v>
      </c>
      <c r="E2746" s="793" t="s">
        <v>1339</v>
      </c>
      <c r="F2746" s="794">
        <v>1800</v>
      </c>
      <c r="G2746" s="792" t="s">
        <v>8266</v>
      </c>
      <c r="H2746" s="795" t="s">
        <v>8267</v>
      </c>
      <c r="I2746" s="795" t="s">
        <v>8268</v>
      </c>
      <c r="J2746" s="795" t="s">
        <v>1256</v>
      </c>
      <c r="K2746" s="793" t="s">
        <v>1372</v>
      </c>
      <c r="L2746" s="796">
        <v>7</v>
      </c>
      <c r="M2746" s="792">
        <v>12</v>
      </c>
      <c r="N2746" s="794">
        <v>24599.62</v>
      </c>
      <c r="O2746" s="796">
        <v>1</v>
      </c>
      <c r="P2746" s="796">
        <v>6</v>
      </c>
      <c r="Q2746" s="794">
        <v>11670</v>
      </c>
    </row>
    <row r="2747" spans="2:17" s="49" customFormat="1" ht="11.25">
      <c r="B2747" s="791" t="s">
        <v>1225</v>
      </c>
      <c r="C2747" s="792" t="s">
        <v>1233</v>
      </c>
      <c r="D2747" s="792" t="s">
        <v>86</v>
      </c>
      <c r="E2747" s="793" t="s">
        <v>1450</v>
      </c>
      <c r="F2747" s="794">
        <v>2000</v>
      </c>
      <c r="G2747" s="792" t="s">
        <v>8269</v>
      </c>
      <c r="H2747" s="795" t="s">
        <v>8270</v>
      </c>
      <c r="I2747" s="795" t="s">
        <v>1290</v>
      </c>
      <c r="J2747" s="795" t="s">
        <v>1238</v>
      </c>
      <c r="K2747" s="793" t="s">
        <v>1251</v>
      </c>
      <c r="L2747" s="796">
        <v>7</v>
      </c>
      <c r="M2747" s="792">
        <v>12</v>
      </c>
      <c r="N2747" s="794">
        <v>26919.439999999999</v>
      </c>
      <c r="O2747" s="796">
        <v>1</v>
      </c>
      <c r="P2747" s="796">
        <v>6</v>
      </c>
      <c r="Q2747" s="794">
        <v>12859.160000000002</v>
      </c>
    </row>
    <row r="2748" spans="2:17" s="49" customFormat="1" ht="11.25">
      <c r="B2748" s="791" t="s">
        <v>1225</v>
      </c>
      <c r="C2748" s="792" t="s">
        <v>1233</v>
      </c>
      <c r="D2748" s="792" t="s">
        <v>86</v>
      </c>
      <c r="E2748" s="793" t="s">
        <v>3168</v>
      </c>
      <c r="F2748" s="794">
        <v>2000</v>
      </c>
      <c r="G2748" s="792" t="s">
        <v>8271</v>
      </c>
      <c r="H2748" s="795" t="s">
        <v>8272</v>
      </c>
      <c r="I2748" s="795" t="s">
        <v>1250</v>
      </c>
      <c r="J2748" s="795" t="s">
        <v>1238</v>
      </c>
      <c r="K2748" s="793" t="s">
        <v>1232</v>
      </c>
      <c r="L2748" s="796">
        <v>1</v>
      </c>
      <c r="M2748" s="792">
        <v>12</v>
      </c>
      <c r="N2748" s="794">
        <v>26885.84</v>
      </c>
      <c r="O2748" s="796">
        <v>1</v>
      </c>
      <c r="P2748" s="796">
        <v>6</v>
      </c>
      <c r="Q2748" s="794">
        <v>12860.419999999998</v>
      </c>
    </row>
    <row r="2749" spans="2:17" s="49" customFormat="1" ht="11.25">
      <c r="B2749" s="791" t="s">
        <v>1225</v>
      </c>
      <c r="C2749" s="792" t="s">
        <v>1233</v>
      </c>
      <c r="D2749" s="792" t="s">
        <v>86</v>
      </c>
      <c r="E2749" s="793" t="s">
        <v>1244</v>
      </c>
      <c r="F2749" s="794">
        <v>2000</v>
      </c>
      <c r="G2749" s="792" t="s">
        <v>8273</v>
      </c>
      <c r="H2749" s="795" t="s">
        <v>8274</v>
      </c>
      <c r="I2749" s="795" t="s">
        <v>1247</v>
      </c>
      <c r="J2749" s="795" t="s">
        <v>1256</v>
      </c>
      <c r="K2749" s="793" t="s">
        <v>1327</v>
      </c>
      <c r="L2749" s="796">
        <v>5</v>
      </c>
      <c r="M2749" s="792">
        <v>12</v>
      </c>
      <c r="N2749" s="794">
        <v>26976.65</v>
      </c>
      <c r="O2749" s="796">
        <v>1</v>
      </c>
      <c r="P2749" s="796">
        <v>6</v>
      </c>
      <c r="Q2749" s="794">
        <v>12916.249999999998</v>
      </c>
    </row>
    <row r="2750" spans="2:17" s="49" customFormat="1" ht="11.25">
      <c r="B2750" s="791" t="s">
        <v>1225</v>
      </c>
      <c r="C2750" s="792" t="s">
        <v>1233</v>
      </c>
      <c r="D2750" s="792" t="s">
        <v>86</v>
      </c>
      <c r="E2750" s="793" t="s">
        <v>1239</v>
      </c>
      <c r="F2750" s="794">
        <v>1500</v>
      </c>
      <c r="G2750" s="792" t="s">
        <v>8275</v>
      </c>
      <c r="H2750" s="795" t="s">
        <v>8276</v>
      </c>
      <c r="I2750" s="795" t="s">
        <v>1280</v>
      </c>
      <c r="J2750" s="795" t="s">
        <v>1256</v>
      </c>
      <c r="K2750" s="793" t="s">
        <v>1251</v>
      </c>
      <c r="L2750" s="796">
        <v>7</v>
      </c>
      <c r="M2750" s="792">
        <v>12</v>
      </c>
      <c r="N2750" s="794">
        <v>20984.989999999998</v>
      </c>
      <c r="O2750" s="796">
        <v>1</v>
      </c>
      <c r="P2750" s="796">
        <v>6</v>
      </c>
      <c r="Q2750" s="794">
        <v>5816</v>
      </c>
    </row>
    <row r="2751" spans="2:17" s="49" customFormat="1" ht="11.25">
      <c r="B2751" s="791" t="s">
        <v>1225</v>
      </c>
      <c r="C2751" s="792" t="s">
        <v>1233</v>
      </c>
      <c r="D2751" s="792" t="s">
        <v>86</v>
      </c>
      <c r="E2751" s="793" t="s">
        <v>1871</v>
      </c>
      <c r="F2751" s="794">
        <v>2100</v>
      </c>
      <c r="G2751" s="792" t="s">
        <v>8277</v>
      </c>
      <c r="H2751" s="795" t="s">
        <v>8278</v>
      </c>
      <c r="I2751" s="795" t="s">
        <v>1290</v>
      </c>
      <c r="J2751" s="795" t="s">
        <v>1238</v>
      </c>
      <c r="K2751" s="793" t="s">
        <v>1232</v>
      </c>
      <c r="L2751" s="796">
        <v>7</v>
      </c>
      <c r="M2751" s="792">
        <v>12</v>
      </c>
      <c r="N2751" s="794">
        <v>28113.97</v>
      </c>
      <c r="O2751" s="796">
        <v>1</v>
      </c>
      <c r="P2751" s="796">
        <v>6</v>
      </c>
      <c r="Q2751" s="794">
        <v>13526.93</v>
      </c>
    </row>
    <row r="2752" spans="2:17" s="49" customFormat="1" ht="11.25">
      <c r="B2752" s="791" t="s">
        <v>1225</v>
      </c>
      <c r="C2752" s="792" t="s">
        <v>1233</v>
      </c>
      <c r="D2752" s="792" t="s">
        <v>86</v>
      </c>
      <c r="E2752" s="793" t="s">
        <v>1287</v>
      </c>
      <c r="F2752" s="794">
        <v>2100</v>
      </c>
      <c r="G2752" s="792" t="s">
        <v>8279</v>
      </c>
      <c r="H2752" s="795" t="s">
        <v>8280</v>
      </c>
      <c r="I2752" s="795" t="s">
        <v>1290</v>
      </c>
      <c r="J2752" s="795" t="s">
        <v>1238</v>
      </c>
      <c r="K2752" s="793" t="s">
        <v>1251</v>
      </c>
      <c r="L2752" s="796">
        <v>7</v>
      </c>
      <c r="M2752" s="792">
        <v>12</v>
      </c>
      <c r="N2752" s="794">
        <v>28198.1</v>
      </c>
      <c r="O2752" s="796">
        <v>1</v>
      </c>
      <c r="P2752" s="796">
        <v>6</v>
      </c>
      <c r="Q2752" s="794">
        <v>13204.789999999999</v>
      </c>
    </row>
    <row r="2753" spans="2:17" s="49" customFormat="1" ht="11.25">
      <c r="B2753" s="791" t="s">
        <v>1225</v>
      </c>
      <c r="C2753" s="792" t="s">
        <v>1243</v>
      </c>
      <c r="D2753" s="792" t="s">
        <v>86</v>
      </c>
      <c r="E2753" s="793" t="s">
        <v>5925</v>
      </c>
      <c r="F2753" s="794">
        <v>3000</v>
      </c>
      <c r="G2753" s="792" t="s">
        <v>8281</v>
      </c>
      <c r="H2753" s="795" t="s">
        <v>8282</v>
      </c>
      <c r="I2753" s="795" t="s">
        <v>1274</v>
      </c>
      <c r="J2753" s="795" t="s">
        <v>1256</v>
      </c>
      <c r="K2753" s="793" t="s">
        <v>1327</v>
      </c>
      <c r="L2753" s="796">
        <v>1</v>
      </c>
      <c r="M2753" s="792">
        <v>12</v>
      </c>
      <c r="N2753" s="794">
        <v>38974.380000000005</v>
      </c>
      <c r="O2753" s="796">
        <v>1</v>
      </c>
      <c r="P2753" s="796">
        <v>6</v>
      </c>
      <c r="Q2753" s="794">
        <v>18927.93</v>
      </c>
    </row>
    <row r="2754" spans="2:17" s="49" customFormat="1" ht="11.25">
      <c r="B2754" s="791" t="s">
        <v>1225</v>
      </c>
      <c r="C2754" s="792" t="s">
        <v>1233</v>
      </c>
      <c r="D2754" s="792" t="s">
        <v>86</v>
      </c>
      <c r="E2754" s="793" t="s">
        <v>1339</v>
      </c>
      <c r="F2754" s="794">
        <v>2300</v>
      </c>
      <c r="G2754" s="792" t="s">
        <v>8283</v>
      </c>
      <c r="H2754" s="795" t="s">
        <v>8284</v>
      </c>
      <c r="I2754" s="795" t="s">
        <v>8285</v>
      </c>
      <c r="J2754" s="795" t="s">
        <v>1256</v>
      </c>
      <c r="K2754" s="793" t="s">
        <v>1251</v>
      </c>
      <c r="L2754" s="796">
        <v>7</v>
      </c>
      <c r="M2754" s="792">
        <v>12</v>
      </c>
      <c r="N2754" s="794">
        <v>30520.29</v>
      </c>
      <c r="O2754" s="796">
        <v>1</v>
      </c>
      <c r="P2754" s="796">
        <v>6</v>
      </c>
      <c r="Q2754" s="794">
        <v>13529.89</v>
      </c>
    </row>
    <row r="2755" spans="2:17" s="49" customFormat="1" ht="11.25">
      <c r="B2755" s="791" t="s">
        <v>1225</v>
      </c>
      <c r="C2755" s="792" t="s">
        <v>1233</v>
      </c>
      <c r="D2755" s="792" t="s">
        <v>86</v>
      </c>
      <c r="E2755" s="793" t="s">
        <v>8286</v>
      </c>
      <c r="F2755" s="794">
        <v>3500</v>
      </c>
      <c r="G2755" s="792" t="s">
        <v>8287</v>
      </c>
      <c r="H2755" s="795" t="s">
        <v>8288</v>
      </c>
      <c r="I2755" s="795" t="s">
        <v>8289</v>
      </c>
      <c r="J2755" s="795" t="s">
        <v>1256</v>
      </c>
      <c r="K2755" s="793" t="s">
        <v>1251</v>
      </c>
      <c r="L2755" s="796">
        <v>6</v>
      </c>
      <c r="M2755" s="792">
        <v>10</v>
      </c>
      <c r="N2755" s="794">
        <v>38238.89</v>
      </c>
      <c r="O2755" s="796"/>
      <c r="P2755" s="796"/>
      <c r="Q2755" s="794"/>
    </row>
    <row r="2756" spans="2:17" s="49" customFormat="1" ht="11.25">
      <c r="B2756" s="791" t="s">
        <v>1225</v>
      </c>
      <c r="C2756" s="792" t="s">
        <v>1233</v>
      </c>
      <c r="D2756" s="792" t="s">
        <v>86</v>
      </c>
      <c r="E2756" s="793" t="s">
        <v>3168</v>
      </c>
      <c r="F2756" s="794">
        <v>2000</v>
      </c>
      <c r="G2756" s="792" t="s">
        <v>8290</v>
      </c>
      <c r="H2756" s="795" t="s">
        <v>8291</v>
      </c>
      <c r="I2756" s="795" t="s">
        <v>8292</v>
      </c>
      <c r="J2756" s="795" t="s">
        <v>1238</v>
      </c>
      <c r="K2756" s="793" t="s">
        <v>1232</v>
      </c>
      <c r="L2756" s="796">
        <v>1</v>
      </c>
      <c r="M2756" s="792">
        <v>12</v>
      </c>
      <c r="N2756" s="794">
        <v>27844.71</v>
      </c>
      <c r="O2756" s="796">
        <v>1</v>
      </c>
      <c r="P2756" s="796">
        <v>6</v>
      </c>
      <c r="Q2756" s="794">
        <v>12721.800000000001</v>
      </c>
    </row>
    <row r="2757" spans="2:17" s="49" customFormat="1" ht="11.25">
      <c r="B2757" s="791" t="s">
        <v>1225</v>
      </c>
      <c r="C2757" s="792" t="s">
        <v>1233</v>
      </c>
      <c r="D2757" s="792" t="s">
        <v>86</v>
      </c>
      <c r="E2757" s="793" t="s">
        <v>1450</v>
      </c>
      <c r="F2757" s="794">
        <v>1500</v>
      </c>
      <c r="G2757" s="792" t="s">
        <v>8293</v>
      </c>
      <c r="H2757" s="795" t="s">
        <v>8294</v>
      </c>
      <c r="I2757" s="795" t="s">
        <v>8295</v>
      </c>
      <c r="J2757" s="795" t="s">
        <v>1256</v>
      </c>
      <c r="K2757" s="793" t="s">
        <v>1232</v>
      </c>
      <c r="L2757" s="796">
        <v>7</v>
      </c>
      <c r="M2757" s="792">
        <v>12</v>
      </c>
      <c r="N2757" s="794">
        <v>21200</v>
      </c>
      <c r="O2757" s="796">
        <v>1</v>
      </c>
      <c r="P2757" s="796">
        <v>6</v>
      </c>
      <c r="Q2757" s="794">
        <v>9880</v>
      </c>
    </row>
    <row r="2758" spans="2:17" s="49" customFormat="1" ht="11.25">
      <c r="B2758" s="791" t="s">
        <v>1225</v>
      </c>
      <c r="C2758" s="792" t="s">
        <v>1233</v>
      </c>
      <c r="D2758" s="792" t="s">
        <v>86</v>
      </c>
      <c r="E2758" s="793" t="s">
        <v>8296</v>
      </c>
      <c r="F2758" s="794">
        <v>2500</v>
      </c>
      <c r="G2758" s="792" t="s">
        <v>8297</v>
      </c>
      <c r="H2758" s="795" t="s">
        <v>8298</v>
      </c>
      <c r="I2758" s="795" t="s">
        <v>8299</v>
      </c>
      <c r="J2758" s="795" t="s">
        <v>1256</v>
      </c>
      <c r="K2758" s="793" t="s">
        <v>1251</v>
      </c>
      <c r="L2758" s="796">
        <v>6</v>
      </c>
      <c r="M2758" s="792">
        <v>11</v>
      </c>
      <c r="N2758" s="794">
        <v>27947.760000000002</v>
      </c>
      <c r="O2758" s="796"/>
      <c r="P2758" s="796"/>
      <c r="Q2758" s="794"/>
    </row>
    <row r="2759" spans="2:17" s="49" customFormat="1" ht="11.25">
      <c r="B2759" s="791" t="s">
        <v>1225</v>
      </c>
      <c r="C2759" s="792" t="s">
        <v>1233</v>
      </c>
      <c r="D2759" s="792" t="s">
        <v>86</v>
      </c>
      <c r="E2759" s="793" t="s">
        <v>1387</v>
      </c>
      <c r="F2759" s="794">
        <v>2000</v>
      </c>
      <c r="G2759" s="792" t="s">
        <v>8300</v>
      </c>
      <c r="H2759" s="795" t="s">
        <v>8301</v>
      </c>
      <c r="I2759" s="795" t="s">
        <v>8302</v>
      </c>
      <c r="J2759" s="795" t="s">
        <v>1238</v>
      </c>
      <c r="K2759" s="793" t="s">
        <v>1251</v>
      </c>
      <c r="L2759" s="796">
        <v>4</v>
      </c>
      <c r="M2759" s="792">
        <v>12</v>
      </c>
      <c r="N2759" s="794">
        <v>26930.69</v>
      </c>
      <c r="O2759" s="796">
        <v>1</v>
      </c>
      <c r="P2759" s="796">
        <v>6</v>
      </c>
      <c r="Q2759" s="794">
        <v>12930</v>
      </c>
    </row>
    <row r="2760" spans="2:17" s="49" customFormat="1" ht="11.25">
      <c r="B2760" s="791" t="s">
        <v>1225</v>
      </c>
      <c r="C2760" s="792" t="s">
        <v>1233</v>
      </c>
      <c r="D2760" s="792" t="s">
        <v>86</v>
      </c>
      <c r="E2760" s="793" t="s">
        <v>1287</v>
      </c>
      <c r="F2760" s="794">
        <v>2100</v>
      </c>
      <c r="G2760" s="792" t="s">
        <v>8303</v>
      </c>
      <c r="H2760" s="795" t="s">
        <v>8304</v>
      </c>
      <c r="I2760" s="795" t="s">
        <v>8305</v>
      </c>
      <c r="J2760" s="795" t="s">
        <v>1256</v>
      </c>
      <c r="K2760" s="793" t="s">
        <v>1327</v>
      </c>
      <c r="L2760" s="796">
        <v>8</v>
      </c>
      <c r="M2760" s="792">
        <v>12</v>
      </c>
      <c r="N2760" s="794">
        <v>28182.65</v>
      </c>
      <c r="O2760" s="796">
        <v>1</v>
      </c>
      <c r="P2760" s="796">
        <v>6</v>
      </c>
      <c r="Q2760" s="794">
        <v>13501.27</v>
      </c>
    </row>
    <row r="2761" spans="2:17" s="49" customFormat="1" ht="11.25">
      <c r="B2761" s="791" t="s">
        <v>1225</v>
      </c>
      <c r="C2761" s="792" t="s">
        <v>1233</v>
      </c>
      <c r="D2761" s="792" t="s">
        <v>86</v>
      </c>
      <c r="E2761" s="793" t="s">
        <v>1287</v>
      </c>
      <c r="F2761" s="794">
        <v>2100</v>
      </c>
      <c r="G2761" s="792" t="s">
        <v>8306</v>
      </c>
      <c r="H2761" s="795" t="s">
        <v>8307</v>
      </c>
      <c r="I2761" s="795" t="s">
        <v>1792</v>
      </c>
      <c r="J2761" s="795" t="s">
        <v>1256</v>
      </c>
      <c r="K2761" s="793" t="s">
        <v>1327</v>
      </c>
      <c r="L2761" s="796">
        <v>8</v>
      </c>
      <c r="M2761" s="792">
        <v>12</v>
      </c>
      <c r="N2761" s="794">
        <v>25898.510000000002</v>
      </c>
      <c r="O2761" s="796">
        <v>1</v>
      </c>
      <c r="P2761" s="796">
        <v>6</v>
      </c>
      <c r="Q2761" s="794">
        <v>13530</v>
      </c>
    </row>
    <row r="2762" spans="2:17" s="49" customFormat="1" ht="11.25">
      <c r="B2762" s="791" t="s">
        <v>1225</v>
      </c>
      <c r="C2762" s="792" t="s">
        <v>1233</v>
      </c>
      <c r="D2762" s="792" t="s">
        <v>86</v>
      </c>
      <c r="E2762" s="793" t="s">
        <v>1287</v>
      </c>
      <c r="F2762" s="794">
        <v>2100</v>
      </c>
      <c r="G2762" s="792" t="s">
        <v>8308</v>
      </c>
      <c r="H2762" s="795" t="s">
        <v>8309</v>
      </c>
      <c r="I2762" s="795" t="s">
        <v>1290</v>
      </c>
      <c r="J2762" s="795" t="s">
        <v>1238</v>
      </c>
      <c r="K2762" s="793" t="s">
        <v>1251</v>
      </c>
      <c r="L2762" s="796">
        <v>7</v>
      </c>
      <c r="M2762" s="792">
        <v>12</v>
      </c>
      <c r="N2762" s="794">
        <v>28105.64</v>
      </c>
      <c r="O2762" s="796">
        <v>1</v>
      </c>
      <c r="P2762" s="796">
        <v>6</v>
      </c>
      <c r="Q2762" s="794">
        <v>13514.969999999998</v>
      </c>
    </row>
    <row r="2763" spans="2:17" s="49" customFormat="1" ht="11.25">
      <c r="B2763" s="791" t="s">
        <v>1225</v>
      </c>
      <c r="C2763" s="792" t="s">
        <v>1233</v>
      </c>
      <c r="D2763" s="792" t="s">
        <v>86</v>
      </c>
      <c r="E2763" s="793" t="s">
        <v>1312</v>
      </c>
      <c r="F2763" s="794">
        <v>2000</v>
      </c>
      <c r="G2763" s="792" t="s">
        <v>8310</v>
      </c>
      <c r="H2763" s="795" t="s">
        <v>8311</v>
      </c>
      <c r="I2763" s="795" t="s">
        <v>8312</v>
      </c>
      <c r="J2763" s="795" t="s">
        <v>1238</v>
      </c>
      <c r="K2763" s="793" t="s">
        <v>1260</v>
      </c>
      <c r="L2763" s="796">
        <v>1</v>
      </c>
      <c r="M2763" s="792">
        <v>12</v>
      </c>
      <c r="N2763" s="794">
        <v>26969.86</v>
      </c>
      <c r="O2763" s="796">
        <v>1</v>
      </c>
      <c r="P2763" s="796">
        <v>6</v>
      </c>
      <c r="Q2763" s="794">
        <v>12930</v>
      </c>
    </row>
    <row r="2764" spans="2:17" s="49" customFormat="1" ht="11.25">
      <c r="B2764" s="791" t="s">
        <v>1225</v>
      </c>
      <c r="C2764" s="792" t="s">
        <v>1233</v>
      </c>
      <c r="D2764" s="792" t="s">
        <v>86</v>
      </c>
      <c r="E2764" s="793" t="s">
        <v>2335</v>
      </c>
      <c r="F2764" s="794">
        <v>2100</v>
      </c>
      <c r="G2764" s="792" t="s">
        <v>8313</v>
      </c>
      <c r="H2764" s="795" t="s">
        <v>8314</v>
      </c>
      <c r="I2764" s="795" t="s">
        <v>8148</v>
      </c>
      <c r="J2764" s="795" t="s">
        <v>1256</v>
      </c>
      <c r="K2764" s="793" t="s">
        <v>1260</v>
      </c>
      <c r="L2764" s="796">
        <v>8</v>
      </c>
      <c r="M2764" s="792">
        <v>12</v>
      </c>
      <c r="N2764" s="794">
        <v>28200</v>
      </c>
      <c r="O2764" s="796">
        <v>0</v>
      </c>
      <c r="P2764" s="796">
        <v>1</v>
      </c>
      <c r="Q2764" s="794">
        <v>2100</v>
      </c>
    </row>
    <row r="2765" spans="2:17" s="49" customFormat="1" ht="11.25">
      <c r="B2765" s="791" t="s">
        <v>1225</v>
      </c>
      <c r="C2765" s="792" t="s">
        <v>1233</v>
      </c>
      <c r="D2765" s="792" t="s">
        <v>86</v>
      </c>
      <c r="E2765" s="793" t="s">
        <v>1505</v>
      </c>
      <c r="F2765" s="794">
        <v>1800</v>
      </c>
      <c r="G2765" s="792" t="s">
        <v>8315</v>
      </c>
      <c r="H2765" s="795" t="s">
        <v>8316</v>
      </c>
      <c r="I2765" s="795" t="s">
        <v>2127</v>
      </c>
      <c r="J2765" s="795" t="s">
        <v>1256</v>
      </c>
      <c r="K2765" s="793" t="s">
        <v>1327</v>
      </c>
      <c r="L2765" s="796">
        <v>7</v>
      </c>
      <c r="M2765" s="792">
        <v>12</v>
      </c>
      <c r="N2765" s="794">
        <v>24453.739999999998</v>
      </c>
      <c r="O2765" s="796">
        <v>1</v>
      </c>
      <c r="P2765" s="796">
        <v>6</v>
      </c>
      <c r="Q2765" s="794">
        <v>11685.75</v>
      </c>
    </row>
    <row r="2766" spans="2:17" s="49" customFormat="1" ht="11.25">
      <c r="B2766" s="791" t="s">
        <v>1225</v>
      </c>
      <c r="C2766" s="792" t="s">
        <v>1233</v>
      </c>
      <c r="D2766" s="792" t="s">
        <v>86</v>
      </c>
      <c r="E2766" s="793" t="s">
        <v>1659</v>
      </c>
      <c r="F2766" s="794">
        <v>2300</v>
      </c>
      <c r="G2766" s="792" t="s">
        <v>8317</v>
      </c>
      <c r="H2766" s="795" t="s">
        <v>8318</v>
      </c>
      <c r="I2766" s="795" t="s">
        <v>8319</v>
      </c>
      <c r="J2766" s="795" t="s">
        <v>1256</v>
      </c>
      <c r="K2766" s="793" t="s">
        <v>1251</v>
      </c>
      <c r="L2766" s="796">
        <v>7</v>
      </c>
      <c r="M2766" s="792">
        <v>12</v>
      </c>
      <c r="N2766" s="794">
        <v>30522.53</v>
      </c>
      <c r="O2766" s="796">
        <v>1</v>
      </c>
      <c r="P2766" s="796">
        <v>6</v>
      </c>
      <c r="Q2766" s="794">
        <v>14653.17</v>
      </c>
    </row>
    <row r="2767" spans="2:17" s="49" customFormat="1" ht="11.25">
      <c r="B2767" s="791" t="s">
        <v>1225</v>
      </c>
      <c r="C2767" s="792" t="s">
        <v>1233</v>
      </c>
      <c r="D2767" s="792" t="s">
        <v>86</v>
      </c>
      <c r="E2767" s="793" t="s">
        <v>1239</v>
      </c>
      <c r="F2767" s="794">
        <v>1500</v>
      </c>
      <c r="G2767" s="792" t="s">
        <v>8320</v>
      </c>
      <c r="H2767" s="795" t="s">
        <v>8321</v>
      </c>
      <c r="I2767" s="795" t="s">
        <v>3308</v>
      </c>
      <c r="J2767" s="795" t="s">
        <v>1238</v>
      </c>
      <c r="K2767" s="793" t="s">
        <v>1232</v>
      </c>
      <c r="L2767" s="796">
        <v>7</v>
      </c>
      <c r="M2767" s="792">
        <v>12</v>
      </c>
      <c r="N2767" s="794">
        <v>21291.66</v>
      </c>
      <c r="O2767" s="796">
        <v>0</v>
      </c>
      <c r="P2767" s="796">
        <v>1</v>
      </c>
      <c r="Q2767" s="794">
        <v>1500</v>
      </c>
    </row>
    <row r="2768" spans="2:17" s="49" customFormat="1" ht="11.25">
      <c r="B2768" s="791" t="s">
        <v>1225</v>
      </c>
      <c r="C2768" s="792" t="s">
        <v>1226</v>
      </c>
      <c r="D2768" s="792" t="s">
        <v>86</v>
      </c>
      <c r="E2768" s="793" t="s">
        <v>1871</v>
      </c>
      <c r="F2768" s="794">
        <v>2500</v>
      </c>
      <c r="G2768" s="792" t="s">
        <v>8322</v>
      </c>
      <c r="H2768" s="795" t="s">
        <v>8323</v>
      </c>
      <c r="I2768" s="795" t="s">
        <v>1513</v>
      </c>
      <c r="J2768" s="795" t="s">
        <v>1256</v>
      </c>
      <c r="K2768" s="793" t="s">
        <v>1251</v>
      </c>
      <c r="L2768" s="796">
        <v>1</v>
      </c>
      <c r="M2768" s="792">
        <v>3</v>
      </c>
      <c r="N2768" s="794">
        <v>7563.5400000000009</v>
      </c>
      <c r="O2768" s="796"/>
      <c r="P2768" s="796"/>
      <c r="Q2768" s="794"/>
    </row>
    <row r="2769" spans="2:17" s="49" customFormat="1" ht="11.25">
      <c r="B2769" s="791" t="s">
        <v>1225</v>
      </c>
      <c r="C2769" s="792" t="s">
        <v>1233</v>
      </c>
      <c r="D2769" s="792" t="s">
        <v>86</v>
      </c>
      <c r="E2769" s="793" t="s">
        <v>1244</v>
      </c>
      <c r="F2769" s="794">
        <v>1500</v>
      </c>
      <c r="G2769" s="792" t="s">
        <v>8324</v>
      </c>
      <c r="H2769" s="795" t="s">
        <v>8325</v>
      </c>
      <c r="I2769" s="795" t="s">
        <v>1513</v>
      </c>
      <c r="J2769" s="795" t="s">
        <v>1256</v>
      </c>
      <c r="K2769" s="793" t="s">
        <v>1327</v>
      </c>
      <c r="L2769" s="796">
        <v>7</v>
      </c>
      <c r="M2769" s="792">
        <v>12</v>
      </c>
      <c r="N2769" s="794">
        <v>21181.87</v>
      </c>
      <c r="O2769" s="796">
        <v>1</v>
      </c>
      <c r="P2769" s="796">
        <v>6</v>
      </c>
      <c r="Q2769" s="794">
        <v>9926.67</v>
      </c>
    </row>
    <row r="2770" spans="2:17" s="49" customFormat="1" ht="11.25">
      <c r="B2770" s="791" t="s">
        <v>1225</v>
      </c>
      <c r="C2770" s="792" t="s">
        <v>1233</v>
      </c>
      <c r="D2770" s="792" t="s">
        <v>86</v>
      </c>
      <c r="E2770" s="793" t="s">
        <v>3810</v>
      </c>
      <c r="F2770" s="794">
        <v>2100</v>
      </c>
      <c r="G2770" s="792" t="s">
        <v>8326</v>
      </c>
      <c r="H2770" s="795" t="s">
        <v>8327</v>
      </c>
      <c r="I2770" s="795" t="s">
        <v>1449</v>
      </c>
      <c r="J2770" s="795" t="s">
        <v>1256</v>
      </c>
      <c r="K2770" s="793" t="s">
        <v>1260</v>
      </c>
      <c r="L2770" s="796">
        <v>7</v>
      </c>
      <c r="M2770" s="792">
        <v>12</v>
      </c>
      <c r="N2770" s="794">
        <v>28182.65</v>
      </c>
      <c r="O2770" s="796">
        <v>1</v>
      </c>
      <c r="P2770" s="796">
        <v>6</v>
      </c>
      <c r="Q2770" s="794">
        <v>13491.060000000001</v>
      </c>
    </row>
    <row r="2771" spans="2:17" s="49" customFormat="1" ht="11.25">
      <c r="B2771" s="791" t="s">
        <v>1225</v>
      </c>
      <c r="C2771" s="792" t="s">
        <v>1233</v>
      </c>
      <c r="D2771" s="792" t="s">
        <v>86</v>
      </c>
      <c r="E2771" s="793" t="s">
        <v>3581</v>
      </c>
      <c r="F2771" s="794">
        <v>4000</v>
      </c>
      <c r="G2771" s="792" t="s">
        <v>8328</v>
      </c>
      <c r="H2771" s="795" t="s">
        <v>8329</v>
      </c>
      <c r="I2771" s="795" t="s">
        <v>1449</v>
      </c>
      <c r="J2771" s="795" t="s">
        <v>1256</v>
      </c>
      <c r="K2771" s="793" t="s">
        <v>1327</v>
      </c>
      <c r="L2771" s="796">
        <v>1</v>
      </c>
      <c r="M2771" s="792">
        <v>12</v>
      </c>
      <c r="N2771" s="794">
        <v>50686.119999999995</v>
      </c>
      <c r="O2771" s="796">
        <v>1</v>
      </c>
      <c r="P2771" s="796">
        <v>6</v>
      </c>
      <c r="Q2771" s="794">
        <v>24909.440000000002</v>
      </c>
    </row>
    <row r="2772" spans="2:17" s="49" customFormat="1" ht="11.25">
      <c r="B2772" s="791" t="s">
        <v>1225</v>
      </c>
      <c r="C2772" s="792" t="s">
        <v>1233</v>
      </c>
      <c r="D2772" s="792" t="s">
        <v>86</v>
      </c>
      <c r="E2772" s="793" t="s">
        <v>2909</v>
      </c>
      <c r="F2772" s="794">
        <v>2000</v>
      </c>
      <c r="G2772" s="792" t="s">
        <v>8330</v>
      </c>
      <c r="H2772" s="795" t="s">
        <v>8331</v>
      </c>
      <c r="I2772" s="795" t="s">
        <v>1247</v>
      </c>
      <c r="J2772" s="795" t="s">
        <v>1238</v>
      </c>
      <c r="K2772" s="793" t="s">
        <v>1260</v>
      </c>
      <c r="L2772" s="796">
        <v>1</v>
      </c>
      <c r="M2772" s="792">
        <v>12</v>
      </c>
      <c r="N2772" s="794">
        <v>26837.510000000002</v>
      </c>
      <c r="O2772" s="796">
        <v>1</v>
      </c>
      <c r="P2772" s="796">
        <v>6</v>
      </c>
      <c r="Q2772" s="794">
        <v>12930</v>
      </c>
    </row>
    <row r="2773" spans="2:17" s="49" customFormat="1" ht="11.25">
      <c r="B2773" s="791" t="s">
        <v>1225</v>
      </c>
      <c r="C2773" s="792" t="s">
        <v>1243</v>
      </c>
      <c r="D2773" s="792" t="s">
        <v>86</v>
      </c>
      <c r="E2773" s="793" t="s">
        <v>1339</v>
      </c>
      <c r="F2773" s="794">
        <v>2300</v>
      </c>
      <c r="G2773" s="792" t="s">
        <v>8332</v>
      </c>
      <c r="H2773" s="795" t="s">
        <v>8333</v>
      </c>
      <c r="I2773" s="795" t="s">
        <v>1274</v>
      </c>
      <c r="J2773" s="795" t="s">
        <v>1256</v>
      </c>
      <c r="K2773" s="793" t="s">
        <v>1327</v>
      </c>
      <c r="L2773" s="796">
        <v>7</v>
      </c>
      <c r="M2773" s="792">
        <v>12</v>
      </c>
      <c r="N2773" s="794">
        <v>30598.720000000001</v>
      </c>
      <c r="O2773" s="796">
        <v>1</v>
      </c>
      <c r="P2773" s="796">
        <v>6</v>
      </c>
      <c r="Q2773" s="794">
        <v>14633.51</v>
      </c>
    </row>
    <row r="2774" spans="2:17" s="49" customFormat="1" ht="11.25">
      <c r="B2774" s="791" t="s">
        <v>1225</v>
      </c>
      <c r="C2774" s="792" t="s">
        <v>1233</v>
      </c>
      <c r="D2774" s="792" t="s">
        <v>86</v>
      </c>
      <c r="E2774" s="793" t="s">
        <v>1339</v>
      </c>
      <c r="F2774" s="794">
        <v>2300</v>
      </c>
      <c r="G2774" s="792" t="s">
        <v>8334</v>
      </c>
      <c r="H2774" s="795" t="s">
        <v>8335</v>
      </c>
      <c r="I2774" s="795" t="s">
        <v>2127</v>
      </c>
      <c r="J2774" s="795" t="s">
        <v>1256</v>
      </c>
      <c r="K2774" s="793" t="s">
        <v>1327</v>
      </c>
      <c r="L2774" s="796">
        <v>7</v>
      </c>
      <c r="M2774" s="792">
        <v>12</v>
      </c>
      <c r="N2774" s="794">
        <v>28443.510000000002</v>
      </c>
      <c r="O2774" s="796">
        <v>1</v>
      </c>
      <c r="P2774" s="796">
        <v>6</v>
      </c>
      <c r="Q2774" s="794">
        <v>14729.199999999999</v>
      </c>
    </row>
    <row r="2775" spans="2:17" s="49" customFormat="1" ht="11.25">
      <c r="B2775" s="791" t="s">
        <v>1225</v>
      </c>
      <c r="C2775" s="792" t="s">
        <v>1243</v>
      </c>
      <c r="D2775" s="792" t="s">
        <v>86</v>
      </c>
      <c r="E2775" s="793" t="s">
        <v>1505</v>
      </c>
      <c r="F2775" s="794">
        <v>1800</v>
      </c>
      <c r="G2775" s="792" t="s">
        <v>8336</v>
      </c>
      <c r="H2775" s="795" t="s">
        <v>8337</v>
      </c>
      <c r="I2775" s="795" t="s">
        <v>1242</v>
      </c>
      <c r="J2775" s="795" t="s">
        <v>1242</v>
      </c>
      <c r="K2775" s="793" t="s">
        <v>1242</v>
      </c>
      <c r="L2775" s="796">
        <v>7</v>
      </c>
      <c r="M2775" s="792">
        <v>12</v>
      </c>
      <c r="N2775" s="794">
        <v>24453.360000000001</v>
      </c>
      <c r="O2775" s="796">
        <v>1</v>
      </c>
      <c r="P2775" s="796">
        <v>6</v>
      </c>
      <c r="Q2775" s="794">
        <v>11667.869999999999</v>
      </c>
    </row>
    <row r="2776" spans="2:17" s="49" customFormat="1" ht="11.25">
      <c r="B2776" s="791" t="s">
        <v>1225</v>
      </c>
      <c r="C2776" s="792" t="s">
        <v>1226</v>
      </c>
      <c r="D2776" s="792" t="s">
        <v>86</v>
      </c>
      <c r="E2776" s="793" t="s">
        <v>8338</v>
      </c>
      <c r="F2776" s="794">
        <v>2000</v>
      </c>
      <c r="G2776" s="792" t="s">
        <v>8339</v>
      </c>
      <c r="H2776" s="795" t="s">
        <v>8340</v>
      </c>
      <c r="I2776" s="795" t="s">
        <v>1242</v>
      </c>
      <c r="J2776" s="795" t="s">
        <v>1242</v>
      </c>
      <c r="K2776" s="793" t="s">
        <v>1242</v>
      </c>
      <c r="L2776" s="796">
        <v>1</v>
      </c>
      <c r="M2776" s="792">
        <v>4</v>
      </c>
      <c r="N2776" s="794">
        <v>5569.85</v>
      </c>
      <c r="O2776" s="796"/>
      <c r="P2776" s="796"/>
      <c r="Q2776" s="794"/>
    </row>
    <row r="2777" spans="2:17" s="49" customFormat="1" ht="11.25">
      <c r="B2777" s="791" t="s">
        <v>1225</v>
      </c>
      <c r="C2777" s="792" t="s">
        <v>1233</v>
      </c>
      <c r="D2777" s="792" t="s">
        <v>86</v>
      </c>
      <c r="E2777" s="793" t="s">
        <v>1239</v>
      </c>
      <c r="F2777" s="794">
        <v>1500</v>
      </c>
      <c r="G2777" s="792" t="s">
        <v>8341</v>
      </c>
      <c r="H2777" s="795" t="s">
        <v>8342</v>
      </c>
      <c r="I2777" s="795" t="s">
        <v>2912</v>
      </c>
      <c r="J2777" s="795" t="s">
        <v>1256</v>
      </c>
      <c r="K2777" s="793" t="s">
        <v>1251</v>
      </c>
      <c r="L2777" s="796">
        <v>7</v>
      </c>
      <c r="M2777" s="792">
        <v>12</v>
      </c>
      <c r="N2777" s="794">
        <v>21192.61</v>
      </c>
      <c r="O2777" s="796">
        <v>1</v>
      </c>
      <c r="P2777" s="796">
        <v>6</v>
      </c>
      <c r="Q2777" s="794">
        <v>9926.1400000000012</v>
      </c>
    </row>
    <row r="2778" spans="2:17" s="49" customFormat="1" ht="11.25">
      <c r="B2778" s="791" t="s">
        <v>1225</v>
      </c>
      <c r="C2778" s="792" t="s">
        <v>1233</v>
      </c>
      <c r="D2778" s="792" t="s">
        <v>86</v>
      </c>
      <c r="E2778" s="793" t="s">
        <v>2062</v>
      </c>
      <c r="F2778" s="794">
        <v>1800</v>
      </c>
      <c r="G2778" s="792" t="s">
        <v>8343</v>
      </c>
      <c r="H2778" s="795" t="s">
        <v>8344</v>
      </c>
      <c r="I2778" s="795" t="s">
        <v>8345</v>
      </c>
      <c r="J2778" s="795" t="s">
        <v>1256</v>
      </c>
      <c r="K2778" s="793" t="s">
        <v>1251</v>
      </c>
      <c r="L2778" s="796">
        <v>7</v>
      </c>
      <c r="M2778" s="792">
        <v>12</v>
      </c>
      <c r="N2778" s="794">
        <v>24597.5</v>
      </c>
      <c r="O2778" s="796">
        <v>1</v>
      </c>
      <c r="P2778" s="796">
        <v>6</v>
      </c>
      <c r="Q2778" s="794">
        <v>11728.5</v>
      </c>
    </row>
    <row r="2779" spans="2:17" s="49" customFormat="1" ht="11.25">
      <c r="B2779" s="791" t="s">
        <v>1225</v>
      </c>
      <c r="C2779" s="792" t="s">
        <v>1233</v>
      </c>
      <c r="D2779" s="792" t="s">
        <v>86</v>
      </c>
      <c r="E2779" s="793" t="s">
        <v>1637</v>
      </c>
      <c r="F2779" s="794">
        <v>5000</v>
      </c>
      <c r="G2779" s="792" t="s">
        <v>8346</v>
      </c>
      <c r="H2779" s="795" t="s">
        <v>8347</v>
      </c>
      <c r="I2779" s="795" t="s">
        <v>1242</v>
      </c>
      <c r="J2779" s="795" t="s">
        <v>1242</v>
      </c>
      <c r="K2779" s="793" t="s">
        <v>1242</v>
      </c>
      <c r="L2779" s="796">
        <v>7</v>
      </c>
      <c r="M2779" s="792">
        <v>12</v>
      </c>
      <c r="N2779" s="794">
        <v>62945.130000000005</v>
      </c>
      <c r="O2779" s="796">
        <v>1</v>
      </c>
      <c r="P2779" s="796">
        <v>6</v>
      </c>
      <c r="Q2779" s="794">
        <v>30928.61</v>
      </c>
    </row>
    <row r="2780" spans="2:17" s="49" customFormat="1" ht="11.25">
      <c r="B2780" s="791" t="s">
        <v>1225</v>
      </c>
      <c r="C2780" s="792" t="s">
        <v>1233</v>
      </c>
      <c r="D2780" s="792" t="s">
        <v>86</v>
      </c>
      <c r="E2780" s="793" t="s">
        <v>1234</v>
      </c>
      <c r="F2780" s="794">
        <v>2000</v>
      </c>
      <c r="G2780" s="792" t="s">
        <v>8348</v>
      </c>
      <c r="H2780" s="795" t="s">
        <v>8349</v>
      </c>
      <c r="I2780" s="795" t="s">
        <v>8350</v>
      </c>
      <c r="J2780" s="795" t="s">
        <v>1238</v>
      </c>
      <c r="K2780" s="793" t="s">
        <v>1260</v>
      </c>
      <c r="L2780" s="796">
        <v>1</v>
      </c>
      <c r="M2780" s="792">
        <v>12</v>
      </c>
      <c r="N2780" s="794">
        <v>26883.760000000002</v>
      </c>
      <c r="O2780" s="796">
        <v>1</v>
      </c>
      <c r="P2780" s="796">
        <v>6</v>
      </c>
      <c r="Q2780" s="794">
        <v>12929.869999999999</v>
      </c>
    </row>
    <row r="2781" spans="2:17" s="49" customFormat="1" ht="11.25">
      <c r="B2781" s="791" t="s">
        <v>1225</v>
      </c>
      <c r="C2781" s="792" t="s">
        <v>1233</v>
      </c>
      <c r="D2781" s="792" t="s">
        <v>86</v>
      </c>
      <c r="E2781" s="793" t="s">
        <v>1871</v>
      </c>
      <c r="F2781" s="794">
        <v>2500</v>
      </c>
      <c r="G2781" s="792" t="s">
        <v>8351</v>
      </c>
      <c r="H2781" s="795" t="s">
        <v>8352</v>
      </c>
      <c r="I2781" s="795" t="s">
        <v>8353</v>
      </c>
      <c r="J2781" s="795" t="s">
        <v>1256</v>
      </c>
      <c r="K2781" s="793" t="s">
        <v>1327</v>
      </c>
      <c r="L2781" s="796">
        <v>7</v>
      </c>
      <c r="M2781" s="792">
        <v>12</v>
      </c>
      <c r="N2781" s="794">
        <v>30623.870000000003</v>
      </c>
      <c r="O2781" s="796">
        <v>1</v>
      </c>
      <c r="P2781" s="796">
        <v>6</v>
      </c>
      <c r="Q2781" s="794">
        <v>15926.35</v>
      </c>
    </row>
    <row r="2782" spans="2:17" s="49" customFormat="1" ht="11.25">
      <c r="B2782" s="791" t="s">
        <v>1225</v>
      </c>
      <c r="C2782" s="792" t="s">
        <v>1233</v>
      </c>
      <c r="D2782" s="792" t="s">
        <v>86</v>
      </c>
      <c r="E2782" s="793" t="s">
        <v>1450</v>
      </c>
      <c r="F2782" s="794">
        <v>2000</v>
      </c>
      <c r="G2782" s="792" t="s">
        <v>8354</v>
      </c>
      <c r="H2782" s="795" t="s">
        <v>8355</v>
      </c>
      <c r="I2782" s="795" t="s">
        <v>8356</v>
      </c>
      <c r="J2782" s="795" t="s">
        <v>1256</v>
      </c>
      <c r="K2782" s="793" t="s">
        <v>1260</v>
      </c>
      <c r="L2782" s="796">
        <v>7</v>
      </c>
      <c r="M2782" s="792">
        <v>12</v>
      </c>
      <c r="N2782" s="794">
        <v>26909.170000000002</v>
      </c>
      <c r="O2782" s="796">
        <v>1</v>
      </c>
      <c r="P2782" s="796">
        <v>6</v>
      </c>
      <c r="Q2782" s="794">
        <v>12929.59</v>
      </c>
    </row>
    <row r="2783" spans="2:17" s="49" customFormat="1" ht="11.25">
      <c r="B2783" s="791" t="s">
        <v>1225</v>
      </c>
      <c r="C2783" s="792" t="s">
        <v>1233</v>
      </c>
      <c r="D2783" s="792" t="s">
        <v>86</v>
      </c>
      <c r="E2783" s="793" t="s">
        <v>1287</v>
      </c>
      <c r="F2783" s="794">
        <v>2100</v>
      </c>
      <c r="G2783" s="792" t="s">
        <v>8357</v>
      </c>
      <c r="H2783" s="795" t="s">
        <v>8358</v>
      </c>
      <c r="I2783" s="795" t="s">
        <v>1513</v>
      </c>
      <c r="J2783" s="795" t="s">
        <v>1256</v>
      </c>
      <c r="K2783" s="793" t="s">
        <v>1327</v>
      </c>
      <c r="L2783" s="796">
        <v>7</v>
      </c>
      <c r="M2783" s="792">
        <v>12</v>
      </c>
      <c r="N2783" s="794">
        <v>28188.03</v>
      </c>
      <c r="O2783" s="796">
        <v>1</v>
      </c>
      <c r="P2783" s="796">
        <v>6</v>
      </c>
      <c r="Q2783" s="794">
        <v>13529.27</v>
      </c>
    </row>
    <row r="2784" spans="2:17" s="49" customFormat="1" ht="11.25">
      <c r="B2784" s="791" t="s">
        <v>1225</v>
      </c>
      <c r="C2784" s="792" t="s">
        <v>1233</v>
      </c>
      <c r="D2784" s="792" t="s">
        <v>86</v>
      </c>
      <c r="E2784" s="793" t="s">
        <v>1387</v>
      </c>
      <c r="F2784" s="794">
        <v>2300</v>
      </c>
      <c r="G2784" s="792" t="s">
        <v>8359</v>
      </c>
      <c r="H2784" s="795" t="s">
        <v>8360</v>
      </c>
      <c r="I2784" s="795" t="s">
        <v>2480</v>
      </c>
      <c r="J2784" s="795" t="s">
        <v>1238</v>
      </c>
      <c r="K2784" s="793" t="s">
        <v>1251</v>
      </c>
      <c r="L2784" s="796">
        <v>4</v>
      </c>
      <c r="M2784" s="792">
        <v>12</v>
      </c>
      <c r="N2784" s="794">
        <v>30600</v>
      </c>
      <c r="O2784" s="796">
        <v>1</v>
      </c>
      <c r="P2784" s="796">
        <v>6</v>
      </c>
      <c r="Q2784" s="794">
        <v>14730</v>
      </c>
    </row>
    <row r="2785" spans="2:17" s="49" customFormat="1" ht="11.25">
      <c r="B2785" s="791" t="s">
        <v>1225</v>
      </c>
      <c r="C2785" s="792" t="s">
        <v>1233</v>
      </c>
      <c r="D2785" s="792" t="s">
        <v>86</v>
      </c>
      <c r="E2785" s="793" t="s">
        <v>1339</v>
      </c>
      <c r="F2785" s="794">
        <v>1800</v>
      </c>
      <c r="G2785" s="792" t="s">
        <v>8361</v>
      </c>
      <c r="H2785" s="795" t="s">
        <v>8362</v>
      </c>
      <c r="I2785" s="795" t="s">
        <v>1242</v>
      </c>
      <c r="J2785" s="795" t="s">
        <v>1242</v>
      </c>
      <c r="K2785" s="793" t="s">
        <v>1242</v>
      </c>
      <c r="L2785" s="796">
        <v>7</v>
      </c>
      <c r="M2785" s="792">
        <v>12</v>
      </c>
      <c r="N2785" s="794">
        <v>24533.86</v>
      </c>
      <c r="O2785" s="796">
        <v>1</v>
      </c>
      <c r="P2785" s="796">
        <v>6</v>
      </c>
      <c r="Q2785" s="794">
        <v>11664.75</v>
      </c>
    </row>
    <row r="2786" spans="2:17" s="49" customFormat="1" ht="11.25">
      <c r="B2786" s="791" t="s">
        <v>1225</v>
      </c>
      <c r="C2786" s="792" t="s">
        <v>1233</v>
      </c>
      <c r="D2786" s="792" t="s">
        <v>86</v>
      </c>
      <c r="E2786" s="793" t="s">
        <v>6257</v>
      </c>
      <c r="F2786" s="794">
        <v>2000</v>
      </c>
      <c r="G2786" s="792" t="s">
        <v>8363</v>
      </c>
      <c r="H2786" s="795" t="s">
        <v>8364</v>
      </c>
      <c r="I2786" s="795" t="s">
        <v>8365</v>
      </c>
      <c r="J2786" s="795" t="s">
        <v>1238</v>
      </c>
      <c r="K2786" s="793" t="s">
        <v>1232</v>
      </c>
      <c r="L2786" s="796">
        <v>1</v>
      </c>
      <c r="M2786" s="792">
        <v>12</v>
      </c>
      <c r="N2786" s="794">
        <v>26890.7</v>
      </c>
      <c r="O2786" s="796">
        <v>1</v>
      </c>
      <c r="P2786" s="796">
        <v>6</v>
      </c>
      <c r="Q2786" s="794">
        <v>12930</v>
      </c>
    </row>
    <row r="2787" spans="2:17" s="49" customFormat="1" ht="11.25">
      <c r="B2787" s="791" t="s">
        <v>1225</v>
      </c>
      <c r="C2787" s="792" t="s">
        <v>1233</v>
      </c>
      <c r="D2787" s="792" t="s">
        <v>86</v>
      </c>
      <c r="E2787" s="793" t="s">
        <v>1287</v>
      </c>
      <c r="F2787" s="794">
        <v>2100</v>
      </c>
      <c r="G2787" s="792" t="s">
        <v>8366</v>
      </c>
      <c r="H2787" s="795" t="s">
        <v>8367</v>
      </c>
      <c r="I2787" s="795" t="s">
        <v>4684</v>
      </c>
      <c r="J2787" s="795" t="s">
        <v>1256</v>
      </c>
      <c r="K2787" s="793" t="s">
        <v>1251</v>
      </c>
      <c r="L2787" s="796">
        <v>7</v>
      </c>
      <c r="M2787" s="792">
        <v>12</v>
      </c>
      <c r="N2787" s="794">
        <v>28178.42</v>
      </c>
      <c r="O2787" s="796">
        <v>1</v>
      </c>
      <c r="P2787" s="796">
        <v>6</v>
      </c>
      <c r="Q2787" s="794">
        <v>13460</v>
      </c>
    </row>
    <row r="2788" spans="2:17" s="49" customFormat="1" ht="11.25">
      <c r="B2788" s="791" t="s">
        <v>1225</v>
      </c>
      <c r="C2788" s="792" t="s">
        <v>1243</v>
      </c>
      <c r="D2788" s="792" t="s">
        <v>86</v>
      </c>
      <c r="E2788" s="793" t="s">
        <v>1339</v>
      </c>
      <c r="F2788" s="794">
        <v>1800</v>
      </c>
      <c r="G2788" s="792" t="s">
        <v>8368</v>
      </c>
      <c r="H2788" s="795" t="s">
        <v>8369</v>
      </c>
      <c r="I2788" s="795" t="s">
        <v>1242</v>
      </c>
      <c r="J2788" s="795" t="s">
        <v>1242</v>
      </c>
      <c r="K2788" s="793" t="s">
        <v>1242</v>
      </c>
      <c r="L2788" s="796">
        <v>7</v>
      </c>
      <c r="M2788" s="792">
        <v>12</v>
      </c>
      <c r="N2788" s="794">
        <v>24587.989999999998</v>
      </c>
      <c r="O2788" s="796">
        <v>1</v>
      </c>
      <c r="P2788" s="796">
        <v>6</v>
      </c>
      <c r="Q2788" s="794">
        <v>11722.73</v>
      </c>
    </row>
    <row r="2789" spans="2:17" s="49" customFormat="1" ht="11.25">
      <c r="B2789" s="791" t="s">
        <v>1225</v>
      </c>
      <c r="C2789" s="792" t="s">
        <v>1233</v>
      </c>
      <c r="D2789" s="792" t="s">
        <v>86</v>
      </c>
      <c r="E2789" s="793" t="s">
        <v>1239</v>
      </c>
      <c r="F2789" s="794">
        <v>1500</v>
      </c>
      <c r="G2789" s="792" t="s">
        <v>8370</v>
      </c>
      <c r="H2789" s="795" t="s">
        <v>8371</v>
      </c>
      <c r="I2789" s="795" t="s">
        <v>3238</v>
      </c>
      <c r="J2789" s="795" t="s">
        <v>1256</v>
      </c>
      <c r="K2789" s="793" t="s">
        <v>1327</v>
      </c>
      <c r="L2789" s="796">
        <v>7</v>
      </c>
      <c r="M2789" s="792">
        <v>12</v>
      </c>
      <c r="N2789" s="794">
        <v>17220.54</v>
      </c>
      <c r="O2789" s="796">
        <v>1</v>
      </c>
      <c r="P2789" s="796">
        <v>6</v>
      </c>
      <c r="Q2789" s="794">
        <v>9930</v>
      </c>
    </row>
    <row r="2790" spans="2:17" s="49" customFormat="1" ht="11.25">
      <c r="B2790" s="791" t="s">
        <v>1225</v>
      </c>
      <c r="C2790" s="792" t="s">
        <v>1233</v>
      </c>
      <c r="D2790" s="792" t="s">
        <v>86</v>
      </c>
      <c r="E2790" s="793" t="s">
        <v>1287</v>
      </c>
      <c r="F2790" s="794">
        <v>2100</v>
      </c>
      <c r="G2790" s="792" t="s">
        <v>8372</v>
      </c>
      <c r="H2790" s="795" t="s">
        <v>8373</v>
      </c>
      <c r="I2790" s="795" t="s">
        <v>8374</v>
      </c>
      <c r="J2790" s="795" t="s">
        <v>1256</v>
      </c>
      <c r="K2790" s="793" t="s">
        <v>1260</v>
      </c>
      <c r="L2790" s="796">
        <v>7</v>
      </c>
      <c r="M2790" s="792">
        <v>12</v>
      </c>
      <c r="N2790" s="794">
        <v>28270</v>
      </c>
      <c r="O2790" s="796">
        <v>1</v>
      </c>
      <c r="P2790" s="796">
        <v>6</v>
      </c>
      <c r="Q2790" s="794">
        <v>13530</v>
      </c>
    </row>
    <row r="2791" spans="2:17" s="49" customFormat="1" ht="11.25">
      <c r="B2791" s="791" t="s">
        <v>1225</v>
      </c>
      <c r="C2791" s="792" t="s">
        <v>1233</v>
      </c>
      <c r="D2791" s="792" t="s">
        <v>86</v>
      </c>
      <c r="E2791" s="793" t="s">
        <v>1871</v>
      </c>
      <c r="F2791" s="794">
        <v>2100</v>
      </c>
      <c r="G2791" s="792" t="s">
        <v>8375</v>
      </c>
      <c r="H2791" s="795" t="s">
        <v>8376</v>
      </c>
      <c r="I2791" s="795" t="s">
        <v>1280</v>
      </c>
      <c r="J2791" s="795" t="s">
        <v>1256</v>
      </c>
      <c r="K2791" s="793" t="s">
        <v>1260</v>
      </c>
      <c r="L2791" s="796">
        <v>7</v>
      </c>
      <c r="M2791" s="792">
        <v>12</v>
      </c>
      <c r="N2791" s="794">
        <v>28181.62</v>
      </c>
      <c r="O2791" s="796">
        <v>1</v>
      </c>
      <c r="P2791" s="796">
        <v>6</v>
      </c>
      <c r="Q2791" s="794">
        <v>13519.93</v>
      </c>
    </row>
    <row r="2792" spans="2:17" s="49" customFormat="1" ht="11.25">
      <c r="B2792" s="791" t="s">
        <v>1225</v>
      </c>
      <c r="C2792" s="792" t="s">
        <v>1243</v>
      </c>
      <c r="D2792" s="792" t="s">
        <v>86</v>
      </c>
      <c r="E2792" s="793" t="s">
        <v>1244</v>
      </c>
      <c r="F2792" s="794">
        <v>2000</v>
      </c>
      <c r="G2792" s="792" t="s">
        <v>8377</v>
      </c>
      <c r="H2792" s="795" t="s">
        <v>8378</v>
      </c>
      <c r="I2792" s="795" t="s">
        <v>1290</v>
      </c>
      <c r="J2792" s="795" t="s">
        <v>1238</v>
      </c>
      <c r="K2792" s="793" t="s">
        <v>1251</v>
      </c>
      <c r="L2792" s="796">
        <v>1</v>
      </c>
      <c r="M2792" s="792">
        <v>12</v>
      </c>
      <c r="N2792" s="794">
        <v>23661.629999999997</v>
      </c>
      <c r="O2792" s="796">
        <v>1</v>
      </c>
      <c r="P2792" s="796">
        <v>6</v>
      </c>
      <c r="Q2792" s="794">
        <v>12863.33</v>
      </c>
    </row>
    <row r="2793" spans="2:17" s="49" customFormat="1" ht="11.25">
      <c r="B2793" s="791" t="s">
        <v>1225</v>
      </c>
      <c r="C2793" s="792" t="s">
        <v>1243</v>
      </c>
      <c r="D2793" s="792" t="s">
        <v>86</v>
      </c>
      <c r="E2793" s="793" t="s">
        <v>1339</v>
      </c>
      <c r="F2793" s="794">
        <v>2300</v>
      </c>
      <c r="G2793" s="792" t="s">
        <v>8379</v>
      </c>
      <c r="H2793" s="795" t="s">
        <v>8380</v>
      </c>
      <c r="I2793" s="795" t="s">
        <v>2127</v>
      </c>
      <c r="J2793" s="795" t="s">
        <v>1256</v>
      </c>
      <c r="K2793" s="793" t="s">
        <v>1327</v>
      </c>
      <c r="L2793" s="796">
        <v>7</v>
      </c>
      <c r="M2793" s="792">
        <v>12</v>
      </c>
      <c r="N2793" s="794">
        <v>30599.040000000001</v>
      </c>
      <c r="O2793" s="796">
        <v>1</v>
      </c>
      <c r="P2793" s="796">
        <v>6</v>
      </c>
      <c r="Q2793" s="794">
        <v>14730</v>
      </c>
    </row>
    <row r="2794" spans="2:17" s="49" customFormat="1" ht="11.25">
      <c r="B2794" s="791" t="s">
        <v>1225</v>
      </c>
      <c r="C2794" s="792" t="s">
        <v>1233</v>
      </c>
      <c r="D2794" s="792" t="s">
        <v>86</v>
      </c>
      <c r="E2794" s="793" t="s">
        <v>1505</v>
      </c>
      <c r="F2794" s="794">
        <v>1800</v>
      </c>
      <c r="G2794" s="792" t="s">
        <v>8381</v>
      </c>
      <c r="H2794" s="795" t="s">
        <v>8382</v>
      </c>
      <c r="I2794" s="795" t="s">
        <v>2127</v>
      </c>
      <c r="J2794" s="795" t="s">
        <v>1256</v>
      </c>
      <c r="K2794" s="793" t="s">
        <v>1327</v>
      </c>
      <c r="L2794" s="796">
        <v>5</v>
      </c>
      <c r="M2794" s="792">
        <v>12</v>
      </c>
      <c r="N2794" s="794">
        <v>24532.75</v>
      </c>
      <c r="O2794" s="796">
        <v>1</v>
      </c>
      <c r="P2794" s="796">
        <v>6</v>
      </c>
      <c r="Q2794" s="794">
        <v>11728.619999999999</v>
      </c>
    </row>
    <row r="2795" spans="2:17" s="49" customFormat="1" ht="11.25">
      <c r="B2795" s="791" t="s">
        <v>1225</v>
      </c>
      <c r="C2795" s="792" t="s">
        <v>1233</v>
      </c>
      <c r="D2795" s="792" t="s">
        <v>86</v>
      </c>
      <c r="E2795" s="793" t="s">
        <v>1871</v>
      </c>
      <c r="F2795" s="794">
        <v>2100</v>
      </c>
      <c r="G2795" s="792" t="s">
        <v>8383</v>
      </c>
      <c r="H2795" s="795" t="s">
        <v>8384</v>
      </c>
      <c r="I2795" s="795" t="s">
        <v>1242</v>
      </c>
      <c r="J2795" s="795" t="s">
        <v>1242</v>
      </c>
      <c r="K2795" s="793" t="s">
        <v>1242</v>
      </c>
      <c r="L2795" s="796">
        <v>7</v>
      </c>
      <c r="M2795" s="792">
        <v>12</v>
      </c>
      <c r="N2795" s="794">
        <v>28124.17</v>
      </c>
      <c r="O2795" s="796">
        <v>1</v>
      </c>
      <c r="P2795" s="796">
        <v>6</v>
      </c>
      <c r="Q2795" s="794">
        <v>13530</v>
      </c>
    </row>
    <row r="2796" spans="2:17" s="49" customFormat="1" ht="11.25">
      <c r="B2796" s="791" t="s">
        <v>1225</v>
      </c>
      <c r="C2796" s="792" t="s">
        <v>1233</v>
      </c>
      <c r="D2796" s="792" t="s">
        <v>86</v>
      </c>
      <c r="E2796" s="793" t="s">
        <v>1244</v>
      </c>
      <c r="F2796" s="794">
        <v>1500</v>
      </c>
      <c r="G2796" s="792" t="s">
        <v>8385</v>
      </c>
      <c r="H2796" s="795" t="s">
        <v>8386</v>
      </c>
      <c r="I2796" s="795" t="s">
        <v>1280</v>
      </c>
      <c r="J2796" s="795" t="s">
        <v>1256</v>
      </c>
      <c r="K2796" s="793" t="s">
        <v>1251</v>
      </c>
      <c r="L2796" s="796">
        <v>7</v>
      </c>
      <c r="M2796" s="792">
        <v>12</v>
      </c>
      <c r="N2796" s="794">
        <v>21093.64</v>
      </c>
      <c r="O2796" s="796">
        <v>1</v>
      </c>
      <c r="P2796" s="796">
        <v>6</v>
      </c>
      <c r="Q2796" s="794">
        <v>9877.91</v>
      </c>
    </row>
    <row r="2797" spans="2:17" s="49" customFormat="1" ht="11.25">
      <c r="B2797" s="791" t="s">
        <v>1225</v>
      </c>
      <c r="C2797" s="792" t="s">
        <v>1233</v>
      </c>
      <c r="D2797" s="792" t="s">
        <v>86</v>
      </c>
      <c r="E2797" s="793" t="s">
        <v>6045</v>
      </c>
      <c r="F2797" s="794">
        <v>2100</v>
      </c>
      <c r="G2797" s="792" t="s">
        <v>8387</v>
      </c>
      <c r="H2797" s="795" t="s">
        <v>8388</v>
      </c>
      <c r="I2797" s="795" t="s">
        <v>1242</v>
      </c>
      <c r="J2797" s="795" t="s">
        <v>1242</v>
      </c>
      <c r="K2797" s="793" t="s">
        <v>1242</v>
      </c>
      <c r="L2797" s="796">
        <v>8</v>
      </c>
      <c r="M2797" s="792">
        <v>12</v>
      </c>
      <c r="N2797" s="794">
        <v>28200</v>
      </c>
      <c r="O2797" s="796">
        <v>1</v>
      </c>
      <c r="P2797" s="796">
        <v>6</v>
      </c>
      <c r="Q2797" s="794">
        <v>13530</v>
      </c>
    </row>
    <row r="2798" spans="2:17" s="49" customFormat="1" ht="11.25">
      <c r="B2798" s="791" t="s">
        <v>1225</v>
      </c>
      <c r="C2798" s="792" t="s">
        <v>1233</v>
      </c>
      <c r="D2798" s="792" t="s">
        <v>86</v>
      </c>
      <c r="E2798" s="793" t="s">
        <v>3309</v>
      </c>
      <c r="F2798" s="794">
        <v>2500</v>
      </c>
      <c r="G2798" s="792" t="s">
        <v>8389</v>
      </c>
      <c r="H2798" s="795" t="s">
        <v>8390</v>
      </c>
      <c r="I2798" s="795" t="s">
        <v>4806</v>
      </c>
      <c r="J2798" s="795" t="s">
        <v>1238</v>
      </c>
      <c r="K2798" s="793" t="s">
        <v>1251</v>
      </c>
      <c r="L2798" s="796">
        <v>7</v>
      </c>
      <c r="M2798" s="792">
        <v>12</v>
      </c>
      <c r="N2798" s="794">
        <v>32980.550000000003</v>
      </c>
      <c r="O2798" s="796">
        <v>1</v>
      </c>
      <c r="P2798" s="796">
        <v>6</v>
      </c>
      <c r="Q2798" s="794">
        <v>15924.62</v>
      </c>
    </row>
    <row r="2799" spans="2:17" s="49" customFormat="1" ht="11.25">
      <c r="B2799" s="791" t="s">
        <v>1225</v>
      </c>
      <c r="C2799" s="792" t="s">
        <v>1233</v>
      </c>
      <c r="D2799" s="792" t="s">
        <v>86</v>
      </c>
      <c r="E2799" s="793" t="s">
        <v>2031</v>
      </c>
      <c r="F2799" s="794">
        <v>1800</v>
      </c>
      <c r="G2799" s="792" t="s">
        <v>8391</v>
      </c>
      <c r="H2799" s="795" t="s">
        <v>8392</v>
      </c>
      <c r="I2799" s="795" t="s">
        <v>1242</v>
      </c>
      <c r="J2799" s="795" t="s">
        <v>1242</v>
      </c>
      <c r="K2799" s="793" t="s">
        <v>1242</v>
      </c>
      <c r="L2799" s="796">
        <v>7</v>
      </c>
      <c r="M2799" s="792">
        <v>12</v>
      </c>
      <c r="N2799" s="794">
        <v>24502.12</v>
      </c>
      <c r="O2799" s="796">
        <v>1</v>
      </c>
      <c r="P2799" s="796">
        <v>6</v>
      </c>
      <c r="Q2799" s="794">
        <v>11673.489999999998</v>
      </c>
    </row>
    <row r="2800" spans="2:17" s="49" customFormat="1" ht="11.25">
      <c r="B2800" s="791" t="s">
        <v>1225</v>
      </c>
      <c r="C2800" s="792" t="s">
        <v>1233</v>
      </c>
      <c r="D2800" s="792" t="s">
        <v>86</v>
      </c>
      <c r="E2800" s="793" t="s">
        <v>6045</v>
      </c>
      <c r="F2800" s="794">
        <v>2100</v>
      </c>
      <c r="G2800" s="792" t="s">
        <v>8393</v>
      </c>
      <c r="H2800" s="795" t="s">
        <v>8394</v>
      </c>
      <c r="I2800" s="795" t="s">
        <v>8395</v>
      </c>
      <c r="J2800" s="795" t="s">
        <v>1238</v>
      </c>
      <c r="K2800" s="793" t="s">
        <v>1251</v>
      </c>
      <c r="L2800" s="796">
        <v>7</v>
      </c>
      <c r="M2800" s="792">
        <v>12</v>
      </c>
      <c r="N2800" s="794">
        <v>27884.27</v>
      </c>
      <c r="O2800" s="796">
        <v>1</v>
      </c>
      <c r="P2800" s="796">
        <v>6</v>
      </c>
      <c r="Q2800" s="794">
        <v>13429.37</v>
      </c>
    </row>
    <row r="2801" spans="2:17" s="49" customFormat="1" ht="11.25">
      <c r="B2801" s="791" t="s">
        <v>1225</v>
      </c>
      <c r="C2801" s="792" t="s">
        <v>1233</v>
      </c>
      <c r="D2801" s="792" t="s">
        <v>86</v>
      </c>
      <c r="E2801" s="793" t="s">
        <v>1276</v>
      </c>
      <c r="F2801" s="794">
        <v>2100</v>
      </c>
      <c r="G2801" s="792" t="s">
        <v>8396</v>
      </c>
      <c r="H2801" s="795" t="s">
        <v>8397</v>
      </c>
      <c r="I2801" s="795" t="s">
        <v>1242</v>
      </c>
      <c r="J2801" s="795" t="s">
        <v>1242</v>
      </c>
      <c r="K2801" s="793" t="s">
        <v>1242</v>
      </c>
      <c r="L2801" s="796">
        <v>7</v>
      </c>
      <c r="M2801" s="792">
        <v>12</v>
      </c>
      <c r="N2801" s="794">
        <v>28075.75</v>
      </c>
      <c r="O2801" s="796">
        <v>1</v>
      </c>
      <c r="P2801" s="796">
        <v>6</v>
      </c>
      <c r="Q2801" s="794">
        <v>13431.560000000001</v>
      </c>
    </row>
    <row r="2802" spans="2:17" s="49" customFormat="1" ht="11.25">
      <c r="B2802" s="791" t="s">
        <v>1225</v>
      </c>
      <c r="C2802" s="792" t="s">
        <v>1233</v>
      </c>
      <c r="D2802" s="792" t="s">
        <v>86</v>
      </c>
      <c r="E2802" s="793" t="s">
        <v>1244</v>
      </c>
      <c r="F2802" s="794">
        <v>1500</v>
      </c>
      <c r="G2802" s="792" t="s">
        <v>8398</v>
      </c>
      <c r="H2802" s="795" t="s">
        <v>8399</v>
      </c>
      <c r="I2802" s="795" t="s">
        <v>8400</v>
      </c>
      <c r="J2802" s="795" t="s">
        <v>1256</v>
      </c>
      <c r="K2802" s="793" t="s">
        <v>1327</v>
      </c>
      <c r="L2802" s="796">
        <v>7</v>
      </c>
      <c r="M2802" s="792">
        <v>12</v>
      </c>
      <c r="N2802" s="794">
        <v>21045.82</v>
      </c>
      <c r="O2802" s="796">
        <v>1</v>
      </c>
      <c r="P2802" s="796">
        <v>6</v>
      </c>
      <c r="Q2802" s="794">
        <v>9921.4500000000007</v>
      </c>
    </row>
    <row r="2803" spans="2:17" s="49" customFormat="1" ht="11.25">
      <c r="B2803" s="791" t="s">
        <v>1225</v>
      </c>
      <c r="C2803" s="792" t="s">
        <v>1233</v>
      </c>
      <c r="D2803" s="792" t="s">
        <v>86</v>
      </c>
      <c r="E2803" s="793" t="s">
        <v>4464</v>
      </c>
      <c r="F2803" s="794">
        <v>2500</v>
      </c>
      <c r="G2803" s="792" t="s">
        <v>8401</v>
      </c>
      <c r="H2803" s="795" t="s">
        <v>8402</v>
      </c>
      <c r="I2803" s="795" t="s">
        <v>6540</v>
      </c>
      <c r="J2803" s="795" t="s">
        <v>1256</v>
      </c>
      <c r="K2803" s="793" t="s">
        <v>1327</v>
      </c>
      <c r="L2803" s="796">
        <v>7</v>
      </c>
      <c r="M2803" s="792">
        <v>12</v>
      </c>
      <c r="N2803" s="794">
        <v>32754.690000000002</v>
      </c>
      <c r="O2803" s="796">
        <v>1</v>
      </c>
      <c r="P2803" s="796">
        <v>6</v>
      </c>
      <c r="Q2803" s="794">
        <v>15777.390000000001</v>
      </c>
    </row>
    <row r="2804" spans="2:17" s="49" customFormat="1" ht="11.25">
      <c r="B2804" s="791" t="s">
        <v>1225</v>
      </c>
      <c r="C2804" s="792" t="s">
        <v>1233</v>
      </c>
      <c r="D2804" s="792" t="s">
        <v>86</v>
      </c>
      <c r="E2804" s="793" t="s">
        <v>1239</v>
      </c>
      <c r="F2804" s="794">
        <v>1500</v>
      </c>
      <c r="G2804" s="792" t="s">
        <v>8403</v>
      </c>
      <c r="H2804" s="795" t="s">
        <v>8404</v>
      </c>
      <c r="I2804" s="795" t="s">
        <v>2258</v>
      </c>
      <c r="J2804" s="795" t="s">
        <v>1256</v>
      </c>
      <c r="K2804" s="793" t="s">
        <v>1327</v>
      </c>
      <c r="L2804" s="796">
        <v>7</v>
      </c>
      <c r="M2804" s="792">
        <v>12</v>
      </c>
      <c r="N2804" s="794">
        <v>21049.58</v>
      </c>
      <c r="O2804" s="796">
        <v>1</v>
      </c>
      <c r="P2804" s="796">
        <v>6</v>
      </c>
      <c r="Q2804" s="794">
        <v>9923.5399999999991</v>
      </c>
    </row>
    <row r="2805" spans="2:17" s="49" customFormat="1" ht="11.25">
      <c r="B2805" s="791" t="s">
        <v>1225</v>
      </c>
      <c r="C2805" s="792" t="s">
        <v>1243</v>
      </c>
      <c r="D2805" s="792" t="s">
        <v>86</v>
      </c>
      <c r="E2805" s="793" t="s">
        <v>1244</v>
      </c>
      <c r="F2805" s="794">
        <v>1500</v>
      </c>
      <c r="G2805" s="792" t="s">
        <v>8405</v>
      </c>
      <c r="H2805" s="795" t="s">
        <v>8406</v>
      </c>
      <c r="I2805" s="795" t="s">
        <v>3890</v>
      </c>
      <c r="J2805" s="795" t="s">
        <v>1256</v>
      </c>
      <c r="K2805" s="793" t="s">
        <v>1327</v>
      </c>
      <c r="L2805" s="796">
        <v>0</v>
      </c>
      <c r="M2805" s="792">
        <v>1</v>
      </c>
      <c r="N2805" s="794">
        <v>1491.67</v>
      </c>
      <c r="O2805" s="796"/>
      <c r="P2805" s="796"/>
      <c r="Q2805" s="794"/>
    </row>
    <row r="2806" spans="2:17" s="49" customFormat="1" ht="11.25">
      <c r="B2806" s="791" t="s">
        <v>1225</v>
      </c>
      <c r="C2806" s="792" t="s">
        <v>1233</v>
      </c>
      <c r="D2806" s="792" t="s">
        <v>86</v>
      </c>
      <c r="E2806" s="793" t="s">
        <v>8407</v>
      </c>
      <c r="F2806" s="794">
        <v>1500</v>
      </c>
      <c r="G2806" s="792" t="s">
        <v>8408</v>
      </c>
      <c r="H2806" s="795" t="s">
        <v>8409</v>
      </c>
      <c r="I2806" s="795" t="s">
        <v>8410</v>
      </c>
      <c r="J2806" s="795" t="s">
        <v>1256</v>
      </c>
      <c r="K2806" s="793" t="s">
        <v>1232</v>
      </c>
      <c r="L2806" s="796">
        <v>7</v>
      </c>
      <c r="M2806" s="792">
        <v>12</v>
      </c>
      <c r="N2806" s="794">
        <v>21147.29</v>
      </c>
      <c r="O2806" s="796">
        <v>1</v>
      </c>
      <c r="P2806" s="796">
        <v>6</v>
      </c>
      <c r="Q2806" s="794">
        <v>9877.2900000000009</v>
      </c>
    </row>
    <row r="2807" spans="2:17" s="49" customFormat="1" ht="11.25">
      <c r="B2807" s="791" t="s">
        <v>1225</v>
      </c>
      <c r="C2807" s="792" t="s">
        <v>1243</v>
      </c>
      <c r="D2807" s="792" t="s">
        <v>86</v>
      </c>
      <c r="E2807" s="793" t="s">
        <v>1339</v>
      </c>
      <c r="F2807" s="794">
        <v>2300</v>
      </c>
      <c r="G2807" s="792" t="s">
        <v>8411</v>
      </c>
      <c r="H2807" s="795" t="s">
        <v>8412</v>
      </c>
      <c r="I2807" s="795" t="s">
        <v>1513</v>
      </c>
      <c r="J2807" s="795" t="s">
        <v>1256</v>
      </c>
      <c r="K2807" s="793" t="s">
        <v>1327</v>
      </c>
      <c r="L2807" s="796">
        <v>7</v>
      </c>
      <c r="M2807" s="792">
        <v>12</v>
      </c>
      <c r="N2807" s="794">
        <v>30345.239999999998</v>
      </c>
      <c r="O2807" s="796">
        <v>1</v>
      </c>
      <c r="P2807" s="796">
        <v>6</v>
      </c>
      <c r="Q2807" s="794">
        <v>14701.080000000002</v>
      </c>
    </row>
    <row r="2808" spans="2:17" s="49" customFormat="1" ht="11.25">
      <c r="B2808" s="791" t="s">
        <v>1225</v>
      </c>
      <c r="C2808" s="792" t="s">
        <v>1233</v>
      </c>
      <c r="D2808" s="792" t="s">
        <v>86</v>
      </c>
      <c r="E2808" s="793" t="s">
        <v>1239</v>
      </c>
      <c r="F2808" s="794">
        <v>1500</v>
      </c>
      <c r="G2808" s="792" t="s">
        <v>8413</v>
      </c>
      <c r="H2808" s="795" t="s">
        <v>8414</v>
      </c>
      <c r="I2808" s="795" t="s">
        <v>8415</v>
      </c>
      <c r="J2808" s="795" t="s">
        <v>1256</v>
      </c>
      <c r="K2808" s="793" t="s">
        <v>1327</v>
      </c>
      <c r="L2808" s="796">
        <v>7</v>
      </c>
      <c r="M2808" s="792">
        <v>12</v>
      </c>
      <c r="N2808" s="794">
        <v>21199.9</v>
      </c>
      <c r="O2808" s="796">
        <v>1</v>
      </c>
      <c r="P2808" s="796">
        <v>6</v>
      </c>
      <c r="Q2808" s="794">
        <v>9929.69</v>
      </c>
    </row>
    <row r="2809" spans="2:17" s="49" customFormat="1" ht="11.25">
      <c r="B2809" s="791" t="s">
        <v>1225</v>
      </c>
      <c r="C2809" s="792" t="s">
        <v>1233</v>
      </c>
      <c r="D2809" s="792" t="s">
        <v>86</v>
      </c>
      <c r="E2809" s="793" t="s">
        <v>1450</v>
      </c>
      <c r="F2809" s="794">
        <v>1500</v>
      </c>
      <c r="G2809" s="792" t="s">
        <v>8416</v>
      </c>
      <c r="H2809" s="795" t="s">
        <v>8417</v>
      </c>
      <c r="I2809" s="795" t="s">
        <v>8418</v>
      </c>
      <c r="J2809" s="795" t="s">
        <v>1238</v>
      </c>
      <c r="K2809" s="793" t="s">
        <v>1232</v>
      </c>
      <c r="L2809" s="796">
        <v>7</v>
      </c>
      <c r="M2809" s="792">
        <v>12</v>
      </c>
      <c r="N2809" s="794">
        <v>21131.040000000001</v>
      </c>
      <c r="O2809" s="796">
        <v>1</v>
      </c>
      <c r="P2809" s="796">
        <v>6</v>
      </c>
      <c r="Q2809" s="794">
        <v>9771.9699999999993</v>
      </c>
    </row>
    <row r="2810" spans="2:17" s="49" customFormat="1" ht="11.25">
      <c r="B2810" s="791" t="s">
        <v>1225</v>
      </c>
      <c r="C2810" s="792" t="s">
        <v>1233</v>
      </c>
      <c r="D2810" s="792" t="s">
        <v>86</v>
      </c>
      <c r="E2810" s="793" t="s">
        <v>1505</v>
      </c>
      <c r="F2810" s="794">
        <v>1800</v>
      </c>
      <c r="G2810" s="792" t="s">
        <v>8419</v>
      </c>
      <c r="H2810" s="795" t="s">
        <v>8420</v>
      </c>
      <c r="I2810" s="795" t="s">
        <v>8421</v>
      </c>
      <c r="J2810" s="795" t="s">
        <v>1256</v>
      </c>
      <c r="K2810" s="793" t="s">
        <v>1327</v>
      </c>
      <c r="L2810" s="796">
        <v>7</v>
      </c>
      <c r="M2810" s="792">
        <v>12</v>
      </c>
      <c r="N2810" s="794">
        <v>24454.25</v>
      </c>
      <c r="O2810" s="796">
        <v>1</v>
      </c>
      <c r="P2810" s="796">
        <v>6</v>
      </c>
      <c r="Q2810" s="794">
        <v>11249.5</v>
      </c>
    </row>
    <row r="2811" spans="2:17" s="49" customFormat="1" ht="11.25">
      <c r="B2811" s="791" t="s">
        <v>1225</v>
      </c>
      <c r="C2811" s="792" t="s">
        <v>1243</v>
      </c>
      <c r="D2811" s="792" t="s">
        <v>86</v>
      </c>
      <c r="E2811" s="793" t="s">
        <v>1239</v>
      </c>
      <c r="F2811" s="794">
        <v>1500</v>
      </c>
      <c r="G2811" s="792" t="s">
        <v>8422</v>
      </c>
      <c r="H2811" s="795" t="s">
        <v>8423</v>
      </c>
      <c r="I2811" s="795" t="s">
        <v>1290</v>
      </c>
      <c r="J2811" s="795" t="s">
        <v>1238</v>
      </c>
      <c r="K2811" s="793" t="s">
        <v>1232</v>
      </c>
      <c r="L2811" s="796">
        <v>7</v>
      </c>
      <c r="M2811" s="792">
        <v>12</v>
      </c>
      <c r="N2811" s="794">
        <v>22198.959999999999</v>
      </c>
      <c r="O2811" s="796">
        <v>1</v>
      </c>
      <c r="P2811" s="796">
        <v>6</v>
      </c>
      <c r="Q2811" s="794">
        <v>9921.36</v>
      </c>
    </row>
    <row r="2812" spans="2:17" s="49" customFormat="1" ht="11.25">
      <c r="B2812" s="791" t="s">
        <v>1225</v>
      </c>
      <c r="C2812" s="792" t="s">
        <v>1243</v>
      </c>
      <c r="D2812" s="792" t="s">
        <v>86</v>
      </c>
      <c r="E2812" s="793" t="s">
        <v>1339</v>
      </c>
      <c r="F2812" s="794">
        <v>2300</v>
      </c>
      <c r="G2812" s="792" t="s">
        <v>8424</v>
      </c>
      <c r="H2812" s="795" t="s">
        <v>8425</v>
      </c>
      <c r="I2812" s="795" t="s">
        <v>5628</v>
      </c>
      <c r="J2812" s="795" t="s">
        <v>1256</v>
      </c>
      <c r="K2812" s="793" t="s">
        <v>1327</v>
      </c>
      <c r="L2812" s="796">
        <v>1</v>
      </c>
      <c r="M2812" s="792">
        <v>12</v>
      </c>
      <c r="N2812" s="794">
        <v>30445.7</v>
      </c>
      <c r="O2812" s="796">
        <v>1</v>
      </c>
      <c r="P2812" s="796">
        <v>6</v>
      </c>
      <c r="Q2812" s="794">
        <v>14730</v>
      </c>
    </row>
    <row r="2813" spans="2:17" s="49" customFormat="1" ht="11.25">
      <c r="B2813" s="791" t="s">
        <v>1225</v>
      </c>
      <c r="C2813" s="792" t="s">
        <v>1243</v>
      </c>
      <c r="D2813" s="792" t="s">
        <v>86</v>
      </c>
      <c r="E2813" s="793" t="s">
        <v>1505</v>
      </c>
      <c r="F2813" s="794">
        <v>1800</v>
      </c>
      <c r="G2813" s="792" t="s">
        <v>8426</v>
      </c>
      <c r="H2813" s="795" t="s">
        <v>8427</v>
      </c>
      <c r="I2813" s="795" t="s">
        <v>1242</v>
      </c>
      <c r="J2813" s="795" t="s">
        <v>1242</v>
      </c>
      <c r="K2813" s="793" t="s">
        <v>1242</v>
      </c>
      <c r="L2813" s="796">
        <v>7</v>
      </c>
      <c r="M2813" s="792">
        <v>12</v>
      </c>
      <c r="N2813" s="794">
        <v>24553.11</v>
      </c>
      <c r="O2813" s="796">
        <v>1</v>
      </c>
      <c r="P2813" s="796">
        <v>6</v>
      </c>
      <c r="Q2813" s="794">
        <v>11640.989999999998</v>
      </c>
    </row>
    <row r="2814" spans="2:17" s="49" customFormat="1" ht="11.25">
      <c r="B2814" s="791" t="s">
        <v>1225</v>
      </c>
      <c r="C2814" s="792" t="s">
        <v>1233</v>
      </c>
      <c r="D2814" s="792" t="s">
        <v>86</v>
      </c>
      <c r="E2814" s="793" t="s">
        <v>1244</v>
      </c>
      <c r="F2814" s="794">
        <v>1500</v>
      </c>
      <c r="G2814" s="792" t="s">
        <v>8428</v>
      </c>
      <c r="H2814" s="795" t="s">
        <v>8429</v>
      </c>
      <c r="I2814" s="795" t="s">
        <v>1242</v>
      </c>
      <c r="J2814" s="795" t="s">
        <v>1242</v>
      </c>
      <c r="K2814" s="793" t="s">
        <v>1242</v>
      </c>
      <c r="L2814" s="796">
        <v>7</v>
      </c>
      <c r="M2814" s="792">
        <v>12</v>
      </c>
      <c r="N2814" s="794">
        <v>21246.36</v>
      </c>
      <c r="O2814" s="796">
        <v>1</v>
      </c>
      <c r="P2814" s="796">
        <v>6</v>
      </c>
      <c r="Q2814" s="794">
        <v>9897.4</v>
      </c>
    </row>
    <row r="2815" spans="2:17" s="49" customFormat="1" ht="11.25">
      <c r="B2815" s="791" t="s">
        <v>1225</v>
      </c>
      <c r="C2815" s="792" t="s">
        <v>1243</v>
      </c>
      <c r="D2815" s="792" t="s">
        <v>86</v>
      </c>
      <c r="E2815" s="793" t="s">
        <v>1505</v>
      </c>
      <c r="F2815" s="794">
        <v>1800</v>
      </c>
      <c r="G2815" s="792" t="s">
        <v>8430</v>
      </c>
      <c r="H2815" s="795" t="s">
        <v>8431</v>
      </c>
      <c r="I2815" s="795" t="s">
        <v>1513</v>
      </c>
      <c r="J2815" s="795" t="s">
        <v>1256</v>
      </c>
      <c r="K2815" s="793" t="s">
        <v>1327</v>
      </c>
      <c r="L2815" s="796">
        <v>7</v>
      </c>
      <c r="M2815" s="792">
        <v>12</v>
      </c>
      <c r="N2815" s="794">
        <v>24659.239999999998</v>
      </c>
      <c r="O2815" s="796">
        <v>1</v>
      </c>
      <c r="P2815" s="796">
        <v>6</v>
      </c>
      <c r="Q2815" s="794">
        <v>11728.75</v>
      </c>
    </row>
    <row r="2816" spans="2:17" s="49" customFormat="1" ht="11.25">
      <c r="B2816" s="791" t="s">
        <v>1225</v>
      </c>
      <c r="C2816" s="792" t="s">
        <v>1233</v>
      </c>
      <c r="D2816" s="792" t="s">
        <v>86</v>
      </c>
      <c r="E2816" s="793" t="s">
        <v>1239</v>
      </c>
      <c r="F2816" s="794">
        <v>1500</v>
      </c>
      <c r="G2816" s="792" t="s">
        <v>8432</v>
      </c>
      <c r="H2816" s="795" t="s">
        <v>8433</v>
      </c>
      <c r="I2816" s="795" t="s">
        <v>1759</v>
      </c>
      <c r="J2816" s="795" t="s">
        <v>1256</v>
      </c>
      <c r="K2816" s="793" t="s">
        <v>1251</v>
      </c>
      <c r="L2816" s="796">
        <v>7</v>
      </c>
      <c r="M2816" s="792">
        <v>12</v>
      </c>
      <c r="N2816" s="794">
        <v>21196.87</v>
      </c>
      <c r="O2816" s="796">
        <v>1</v>
      </c>
      <c r="P2816" s="796">
        <v>6</v>
      </c>
      <c r="Q2816" s="794">
        <v>9930</v>
      </c>
    </row>
    <row r="2817" spans="2:17" s="49" customFormat="1" ht="11.25">
      <c r="B2817" s="791" t="s">
        <v>1225</v>
      </c>
      <c r="C2817" s="792" t="s">
        <v>1233</v>
      </c>
      <c r="D2817" s="792" t="s">
        <v>86</v>
      </c>
      <c r="E2817" s="793" t="s">
        <v>1892</v>
      </c>
      <c r="F2817" s="794">
        <v>2100</v>
      </c>
      <c r="G2817" s="792" t="s">
        <v>8434</v>
      </c>
      <c r="H2817" s="795" t="s">
        <v>8435</v>
      </c>
      <c r="I2817" s="795" t="s">
        <v>1242</v>
      </c>
      <c r="J2817" s="795" t="s">
        <v>1242</v>
      </c>
      <c r="K2817" s="793" t="s">
        <v>1242</v>
      </c>
      <c r="L2817" s="796">
        <v>6</v>
      </c>
      <c r="M2817" s="792">
        <v>11</v>
      </c>
      <c r="N2817" s="794">
        <v>24934.559999999998</v>
      </c>
      <c r="O2817" s="796"/>
      <c r="P2817" s="796"/>
      <c r="Q2817" s="794"/>
    </row>
    <row r="2818" spans="2:17" s="49" customFormat="1" ht="11.25">
      <c r="B2818" s="791" t="s">
        <v>1225</v>
      </c>
      <c r="C2818" s="792" t="s">
        <v>1226</v>
      </c>
      <c r="D2818" s="792" t="s">
        <v>86</v>
      </c>
      <c r="E2818" s="793" t="s">
        <v>1339</v>
      </c>
      <c r="F2818" s="794">
        <v>1800</v>
      </c>
      <c r="G2818" s="792" t="s">
        <v>8436</v>
      </c>
      <c r="H2818" s="795" t="s">
        <v>8437</v>
      </c>
      <c r="I2818" s="795" t="s">
        <v>1242</v>
      </c>
      <c r="J2818" s="795" t="s">
        <v>1242</v>
      </c>
      <c r="K2818" s="793" t="s">
        <v>1242</v>
      </c>
      <c r="L2818" s="796">
        <v>1</v>
      </c>
      <c r="M2818" s="792">
        <v>2</v>
      </c>
      <c r="N2818" s="794">
        <v>2856.5</v>
      </c>
      <c r="O2818" s="796"/>
      <c r="P2818" s="796"/>
      <c r="Q2818" s="794"/>
    </row>
    <row r="2819" spans="2:17" s="49" customFormat="1" ht="11.25">
      <c r="B2819" s="791" t="s">
        <v>1225</v>
      </c>
      <c r="C2819" s="792" t="s">
        <v>1233</v>
      </c>
      <c r="D2819" s="792" t="s">
        <v>86</v>
      </c>
      <c r="E2819" s="793" t="s">
        <v>1239</v>
      </c>
      <c r="F2819" s="794">
        <v>1500</v>
      </c>
      <c r="G2819" s="792" t="s">
        <v>8438</v>
      </c>
      <c r="H2819" s="795" t="s">
        <v>8439</v>
      </c>
      <c r="I2819" s="795" t="s">
        <v>1242</v>
      </c>
      <c r="J2819" s="795" t="s">
        <v>1242</v>
      </c>
      <c r="K2819" s="793" t="s">
        <v>1242</v>
      </c>
      <c r="L2819" s="796">
        <v>6</v>
      </c>
      <c r="M2819" s="792">
        <v>12</v>
      </c>
      <c r="N2819" s="794">
        <v>21149.059999999998</v>
      </c>
      <c r="O2819" s="796">
        <v>1</v>
      </c>
      <c r="P2819" s="796">
        <v>6</v>
      </c>
      <c r="Q2819" s="794">
        <v>9695.9299999999985</v>
      </c>
    </row>
    <row r="2820" spans="2:17" s="49" customFormat="1" ht="11.25">
      <c r="B2820" s="791" t="s">
        <v>1225</v>
      </c>
      <c r="C2820" s="792" t="s">
        <v>1233</v>
      </c>
      <c r="D2820" s="792" t="s">
        <v>86</v>
      </c>
      <c r="E2820" s="793" t="s">
        <v>1239</v>
      </c>
      <c r="F2820" s="794">
        <v>1500</v>
      </c>
      <c r="G2820" s="792" t="s">
        <v>8440</v>
      </c>
      <c r="H2820" s="795" t="s">
        <v>8441</v>
      </c>
      <c r="I2820" s="795" t="s">
        <v>1242</v>
      </c>
      <c r="J2820" s="795" t="s">
        <v>1242</v>
      </c>
      <c r="K2820" s="793" t="s">
        <v>1242</v>
      </c>
      <c r="L2820" s="796">
        <v>7</v>
      </c>
      <c r="M2820" s="792">
        <v>12</v>
      </c>
      <c r="N2820" s="794">
        <v>21200</v>
      </c>
      <c r="O2820" s="796">
        <v>1</v>
      </c>
      <c r="P2820" s="796">
        <v>6</v>
      </c>
      <c r="Q2820" s="794">
        <v>9930</v>
      </c>
    </row>
    <row r="2821" spans="2:17" s="49" customFormat="1" ht="11.25">
      <c r="B2821" s="791" t="s">
        <v>1225</v>
      </c>
      <c r="C2821" s="792" t="s">
        <v>1243</v>
      </c>
      <c r="D2821" s="792" t="s">
        <v>86</v>
      </c>
      <c r="E2821" s="793" t="s">
        <v>1239</v>
      </c>
      <c r="F2821" s="794">
        <v>1500</v>
      </c>
      <c r="G2821" s="792" t="s">
        <v>8442</v>
      </c>
      <c r="H2821" s="795" t="s">
        <v>8443</v>
      </c>
      <c r="I2821" s="795" t="s">
        <v>1242</v>
      </c>
      <c r="J2821" s="795" t="s">
        <v>1242</v>
      </c>
      <c r="K2821" s="793" t="s">
        <v>1242</v>
      </c>
      <c r="L2821" s="796">
        <v>7</v>
      </c>
      <c r="M2821" s="792">
        <v>12</v>
      </c>
      <c r="N2821" s="794">
        <v>19508.330000000002</v>
      </c>
      <c r="O2821" s="796"/>
      <c r="P2821" s="796"/>
      <c r="Q2821" s="794"/>
    </row>
    <row r="2822" spans="2:17" s="49" customFormat="1" ht="11.25">
      <c r="B2822" s="791" t="s">
        <v>1225</v>
      </c>
      <c r="C2822" s="792" t="s">
        <v>1233</v>
      </c>
      <c r="D2822" s="792" t="s">
        <v>86</v>
      </c>
      <c r="E2822" s="793" t="s">
        <v>1339</v>
      </c>
      <c r="F2822" s="794">
        <v>1800</v>
      </c>
      <c r="G2822" s="792" t="s">
        <v>8444</v>
      </c>
      <c r="H2822" s="795" t="s">
        <v>8445</v>
      </c>
      <c r="I2822" s="795" t="s">
        <v>1242</v>
      </c>
      <c r="J2822" s="795" t="s">
        <v>1242</v>
      </c>
      <c r="K2822" s="793" t="s">
        <v>1242</v>
      </c>
      <c r="L2822" s="796">
        <v>7</v>
      </c>
      <c r="M2822" s="792">
        <v>12</v>
      </c>
      <c r="N2822" s="794">
        <v>24567.360000000001</v>
      </c>
      <c r="O2822" s="796">
        <v>1</v>
      </c>
      <c r="P2822" s="796">
        <v>4</v>
      </c>
      <c r="Q2822" s="794">
        <v>5055</v>
      </c>
    </row>
    <row r="2823" spans="2:17" s="49" customFormat="1" ht="11.25">
      <c r="B2823" s="791" t="s">
        <v>1225</v>
      </c>
      <c r="C2823" s="792" t="s">
        <v>1233</v>
      </c>
      <c r="D2823" s="792" t="s">
        <v>86</v>
      </c>
      <c r="E2823" s="793" t="s">
        <v>3810</v>
      </c>
      <c r="F2823" s="794">
        <v>2100</v>
      </c>
      <c r="G2823" s="792" t="s">
        <v>8446</v>
      </c>
      <c r="H2823" s="795" t="s">
        <v>8447</v>
      </c>
      <c r="I2823" s="795" t="s">
        <v>1290</v>
      </c>
      <c r="J2823" s="795" t="s">
        <v>1238</v>
      </c>
      <c r="K2823" s="793" t="s">
        <v>1232</v>
      </c>
      <c r="L2823" s="796">
        <v>7</v>
      </c>
      <c r="M2823" s="792">
        <v>12</v>
      </c>
      <c r="N2823" s="794">
        <v>29150.41</v>
      </c>
      <c r="O2823" s="796">
        <v>1</v>
      </c>
      <c r="P2823" s="796">
        <v>6</v>
      </c>
      <c r="Q2823" s="794">
        <v>13530</v>
      </c>
    </row>
    <row r="2824" spans="2:17" s="49" customFormat="1" ht="11.25">
      <c r="B2824" s="791" t="s">
        <v>1225</v>
      </c>
      <c r="C2824" s="792" t="s">
        <v>1233</v>
      </c>
      <c r="D2824" s="792" t="s">
        <v>86</v>
      </c>
      <c r="E2824" s="793" t="s">
        <v>6081</v>
      </c>
      <c r="F2824" s="794">
        <v>1500</v>
      </c>
      <c r="G2824" s="792" t="s">
        <v>8448</v>
      </c>
      <c r="H2824" s="795" t="s">
        <v>8449</v>
      </c>
      <c r="I2824" s="795" t="s">
        <v>8450</v>
      </c>
      <c r="J2824" s="795" t="s">
        <v>1382</v>
      </c>
      <c r="K2824" s="793" t="s">
        <v>1383</v>
      </c>
      <c r="L2824" s="796">
        <v>7</v>
      </c>
      <c r="M2824" s="792">
        <v>12</v>
      </c>
      <c r="N2824" s="794">
        <v>21187.599999999999</v>
      </c>
      <c r="O2824" s="796">
        <v>1</v>
      </c>
      <c r="P2824" s="796">
        <v>6</v>
      </c>
      <c r="Q2824" s="794">
        <v>5766</v>
      </c>
    </row>
    <row r="2825" spans="2:17" s="49" customFormat="1" ht="11.25">
      <c r="B2825" s="791" t="s">
        <v>1225</v>
      </c>
      <c r="C2825" s="792" t="s">
        <v>1233</v>
      </c>
      <c r="D2825" s="792" t="s">
        <v>86</v>
      </c>
      <c r="E2825" s="793" t="s">
        <v>1505</v>
      </c>
      <c r="F2825" s="794">
        <v>1800</v>
      </c>
      <c r="G2825" s="792" t="s">
        <v>8451</v>
      </c>
      <c r="H2825" s="795" t="s">
        <v>8452</v>
      </c>
      <c r="I2825" s="795" t="s">
        <v>6540</v>
      </c>
      <c r="J2825" s="795" t="s">
        <v>1256</v>
      </c>
      <c r="K2825" s="793" t="s">
        <v>1327</v>
      </c>
      <c r="L2825" s="796">
        <v>7</v>
      </c>
      <c r="M2825" s="792">
        <v>12</v>
      </c>
      <c r="N2825" s="794">
        <v>24572.489999999998</v>
      </c>
      <c r="O2825" s="796">
        <v>1</v>
      </c>
      <c r="P2825" s="796">
        <v>6</v>
      </c>
      <c r="Q2825" s="794">
        <v>11693.369999999999</v>
      </c>
    </row>
    <row r="2826" spans="2:17" s="49" customFormat="1" ht="11.25">
      <c r="B2826" s="791" t="s">
        <v>1225</v>
      </c>
      <c r="C2826" s="792" t="s">
        <v>1233</v>
      </c>
      <c r="D2826" s="792" t="s">
        <v>86</v>
      </c>
      <c r="E2826" s="793" t="s">
        <v>1287</v>
      </c>
      <c r="F2826" s="794">
        <v>2100</v>
      </c>
      <c r="G2826" s="792" t="s">
        <v>8453</v>
      </c>
      <c r="H2826" s="795" t="s">
        <v>8454</v>
      </c>
      <c r="I2826" s="795" t="s">
        <v>1513</v>
      </c>
      <c r="J2826" s="795" t="s">
        <v>1256</v>
      </c>
      <c r="K2826" s="793" t="s">
        <v>1327</v>
      </c>
      <c r="L2826" s="796">
        <v>7</v>
      </c>
      <c r="M2826" s="792">
        <v>12</v>
      </c>
      <c r="N2826" s="794">
        <v>28182.79</v>
      </c>
      <c r="O2826" s="796">
        <v>1</v>
      </c>
      <c r="P2826" s="796">
        <v>6</v>
      </c>
      <c r="Q2826" s="794">
        <v>13530</v>
      </c>
    </row>
    <row r="2827" spans="2:17" s="49" customFormat="1" ht="11.25">
      <c r="B2827" s="791" t="s">
        <v>1225</v>
      </c>
      <c r="C2827" s="792" t="s">
        <v>1233</v>
      </c>
      <c r="D2827" s="792" t="s">
        <v>86</v>
      </c>
      <c r="E2827" s="793" t="s">
        <v>1505</v>
      </c>
      <c r="F2827" s="794">
        <v>1800</v>
      </c>
      <c r="G2827" s="792" t="s">
        <v>8455</v>
      </c>
      <c r="H2827" s="795" t="s">
        <v>8456</v>
      </c>
      <c r="I2827" s="795" t="s">
        <v>1513</v>
      </c>
      <c r="J2827" s="795" t="s">
        <v>1256</v>
      </c>
      <c r="K2827" s="793" t="s">
        <v>1251</v>
      </c>
      <c r="L2827" s="796">
        <v>7</v>
      </c>
      <c r="M2827" s="792">
        <v>12</v>
      </c>
      <c r="N2827" s="794">
        <v>24600</v>
      </c>
      <c r="O2827" s="796">
        <v>1</v>
      </c>
      <c r="P2827" s="796">
        <v>6</v>
      </c>
      <c r="Q2827" s="794">
        <v>11728.369999999999</v>
      </c>
    </row>
    <row r="2828" spans="2:17" s="49" customFormat="1" ht="11.25">
      <c r="B2828" s="791" t="s">
        <v>1225</v>
      </c>
      <c r="C2828" s="792" t="s">
        <v>1233</v>
      </c>
      <c r="D2828" s="792" t="s">
        <v>86</v>
      </c>
      <c r="E2828" s="793" t="s">
        <v>1244</v>
      </c>
      <c r="F2828" s="794">
        <v>2000</v>
      </c>
      <c r="G2828" s="792" t="s">
        <v>8457</v>
      </c>
      <c r="H2828" s="795" t="s">
        <v>8458</v>
      </c>
      <c r="I2828" s="795" t="s">
        <v>8459</v>
      </c>
      <c r="J2828" s="795" t="s">
        <v>1238</v>
      </c>
      <c r="K2828" s="793" t="s">
        <v>1251</v>
      </c>
      <c r="L2828" s="796">
        <v>1</v>
      </c>
      <c r="M2828" s="792">
        <v>12</v>
      </c>
      <c r="N2828" s="794">
        <v>26999.87</v>
      </c>
      <c r="O2828" s="796">
        <v>1</v>
      </c>
      <c r="P2828" s="796">
        <v>6</v>
      </c>
      <c r="Q2828" s="794">
        <v>12929.869999999999</v>
      </c>
    </row>
    <row r="2829" spans="2:17" s="49" customFormat="1" ht="11.25">
      <c r="B2829" s="791" t="s">
        <v>1225</v>
      </c>
      <c r="C2829" s="792" t="s">
        <v>1233</v>
      </c>
      <c r="D2829" s="792" t="s">
        <v>86</v>
      </c>
      <c r="E2829" s="793" t="s">
        <v>1450</v>
      </c>
      <c r="F2829" s="794">
        <v>1500</v>
      </c>
      <c r="G2829" s="792" t="s">
        <v>8460</v>
      </c>
      <c r="H2829" s="795" t="s">
        <v>8461</v>
      </c>
      <c r="I2829" s="795" t="s">
        <v>8462</v>
      </c>
      <c r="J2829" s="795" t="s">
        <v>1238</v>
      </c>
      <c r="K2829" s="793" t="s">
        <v>1260</v>
      </c>
      <c r="L2829" s="796">
        <v>7</v>
      </c>
      <c r="M2829" s="792">
        <v>12</v>
      </c>
      <c r="N2829" s="794">
        <v>21192.190000000002</v>
      </c>
      <c r="O2829" s="796">
        <v>1</v>
      </c>
      <c r="P2829" s="796">
        <v>6</v>
      </c>
      <c r="Q2829" s="794">
        <v>9930</v>
      </c>
    </row>
    <row r="2830" spans="2:17" s="49" customFormat="1" ht="11.25">
      <c r="B2830" s="791" t="s">
        <v>1225</v>
      </c>
      <c r="C2830" s="792" t="s">
        <v>1233</v>
      </c>
      <c r="D2830" s="792" t="s">
        <v>86</v>
      </c>
      <c r="E2830" s="793" t="s">
        <v>1304</v>
      </c>
      <c r="F2830" s="794">
        <v>2100</v>
      </c>
      <c r="G2830" s="792" t="s">
        <v>8463</v>
      </c>
      <c r="H2830" s="795" t="s">
        <v>8464</v>
      </c>
      <c r="I2830" s="795" t="s">
        <v>8465</v>
      </c>
      <c r="J2830" s="795" t="s">
        <v>1256</v>
      </c>
      <c r="K2830" s="793" t="s">
        <v>1251</v>
      </c>
      <c r="L2830" s="796">
        <v>7</v>
      </c>
      <c r="M2830" s="792">
        <v>12</v>
      </c>
      <c r="N2830" s="794">
        <v>28198.54</v>
      </c>
      <c r="O2830" s="796">
        <v>1</v>
      </c>
      <c r="P2830" s="796">
        <v>6</v>
      </c>
      <c r="Q2830" s="794">
        <v>13529.119999999999</v>
      </c>
    </row>
    <row r="2831" spans="2:17" s="49" customFormat="1" ht="11.25">
      <c r="B2831" s="791" t="s">
        <v>1225</v>
      </c>
      <c r="C2831" s="792" t="s">
        <v>1233</v>
      </c>
      <c r="D2831" s="792" t="s">
        <v>86</v>
      </c>
      <c r="E2831" s="793" t="s">
        <v>1287</v>
      </c>
      <c r="F2831" s="794">
        <v>2100</v>
      </c>
      <c r="G2831" s="792" t="s">
        <v>8466</v>
      </c>
      <c r="H2831" s="795" t="s">
        <v>8467</v>
      </c>
      <c r="I2831" s="795" t="s">
        <v>4684</v>
      </c>
      <c r="J2831" s="795" t="s">
        <v>1256</v>
      </c>
      <c r="K2831" s="793" t="s">
        <v>1327</v>
      </c>
      <c r="L2831" s="796">
        <v>7</v>
      </c>
      <c r="M2831" s="792">
        <v>12</v>
      </c>
      <c r="N2831" s="794">
        <v>24409.71</v>
      </c>
      <c r="O2831" s="796"/>
      <c r="P2831" s="796"/>
      <c r="Q2831" s="794"/>
    </row>
    <row r="2832" spans="2:17" s="49" customFormat="1" ht="11.25">
      <c r="B2832" s="791" t="s">
        <v>1225</v>
      </c>
      <c r="C2832" s="792" t="s">
        <v>1233</v>
      </c>
      <c r="D2832" s="792" t="s">
        <v>86</v>
      </c>
      <c r="E2832" s="793" t="s">
        <v>3581</v>
      </c>
      <c r="F2832" s="794">
        <v>3500</v>
      </c>
      <c r="G2832" s="792" t="s">
        <v>8468</v>
      </c>
      <c r="H2832" s="795" t="s">
        <v>8469</v>
      </c>
      <c r="I2832" s="795" t="s">
        <v>3479</v>
      </c>
      <c r="J2832" s="795" t="s">
        <v>1256</v>
      </c>
      <c r="K2832" s="793" t="s">
        <v>1251</v>
      </c>
      <c r="L2832" s="796">
        <v>1</v>
      </c>
      <c r="M2832" s="792">
        <v>12</v>
      </c>
      <c r="N2832" s="794">
        <v>44951.380000000005</v>
      </c>
      <c r="O2832" s="796">
        <v>1</v>
      </c>
      <c r="P2832" s="796">
        <v>6</v>
      </c>
      <c r="Q2832" s="794">
        <v>21930</v>
      </c>
    </row>
    <row r="2833" spans="2:17" s="49" customFormat="1" ht="11.25">
      <c r="B2833" s="791" t="s">
        <v>1225</v>
      </c>
      <c r="C2833" s="792" t="s">
        <v>1233</v>
      </c>
      <c r="D2833" s="792" t="s">
        <v>86</v>
      </c>
      <c r="E2833" s="793" t="s">
        <v>1244</v>
      </c>
      <c r="F2833" s="794">
        <v>1500</v>
      </c>
      <c r="G2833" s="792" t="s">
        <v>8470</v>
      </c>
      <c r="H2833" s="795" t="s">
        <v>8471</v>
      </c>
      <c r="I2833" s="795" t="s">
        <v>1242</v>
      </c>
      <c r="J2833" s="795" t="s">
        <v>1242</v>
      </c>
      <c r="K2833" s="793" t="s">
        <v>1242</v>
      </c>
      <c r="L2833" s="796">
        <v>7</v>
      </c>
      <c r="M2833" s="792">
        <v>12</v>
      </c>
      <c r="N2833" s="794">
        <v>20712.61</v>
      </c>
      <c r="O2833" s="796">
        <v>1</v>
      </c>
      <c r="P2833" s="796">
        <v>6</v>
      </c>
      <c r="Q2833" s="794">
        <v>9808.44</v>
      </c>
    </row>
    <row r="2834" spans="2:17" s="49" customFormat="1" ht="11.25">
      <c r="B2834" s="791" t="s">
        <v>1225</v>
      </c>
      <c r="C2834" s="792" t="s">
        <v>1233</v>
      </c>
      <c r="D2834" s="792" t="s">
        <v>86</v>
      </c>
      <c r="E2834" s="793" t="s">
        <v>1339</v>
      </c>
      <c r="F2834" s="794">
        <v>1800</v>
      </c>
      <c r="G2834" s="792" t="s">
        <v>8472</v>
      </c>
      <c r="H2834" s="795" t="s">
        <v>8473</v>
      </c>
      <c r="I2834" s="795" t="s">
        <v>2127</v>
      </c>
      <c r="J2834" s="795" t="s">
        <v>1256</v>
      </c>
      <c r="K2834" s="793" t="s">
        <v>1327</v>
      </c>
      <c r="L2834" s="796">
        <v>7</v>
      </c>
      <c r="M2834" s="792">
        <v>12</v>
      </c>
      <c r="N2834" s="794">
        <v>24556.36</v>
      </c>
      <c r="O2834" s="796">
        <v>1</v>
      </c>
      <c r="P2834" s="796">
        <v>6</v>
      </c>
      <c r="Q2834" s="794">
        <v>11728.75</v>
      </c>
    </row>
    <row r="2835" spans="2:17" s="49" customFormat="1" ht="11.25">
      <c r="B2835" s="791" t="s">
        <v>1225</v>
      </c>
      <c r="C2835" s="792" t="s">
        <v>1233</v>
      </c>
      <c r="D2835" s="792" t="s">
        <v>86</v>
      </c>
      <c r="E2835" s="793" t="s">
        <v>1239</v>
      </c>
      <c r="F2835" s="794">
        <v>1500</v>
      </c>
      <c r="G2835" s="792" t="s">
        <v>8474</v>
      </c>
      <c r="H2835" s="795" t="s">
        <v>8475</v>
      </c>
      <c r="I2835" s="795" t="s">
        <v>8476</v>
      </c>
      <c r="J2835" s="795" t="s">
        <v>1238</v>
      </c>
      <c r="K2835" s="793" t="s">
        <v>1232</v>
      </c>
      <c r="L2835" s="796">
        <v>7</v>
      </c>
      <c r="M2835" s="792">
        <v>12</v>
      </c>
      <c r="N2835" s="794">
        <v>21198.739999999998</v>
      </c>
      <c r="O2835" s="796">
        <v>1</v>
      </c>
      <c r="P2835" s="796">
        <v>6</v>
      </c>
      <c r="Q2835" s="794">
        <v>9827.8100000000013</v>
      </c>
    </row>
    <row r="2836" spans="2:17" s="49" customFormat="1" ht="11.25">
      <c r="B2836" s="791" t="s">
        <v>1225</v>
      </c>
      <c r="C2836" s="792" t="s">
        <v>1233</v>
      </c>
      <c r="D2836" s="792" t="s">
        <v>86</v>
      </c>
      <c r="E2836" s="793" t="s">
        <v>1244</v>
      </c>
      <c r="F2836" s="794">
        <v>1500</v>
      </c>
      <c r="G2836" s="792" t="s">
        <v>8477</v>
      </c>
      <c r="H2836" s="795" t="s">
        <v>8478</v>
      </c>
      <c r="I2836" s="795" t="s">
        <v>1290</v>
      </c>
      <c r="J2836" s="795" t="s">
        <v>1238</v>
      </c>
      <c r="K2836" s="793" t="s">
        <v>1232</v>
      </c>
      <c r="L2836" s="796">
        <v>7</v>
      </c>
      <c r="M2836" s="792">
        <v>12</v>
      </c>
      <c r="N2836" s="794">
        <v>20820.21</v>
      </c>
      <c r="O2836" s="796">
        <v>1</v>
      </c>
      <c r="P2836" s="796">
        <v>6</v>
      </c>
      <c r="Q2836" s="794">
        <v>9895.42</v>
      </c>
    </row>
    <row r="2837" spans="2:17" s="49" customFormat="1" ht="11.25">
      <c r="B2837" s="791" t="s">
        <v>1225</v>
      </c>
      <c r="C2837" s="792" t="s">
        <v>1233</v>
      </c>
      <c r="D2837" s="792" t="s">
        <v>86</v>
      </c>
      <c r="E2837" s="793" t="s">
        <v>1339</v>
      </c>
      <c r="F2837" s="794">
        <v>2300</v>
      </c>
      <c r="G2837" s="792" t="s">
        <v>8479</v>
      </c>
      <c r="H2837" s="795" t="s">
        <v>8480</v>
      </c>
      <c r="I2837" s="795" t="s">
        <v>2127</v>
      </c>
      <c r="J2837" s="795" t="s">
        <v>1256</v>
      </c>
      <c r="K2837" s="793" t="s">
        <v>1251</v>
      </c>
      <c r="L2837" s="796">
        <v>1</v>
      </c>
      <c r="M2837" s="792">
        <v>12</v>
      </c>
      <c r="N2837" s="794">
        <v>30097.379999999997</v>
      </c>
      <c r="O2837" s="796">
        <v>1</v>
      </c>
      <c r="P2837" s="796">
        <v>6</v>
      </c>
      <c r="Q2837" s="794">
        <v>14703.01</v>
      </c>
    </row>
    <row r="2838" spans="2:17" s="49" customFormat="1" ht="11.25">
      <c r="B2838" s="791" t="s">
        <v>1225</v>
      </c>
      <c r="C2838" s="792" t="s">
        <v>1233</v>
      </c>
      <c r="D2838" s="792" t="s">
        <v>86</v>
      </c>
      <c r="E2838" s="793" t="s">
        <v>1244</v>
      </c>
      <c r="F2838" s="794">
        <v>2000</v>
      </c>
      <c r="G2838" s="792" t="s">
        <v>8481</v>
      </c>
      <c r="H2838" s="795" t="s">
        <v>8482</v>
      </c>
      <c r="I2838" s="795" t="s">
        <v>8483</v>
      </c>
      <c r="J2838" s="795" t="s">
        <v>1256</v>
      </c>
      <c r="K2838" s="793" t="s">
        <v>1327</v>
      </c>
      <c r="L2838" s="796">
        <v>1</v>
      </c>
      <c r="M2838" s="792">
        <v>12</v>
      </c>
      <c r="N2838" s="794">
        <v>26929.16</v>
      </c>
      <c r="O2838" s="796">
        <v>0</v>
      </c>
      <c r="P2838" s="796">
        <v>1</v>
      </c>
      <c r="Q2838" s="794">
        <v>833.33</v>
      </c>
    </row>
    <row r="2839" spans="2:17" s="49" customFormat="1" ht="11.25">
      <c r="B2839" s="791" t="s">
        <v>1225</v>
      </c>
      <c r="C2839" s="792" t="s">
        <v>1233</v>
      </c>
      <c r="D2839" s="792" t="s">
        <v>86</v>
      </c>
      <c r="E2839" s="793" t="s">
        <v>1450</v>
      </c>
      <c r="F2839" s="794">
        <v>1500</v>
      </c>
      <c r="G2839" s="792" t="s">
        <v>8484</v>
      </c>
      <c r="H2839" s="795" t="s">
        <v>8485</v>
      </c>
      <c r="I2839" s="795" t="s">
        <v>1242</v>
      </c>
      <c r="J2839" s="795" t="s">
        <v>1242</v>
      </c>
      <c r="K2839" s="793" t="s">
        <v>1242</v>
      </c>
      <c r="L2839" s="796">
        <v>7</v>
      </c>
      <c r="M2839" s="792">
        <v>12</v>
      </c>
      <c r="N2839" s="794">
        <v>21032.61</v>
      </c>
      <c r="O2839" s="796">
        <v>1</v>
      </c>
      <c r="P2839" s="796">
        <v>6</v>
      </c>
      <c r="Q2839" s="794">
        <v>9852.81</v>
      </c>
    </row>
    <row r="2840" spans="2:17" s="49" customFormat="1" ht="11.25">
      <c r="B2840" s="791" t="s">
        <v>1225</v>
      </c>
      <c r="C2840" s="792" t="s">
        <v>1226</v>
      </c>
      <c r="D2840" s="792" t="s">
        <v>86</v>
      </c>
      <c r="E2840" s="793" t="s">
        <v>1753</v>
      </c>
      <c r="F2840" s="794">
        <v>1500</v>
      </c>
      <c r="G2840" s="792" t="s">
        <v>8486</v>
      </c>
      <c r="H2840" s="795" t="s">
        <v>8487</v>
      </c>
      <c r="I2840" s="795" t="s">
        <v>8488</v>
      </c>
      <c r="J2840" s="795" t="s">
        <v>1256</v>
      </c>
      <c r="K2840" s="793" t="s">
        <v>1260</v>
      </c>
      <c r="L2840" s="796">
        <v>7</v>
      </c>
      <c r="M2840" s="792">
        <v>12</v>
      </c>
      <c r="N2840" s="794">
        <v>19999.370000000003</v>
      </c>
      <c r="O2840" s="796"/>
      <c r="P2840" s="796"/>
      <c r="Q2840" s="794"/>
    </row>
    <row r="2841" spans="2:17" s="49" customFormat="1" ht="11.25">
      <c r="B2841" s="791" t="s">
        <v>1225</v>
      </c>
      <c r="C2841" s="792" t="s">
        <v>1233</v>
      </c>
      <c r="D2841" s="792" t="s">
        <v>86</v>
      </c>
      <c r="E2841" s="793" t="s">
        <v>1719</v>
      </c>
      <c r="F2841" s="794">
        <v>1800</v>
      </c>
      <c r="G2841" s="792" t="s">
        <v>8489</v>
      </c>
      <c r="H2841" s="795" t="s">
        <v>8490</v>
      </c>
      <c r="I2841" s="795" t="s">
        <v>1242</v>
      </c>
      <c r="J2841" s="795" t="s">
        <v>1242</v>
      </c>
      <c r="K2841" s="793" t="s">
        <v>1242</v>
      </c>
      <c r="L2841" s="796">
        <v>7</v>
      </c>
      <c r="M2841" s="792">
        <v>12</v>
      </c>
      <c r="N2841" s="794">
        <v>24377.61</v>
      </c>
      <c r="O2841" s="796">
        <v>0</v>
      </c>
      <c r="P2841" s="796">
        <v>2</v>
      </c>
      <c r="Q2841" s="794">
        <v>3008</v>
      </c>
    </row>
    <row r="2842" spans="2:17" s="49" customFormat="1" ht="11.25">
      <c r="B2842" s="791" t="s">
        <v>1225</v>
      </c>
      <c r="C2842" s="792" t="s">
        <v>1233</v>
      </c>
      <c r="D2842" s="792" t="s">
        <v>86</v>
      </c>
      <c r="E2842" s="793" t="s">
        <v>1719</v>
      </c>
      <c r="F2842" s="794">
        <v>1800</v>
      </c>
      <c r="G2842" s="792" t="s">
        <v>8491</v>
      </c>
      <c r="H2842" s="795" t="s">
        <v>8492</v>
      </c>
      <c r="I2842" s="795" t="s">
        <v>8493</v>
      </c>
      <c r="J2842" s="795" t="s">
        <v>1256</v>
      </c>
      <c r="K2842" s="793" t="s">
        <v>1251</v>
      </c>
      <c r="L2842" s="796">
        <v>7</v>
      </c>
      <c r="M2842" s="792">
        <v>12</v>
      </c>
      <c r="N2842" s="794">
        <v>24309.989999999998</v>
      </c>
      <c r="O2842" s="796">
        <v>0</v>
      </c>
      <c r="P2842" s="796">
        <v>1</v>
      </c>
      <c r="Q2842" s="794">
        <v>1610</v>
      </c>
    </row>
    <row r="2843" spans="2:17" s="49" customFormat="1" ht="11.25">
      <c r="B2843" s="791" t="s">
        <v>1225</v>
      </c>
      <c r="C2843" s="792" t="s">
        <v>1233</v>
      </c>
      <c r="D2843" s="792" t="s">
        <v>86</v>
      </c>
      <c r="E2843" s="793" t="s">
        <v>3309</v>
      </c>
      <c r="F2843" s="794">
        <v>2500</v>
      </c>
      <c r="G2843" s="792" t="s">
        <v>8494</v>
      </c>
      <c r="H2843" s="795" t="s">
        <v>8495</v>
      </c>
      <c r="I2843" s="795" t="s">
        <v>1242</v>
      </c>
      <c r="J2843" s="795" t="s">
        <v>1242</v>
      </c>
      <c r="K2843" s="793" t="s">
        <v>1242</v>
      </c>
      <c r="L2843" s="796">
        <v>7</v>
      </c>
      <c r="M2843" s="792">
        <v>12</v>
      </c>
      <c r="N2843" s="794">
        <v>32995.660000000003</v>
      </c>
      <c r="O2843" s="796">
        <v>1</v>
      </c>
      <c r="P2843" s="796">
        <v>6</v>
      </c>
      <c r="Q2843" s="794">
        <v>15928.61</v>
      </c>
    </row>
    <row r="2844" spans="2:17" s="49" customFormat="1" ht="11.25">
      <c r="B2844" s="791" t="s">
        <v>1225</v>
      </c>
      <c r="C2844" s="792" t="s">
        <v>1226</v>
      </c>
      <c r="D2844" s="792" t="s">
        <v>86</v>
      </c>
      <c r="E2844" s="793" t="s">
        <v>1647</v>
      </c>
      <c r="F2844" s="794">
        <v>5000</v>
      </c>
      <c r="G2844" s="792" t="s">
        <v>8496</v>
      </c>
      <c r="H2844" s="795" t="s">
        <v>8497</v>
      </c>
      <c r="I2844" s="795" t="s">
        <v>1280</v>
      </c>
      <c r="J2844" s="795" t="s">
        <v>1256</v>
      </c>
      <c r="K2844" s="793" t="s">
        <v>1251</v>
      </c>
      <c r="L2844" s="796">
        <v>1</v>
      </c>
      <c r="M2844" s="792">
        <v>2</v>
      </c>
      <c r="N2844" s="794">
        <v>5135.42</v>
      </c>
      <c r="O2844" s="796"/>
      <c r="P2844" s="796"/>
      <c r="Q2844" s="794"/>
    </row>
    <row r="2845" spans="2:17" s="49" customFormat="1" ht="11.25">
      <c r="B2845" s="791" t="s">
        <v>1225</v>
      </c>
      <c r="C2845" s="792" t="s">
        <v>1233</v>
      </c>
      <c r="D2845" s="792" t="s">
        <v>86</v>
      </c>
      <c r="E2845" s="793" t="s">
        <v>1450</v>
      </c>
      <c r="F2845" s="794">
        <v>1500</v>
      </c>
      <c r="G2845" s="792" t="s">
        <v>8498</v>
      </c>
      <c r="H2845" s="795" t="s">
        <v>8499</v>
      </c>
      <c r="I2845" s="795" t="s">
        <v>8500</v>
      </c>
      <c r="J2845" s="795" t="s">
        <v>1256</v>
      </c>
      <c r="K2845" s="793" t="s">
        <v>1260</v>
      </c>
      <c r="L2845" s="796">
        <v>7</v>
      </c>
      <c r="M2845" s="792">
        <v>12</v>
      </c>
      <c r="N2845" s="794">
        <v>21178.12</v>
      </c>
      <c r="O2845" s="796">
        <v>1</v>
      </c>
      <c r="P2845" s="796">
        <v>6</v>
      </c>
      <c r="Q2845" s="794">
        <v>9930</v>
      </c>
    </row>
    <row r="2846" spans="2:17" s="49" customFormat="1" ht="11.25">
      <c r="B2846" s="791" t="s">
        <v>1225</v>
      </c>
      <c r="C2846" s="792" t="s">
        <v>1233</v>
      </c>
      <c r="D2846" s="792" t="s">
        <v>86</v>
      </c>
      <c r="E2846" s="793" t="s">
        <v>1505</v>
      </c>
      <c r="F2846" s="794">
        <v>1800</v>
      </c>
      <c r="G2846" s="792" t="s">
        <v>8501</v>
      </c>
      <c r="H2846" s="795" t="s">
        <v>8502</v>
      </c>
      <c r="I2846" s="795" t="s">
        <v>1513</v>
      </c>
      <c r="J2846" s="795" t="s">
        <v>1256</v>
      </c>
      <c r="K2846" s="793" t="s">
        <v>1251</v>
      </c>
      <c r="L2846" s="796">
        <v>7</v>
      </c>
      <c r="M2846" s="792">
        <v>12</v>
      </c>
      <c r="N2846" s="794">
        <v>24599.25</v>
      </c>
      <c r="O2846" s="796">
        <v>1</v>
      </c>
      <c r="P2846" s="796">
        <v>6</v>
      </c>
      <c r="Q2846" s="794">
        <v>11669.5</v>
      </c>
    </row>
    <row r="2847" spans="2:17" s="49" customFormat="1" ht="11.25">
      <c r="B2847" s="791" t="s">
        <v>1225</v>
      </c>
      <c r="C2847" s="792" t="s">
        <v>1233</v>
      </c>
      <c r="D2847" s="792" t="s">
        <v>86</v>
      </c>
      <c r="E2847" s="793" t="s">
        <v>1287</v>
      </c>
      <c r="F2847" s="794">
        <v>2100</v>
      </c>
      <c r="G2847" s="792" t="s">
        <v>8503</v>
      </c>
      <c r="H2847" s="795" t="s">
        <v>8504</v>
      </c>
      <c r="I2847" s="795" t="s">
        <v>1242</v>
      </c>
      <c r="J2847" s="795" t="s">
        <v>1242</v>
      </c>
      <c r="K2847" s="793" t="s">
        <v>1242</v>
      </c>
      <c r="L2847" s="796">
        <v>7</v>
      </c>
      <c r="M2847" s="792">
        <v>12</v>
      </c>
      <c r="N2847" s="794">
        <v>28200</v>
      </c>
      <c r="O2847" s="796">
        <v>1</v>
      </c>
      <c r="P2847" s="796">
        <v>6</v>
      </c>
      <c r="Q2847" s="794">
        <v>13523.869999999999</v>
      </c>
    </row>
    <row r="2848" spans="2:17" s="49" customFormat="1" ht="11.25">
      <c r="B2848" s="791" t="s">
        <v>1225</v>
      </c>
      <c r="C2848" s="792" t="s">
        <v>1233</v>
      </c>
      <c r="D2848" s="792" t="s">
        <v>86</v>
      </c>
      <c r="E2848" s="793" t="s">
        <v>1450</v>
      </c>
      <c r="F2848" s="794">
        <v>2000</v>
      </c>
      <c r="G2848" s="792" t="s">
        <v>8505</v>
      </c>
      <c r="H2848" s="795" t="s">
        <v>8506</v>
      </c>
      <c r="I2848" s="795" t="s">
        <v>1718</v>
      </c>
      <c r="J2848" s="795" t="s">
        <v>1256</v>
      </c>
      <c r="K2848" s="793" t="s">
        <v>1260</v>
      </c>
      <c r="L2848" s="796">
        <v>7</v>
      </c>
      <c r="M2848" s="792">
        <v>12</v>
      </c>
      <c r="N2848" s="794">
        <v>26802.5</v>
      </c>
      <c r="O2848" s="796">
        <v>1</v>
      </c>
      <c r="P2848" s="796">
        <v>6</v>
      </c>
      <c r="Q2848" s="794">
        <v>12391.39</v>
      </c>
    </row>
    <row r="2849" spans="2:17" s="49" customFormat="1" ht="11.25">
      <c r="B2849" s="791" t="s">
        <v>1225</v>
      </c>
      <c r="C2849" s="792" t="s">
        <v>1226</v>
      </c>
      <c r="D2849" s="792" t="s">
        <v>86</v>
      </c>
      <c r="E2849" s="793" t="s">
        <v>1586</v>
      </c>
      <c r="F2849" s="794">
        <v>2500</v>
      </c>
      <c r="G2849" s="792" t="s">
        <v>8507</v>
      </c>
      <c r="H2849" s="795" t="s">
        <v>8508</v>
      </c>
      <c r="I2849" s="795" t="s">
        <v>8509</v>
      </c>
      <c r="J2849" s="795" t="s">
        <v>1238</v>
      </c>
      <c r="K2849" s="793" t="s">
        <v>1232</v>
      </c>
      <c r="L2849" s="796">
        <v>0</v>
      </c>
      <c r="M2849" s="792">
        <v>1</v>
      </c>
      <c r="N2849" s="794">
        <v>2569.44</v>
      </c>
      <c r="O2849" s="796"/>
      <c r="P2849" s="796"/>
      <c r="Q2849" s="794"/>
    </row>
    <row r="2850" spans="2:17" s="49" customFormat="1" ht="11.25">
      <c r="B2850" s="791" t="s">
        <v>1225</v>
      </c>
      <c r="C2850" s="792" t="s">
        <v>1233</v>
      </c>
      <c r="D2850" s="792" t="s">
        <v>86</v>
      </c>
      <c r="E2850" s="793" t="s">
        <v>8510</v>
      </c>
      <c r="F2850" s="794">
        <v>1500</v>
      </c>
      <c r="G2850" s="792" t="s">
        <v>8511</v>
      </c>
      <c r="H2850" s="795" t="s">
        <v>8512</v>
      </c>
      <c r="I2850" s="795" t="s">
        <v>8513</v>
      </c>
      <c r="J2850" s="795" t="s">
        <v>1238</v>
      </c>
      <c r="K2850" s="793" t="s">
        <v>1251</v>
      </c>
      <c r="L2850" s="796">
        <v>7</v>
      </c>
      <c r="M2850" s="792">
        <v>12</v>
      </c>
      <c r="N2850" s="794">
        <v>21244.12</v>
      </c>
      <c r="O2850" s="796">
        <v>1</v>
      </c>
      <c r="P2850" s="796">
        <v>6</v>
      </c>
      <c r="Q2850" s="794">
        <v>9930</v>
      </c>
    </row>
    <row r="2851" spans="2:17" s="49" customFormat="1" ht="11.25">
      <c r="B2851" s="791" t="s">
        <v>1225</v>
      </c>
      <c r="C2851" s="792" t="s">
        <v>1233</v>
      </c>
      <c r="D2851" s="792" t="s">
        <v>86</v>
      </c>
      <c r="E2851" s="793" t="s">
        <v>1239</v>
      </c>
      <c r="F2851" s="794">
        <v>1500</v>
      </c>
      <c r="G2851" s="792" t="s">
        <v>8514</v>
      </c>
      <c r="H2851" s="795" t="s">
        <v>8515</v>
      </c>
      <c r="I2851" s="795" t="s">
        <v>1759</v>
      </c>
      <c r="J2851" s="795" t="s">
        <v>1256</v>
      </c>
      <c r="K2851" s="793" t="s">
        <v>1251</v>
      </c>
      <c r="L2851" s="796">
        <v>7</v>
      </c>
      <c r="M2851" s="792">
        <v>12</v>
      </c>
      <c r="N2851" s="794">
        <v>21095.83</v>
      </c>
      <c r="O2851" s="796">
        <v>1</v>
      </c>
      <c r="P2851" s="796">
        <v>6</v>
      </c>
      <c r="Q2851" s="794">
        <v>9860.2099999999991</v>
      </c>
    </row>
    <row r="2852" spans="2:17" s="49" customFormat="1" ht="11.25">
      <c r="B2852" s="791" t="s">
        <v>1225</v>
      </c>
      <c r="C2852" s="792" t="s">
        <v>1233</v>
      </c>
      <c r="D2852" s="792" t="s">
        <v>86</v>
      </c>
      <c r="E2852" s="793" t="s">
        <v>1244</v>
      </c>
      <c r="F2852" s="794">
        <v>1500</v>
      </c>
      <c r="G2852" s="792" t="s">
        <v>8516</v>
      </c>
      <c r="H2852" s="795" t="s">
        <v>8517</v>
      </c>
      <c r="I2852" s="795" t="s">
        <v>1242</v>
      </c>
      <c r="J2852" s="795" t="s">
        <v>1242</v>
      </c>
      <c r="K2852" s="793" t="s">
        <v>1242</v>
      </c>
      <c r="L2852" s="796">
        <v>7</v>
      </c>
      <c r="M2852" s="792">
        <v>12</v>
      </c>
      <c r="N2852" s="794">
        <v>21090.41</v>
      </c>
      <c r="O2852" s="796">
        <v>1</v>
      </c>
      <c r="P2852" s="796">
        <v>6</v>
      </c>
      <c r="Q2852" s="794">
        <v>9873.9599999999991</v>
      </c>
    </row>
    <row r="2853" spans="2:17" s="49" customFormat="1" ht="11.25">
      <c r="B2853" s="791" t="s">
        <v>1225</v>
      </c>
      <c r="C2853" s="792" t="s">
        <v>1233</v>
      </c>
      <c r="D2853" s="792" t="s">
        <v>86</v>
      </c>
      <c r="E2853" s="793" t="s">
        <v>3684</v>
      </c>
      <c r="F2853" s="794">
        <v>1800</v>
      </c>
      <c r="G2853" s="792" t="s">
        <v>8518</v>
      </c>
      <c r="H2853" s="795" t="s">
        <v>8519</v>
      </c>
      <c r="I2853" s="795" t="s">
        <v>1290</v>
      </c>
      <c r="J2853" s="795" t="s">
        <v>1238</v>
      </c>
      <c r="K2853" s="793" t="s">
        <v>1232</v>
      </c>
      <c r="L2853" s="796">
        <v>7</v>
      </c>
      <c r="M2853" s="792">
        <v>12</v>
      </c>
      <c r="N2853" s="794">
        <v>24510.36</v>
      </c>
      <c r="O2853" s="796">
        <v>1</v>
      </c>
      <c r="P2853" s="796">
        <v>6</v>
      </c>
      <c r="Q2853" s="794">
        <v>11710.119999999999</v>
      </c>
    </row>
    <row r="2854" spans="2:17" s="49" customFormat="1" ht="11.25">
      <c r="B2854" s="791" t="s">
        <v>1225</v>
      </c>
      <c r="C2854" s="792" t="s">
        <v>1233</v>
      </c>
      <c r="D2854" s="792" t="s">
        <v>86</v>
      </c>
      <c r="E2854" s="793" t="s">
        <v>1287</v>
      </c>
      <c r="F2854" s="794">
        <v>2100</v>
      </c>
      <c r="G2854" s="792" t="s">
        <v>8520</v>
      </c>
      <c r="H2854" s="795" t="s">
        <v>8521</v>
      </c>
      <c r="I2854" s="795" t="s">
        <v>1513</v>
      </c>
      <c r="J2854" s="795" t="s">
        <v>1256</v>
      </c>
      <c r="K2854" s="793" t="s">
        <v>1260</v>
      </c>
      <c r="L2854" s="796">
        <v>7</v>
      </c>
      <c r="M2854" s="792">
        <v>12</v>
      </c>
      <c r="N2854" s="794">
        <v>28091.06</v>
      </c>
      <c r="O2854" s="796">
        <v>1</v>
      </c>
      <c r="P2854" s="796">
        <v>6</v>
      </c>
      <c r="Q2854" s="794">
        <v>13456.36</v>
      </c>
    </row>
    <row r="2855" spans="2:17" s="49" customFormat="1" ht="11.25">
      <c r="B2855" s="791" t="s">
        <v>1225</v>
      </c>
      <c r="C2855" s="792" t="s">
        <v>1233</v>
      </c>
      <c r="D2855" s="792" t="s">
        <v>86</v>
      </c>
      <c r="E2855" s="793" t="s">
        <v>7630</v>
      </c>
      <c r="F2855" s="794">
        <v>1500</v>
      </c>
      <c r="G2855" s="792" t="s">
        <v>8522</v>
      </c>
      <c r="H2855" s="795" t="s">
        <v>8523</v>
      </c>
      <c r="I2855" s="795" t="s">
        <v>1242</v>
      </c>
      <c r="J2855" s="795" t="s">
        <v>1242</v>
      </c>
      <c r="K2855" s="793" t="s">
        <v>1242</v>
      </c>
      <c r="L2855" s="796">
        <v>7</v>
      </c>
      <c r="M2855" s="792">
        <v>12</v>
      </c>
      <c r="N2855" s="794">
        <v>21102.809999999998</v>
      </c>
      <c r="O2855" s="796">
        <v>1</v>
      </c>
      <c r="P2855" s="796">
        <v>6</v>
      </c>
      <c r="Q2855" s="794">
        <v>9872.92</v>
      </c>
    </row>
    <row r="2856" spans="2:17" s="49" customFormat="1" ht="11.25">
      <c r="B2856" s="791" t="s">
        <v>1225</v>
      </c>
      <c r="C2856" s="792" t="s">
        <v>1233</v>
      </c>
      <c r="D2856" s="792" t="s">
        <v>86</v>
      </c>
      <c r="E2856" s="793" t="s">
        <v>1287</v>
      </c>
      <c r="F2856" s="794">
        <v>2100</v>
      </c>
      <c r="G2856" s="792" t="s">
        <v>8524</v>
      </c>
      <c r="H2856" s="795" t="s">
        <v>8525</v>
      </c>
      <c r="I2856" s="795" t="s">
        <v>1775</v>
      </c>
      <c r="J2856" s="795" t="s">
        <v>1238</v>
      </c>
      <c r="K2856" s="793" t="s">
        <v>1232</v>
      </c>
      <c r="L2856" s="796">
        <v>7</v>
      </c>
      <c r="M2856" s="792">
        <v>12</v>
      </c>
      <c r="N2856" s="794">
        <v>28196.65</v>
      </c>
      <c r="O2856" s="796">
        <v>1</v>
      </c>
      <c r="P2856" s="796">
        <v>6</v>
      </c>
      <c r="Q2856" s="794">
        <v>14372.93</v>
      </c>
    </row>
    <row r="2857" spans="2:17" s="49" customFormat="1" ht="11.25">
      <c r="B2857" s="791" t="s">
        <v>1225</v>
      </c>
      <c r="C2857" s="792" t="s">
        <v>1233</v>
      </c>
      <c r="D2857" s="792" t="s">
        <v>86</v>
      </c>
      <c r="E2857" s="793" t="s">
        <v>1339</v>
      </c>
      <c r="F2857" s="794">
        <v>1800</v>
      </c>
      <c r="G2857" s="792" t="s">
        <v>8526</v>
      </c>
      <c r="H2857" s="795" t="s">
        <v>8527</v>
      </c>
      <c r="I2857" s="795" t="s">
        <v>1242</v>
      </c>
      <c r="J2857" s="795" t="s">
        <v>1242</v>
      </c>
      <c r="K2857" s="793" t="s">
        <v>1242</v>
      </c>
      <c r="L2857" s="796">
        <v>7</v>
      </c>
      <c r="M2857" s="792">
        <v>12</v>
      </c>
      <c r="N2857" s="794">
        <v>24452.489999999998</v>
      </c>
      <c r="O2857" s="796">
        <v>1</v>
      </c>
      <c r="P2857" s="796">
        <v>6</v>
      </c>
      <c r="Q2857" s="794">
        <v>11727.369999999999</v>
      </c>
    </row>
    <row r="2858" spans="2:17" s="49" customFormat="1" ht="11.25">
      <c r="B2858" s="791" t="s">
        <v>1225</v>
      </c>
      <c r="C2858" s="792" t="s">
        <v>1233</v>
      </c>
      <c r="D2858" s="792" t="s">
        <v>86</v>
      </c>
      <c r="E2858" s="793" t="s">
        <v>1239</v>
      </c>
      <c r="F2858" s="794">
        <v>1500</v>
      </c>
      <c r="G2858" s="792" t="s">
        <v>8528</v>
      </c>
      <c r="H2858" s="795" t="s">
        <v>8529</v>
      </c>
      <c r="I2858" s="795" t="s">
        <v>1283</v>
      </c>
      <c r="J2858" s="795" t="s">
        <v>1256</v>
      </c>
      <c r="K2858" s="793" t="s">
        <v>1251</v>
      </c>
      <c r="L2858" s="796">
        <v>7</v>
      </c>
      <c r="M2858" s="792">
        <v>12</v>
      </c>
      <c r="N2858" s="794">
        <v>21172.39</v>
      </c>
      <c r="O2858" s="796">
        <v>1</v>
      </c>
      <c r="P2858" s="796">
        <v>6</v>
      </c>
      <c r="Q2858" s="794">
        <v>9923.33</v>
      </c>
    </row>
    <row r="2859" spans="2:17" s="49" customFormat="1" ht="11.25">
      <c r="B2859" s="791" t="s">
        <v>1225</v>
      </c>
      <c r="C2859" s="792" t="s">
        <v>1233</v>
      </c>
      <c r="D2859" s="792" t="s">
        <v>86</v>
      </c>
      <c r="E2859" s="793" t="s">
        <v>1276</v>
      </c>
      <c r="F2859" s="794">
        <v>2100</v>
      </c>
      <c r="G2859" s="792" t="s">
        <v>8530</v>
      </c>
      <c r="H2859" s="795" t="s">
        <v>8531</v>
      </c>
      <c r="I2859" s="795" t="s">
        <v>1242</v>
      </c>
      <c r="J2859" s="795" t="s">
        <v>1242</v>
      </c>
      <c r="K2859" s="793" t="s">
        <v>1242</v>
      </c>
      <c r="L2859" s="796">
        <v>7</v>
      </c>
      <c r="M2859" s="792">
        <v>12</v>
      </c>
      <c r="N2859" s="794">
        <v>28170.54</v>
      </c>
      <c r="O2859" s="796">
        <v>0</v>
      </c>
      <c r="P2859" s="796">
        <v>1</v>
      </c>
      <c r="Q2859" s="794">
        <v>1855</v>
      </c>
    </row>
    <row r="2860" spans="2:17" s="49" customFormat="1" ht="11.25">
      <c r="B2860" s="791" t="s">
        <v>1225</v>
      </c>
      <c r="C2860" s="792" t="s">
        <v>1233</v>
      </c>
      <c r="D2860" s="792" t="s">
        <v>86</v>
      </c>
      <c r="E2860" s="793" t="s">
        <v>1239</v>
      </c>
      <c r="F2860" s="794">
        <v>1500</v>
      </c>
      <c r="G2860" s="792" t="s">
        <v>8532</v>
      </c>
      <c r="H2860" s="795" t="s">
        <v>8533</v>
      </c>
      <c r="I2860" s="795" t="s">
        <v>1242</v>
      </c>
      <c r="J2860" s="795" t="s">
        <v>1242</v>
      </c>
      <c r="K2860" s="793" t="s">
        <v>1242</v>
      </c>
      <c r="L2860" s="796">
        <v>7</v>
      </c>
      <c r="M2860" s="792">
        <v>12</v>
      </c>
      <c r="N2860" s="794">
        <v>20309.370000000003</v>
      </c>
      <c r="O2860" s="796"/>
      <c r="P2860" s="796"/>
      <c r="Q2860" s="794"/>
    </row>
    <row r="2861" spans="2:17" s="49" customFormat="1" ht="11.25">
      <c r="B2861" s="791" t="s">
        <v>1225</v>
      </c>
      <c r="C2861" s="792" t="s">
        <v>1226</v>
      </c>
      <c r="D2861" s="792" t="s">
        <v>86</v>
      </c>
      <c r="E2861" s="793" t="s">
        <v>1244</v>
      </c>
      <c r="F2861" s="794">
        <v>1500</v>
      </c>
      <c r="G2861" s="792" t="s">
        <v>8534</v>
      </c>
      <c r="H2861" s="795" t="s">
        <v>8535</v>
      </c>
      <c r="I2861" s="795" t="s">
        <v>1242</v>
      </c>
      <c r="J2861" s="795" t="s">
        <v>1242</v>
      </c>
      <c r="K2861" s="793" t="s">
        <v>1242</v>
      </c>
      <c r="L2861" s="796">
        <v>1</v>
      </c>
      <c r="M2861" s="792">
        <v>4</v>
      </c>
      <c r="N2861" s="794">
        <v>6705</v>
      </c>
      <c r="O2861" s="796"/>
      <c r="P2861" s="796"/>
      <c r="Q2861" s="794"/>
    </row>
    <row r="2862" spans="2:17" s="49" customFormat="1" ht="11.25">
      <c r="B2862" s="791" t="s">
        <v>1225</v>
      </c>
      <c r="C2862" s="792" t="s">
        <v>1233</v>
      </c>
      <c r="D2862" s="792" t="s">
        <v>86</v>
      </c>
      <c r="E2862" s="793" t="s">
        <v>1505</v>
      </c>
      <c r="F2862" s="794">
        <v>1800</v>
      </c>
      <c r="G2862" s="792" t="s">
        <v>8536</v>
      </c>
      <c r="H2862" s="795" t="s">
        <v>8537</v>
      </c>
      <c r="I2862" s="795" t="s">
        <v>8538</v>
      </c>
      <c r="J2862" s="795" t="s">
        <v>1256</v>
      </c>
      <c r="K2862" s="793" t="s">
        <v>1232</v>
      </c>
      <c r="L2862" s="796">
        <v>7</v>
      </c>
      <c r="M2862" s="792">
        <v>12</v>
      </c>
      <c r="N2862" s="794">
        <v>24598.61</v>
      </c>
      <c r="O2862" s="796">
        <v>1</v>
      </c>
      <c r="P2862" s="796">
        <v>6</v>
      </c>
      <c r="Q2862" s="794">
        <v>11730</v>
      </c>
    </row>
    <row r="2863" spans="2:17" s="49" customFormat="1" ht="11.25">
      <c r="B2863" s="791" t="s">
        <v>1225</v>
      </c>
      <c r="C2863" s="792" t="s">
        <v>1233</v>
      </c>
      <c r="D2863" s="792" t="s">
        <v>86</v>
      </c>
      <c r="E2863" s="793" t="s">
        <v>1339</v>
      </c>
      <c r="F2863" s="794">
        <v>1800</v>
      </c>
      <c r="G2863" s="792" t="s">
        <v>8539</v>
      </c>
      <c r="H2863" s="795" t="s">
        <v>8540</v>
      </c>
      <c r="I2863" s="795" t="s">
        <v>1242</v>
      </c>
      <c r="J2863" s="795" t="s">
        <v>1242</v>
      </c>
      <c r="K2863" s="793" t="s">
        <v>1242</v>
      </c>
      <c r="L2863" s="796">
        <v>7</v>
      </c>
      <c r="M2863" s="792">
        <v>12</v>
      </c>
      <c r="N2863" s="794">
        <v>24534.87</v>
      </c>
      <c r="O2863" s="796">
        <v>1</v>
      </c>
      <c r="P2863" s="796">
        <v>6</v>
      </c>
      <c r="Q2863" s="794">
        <v>11725.75</v>
      </c>
    </row>
    <row r="2864" spans="2:17" s="49" customFormat="1" ht="11.25">
      <c r="B2864" s="791" t="s">
        <v>1225</v>
      </c>
      <c r="C2864" s="792" t="s">
        <v>1233</v>
      </c>
      <c r="D2864" s="792" t="s">
        <v>86</v>
      </c>
      <c r="E2864" s="793" t="s">
        <v>1287</v>
      </c>
      <c r="F2864" s="794">
        <v>2100</v>
      </c>
      <c r="G2864" s="792" t="s">
        <v>8541</v>
      </c>
      <c r="H2864" s="795" t="s">
        <v>8542</v>
      </c>
      <c r="I2864" s="795" t="s">
        <v>8543</v>
      </c>
      <c r="J2864" s="795" t="s">
        <v>1256</v>
      </c>
      <c r="K2864" s="793" t="s">
        <v>1260</v>
      </c>
      <c r="L2864" s="796">
        <v>7</v>
      </c>
      <c r="M2864" s="792">
        <v>12</v>
      </c>
      <c r="N2864" s="794">
        <v>28057.96</v>
      </c>
      <c r="O2864" s="796">
        <v>1</v>
      </c>
      <c r="P2864" s="796">
        <v>6</v>
      </c>
      <c r="Q2864" s="794">
        <v>13530</v>
      </c>
    </row>
    <row r="2865" spans="2:17" s="49" customFormat="1" ht="11.25">
      <c r="B2865" s="791" t="s">
        <v>1225</v>
      </c>
      <c r="C2865" s="792" t="s">
        <v>1233</v>
      </c>
      <c r="D2865" s="792" t="s">
        <v>86</v>
      </c>
      <c r="E2865" s="793" t="s">
        <v>1239</v>
      </c>
      <c r="F2865" s="794">
        <v>1500</v>
      </c>
      <c r="G2865" s="792" t="s">
        <v>8544</v>
      </c>
      <c r="H2865" s="795" t="s">
        <v>8545</v>
      </c>
      <c r="I2865" s="795" t="s">
        <v>1242</v>
      </c>
      <c r="J2865" s="795" t="s">
        <v>1242</v>
      </c>
      <c r="K2865" s="793" t="s">
        <v>1242</v>
      </c>
      <c r="L2865" s="796">
        <v>7</v>
      </c>
      <c r="M2865" s="792">
        <v>12</v>
      </c>
      <c r="N2865" s="794">
        <v>21200</v>
      </c>
      <c r="O2865" s="796">
        <v>1</v>
      </c>
      <c r="P2865" s="796">
        <v>6</v>
      </c>
      <c r="Q2865" s="794">
        <v>9930</v>
      </c>
    </row>
    <row r="2866" spans="2:17" s="49" customFormat="1" ht="11.25">
      <c r="B2866" s="791" t="s">
        <v>1225</v>
      </c>
      <c r="C2866" s="792" t="s">
        <v>1233</v>
      </c>
      <c r="D2866" s="792" t="s">
        <v>86</v>
      </c>
      <c r="E2866" s="793" t="s">
        <v>1505</v>
      </c>
      <c r="F2866" s="794">
        <v>1800</v>
      </c>
      <c r="G2866" s="792" t="s">
        <v>8546</v>
      </c>
      <c r="H2866" s="795" t="s">
        <v>8547</v>
      </c>
      <c r="I2866" s="795" t="s">
        <v>1242</v>
      </c>
      <c r="J2866" s="795" t="s">
        <v>1242</v>
      </c>
      <c r="K2866" s="793" t="s">
        <v>1242</v>
      </c>
      <c r="L2866" s="796">
        <v>6</v>
      </c>
      <c r="M2866" s="792">
        <v>12</v>
      </c>
      <c r="N2866" s="794">
        <v>24539.87</v>
      </c>
      <c r="O2866" s="796">
        <v>1</v>
      </c>
      <c r="P2866" s="796">
        <v>6</v>
      </c>
      <c r="Q2866" s="794">
        <v>11730</v>
      </c>
    </row>
    <row r="2867" spans="2:17" s="49" customFormat="1" ht="11.25">
      <c r="B2867" s="791" t="s">
        <v>1225</v>
      </c>
      <c r="C2867" s="792" t="s">
        <v>1243</v>
      </c>
      <c r="D2867" s="792" t="s">
        <v>86</v>
      </c>
      <c r="E2867" s="793" t="s">
        <v>1450</v>
      </c>
      <c r="F2867" s="794">
        <v>1500</v>
      </c>
      <c r="G2867" s="792" t="s">
        <v>8548</v>
      </c>
      <c r="H2867" s="795" t="s">
        <v>8549</v>
      </c>
      <c r="I2867" s="795" t="s">
        <v>3238</v>
      </c>
      <c r="J2867" s="795" t="s">
        <v>1256</v>
      </c>
      <c r="K2867" s="793" t="s">
        <v>1327</v>
      </c>
      <c r="L2867" s="796">
        <v>7</v>
      </c>
      <c r="M2867" s="792">
        <v>12</v>
      </c>
      <c r="N2867" s="794">
        <v>21145.52</v>
      </c>
      <c r="O2867" s="796">
        <v>1</v>
      </c>
      <c r="P2867" s="796">
        <v>6</v>
      </c>
      <c r="Q2867" s="794">
        <v>9926.7699999999986</v>
      </c>
    </row>
    <row r="2868" spans="2:17" s="49" customFormat="1" ht="11.25">
      <c r="B2868" s="791" t="s">
        <v>1225</v>
      </c>
      <c r="C2868" s="792" t="s">
        <v>1233</v>
      </c>
      <c r="D2868" s="792" t="s">
        <v>86</v>
      </c>
      <c r="E2868" s="793" t="s">
        <v>1505</v>
      </c>
      <c r="F2868" s="794">
        <v>1800</v>
      </c>
      <c r="G2868" s="792" t="s">
        <v>8550</v>
      </c>
      <c r="H2868" s="795" t="s">
        <v>8551</v>
      </c>
      <c r="I2868" s="795" t="s">
        <v>1242</v>
      </c>
      <c r="J2868" s="795" t="s">
        <v>1242</v>
      </c>
      <c r="K2868" s="793" t="s">
        <v>1242</v>
      </c>
      <c r="L2868" s="796">
        <v>6</v>
      </c>
      <c r="M2868" s="792">
        <v>12</v>
      </c>
      <c r="N2868" s="794">
        <v>24519.61</v>
      </c>
      <c r="O2868" s="796">
        <v>1</v>
      </c>
      <c r="P2868" s="796">
        <v>6</v>
      </c>
      <c r="Q2868" s="794">
        <v>11728.619999999999</v>
      </c>
    </row>
    <row r="2869" spans="2:17" s="49" customFormat="1" ht="11.25">
      <c r="B2869" s="791" t="s">
        <v>1225</v>
      </c>
      <c r="C2869" s="792" t="s">
        <v>1226</v>
      </c>
      <c r="D2869" s="792" t="s">
        <v>86</v>
      </c>
      <c r="E2869" s="793" t="s">
        <v>1753</v>
      </c>
      <c r="F2869" s="794">
        <v>2100</v>
      </c>
      <c r="G2869" s="792" t="s">
        <v>8552</v>
      </c>
      <c r="H2869" s="795" t="s">
        <v>8553</v>
      </c>
      <c r="I2869" s="795" t="s">
        <v>8554</v>
      </c>
      <c r="J2869" s="795" t="s">
        <v>1256</v>
      </c>
      <c r="K2869" s="793" t="s">
        <v>1327</v>
      </c>
      <c r="L2869" s="796">
        <v>0</v>
      </c>
      <c r="M2869" s="792">
        <v>1</v>
      </c>
      <c r="N2869" s="794">
        <v>2969.17</v>
      </c>
      <c r="O2869" s="796"/>
      <c r="P2869" s="796"/>
      <c r="Q2869" s="794"/>
    </row>
    <row r="2870" spans="2:17" s="49" customFormat="1" ht="11.25">
      <c r="B2870" s="791" t="s">
        <v>1225</v>
      </c>
      <c r="C2870" s="792" t="s">
        <v>1233</v>
      </c>
      <c r="D2870" s="792" t="s">
        <v>86</v>
      </c>
      <c r="E2870" s="793" t="s">
        <v>1505</v>
      </c>
      <c r="F2870" s="794">
        <v>1800</v>
      </c>
      <c r="G2870" s="792" t="s">
        <v>8555</v>
      </c>
      <c r="H2870" s="795" t="s">
        <v>8556</v>
      </c>
      <c r="I2870" s="795" t="s">
        <v>1242</v>
      </c>
      <c r="J2870" s="795" t="s">
        <v>1242</v>
      </c>
      <c r="K2870" s="793" t="s">
        <v>1242</v>
      </c>
      <c r="L2870" s="796">
        <v>6</v>
      </c>
      <c r="M2870" s="792">
        <v>12</v>
      </c>
      <c r="N2870" s="794">
        <v>24537.119999999999</v>
      </c>
      <c r="O2870" s="796">
        <v>1</v>
      </c>
      <c r="P2870" s="796">
        <v>6</v>
      </c>
      <c r="Q2870" s="794">
        <v>11729.75</v>
      </c>
    </row>
    <row r="2871" spans="2:17" s="49" customFormat="1" ht="11.25">
      <c r="B2871" s="791" t="s">
        <v>1225</v>
      </c>
      <c r="C2871" s="792" t="s">
        <v>1233</v>
      </c>
      <c r="D2871" s="792" t="s">
        <v>86</v>
      </c>
      <c r="E2871" s="793" t="s">
        <v>1239</v>
      </c>
      <c r="F2871" s="794">
        <v>1500</v>
      </c>
      <c r="G2871" s="792" t="s">
        <v>8557</v>
      </c>
      <c r="H2871" s="795" t="s">
        <v>8558</v>
      </c>
      <c r="I2871" s="795" t="s">
        <v>1242</v>
      </c>
      <c r="J2871" s="795" t="s">
        <v>1242</v>
      </c>
      <c r="K2871" s="793" t="s">
        <v>1242</v>
      </c>
      <c r="L2871" s="796">
        <v>7</v>
      </c>
      <c r="M2871" s="792">
        <v>12</v>
      </c>
      <c r="N2871" s="794">
        <v>22120.510000000002</v>
      </c>
      <c r="O2871" s="796">
        <v>1</v>
      </c>
      <c r="P2871" s="796">
        <v>6</v>
      </c>
      <c r="Q2871" s="794">
        <v>9871.35</v>
      </c>
    </row>
    <row r="2872" spans="2:17" s="49" customFormat="1" ht="11.25">
      <c r="B2872" s="791" t="s">
        <v>1225</v>
      </c>
      <c r="C2872" s="792" t="s">
        <v>1233</v>
      </c>
      <c r="D2872" s="792" t="s">
        <v>86</v>
      </c>
      <c r="E2872" s="793" t="s">
        <v>1244</v>
      </c>
      <c r="F2872" s="794">
        <v>1500</v>
      </c>
      <c r="G2872" s="792" t="s">
        <v>8559</v>
      </c>
      <c r="H2872" s="795" t="s">
        <v>8560</v>
      </c>
      <c r="I2872" s="795" t="s">
        <v>1242</v>
      </c>
      <c r="J2872" s="795" t="s">
        <v>1242</v>
      </c>
      <c r="K2872" s="793" t="s">
        <v>1242</v>
      </c>
      <c r="L2872" s="796">
        <v>7</v>
      </c>
      <c r="M2872" s="792">
        <v>12</v>
      </c>
      <c r="N2872" s="794">
        <v>20650</v>
      </c>
      <c r="O2872" s="796">
        <v>1</v>
      </c>
      <c r="P2872" s="796">
        <v>6</v>
      </c>
      <c r="Q2872" s="794">
        <v>9937.7900000000009</v>
      </c>
    </row>
    <row r="2873" spans="2:17" s="49" customFormat="1" ht="11.25">
      <c r="B2873" s="791" t="s">
        <v>1225</v>
      </c>
      <c r="C2873" s="792" t="s">
        <v>1233</v>
      </c>
      <c r="D2873" s="792" t="s">
        <v>86</v>
      </c>
      <c r="E2873" s="793" t="s">
        <v>1244</v>
      </c>
      <c r="F2873" s="794">
        <v>1500</v>
      </c>
      <c r="G2873" s="792" t="s">
        <v>8561</v>
      </c>
      <c r="H2873" s="795" t="s">
        <v>8562</v>
      </c>
      <c r="I2873" s="795" t="s">
        <v>1242</v>
      </c>
      <c r="J2873" s="795" t="s">
        <v>1242</v>
      </c>
      <c r="K2873" s="793" t="s">
        <v>1242</v>
      </c>
      <c r="L2873" s="796">
        <v>7</v>
      </c>
      <c r="M2873" s="792">
        <v>12</v>
      </c>
      <c r="N2873" s="794">
        <v>17179.080000000002</v>
      </c>
      <c r="O2873" s="796">
        <v>1</v>
      </c>
      <c r="P2873" s="796">
        <v>6</v>
      </c>
      <c r="Q2873" s="794">
        <v>9910.83</v>
      </c>
    </row>
    <row r="2874" spans="2:17" s="49" customFormat="1" ht="11.25">
      <c r="B2874" s="791" t="s">
        <v>1225</v>
      </c>
      <c r="C2874" s="792" t="s">
        <v>1233</v>
      </c>
      <c r="D2874" s="792" t="s">
        <v>86</v>
      </c>
      <c r="E2874" s="793" t="s">
        <v>1239</v>
      </c>
      <c r="F2874" s="794">
        <v>1500</v>
      </c>
      <c r="G2874" s="792" t="s">
        <v>8563</v>
      </c>
      <c r="H2874" s="795" t="s">
        <v>8564</v>
      </c>
      <c r="I2874" s="795" t="s">
        <v>1513</v>
      </c>
      <c r="J2874" s="795" t="s">
        <v>1256</v>
      </c>
      <c r="K2874" s="793" t="s">
        <v>1251</v>
      </c>
      <c r="L2874" s="796">
        <v>7</v>
      </c>
      <c r="M2874" s="792">
        <v>12</v>
      </c>
      <c r="N2874" s="794">
        <v>21199.059999999998</v>
      </c>
      <c r="O2874" s="796">
        <v>1</v>
      </c>
      <c r="P2874" s="796">
        <v>6</v>
      </c>
      <c r="Q2874" s="794">
        <v>9928.75</v>
      </c>
    </row>
    <row r="2875" spans="2:17" s="49" customFormat="1" ht="11.25">
      <c r="B2875" s="791" t="s">
        <v>1225</v>
      </c>
      <c r="C2875" s="792" t="s">
        <v>1226</v>
      </c>
      <c r="D2875" s="792" t="s">
        <v>86</v>
      </c>
      <c r="E2875" s="793" t="s">
        <v>1244</v>
      </c>
      <c r="F2875" s="794">
        <v>1500</v>
      </c>
      <c r="G2875" s="792" t="s">
        <v>8565</v>
      </c>
      <c r="H2875" s="795" t="s">
        <v>8566</v>
      </c>
      <c r="I2875" s="795" t="s">
        <v>1242</v>
      </c>
      <c r="J2875" s="795" t="s">
        <v>1242</v>
      </c>
      <c r="K2875" s="793" t="s">
        <v>1242</v>
      </c>
      <c r="L2875" s="796">
        <v>0</v>
      </c>
      <c r="M2875" s="792">
        <v>1</v>
      </c>
      <c r="N2875" s="794">
        <v>137.5</v>
      </c>
      <c r="O2875" s="796"/>
      <c r="P2875" s="796"/>
      <c r="Q2875" s="794"/>
    </row>
    <row r="2876" spans="2:17" s="49" customFormat="1" ht="11.25">
      <c r="B2876" s="791" t="s">
        <v>1225</v>
      </c>
      <c r="C2876" s="792" t="s">
        <v>1233</v>
      </c>
      <c r="D2876" s="792" t="s">
        <v>86</v>
      </c>
      <c r="E2876" s="793" t="s">
        <v>1244</v>
      </c>
      <c r="F2876" s="794">
        <v>1500</v>
      </c>
      <c r="G2876" s="792" t="s">
        <v>8567</v>
      </c>
      <c r="H2876" s="795" t="s">
        <v>8568</v>
      </c>
      <c r="I2876" s="795" t="s">
        <v>1247</v>
      </c>
      <c r="J2876" s="795" t="s">
        <v>1238</v>
      </c>
      <c r="K2876" s="793" t="s">
        <v>1232</v>
      </c>
      <c r="L2876" s="796">
        <v>7</v>
      </c>
      <c r="M2876" s="792">
        <v>12</v>
      </c>
      <c r="N2876" s="794">
        <v>21200</v>
      </c>
      <c r="O2876" s="796">
        <v>1</v>
      </c>
      <c r="P2876" s="796">
        <v>6</v>
      </c>
      <c r="Q2876" s="794">
        <v>9880</v>
      </c>
    </row>
    <row r="2877" spans="2:17" s="49" customFormat="1" ht="11.25">
      <c r="B2877" s="791" t="s">
        <v>1225</v>
      </c>
      <c r="C2877" s="792" t="s">
        <v>1233</v>
      </c>
      <c r="D2877" s="792" t="s">
        <v>86</v>
      </c>
      <c r="E2877" s="793" t="s">
        <v>1244</v>
      </c>
      <c r="F2877" s="794">
        <v>1500</v>
      </c>
      <c r="G2877" s="792" t="s">
        <v>8569</v>
      </c>
      <c r="H2877" s="795" t="s">
        <v>8570</v>
      </c>
      <c r="I2877" s="795" t="s">
        <v>1242</v>
      </c>
      <c r="J2877" s="795" t="s">
        <v>1242</v>
      </c>
      <c r="K2877" s="793" t="s">
        <v>1242</v>
      </c>
      <c r="L2877" s="796">
        <v>7</v>
      </c>
      <c r="M2877" s="792">
        <v>12</v>
      </c>
      <c r="N2877" s="794">
        <v>21199.9</v>
      </c>
      <c r="O2877" s="796">
        <v>1</v>
      </c>
      <c r="P2877" s="796">
        <v>6</v>
      </c>
      <c r="Q2877" s="794">
        <v>9926.8700000000008</v>
      </c>
    </row>
    <row r="2878" spans="2:17" s="49" customFormat="1" ht="11.25">
      <c r="B2878" s="791" t="s">
        <v>1225</v>
      </c>
      <c r="C2878" s="792" t="s">
        <v>1233</v>
      </c>
      <c r="D2878" s="792" t="s">
        <v>86</v>
      </c>
      <c r="E2878" s="793" t="s">
        <v>1244</v>
      </c>
      <c r="F2878" s="794">
        <v>1500</v>
      </c>
      <c r="G2878" s="792" t="s">
        <v>8571</v>
      </c>
      <c r="H2878" s="795" t="s">
        <v>8572</v>
      </c>
      <c r="I2878" s="795" t="s">
        <v>1242</v>
      </c>
      <c r="J2878" s="795" t="s">
        <v>1242</v>
      </c>
      <c r="K2878" s="793" t="s">
        <v>1242</v>
      </c>
      <c r="L2878" s="796">
        <v>7</v>
      </c>
      <c r="M2878" s="792">
        <v>12</v>
      </c>
      <c r="N2878" s="794">
        <v>21046.87</v>
      </c>
      <c r="O2878" s="796">
        <v>1</v>
      </c>
      <c r="P2878" s="796">
        <v>6</v>
      </c>
      <c r="Q2878" s="794">
        <v>9927.08</v>
      </c>
    </row>
    <row r="2879" spans="2:17" s="49" customFormat="1" ht="11.25">
      <c r="B2879" s="791" t="s">
        <v>1225</v>
      </c>
      <c r="C2879" s="792" t="s">
        <v>1226</v>
      </c>
      <c r="D2879" s="792" t="s">
        <v>86</v>
      </c>
      <c r="E2879" s="793" t="s">
        <v>1276</v>
      </c>
      <c r="F2879" s="794">
        <v>2500</v>
      </c>
      <c r="G2879" s="792" t="s">
        <v>8573</v>
      </c>
      <c r="H2879" s="795" t="s">
        <v>8574</v>
      </c>
      <c r="I2879" s="795" t="s">
        <v>1513</v>
      </c>
      <c r="J2879" s="795" t="s">
        <v>1238</v>
      </c>
      <c r="K2879" s="793" t="s">
        <v>1251</v>
      </c>
      <c r="L2879" s="796">
        <v>5</v>
      </c>
      <c r="M2879" s="792">
        <v>10</v>
      </c>
      <c r="N2879" s="794">
        <v>29906.94</v>
      </c>
      <c r="O2879" s="796"/>
      <c r="P2879" s="796"/>
      <c r="Q2879" s="794"/>
    </row>
    <row r="2880" spans="2:17" s="49" customFormat="1" ht="11.25">
      <c r="B2880" s="791" t="s">
        <v>1225</v>
      </c>
      <c r="C2880" s="792" t="s">
        <v>1233</v>
      </c>
      <c r="D2880" s="792" t="s">
        <v>86</v>
      </c>
      <c r="E2880" s="793" t="s">
        <v>1244</v>
      </c>
      <c r="F2880" s="794">
        <v>1500</v>
      </c>
      <c r="G2880" s="792" t="s">
        <v>8575</v>
      </c>
      <c r="H2880" s="795" t="s">
        <v>8576</v>
      </c>
      <c r="I2880" s="795" t="s">
        <v>1242</v>
      </c>
      <c r="J2880" s="795" t="s">
        <v>1242</v>
      </c>
      <c r="K2880" s="793" t="s">
        <v>1242</v>
      </c>
      <c r="L2880" s="796">
        <v>7</v>
      </c>
      <c r="M2880" s="792">
        <v>12</v>
      </c>
      <c r="N2880" s="794">
        <v>21131.57</v>
      </c>
      <c r="O2880" s="796">
        <v>1</v>
      </c>
      <c r="P2880" s="796">
        <v>6</v>
      </c>
      <c r="Q2880" s="794">
        <v>9745.5199999999986</v>
      </c>
    </row>
    <row r="2881" spans="2:17" s="49" customFormat="1" ht="11.25">
      <c r="B2881" s="791" t="s">
        <v>1225</v>
      </c>
      <c r="C2881" s="792" t="s">
        <v>1233</v>
      </c>
      <c r="D2881" s="792" t="s">
        <v>86</v>
      </c>
      <c r="E2881" s="793" t="s">
        <v>4663</v>
      </c>
      <c r="F2881" s="794">
        <v>2500</v>
      </c>
      <c r="G2881" s="792" t="s">
        <v>8577</v>
      </c>
      <c r="H2881" s="795" t="s">
        <v>8578</v>
      </c>
      <c r="I2881" s="795" t="s">
        <v>1290</v>
      </c>
      <c r="J2881" s="795" t="s">
        <v>1238</v>
      </c>
      <c r="K2881" s="793" t="s">
        <v>1251</v>
      </c>
      <c r="L2881" s="796">
        <v>7</v>
      </c>
      <c r="M2881" s="792">
        <v>12</v>
      </c>
      <c r="N2881" s="794">
        <v>33083.67</v>
      </c>
      <c r="O2881" s="796">
        <v>1</v>
      </c>
      <c r="P2881" s="796">
        <v>6</v>
      </c>
      <c r="Q2881" s="794">
        <v>15917.33</v>
      </c>
    </row>
    <row r="2882" spans="2:17" s="49" customFormat="1" ht="11.25">
      <c r="B2882" s="791" t="s">
        <v>1225</v>
      </c>
      <c r="C2882" s="792" t="s">
        <v>1233</v>
      </c>
      <c r="D2882" s="792" t="s">
        <v>86</v>
      </c>
      <c r="E2882" s="793" t="s">
        <v>1339</v>
      </c>
      <c r="F2882" s="794">
        <v>2300</v>
      </c>
      <c r="G2882" s="792" t="s">
        <v>8579</v>
      </c>
      <c r="H2882" s="795" t="s">
        <v>8580</v>
      </c>
      <c r="I2882" s="795" t="s">
        <v>1274</v>
      </c>
      <c r="J2882" s="795" t="s">
        <v>1256</v>
      </c>
      <c r="K2882" s="793" t="s">
        <v>1327</v>
      </c>
      <c r="L2882" s="796">
        <v>7</v>
      </c>
      <c r="M2882" s="792">
        <v>12</v>
      </c>
      <c r="N2882" s="794">
        <v>30521.41</v>
      </c>
      <c r="O2882" s="796">
        <v>1</v>
      </c>
      <c r="P2882" s="796">
        <v>6</v>
      </c>
      <c r="Q2882" s="794">
        <v>14723.92</v>
      </c>
    </row>
    <row r="2883" spans="2:17" s="49" customFormat="1" ht="11.25">
      <c r="B2883" s="791" t="s">
        <v>1225</v>
      </c>
      <c r="C2883" s="792" t="s">
        <v>1233</v>
      </c>
      <c r="D2883" s="792" t="s">
        <v>86</v>
      </c>
      <c r="E2883" s="793" t="s">
        <v>1244</v>
      </c>
      <c r="F2883" s="794">
        <v>1500</v>
      </c>
      <c r="G2883" s="792" t="s">
        <v>8581</v>
      </c>
      <c r="H2883" s="795" t="s">
        <v>8582</v>
      </c>
      <c r="I2883" s="795" t="s">
        <v>8583</v>
      </c>
      <c r="J2883" s="795" t="s">
        <v>1238</v>
      </c>
      <c r="K2883" s="793" t="s">
        <v>1232</v>
      </c>
      <c r="L2883" s="796">
        <v>7</v>
      </c>
      <c r="M2883" s="792">
        <v>12</v>
      </c>
      <c r="N2883" s="794">
        <v>21049.9</v>
      </c>
      <c r="O2883" s="796">
        <v>1</v>
      </c>
      <c r="P2883" s="796">
        <v>6</v>
      </c>
      <c r="Q2883" s="794">
        <v>9619.7900000000009</v>
      </c>
    </row>
    <row r="2884" spans="2:17" s="49" customFormat="1" ht="11.25">
      <c r="B2884" s="791" t="s">
        <v>1225</v>
      </c>
      <c r="C2884" s="792" t="s">
        <v>1243</v>
      </c>
      <c r="D2884" s="792" t="s">
        <v>86</v>
      </c>
      <c r="E2884" s="793" t="s">
        <v>1505</v>
      </c>
      <c r="F2884" s="794">
        <v>1800</v>
      </c>
      <c r="G2884" s="792" t="s">
        <v>8584</v>
      </c>
      <c r="H2884" s="795" t="s">
        <v>8585</v>
      </c>
      <c r="I2884" s="795" t="s">
        <v>1242</v>
      </c>
      <c r="J2884" s="795" t="s">
        <v>1242</v>
      </c>
      <c r="K2884" s="793" t="s">
        <v>1242</v>
      </c>
      <c r="L2884" s="796">
        <v>7</v>
      </c>
      <c r="M2884" s="792">
        <v>12</v>
      </c>
      <c r="N2884" s="794">
        <v>24539.360000000001</v>
      </c>
      <c r="O2884" s="796">
        <v>1</v>
      </c>
      <c r="P2884" s="796">
        <v>6</v>
      </c>
      <c r="Q2884" s="794">
        <v>11654.5</v>
      </c>
    </row>
    <row r="2885" spans="2:17" s="49" customFormat="1" ht="11.25">
      <c r="B2885" s="791" t="s">
        <v>1225</v>
      </c>
      <c r="C2885" s="792" t="s">
        <v>1233</v>
      </c>
      <c r="D2885" s="792" t="s">
        <v>86</v>
      </c>
      <c r="E2885" s="793" t="s">
        <v>3266</v>
      </c>
      <c r="F2885" s="794">
        <v>2000</v>
      </c>
      <c r="G2885" s="792" t="s">
        <v>8586</v>
      </c>
      <c r="H2885" s="795" t="s">
        <v>8587</v>
      </c>
      <c r="I2885" s="795" t="s">
        <v>1636</v>
      </c>
      <c r="J2885" s="795" t="s">
        <v>1238</v>
      </c>
      <c r="K2885" s="793" t="s">
        <v>1232</v>
      </c>
      <c r="L2885" s="796">
        <v>1</v>
      </c>
      <c r="M2885" s="792">
        <v>12</v>
      </c>
      <c r="N2885" s="794">
        <v>26379.72</v>
      </c>
      <c r="O2885" s="796">
        <v>1</v>
      </c>
      <c r="P2885" s="796">
        <v>6</v>
      </c>
      <c r="Q2885" s="794">
        <v>12862.509999999998</v>
      </c>
    </row>
    <row r="2886" spans="2:17" s="49" customFormat="1" ht="11.25">
      <c r="B2886" s="791" t="s">
        <v>1225</v>
      </c>
      <c r="C2886" s="792" t="s">
        <v>1233</v>
      </c>
      <c r="D2886" s="792" t="s">
        <v>86</v>
      </c>
      <c r="E2886" s="793" t="s">
        <v>1505</v>
      </c>
      <c r="F2886" s="794">
        <v>1800</v>
      </c>
      <c r="G2886" s="792" t="s">
        <v>8588</v>
      </c>
      <c r="H2886" s="795" t="s">
        <v>8589</v>
      </c>
      <c r="I2886" s="795" t="s">
        <v>4749</v>
      </c>
      <c r="J2886" s="795" t="s">
        <v>1256</v>
      </c>
      <c r="K2886" s="793" t="s">
        <v>1327</v>
      </c>
      <c r="L2886" s="796">
        <v>7</v>
      </c>
      <c r="M2886" s="792">
        <v>12</v>
      </c>
      <c r="N2886" s="794">
        <v>24540.1</v>
      </c>
      <c r="O2886" s="796">
        <v>1</v>
      </c>
      <c r="P2886" s="796">
        <v>6</v>
      </c>
      <c r="Q2886" s="794">
        <v>11636.99</v>
      </c>
    </row>
    <row r="2887" spans="2:17" s="49" customFormat="1" ht="11.25">
      <c r="B2887" s="791" t="s">
        <v>1225</v>
      </c>
      <c r="C2887" s="792" t="s">
        <v>1233</v>
      </c>
      <c r="D2887" s="792" t="s">
        <v>86</v>
      </c>
      <c r="E2887" s="793" t="s">
        <v>1505</v>
      </c>
      <c r="F2887" s="794">
        <v>1800</v>
      </c>
      <c r="G2887" s="792" t="s">
        <v>8590</v>
      </c>
      <c r="H2887" s="795" t="s">
        <v>8591</v>
      </c>
      <c r="I2887" s="795" t="s">
        <v>1242</v>
      </c>
      <c r="J2887" s="795" t="s">
        <v>1242</v>
      </c>
      <c r="K2887" s="793" t="s">
        <v>1242</v>
      </c>
      <c r="L2887" s="796">
        <v>6</v>
      </c>
      <c r="M2887" s="792">
        <v>12</v>
      </c>
      <c r="N2887" s="794">
        <v>24466.12</v>
      </c>
      <c r="O2887" s="796">
        <v>1</v>
      </c>
      <c r="P2887" s="796">
        <v>6</v>
      </c>
      <c r="Q2887" s="794">
        <v>11724.5</v>
      </c>
    </row>
    <row r="2888" spans="2:17" s="49" customFormat="1" ht="11.25">
      <c r="B2888" s="791" t="s">
        <v>1225</v>
      </c>
      <c r="C2888" s="792" t="s">
        <v>1233</v>
      </c>
      <c r="D2888" s="792" t="s">
        <v>86</v>
      </c>
      <c r="E2888" s="793" t="s">
        <v>1387</v>
      </c>
      <c r="F2888" s="794">
        <v>1500</v>
      </c>
      <c r="G2888" s="792" t="s">
        <v>8592</v>
      </c>
      <c r="H2888" s="795" t="s">
        <v>8593</v>
      </c>
      <c r="I2888" s="795" t="s">
        <v>1242</v>
      </c>
      <c r="J2888" s="795" t="s">
        <v>1256</v>
      </c>
      <c r="K2888" s="793" t="s">
        <v>1327</v>
      </c>
      <c r="L2888" s="796">
        <v>7</v>
      </c>
      <c r="M2888" s="792">
        <v>12</v>
      </c>
      <c r="N2888" s="794">
        <v>16945.68</v>
      </c>
      <c r="O2888" s="796">
        <v>1</v>
      </c>
      <c r="P2888" s="796">
        <v>6</v>
      </c>
      <c r="Q2888" s="794">
        <v>10880</v>
      </c>
    </row>
    <row r="2889" spans="2:17" s="49" customFormat="1" ht="11.25">
      <c r="B2889" s="791" t="s">
        <v>1225</v>
      </c>
      <c r="C2889" s="792" t="s">
        <v>1233</v>
      </c>
      <c r="D2889" s="792" t="s">
        <v>86</v>
      </c>
      <c r="E2889" s="793" t="s">
        <v>1871</v>
      </c>
      <c r="F2889" s="794">
        <v>2500</v>
      </c>
      <c r="G2889" s="792" t="s">
        <v>8594</v>
      </c>
      <c r="H2889" s="795" t="s">
        <v>8595</v>
      </c>
      <c r="I2889" s="795" t="s">
        <v>1290</v>
      </c>
      <c r="J2889" s="795" t="s">
        <v>1238</v>
      </c>
      <c r="K2889" s="793" t="s">
        <v>1251</v>
      </c>
      <c r="L2889" s="796">
        <v>7</v>
      </c>
      <c r="M2889" s="792">
        <v>12</v>
      </c>
      <c r="N2889" s="794">
        <v>32831.07</v>
      </c>
      <c r="O2889" s="796">
        <v>1</v>
      </c>
      <c r="P2889" s="796">
        <v>6</v>
      </c>
      <c r="Q2889" s="794">
        <v>15928.09</v>
      </c>
    </row>
    <row r="2890" spans="2:17" s="49" customFormat="1" ht="11.25">
      <c r="B2890" s="791" t="s">
        <v>1225</v>
      </c>
      <c r="C2890" s="792" t="s">
        <v>1233</v>
      </c>
      <c r="D2890" s="792" t="s">
        <v>86</v>
      </c>
      <c r="E2890" s="793" t="s">
        <v>1239</v>
      </c>
      <c r="F2890" s="794">
        <v>1500</v>
      </c>
      <c r="G2890" s="792" t="s">
        <v>8596</v>
      </c>
      <c r="H2890" s="795" t="s">
        <v>8597</v>
      </c>
      <c r="I2890" s="795" t="s">
        <v>8598</v>
      </c>
      <c r="J2890" s="795" t="s">
        <v>1256</v>
      </c>
      <c r="K2890" s="793" t="s">
        <v>1327</v>
      </c>
      <c r="L2890" s="796">
        <v>7</v>
      </c>
      <c r="M2890" s="792">
        <v>12</v>
      </c>
      <c r="N2890" s="794">
        <v>21162.7</v>
      </c>
      <c r="O2890" s="796">
        <v>1</v>
      </c>
      <c r="P2890" s="796">
        <v>6</v>
      </c>
      <c r="Q2890" s="794">
        <v>9900.619999999999</v>
      </c>
    </row>
    <row r="2891" spans="2:17" s="49" customFormat="1" ht="11.25">
      <c r="B2891" s="791" t="s">
        <v>1225</v>
      </c>
      <c r="C2891" s="792" t="s">
        <v>1233</v>
      </c>
      <c r="D2891" s="792" t="s">
        <v>86</v>
      </c>
      <c r="E2891" s="793" t="s">
        <v>8599</v>
      </c>
      <c r="F2891" s="794">
        <v>2100</v>
      </c>
      <c r="G2891" s="792" t="s">
        <v>8600</v>
      </c>
      <c r="H2891" s="795" t="s">
        <v>8601</v>
      </c>
      <c r="I2891" s="795" t="s">
        <v>1242</v>
      </c>
      <c r="J2891" s="795" t="s">
        <v>1242</v>
      </c>
      <c r="K2891" s="793" t="s">
        <v>1242</v>
      </c>
      <c r="L2891" s="796">
        <v>7</v>
      </c>
      <c r="M2891" s="792">
        <v>12</v>
      </c>
      <c r="N2891" s="794">
        <v>28255.260000000002</v>
      </c>
      <c r="O2891" s="796">
        <v>1</v>
      </c>
      <c r="P2891" s="796">
        <v>6</v>
      </c>
      <c r="Q2891" s="794">
        <v>13527.23</v>
      </c>
    </row>
    <row r="2892" spans="2:17" s="49" customFormat="1" ht="11.25">
      <c r="B2892" s="791" t="s">
        <v>1225</v>
      </c>
      <c r="C2892" s="792" t="s">
        <v>1243</v>
      </c>
      <c r="D2892" s="792" t="s">
        <v>86</v>
      </c>
      <c r="E2892" s="793" t="s">
        <v>1339</v>
      </c>
      <c r="F2892" s="794">
        <v>1800</v>
      </c>
      <c r="G2892" s="792" t="s">
        <v>8602</v>
      </c>
      <c r="H2892" s="795" t="s">
        <v>8603</v>
      </c>
      <c r="I2892" s="795" t="s">
        <v>1242</v>
      </c>
      <c r="J2892" s="795" t="s">
        <v>1242</v>
      </c>
      <c r="K2892" s="793" t="s">
        <v>1242</v>
      </c>
      <c r="L2892" s="796">
        <v>7</v>
      </c>
      <c r="M2892" s="792">
        <v>12</v>
      </c>
      <c r="N2892" s="794">
        <v>24599.5</v>
      </c>
      <c r="O2892" s="796">
        <v>1</v>
      </c>
      <c r="P2892" s="796">
        <v>6</v>
      </c>
      <c r="Q2892" s="794">
        <v>11718.869999999999</v>
      </c>
    </row>
    <row r="2893" spans="2:17" s="49" customFormat="1" ht="11.25">
      <c r="B2893" s="791" t="s">
        <v>1225</v>
      </c>
      <c r="C2893" s="792" t="s">
        <v>1233</v>
      </c>
      <c r="D2893" s="792" t="s">
        <v>86</v>
      </c>
      <c r="E2893" s="793" t="s">
        <v>1239</v>
      </c>
      <c r="F2893" s="794">
        <v>1500</v>
      </c>
      <c r="G2893" s="792" t="s">
        <v>8604</v>
      </c>
      <c r="H2893" s="795" t="s">
        <v>8605</v>
      </c>
      <c r="I2893" s="795" t="s">
        <v>1242</v>
      </c>
      <c r="J2893" s="795" t="s">
        <v>1242</v>
      </c>
      <c r="K2893" s="793" t="s">
        <v>1242</v>
      </c>
      <c r="L2893" s="796">
        <v>7</v>
      </c>
      <c r="M2893" s="792">
        <v>12</v>
      </c>
      <c r="N2893" s="794">
        <v>21150</v>
      </c>
      <c r="O2893" s="796">
        <v>1</v>
      </c>
      <c r="P2893" s="796">
        <v>6</v>
      </c>
      <c r="Q2893" s="794">
        <v>9879.9</v>
      </c>
    </row>
    <row r="2894" spans="2:17" s="49" customFormat="1" ht="11.25">
      <c r="B2894" s="791" t="s">
        <v>1225</v>
      </c>
      <c r="C2894" s="792" t="s">
        <v>1233</v>
      </c>
      <c r="D2894" s="792" t="s">
        <v>86</v>
      </c>
      <c r="E2894" s="793" t="s">
        <v>1239</v>
      </c>
      <c r="F2894" s="794">
        <v>1500</v>
      </c>
      <c r="G2894" s="792" t="s">
        <v>8606</v>
      </c>
      <c r="H2894" s="795" t="s">
        <v>8607</v>
      </c>
      <c r="I2894" s="795" t="s">
        <v>1242</v>
      </c>
      <c r="J2894" s="795" t="s">
        <v>1242</v>
      </c>
      <c r="K2894" s="793" t="s">
        <v>1242</v>
      </c>
      <c r="L2894" s="796">
        <v>7</v>
      </c>
      <c r="M2894" s="792">
        <v>12</v>
      </c>
      <c r="N2894" s="794">
        <v>21199.690000000002</v>
      </c>
      <c r="O2894" s="796">
        <v>1</v>
      </c>
      <c r="P2894" s="796">
        <v>6</v>
      </c>
      <c r="Q2894" s="794">
        <v>9929.9</v>
      </c>
    </row>
    <row r="2895" spans="2:17" s="49" customFormat="1" ht="11.25">
      <c r="B2895" s="791" t="s">
        <v>1225</v>
      </c>
      <c r="C2895" s="792" t="s">
        <v>1233</v>
      </c>
      <c r="D2895" s="792" t="s">
        <v>86</v>
      </c>
      <c r="E2895" s="793" t="s">
        <v>1287</v>
      </c>
      <c r="F2895" s="794">
        <v>2100</v>
      </c>
      <c r="G2895" s="792" t="s">
        <v>8608</v>
      </c>
      <c r="H2895" s="795" t="s">
        <v>8609</v>
      </c>
      <c r="I2895" s="795" t="s">
        <v>8610</v>
      </c>
      <c r="J2895" s="795" t="s">
        <v>1256</v>
      </c>
      <c r="K2895" s="793" t="s">
        <v>1260</v>
      </c>
      <c r="L2895" s="796">
        <v>7</v>
      </c>
      <c r="M2895" s="792">
        <v>12</v>
      </c>
      <c r="N2895" s="794">
        <v>28184.1</v>
      </c>
      <c r="O2895" s="796">
        <v>1</v>
      </c>
      <c r="P2895" s="796">
        <v>6</v>
      </c>
      <c r="Q2895" s="794">
        <v>13527.960000000001</v>
      </c>
    </row>
    <row r="2896" spans="2:17" s="49" customFormat="1" ht="11.25">
      <c r="B2896" s="791" t="s">
        <v>1225</v>
      </c>
      <c r="C2896" s="792" t="s">
        <v>1233</v>
      </c>
      <c r="D2896" s="792" t="s">
        <v>86</v>
      </c>
      <c r="E2896" s="793" t="s">
        <v>1239</v>
      </c>
      <c r="F2896" s="794">
        <v>1500</v>
      </c>
      <c r="G2896" s="792" t="s">
        <v>8611</v>
      </c>
      <c r="H2896" s="795" t="s">
        <v>8612</v>
      </c>
      <c r="I2896" s="795" t="s">
        <v>1242</v>
      </c>
      <c r="J2896" s="795" t="s">
        <v>1242</v>
      </c>
      <c r="K2896" s="793" t="s">
        <v>1242</v>
      </c>
      <c r="L2896" s="796">
        <v>6</v>
      </c>
      <c r="M2896" s="792">
        <v>12</v>
      </c>
      <c r="N2896" s="794">
        <v>20946.98</v>
      </c>
      <c r="O2896" s="796">
        <v>1</v>
      </c>
      <c r="P2896" s="796">
        <v>6</v>
      </c>
      <c r="Q2896" s="794">
        <v>9927.4</v>
      </c>
    </row>
    <row r="2897" spans="2:17" s="49" customFormat="1" ht="11.25">
      <c r="B2897" s="791" t="s">
        <v>1225</v>
      </c>
      <c r="C2897" s="792" t="s">
        <v>1233</v>
      </c>
      <c r="D2897" s="792" t="s">
        <v>86</v>
      </c>
      <c r="E2897" s="793" t="s">
        <v>3168</v>
      </c>
      <c r="F2897" s="794">
        <v>2000</v>
      </c>
      <c r="G2897" s="792" t="s">
        <v>8613</v>
      </c>
      <c r="H2897" s="795" t="s">
        <v>8614</v>
      </c>
      <c r="I2897" s="795" t="s">
        <v>8615</v>
      </c>
      <c r="J2897" s="795" t="s">
        <v>1256</v>
      </c>
      <c r="K2897" s="793" t="s">
        <v>1251</v>
      </c>
      <c r="L2897" s="796">
        <v>1</v>
      </c>
      <c r="M2897" s="792">
        <v>12</v>
      </c>
      <c r="N2897" s="794">
        <v>22699.390000000007</v>
      </c>
      <c r="O2897" s="796">
        <v>1</v>
      </c>
      <c r="P2897" s="796">
        <v>6</v>
      </c>
      <c r="Q2897" s="794">
        <v>12927.92</v>
      </c>
    </row>
    <row r="2898" spans="2:17" s="49" customFormat="1" ht="11.25">
      <c r="B2898" s="791" t="s">
        <v>1225</v>
      </c>
      <c r="C2898" s="792" t="s">
        <v>1233</v>
      </c>
      <c r="D2898" s="792" t="s">
        <v>86</v>
      </c>
      <c r="E2898" s="793" t="s">
        <v>1234</v>
      </c>
      <c r="F2898" s="794">
        <v>2000</v>
      </c>
      <c r="G2898" s="792" t="s">
        <v>8616</v>
      </c>
      <c r="H2898" s="795" t="s">
        <v>8617</v>
      </c>
      <c r="I2898" s="795" t="s">
        <v>4399</v>
      </c>
      <c r="J2898" s="795" t="s">
        <v>1238</v>
      </c>
      <c r="K2898" s="793" t="s">
        <v>1251</v>
      </c>
      <c r="L2898" s="796">
        <v>1</v>
      </c>
      <c r="M2898" s="792">
        <v>12</v>
      </c>
      <c r="N2898" s="794">
        <v>26996.67</v>
      </c>
      <c r="O2898" s="796">
        <v>1</v>
      </c>
      <c r="P2898" s="796">
        <v>6</v>
      </c>
      <c r="Q2898" s="794">
        <v>12725.69</v>
      </c>
    </row>
    <row r="2899" spans="2:17" s="49" customFormat="1" ht="11.25">
      <c r="B2899" s="791" t="s">
        <v>1225</v>
      </c>
      <c r="C2899" s="792" t="s">
        <v>1233</v>
      </c>
      <c r="D2899" s="792" t="s">
        <v>86</v>
      </c>
      <c r="E2899" s="793" t="s">
        <v>1239</v>
      </c>
      <c r="F2899" s="794">
        <v>1500</v>
      </c>
      <c r="G2899" s="792" t="s">
        <v>8618</v>
      </c>
      <c r="H2899" s="795" t="s">
        <v>8619</v>
      </c>
      <c r="I2899" s="795" t="s">
        <v>1290</v>
      </c>
      <c r="J2899" s="795" t="s">
        <v>1238</v>
      </c>
      <c r="K2899" s="793" t="s">
        <v>1251</v>
      </c>
      <c r="L2899" s="796">
        <v>7</v>
      </c>
      <c r="M2899" s="792">
        <v>12</v>
      </c>
      <c r="N2899" s="794">
        <v>21149.79</v>
      </c>
      <c r="O2899" s="796">
        <v>1</v>
      </c>
      <c r="P2899" s="796">
        <v>6</v>
      </c>
      <c r="Q2899" s="794">
        <v>9925.3100000000013</v>
      </c>
    </row>
    <row r="2900" spans="2:17" s="49" customFormat="1" ht="11.25">
      <c r="B2900" s="791" t="s">
        <v>1225</v>
      </c>
      <c r="C2900" s="792" t="s">
        <v>1233</v>
      </c>
      <c r="D2900" s="792" t="s">
        <v>86</v>
      </c>
      <c r="E2900" s="793" t="s">
        <v>1871</v>
      </c>
      <c r="F2900" s="794">
        <v>2100</v>
      </c>
      <c r="G2900" s="792" t="s">
        <v>8620</v>
      </c>
      <c r="H2900" s="795" t="s">
        <v>8621</v>
      </c>
      <c r="I2900" s="795" t="s">
        <v>2258</v>
      </c>
      <c r="J2900" s="795" t="s">
        <v>1256</v>
      </c>
      <c r="K2900" s="793" t="s">
        <v>1327</v>
      </c>
      <c r="L2900" s="796">
        <v>7</v>
      </c>
      <c r="M2900" s="792">
        <v>12</v>
      </c>
      <c r="N2900" s="794">
        <v>28187.010000000002</v>
      </c>
      <c r="O2900" s="796">
        <v>1</v>
      </c>
      <c r="P2900" s="796">
        <v>6</v>
      </c>
      <c r="Q2900" s="794">
        <v>13520.8</v>
      </c>
    </row>
    <row r="2901" spans="2:17" s="49" customFormat="1" ht="11.25">
      <c r="B2901" s="791" t="s">
        <v>1225</v>
      </c>
      <c r="C2901" s="792" t="s">
        <v>1233</v>
      </c>
      <c r="D2901" s="792" t="s">
        <v>86</v>
      </c>
      <c r="E2901" s="793" t="s">
        <v>2558</v>
      </c>
      <c r="F2901" s="794">
        <v>2000</v>
      </c>
      <c r="G2901" s="792" t="s">
        <v>8622</v>
      </c>
      <c r="H2901" s="795" t="s">
        <v>8623</v>
      </c>
      <c r="I2901" s="795" t="s">
        <v>8624</v>
      </c>
      <c r="J2901" s="795" t="s">
        <v>1382</v>
      </c>
      <c r="K2901" s="793" t="s">
        <v>1383</v>
      </c>
      <c r="L2901" s="796">
        <v>1</v>
      </c>
      <c r="M2901" s="792">
        <v>12</v>
      </c>
      <c r="N2901" s="794">
        <v>27000</v>
      </c>
      <c r="O2901" s="796">
        <v>0</v>
      </c>
      <c r="P2901" s="796">
        <v>1</v>
      </c>
      <c r="Q2901" s="794">
        <v>711.11</v>
      </c>
    </row>
    <row r="2902" spans="2:17" s="49" customFormat="1" ht="11.25">
      <c r="B2902" s="791" t="s">
        <v>1225</v>
      </c>
      <c r="C2902" s="792" t="s">
        <v>1233</v>
      </c>
      <c r="D2902" s="792" t="s">
        <v>86</v>
      </c>
      <c r="E2902" s="793" t="s">
        <v>2558</v>
      </c>
      <c r="F2902" s="794">
        <v>2000</v>
      </c>
      <c r="G2902" s="792" t="s">
        <v>8625</v>
      </c>
      <c r="H2902" s="795" t="s">
        <v>8626</v>
      </c>
      <c r="I2902" s="795" t="s">
        <v>1381</v>
      </c>
      <c r="J2902" s="795" t="s">
        <v>1382</v>
      </c>
      <c r="K2902" s="793" t="s">
        <v>1383</v>
      </c>
      <c r="L2902" s="796">
        <v>1</v>
      </c>
      <c r="M2902" s="792">
        <v>12</v>
      </c>
      <c r="N2902" s="794">
        <v>26854.720000000001</v>
      </c>
      <c r="O2902" s="796">
        <v>1</v>
      </c>
      <c r="P2902" s="796">
        <v>6</v>
      </c>
      <c r="Q2902" s="794">
        <v>12713.619999999999</v>
      </c>
    </row>
    <row r="2903" spans="2:17" s="49" customFormat="1" ht="11.25">
      <c r="B2903" s="791" t="s">
        <v>1225</v>
      </c>
      <c r="C2903" s="792" t="s">
        <v>1226</v>
      </c>
      <c r="D2903" s="792" t="s">
        <v>86</v>
      </c>
      <c r="E2903" s="793" t="s">
        <v>1287</v>
      </c>
      <c r="F2903" s="794">
        <v>2100</v>
      </c>
      <c r="G2903" s="792" t="s">
        <v>8627</v>
      </c>
      <c r="H2903" s="795" t="s">
        <v>8628</v>
      </c>
      <c r="I2903" s="795" t="s">
        <v>1242</v>
      </c>
      <c r="J2903" s="795" t="s">
        <v>1242</v>
      </c>
      <c r="K2903" s="793" t="s">
        <v>1242</v>
      </c>
      <c r="L2903" s="796">
        <v>0</v>
      </c>
      <c r="M2903" s="792">
        <v>1</v>
      </c>
      <c r="N2903" s="794">
        <v>2619.17</v>
      </c>
      <c r="O2903" s="796"/>
      <c r="P2903" s="796"/>
      <c r="Q2903" s="794"/>
    </row>
    <row r="2904" spans="2:17" s="49" customFormat="1" ht="11.25">
      <c r="B2904" s="791" t="s">
        <v>1225</v>
      </c>
      <c r="C2904" s="792" t="s">
        <v>1233</v>
      </c>
      <c r="D2904" s="792" t="s">
        <v>86</v>
      </c>
      <c r="E2904" s="793" t="s">
        <v>1252</v>
      </c>
      <c r="F2904" s="794">
        <v>2300</v>
      </c>
      <c r="G2904" s="792" t="s">
        <v>8629</v>
      </c>
      <c r="H2904" s="795" t="s">
        <v>8630</v>
      </c>
      <c r="I2904" s="795" t="s">
        <v>1290</v>
      </c>
      <c r="J2904" s="795" t="s">
        <v>1238</v>
      </c>
      <c r="K2904" s="793" t="s">
        <v>1232</v>
      </c>
      <c r="L2904" s="796">
        <v>1</v>
      </c>
      <c r="M2904" s="792">
        <v>12</v>
      </c>
      <c r="N2904" s="794">
        <v>30592.97</v>
      </c>
      <c r="O2904" s="796">
        <v>1</v>
      </c>
      <c r="P2904" s="796">
        <v>6</v>
      </c>
      <c r="Q2904" s="794">
        <v>14730</v>
      </c>
    </row>
    <row r="2905" spans="2:17" s="49" customFormat="1" ht="11.25">
      <c r="B2905" s="791" t="s">
        <v>1225</v>
      </c>
      <c r="C2905" s="792" t="s">
        <v>1233</v>
      </c>
      <c r="D2905" s="792" t="s">
        <v>86</v>
      </c>
      <c r="E2905" s="793" t="s">
        <v>1234</v>
      </c>
      <c r="F2905" s="794">
        <v>2000</v>
      </c>
      <c r="G2905" s="792" t="s">
        <v>8631</v>
      </c>
      <c r="H2905" s="795" t="s">
        <v>8632</v>
      </c>
      <c r="I2905" s="795" t="s">
        <v>1247</v>
      </c>
      <c r="J2905" s="795" t="s">
        <v>1238</v>
      </c>
      <c r="K2905" s="793" t="s">
        <v>1232</v>
      </c>
      <c r="L2905" s="796">
        <v>1</v>
      </c>
      <c r="M2905" s="792">
        <v>12</v>
      </c>
      <c r="N2905" s="794">
        <v>26969.16</v>
      </c>
      <c r="O2905" s="796">
        <v>1</v>
      </c>
      <c r="P2905" s="796">
        <v>6</v>
      </c>
      <c r="Q2905" s="794">
        <v>12885.410000000002</v>
      </c>
    </row>
    <row r="2906" spans="2:17" s="49" customFormat="1" ht="11.25">
      <c r="B2906" s="791" t="s">
        <v>1225</v>
      </c>
      <c r="C2906" s="792" t="s">
        <v>1243</v>
      </c>
      <c r="D2906" s="792" t="s">
        <v>86</v>
      </c>
      <c r="E2906" s="793" t="s">
        <v>1244</v>
      </c>
      <c r="F2906" s="794">
        <v>2000</v>
      </c>
      <c r="G2906" s="792" t="s">
        <v>8633</v>
      </c>
      <c r="H2906" s="795" t="s">
        <v>8634</v>
      </c>
      <c r="I2906" s="795" t="s">
        <v>1299</v>
      </c>
      <c r="J2906" s="795" t="s">
        <v>1238</v>
      </c>
      <c r="K2906" s="793" t="s">
        <v>1251</v>
      </c>
      <c r="L2906" s="796">
        <v>1</v>
      </c>
      <c r="M2906" s="792">
        <v>3</v>
      </c>
      <c r="N2906" s="794">
        <v>6119.99</v>
      </c>
      <c r="O2906" s="796"/>
      <c r="P2906" s="796"/>
      <c r="Q2906" s="794"/>
    </row>
    <row r="2907" spans="2:17" s="49" customFormat="1" ht="11.25">
      <c r="B2907" s="791" t="s">
        <v>1225</v>
      </c>
      <c r="C2907" s="792" t="s">
        <v>1233</v>
      </c>
      <c r="D2907" s="792" t="s">
        <v>86</v>
      </c>
      <c r="E2907" s="793" t="s">
        <v>2745</v>
      </c>
      <c r="F2907" s="794">
        <v>2000</v>
      </c>
      <c r="G2907" s="792" t="s">
        <v>8635</v>
      </c>
      <c r="H2907" s="795" t="s">
        <v>8636</v>
      </c>
      <c r="I2907" s="795" t="s">
        <v>8637</v>
      </c>
      <c r="J2907" s="795" t="s">
        <v>1231</v>
      </c>
      <c r="K2907" s="793" t="s">
        <v>1232</v>
      </c>
      <c r="L2907" s="796">
        <v>1</v>
      </c>
      <c r="M2907" s="792">
        <v>12</v>
      </c>
      <c r="N2907" s="794">
        <v>26982.62</v>
      </c>
      <c r="O2907" s="796">
        <v>1</v>
      </c>
      <c r="P2907" s="796">
        <v>6</v>
      </c>
      <c r="Q2907" s="794">
        <v>12719.03</v>
      </c>
    </row>
    <row r="2908" spans="2:17" s="49" customFormat="1" ht="11.25">
      <c r="B2908" s="791" t="s">
        <v>1225</v>
      </c>
      <c r="C2908" s="792" t="s">
        <v>1233</v>
      </c>
      <c r="D2908" s="792" t="s">
        <v>86</v>
      </c>
      <c r="E2908" s="793" t="s">
        <v>1234</v>
      </c>
      <c r="F2908" s="794">
        <v>2000</v>
      </c>
      <c r="G2908" s="792" t="s">
        <v>8638</v>
      </c>
      <c r="H2908" s="795" t="s">
        <v>8639</v>
      </c>
      <c r="I2908" s="795" t="s">
        <v>1331</v>
      </c>
      <c r="J2908" s="795" t="s">
        <v>1238</v>
      </c>
      <c r="K2908" s="793" t="s">
        <v>1232</v>
      </c>
      <c r="L2908" s="796">
        <v>1</v>
      </c>
      <c r="M2908" s="792">
        <v>12</v>
      </c>
      <c r="N2908" s="794">
        <v>26814.03</v>
      </c>
      <c r="O2908" s="796">
        <v>1</v>
      </c>
      <c r="P2908" s="796">
        <v>6</v>
      </c>
      <c r="Q2908" s="794">
        <v>12918.33</v>
      </c>
    </row>
    <row r="2909" spans="2:17" s="49" customFormat="1" ht="11.25">
      <c r="B2909" s="791" t="s">
        <v>1225</v>
      </c>
      <c r="C2909" s="792" t="s">
        <v>1233</v>
      </c>
      <c r="D2909" s="792" t="s">
        <v>86</v>
      </c>
      <c r="E2909" s="793" t="s">
        <v>1234</v>
      </c>
      <c r="F2909" s="794">
        <v>2000</v>
      </c>
      <c r="G2909" s="792" t="s">
        <v>8640</v>
      </c>
      <c r="H2909" s="795" t="s">
        <v>8641</v>
      </c>
      <c r="I2909" s="795" t="s">
        <v>1331</v>
      </c>
      <c r="J2909" s="795" t="s">
        <v>1238</v>
      </c>
      <c r="K2909" s="793" t="s">
        <v>1232</v>
      </c>
      <c r="L2909" s="796">
        <v>1</v>
      </c>
      <c r="M2909" s="792">
        <v>12</v>
      </c>
      <c r="N2909" s="794">
        <v>26927.360000000001</v>
      </c>
      <c r="O2909" s="796">
        <v>1</v>
      </c>
      <c r="P2909" s="796">
        <v>6</v>
      </c>
      <c r="Q2909" s="794">
        <v>12925</v>
      </c>
    </row>
    <row r="2910" spans="2:17" s="49" customFormat="1" ht="11.25">
      <c r="B2910" s="791" t="s">
        <v>1225</v>
      </c>
      <c r="C2910" s="792" t="s">
        <v>1233</v>
      </c>
      <c r="D2910" s="792" t="s">
        <v>86</v>
      </c>
      <c r="E2910" s="793" t="s">
        <v>2062</v>
      </c>
      <c r="F2910" s="794">
        <v>2300</v>
      </c>
      <c r="G2910" s="792" t="s">
        <v>8642</v>
      </c>
      <c r="H2910" s="795" t="s">
        <v>8643</v>
      </c>
      <c r="I2910" s="795" t="s">
        <v>2001</v>
      </c>
      <c r="J2910" s="795" t="s">
        <v>1238</v>
      </c>
      <c r="K2910" s="793" t="s">
        <v>1232</v>
      </c>
      <c r="L2910" s="796">
        <v>1</v>
      </c>
      <c r="M2910" s="792">
        <v>12</v>
      </c>
      <c r="N2910" s="794">
        <v>30629.07</v>
      </c>
      <c r="O2910" s="796">
        <v>1</v>
      </c>
      <c r="P2910" s="796">
        <v>6</v>
      </c>
      <c r="Q2910" s="794">
        <v>14727.92</v>
      </c>
    </row>
    <row r="2911" spans="2:17" s="49" customFormat="1" ht="11.25">
      <c r="B2911" s="791" t="s">
        <v>1225</v>
      </c>
      <c r="C2911" s="792" t="s">
        <v>1233</v>
      </c>
      <c r="D2911" s="792" t="s">
        <v>86</v>
      </c>
      <c r="E2911" s="793" t="s">
        <v>1339</v>
      </c>
      <c r="F2911" s="794">
        <v>2300</v>
      </c>
      <c r="G2911" s="792" t="s">
        <v>8644</v>
      </c>
      <c r="H2911" s="795" t="s">
        <v>8645</v>
      </c>
      <c r="I2911" s="795" t="s">
        <v>1296</v>
      </c>
      <c r="J2911" s="795" t="s">
        <v>1231</v>
      </c>
      <c r="K2911" s="793" t="s">
        <v>1232</v>
      </c>
      <c r="L2911" s="796">
        <v>1</v>
      </c>
      <c r="M2911" s="792">
        <v>12</v>
      </c>
      <c r="N2911" s="794">
        <v>30579.7</v>
      </c>
      <c r="O2911" s="796">
        <v>1</v>
      </c>
      <c r="P2911" s="796">
        <v>6</v>
      </c>
      <c r="Q2911" s="794">
        <v>15685.9</v>
      </c>
    </row>
    <row r="2912" spans="2:17" s="49" customFormat="1" ht="11.25">
      <c r="B2912" s="791" t="s">
        <v>1225</v>
      </c>
      <c r="C2912" s="792" t="s">
        <v>1233</v>
      </c>
      <c r="D2912" s="792" t="s">
        <v>86</v>
      </c>
      <c r="E2912" s="793" t="s">
        <v>2229</v>
      </c>
      <c r="F2912" s="794">
        <v>2600</v>
      </c>
      <c r="G2912" s="792" t="s">
        <v>8646</v>
      </c>
      <c r="H2912" s="795" t="s">
        <v>8647</v>
      </c>
      <c r="I2912" s="795" t="s">
        <v>1303</v>
      </c>
      <c r="J2912" s="795" t="s">
        <v>1238</v>
      </c>
      <c r="K2912" s="793" t="s">
        <v>1251</v>
      </c>
      <c r="L2912" s="796">
        <v>1</v>
      </c>
      <c r="M2912" s="792">
        <v>12</v>
      </c>
      <c r="N2912" s="794">
        <v>34042.729999999996</v>
      </c>
      <c r="O2912" s="796">
        <v>1</v>
      </c>
      <c r="P2912" s="796">
        <v>6</v>
      </c>
      <c r="Q2912" s="794">
        <v>15373.179999999998</v>
      </c>
    </row>
    <row r="2913" spans="2:17" s="49" customFormat="1" ht="11.25">
      <c r="B2913" s="791" t="s">
        <v>1225</v>
      </c>
      <c r="C2913" s="792" t="s">
        <v>1243</v>
      </c>
      <c r="D2913" s="792" t="s">
        <v>86</v>
      </c>
      <c r="E2913" s="793" t="s">
        <v>1339</v>
      </c>
      <c r="F2913" s="794">
        <v>2300</v>
      </c>
      <c r="G2913" s="792" t="s">
        <v>8648</v>
      </c>
      <c r="H2913" s="795" t="s">
        <v>8649</v>
      </c>
      <c r="I2913" s="795" t="s">
        <v>1775</v>
      </c>
      <c r="J2913" s="795" t="s">
        <v>1256</v>
      </c>
      <c r="K2913" s="793" t="s">
        <v>1232</v>
      </c>
      <c r="L2913" s="796">
        <v>1</v>
      </c>
      <c r="M2913" s="792">
        <v>12</v>
      </c>
      <c r="N2913" s="794">
        <v>30600</v>
      </c>
      <c r="O2913" s="796">
        <v>1</v>
      </c>
      <c r="P2913" s="796">
        <v>6</v>
      </c>
      <c r="Q2913" s="794">
        <v>14652.05</v>
      </c>
    </row>
    <row r="2914" spans="2:17" s="49" customFormat="1" ht="11.25">
      <c r="B2914" s="791" t="s">
        <v>1225</v>
      </c>
      <c r="C2914" s="792" t="s">
        <v>1233</v>
      </c>
      <c r="D2914" s="792" t="s">
        <v>86</v>
      </c>
      <c r="E2914" s="793" t="s">
        <v>1819</v>
      </c>
      <c r="F2914" s="794">
        <v>2600</v>
      </c>
      <c r="G2914" s="792" t="s">
        <v>8650</v>
      </c>
      <c r="H2914" s="795" t="s">
        <v>8651</v>
      </c>
      <c r="I2914" s="795" t="s">
        <v>1290</v>
      </c>
      <c r="J2914" s="795" t="s">
        <v>1238</v>
      </c>
      <c r="K2914" s="793" t="s">
        <v>1232</v>
      </c>
      <c r="L2914" s="796">
        <v>1</v>
      </c>
      <c r="M2914" s="792">
        <v>12</v>
      </c>
      <c r="N2914" s="794">
        <v>30202.19</v>
      </c>
      <c r="O2914" s="796">
        <v>1</v>
      </c>
      <c r="P2914" s="796">
        <v>6</v>
      </c>
      <c r="Q2914" s="794">
        <v>16528.55</v>
      </c>
    </row>
    <row r="2915" spans="2:17" s="49" customFormat="1" ht="11.25">
      <c r="B2915" s="791" t="s">
        <v>1225</v>
      </c>
      <c r="C2915" s="792" t="s">
        <v>1233</v>
      </c>
      <c r="D2915" s="792" t="s">
        <v>86</v>
      </c>
      <c r="E2915" s="793" t="s">
        <v>1244</v>
      </c>
      <c r="F2915" s="794">
        <v>2000</v>
      </c>
      <c r="G2915" s="792" t="s">
        <v>8652</v>
      </c>
      <c r="H2915" s="795" t="s">
        <v>8653</v>
      </c>
      <c r="I2915" s="795" t="s">
        <v>1290</v>
      </c>
      <c r="J2915" s="795" t="s">
        <v>1238</v>
      </c>
      <c r="K2915" s="793" t="s">
        <v>1232</v>
      </c>
      <c r="L2915" s="796">
        <v>1</v>
      </c>
      <c r="M2915" s="792">
        <v>12</v>
      </c>
      <c r="N2915" s="794">
        <v>27133.33</v>
      </c>
      <c r="O2915" s="796">
        <v>1</v>
      </c>
      <c r="P2915" s="796">
        <v>6</v>
      </c>
      <c r="Q2915" s="794">
        <v>12796.539999999999</v>
      </c>
    </row>
    <row r="2916" spans="2:17" s="49" customFormat="1" ht="11.25">
      <c r="B2916" s="791" t="s">
        <v>1225</v>
      </c>
      <c r="C2916" s="792" t="s">
        <v>1233</v>
      </c>
      <c r="D2916" s="792" t="s">
        <v>86</v>
      </c>
      <c r="E2916" s="793" t="s">
        <v>1244</v>
      </c>
      <c r="F2916" s="794">
        <v>2000</v>
      </c>
      <c r="G2916" s="792" t="s">
        <v>8654</v>
      </c>
      <c r="H2916" s="795" t="s">
        <v>8655</v>
      </c>
      <c r="I2916" s="795" t="s">
        <v>4093</v>
      </c>
      <c r="J2916" s="795" t="s">
        <v>1238</v>
      </c>
      <c r="K2916" s="793" t="s">
        <v>1251</v>
      </c>
      <c r="L2916" s="796">
        <v>1</v>
      </c>
      <c r="M2916" s="792">
        <v>12</v>
      </c>
      <c r="N2916" s="794">
        <v>27124.17</v>
      </c>
      <c r="O2916" s="796">
        <v>1</v>
      </c>
      <c r="P2916" s="796">
        <v>6</v>
      </c>
      <c r="Q2916" s="794">
        <v>12776.95</v>
      </c>
    </row>
    <row r="2917" spans="2:17" s="49" customFormat="1" ht="11.25">
      <c r="B2917" s="791" t="s">
        <v>1225</v>
      </c>
      <c r="C2917" s="792" t="s">
        <v>1233</v>
      </c>
      <c r="D2917" s="792" t="s">
        <v>86</v>
      </c>
      <c r="E2917" s="793" t="s">
        <v>1339</v>
      </c>
      <c r="F2917" s="794">
        <v>2300</v>
      </c>
      <c r="G2917" s="792" t="s">
        <v>8656</v>
      </c>
      <c r="H2917" s="795" t="s">
        <v>8657</v>
      </c>
      <c r="I2917" s="795" t="s">
        <v>4609</v>
      </c>
      <c r="J2917" s="795" t="s">
        <v>1256</v>
      </c>
      <c r="K2917" s="793" t="s">
        <v>1251</v>
      </c>
      <c r="L2917" s="796">
        <v>1</v>
      </c>
      <c r="M2917" s="792">
        <v>12</v>
      </c>
      <c r="N2917" s="794">
        <v>30561.510000000002</v>
      </c>
      <c r="O2917" s="796">
        <v>1</v>
      </c>
      <c r="P2917" s="796">
        <v>6</v>
      </c>
      <c r="Q2917" s="794">
        <v>14728.72</v>
      </c>
    </row>
    <row r="2918" spans="2:17" s="49" customFormat="1" ht="11.25">
      <c r="B2918" s="791" t="s">
        <v>1225</v>
      </c>
      <c r="C2918" s="792" t="s">
        <v>1233</v>
      </c>
      <c r="D2918" s="792" t="s">
        <v>86</v>
      </c>
      <c r="E2918" s="793" t="s">
        <v>3168</v>
      </c>
      <c r="F2918" s="794">
        <v>2000</v>
      </c>
      <c r="G2918" s="792" t="s">
        <v>8658</v>
      </c>
      <c r="H2918" s="795" t="s">
        <v>8659</v>
      </c>
      <c r="I2918" s="795" t="s">
        <v>8660</v>
      </c>
      <c r="J2918" s="795" t="s">
        <v>1256</v>
      </c>
      <c r="K2918" s="793" t="s">
        <v>1232</v>
      </c>
      <c r="L2918" s="796">
        <v>1</v>
      </c>
      <c r="M2918" s="792">
        <v>12</v>
      </c>
      <c r="N2918" s="794">
        <v>26802.91</v>
      </c>
      <c r="O2918" s="796">
        <v>1</v>
      </c>
      <c r="P2918" s="796">
        <v>6</v>
      </c>
      <c r="Q2918" s="794">
        <v>12873.47</v>
      </c>
    </row>
    <row r="2919" spans="2:17" s="49" customFormat="1" ht="11.25">
      <c r="B2919" s="791" t="s">
        <v>1225</v>
      </c>
      <c r="C2919" s="792" t="s">
        <v>1233</v>
      </c>
      <c r="D2919" s="792" t="s">
        <v>86</v>
      </c>
      <c r="E2919" s="793" t="s">
        <v>2898</v>
      </c>
      <c r="F2919" s="794">
        <v>3600</v>
      </c>
      <c r="G2919" s="792" t="s">
        <v>8661</v>
      </c>
      <c r="H2919" s="795" t="s">
        <v>8662</v>
      </c>
      <c r="I2919" s="795" t="s">
        <v>1283</v>
      </c>
      <c r="J2919" s="795" t="s">
        <v>1256</v>
      </c>
      <c r="K2919" s="793" t="s">
        <v>1251</v>
      </c>
      <c r="L2919" s="796">
        <v>1</v>
      </c>
      <c r="M2919" s="792">
        <v>12</v>
      </c>
      <c r="N2919" s="794">
        <v>46114.25</v>
      </c>
      <c r="O2919" s="796">
        <v>1</v>
      </c>
      <c r="P2919" s="796">
        <v>6</v>
      </c>
      <c r="Q2919" s="794">
        <v>22525.749999999996</v>
      </c>
    </row>
    <row r="2920" spans="2:17" s="49" customFormat="1" ht="11.25">
      <c r="B2920" s="791" t="s">
        <v>1225</v>
      </c>
      <c r="C2920" s="792" t="s">
        <v>1233</v>
      </c>
      <c r="D2920" s="792" t="s">
        <v>86</v>
      </c>
      <c r="E2920" s="793" t="s">
        <v>1244</v>
      </c>
      <c r="F2920" s="794">
        <v>1500</v>
      </c>
      <c r="G2920" s="792" t="s">
        <v>8663</v>
      </c>
      <c r="H2920" s="795" t="s">
        <v>8664</v>
      </c>
      <c r="I2920" s="795" t="s">
        <v>8665</v>
      </c>
      <c r="J2920" s="795" t="s">
        <v>1256</v>
      </c>
      <c r="K2920" s="793" t="s">
        <v>1327</v>
      </c>
      <c r="L2920" s="796">
        <v>1</v>
      </c>
      <c r="M2920" s="792">
        <v>12</v>
      </c>
      <c r="N2920" s="794">
        <v>21067.919999999998</v>
      </c>
      <c r="O2920" s="796">
        <v>0</v>
      </c>
      <c r="P2920" s="796">
        <v>1</v>
      </c>
      <c r="Q2920" s="794">
        <v>1983.33</v>
      </c>
    </row>
    <row r="2921" spans="2:17" s="49" customFormat="1" ht="11.25">
      <c r="B2921" s="791" t="s">
        <v>1225</v>
      </c>
      <c r="C2921" s="797" t="s">
        <v>1226</v>
      </c>
      <c r="D2921" s="791" t="s">
        <v>8666</v>
      </c>
      <c r="E2921" s="798" t="s">
        <v>8667</v>
      </c>
      <c r="F2921" s="799">
        <v>2100</v>
      </c>
      <c r="G2921" s="791" t="s">
        <v>8668</v>
      </c>
      <c r="H2921" s="800" t="s">
        <v>8669</v>
      </c>
      <c r="I2921" s="795" t="s">
        <v>8670</v>
      </c>
      <c r="J2921" s="795" t="s">
        <v>8671</v>
      </c>
      <c r="K2921" s="798" t="s">
        <v>8672</v>
      </c>
      <c r="L2921" s="791">
        <v>4</v>
      </c>
      <c r="M2921" s="791">
        <v>12</v>
      </c>
      <c r="N2921" s="801">
        <v>25200</v>
      </c>
      <c r="O2921" s="791"/>
      <c r="P2921" s="791"/>
      <c r="Q2921" s="801"/>
    </row>
    <row r="2922" spans="2:17" s="49" customFormat="1" ht="11.25">
      <c r="B2922" s="791" t="s">
        <v>1225</v>
      </c>
      <c r="C2922" s="797" t="s">
        <v>1226</v>
      </c>
      <c r="D2922" s="791" t="s">
        <v>8666</v>
      </c>
      <c r="E2922" s="798" t="s">
        <v>8673</v>
      </c>
      <c r="F2922" s="799">
        <v>3100</v>
      </c>
      <c r="G2922" s="791" t="s">
        <v>8674</v>
      </c>
      <c r="H2922" s="800" t="s">
        <v>8675</v>
      </c>
      <c r="I2922" s="795" t="s">
        <v>8676</v>
      </c>
      <c r="J2922" s="795" t="s">
        <v>8677</v>
      </c>
      <c r="K2922" s="798" t="s">
        <v>8672</v>
      </c>
      <c r="L2922" s="791">
        <v>4</v>
      </c>
      <c r="M2922" s="791">
        <v>12</v>
      </c>
      <c r="N2922" s="801">
        <v>37200</v>
      </c>
      <c r="O2922" s="791"/>
      <c r="P2922" s="791"/>
      <c r="Q2922" s="801"/>
    </row>
    <row r="2923" spans="2:17">
      <c r="B2923" s="791" t="s">
        <v>1225</v>
      </c>
      <c r="C2923" s="797" t="s">
        <v>1226</v>
      </c>
      <c r="D2923" s="791" t="s">
        <v>8666</v>
      </c>
      <c r="E2923" s="798" t="s">
        <v>8678</v>
      </c>
      <c r="F2923" s="799">
        <v>1800</v>
      </c>
      <c r="G2923" s="791" t="s">
        <v>8679</v>
      </c>
      <c r="H2923" s="800" t="s">
        <v>8680</v>
      </c>
      <c r="I2923" s="795" t="s">
        <v>8681</v>
      </c>
      <c r="J2923" s="795" t="s">
        <v>8682</v>
      </c>
      <c r="K2923" s="798" t="s">
        <v>8683</v>
      </c>
      <c r="L2923" s="791">
        <v>4</v>
      </c>
      <c r="M2923" s="791">
        <v>12</v>
      </c>
      <c r="N2923" s="801">
        <v>21600</v>
      </c>
      <c r="O2923" s="791"/>
      <c r="P2923" s="791"/>
      <c r="Q2923" s="801"/>
    </row>
    <row r="2924" spans="2:17">
      <c r="B2924" s="791" t="s">
        <v>1225</v>
      </c>
      <c r="C2924" s="797" t="s">
        <v>1226</v>
      </c>
      <c r="D2924" s="791" t="s">
        <v>8666</v>
      </c>
      <c r="E2924" s="798" t="s">
        <v>8684</v>
      </c>
      <c r="F2924" s="799">
        <v>1500</v>
      </c>
      <c r="G2924" s="791" t="s">
        <v>8685</v>
      </c>
      <c r="H2924" s="800" t="s">
        <v>8686</v>
      </c>
      <c r="I2924" s="795" t="s">
        <v>8687</v>
      </c>
      <c r="J2924" s="795" t="s">
        <v>8677</v>
      </c>
      <c r="K2924" s="798" t="s">
        <v>8672</v>
      </c>
      <c r="L2924" s="791">
        <v>4</v>
      </c>
      <c r="M2924" s="791">
        <v>12</v>
      </c>
      <c r="N2924" s="801">
        <v>18000</v>
      </c>
      <c r="O2924" s="791"/>
      <c r="P2924" s="791"/>
      <c r="Q2924" s="801"/>
    </row>
    <row r="2925" spans="2:17">
      <c r="B2925" s="791" t="s">
        <v>1225</v>
      </c>
      <c r="C2925" s="797" t="s">
        <v>1226</v>
      </c>
      <c r="D2925" s="791" t="s">
        <v>8666</v>
      </c>
      <c r="E2925" s="798" t="s">
        <v>8684</v>
      </c>
      <c r="F2925" s="799">
        <v>1500</v>
      </c>
      <c r="G2925" s="791" t="s">
        <v>8688</v>
      </c>
      <c r="H2925" s="800" t="s">
        <v>8689</v>
      </c>
      <c r="I2925" s="795" t="s">
        <v>8690</v>
      </c>
      <c r="J2925" s="795" t="s">
        <v>8682</v>
      </c>
      <c r="K2925" s="798" t="s">
        <v>8683</v>
      </c>
      <c r="L2925" s="791">
        <v>4</v>
      </c>
      <c r="M2925" s="791">
        <v>12</v>
      </c>
      <c r="N2925" s="801">
        <v>18000</v>
      </c>
      <c r="O2925" s="791"/>
      <c r="P2925" s="791"/>
      <c r="Q2925" s="801"/>
    </row>
    <row r="2926" spans="2:17">
      <c r="B2926" s="791" t="s">
        <v>1225</v>
      </c>
      <c r="C2926" s="797" t="s">
        <v>1226</v>
      </c>
      <c r="D2926" s="791" t="s">
        <v>8666</v>
      </c>
      <c r="E2926" s="798" t="s">
        <v>8691</v>
      </c>
      <c r="F2926" s="799">
        <v>4500</v>
      </c>
      <c r="G2926" s="791" t="s">
        <v>8692</v>
      </c>
      <c r="H2926" s="800" t="s">
        <v>8693</v>
      </c>
      <c r="I2926" s="795" t="s">
        <v>8694</v>
      </c>
      <c r="J2926" s="795" t="s">
        <v>8671</v>
      </c>
      <c r="K2926" s="798" t="s">
        <v>8683</v>
      </c>
      <c r="L2926" s="791">
        <v>4</v>
      </c>
      <c r="M2926" s="791">
        <v>12</v>
      </c>
      <c r="N2926" s="801">
        <v>54000</v>
      </c>
      <c r="O2926" s="791"/>
      <c r="P2926" s="791"/>
      <c r="Q2926" s="801"/>
    </row>
    <row r="2927" spans="2:17">
      <c r="B2927" s="791" t="s">
        <v>1225</v>
      </c>
      <c r="C2927" s="797" t="s">
        <v>1226</v>
      </c>
      <c r="D2927" s="791" t="s">
        <v>8666</v>
      </c>
      <c r="E2927" s="798" t="s">
        <v>8695</v>
      </c>
      <c r="F2927" s="799">
        <v>3100</v>
      </c>
      <c r="G2927" s="791" t="s">
        <v>8696</v>
      </c>
      <c r="H2927" s="800" t="s">
        <v>8697</v>
      </c>
      <c r="I2927" s="795" t="s">
        <v>8698</v>
      </c>
      <c r="J2927" s="795" t="s">
        <v>8671</v>
      </c>
      <c r="K2927" s="798" t="s">
        <v>8683</v>
      </c>
      <c r="L2927" s="791">
        <v>4</v>
      </c>
      <c r="M2927" s="791">
        <v>12</v>
      </c>
      <c r="N2927" s="801">
        <v>37200</v>
      </c>
      <c r="O2927" s="791"/>
      <c r="P2927" s="791"/>
      <c r="Q2927" s="801"/>
    </row>
    <row r="2928" spans="2:17">
      <c r="B2928" s="791" t="s">
        <v>1225</v>
      </c>
      <c r="C2928" s="797" t="s">
        <v>1226</v>
      </c>
      <c r="D2928" s="791" t="s">
        <v>8666</v>
      </c>
      <c r="E2928" s="798" t="s">
        <v>8699</v>
      </c>
      <c r="F2928" s="799">
        <v>2300</v>
      </c>
      <c r="G2928" s="791" t="s">
        <v>8700</v>
      </c>
      <c r="H2928" s="800" t="s">
        <v>8701</v>
      </c>
      <c r="I2928" s="795" t="s">
        <v>8702</v>
      </c>
      <c r="J2928" s="795" t="s">
        <v>8682</v>
      </c>
      <c r="K2928" s="798" t="s">
        <v>8683</v>
      </c>
      <c r="L2928" s="791">
        <v>4</v>
      </c>
      <c r="M2928" s="791">
        <v>12</v>
      </c>
      <c r="N2928" s="801">
        <v>27600</v>
      </c>
      <c r="O2928" s="791"/>
      <c r="P2928" s="791"/>
      <c r="Q2928" s="801"/>
    </row>
    <row r="2929" spans="2:17">
      <c r="B2929" s="791" t="s">
        <v>1225</v>
      </c>
      <c r="C2929" s="797" t="s">
        <v>1226</v>
      </c>
      <c r="D2929" s="791" t="s">
        <v>8666</v>
      </c>
      <c r="E2929" s="798" t="s">
        <v>8703</v>
      </c>
      <c r="F2929" s="799">
        <v>2700</v>
      </c>
      <c r="G2929" s="791" t="s">
        <v>8704</v>
      </c>
      <c r="H2929" s="800" t="s">
        <v>8705</v>
      </c>
      <c r="I2929" s="795" t="s">
        <v>8687</v>
      </c>
      <c r="J2929" s="795" t="s">
        <v>8671</v>
      </c>
      <c r="K2929" s="798" t="s">
        <v>8672</v>
      </c>
      <c r="L2929" s="791">
        <v>4</v>
      </c>
      <c r="M2929" s="791">
        <v>12</v>
      </c>
      <c r="N2929" s="801">
        <v>32400</v>
      </c>
      <c r="O2929" s="791"/>
      <c r="P2929" s="791"/>
      <c r="Q2929" s="801"/>
    </row>
    <row r="2930" spans="2:17">
      <c r="B2930" s="791" t="s">
        <v>1225</v>
      </c>
      <c r="C2930" s="797" t="s">
        <v>1226</v>
      </c>
      <c r="D2930" s="791" t="s">
        <v>8666</v>
      </c>
      <c r="E2930" s="798" t="s">
        <v>8673</v>
      </c>
      <c r="F2930" s="799">
        <v>2700</v>
      </c>
      <c r="G2930" s="791" t="s">
        <v>8706</v>
      </c>
      <c r="H2930" s="800" t="s">
        <v>8707</v>
      </c>
      <c r="I2930" s="795" t="s">
        <v>8708</v>
      </c>
      <c r="J2930" s="795" t="s">
        <v>8682</v>
      </c>
      <c r="K2930" s="798" t="s">
        <v>8683</v>
      </c>
      <c r="L2930" s="791">
        <v>4</v>
      </c>
      <c r="M2930" s="791">
        <v>12</v>
      </c>
      <c r="N2930" s="801">
        <v>32400</v>
      </c>
      <c r="O2930" s="791"/>
      <c r="P2930" s="791"/>
      <c r="Q2930" s="801"/>
    </row>
    <row r="2931" spans="2:17">
      <c r="B2931" s="791" t="s">
        <v>1225</v>
      </c>
      <c r="C2931" s="797" t="s">
        <v>1226</v>
      </c>
      <c r="D2931" s="791" t="s">
        <v>8666</v>
      </c>
      <c r="E2931" s="798" t="s">
        <v>8703</v>
      </c>
      <c r="F2931" s="799">
        <v>2700</v>
      </c>
      <c r="G2931" s="791" t="s">
        <v>8709</v>
      </c>
      <c r="H2931" s="800" t="s">
        <v>8710</v>
      </c>
      <c r="I2931" s="795" t="s">
        <v>8711</v>
      </c>
      <c r="J2931" s="795" t="s">
        <v>8677</v>
      </c>
      <c r="K2931" s="798" t="s">
        <v>8672</v>
      </c>
      <c r="L2931" s="791">
        <v>4</v>
      </c>
      <c r="M2931" s="791">
        <v>12</v>
      </c>
      <c r="N2931" s="801">
        <v>32400</v>
      </c>
      <c r="O2931" s="791"/>
      <c r="P2931" s="791"/>
      <c r="Q2931" s="801"/>
    </row>
    <row r="2932" spans="2:17">
      <c r="B2932" s="791" t="s">
        <v>1225</v>
      </c>
      <c r="C2932" s="797" t="s">
        <v>1226</v>
      </c>
      <c r="D2932" s="791" t="s">
        <v>8666</v>
      </c>
      <c r="E2932" s="798" t="s">
        <v>8712</v>
      </c>
      <c r="F2932" s="799">
        <v>2100</v>
      </c>
      <c r="G2932" s="791" t="s">
        <v>8713</v>
      </c>
      <c r="H2932" s="800" t="s">
        <v>8714</v>
      </c>
      <c r="I2932" s="795" t="s">
        <v>8715</v>
      </c>
      <c r="J2932" s="795" t="s">
        <v>8682</v>
      </c>
      <c r="K2932" s="798" t="s">
        <v>8683</v>
      </c>
      <c r="L2932" s="791">
        <v>4</v>
      </c>
      <c r="M2932" s="791">
        <v>12</v>
      </c>
      <c r="N2932" s="801">
        <v>25200</v>
      </c>
      <c r="O2932" s="791"/>
      <c r="P2932" s="791"/>
      <c r="Q2932" s="801"/>
    </row>
    <row r="2933" spans="2:17">
      <c r="B2933" s="791" t="s">
        <v>1225</v>
      </c>
      <c r="C2933" s="797" t="s">
        <v>1226</v>
      </c>
      <c r="D2933" s="791" t="s">
        <v>8666</v>
      </c>
      <c r="E2933" s="798" t="s">
        <v>8716</v>
      </c>
      <c r="F2933" s="799">
        <v>2100</v>
      </c>
      <c r="G2933" s="791" t="s">
        <v>8717</v>
      </c>
      <c r="H2933" s="800" t="s">
        <v>8718</v>
      </c>
      <c r="I2933" s="795" t="s">
        <v>8687</v>
      </c>
      <c r="J2933" s="795" t="s">
        <v>8671</v>
      </c>
      <c r="K2933" s="798" t="s">
        <v>8672</v>
      </c>
      <c r="L2933" s="791">
        <v>4</v>
      </c>
      <c r="M2933" s="791">
        <v>12</v>
      </c>
      <c r="N2933" s="801">
        <v>25200</v>
      </c>
      <c r="O2933" s="791"/>
      <c r="P2933" s="791"/>
      <c r="Q2933" s="801"/>
    </row>
    <row r="2934" spans="2:17">
      <c r="B2934" s="791" t="s">
        <v>1225</v>
      </c>
      <c r="C2934" s="797" t="s">
        <v>1226</v>
      </c>
      <c r="D2934" s="791" t="s">
        <v>8666</v>
      </c>
      <c r="E2934" s="798" t="s">
        <v>8719</v>
      </c>
      <c r="F2934" s="799">
        <v>2100</v>
      </c>
      <c r="G2934" s="791" t="s">
        <v>8720</v>
      </c>
      <c r="H2934" s="800" t="s">
        <v>8721</v>
      </c>
      <c r="I2934" s="795" t="s">
        <v>8722</v>
      </c>
      <c r="J2934" s="795" t="s">
        <v>8723</v>
      </c>
      <c r="K2934" s="798" t="s">
        <v>8724</v>
      </c>
      <c r="L2934" s="791">
        <v>4</v>
      </c>
      <c r="M2934" s="791">
        <v>12</v>
      </c>
      <c r="N2934" s="801">
        <v>25200</v>
      </c>
      <c r="O2934" s="791"/>
      <c r="P2934" s="791"/>
      <c r="Q2934" s="801"/>
    </row>
    <row r="2935" spans="2:17">
      <c r="B2935" s="791" t="s">
        <v>1225</v>
      </c>
      <c r="C2935" s="797" t="s">
        <v>1226</v>
      </c>
      <c r="D2935" s="791" t="s">
        <v>8666</v>
      </c>
      <c r="E2935" s="798" t="s">
        <v>8712</v>
      </c>
      <c r="F2935" s="799">
        <v>2100</v>
      </c>
      <c r="G2935" s="791" t="s">
        <v>8725</v>
      </c>
      <c r="H2935" s="800" t="s">
        <v>8726</v>
      </c>
      <c r="I2935" s="795" t="s">
        <v>8727</v>
      </c>
      <c r="J2935" s="795" t="s">
        <v>8677</v>
      </c>
      <c r="K2935" s="798" t="s">
        <v>8724</v>
      </c>
      <c r="L2935" s="791">
        <v>4</v>
      </c>
      <c r="M2935" s="791">
        <v>12</v>
      </c>
      <c r="N2935" s="801">
        <v>25200</v>
      </c>
      <c r="O2935" s="791"/>
      <c r="P2935" s="791"/>
      <c r="Q2935" s="801"/>
    </row>
    <row r="2936" spans="2:17">
      <c r="B2936" s="791" t="s">
        <v>1225</v>
      </c>
      <c r="C2936" s="797" t="s">
        <v>1226</v>
      </c>
      <c r="D2936" s="791" t="s">
        <v>8666</v>
      </c>
      <c r="E2936" s="798" t="s">
        <v>8719</v>
      </c>
      <c r="F2936" s="799">
        <v>2000</v>
      </c>
      <c r="G2936" s="791" t="s">
        <v>8728</v>
      </c>
      <c r="H2936" s="800" t="s">
        <v>8729</v>
      </c>
      <c r="I2936" s="795" t="s">
        <v>8722</v>
      </c>
      <c r="J2936" s="795" t="s">
        <v>8677</v>
      </c>
      <c r="K2936" s="798" t="s">
        <v>8672</v>
      </c>
      <c r="L2936" s="791">
        <v>4</v>
      </c>
      <c r="M2936" s="791">
        <v>12</v>
      </c>
      <c r="N2936" s="801">
        <v>24000</v>
      </c>
      <c r="O2936" s="791"/>
      <c r="P2936" s="791"/>
      <c r="Q2936" s="801"/>
    </row>
    <row r="2937" spans="2:17">
      <c r="B2937" s="791" t="s">
        <v>1225</v>
      </c>
      <c r="C2937" s="797" t="s">
        <v>1226</v>
      </c>
      <c r="D2937" s="791" t="s">
        <v>8666</v>
      </c>
      <c r="E2937" s="798" t="s">
        <v>8712</v>
      </c>
      <c r="F2937" s="799">
        <v>2100</v>
      </c>
      <c r="G2937" s="791" t="s">
        <v>8730</v>
      </c>
      <c r="H2937" s="800" t="s">
        <v>8731</v>
      </c>
      <c r="I2937" s="795" t="s">
        <v>8732</v>
      </c>
      <c r="J2937" s="795" t="s">
        <v>8671</v>
      </c>
      <c r="K2937" s="798" t="s">
        <v>8672</v>
      </c>
      <c r="L2937" s="791">
        <v>4</v>
      </c>
      <c r="M2937" s="791">
        <v>12</v>
      </c>
      <c r="N2937" s="801">
        <v>25200</v>
      </c>
      <c r="O2937" s="791"/>
      <c r="P2937" s="791"/>
      <c r="Q2937" s="801"/>
    </row>
    <row r="2938" spans="2:17">
      <c r="B2938" s="791" t="s">
        <v>1225</v>
      </c>
      <c r="C2938" s="797" t="s">
        <v>1226</v>
      </c>
      <c r="D2938" s="791" t="s">
        <v>8666</v>
      </c>
      <c r="E2938" s="798" t="s">
        <v>8703</v>
      </c>
      <c r="F2938" s="799">
        <v>2700</v>
      </c>
      <c r="G2938" s="791" t="s">
        <v>8733</v>
      </c>
      <c r="H2938" s="800" t="s">
        <v>8734</v>
      </c>
      <c r="I2938" s="795" t="s">
        <v>8687</v>
      </c>
      <c r="J2938" s="795" t="s">
        <v>8677</v>
      </c>
      <c r="K2938" s="798" t="s">
        <v>8672</v>
      </c>
      <c r="L2938" s="791">
        <v>4</v>
      </c>
      <c r="M2938" s="791">
        <v>12</v>
      </c>
      <c r="N2938" s="801">
        <v>32400</v>
      </c>
      <c r="O2938" s="791"/>
      <c r="P2938" s="791"/>
      <c r="Q2938" s="801"/>
    </row>
    <row r="2939" spans="2:17">
      <c r="B2939" s="791" t="s">
        <v>1225</v>
      </c>
      <c r="C2939" s="797" t="s">
        <v>1226</v>
      </c>
      <c r="D2939" s="791" t="s">
        <v>8666</v>
      </c>
      <c r="E2939" s="798" t="s">
        <v>8684</v>
      </c>
      <c r="F2939" s="799">
        <v>1500</v>
      </c>
      <c r="G2939" s="791" t="s">
        <v>8735</v>
      </c>
      <c r="H2939" s="800" t="s">
        <v>8736</v>
      </c>
      <c r="I2939" s="795" t="s">
        <v>8737</v>
      </c>
      <c r="J2939" s="795" t="s">
        <v>8671</v>
      </c>
      <c r="K2939" s="798" t="s">
        <v>8672</v>
      </c>
      <c r="L2939" s="791">
        <v>4</v>
      </c>
      <c r="M2939" s="791">
        <v>12</v>
      </c>
      <c r="N2939" s="801">
        <v>18000</v>
      </c>
      <c r="O2939" s="791"/>
      <c r="P2939" s="791"/>
      <c r="Q2939" s="801"/>
    </row>
    <row r="2940" spans="2:17">
      <c r="B2940" s="791" t="s">
        <v>1225</v>
      </c>
      <c r="C2940" s="797" t="s">
        <v>1226</v>
      </c>
      <c r="D2940" s="791" t="s">
        <v>8666</v>
      </c>
      <c r="E2940" s="798" t="s">
        <v>8719</v>
      </c>
      <c r="F2940" s="799">
        <v>2100</v>
      </c>
      <c r="G2940" s="791" t="s">
        <v>8738</v>
      </c>
      <c r="H2940" s="800" t="s">
        <v>8739</v>
      </c>
      <c r="I2940" s="795" t="s">
        <v>8715</v>
      </c>
      <c r="J2940" s="795" t="s">
        <v>8677</v>
      </c>
      <c r="K2940" s="798" t="s">
        <v>8672</v>
      </c>
      <c r="L2940" s="791">
        <v>4</v>
      </c>
      <c r="M2940" s="791">
        <v>12</v>
      </c>
      <c r="N2940" s="801">
        <v>25200</v>
      </c>
      <c r="O2940" s="791"/>
      <c r="P2940" s="791"/>
      <c r="Q2940" s="801"/>
    </row>
    <row r="2941" spans="2:17">
      <c r="B2941" s="791" t="s">
        <v>1225</v>
      </c>
      <c r="C2941" s="797" t="s">
        <v>1226</v>
      </c>
      <c r="D2941" s="791" t="s">
        <v>8666</v>
      </c>
      <c r="E2941" s="798" t="s">
        <v>8684</v>
      </c>
      <c r="F2941" s="799">
        <v>1500</v>
      </c>
      <c r="G2941" s="791" t="s">
        <v>8740</v>
      </c>
      <c r="H2941" s="800" t="s">
        <v>8741</v>
      </c>
      <c r="I2941" s="795" t="s">
        <v>8742</v>
      </c>
      <c r="J2941" s="795" t="s">
        <v>8677</v>
      </c>
      <c r="K2941" s="798" t="s">
        <v>8724</v>
      </c>
      <c r="L2941" s="791">
        <v>4</v>
      </c>
      <c r="M2941" s="791">
        <v>12</v>
      </c>
      <c r="N2941" s="801">
        <v>18000</v>
      </c>
      <c r="O2941" s="791"/>
      <c r="P2941" s="791"/>
      <c r="Q2941" s="801"/>
    </row>
    <row r="2942" spans="2:17">
      <c r="B2942" s="791" t="s">
        <v>1225</v>
      </c>
      <c r="C2942" s="797" t="s">
        <v>1226</v>
      </c>
      <c r="D2942" s="791" t="s">
        <v>8666</v>
      </c>
      <c r="E2942" s="798" t="s">
        <v>8684</v>
      </c>
      <c r="F2942" s="799">
        <v>1500</v>
      </c>
      <c r="G2942" s="791" t="s">
        <v>8743</v>
      </c>
      <c r="H2942" s="800" t="s">
        <v>8744</v>
      </c>
      <c r="I2942" s="795" t="s">
        <v>8745</v>
      </c>
      <c r="J2942" s="795" t="s">
        <v>8671</v>
      </c>
      <c r="K2942" s="798" t="s">
        <v>8672</v>
      </c>
      <c r="L2942" s="791">
        <v>4</v>
      </c>
      <c r="M2942" s="791">
        <v>12</v>
      </c>
      <c r="N2942" s="801">
        <v>18000</v>
      </c>
      <c r="O2942" s="791"/>
      <c r="P2942" s="791"/>
      <c r="Q2942" s="801"/>
    </row>
    <row r="2943" spans="2:17">
      <c r="B2943" s="791" t="s">
        <v>1225</v>
      </c>
      <c r="C2943" s="797" t="s">
        <v>1226</v>
      </c>
      <c r="D2943" s="791" t="s">
        <v>8666</v>
      </c>
      <c r="E2943" s="798" t="s">
        <v>8746</v>
      </c>
      <c r="F2943" s="799">
        <v>2500</v>
      </c>
      <c r="G2943" s="791" t="s">
        <v>8747</v>
      </c>
      <c r="H2943" s="800" t="s">
        <v>8748</v>
      </c>
      <c r="I2943" s="795" t="s">
        <v>8711</v>
      </c>
      <c r="J2943" s="795" t="s">
        <v>8671</v>
      </c>
      <c r="K2943" s="798" t="s">
        <v>8672</v>
      </c>
      <c r="L2943" s="791">
        <v>4</v>
      </c>
      <c r="M2943" s="791">
        <v>12</v>
      </c>
      <c r="N2943" s="801">
        <v>30000</v>
      </c>
      <c r="O2943" s="791"/>
      <c r="P2943" s="791"/>
      <c r="Q2943" s="801"/>
    </row>
    <row r="2944" spans="2:17">
      <c r="B2944" s="791" t="s">
        <v>1225</v>
      </c>
      <c r="C2944" s="797" t="s">
        <v>1226</v>
      </c>
      <c r="D2944" s="791" t="s">
        <v>8666</v>
      </c>
      <c r="E2944" s="798" t="s">
        <v>8749</v>
      </c>
      <c r="F2944" s="799">
        <v>1069.3900000000001</v>
      </c>
      <c r="G2944" s="791">
        <v>16019504</v>
      </c>
      <c r="H2944" s="800" t="s">
        <v>8750</v>
      </c>
      <c r="I2944" s="795" t="s">
        <v>8751</v>
      </c>
      <c r="J2944" s="795" t="s">
        <v>8751</v>
      </c>
      <c r="K2944" s="798" t="s">
        <v>8751</v>
      </c>
      <c r="L2944" s="791">
        <v>4</v>
      </c>
      <c r="M2944" s="791">
        <v>12</v>
      </c>
      <c r="N2944" s="801">
        <v>12832.68</v>
      </c>
      <c r="O2944" s="791">
        <v>2</v>
      </c>
      <c r="P2944" s="791">
        <v>6</v>
      </c>
      <c r="Q2944" s="801">
        <v>6345.05</v>
      </c>
    </row>
    <row r="2945" spans="2:17">
      <c r="B2945" s="791" t="s">
        <v>1225</v>
      </c>
      <c r="C2945" s="797" t="s">
        <v>1226</v>
      </c>
      <c r="D2945" s="791" t="s">
        <v>8666</v>
      </c>
      <c r="E2945" s="798" t="s">
        <v>8703</v>
      </c>
      <c r="F2945" s="799">
        <v>2700</v>
      </c>
      <c r="G2945" s="791" t="s">
        <v>8752</v>
      </c>
      <c r="H2945" s="800" t="s">
        <v>8753</v>
      </c>
      <c r="I2945" s="795" t="s">
        <v>8687</v>
      </c>
      <c r="J2945" s="795" t="s">
        <v>8677</v>
      </c>
      <c r="K2945" s="798" t="s">
        <v>8672</v>
      </c>
      <c r="L2945" s="791">
        <v>4</v>
      </c>
      <c r="M2945" s="791">
        <v>12</v>
      </c>
      <c r="N2945" s="801">
        <v>32400</v>
      </c>
      <c r="O2945" s="791"/>
      <c r="P2945" s="791"/>
      <c r="Q2945" s="801"/>
    </row>
    <row r="2946" spans="2:17">
      <c r="B2946" s="791" t="s">
        <v>1225</v>
      </c>
      <c r="C2946" s="797" t="s">
        <v>1226</v>
      </c>
      <c r="D2946" s="791" t="s">
        <v>8666</v>
      </c>
      <c r="E2946" s="798" t="s">
        <v>8691</v>
      </c>
      <c r="F2946" s="799">
        <v>4800</v>
      </c>
      <c r="G2946" s="791" t="s">
        <v>8754</v>
      </c>
      <c r="H2946" s="800" t="s">
        <v>8755</v>
      </c>
      <c r="I2946" s="795" t="s">
        <v>8756</v>
      </c>
      <c r="J2946" s="795" t="s">
        <v>8671</v>
      </c>
      <c r="K2946" s="798" t="s">
        <v>8683</v>
      </c>
      <c r="L2946" s="791">
        <v>4</v>
      </c>
      <c r="M2946" s="791">
        <v>12</v>
      </c>
      <c r="N2946" s="801">
        <v>57600</v>
      </c>
      <c r="O2946" s="791"/>
      <c r="P2946" s="791"/>
      <c r="Q2946" s="801"/>
    </row>
    <row r="2947" spans="2:17">
      <c r="B2947" s="791" t="s">
        <v>1225</v>
      </c>
      <c r="C2947" s="797" t="s">
        <v>1226</v>
      </c>
      <c r="D2947" s="791" t="s">
        <v>8666</v>
      </c>
      <c r="E2947" s="798" t="s">
        <v>8691</v>
      </c>
      <c r="F2947" s="799">
        <v>4500</v>
      </c>
      <c r="G2947" s="791" t="s">
        <v>8757</v>
      </c>
      <c r="H2947" s="800" t="s">
        <v>8758</v>
      </c>
      <c r="I2947" s="795" t="s">
        <v>8694</v>
      </c>
      <c r="J2947" s="795" t="s">
        <v>8671</v>
      </c>
      <c r="K2947" s="798" t="s">
        <v>8683</v>
      </c>
      <c r="L2947" s="791">
        <v>4</v>
      </c>
      <c r="M2947" s="791">
        <v>12</v>
      </c>
      <c r="N2947" s="801">
        <v>54000</v>
      </c>
      <c r="O2947" s="791"/>
      <c r="P2947" s="791"/>
      <c r="Q2947" s="801"/>
    </row>
    <row r="2948" spans="2:17">
      <c r="B2948" s="791" t="s">
        <v>1225</v>
      </c>
      <c r="C2948" s="797" t="s">
        <v>1226</v>
      </c>
      <c r="D2948" s="791" t="s">
        <v>8666</v>
      </c>
      <c r="E2948" s="798" t="s">
        <v>8759</v>
      </c>
      <c r="F2948" s="799">
        <v>4000</v>
      </c>
      <c r="G2948" s="791" t="s">
        <v>8760</v>
      </c>
      <c r="H2948" s="800" t="s">
        <v>8761</v>
      </c>
      <c r="I2948" s="795" t="s">
        <v>8756</v>
      </c>
      <c r="J2948" s="795" t="s">
        <v>8682</v>
      </c>
      <c r="K2948" s="798" t="s">
        <v>8683</v>
      </c>
      <c r="L2948" s="791">
        <v>4</v>
      </c>
      <c r="M2948" s="791">
        <v>12</v>
      </c>
      <c r="N2948" s="801">
        <v>48000</v>
      </c>
      <c r="O2948" s="791"/>
      <c r="P2948" s="791"/>
      <c r="Q2948" s="801"/>
    </row>
    <row r="2949" spans="2:17">
      <c r="B2949" s="791" t="s">
        <v>1225</v>
      </c>
      <c r="C2949" s="797" t="s">
        <v>1226</v>
      </c>
      <c r="D2949" s="791" t="s">
        <v>8666</v>
      </c>
      <c r="E2949" s="798" t="s">
        <v>8762</v>
      </c>
      <c r="F2949" s="799">
        <v>4000</v>
      </c>
      <c r="G2949" s="791" t="s">
        <v>8763</v>
      </c>
      <c r="H2949" s="800" t="s">
        <v>8764</v>
      </c>
      <c r="I2949" s="795" t="s">
        <v>8765</v>
      </c>
      <c r="J2949" s="795" t="s">
        <v>8671</v>
      </c>
      <c r="K2949" s="798" t="s">
        <v>8683</v>
      </c>
      <c r="L2949" s="791">
        <v>4</v>
      </c>
      <c r="M2949" s="791">
        <v>12</v>
      </c>
      <c r="N2949" s="801">
        <v>48000</v>
      </c>
      <c r="O2949" s="791"/>
      <c r="P2949" s="791"/>
      <c r="Q2949" s="801"/>
    </row>
    <row r="2950" spans="2:17">
      <c r="B2950" s="791" t="s">
        <v>1225</v>
      </c>
      <c r="C2950" s="797" t="s">
        <v>1226</v>
      </c>
      <c r="D2950" s="791" t="s">
        <v>8666</v>
      </c>
      <c r="E2950" s="798" t="s">
        <v>8766</v>
      </c>
      <c r="F2950" s="799">
        <v>2500</v>
      </c>
      <c r="G2950" s="791" t="s">
        <v>8767</v>
      </c>
      <c r="H2950" s="800" t="s">
        <v>8768</v>
      </c>
      <c r="I2950" s="795" t="s">
        <v>8769</v>
      </c>
      <c r="J2950" s="795" t="s">
        <v>8723</v>
      </c>
      <c r="K2950" s="798" t="s">
        <v>8683</v>
      </c>
      <c r="L2950" s="791">
        <v>4</v>
      </c>
      <c r="M2950" s="791">
        <v>12</v>
      </c>
      <c r="N2950" s="801">
        <v>30000</v>
      </c>
      <c r="O2950" s="791"/>
      <c r="P2950" s="791"/>
      <c r="Q2950" s="801"/>
    </row>
    <row r="2951" spans="2:17">
      <c r="B2951" s="791" t="s">
        <v>1225</v>
      </c>
      <c r="C2951" s="797" t="s">
        <v>1226</v>
      </c>
      <c r="D2951" s="791" t="s">
        <v>8666</v>
      </c>
      <c r="E2951" s="798" t="s">
        <v>8770</v>
      </c>
      <c r="F2951" s="799">
        <v>4500</v>
      </c>
      <c r="G2951" s="791" t="s">
        <v>8771</v>
      </c>
      <c r="H2951" s="800" t="s">
        <v>8772</v>
      </c>
      <c r="I2951" s="795" t="s">
        <v>8773</v>
      </c>
      <c r="J2951" s="795" t="s">
        <v>8671</v>
      </c>
      <c r="K2951" s="798" t="s">
        <v>8683</v>
      </c>
      <c r="L2951" s="791">
        <v>4</v>
      </c>
      <c r="M2951" s="791">
        <v>12</v>
      </c>
      <c r="N2951" s="801">
        <v>54000</v>
      </c>
      <c r="O2951" s="791"/>
      <c r="P2951" s="791"/>
      <c r="Q2951" s="801"/>
    </row>
    <row r="2952" spans="2:17">
      <c r="B2952" s="791" t="s">
        <v>1225</v>
      </c>
      <c r="C2952" s="797" t="s">
        <v>1226</v>
      </c>
      <c r="D2952" s="791" t="s">
        <v>8666</v>
      </c>
      <c r="E2952" s="798" t="s">
        <v>8673</v>
      </c>
      <c r="F2952" s="799">
        <v>3100</v>
      </c>
      <c r="G2952" s="791" t="s">
        <v>8774</v>
      </c>
      <c r="H2952" s="800" t="s">
        <v>8775</v>
      </c>
      <c r="I2952" s="795" t="s">
        <v>8687</v>
      </c>
      <c r="J2952" s="795" t="s">
        <v>8671</v>
      </c>
      <c r="K2952" s="798" t="s">
        <v>8672</v>
      </c>
      <c r="L2952" s="791">
        <v>4</v>
      </c>
      <c r="M2952" s="791">
        <v>12</v>
      </c>
      <c r="N2952" s="801">
        <v>37200</v>
      </c>
      <c r="O2952" s="791"/>
      <c r="P2952" s="791"/>
      <c r="Q2952" s="801"/>
    </row>
    <row r="2953" spans="2:17">
      <c r="B2953" s="791" t="s">
        <v>1225</v>
      </c>
      <c r="C2953" s="797" t="s">
        <v>1226</v>
      </c>
      <c r="D2953" s="791" t="s">
        <v>8666</v>
      </c>
      <c r="E2953" s="798" t="s">
        <v>8684</v>
      </c>
      <c r="F2953" s="799">
        <v>1500</v>
      </c>
      <c r="G2953" s="791" t="s">
        <v>8776</v>
      </c>
      <c r="H2953" s="800" t="s">
        <v>8777</v>
      </c>
      <c r="I2953" s="795" t="s">
        <v>8732</v>
      </c>
      <c r="J2953" s="795" t="s">
        <v>8671</v>
      </c>
      <c r="K2953" s="798" t="s">
        <v>8672</v>
      </c>
      <c r="L2953" s="791">
        <v>4</v>
      </c>
      <c r="M2953" s="791">
        <v>12</v>
      </c>
      <c r="N2953" s="801">
        <v>18000</v>
      </c>
      <c r="O2953" s="791"/>
      <c r="P2953" s="791"/>
      <c r="Q2953" s="801"/>
    </row>
    <row r="2954" spans="2:17">
      <c r="B2954" s="791" t="s">
        <v>1225</v>
      </c>
      <c r="C2954" s="797" t="s">
        <v>1226</v>
      </c>
      <c r="D2954" s="791" t="s">
        <v>8666</v>
      </c>
      <c r="E2954" s="798" t="s">
        <v>8719</v>
      </c>
      <c r="F2954" s="799">
        <v>2100</v>
      </c>
      <c r="G2954" s="791" t="s">
        <v>8778</v>
      </c>
      <c r="H2954" s="800" t="s">
        <v>8779</v>
      </c>
      <c r="I2954" s="795" t="s">
        <v>8737</v>
      </c>
      <c r="J2954" s="795" t="s">
        <v>8677</v>
      </c>
      <c r="K2954" s="798" t="s">
        <v>8672</v>
      </c>
      <c r="L2954" s="791">
        <v>4</v>
      </c>
      <c r="M2954" s="791">
        <v>12</v>
      </c>
      <c r="N2954" s="801">
        <v>25200</v>
      </c>
      <c r="O2954" s="791"/>
      <c r="P2954" s="791"/>
      <c r="Q2954" s="801"/>
    </row>
    <row r="2955" spans="2:17">
      <c r="B2955" s="791" t="s">
        <v>1225</v>
      </c>
      <c r="C2955" s="797" t="s">
        <v>1226</v>
      </c>
      <c r="D2955" s="791" t="s">
        <v>8666</v>
      </c>
      <c r="E2955" s="798" t="s">
        <v>8780</v>
      </c>
      <c r="F2955" s="799">
        <v>1500</v>
      </c>
      <c r="G2955" s="791" t="s">
        <v>8781</v>
      </c>
      <c r="H2955" s="800" t="s">
        <v>8782</v>
      </c>
      <c r="I2955" s="795" t="s">
        <v>8783</v>
      </c>
      <c r="J2955" s="795" t="s">
        <v>8677</v>
      </c>
      <c r="K2955" s="798" t="s">
        <v>8724</v>
      </c>
      <c r="L2955" s="791">
        <v>4</v>
      </c>
      <c r="M2955" s="791">
        <v>12</v>
      </c>
      <c r="N2955" s="801">
        <v>18000</v>
      </c>
      <c r="O2955" s="791"/>
      <c r="P2955" s="791"/>
      <c r="Q2955" s="801"/>
    </row>
    <row r="2956" spans="2:17">
      <c r="B2956" s="791" t="s">
        <v>1225</v>
      </c>
      <c r="C2956" s="797" t="s">
        <v>1226</v>
      </c>
      <c r="D2956" s="791" t="s">
        <v>8666</v>
      </c>
      <c r="E2956" s="798" t="s">
        <v>8784</v>
      </c>
      <c r="F2956" s="799">
        <v>1500</v>
      </c>
      <c r="G2956" s="791" t="s">
        <v>8785</v>
      </c>
      <c r="H2956" s="800" t="s">
        <v>8786</v>
      </c>
      <c r="I2956" s="795" t="s">
        <v>8787</v>
      </c>
      <c r="J2956" s="795" t="s">
        <v>8788</v>
      </c>
      <c r="K2956" s="798" t="s">
        <v>8789</v>
      </c>
      <c r="L2956" s="791">
        <v>4</v>
      </c>
      <c r="M2956" s="791">
        <v>12</v>
      </c>
      <c r="N2956" s="801">
        <v>18000</v>
      </c>
      <c r="O2956" s="791"/>
      <c r="P2956" s="791"/>
      <c r="Q2956" s="801"/>
    </row>
    <row r="2957" spans="2:17">
      <c r="B2957" s="791" t="s">
        <v>1225</v>
      </c>
      <c r="C2957" s="797" t="s">
        <v>1226</v>
      </c>
      <c r="D2957" s="791" t="s">
        <v>8666</v>
      </c>
      <c r="E2957" s="798" t="s">
        <v>8790</v>
      </c>
      <c r="F2957" s="799">
        <v>4000</v>
      </c>
      <c r="G2957" s="791" t="s">
        <v>8791</v>
      </c>
      <c r="H2957" s="800" t="s">
        <v>8792</v>
      </c>
      <c r="I2957" s="795" t="s">
        <v>8694</v>
      </c>
      <c r="J2957" s="795" t="s">
        <v>8671</v>
      </c>
      <c r="K2957" s="798" t="s">
        <v>8683</v>
      </c>
      <c r="L2957" s="791">
        <v>4</v>
      </c>
      <c r="M2957" s="791">
        <v>12</v>
      </c>
      <c r="N2957" s="801">
        <v>48000</v>
      </c>
      <c r="O2957" s="791"/>
      <c r="P2957" s="791"/>
      <c r="Q2957" s="801"/>
    </row>
    <row r="2958" spans="2:17">
      <c r="B2958" s="791" t="s">
        <v>1225</v>
      </c>
      <c r="C2958" s="797" t="s">
        <v>1226</v>
      </c>
      <c r="D2958" s="791" t="s">
        <v>8666</v>
      </c>
      <c r="E2958" s="798" t="s">
        <v>8684</v>
      </c>
      <c r="F2958" s="799">
        <v>1500</v>
      </c>
      <c r="G2958" s="791" t="s">
        <v>8793</v>
      </c>
      <c r="H2958" s="800" t="s">
        <v>8794</v>
      </c>
      <c r="I2958" s="795" t="s">
        <v>8795</v>
      </c>
      <c r="J2958" s="795" t="s">
        <v>8677</v>
      </c>
      <c r="K2958" s="798" t="s">
        <v>8672</v>
      </c>
      <c r="L2958" s="791">
        <v>4</v>
      </c>
      <c r="M2958" s="791">
        <v>12</v>
      </c>
      <c r="N2958" s="801">
        <v>18000</v>
      </c>
      <c r="O2958" s="791"/>
      <c r="P2958" s="791"/>
      <c r="Q2958" s="801"/>
    </row>
    <row r="2959" spans="2:17">
      <c r="B2959" s="791" t="s">
        <v>1225</v>
      </c>
      <c r="C2959" s="797" t="s">
        <v>1226</v>
      </c>
      <c r="D2959" s="791" t="s">
        <v>8666</v>
      </c>
      <c r="E2959" s="798" t="s">
        <v>8667</v>
      </c>
      <c r="F2959" s="799">
        <v>2100</v>
      </c>
      <c r="G2959" s="791" t="s">
        <v>8796</v>
      </c>
      <c r="H2959" s="800" t="s">
        <v>8797</v>
      </c>
      <c r="I2959" s="795" t="s">
        <v>8798</v>
      </c>
      <c r="J2959" s="795" t="s">
        <v>8723</v>
      </c>
      <c r="K2959" s="798" t="s">
        <v>8672</v>
      </c>
      <c r="L2959" s="791">
        <v>4</v>
      </c>
      <c r="M2959" s="791">
        <v>12</v>
      </c>
      <c r="N2959" s="801">
        <v>25200</v>
      </c>
      <c r="O2959" s="791"/>
      <c r="P2959" s="791"/>
      <c r="Q2959" s="801"/>
    </row>
    <row r="2960" spans="2:17">
      <c r="B2960" s="791" t="s">
        <v>1225</v>
      </c>
      <c r="C2960" s="797" t="s">
        <v>1226</v>
      </c>
      <c r="D2960" s="791" t="s">
        <v>8666</v>
      </c>
      <c r="E2960" s="798" t="s">
        <v>8719</v>
      </c>
      <c r="F2960" s="799">
        <v>2000</v>
      </c>
      <c r="G2960" s="791" t="s">
        <v>8799</v>
      </c>
      <c r="H2960" s="800" t="s">
        <v>8800</v>
      </c>
      <c r="I2960" s="795" t="s">
        <v>8694</v>
      </c>
      <c r="J2960" s="795" t="s">
        <v>8671</v>
      </c>
      <c r="K2960" s="798" t="s">
        <v>8683</v>
      </c>
      <c r="L2960" s="791">
        <v>4</v>
      </c>
      <c r="M2960" s="791">
        <v>12</v>
      </c>
      <c r="N2960" s="801">
        <v>24000</v>
      </c>
      <c r="O2960" s="791"/>
      <c r="P2960" s="791"/>
      <c r="Q2960" s="801"/>
    </row>
    <row r="2961" spans="2:17">
      <c r="B2961" s="791" t="s">
        <v>1225</v>
      </c>
      <c r="C2961" s="797" t="s">
        <v>1226</v>
      </c>
      <c r="D2961" s="791" t="s">
        <v>8666</v>
      </c>
      <c r="E2961" s="798" t="s">
        <v>8684</v>
      </c>
      <c r="F2961" s="799">
        <v>1500</v>
      </c>
      <c r="G2961" s="791" t="s">
        <v>8801</v>
      </c>
      <c r="H2961" s="800" t="s">
        <v>8802</v>
      </c>
      <c r="I2961" s="795" t="s">
        <v>8687</v>
      </c>
      <c r="J2961" s="795" t="s">
        <v>8677</v>
      </c>
      <c r="K2961" s="798" t="s">
        <v>8672</v>
      </c>
      <c r="L2961" s="791">
        <v>4</v>
      </c>
      <c r="M2961" s="791">
        <v>12</v>
      </c>
      <c r="N2961" s="801">
        <v>18000</v>
      </c>
      <c r="O2961" s="791"/>
      <c r="P2961" s="791"/>
      <c r="Q2961" s="801"/>
    </row>
    <row r="2962" spans="2:17">
      <c r="B2962" s="791" t="s">
        <v>1225</v>
      </c>
      <c r="C2962" s="797" t="s">
        <v>1226</v>
      </c>
      <c r="D2962" s="791" t="s">
        <v>8666</v>
      </c>
      <c r="E2962" s="798" t="s">
        <v>8684</v>
      </c>
      <c r="F2962" s="799">
        <v>1500</v>
      </c>
      <c r="G2962" s="791" t="s">
        <v>8803</v>
      </c>
      <c r="H2962" s="800" t="s">
        <v>8804</v>
      </c>
      <c r="I2962" s="795" t="s">
        <v>8805</v>
      </c>
      <c r="J2962" s="795" t="s">
        <v>8677</v>
      </c>
      <c r="K2962" s="798" t="s">
        <v>8724</v>
      </c>
      <c r="L2962" s="791">
        <v>4</v>
      </c>
      <c r="M2962" s="791">
        <v>12</v>
      </c>
      <c r="N2962" s="801">
        <v>18000</v>
      </c>
      <c r="O2962" s="791"/>
      <c r="P2962" s="791"/>
      <c r="Q2962" s="801"/>
    </row>
    <row r="2963" spans="2:17">
      <c r="B2963" s="791" t="s">
        <v>1225</v>
      </c>
      <c r="C2963" s="797" t="s">
        <v>1226</v>
      </c>
      <c r="D2963" s="791" t="s">
        <v>8666</v>
      </c>
      <c r="E2963" s="798" t="s">
        <v>8712</v>
      </c>
      <c r="F2963" s="799">
        <v>2100</v>
      </c>
      <c r="G2963" s="791" t="s">
        <v>8806</v>
      </c>
      <c r="H2963" s="800" t="s">
        <v>8807</v>
      </c>
      <c r="I2963" s="795" t="s">
        <v>8732</v>
      </c>
      <c r="J2963" s="795" t="s">
        <v>8671</v>
      </c>
      <c r="K2963" s="798" t="s">
        <v>8672</v>
      </c>
      <c r="L2963" s="791">
        <v>4</v>
      </c>
      <c r="M2963" s="791">
        <v>12</v>
      </c>
      <c r="N2963" s="801">
        <v>25200</v>
      </c>
      <c r="O2963" s="791"/>
      <c r="P2963" s="791"/>
      <c r="Q2963" s="801"/>
    </row>
    <row r="2964" spans="2:17">
      <c r="B2964" s="791" t="s">
        <v>1225</v>
      </c>
      <c r="C2964" s="797" t="s">
        <v>1226</v>
      </c>
      <c r="D2964" s="791" t="s">
        <v>8666</v>
      </c>
      <c r="E2964" s="798" t="s">
        <v>8808</v>
      </c>
      <c r="F2964" s="799">
        <v>2500</v>
      </c>
      <c r="G2964" s="791" t="s">
        <v>3139</v>
      </c>
      <c r="H2964" s="800" t="s">
        <v>8809</v>
      </c>
      <c r="I2964" s="795" t="s">
        <v>8810</v>
      </c>
      <c r="J2964" s="795" t="s">
        <v>8682</v>
      </c>
      <c r="K2964" s="798" t="s">
        <v>8683</v>
      </c>
      <c r="L2964" s="791">
        <v>4</v>
      </c>
      <c r="M2964" s="791">
        <v>12</v>
      </c>
      <c r="N2964" s="801">
        <v>30000</v>
      </c>
      <c r="O2964" s="791"/>
      <c r="P2964" s="791"/>
      <c r="Q2964" s="801"/>
    </row>
    <row r="2965" spans="2:17">
      <c r="B2965" s="791" t="s">
        <v>1225</v>
      </c>
      <c r="C2965" s="797" t="s">
        <v>1226</v>
      </c>
      <c r="D2965" s="791" t="s">
        <v>8666</v>
      </c>
      <c r="E2965" s="798" t="s">
        <v>8746</v>
      </c>
      <c r="F2965" s="799">
        <v>2500</v>
      </c>
      <c r="G2965" s="791" t="s">
        <v>8811</v>
      </c>
      <c r="H2965" s="800" t="s">
        <v>8812</v>
      </c>
      <c r="I2965" s="795" t="s">
        <v>8813</v>
      </c>
      <c r="J2965" s="795" t="s">
        <v>8671</v>
      </c>
      <c r="K2965" s="798" t="s">
        <v>8672</v>
      </c>
      <c r="L2965" s="791">
        <v>4</v>
      </c>
      <c r="M2965" s="791">
        <v>12</v>
      </c>
      <c r="N2965" s="801">
        <v>30000</v>
      </c>
      <c r="O2965" s="791"/>
      <c r="P2965" s="791"/>
      <c r="Q2965" s="801"/>
    </row>
    <row r="2966" spans="2:17">
      <c r="B2966" s="791" t="s">
        <v>1225</v>
      </c>
      <c r="C2966" s="797" t="s">
        <v>1226</v>
      </c>
      <c r="D2966" s="791" t="s">
        <v>8666</v>
      </c>
      <c r="E2966" s="798" t="s">
        <v>8814</v>
      </c>
      <c r="F2966" s="799">
        <v>947.93</v>
      </c>
      <c r="G2966" s="791" t="s">
        <v>8815</v>
      </c>
      <c r="H2966" s="800" t="s">
        <v>8816</v>
      </c>
      <c r="I2966" s="795" t="s">
        <v>8751</v>
      </c>
      <c r="J2966" s="795" t="s">
        <v>8751</v>
      </c>
      <c r="K2966" s="798" t="s">
        <v>8751</v>
      </c>
      <c r="L2966" s="791">
        <v>4</v>
      </c>
      <c r="M2966" s="791">
        <v>12</v>
      </c>
      <c r="N2966" s="801">
        <v>11375.16</v>
      </c>
      <c r="O2966" s="791">
        <v>2</v>
      </c>
      <c r="P2966" s="791">
        <v>5</v>
      </c>
      <c r="Q2966" s="801">
        <v>3791.72</v>
      </c>
    </row>
    <row r="2967" spans="2:17">
      <c r="B2967" s="791" t="s">
        <v>1225</v>
      </c>
      <c r="C2967" s="797" t="s">
        <v>1226</v>
      </c>
      <c r="D2967" s="791" t="s">
        <v>8666</v>
      </c>
      <c r="E2967" s="798" t="s">
        <v>8817</v>
      </c>
      <c r="F2967" s="799">
        <v>5000</v>
      </c>
      <c r="G2967" s="791" t="s">
        <v>8818</v>
      </c>
      <c r="H2967" s="800" t="s">
        <v>8819</v>
      </c>
      <c r="I2967" s="795" t="s">
        <v>8820</v>
      </c>
      <c r="J2967" s="795" t="s">
        <v>8671</v>
      </c>
      <c r="K2967" s="798" t="s">
        <v>8683</v>
      </c>
      <c r="L2967" s="791">
        <v>4</v>
      </c>
      <c r="M2967" s="791">
        <v>12</v>
      </c>
      <c r="N2967" s="801">
        <v>60000</v>
      </c>
      <c r="O2967" s="791"/>
      <c r="P2967" s="791"/>
      <c r="Q2967" s="801"/>
    </row>
    <row r="2968" spans="2:17">
      <c r="B2968" s="791" t="s">
        <v>1225</v>
      </c>
      <c r="C2968" s="797" t="s">
        <v>1226</v>
      </c>
      <c r="D2968" s="791" t="s">
        <v>8666</v>
      </c>
      <c r="E2968" s="798" t="s">
        <v>8712</v>
      </c>
      <c r="F2968" s="799">
        <v>2100</v>
      </c>
      <c r="G2968" s="791" t="s">
        <v>8821</v>
      </c>
      <c r="H2968" s="800" t="s">
        <v>8822</v>
      </c>
      <c r="I2968" s="795" t="s">
        <v>8823</v>
      </c>
      <c r="J2968" s="795" t="s">
        <v>8671</v>
      </c>
      <c r="K2968" s="798" t="s">
        <v>8683</v>
      </c>
      <c r="L2968" s="791">
        <v>4</v>
      </c>
      <c r="M2968" s="791">
        <v>12</v>
      </c>
      <c r="N2968" s="801">
        <v>25200</v>
      </c>
      <c r="O2968" s="791"/>
      <c r="P2968" s="791"/>
      <c r="Q2968" s="801"/>
    </row>
    <row r="2969" spans="2:17">
      <c r="B2969" s="791" t="s">
        <v>1225</v>
      </c>
      <c r="C2969" s="797" t="s">
        <v>1226</v>
      </c>
      <c r="D2969" s="791" t="s">
        <v>8666</v>
      </c>
      <c r="E2969" s="798" t="s">
        <v>8684</v>
      </c>
      <c r="F2969" s="799">
        <v>1500</v>
      </c>
      <c r="G2969" s="791" t="s">
        <v>8824</v>
      </c>
      <c r="H2969" s="800" t="s">
        <v>8825</v>
      </c>
      <c r="I2969" s="795" t="s">
        <v>8826</v>
      </c>
      <c r="J2969" s="795" t="s">
        <v>8671</v>
      </c>
      <c r="K2969" s="798" t="s">
        <v>8672</v>
      </c>
      <c r="L2969" s="791">
        <v>4</v>
      </c>
      <c r="M2969" s="791">
        <v>12</v>
      </c>
      <c r="N2969" s="801">
        <v>18000</v>
      </c>
      <c r="O2969" s="791"/>
      <c r="P2969" s="791"/>
      <c r="Q2969" s="801"/>
    </row>
    <row r="2970" spans="2:17">
      <c r="B2970" s="791" t="s">
        <v>1225</v>
      </c>
      <c r="C2970" s="797" t="s">
        <v>1226</v>
      </c>
      <c r="D2970" s="791" t="s">
        <v>8666</v>
      </c>
      <c r="E2970" s="798" t="s">
        <v>8827</v>
      </c>
      <c r="F2970" s="799">
        <v>2700</v>
      </c>
      <c r="G2970" s="791" t="s">
        <v>8828</v>
      </c>
      <c r="H2970" s="800" t="s">
        <v>8829</v>
      </c>
      <c r="I2970" s="795" t="s">
        <v>8830</v>
      </c>
      <c r="J2970" s="795" t="s">
        <v>8671</v>
      </c>
      <c r="K2970" s="798" t="s">
        <v>8672</v>
      </c>
      <c r="L2970" s="791">
        <v>4</v>
      </c>
      <c r="M2970" s="791">
        <v>12</v>
      </c>
      <c r="N2970" s="801">
        <v>32400</v>
      </c>
      <c r="O2970" s="791"/>
      <c r="P2970" s="791"/>
      <c r="Q2970" s="801"/>
    </row>
    <row r="2971" spans="2:17">
      <c r="B2971" s="791" t="s">
        <v>1225</v>
      </c>
      <c r="C2971" s="797" t="s">
        <v>1226</v>
      </c>
      <c r="D2971" s="791" t="s">
        <v>8666</v>
      </c>
      <c r="E2971" s="798" t="s">
        <v>8831</v>
      </c>
      <c r="F2971" s="799">
        <v>2100</v>
      </c>
      <c r="G2971" s="791" t="s">
        <v>8832</v>
      </c>
      <c r="H2971" s="800" t="s">
        <v>8833</v>
      </c>
      <c r="I2971" s="795" t="s">
        <v>8834</v>
      </c>
      <c r="J2971" s="795" t="s">
        <v>8835</v>
      </c>
      <c r="K2971" s="798" t="s">
        <v>8683</v>
      </c>
      <c r="L2971" s="791">
        <v>4</v>
      </c>
      <c r="M2971" s="791">
        <v>12</v>
      </c>
      <c r="N2971" s="801">
        <v>25200</v>
      </c>
      <c r="O2971" s="791"/>
      <c r="P2971" s="791"/>
      <c r="Q2971" s="801"/>
    </row>
    <row r="2972" spans="2:17">
      <c r="B2972" s="791" t="s">
        <v>1225</v>
      </c>
      <c r="C2972" s="797" t="s">
        <v>1226</v>
      </c>
      <c r="D2972" s="791" t="s">
        <v>8666</v>
      </c>
      <c r="E2972" s="798" t="s">
        <v>8746</v>
      </c>
      <c r="F2972" s="799">
        <v>2500</v>
      </c>
      <c r="G2972" s="791" t="s">
        <v>8836</v>
      </c>
      <c r="H2972" s="800" t="s">
        <v>8837</v>
      </c>
      <c r="I2972" s="795" t="s">
        <v>8838</v>
      </c>
      <c r="J2972" s="795" t="s">
        <v>8677</v>
      </c>
      <c r="K2972" s="798" t="s">
        <v>8672</v>
      </c>
      <c r="L2972" s="791">
        <v>4</v>
      </c>
      <c r="M2972" s="791">
        <v>12</v>
      </c>
      <c r="N2972" s="801">
        <v>30000</v>
      </c>
      <c r="O2972" s="791"/>
      <c r="P2972" s="791"/>
      <c r="Q2972" s="801"/>
    </row>
    <row r="2973" spans="2:17">
      <c r="B2973" s="791" t="s">
        <v>1225</v>
      </c>
      <c r="C2973" s="797" t="s">
        <v>1226</v>
      </c>
      <c r="D2973" s="791" t="s">
        <v>8666</v>
      </c>
      <c r="E2973" s="798" t="s">
        <v>8746</v>
      </c>
      <c r="F2973" s="799">
        <v>2500</v>
      </c>
      <c r="G2973" s="791" t="s">
        <v>8839</v>
      </c>
      <c r="H2973" s="800" t="s">
        <v>8840</v>
      </c>
      <c r="I2973" s="795" t="s">
        <v>8687</v>
      </c>
      <c r="J2973" s="795" t="s">
        <v>8671</v>
      </c>
      <c r="K2973" s="798" t="s">
        <v>8672</v>
      </c>
      <c r="L2973" s="791">
        <v>4</v>
      </c>
      <c r="M2973" s="791">
        <v>12</v>
      </c>
      <c r="N2973" s="801">
        <v>30000</v>
      </c>
      <c r="O2973" s="791"/>
      <c r="P2973" s="791"/>
      <c r="Q2973" s="801"/>
    </row>
    <row r="2974" spans="2:17">
      <c r="B2974" s="791" t="s">
        <v>1225</v>
      </c>
      <c r="C2974" s="797" t="s">
        <v>1226</v>
      </c>
      <c r="D2974" s="791" t="s">
        <v>8666</v>
      </c>
      <c r="E2974" s="798" t="s">
        <v>8841</v>
      </c>
      <c r="F2974" s="799">
        <v>5500</v>
      </c>
      <c r="G2974" s="791" t="s">
        <v>8842</v>
      </c>
      <c r="H2974" s="800" t="s">
        <v>8843</v>
      </c>
      <c r="I2974" s="795" t="s">
        <v>8844</v>
      </c>
      <c r="J2974" s="795" t="s">
        <v>8671</v>
      </c>
      <c r="K2974" s="798" t="s">
        <v>8683</v>
      </c>
      <c r="L2974" s="791">
        <v>4</v>
      </c>
      <c r="M2974" s="791">
        <v>12</v>
      </c>
      <c r="N2974" s="801">
        <v>66000</v>
      </c>
      <c r="O2974" s="791"/>
      <c r="P2974" s="791"/>
      <c r="Q2974" s="801"/>
    </row>
    <row r="2975" spans="2:17">
      <c r="B2975" s="791" t="s">
        <v>1225</v>
      </c>
      <c r="C2975" s="797" t="s">
        <v>1226</v>
      </c>
      <c r="D2975" s="791" t="s">
        <v>8666</v>
      </c>
      <c r="E2975" s="798" t="s">
        <v>8845</v>
      </c>
      <c r="F2975" s="799">
        <v>2700</v>
      </c>
      <c r="G2975" s="791" t="s">
        <v>8846</v>
      </c>
      <c r="H2975" s="800" t="s">
        <v>8847</v>
      </c>
      <c r="I2975" s="795" t="s">
        <v>8848</v>
      </c>
      <c r="J2975" s="795" t="s">
        <v>8677</v>
      </c>
      <c r="K2975" s="798" t="s">
        <v>8672</v>
      </c>
      <c r="L2975" s="791">
        <v>4</v>
      </c>
      <c r="M2975" s="791">
        <v>12</v>
      </c>
      <c r="N2975" s="801">
        <v>32400</v>
      </c>
      <c r="O2975" s="791"/>
      <c r="P2975" s="791"/>
      <c r="Q2975" s="801"/>
    </row>
    <row r="2976" spans="2:17">
      <c r="B2976" s="791" t="s">
        <v>1225</v>
      </c>
      <c r="C2976" s="797" t="s">
        <v>1226</v>
      </c>
      <c r="D2976" s="791" t="s">
        <v>8666</v>
      </c>
      <c r="E2976" s="798" t="s">
        <v>8780</v>
      </c>
      <c r="F2976" s="799">
        <v>1500</v>
      </c>
      <c r="G2976" s="791" t="s">
        <v>8849</v>
      </c>
      <c r="H2976" s="800" t="s">
        <v>8850</v>
      </c>
      <c r="I2976" s="795" t="s">
        <v>8851</v>
      </c>
      <c r="J2976" s="795" t="s">
        <v>8677</v>
      </c>
      <c r="K2976" s="798" t="s">
        <v>8672</v>
      </c>
      <c r="L2976" s="791">
        <v>4</v>
      </c>
      <c r="M2976" s="791">
        <v>12</v>
      </c>
      <c r="N2976" s="801">
        <v>18000</v>
      </c>
      <c r="O2976" s="791"/>
      <c r="P2976" s="791"/>
      <c r="Q2976" s="801"/>
    </row>
    <row r="2977" spans="2:17">
      <c r="B2977" s="791" t="s">
        <v>1225</v>
      </c>
      <c r="C2977" s="797" t="s">
        <v>1226</v>
      </c>
      <c r="D2977" s="791" t="s">
        <v>8666</v>
      </c>
      <c r="E2977" s="798" t="s">
        <v>8684</v>
      </c>
      <c r="F2977" s="799">
        <v>1500</v>
      </c>
      <c r="G2977" s="791" t="s">
        <v>8852</v>
      </c>
      <c r="H2977" s="800" t="s">
        <v>8853</v>
      </c>
      <c r="I2977" s="795" t="s">
        <v>8687</v>
      </c>
      <c r="J2977" s="795" t="s">
        <v>8671</v>
      </c>
      <c r="K2977" s="798" t="s">
        <v>8672</v>
      </c>
      <c r="L2977" s="791">
        <v>4</v>
      </c>
      <c r="M2977" s="791">
        <v>12</v>
      </c>
      <c r="N2977" s="801">
        <v>18000</v>
      </c>
      <c r="O2977" s="791"/>
      <c r="P2977" s="791"/>
      <c r="Q2977" s="801"/>
    </row>
    <row r="2978" spans="2:17">
      <c r="B2978" s="791" t="s">
        <v>1225</v>
      </c>
      <c r="C2978" s="797" t="s">
        <v>1226</v>
      </c>
      <c r="D2978" s="791" t="s">
        <v>8666</v>
      </c>
      <c r="E2978" s="798" t="s">
        <v>8712</v>
      </c>
      <c r="F2978" s="799">
        <v>2100</v>
      </c>
      <c r="G2978" s="791" t="s">
        <v>8854</v>
      </c>
      <c r="H2978" s="800" t="s">
        <v>8855</v>
      </c>
      <c r="I2978" s="795" t="s">
        <v>8856</v>
      </c>
      <c r="J2978" s="795" t="s">
        <v>8723</v>
      </c>
      <c r="K2978" s="798" t="s">
        <v>8672</v>
      </c>
      <c r="L2978" s="791">
        <v>4</v>
      </c>
      <c r="M2978" s="791">
        <v>12</v>
      </c>
      <c r="N2978" s="801">
        <v>25200</v>
      </c>
      <c r="O2978" s="791"/>
      <c r="P2978" s="791"/>
      <c r="Q2978" s="801"/>
    </row>
    <row r="2979" spans="2:17">
      <c r="B2979" s="791" t="s">
        <v>1225</v>
      </c>
      <c r="C2979" s="797" t="s">
        <v>1226</v>
      </c>
      <c r="D2979" s="791" t="s">
        <v>8666</v>
      </c>
      <c r="E2979" s="798" t="s">
        <v>8691</v>
      </c>
      <c r="F2979" s="799">
        <v>4500</v>
      </c>
      <c r="G2979" s="791" t="s">
        <v>8857</v>
      </c>
      <c r="H2979" s="800" t="s">
        <v>8858</v>
      </c>
      <c r="I2979" s="795" t="s">
        <v>8820</v>
      </c>
      <c r="J2979" s="795" t="s">
        <v>8671</v>
      </c>
      <c r="K2979" s="798" t="s">
        <v>8683</v>
      </c>
      <c r="L2979" s="791">
        <v>4</v>
      </c>
      <c r="M2979" s="791">
        <v>12</v>
      </c>
      <c r="N2979" s="801">
        <v>54000</v>
      </c>
      <c r="O2979" s="791"/>
      <c r="P2979" s="791"/>
      <c r="Q2979" s="801"/>
    </row>
    <row r="2980" spans="2:17">
      <c r="B2980" s="791" t="s">
        <v>1225</v>
      </c>
      <c r="C2980" s="797" t="s">
        <v>1226</v>
      </c>
      <c r="D2980" s="791" t="s">
        <v>8666</v>
      </c>
      <c r="E2980" s="798" t="s">
        <v>8859</v>
      </c>
      <c r="F2980" s="799">
        <v>2700</v>
      </c>
      <c r="G2980" s="791" t="s">
        <v>8860</v>
      </c>
      <c r="H2980" s="800" t="s">
        <v>8861</v>
      </c>
      <c r="I2980" s="795" t="s">
        <v>8862</v>
      </c>
      <c r="J2980" s="795" t="s">
        <v>8671</v>
      </c>
      <c r="K2980" s="798" t="s">
        <v>8683</v>
      </c>
      <c r="L2980" s="791">
        <v>4</v>
      </c>
      <c r="M2980" s="791">
        <v>12</v>
      </c>
      <c r="N2980" s="801">
        <v>32400</v>
      </c>
      <c r="O2980" s="791"/>
      <c r="P2980" s="791"/>
      <c r="Q2980" s="801"/>
    </row>
    <row r="2981" spans="2:17">
      <c r="B2981" s="791" t="s">
        <v>1225</v>
      </c>
      <c r="C2981" s="797" t="s">
        <v>1226</v>
      </c>
      <c r="D2981" s="791" t="s">
        <v>8666</v>
      </c>
      <c r="E2981" s="798" t="s">
        <v>8695</v>
      </c>
      <c r="F2981" s="799">
        <v>2700</v>
      </c>
      <c r="G2981" s="791" t="s">
        <v>8863</v>
      </c>
      <c r="H2981" s="800" t="s">
        <v>8864</v>
      </c>
      <c r="I2981" s="795" t="s">
        <v>8865</v>
      </c>
      <c r="J2981" s="795" t="s">
        <v>8677</v>
      </c>
      <c r="K2981" s="798" t="s">
        <v>8724</v>
      </c>
      <c r="L2981" s="791">
        <v>4</v>
      </c>
      <c r="M2981" s="791">
        <v>12</v>
      </c>
      <c r="N2981" s="801">
        <v>32400</v>
      </c>
      <c r="O2981" s="791"/>
      <c r="P2981" s="791"/>
      <c r="Q2981" s="801"/>
    </row>
    <row r="2982" spans="2:17">
      <c r="B2982" s="791" t="s">
        <v>1225</v>
      </c>
      <c r="C2982" s="797" t="s">
        <v>1226</v>
      </c>
      <c r="D2982" s="791" t="s">
        <v>8666</v>
      </c>
      <c r="E2982" s="798" t="s">
        <v>8684</v>
      </c>
      <c r="F2982" s="799">
        <v>1500</v>
      </c>
      <c r="G2982" s="791" t="s">
        <v>8866</v>
      </c>
      <c r="H2982" s="800" t="s">
        <v>8867</v>
      </c>
      <c r="I2982" s="795" t="s">
        <v>8810</v>
      </c>
      <c r="J2982" s="795" t="s">
        <v>8682</v>
      </c>
      <c r="K2982" s="798" t="s">
        <v>8683</v>
      </c>
      <c r="L2982" s="791">
        <v>4</v>
      </c>
      <c r="M2982" s="791">
        <v>12</v>
      </c>
      <c r="N2982" s="801">
        <v>18000</v>
      </c>
      <c r="O2982" s="791"/>
      <c r="P2982" s="791"/>
      <c r="Q2982" s="801"/>
    </row>
    <row r="2983" spans="2:17">
      <c r="B2983" s="791" t="s">
        <v>1225</v>
      </c>
      <c r="C2983" s="797" t="s">
        <v>1226</v>
      </c>
      <c r="D2983" s="791" t="s">
        <v>8666</v>
      </c>
      <c r="E2983" s="798" t="s">
        <v>8746</v>
      </c>
      <c r="F2983" s="799">
        <v>2500</v>
      </c>
      <c r="G2983" s="791" t="s">
        <v>8868</v>
      </c>
      <c r="H2983" s="800" t="s">
        <v>8869</v>
      </c>
      <c r="I2983" s="795" t="s">
        <v>8870</v>
      </c>
      <c r="J2983" s="795" t="s">
        <v>8677</v>
      </c>
      <c r="K2983" s="798" t="s">
        <v>8672</v>
      </c>
      <c r="L2983" s="791">
        <v>4</v>
      </c>
      <c r="M2983" s="791">
        <v>12</v>
      </c>
      <c r="N2983" s="801">
        <v>30000</v>
      </c>
      <c r="O2983" s="791"/>
      <c r="P2983" s="791"/>
      <c r="Q2983" s="801"/>
    </row>
    <row r="2984" spans="2:17">
      <c r="B2984" s="791" t="s">
        <v>1225</v>
      </c>
      <c r="C2984" s="797" t="s">
        <v>1226</v>
      </c>
      <c r="D2984" s="791" t="s">
        <v>8666</v>
      </c>
      <c r="E2984" s="798" t="s">
        <v>8684</v>
      </c>
      <c r="F2984" s="799">
        <v>1500</v>
      </c>
      <c r="G2984" s="791" t="s">
        <v>8871</v>
      </c>
      <c r="H2984" s="800" t="s">
        <v>8872</v>
      </c>
      <c r="I2984" s="795" t="s">
        <v>8870</v>
      </c>
      <c r="J2984" s="795" t="s">
        <v>8671</v>
      </c>
      <c r="K2984" s="798" t="s">
        <v>8672</v>
      </c>
      <c r="L2984" s="791">
        <v>4</v>
      </c>
      <c r="M2984" s="791">
        <v>12</v>
      </c>
      <c r="N2984" s="801">
        <v>18000</v>
      </c>
      <c r="O2984" s="791"/>
      <c r="P2984" s="791"/>
      <c r="Q2984" s="801"/>
    </row>
    <row r="2985" spans="2:17">
      <c r="B2985" s="791" t="s">
        <v>1225</v>
      </c>
      <c r="C2985" s="797" t="s">
        <v>1226</v>
      </c>
      <c r="D2985" s="791" t="s">
        <v>8666</v>
      </c>
      <c r="E2985" s="798" t="s">
        <v>8873</v>
      </c>
      <c r="F2985" s="799">
        <v>1200</v>
      </c>
      <c r="G2985" s="791" t="s">
        <v>8874</v>
      </c>
      <c r="H2985" s="800" t="s">
        <v>8875</v>
      </c>
      <c r="I2985" s="795" t="s">
        <v>8876</v>
      </c>
      <c r="J2985" s="795" t="s">
        <v>8677</v>
      </c>
      <c r="K2985" s="798" t="s">
        <v>8724</v>
      </c>
      <c r="L2985" s="791">
        <v>4</v>
      </c>
      <c r="M2985" s="791">
        <v>12</v>
      </c>
      <c r="N2985" s="801">
        <v>14400</v>
      </c>
      <c r="O2985" s="791">
        <v>2</v>
      </c>
      <c r="P2985" s="791">
        <v>6</v>
      </c>
      <c r="Q2985" s="801">
        <v>7200</v>
      </c>
    </row>
    <row r="2986" spans="2:17">
      <c r="B2986" s="791" t="s">
        <v>1225</v>
      </c>
      <c r="C2986" s="797" t="s">
        <v>1226</v>
      </c>
      <c r="D2986" s="791" t="s">
        <v>8666</v>
      </c>
      <c r="E2986" s="798" t="s">
        <v>8759</v>
      </c>
      <c r="F2986" s="799">
        <v>3500</v>
      </c>
      <c r="G2986" s="791" t="s">
        <v>8877</v>
      </c>
      <c r="H2986" s="800" t="s">
        <v>8878</v>
      </c>
      <c r="I2986" s="795" t="s">
        <v>8687</v>
      </c>
      <c r="J2986" s="795" t="s">
        <v>8671</v>
      </c>
      <c r="K2986" s="798" t="s">
        <v>8672</v>
      </c>
      <c r="L2986" s="791">
        <v>4</v>
      </c>
      <c r="M2986" s="791">
        <v>12</v>
      </c>
      <c r="N2986" s="801">
        <v>42000</v>
      </c>
      <c r="O2986" s="791"/>
      <c r="P2986" s="791"/>
      <c r="Q2986" s="801"/>
    </row>
    <row r="2987" spans="2:17">
      <c r="B2987" s="791" t="s">
        <v>1225</v>
      </c>
      <c r="C2987" s="797" t="s">
        <v>1226</v>
      </c>
      <c r="D2987" s="791" t="s">
        <v>8666</v>
      </c>
      <c r="E2987" s="798" t="s">
        <v>8684</v>
      </c>
      <c r="F2987" s="799">
        <v>1500</v>
      </c>
      <c r="G2987" s="791" t="s">
        <v>8879</v>
      </c>
      <c r="H2987" s="800" t="s">
        <v>8880</v>
      </c>
      <c r="I2987" s="795" t="s">
        <v>8687</v>
      </c>
      <c r="J2987" s="795" t="s">
        <v>8671</v>
      </c>
      <c r="K2987" s="798" t="s">
        <v>8672</v>
      </c>
      <c r="L2987" s="791">
        <v>4</v>
      </c>
      <c r="M2987" s="791">
        <v>12</v>
      </c>
      <c r="N2987" s="801">
        <v>18000</v>
      </c>
      <c r="O2987" s="791">
        <v>2</v>
      </c>
      <c r="P2987" s="791">
        <v>6</v>
      </c>
      <c r="Q2987" s="801">
        <v>9558</v>
      </c>
    </row>
    <row r="2988" spans="2:17">
      <c r="B2988" s="791" t="s">
        <v>1225</v>
      </c>
      <c r="C2988" s="797" t="s">
        <v>1226</v>
      </c>
      <c r="D2988" s="791" t="s">
        <v>8666</v>
      </c>
      <c r="E2988" s="798" t="s">
        <v>8699</v>
      </c>
      <c r="F2988" s="799">
        <v>2300</v>
      </c>
      <c r="G2988" s="791" t="s">
        <v>8881</v>
      </c>
      <c r="H2988" s="800" t="s">
        <v>8882</v>
      </c>
      <c r="I2988" s="795" t="s">
        <v>8883</v>
      </c>
      <c r="J2988" s="795" t="s">
        <v>8677</v>
      </c>
      <c r="K2988" s="798" t="s">
        <v>8672</v>
      </c>
      <c r="L2988" s="791">
        <v>4</v>
      </c>
      <c r="M2988" s="791">
        <v>12</v>
      </c>
      <c r="N2988" s="801">
        <v>27600</v>
      </c>
      <c r="O2988" s="791"/>
      <c r="P2988" s="791"/>
      <c r="Q2988" s="801"/>
    </row>
    <row r="2989" spans="2:17">
      <c r="B2989" s="791" t="s">
        <v>1225</v>
      </c>
      <c r="C2989" s="797" t="s">
        <v>1226</v>
      </c>
      <c r="D2989" s="791" t="s">
        <v>8666</v>
      </c>
      <c r="E2989" s="798" t="s">
        <v>8684</v>
      </c>
      <c r="F2989" s="799">
        <v>1500</v>
      </c>
      <c r="G2989" s="791" t="s">
        <v>8884</v>
      </c>
      <c r="H2989" s="800" t="s">
        <v>8885</v>
      </c>
      <c r="I2989" s="795" t="s">
        <v>8886</v>
      </c>
      <c r="J2989" s="795" t="s">
        <v>8671</v>
      </c>
      <c r="K2989" s="798" t="s">
        <v>8683</v>
      </c>
      <c r="L2989" s="791">
        <v>4</v>
      </c>
      <c r="M2989" s="791">
        <v>12</v>
      </c>
      <c r="N2989" s="801">
        <v>18000</v>
      </c>
      <c r="O2989" s="791"/>
      <c r="P2989" s="791"/>
      <c r="Q2989" s="801"/>
    </row>
    <row r="2990" spans="2:17">
      <c r="B2990" s="791" t="s">
        <v>1225</v>
      </c>
      <c r="C2990" s="797" t="s">
        <v>1226</v>
      </c>
      <c r="D2990" s="791" t="s">
        <v>8666</v>
      </c>
      <c r="E2990" s="798" t="s">
        <v>8673</v>
      </c>
      <c r="F2990" s="799">
        <v>2700</v>
      </c>
      <c r="G2990" s="791" t="s">
        <v>8887</v>
      </c>
      <c r="H2990" s="800" t="s">
        <v>8888</v>
      </c>
      <c r="I2990" s="795" t="s">
        <v>8889</v>
      </c>
      <c r="J2990" s="795" t="s">
        <v>8723</v>
      </c>
      <c r="K2990" s="798" t="s">
        <v>8672</v>
      </c>
      <c r="L2990" s="791">
        <v>4</v>
      </c>
      <c r="M2990" s="791">
        <v>12</v>
      </c>
      <c r="N2990" s="801">
        <v>32400</v>
      </c>
      <c r="O2990" s="791"/>
      <c r="P2990" s="791"/>
      <c r="Q2990" s="801"/>
    </row>
    <row r="2991" spans="2:17">
      <c r="B2991" s="791" t="s">
        <v>1225</v>
      </c>
      <c r="C2991" s="797" t="s">
        <v>1226</v>
      </c>
      <c r="D2991" s="791" t="s">
        <v>8666</v>
      </c>
      <c r="E2991" s="798" t="s">
        <v>8684</v>
      </c>
      <c r="F2991" s="799">
        <v>1500</v>
      </c>
      <c r="G2991" s="791" t="s">
        <v>8890</v>
      </c>
      <c r="H2991" s="800" t="s">
        <v>8891</v>
      </c>
      <c r="I2991" s="795" t="s">
        <v>8892</v>
      </c>
      <c r="J2991" s="795" t="s">
        <v>8671</v>
      </c>
      <c r="K2991" s="798" t="s">
        <v>8672</v>
      </c>
      <c r="L2991" s="791">
        <v>4</v>
      </c>
      <c r="M2991" s="791">
        <v>12</v>
      </c>
      <c r="N2991" s="801">
        <v>18000</v>
      </c>
      <c r="O2991" s="791"/>
      <c r="P2991" s="791"/>
      <c r="Q2991" s="801"/>
    </row>
    <row r="2992" spans="2:17">
      <c r="B2992" s="791" t="s">
        <v>1225</v>
      </c>
      <c r="C2992" s="797" t="s">
        <v>1226</v>
      </c>
      <c r="D2992" s="791" t="s">
        <v>8666</v>
      </c>
      <c r="E2992" s="798" t="s">
        <v>8684</v>
      </c>
      <c r="F2992" s="799">
        <v>1500</v>
      </c>
      <c r="G2992" s="791" t="s">
        <v>8893</v>
      </c>
      <c r="H2992" s="800" t="s">
        <v>8894</v>
      </c>
      <c r="I2992" s="795" t="s">
        <v>8895</v>
      </c>
      <c r="J2992" s="795" t="s">
        <v>8671</v>
      </c>
      <c r="K2992" s="798" t="s">
        <v>8672</v>
      </c>
      <c r="L2992" s="791">
        <v>4</v>
      </c>
      <c r="M2992" s="791">
        <v>12</v>
      </c>
      <c r="N2992" s="801">
        <v>18000</v>
      </c>
      <c r="O2992" s="791"/>
      <c r="P2992" s="791"/>
      <c r="Q2992" s="801"/>
    </row>
    <row r="2993" spans="2:17">
      <c r="B2993" s="791" t="s">
        <v>1225</v>
      </c>
      <c r="C2993" s="797" t="s">
        <v>1226</v>
      </c>
      <c r="D2993" s="791" t="s">
        <v>8666</v>
      </c>
      <c r="E2993" s="798" t="s">
        <v>8684</v>
      </c>
      <c r="F2993" s="799">
        <v>1500</v>
      </c>
      <c r="G2993" s="791" t="s">
        <v>8896</v>
      </c>
      <c r="H2993" s="800" t="s">
        <v>8897</v>
      </c>
      <c r="I2993" s="795" t="s">
        <v>8687</v>
      </c>
      <c r="J2993" s="795" t="s">
        <v>8677</v>
      </c>
      <c r="K2993" s="798" t="s">
        <v>8672</v>
      </c>
      <c r="L2993" s="791">
        <v>4</v>
      </c>
      <c r="M2993" s="791">
        <v>12</v>
      </c>
      <c r="N2993" s="801">
        <v>18000</v>
      </c>
      <c r="O2993" s="791"/>
      <c r="P2993" s="791"/>
      <c r="Q2993" s="801"/>
    </row>
    <row r="2994" spans="2:17">
      <c r="B2994" s="791" t="s">
        <v>1225</v>
      </c>
      <c r="C2994" s="797" t="s">
        <v>1226</v>
      </c>
      <c r="D2994" s="791" t="s">
        <v>8666</v>
      </c>
      <c r="E2994" s="798" t="s">
        <v>8712</v>
      </c>
      <c r="F2994" s="799">
        <v>2100</v>
      </c>
      <c r="G2994" s="791" t="s">
        <v>8898</v>
      </c>
      <c r="H2994" s="800" t="s">
        <v>8899</v>
      </c>
      <c r="I2994" s="795" t="s">
        <v>8900</v>
      </c>
      <c r="J2994" s="795" t="s">
        <v>8677</v>
      </c>
      <c r="K2994" s="798" t="s">
        <v>8683</v>
      </c>
      <c r="L2994" s="791">
        <v>4</v>
      </c>
      <c r="M2994" s="791">
        <v>12</v>
      </c>
      <c r="N2994" s="801">
        <v>25200</v>
      </c>
      <c r="O2994" s="791"/>
      <c r="P2994" s="791"/>
      <c r="Q2994" s="801"/>
    </row>
    <row r="2995" spans="2:17">
      <c r="B2995" s="791" t="s">
        <v>1225</v>
      </c>
      <c r="C2995" s="797" t="s">
        <v>1226</v>
      </c>
      <c r="D2995" s="791" t="s">
        <v>8666</v>
      </c>
      <c r="E2995" s="798" t="s">
        <v>8684</v>
      </c>
      <c r="F2995" s="799">
        <v>1500</v>
      </c>
      <c r="G2995" s="791" t="s">
        <v>8901</v>
      </c>
      <c r="H2995" s="800" t="s">
        <v>8902</v>
      </c>
      <c r="I2995" s="795" t="s">
        <v>8903</v>
      </c>
      <c r="J2995" s="795" t="s">
        <v>8677</v>
      </c>
      <c r="K2995" s="798" t="s">
        <v>8672</v>
      </c>
      <c r="L2995" s="791">
        <v>4</v>
      </c>
      <c r="M2995" s="791">
        <v>12</v>
      </c>
      <c r="N2995" s="801">
        <v>18000</v>
      </c>
      <c r="O2995" s="791"/>
      <c r="P2995" s="791"/>
      <c r="Q2995" s="801"/>
    </row>
    <row r="2996" spans="2:17">
      <c r="B2996" s="791" t="s">
        <v>1225</v>
      </c>
      <c r="C2996" s="797" t="s">
        <v>1226</v>
      </c>
      <c r="D2996" s="791" t="s">
        <v>8666</v>
      </c>
      <c r="E2996" s="798" t="s">
        <v>8712</v>
      </c>
      <c r="F2996" s="799">
        <v>2100</v>
      </c>
      <c r="G2996" s="791" t="s">
        <v>8904</v>
      </c>
      <c r="H2996" s="800" t="s">
        <v>8905</v>
      </c>
      <c r="I2996" s="795" t="s">
        <v>8906</v>
      </c>
      <c r="J2996" s="795" t="s">
        <v>8723</v>
      </c>
      <c r="K2996" s="798" t="s">
        <v>8683</v>
      </c>
      <c r="L2996" s="791">
        <v>4</v>
      </c>
      <c r="M2996" s="791">
        <v>12</v>
      </c>
      <c r="N2996" s="801">
        <v>25200</v>
      </c>
      <c r="O2996" s="791"/>
      <c r="P2996" s="791"/>
      <c r="Q2996" s="801"/>
    </row>
    <row r="2997" spans="2:17">
      <c r="B2997" s="791" t="s">
        <v>1225</v>
      </c>
      <c r="C2997" s="797" t="s">
        <v>1226</v>
      </c>
      <c r="D2997" s="791" t="s">
        <v>8666</v>
      </c>
      <c r="E2997" s="798" t="s">
        <v>8719</v>
      </c>
      <c r="F2997" s="799">
        <v>2100</v>
      </c>
      <c r="G2997" s="791" t="s">
        <v>8907</v>
      </c>
      <c r="H2997" s="800" t="s">
        <v>8908</v>
      </c>
      <c r="I2997" s="795" t="s">
        <v>8909</v>
      </c>
      <c r="J2997" s="795" t="s">
        <v>8682</v>
      </c>
      <c r="K2997" s="798" t="s">
        <v>8683</v>
      </c>
      <c r="L2997" s="791">
        <v>4</v>
      </c>
      <c r="M2997" s="791">
        <v>12</v>
      </c>
      <c r="N2997" s="801">
        <v>25200</v>
      </c>
      <c r="O2997" s="791"/>
      <c r="P2997" s="791"/>
      <c r="Q2997" s="801"/>
    </row>
    <row r="2998" spans="2:17">
      <c r="B2998" s="791" t="s">
        <v>1225</v>
      </c>
      <c r="C2998" s="797" t="s">
        <v>1226</v>
      </c>
      <c r="D2998" s="791" t="s">
        <v>8666</v>
      </c>
      <c r="E2998" s="798" t="s">
        <v>8780</v>
      </c>
      <c r="F2998" s="799">
        <v>1500</v>
      </c>
      <c r="G2998" s="791" t="s">
        <v>8910</v>
      </c>
      <c r="H2998" s="800" t="s">
        <v>8911</v>
      </c>
      <c r="I2998" s="795" t="s">
        <v>8912</v>
      </c>
      <c r="J2998" s="795" t="s">
        <v>8723</v>
      </c>
      <c r="K2998" s="798" t="s">
        <v>8683</v>
      </c>
      <c r="L2998" s="791">
        <v>4</v>
      </c>
      <c r="M2998" s="791">
        <v>12</v>
      </c>
      <c r="N2998" s="801">
        <v>18000</v>
      </c>
      <c r="O2998" s="791"/>
      <c r="P2998" s="791"/>
      <c r="Q2998" s="801"/>
    </row>
    <row r="2999" spans="2:17">
      <c r="B2999" s="791" t="s">
        <v>1225</v>
      </c>
      <c r="C2999" s="797" t="s">
        <v>1226</v>
      </c>
      <c r="D2999" s="791" t="s">
        <v>8666</v>
      </c>
      <c r="E2999" s="798" t="s">
        <v>8703</v>
      </c>
      <c r="F2999" s="799">
        <v>3100</v>
      </c>
      <c r="G2999" s="791" t="s">
        <v>8913</v>
      </c>
      <c r="H2999" s="800" t="s">
        <v>8914</v>
      </c>
      <c r="I2999" s="795" t="s">
        <v>8915</v>
      </c>
      <c r="J2999" s="795" t="s">
        <v>8723</v>
      </c>
      <c r="K2999" s="798" t="s">
        <v>8683</v>
      </c>
      <c r="L2999" s="791">
        <v>4</v>
      </c>
      <c r="M2999" s="791">
        <v>12</v>
      </c>
      <c r="N2999" s="801">
        <v>37200</v>
      </c>
      <c r="O2999" s="791"/>
      <c r="P2999" s="791"/>
      <c r="Q2999" s="801"/>
    </row>
    <row r="3000" spans="2:17">
      <c r="B3000" s="791" t="s">
        <v>1225</v>
      </c>
      <c r="C3000" s="797" t="s">
        <v>1226</v>
      </c>
      <c r="D3000" s="791" t="s">
        <v>8666</v>
      </c>
      <c r="E3000" s="798" t="s">
        <v>8712</v>
      </c>
      <c r="F3000" s="799">
        <v>2100</v>
      </c>
      <c r="G3000" s="791" t="s">
        <v>8916</v>
      </c>
      <c r="H3000" s="800" t="s">
        <v>8917</v>
      </c>
      <c r="I3000" s="795" t="s">
        <v>8918</v>
      </c>
      <c r="J3000" s="795" t="s">
        <v>8671</v>
      </c>
      <c r="K3000" s="798" t="s">
        <v>8683</v>
      </c>
      <c r="L3000" s="791">
        <v>4</v>
      </c>
      <c r="M3000" s="791">
        <v>12</v>
      </c>
      <c r="N3000" s="801">
        <v>25200</v>
      </c>
      <c r="O3000" s="791"/>
      <c r="P3000" s="791"/>
      <c r="Q3000" s="801"/>
    </row>
    <row r="3001" spans="2:17">
      <c r="B3001" s="791" t="s">
        <v>1225</v>
      </c>
      <c r="C3001" s="797" t="s">
        <v>1226</v>
      </c>
      <c r="D3001" s="791" t="s">
        <v>8666</v>
      </c>
      <c r="E3001" s="798" t="s">
        <v>8667</v>
      </c>
      <c r="F3001" s="799">
        <v>2100</v>
      </c>
      <c r="G3001" s="791" t="s">
        <v>8919</v>
      </c>
      <c r="H3001" s="800" t="s">
        <v>8920</v>
      </c>
      <c r="I3001" s="795" t="s">
        <v>8921</v>
      </c>
      <c r="J3001" s="795" t="s">
        <v>8723</v>
      </c>
      <c r="K3001" s="798" t="s">
        <v>8683</v>
      </c>
      <c r="L3001" s="791">
        <v>4</v>
      </c>
      <c r="M3001" s="791">
        <v>12</v>
      </c>
      <c r="N3001" s="801">
        <v>25200</v>
      </c>
      <c r="O3001" s="791"/>
      <c r="P3001" s="791"/>
      <c r="Q3001" s="801"/>
    </row>
    <row r="3002" spans="2:17">
      <c r="B3002" s="791" t="s">
        <v>1225</v>
      </c>
      <c r="C3002" s="797" t="s">
        <v>1226</v>
      </c>
      <c r="D3002" s="791" t="s">
        <v>8666</v>
      </c>
      <c r="E3002" s="798" t="s">
        <v>8922</v>
      </c>
      <c r="F3002" s="799">
        <v>3500</v>
      </c>
      <c r="G3002" s="791" t="s">
        <v>8923</v>
      </c>
      <c r="H3002" s="800" t="s">
        <v>8924</v>
      </c>
      <c r="I3002" s="795" t="s">
        <v>8687</v>
      </c>
      <c r="J3002" s="795" t="s">
        <v>8677</v>
      </c>
      <c r="K3002" s="798" t="s">
        <v>8672</v>
      </c>
      <c r="L3002" s="791">
        <v>4</v>
      </c>
      <c r="M3002" s="791">
        <v>12</v>
      </c>
      <c r="N3002" s="801">
        <v>42000</v>
      </c>
      <c r="O3002" s="791"/>
      <c r="P3002" s="791"/>
      <c r="Q3002" s="801"/>
    </row>
    <row r="3003" spans="2:17">
      <c r="B3003" s="791" t="s">
        <v>1225</v>
      </c>
      <c r="C3003" s="797" t="s">
        <v>1226</v>
      </c>
      <c r="D3003" s="791" t="s">
        <v>8666</v>
      </c>
      <c r="E3003" s="798" t="s">
        <v>8925</v>
      </c>
      <c r="F3003" s="799">
        <v>1800</v>
      </c>
      <c r="G3003" s="791" t="s">
        <v>8926</v>
      </c>
      <c r="H3003" s="800" t="s">
        <v>8927</v>
      </c>
      <c r="I3003" s="795" t="s">
        <v>8928</v>
      </c>
      <c r="J3003" s="795" t="s">
        <v>8671</v>
      </c>
      <c r="K3003" s="798" t="s">
        <v>8683</v>
      </c>
      <c r="L3003" s="791">
        <v>4</v>
      </c>
      <c r="M3003" s="791">
        <v>12</v>
      </c>
      <c r="N3003" s="801">
        <v>21600</v>
      </c>
      <c r="O3003" s="791"/>
      <c r="P3003" s="791"/>
      <c r="Q3003" s="801"/>
    </row>
    <row r="3004" spans="2:17">
      <c r="B3004" s="791" t="s">
        <v>1225</v>
      </c>
      <c r="C3004" s="797" t="s">
        <v>1226</v>
      </c>
      <c r="D3004" s="791" t="s">
        <v>8666</v>
      </c>
      <c r="E3004" s="798" t="s">
        <v>8929</v>
      </c>
      <c r="F3004" s="799">
        <v>1500</v>
      </c>
      <c r="G3004" s="791" t="s">
        <v>8930</v>
      </c>
      <c r="H3004" s="800" t="s">
        <v>8931</v>
      </c>
      <c r="I3004" s="795" t="s">
        <v>8932</v>
      </c>
      <c r="J3004" s="795" t="s">
        <v>8677</v>
      </c>
      <c r="K3004" s="798" t="s">
        <v>8672</v>
      </c>
      <c r="L3004" s="791">
        <v>4</v>
      </c>
      <c r="M3004" s="791">
        <v>12</v>
      </c>
      <c r="N3004" s="801">
        <v>18000</v>
      </c>
      <c r="O3004" s="791"/>
      <c r="P3004" s="791"/>
      <c r="Q3004" s="801"/>
    </row>
    <row r="3005" spans="2:17">
      <c r="B3005" s="791" t="s">
        <v>1225</v>
      </c>
      <c r="C3005" s="797" t="s">
        <v>1226</v>
      </c>
      <c r="D3005" s="791" t="s">
        <v>8666</v>
      </c>
      <c r="E3005" s="798" t="s">
        <v>8684</v>
      </c>
      <c r="F3005" s="799">
        <v>1500</v>
      </c>
      <c r="G3005" s="791" t="s">
        <v>8933</v>
      </c>
      <c r="H3005" s="800" t="s">
        <v>8934</v>
      </c>
      <c r="I3005" s="795" t="s">
        <v>8698</v>
      </c>
      <c r="J3005" s="795" t="s">
        <v>8671</v>
      </c>
      <c r="K3005" s="798" t="s">
        <v>8683</v>
      </c>
      <c r="L3005" s="791">
        <v>4</v>
      </c>
      <c r="M3005" s="791">
        <v>12</v>
      </c>
      <c r="N3005" s="801">
        <v>18000</v>
      </c>
      <c r="O3005" s="791"/>
      <c r="P3005" s="791"/>
      <c r="Q3005" s="801"/>
    </row>
    <row r="3006" spans="2:17">
      <c r="B3006" s="791" t="s">
        <v>1225</v>
      </c>
      <c r="C3006" s="797" t="s">
        <v>1226</v>
      </c>
      <c r="D3006" s="791" t="s">
        <v>8666</v>
      </c>
      <c r="E3006" s="798" t="s">
        <v>8699</v>
      </c>
      <c r="F3006" s="799">
        <v>2300</v>
      </c>
      <c r="G3006" s="791" t="s">
        <v>8935</v>
      </c>
      <c r="H3006" s="800" t="s">
        <v>8936</v>
      </c>
      <c r="I3006" s="795" t="s">
        <v>8937</v>
      </c>
      <c r="J3006" s="795" t="s">
        <v>8671</v>
      </c>
      <c r="K3006" s="798" t="s">
        <v>8672</v>
      </c>
      <c r="L3006" s="791">
        <v>4</v>
      </c>
      <c r="M3006" s="791">
        <v>12</v>
      </c>
      <c r="N3006" s="801">
        <v>27600</v>
      </c>
      <c r="O3006" s="791"/>
      <c r="P3006" s="791"/>
      <c r="Q3006" s="801"/>
    </row>
    <row r="3007" spans="2:17">
      <c r="B3007" s="791" t="s">
        <v>1225</v>
      </c>
      <c r="C3007" s="797" t="s">
        <v>1226</v>
      </c>
      <c r="D3007" s="791" t="s">
        <v>8666</v>
      </c>
      <c r="E3007" s="798" t="s">
        <v>8684</v>
      </c>
      <c r="F3007" s="799">
        <v>1500</v>
      </c>
      <c r="G3007" s="791" t="s">
        <v>8938</v>
      </c>
      <c r="H3007" s="800" t="s">
        <v>8939</v>
      </c>
      <c r="I3007" s="795" t="s">
        <v>8870</v>
      </c>
      <c r="J3007" s="795" t="s">
        <v>8671</v>
      </c>
      <c r="K3007" s="798" t="s">
        <v>8672</v>
      </c>
      <c r="L3007" s="791">
        <v>4</v>
      </c>
      <c r="M3007" s="791">
        <v>12</v>
      </c>
      <c r="N3007" s="801">
        <v>18000</v>
      </c>
      <c r="O3007" s="791"/>
      <c r="P3007" s="791"/>
      <c r="Q3007" s="801"/>
    </row>
    <row r="3008" spans="2:17">
      <c r="B3008" s="791" t="s">
        <v>1225</v>
      </c>
      <c r="C3008" s="797" t="s">
        <v>1226</v>
      </c>
      <c r="D3008" s="791" t="s">
        <v>8666</v>
      </c>
      <c r="E3008" s="798" t="s">
        <v>8684</v>
      </c>
      <c r="F3008" s="799">
        <v>1500</v>
      </c>
      <c r="G3008" s="791" t="s">
        <v>8940</v>
      </c>
      <c r="H3008" s="800" t="s">
        <v>8941</v>
      </c>
      <c r="I3008" s="795" t="s">
        <v>8732</v>
      </c>
      <c r="J3008" s="795" t="s">
        <v>8671</v>
      </c>
      <c r="K3008" s="798" t="s">
        <v>8672</v>
      </c>
      <c r="L3008" s="791">
        <v>4</v>
      </c>
      <c r="M3008" s="791">
        <v>12</v>
      </c>
      <c r="N3008" s="801">
        <v>18000</v>
      </c>
      <c r="O3008" s="791"/>
      <c r="P3008" s="791"/>
      <c r="Q3008" s="801"/>
    </row>
    <row r="3009" spans="2:17">
      <c r="B3009" s="791" t="s">
        <v>1225</v>
      </c>
      <c r="C3009" s="797" t="s">
        <v>1226</v>
      </c>
      <c r="D3009" s="791" t="s">
        <v>8666</v>
      </c>
      <c r="E3009" s="798" t="s">
        <v>8841</v>
      </c>
      <c r="F3009" s="799">
        <v>6000</v>
      </c>
      <c r="G3009" s="791" t="s">
        <v>8942</v>
      </c>
      <c r="H3009" s="800" t="s">
        <v>8943</v>
      </c>
      <c r="I3009" s="795" t="s">
        <v>8944</v>
      </c>
      <c r="J3009" s="795" t="s">
        <v>8671</v>
      </c>
      <c r="K3009" s="798" t="s">
        <v>8683</v>
      </c>
      <c r="L3009" s="791">
        <v>4</v>
      </c>
      <c r="M3009" s="791">
        <v>12</v>
      </c>
      <c r="N3009" s="801">
        <v>72000</v>
      </c>
      <c r="O3009" s="791"/>
      <c r="P3009" s="791"/>
      <c r="Q3009" s="801"/>
    </row>
    <row r="3010" spans="2:17">
      <c r="B3010" s="791" t="s">
        <v>1225</v>
      </c>
      <c r="C3010" s="797" t="s">
        <v>1226</v>
      </c>
      <c r="D3010" s="791" t="s">
        <v>8666</v>
      </c>
      <c r="E3010" s="798" t="s">
        <v>8699</v>
      </c>
      <c r="F3010" s="799">
        <v>2500</v>
      </c>
      <c r="G3010" s="791" t="s">
        <v>8945</v>
      </c>
      <c r="H3010" s="800" t="s">
        <v>8946</v>
      </c>
      <c r="I3010" s="795" t="s">
        <v>8687</v>
      </c>
      <c r="J3010" s="795" t="s">
        <v>8677</v>
      </c>
      <c r="K3010" s="798" t="s">
        <v>8672</v>
      </c>
      <c r="L3010" s="791">
        <v>4</v>
      </c>
      <c r="M3010" s="791">
        <v>12</v>
      </c>
      <c r="N3010" s="801">
        <v>30000</v>
      </c>
      <c r="O3010" s="791"/>
      <c r="P3010" s="791"/>
      <c r="Q3010" s="801"/>
    </row>
    <row r="3011" spans="2:17">
      <c r="B3011" s="791" t="s">
        <v>1225</v>
      </c>
      <c r="C3011" s="797" t="s">
        <v>1226</v>
      </c>
      <c r="D3011" s="791" t="s">
        <v>8666</v>
      </c>
      <c r="E3011" s="798" t="s">
        <v>8784</v>
      </c>
      <c r="F3011" s="799">
        <v>1500</v>
      </c>
      <c r="G3011" s="791" t="s">
        <v>8947</v>
      </c>
      <c r="H3011" s="800" t="s">
        <v>8948</v>
      </c>
      <c r="I3011" s="795" t="s">
        <v>8949</v>
      </c>
      <c r="J3011" s="795" t="s">
        <v>8677</v>
      </c>
      <c r="K3011" s="798" t="s">
        <v>8672</v>
      </c>
      <c r="L3011" s="791">
        <v>4</v>
      </c>
      <c r="M3011" s="791">
        <v>12</v>
      </c>
      <c r="N3011" s="801">
        <v>18000</v>
      </c>
      <c r="O3011" s="791"/>
      <c r="P3011" s="791"/>
      <c r="Q3011" s="801"/>
    </row>
    <row r="3012" spans="2:17">
      <c r="B3012" s="791" t="s">
        <v>1225</v>
      </c>
      <c r="C3012" s="797" t="s">
        <v>1226</v>
      </c>
      <c r="D3012" s="791" t="s">
        <v>8666</v>
      </c>
      <c r="E3012" s="798" t="s">
        <v>8784</v>
      </c>
      <c r="F3012" s="799">
        <v>1500</v>
      </c>
      <c r="G3012" s="791" t="s">
        <v>8950</v>
      </c>
      <c r="H3012" s="800" t="s">
        <v>8951</v>
      </c>
      <c r="I3012" s="795" t="s">
        <v>8952</v>
      </c>
      <c r="J3012" s="795" t="s">
        <v>8677</v>
      </c>
      <c r="K3012" s="798" t="s">
        <v>8672</v>
      </c>
      <c r="L3012" s="791">
        <v>4</v>
      </c>
      <c r="M3012" s="791">
        <v>12</v>
      </c>
      <c r="N3012" s="801">
        <v>18000</v>
      </c>
      <c r="O3012" s="791"/>
      <c r="P3012" s="791"/>
      <c r="Q3012" s="801"/>
    </row>
    <row r="3013" spans="2:17">
      <c r="B3013" s="791" t="s">
        <v>1225</v>
      </c>
      <c r="C3013" s="797" t="s">
        <v>1226</v>
      </c>
      <c r="D3013" s="791" t="s">
        <v>8666</v>
      </c>
      <c r="E3013" s="798" t="s">
        <v>8953</v>
      </c>
      <c r="F3013" s="799">
        <v>4000</v>
      </c>
      <c r="G3013" s="791" t="s">
        <v>8954</v>
      </c>
      <c r="H3013" s="800" t="s">
        <v>8955</v>
      </c>
      <c r="I3013" s="795" t="s">
        <v>8694</v>
      </c>
      <c r="J3013" s="795" t="s">
        <v>8671</v>
      </c>
      <c r="K3013" s="798" t="s">
        <v>8683</v>
      </c>
      <c r="L3013" s="791">
        <v>4</v>
      </c>
      <c r="M3013" s="791">
        <v>12</v>
      </c>
      <c r="N3013" s="801">
        <v>48000</v>
      </c>
      <c r="O3013" s="791"/>
      <c r="P3013" s="791"/>
      <c r="Q3013" s="801"/>
    </row>
    <row r="3014" spans="2:17">
      <c r="B3014" s="791" t="s">
        <v>1225</v>
      </c>
      <c r="C3014" s="797" t="s">
        <v>1226</v>
      </c>
      <c r="D3014" s="791" t="s">
        <v>8666</v>
      </c>
      <c r="E3014" s="798" t="s">
        <v>8746</v>
      </c>
      <c r="F3014" s="799">
        <v>2500</v>
      </c>
      <c r="G3014" s="791" t="s">
        <v>8956</v>
      </c>
      <c r="H3014" s="800" t="s">
        <v>8957</v>
      </c>
      <c r="I3014" s="795" t="s">
        <v>8906</v>
      </c>
      <c r="J3014" s="795" t="s">
        <v>8682</v>
      </c>
      <c r="K3014" s="798" t="s">
        <v>8683</v>
      </c>
      <c r="L3014" s="791">
        <v>4</v>
      </c>
      <c r="M3014" s="791">
        <v>12</v>
      </c>
      <c r="N3014" s="801">
        <v>30000</v>
      </c>
      <c r="O3014" s="791"/>
      <c r="P3014" s="791"/>
      <c r="Q3014" s="801"/>
    </row>
    <row r="3015" spans="2:17">
      <c r="B3015" s="791" t="s">
        <v>1225</v>
      </c>
      <c r="C3015" s="797" t="s">
        <v>1226</v>
      </c>
      <c r="D3015" s="791" t="s">
        <v>8666</v>
      </c>
      <c r="E3015" s="798" t="s">
        <v>8684</v>
      </c>
      <c r="F3015" s="799">
        <v>1700</v>
      </c>
      <c r="G3015" s="791" t="s">
        <v>8958</v>
      </c>
      <c r="H3015" s="800" t="s">
        <v>8959</v>
      </c>
      <c r="I3015" s="795" t="s">
        <v>8960</v>
      </c>
      <c r="J3015" s="795" t="s">
        <v>8671</v>
      </c>
      <c r="K3015" s="798" t="s">
        <v>8672</v>
      </c>
      <c r="L3015" s="791">
        <v>4</v>
      </c>
      <c r="M3015" s="791">
        <v>12</v>
      </c>
      <c r="N3015" s="801">
        <v>20400</v>
      </c>
      <c r="O3015" s="791">
        <v>2</v>
      </c>
      <c r="P3015" s="791">
        <v>6</v>
      </c>
      <c r="Q3015" s="801">
        <v>10758</v>
      </c>
    </row>
    <row r="3016" spans="2:17">
      <c r="B3016" s="791" t="s">
        <v>1225</v>
      </c>
      <c r="C3016" s="797" t="s">
        <v>1226</v>
      </c>
      <c r="D3016" s="791" t="s">
        <v>8666</v>
      </c>
      <c r="E3016" s="798" t="s">
        <v>8961</v>
      </c>
      <c r="F3016" s="799">
        <v>1200</v>
      </c>
      <c r="G3016" s="791" t="s">
        <v>8962</v>
      </c>
      <c r="H3016" s="800" t="s">
        <v>8963</v>
      </c>
      <c r="I3016" s="795" t="s">
        <v>8751</v>
      </c>
      <c r="J3016" s="795" t="s">
        <v>8751</v>
      </c>
      <c r="K3016" s="798" t="s">
        <v>8751</v>
      </c>
      <c r="L3016" s="791">
        <v>4</v>
      </c>
      <c r="M3016" s="791">
        <v>12</v>
      </c>
      <c r="N3016" s="801">
        <v>14400</v>
      </c>
      <c r="O3016" s="791"/>
      <c r="P3016" s="791"/>
      <c r="Q3016" s="801"/>
    </row>
    <row r="3017" spans="2:17">
      <c r="B3017" s="791" t="s">
        <v>1225</v>
      </c>
      <c r="C3017" s="797" t="s">
        <v>1226</v>
      </c>
      <c r="D3017" s="791" t="s">
        <v>8666</v>
      </c>
      <c r="E3017" s="798" t="s">
        <v>8712</v>
      </c>
      <c r="F3017" s="799">
        <v>2100</v>
      </c>
      <c r="G3017" s="791" t="s">
        <v>8964</v>
      </c>
      <c r="H3017" s="800" t="s">
        <v>8965</v>
      </c>
      <c r="I3017" s="795" t="s">
        <v>8966</v>
      </c>
      <c r="J3017" s="795" t="s">
        <v>8723</v>
      </c>
      <c r="K3017" s="798" t="s">
        <v>8683</v>
      </c>
      <c r="L3017" s="791">
        <v>4</v>
      </c>
      <c r="M3017" s="791">
        <v>12</v>
      </c>
      <c r="N3017" s="801">
        <v>25200</v>
      </c>
      <c r="O3017" s="791"/>
      <c r="P3017" s="791"/>
      <c r="Q3017" s="801"/>
    </row>
    <row r="3018" spans="2:17">
      <c r="B3018" s="791" t="s">
        <v>1225</v>
      </c>
      <c r="C3018" s="797" t="s">
        <v>1226</v>
      </c>
      <c r="D3018" s="791" t="s">
        <v>8666</v>
      </c>
      <c r="E3018" s="798" t="s">
        <v>8684</v>
      </c>
      <c r="F3018" s="799">
        <v>1500</v>
      </c>
      <c r="G3018" s="791" t="s">
        <v>8967</v>
      </c>
      <c r="H3018" s="800" t="s">
        <v>8968</v>
      </c>
      <c r="I3018" s="795" t="s">
        <v>8969</v>
      </c>
      <c r="J3018" s="795" t="s">
        <v>8682</v>
      </c>
      <c r="K3018" s="798" t="s">
        <v>8683</v>
      </c>
      <c r="L3018" s="791">
        <v>4</v>
      </c>
      <c r="M3018" s="791">
        <v>12</v>
      </c>
      <c r="N3018" s="801">
        <v>18000</v>
      </c>
      <c r="O3018" s="791"/>
      <c r="P3018" s="791"/>
      <c r="Q3018" s="801"/>
    </row>
    <row r="3019" spans="2:17">
      <c r="B3019" s="791" t="s">
        <v>1225</v>
      </c>
      <c r="C3019" s="791" t="s">
        <v>1226</v>
      </c>
      <c r="D3019" s="791" t="s">
        <v>8666</v>
      </c>
      <c r="E3019" s="798" t="s">
        <v>8684</v>
      </c>
      <c r="F3019" s="799">
        <v>1500</v>
      </c>
      <c r="G3019" s="791" t="s">
        <v>8970</v>
      </c>
      <c r="H3019" s="800" t="s">
        <v>8971</v>
      </c>
      <c r="I3019" s="795" t="s">
        <v>8687</v>
      </c>
      <c r="J3019" s="795" t="s">
        <v>8677</v>
      </c>
      <c r="K3019" s="798" t="s">
        <v>8672</v>
      </c>
      <c r="L3019" s="791">
        <v>4</v>
      </c>
      <c r="M3019" s="791">
        <v>12</v>
      </c>
      <c r="N3019" s="801">
        <v>18000</v>
      </c>
      <c r="O3019" s="791"/>
      <c r="P3019" s="791"/>
      <c r="Q3019" s="801"/>
    </row>
    <row r="3020" spans="2:17">
      <c r="B3020" s="791" t="s">
        <v>1225</v>
      </c>
      <c r="C3020" s="797" t="s">
        <v>1226</v>
      </c>
      <c r="D3020" s="791" t="s">
        <v>8666</v>
      </c>
      <c r="E3020" s="798" t="s">
        <v>8712</v>
      </c>
      <c r="F3020" s="799">
        <v>2000</v>
      </c>
      <c r="G3020" s="791" t="s">
        <v>8972</v>
      </c>
      <c r="H3020" s="800" t="s">
        <v>8973</v>
      </c>
      <c r="I3020" s="795" t="s">
        <v>8974</v>
      </c>
      <c r="J3020" s="795" t="s">
        <v>8682</v>
      </c>
      <c r="K3020" s="798" t="s">
        <v>8683</v>
      </c>
      <c r="L3020" s="791">
        <v>4</v>
      </c>
      <c r="M3020" s="791">
        <v>12</v>
      </c>
      <c r="N3020" s="801">
        <v>24000</v>
      </c>
      <c r="O3020" s="791"/>
      <c r="P3020" s="791"/>
      <c r="Q3020" s="801"/>
    </row>
    <row r="3021" spans="2:17">
      <c r="B3021" s="791" t="s">
        <v>1225</v>
      </c>
      <c r="C3021" s="797" t="s">
        <v>1226</v>
      </c>
      <c r="D3021" s="791" t="s">
        <v>8666</v>
      </c>
      <c r="E3021" s="798" t="s">
        <v>8808</v>
      </c>
      <c r="F3021" s="799">
        <v>2300</v>
      </c>
      <c r="G3021" s="791" t="s">
        <v>8975</v>
      </c>
      <c r="H3021" s="800" t="s">
        <v>8976</v>
      </c>
      <c r="I3021" s="795" t="s">
        <v>8870</v>
      </c>
      <c r="J3021" s="795" t="s">
        <v>8677</v>
      </c>
      <c r="K3021" s="798" t="s">
        <v>8672</v>
      </c>
      <c r="L3021" s="791">
        <v>4</v>
      </c>
      <c r="M3021" s="791">
        <v>12</v>
      </c>
      <c r="N3021" s="801">
        <v>27600</v>
      </c>
      <c r="O3021" s="791"/>
      <c r="P3021" s="791"/>
      <c r="Q3021" s="801"/>
    </row>
    <row r="3022" spans="2:17">
      <c r="B3022" s="791" t="s">
        <v>1225</v>
      </c>
      <c r="C3022" s="797" t="s">
        <v>1226</v>
      </c>
      <c r="D3022" s="791" t="s">
        <v>8666</v>
      </c>
      <c r="E3022" s="798" t="s">
        <v>8746</v>
      </c>
      <c r="F3022" s="799">
        <v>2500</v>
      </c>
      <c r="G3022" s="791" t="s">
        <v>8977</v>
      </c>
      <c r="H3022" s="800" t="s">
        <v>8978</v>
      </c>
      <c r="I3022" s="795" t="s">
        <v>8979</v>
      </c>
      <c r="J3022" s="795" t="s">
        <v>8677</v>
      </c>
      <c r="K3022" s="798" t="s">
        <v>8672</v>
      </c>
      <c r="L3022" s="791">
        <v>4</v>
      </c>
      <c r="M3022" s="791">
        <v>12</v>
      </c>
      <c r="N3022" s="801">
        <v>30000</v>
      </c>
      <c r="O3022" s="791"/>
      <c r="P3022" s="791"/>
      <c r="Q3022" s="801"/>
    </row>
    <row r="3023" spans="2:17">
      <c r="B3023" s="791" t="s">
        <v>1225</v>
      </c>
      <c r="C3023" s="797" t="s">
        <v>1226</v>
      </c>
      <c r="D3023" s="791" t="s">
        <v>8666</v>
      </c>
      <c r="E3023" s="798" t="s">
        <v>8684</v>
      </c>
      <c r="F3023" s="799">
        <v>1500</v>
      </c>
      <c r="G3023" s="791" t="s">
        <v>8980</v>
      </c>
      <c r="H3023" s="800" t="s">
        <v>8981</v>
      </c>
      <c r="I3023" s="795" t="s">
        <v>8982</v>
      </c>
      <c r="J3023" s="795" t="s">
        <v>8723</v>
      </c>
      <c r="K3023" s="798" t="s">
        <v>8683</v>
      </c>
      <c r="L3023" s="791">
        <v>4</v>
      </c>
      <c r="M3023" s="791">
        <v>12</v>
      </c>
      <c r="N3023" s="801">
        <v>18000</v>
      </c>
      <c r="O3023" s="791"/>
      <c r="P3023" s="791"/>
      <c r="Q3023" s="801"/>
    </row>
    <row r="3024" spans="2:17">
      <c r="B3024" s="791" t="s">
        <v>1225</v>
      </c>
      <c r="C3024" s="797" t="s">
        <v>1226</v>
      </c>
      <c r="D3024" s="791" t="s">
        <v>8666</v>
      </c>
      <c r="E3024" s="798" t="s">
        <v>8749</v>
      </c>
      <c r="F3024" s="799">
        <v>930</v>
      </c>
      <c r="G3024" s="791" t="s">
        <v>8983</v>
      </c>
      <c r="H3024" s="800" t="s">
        <v>8984</v>
      </c>
      <c r="I3024" s="795" t="s">
        <v>8751</v>
      </c>
      <c r="J3024" s="795" t="s">
        <v>8751</v>
      </c>
      <c r="K3024" s="798" t="s">
        <v>8751</v>
      </c>
      <c r="L3024" s="791">
        <v>4</v>
      </c>
      <c r="M3024" s="791">
        <v>12</v>
      </c>
      <c r="N3024" s="801">
        <v>11160</v>
      </c>
      <c r="O3024" s="791">
        <v>2</v>
      </c>
      <c r="P3024" s="791">
        <v>6</v>
      </c>
      <c r="Q3024" s="801">
        <v>5580</v>
      </c>
    </row>
    <row r="3025" spans="2:17">
      <c r="B3025" s="791" t="s">
        <v>1225</v>
      </c>
      <c r="C3025" s="797" t="s">
        <v>1226</v>
      </c>
      <c r="D3025" s="791" t="s">
        <v>8666</v>
      </c>
      <c r="E3025" s="798" t="s">
        <v>8784</v>
      </c>
      <c r="F3025" s="799">
        <v>1500</v>
      </c>
      <c r="G3025" s="791" t="s">
        <v>8985</v>
      </c>
      <c r="H3025" s="800" t="s">
        <v>8986</v>
      </c>
      <c r="I3025" s="795" t="s">
        <v>8987</v>
      </c>
      <c r="J3025" s="795" t="s">
        <v>8677</v>
      </c>
      <c r="K3025" s="798" t="s">
        <v>8724</v>
      </c>
      <c r="L3025" s="791">
        <v>4</v>
      </c>
      <c r="M3025" s="791">
        <v>12</v>
      </c>
      <c r="N3025" s="801">
        <v>18000</v>
      </c>
      <c r="O3025" s="791"/>
      <c r="P3025" s="791"/>
      <c r="Q3025" s="801"/>
    </row>
    <row r="3026" spans="2:17">
      <c r="B3026" s="791" t="s">
        <v>1225</v>
      </c>
      <c r="C3026" s="797" t="s">
        <v>1226</v>
      </c>
      <c r="D3026" s="791" t="s">
        <v>8666</v>
      </c>
      <c r="E3026" s="798" t="s">
        <v>8684</v>
      </c>
      <c r="F3026" s="799">
        <v>1500</v>
      </c>
      <c r="G3026" s="791" t="s">
        <v>8988</v>
      </c>
      <c r="H3026" s="800" t="s">
        <v>8989</v>
      </c>
      <c r="I3026" s="795" t="s">
        <v>8990</v>
      </c>
      <c r="J3026" s="795" t="s">
        <v>8677</v>
      </c>
      <c r="K3026" s="798" t="s">
        <v>8672</v>
      </c>
      <c r="L3026" s="791">
        <v>4</v>
      </c>
      <c r="M3026" s="791">
        <v>12</v>
      </c>
      <c r="N3026" s="801">
        <v>18000</v>
      </c>
      <c r="O3026" s="791"/>
      <c r="P3026" s="791"/>
      <c r="Q3026" s="801"/>
    </row>
    <row r="3027" spans="2:17">
      <c r="B3027" s="791" t="s">
        <v>1225</v>
      </c>
      <c r="C3027" s="797" t="s">
        <v>1226</v>
      </c>
      <c r="D3027" s="791" t="s">
        <v>8666</v>
      </c>
      <c r="E3027" s="798" t="s">
        <v>8699</v>
      </c>
      <c r="F3027" s="799">
        <v>2300</v>
      </c>
      <c r="G3027" s="791" t="s">
        <v>8991</v>
      </c>
      <c r="H3027" s="800" t="s">
        <v>8992</v>
      </c>
      <c r="I3027" s="795" t="s">
        <v>8993</v>
      </c>
      <c r="J3027" s="795" t="s">
        <v>8835</v>
      </c>
      <c r="K3027" s="798" t="s">
        <v>8683</v>
      </c>
      <c r="L3027" s="791">
        <v>4</v>
      </c>
      <c r="M3027" s="791">
        <v>12</v>
      </c>
      <c r="N3027" s="801">
        <v>27600</v>
      </c>
      <c r="O3027" s="791"/>
      <c r="P3027" s="791"/>
      <c r="Q3027" s="801"/>
    </row>
    <row r="3028" spans="2:17">
      <c r="B3028" s="791" t="s">
        <v>1225</v>
      </c>
      <c r="C3028" s="797" t="s">
        <v>1226</v>
      </c>
      <c r="D3028" s="791" t="s">
        <v>8666</v>
      </c>
      <c r="E3028" s="798" t="s">
        <v>8684</v>
      </c>
      <c r="F3028" s="799">
        <v>1500</v>
      </c>
      <c r="G3028" s="791" t="s">
        <v>8994</v>
      </c>
      <c r="H3028" s="800" t="s">
        <v>8995</v>
      </c>
      <c r="I3028" s="795" t="s">
        <v>8698</v>
      </c>
      <c r="J3028" s="795" t="s">
        <v>8723</v>
      </c>
      <c r="K3028" s="798" t="s">
        <v>8683</v>
      </c>
      <c r="L3028" s="791">
        <v>4</v>
      </c>
      <c r="M3028" s="791">
        <v>12</v>
      </c>
      <c r="N3028" s="801">
        <v>18000</v>
      </c>
      <c r="O3028" s="791"/>
      <c r="P3028" s="791"/>
      <c r="Q3028" s="801"/>
    </row>
    <row r="3029" spans="2:17">
      <c r="B3029" s="791" t="s">
        <v>1225</v>
      </c>
      <c r="C3029" s="797" t="s">
        <v>1226</v>
      </c>
      <c r="D3029" s="791" t="s">
        <v>8666</v>
      </c>
      <c r="E3029" s="798" t="s">
        <v>8925</v>
      </c>
      <c r="F3029" s="799">
        <v>1800</v>
      </c>
      <c r="G3029" s="791" t="s">
        <v>8996</v>
      </c>
      <c r="H3029" s="800" t="s">
        <v>8997</v>
      </c>
      <c r="I3029" s="795" t="s">
        <v>8687</v>
      </c>
      <c r="J3029" s="795" t="s">
        <v>8677</v>
      </c>
      <c r="K3029" s="798" t="s">
        <v>8672</v>
      </c>
      <c r="L3029" s="791">
        <v>4</v>
      </c>
      <c r="M3029" s="791">
        <v>12</v>
      </c>
      <c r="N3029" s="801">
        <v>21600</v>
      </c>
      <c r="O3029" s="791"/>
      <c r="P3029" s="791"/>
      <c r="Q3029" s="801"/>
    </row>
    <row r="3030" spans="2:17">
      <c r="B3030" s="791" t="s">
        <v>1225</v>
      </c>
      <c r="C3030" s="797" t="s">
        <v>1226</v>
      </c>
      <c r="D3030" s="791" t="s">
        <v>8666</v>
      </c>
      <c r="E3030" s="798" t="s">
        <v>8719</v>
      </c>
      <c r="F3030" s="799">
        <v>2100</v>
      </c>
      <c r="G3030" s="791" t="s">
        <v>8998</v>
      </c>
      <c r="H3030" s="800" t="s">
        <v>8999</v>
      </c>
      <c r="I3030" s="795" t="s">
        <v>9000</v>
      </c>
      <c r="J3030" s="795" t="s">
        <v>8677</v>
      </c>
      <c r="K3030" s="798" t="s">
        <v>8672</v>
      </c>
      <c r="L3030" s="791">
        <v>4</v>
      </c>
      <c r="M3030" s="791">
        <v>12</v>
      </c>
      <c r="N3030" s="801">
        <v>25200</v>
      </c>
      <c r="O3030" s="791"/>
      <c r="P3030" s="791"/>
      <c r="Q3030" s="801"/>
    </row>
    <row r="3031" spans="2:17">
      <c r="B3031" s="791" t="s">
        <v>1225</v>
      </c>
      <c r="C3031" s="797" t="s">
        <v>1226</v>
      </c>
      <c r="D3031" s="791" t="s">
        <v>8666</v>
      </c>
      <c r="E3031" s="798" t="s">
        <v>8699</v>
      </c>
      <c r="F3031" s="799">
        <v>2500</v>
      </c>
      <c r="G3031" s="791" t="s">
        <v>9001</v>
      </c>
      <c r="H3031" s="800" t="s">
        <v>9002</v>
      </c>
      <c r="I3031" s="795" t="s">
        <v>9003</v>
      </c>
      <c r="J3031" s="795" t="s">
        <v>8671</v>
      </c>
      <c r="K3031" s="798" t="s">
        <v>8683</v>
      </c>
      <c r="L3031" s="791">
        <v>4</v>
      </c>
      <c r="M3031" s="791">
        <v>12</v>
      </c>
      <c r="N3031" s="801">
        <v>30000</v>
      </c>
      <c r="O3031" s="791"/>
      <c r="P3031" s="791"/>
      <c r="Q3031" s="801"/>
    </row>
    <row r="3032" spans="2:17">
      <c r="B3032" s="791" t="s">
        <v>1225</v>
      </c>
      <c r="C3032" s="797" t="s">
        <v>1226</v>
      </c>
      <c r="D3032" s="791" t="s">
        <v>8666</v>
      </c>
      <c r="E3032" s="798" t="s">
        <v>8719</v>
      </c>
      <c r="F3032" s="799">
        <v>2100</v>
      </c>
      <c r="G3032" s="791" t="s">
        <v>9004</v>
      </c>
      <c r="H3032" s="800" t="s">
        <v>9005</v>
      </c>
      <c r="I3032" s="795" t="s">
        <v>9006</v>
      </c>
      <c r="J3032" s="795" t="s">
        <v>8835</v>
      </c>
      <c r="K3032" s="798" t="s">
        <v>8672</v>
      </c>
      <c r="L3032" s="791">
        <v>4</v>
      </c>
      <c r="M3032" s="791">
        <v>12</v>
      </c>
      <c r="N3032" s="801">
        <v>25200</v>
      </c>
      <c r="O3032" s="791"/>
      <c r="P3032" s="791"/>
      <c r="Q3032" s="801"/>
    </row>
    <row r="3033" spans="2:17">
      <c r="B3033" s="791" t="s">
        <v>1225</v>
      </c>
      <c r="C3033" s="797" t="s">
        <v>1226</v>
      </c>
      <c r="D3033" s="791" t="s">
        <v>8666</v>
      </c>
      <c r="E3033" s="798" t="s">
        <v>8712</v>
      </c>
      <c r="F3033" s="799">
        <v>2100</v>
      </c>
      <c r="G3033" s="791" t="s">
        <v>9007</v>
      </c>
      <c r="H3033" s="800" t="s">
        <v>9008</v>
      </c>
      <c r="I3033" s="795" t="s">
        <v>8687</v>
      </c>
      <c r="J3033" s="795" t="s">
        <v>8677</v>
      </c>
      <c r="K3033" s="798" t="s">
        <v>8672</v>
      </c>
      <c r="L3033" s="791">
        <v>4</v>
      </c>
      <c r="M3033" s="791">
        <v>12</v>
      </c>
      <c r="N3033" s="801">
        <v>25200</v>
      </c>
      <c r="O3033" s="791"/>
      <c r="P3033" s="791"/>
      <c r="Q3033" s="801"/>
    </row>
    <row r="3034" spans="2:17">
      <c r="B3034" s="791" t="s">
        <v>1225</v>
      </c>
      <c r="C3034" s="797" t="s">
        <v>1226</v>
      </c>
      <c r="D3034" s="791" t="s">
        <v>8666</v>
      </c>
      <c r="E3034" s="798" t="s">
        <v>8695</v>
      </c>
      <c r="F3034" s="799">
        <v>3100</v>
      </c>
      <c r="G3034" s="791" t="s">
        <v>9009</v>
      </c>
      <c r="H3034" s="800" t="s">
        <v>9010</v>
      </c>
      <c r="I3034" s="795" t="s">
        <v>9011</v>
      </c>
      <c r="J3034" s="795" t="s">
        <v>8677</v>
      </c>
      <c r="K3034" s="798" t="s">
        <v>8672</v>
      </c>
      <c r="L3034" s="791">
        <v>4</v>
      </c>
      <c r="M3034" s="791">
        <v>12</v>
      </c>
      <c r="N3034" s="801">
        <v>37200</v>
      </c>
      <c r="O3034" s="791"/>
      <c r="P3034" s="791"/>
      <c r="Q3034" s="801"/>
    </row>
    <row r="3035" spans="2:17">
      <c r="B3035" s="791" t="s">
        <v>1225</v>
      </c>
      <c r="C3035" s="797" t="s">
        <v>1226</v>
      </c>
      <c r="D3035" s="791" t="s">
        <v>8666</v>
      </c>
      <c r="E3035" s="798" t="s">
        <v>8719</v>
      </c>
      <c r="F3035" s="799">
        <v>2100</v>
      </c>
      <c r="G3035" s="791" t="s">
        <v>9012</v>
      </c>
      <c r="H3035" s="800" t="s">
        <v>9013</v>
      </c>
      <c r="I3035" s="795" t="s">
        <v>9014</v>
      </c>
      <c r="J3035" s="795" t="s">
        <v>8723</v>
      </c>
      <c r="K3035" s="798" t="s">
        <v>8683</v>
      </c>
      <c r="L3035" s="791">
        <v>4</v>
      </c>
      <c r="M3035" s="791">
        <v>12</v>
      </c>
      <c r="N3035" s="801">
        <v>25200</v>
      </c>
      <c r="O3035" s="791"/>
      <c r="P3035" s="791"/>
      <c r="Q3035" s="801"/>
    </row>
    <row r="3036" spans="2:17">
      <c r="B3036" s="791" t="s">
        <v>1225</v>
      </c>
      <c r="C3036" s="797" t="s">
        <v>1226</v>
      </c>
      <c r="D3036" s="791" t="s">
        <v>8666</v>
      </c>
      <c r="E3036" s="798" t="s">
        <v>8841</v>
      </c>
      <c r="F3036" s="799">
        <v>5500</v>
      </c>
      <c r="G3036" s="791" t="s">
        <v>9015</v>
      </c>
      <c r="H3036" s="800" t="s">
        <v>9016</v>
      </c>
      <c r="I3036" s="795" t="s">
        <v>9017</v>
      </c>
      <c r="J3036" s="795" t="s">
        <v>8671</v>
      </c>
      <c r="K3036" s="798" t="s">
        <v>8683</v>
      </c>
      <c r="L3036" s="791">
        <v>4</v>
      </c>
      <c r="M3036" s="791">
        <v>12</v>
      </c>
      <c r="N3036" s="801">
        <v>66000</v>
      </c>
      <c r="O3036" s="791"/>
      <c r="P3036" s="791"/>
      <c r="Q3036" s="801"/>
    </row>
    <row r="3037" spans="2:17">
      <c r="B3037" s="791" t="s">
        <v>1225</v>
      </c>
      <c r="C3037" s="797" t="s">
        <v>1226</v>
      </c>
      <c r="D3037" s="791" t="s">
        <v>8666</v>
      </c>
      <c r="E3037" s="798" t="s">
        <v>8684</v>
      </c>
      <c r="F3037" s="799">
        <v>1500</v>
      </c>
      <c r="G3037" s="791" t="s">
        <v>9018</v>
      </c>
      <c r="H3037" s="800" t="s">
        <v>9019</v>
      </c>
      <c r="I3037" s="795" t="s">
        <v>9020</v>
      </c>
      <c r="J3037" s="795" t="s">
        <v>8671</v>
      </c>
      <c r="K3037" s="798" t="s">
        <v>8672</v>
      </c>
      <c r="L3037" s="791">
        <v>4</v>
      </c>
      <c r="M3037" s="791">
        <v>12</v>
      </c>
      <c r="N3037" s="801">
        <v>18000</v>
      </c>
      <c r="O3037" s="791"/>
      <c r="P3037" s="791"/>
      <c r="Q3037" s="801"/>
    </row>
    <row r="3038" spans="2:17">
      <c r="B3038" s="791" t="s">
        <v>1225</v>
      </c>
      <c r="C3038" s="797" t="s">
        <v>1226</v>
      </c>
      <c r="D3038" s="791" t="s">
        <v>8666</v>
      </c>
      <c r="E3038" s="798" t="s">
        <v>8699</v>
      </c>
      <c r="F3038" s="799">
        <v>2300</v>
      </c>
      <c r="G3038" s="791" t="s">
        <v>9021</v>
      </c>
      <c r="H3038" s="800" t="s">
        <v>9022</v>
      </c>
      <c r="I3038" s="795" t="s">
        <v>9023</v>
      </c>
      <c r="J3038" s="795" t="s">
        <v>8671</v>
      </c>
      <c r="K3038" s="798" t="s">
        <v>8672</v>
      </c>
      <c r="L3038" s="791">
        <v>4</v>
      </c>
      <c r="M3038" s="791">
        <v>12</v>
      </c>
      <c r="N3038" s="801">
        <v>27600</v>
      </c>
      <c r="O3038" s="791"/>
      <c r="P3038" s="791"/>
      <c r="Q3038" s="801"/>
    </row>
    <row r="3039" spans="2:17">
      <c r="B3039" s="791" t="s">
        <v>1225</v>
      </c>
      <c r="C3039" s="797" t="s">
        <v>1226</v>
      </c>
      <c r="D3039" s="791" t="s">
        <v>8666</v>
      </c>
      <c r="E3039" s="798" t="s">
        <v>8673</v>
      </c>
      <c r="F3039" s="799">
        <v>3100</v>
      </c>
      <c r="G3039" s="791" t="s">
        <v>9024</v>
      </c>
      <c r="H3039" s="800" t="s">
        <v>9025</v>
      </c>
      <c r="I3039" s="795" t="s">
        <v>8813</v>
      </c>
      <c r="J3039" s="795" t="s">
        <v>8671</v>
      </c>
      <c r="K3039" s="798" t="s">
        <v>8672</v>
      </c>
      <c r="L3039" s="791">
        <v>4</v>
      </c>
      <c r="M3039" s="791">
        <v>12</v>
      </c>
      <c r="N3039" s="801">
        <v>37200</v>
      </c>
      <c r="O3039" s="791"/>
      <c r="P3039" s="791"/>
      <c r="Q3039" s="801"/>
    </row>
    <row r="3040" spans="2:17">
      <c r="B3040" s="791" t="s">
        <v>1225</v>
      </c>
      <c r="C3040" s="797" t="s">
        <v>1226</v>
      </c>
      <c r="D3040" s="791" t="s">
        <v>8666</v>
      </c>
      <c r="E3040" s="798" t="s">
        <v>9026</v>
      </c>
      <c r="F3040" s="799">
        <v>2100</v>
      </c>
      <c r="G3040" s="791" t="s">
        <v>9027</v>
      </c>
      <c r="H3040" s="800" t="s">
        <v>9028</v>
      </c>
      <c r="I3040" s="795" t="s">
        <v>9029</v>
      </c>
      <c r="J3040" s="795" t="s">
        <v>8723</v>
      </c>
      <c r="K3040" s="798" t="s">
        <v>8683</v>
      </c>
      <c r="L3040" s="791">
        <v>4</v>
      </c>
      <c r="M3040" s="791">
        <v>12</v>
      </c>
      <c r="N3040" s="801">
        <v>25200</v>
      </c>
      <c r="O3040" s="791"/>
      <c r="P3040" s="791"/>
      <c r="Q3040" s="801"/>
    </row>
    <row r="3041" spans="2:17">
      <c r="B3041" s="791" t="s">
        <v>1225</v>
      </c>
      <c r="C3041" s="797" t="s">
        <v>1226</v>
      </c>
      <c r="D3041" s="791" t="s">
        <v>8666</v>
      </c>
      <c r="E3041" s="798" t="s">
        <v>8759</v>
      </c>
      <c r="F3041" s="799">
        <v>4000</v>
      </c>
      <c r="G3041" s="791" t="s">
        <v>9030</v>
      </c>
      <c r="H3041" s="800" t="s">
        <v>9031</v>
      </c>
      <c r="I3041" s="795" t="s">
        <v>8820</v>
      </c>
      <c r="J3041" s="795" t="s">
        <v>8671</v>
      </c>
      <c r="K3041" s="798" t="s">
        <v>8683</v>
      </c>
      <c r="L3041" s="791">
        <v>4</v>
      </c>
      <c r="M3041" s="791">
        <v>12</v>
      </c>
      <c r="N3041" s="801">
        <v>48000</v>
      </c>
      <c r="O3041" s="791"/>
      <c r="P3041" s="791"/>
      <c r="Q3041" s="801"/>
    </row>
    <row r="3042" spans="2:17">
      <c r="B3042" s="791" t="s">
        <v>1225</v>
      </c>
      <c r="C3042" s="797" t="s">
        <v>1226</v>
      </c>
      <c r="D3042" s="791" t="s">
        <v>8666</v>
      </c>
      <c r="E3042" s="798" t="s">
        <v>8780</v>
      </c>
      <c r="F3042" s="799">
        <v>1500</v>
      </c>
      <c r="G3042" s="791" t="s">
        <v>9032</v>
      </c>
      <c r="H3042" s="800" t="s">
        <v>9033</v>
      </c>
      <c r="I3042" s="795" t="s">
        <v>9034</v>
      </c>
      <c r="J3042" s="795" t="s">
        <v>8835</v>
      </c>
      <c r="K3042" s="798" t="s">
        <v>8683</v>
      </c>
      <c r="L3042" s="791">
        <v>4</v>
      </c>
      <c r="M3042" s="791">
        <v>12</v>
      </c>
      <c r="N3042" s="801">
        <v>18000</v>
      </c>
      <c r="O3042" s="791"/>
      <c r="P3042" s="791"/>
      <c r="Q3042" s="801"/>
    </row>
    <row r="3043" spans="2:17">
      <c r="B3043" s="791" t="s">
        <v>1225</v>
      </c>
      <c r="C3043" s="797" t="s">
        <v>1226</v>
      </c>
      <c r="D3043" s="791" t="s">
        <v>8666</v>
      </c>
      <c r="E3043" s="798" t="s">
        <v>8699</v>
      </c>
      <c r="F3043" s="799">
        <v>2300</v>
      </c>
      <c r="G3043" s="791" t="s">
        <v>9035</v>
      </c>
      <c r="H3043" s="800" t="s">
        <v>9036</v>
      </c>
      <c r="I3043" s="795" t="s">
        <v>8694</v>
      </c>
      <c r="J3043" s="795" t="s">
        <v>8682</v>
      </c>
      <c r="K3043" s="798" t="s">
        <v>8683</v>
      </c>
      <c r="L3043" s="791">
        <v>4</v>
      </c>
      <c r="M3043" s="791">
        <v>12</v>
      </c>
      <c r="N3043" s="801">
        <v>27600</v>
      </c>
      <c r="O3043" s="791"/>
      <c r="P3043" s="791"/>
      <c r="Q3043" s="801"/>
    </row>
    <row r="3044" spans="2:17">
      <c r="B3044" s="791" t="s">
        <v>1225</v>
      </c>
      <c r="C3044" s="797" t="s">
        <v>1226</v>
      </c>
      <c r="D3044" s="791" t="s">
        <v>8666</v>
      </c>
      <c r="E3044" s="798" t="s">
        <v>8691</v>
      </c>
      <c r="F3044" s="799">
        <v>4500</v>
      </c>
      <c r="G3044" s="791" t="s">
        <v>9037</v>
      </c>
      <c r="H3044" s="800" t="s">
        <v>9038</v>
      </c>
      <c r="I3044" s="795" t="s">
        <v>8823</v>
      </c>
      <c r="J3044" s="795" t="s">
        <v>8671</v>
      </c>
      <c r="K3044" s="798" t="s">
        <v>8683</v>
      </c>
      <c r="L3044" s="791">
        <v>4</v>
      </c>
      <c r="M3044" s="791">
        <v>12</v>
      </c>
      <c r="N3044" s="801">
        <v>54000</v>
      </c>
      <c r="O3044" s="791"/>
      <c r="P3044" s="791"/>
      <c r="Q3044" s="801"/>
    </row>
    <row r="3045" spans="2:17">
      <c r="B3045" s="791" t="s">
        <v>1225</v>
      </c>
      <c r="C3045" s="797" t="s">
        <v>1226</v>
      </c>
      <c r="D3045" s="791" t="s">
        <v>8666</v>
      </c>
      <c r="E3045" s="798" t="s">
        <v>8684</v>
      </c>
      <c r="F3045" s="799">
        <v>1500</v>
      </c>
      <c r="G3045" s="791" t="s">
        <v>9039</v>
      </c>
      <c r="H3045" s="800" t="s">
        <v>9040</v>
      </c>
      <c r="I3045" s="795" t="s">
        <v>9041</v>
      </c>
      <c r="J3045" s="795" t="s">
        <v>8671</v>
      </c>
      <c r="K3045" s="798" t="s">
        <v>8672</v>
      </c>
      <c r="L3045" s="791">
        <v>4</v>
      </c>
      <c r="M3045" s="791">
        <v>12</v>
      </c>
      <c r="N3045" s="801">
        <v>18000</v>
      </c>
      <c r="O3045" s="791"/>
      <c r="P3045" s="791"/>
      <c r="Q3045" s="801"/>
    </row>
    <row r="3046" spans="2:17">
      <c r="B3046" s="791" t="s">
        <v>1225</v>
      </c>
      <c r="C3046" s="797" t="s">
        <v>1226</v>
      </c>
      <c r="D3046" s="791" t="s">
        <v>8666</v>
      </c>
      <c r="E3046" s="798" t="s">
        <v>8673</v>
      </c>
      <c r="F3046" s="799">
        <v>3100</v>
      </c>
      <c r="G3046" s="791" t="s">
        <v>9042</v>
      </c>
      <c r="H3046" s="800" t="s">
        <v>9043</v>
      </c>
      <c r="I3046" s="795" t="s">
        <v>9044</v>
      </c>
      <c r="J3046" s="795" t="s">
        <v>8677</v>
      </c>
      <c r="K3046" s="798" t="s">
        <v>8683</v>
      </c>
      <c r="L3046" s="791">
        <v>4</v>
      </c>
      <c r="M3046" s="791">
        <v>12</v>
      </c>
      <c r="N3046" s="801">
        <v>37200</v>
      </c>
      <c r="O3046" s="791"/>
      <c r="P3046" s="791"/>
      <c r="Q3046" s="801"/>
    </row>
    <row r="3047" spans="2:17">
      <c r="B3047" s="791" t="s">
        <v>1225</v>
      </c>
      <c r="C3047" s="797" t="s">
        <v>1226</v>
      </c>
      <c r="D3047" s="791" t="s">
        <v>8666</v>
      </c>
      <c r="E3047" s="798" t="s">
        <v>8684</v>
      </c>
      <c r="F3047" s="799">
        <v>1500</v>
      </c>
      <c r="G3047" s="791" t="s">
        <v>9045</v>
      </c>
      <c r="H3047" s="800" t="s">
        <v>9046</v>
      </c>
      <c r="I3047" s="795" t="s">
        <v>9006</v>
      </c>
      <c r="J3047" s="795" t="s">
        <v>8671</v>
      </c>
      <c r="K3047" s="798" t="s">
        <v>8672</v>
      </c>
      <c r="L3047" s="791">
        <v>4</v>
      </c>
      <c r="M3047" s="791">
        <v>12</v>
      </c>
      <c r="N3047" s="801">
        <v>18000</v>
      </c>
      <c r="O3047" s="791"/>
      <c r="P3047" s="791"/>
      <c r="Q3047" s="801"/>
    </row>
    <row r="3048" spans="2:17">
      <c r="B3048" s="791" t="s">
        <v>1225</v>
      </c>
      <c r="C3048" s="797" t="s">
        <v>1226</v>
      </c>
      <c r="D3048" s="791" t="s">
        <v>8666</v>
      </c>
      <c r="E3048" s="798" t="s">
        <v>8716</v>
      </c>
      <c r="F3048" s="799">
        <v>2100</v>
      </c>
      <c r="G3048" s="791" t="s">
        <v>9047</v>
      </c>
      <c r="H3048" s="800" t="s">
        <v>9048</v>
      </c>
      <c r="I3048" s="795" t="s">
        <v>9049</v>
      </c>
      <c r="J3048" s="795" t="s">
        <v>8677</v>
      </c>
      <c r="K3048" s="798" t="s">
        <v>8672</v>
      </c>
      <c r="L3048" s="791">
        <v>4</v>
      </c>
      <c r="M3048" s="791">
        <v>12</v>
      </c>
      <c r="N3048" s="801">
        <v>25200</v>
      </c>
      <c r="O3048" s="791"/>
      <c r="P3048" s="791"/>
      <c r="Q3048" s="801"/>
    </row>
    <row r="3049" spans="2:17">
      <c r="B3049" s="791" t="s">
        <v>1225</v>
      </c>
      <c r="C3049" s="797" t="s">
        <v>1226</v>
      </c>
      <c r="D3049" s="791" t="s">
        <v>8666</v>
      </c>
      <c r="E3049" s="798" t="s">
        <v>8695</v>
      </c>
      <c r="F3049" s="799">
        <v>2700</v>
      </c>
      <c r="G3049" s="791" t="s">
        <v>9050</v>
      </c>
      <c r="H3049" s="800" t="s">
        <v>9051</v>
      </c>
      <c r="I3049" s="795" t="s">
        <v>8722</v>
      </c>
      <c r="J3049" s="795" t="s">
        <v>8677</v>
      </c>
      <c r="K3049" s="798" t="s">
        <v>8672</v>
      </c>
      <c r="L3049" s="791">
        <v>4</v>
      </c>
      <c r="M3049" s="791">
        <v>12</v>
      </c>
      <c r="N3049" s="801">
        <v>32400</v>
      </c>
      <c r="O3049" s="791"/>
      <c r="P3049" s="791"/>
      <c r="Q3049" s="801"/>
    </row>
    <row r="3050" spans="2:17">
      <c r="B3050" s="791" t="s">
        <v>1225</v>
      </c>
      <c r="C3050" s="797" t="s">
        <v>1226</v>
      </c>
      <c r="D3050" s="791" t="s">
        <v>8666</v>
      </c>
      <c r="E3050" s="798" t="s">
        <v>8712</v>
      </c>
      <c r="F3050" s="799">
        <v>2000</v>
      </c>
      <c r="G3050" s="791" t="s">
        <v>9052</v>
      </c>
      <c r="H3050" s="800" t="s">
        <v>9053</v>
      </c>
      <c r="I3050" s="795" t="s">
        <v>9054</v>
      </c>
      <c r="J3050" s="795" t="s">
        <v>8671</v>
      </c>
      <c r="K3050" s="798" t="s">
        <v>8683</v>
      </c>
      <c r="L3050" s="791">
        <v>4</v>
      </c>
      <c r="M3050" s="791">
        <v>12</v>
      </c>
      <c r="N3050" s="801">
        <v>24000</v>
      </c>
      <c r="O3050" s="791"/>
      <c r="P3050" s="791"/>
      <c r="Q3050" s="801"/>
    </row>
    <row r="3051" spans="2:17">
      <c r="B3051" s="791" t="s">
        <v>1225</v>
      </c>
      <c r="C3051" s="797" t="s">
        <v>1226</v>
      </c>
      <c r="D3051" s="791" t="s">
        <v>8666</v>
      </c>
      <c r="E3051" s="798" t="s">
        <v>9055</v>
      </c>
      <c r="F3051" s="799">
        <v>2100</v>
      </c>
      <c r="G3051" s="791" t="s">
        <v>9056</v>
      </c>
      <c r="H3051" s="800" t="s">
        <v>9057</v>
      </c>
      <c r="I3051" s="795" t="s">
        <v>9058</v>
      </c>
      <c r="J3051" s="795" t="s">
        <v>8677</v>
      </c>
      <c r="K3051" s="798" t="s">
        <v>8672</v>
      </c>
      <c r="L3051" s="791">
        <v>4</v>
      </c>
      <c r="M3051" s="791">
        <v>12</v>
      </c>
      <c r="N3051" s="801">
        <v>25200</v>
      </c>
      <c r="O3051" s="791"/>
      <c r="P3051" s="791"/>
      <c r="Q3051" s="801"/>
    </row>
    <row r="3052" spans="2:17">
      <c r="B3052" s="791" t="s">
        <v>1225</v>
      </c>
      <c r="C3052" s="797" t="s">
        <v>1226</v>
      </c>
      <c r="D3052" s="791" t="s">
        <v>8666</v>
      </c>
      <c r="E3052" s="798" t="s">
        <v>8684</v>
      </c>
      <c r="F3052" s="799">
        <v>1500</v>
      </c>
      <c r="G3052" s="791" t="s">
        <v>9059</v>
      </c>
      <c r="H3052" s="800" t="s">
        <v>9060</v>
      </c>
      <c r="I3052" s="795" t="s">
        <v>9061</v>
      </c>
      <c r="J3052" s="795" t="s">
        <v>8723</v>
      </c>
      <c r="K3052" s="798" t="s">
        <v>8672</v>
      </c>
      <c r="L3052" s="791">
        <v>4</v>
      </c>
      <c r="M3052" s="791">
        <v>12</v>
      </c>
      <c r="N3052" s="801">
        <v>18000</v>
      </c>
      <c r="O3052" s="791"/>
      <c r="P3052" s="791"/>
      <c r="Q3052" s="801"/>
    </row>
    <row r="3053" spans="2:17">
      <c r="B3053" s="791" t="s">
        <v>1225</v>
      </c>
      <c r="C3053" s="797" t="s">
        <v>1226</v>
      </c>
      <c r="D3053" s="791" t="s">
        <v>8666</v>
      </c>
      <c r="E3053" s="798" t="s">
        <v>8759</v>
      </c>
      <c r="F3053" s="799">
        <v>4000</v>
      </c>
      <c r="G3053" s="791" t="s">
        <v>9062</v>
      </c>
      <c r="H3053" s="800" t="s">
        <v>9063</v>
      </c>
      <c r="I3053" s="795" t="s">
        <v>8820</v>
      </c>
      <c r="J3053" s="795" t="s">
        <v>8671</v>
      </c>
      <c r="K3053" s="798" t="s">
        <v>8683</v>
      </c>
      <c r="L3053" s="791">
        <v>4</v>
      </c>
      <c r="M3053" s="791">
        <v>12</v>
      </c>
      <c r="N3053" s="801">
        <v>48000</v>
      </c>
      <c r="O3053" s="791"/>
      <c r="P3053" s="791"/>
      <c r="Q3053" s="801"/>
    </row>
    <row r="3054" spans="2:17">
      <c r="B3054" s="791" t="s">
        <v>1225</v>
      </c>
      <c r="C3054" s="797" t="s">
        <v>1226</v>
      </c>
      <c r="D3054" s="791" t="s">
        <v>8666</v>
      </c>
      <c r="E3054" s="798" t="s">
        <v>9064</v>
      </c>
      <c r="F3054" s="799">
        <v>4000</v>
      </c>
      <c r="G3054" s="791" t="s">
        <v>9065</v>
      </c>
      <c r="H3054" s="800" t="s">
        <v>9066</v>
      </c>
      <c r="I3054" s="795" t="s">
        <v>9067</v>
      </c>
      <c r="J3054" s="795" t="s">
        <v>8671</v>
      </c>
      <c r="K3054" s="798" t="s">
        <v>8683</v>
      </c>
      <c r="L3054" s="791">
        <v>4</v>
      </c>
      <c r="M3054" s="791">
        <v>12</v>
      </c>
      <c r="N3054" s="801">
        <v>48000</v>
      </c>
      <c r="O3054" s="791"/>
      <c r="P3054" s="791"/>
      <c r="Q3054" s="801"/>
    </row>
    <row r="3055" spans="2:17">
      <c r="B3055" s="791" t="s">
        <v>1225</v>
      </c>
      <c r="C3055" s="797" t="s">
        <v>1226</v>
      </c>
      <c r="D3055" s="791" t="s">
        <v>8666</v>
      </c>
      <c r="E3055" s="798" t="s">
        <v>8699</v>
      </c>
      <c r="F3055" s="799">
        <v>2500</v>
      </c>
      <c r="G3055" s="791" t="s">
        <v>9068</v>
      </c>
      <c r="H3055" s="800" t="s">
        <v>9069</v>
      </c>
      <c r="I3055" s="795" t="s">
        <v>8756</v>
      </c>
      <c r="J3055" s="795" t="s">
        <v>8682</v>
      </c>
      <c r="K3055" s="798" t="s">
        <v>8683</v>
      </c>
      <c r="L3055" s="791">
        <v>4</v>
      </c>
      <c r="M3055" s="791">
        <v>12</v>
      </c>
      <c r="N3055" s="801">
        <v>30000</v>
      </c>
      <c r="O3055" s="791"/>
      <c r="P3055" s="791"/>
      <c r="Q3055" s="801"/>
    </row>
    <row r="3056" spans="2:17">
      <c r="B3056" s="791" t="s">
        <v>1225</v>
      </c>
      <c r="C3056" s="797" t="s">
        <v>1226</v>
      </c>
      <c r="D3056" s="791" t="s">
        <v>8666</v>
      </c>
      <c r="E3056" s="798" t="s">
        <v>8784</v>
      </c>
      <c r="F3056" s="799">
        <v>1500</v>
      </c>
      <c r="G3056" s="791" t="s">
        <v>9070</v>
      </c>
      <c r="H3056" s="800" t="s">
        <v>9071</v>
      </c>
      <c r="I3056" s="795" t="s">
        <v>9072</v>
      </c>
      <c r="J3056" s="795" t="s">
        <v>8835</v>
      </c>
      <c r="K3056" s="798" t="s">
        <v>8683</v>
      </c>
      <c r="L3056" s="791">
        <v>4</v>
      </c>
      <c r="M3056" s="791">
        <v>12</v>
      </c>
      <c r="N3056" s="801">
        <v>18000</v>
      </c>
      <c r="O3056" s="791"/>
      <c r="P3056" s="791"/>
      <c r="Q3056" s="801"/>
    </row>
    <row r="3057" spans="2:17">
      <c r="B3057" s="791" t="s">
        <v>1225</v>
      </c>
      <c r="C3057" s="797" t="s">
        <v>1226</v>
      </c>
      <c r="D3057" s="791" t="s">
        <v>8666</v>
      </c>
      <c r="E3057" s="798" t="s">
        <v>8684</v>
      </c>
      <c r="F3057" s="799">
        <v>1500</v>
      </c>
      <c r="G3057" s="791" t="s">
        <v>9073</v>
      </c>
      <c r="H3057" s="800" t="s">
        <v>9074</v>
      </c>
      <c r="I3057" s="795" t="s">
        <v>9075</v>
      </c>
      <c r="J3057" s="795" t="s">
        <v>8677</v>
      </c>
      <c r="K3057" s="798" t="s">
        <v>8672</v>
      </c>
      <c r="L3057" s="791">
        <v>4</v>
      </c>
      <c r="M3057" s="791">
        <v>12</v>
      </c>
      <c r="N3057" s="801">
        <v>18000</v>
      </c>
      <c r="O3057" s="791"/>
      <c r="P3057" s="791"/>
      <c r="Q3057" s="801"/>
    </row>
    <row r="3058" spans="2:17">
      <c r="B3058" s="791" t="s">
        <v>1225</v>
      </c>
      <c r="C3058" s="797" t="s">
        <v>1226</v>
      </c>
      <c r="D3058" s="791" t="s">
        <v>8666</v>
      </c>
      <c r="E3058" s="798" t="s">
        <v>8712</v>
      </c>
      <c r="F3058" s="799">
        <v>2100</v>
      </c>
      <c r="G3058" s="791" t="s">
        <v>9076</v>
      </c>
      <c r="H3058" s="800" t="s">
        <v>9077</v>
      </c>
      <c r="I3058" s="795" t="s">
        <v>9078</v>
      </c>
      <c r="J3058" s="795" t="s">
        <v>8677</v>
      </c>
      <c r="K3058" s="798" t="s">
        <v>8724</v>
      </c>
      <c r="L3058" s="791">
        <v>4</v>
      </c>
      <c r="M3058" s="791">
        <v>12</v>
      </c>
      <c r="N3058" s="801">
        <v>25200</v>
      </c>
      <c r="O3058" s="791"/>
      <c r="P3058" s="791"/>
      <c r="Q3058" s="801"/>
    </row>
    <row r="3059" spans="2:17">
      <c r="B3059" s="791" t="s">
        <v>1225</v>
      </c>
      <c r="C3059" s="797" t="s">
        <v>1226</v>
      </c>
      <c r="D3059" s="791" t="s">
        <v>8666</v>
      </c>
      <c r="E3059" s="798" t="s">
        <v>8784</v>
      </c>
      <c r="F3059" s="799">
        <v>1500</v>
      </c>
      <c r="G3059" s="791" t="s">
        <v>9079</v>
      </c>
      <c r="H3059" s="800" t="s">
        <v>9080</v>
      </c>
      <c r="I3059" s="795" t="s">
        <v>9081</v>
      </c>
      <c r="J3059" s="795" t="s">
        <v>8835</v>
      </c>
      <c r="K3059" s="798" t="s">
        <v>8683</v>
      </c>
      <c r="L3059" s="791">
        <v>4</v>
      </c>
      <c r="M3059" s="791">
        <v>12</v>
      </c>
      <c r="N3059" s="801">
        <v>18000</v>
      </c>
      <c r="O3059" s="791"/>
      <c r="P3059" s="791"/>
      <c r="Q3059" s="801"/>
    </row>
    <row r="3060" spans="2:17">
      <c r="B3060" s="791" t="s">
        <v>1225</v>
      </c>
      <c r="C3060" s="791" t="s">
        <v>1226</v>
      </c>
      <c r="D3060" s="791" t="s">
        <v>8666</v>
      </c>
      <c r="E3060" s="798" t="s">
        <v>8691</v>
      </c>
      <c r="F3060" s="799">
        <v>5000</v>
      </c>
      <c r="G3060" s="791" t="s">
        <v>9082</v>
      </c>
      <c r="H3060" s="800" t="s">
        <v>9083</v>
      </c>
      <c r="I3060" s="795" t="s">
        <v>8969</v>
      </c>
      <c r="J3060" s="795" t="s">
        <v>8671</v>
      </c>
      <c r="K3060" s="798" t="s">
        <v>8683</v>
      </c>
      <c r="L3060" s="791">
        <v>4</v>
      </c>
      <c r="M3060" s="791">
        <v>12</v>
      </c>
      <c r="N3060" s="801">
        <v>60000</v>
      </c>
      <c r="O3060" s="791"/>
      <c r="P3060" s="791"/>
      <c r="Q3060" s="801"/>
    </row>
    <row r="3061" spans="2:17">
      <c r="B3061" s="791" t="s">
        <v>1225</v>
      </c>
      <c r="C3061" s="797" t="s">
        <v>1226</v>
      </c>
      <c r="D3061" s="791" t="s">
        <v>8666</v>
      </c>
      <c r="E3061" s="798" t="s">
        <v>8684</v>
      </c>
      <c r="F3061" s="799">
        <v>1500</v>
      </c>
      <c r="G3061" s="791" t="s">
        <v>9084</v>
      </c>
      <c r="H3061" s="800" t="s">
        <v>9085</v>
      </c>
      <c r="I3061" s="795" t="s">
        <v>8737</v>
      </c>
      <c r="J3061" s="795" t="s">
        <v>8671</v>
      </c>
      <c r="K3061" s="798" t="s">
        <v>8672</v>
      </c>
      <c r="L3061" s="791">
        <v>4</v>
      </c>
      <c r="M3061" s="791">
        <v>12</v>
      </c>
      <c r="N3061" s="801">
        <v>18000</v>
      </c>
      <c r="O3061" s="791"/>
      <c r="P3061" s="791"/>
      <c r="Q3061" s="801"/>
    </row>
    <row r="3062" spans="2:17">
      <c r="B3062" s="791" t="s">
        <v>1225</v>
      </c>
      <c r="C3062" s="797" t="s">
        <v>1226</v>
      </c>
      <c r="D3062" s="791" t="s">
        <v>8666</v>
      </c>
      <c r="E3062" s="798" t="s">
        <v>8746</v>
      </c>
      <c r="F3062" s="799">
        <v>2500</v>
      </c>
      <c r="G3062" s="791" t="s">
        <v>9086</v>
      </c>
      <c r="H3062" s="800" t="s">
        <v>9087</v>
      </c>
      <c r="I3062" s="795" t="s">
        <v>9088</v>
      </c>
      <c r="J3062" s="795" t="s">
        <v>8671</v>
      </c>
      <c r="K3062" s="798" t="s">
        <v>8683</v>
      </c>
      <c r="L3062" s="791">
        <v>4</v>
      </c>
      <c r="M3062" s="791">
        <v>12</v>
      </c>
      <c r="N3062" s="801">
        <v>30000</v>
      </c>
      <c r="O3062" s="791"/>
      <c r="P3062" s="791"/>
      <c r="Q3062" s="801"/>
    </row>
    <row r="3063" spans="2:17">
      <c r="B3063" s="791" t="s">
        <v>1225</v>
      </c>
      <c r="C3063" s="797" t="s">
        <v>1226</v>
      </c>
      <c r="D3063" s="791" t="s">
        <v>8666</v>
      </c>
      <c r="E3063" s="798" t="s">
        <v>8712</v>
      </c>
      <c r="F3063" s="799">
        <v>2100</v>
      </c>
      <c r="G3063" s="791" t="s">
        <v>9089</v>
      </c>
      <c r="H3063" s="800" t="s">
        <v>9090</v>
      </c>
      <c r="I3063" s="795" t="s">
        <v>9091</v>
      </c>
      <c r="J3063" s="795" t="s">
        <v>8671</v>
      </c>
      <c r="K3063" s="798" t="s">
        <v>8683</v>
      </c>
      <c r="L3063" s="791">
        <v>4</v>
      </c>
      <c r="M3063" s="791">
        <v>12</v>
      </c>
      <c r="N3063" s="801">
        <v>25200</v>
      </c>
      <c r="O3063" s="791"/>
      <c r="P3063" s="791"/>
      <c r="Q3063" s="801"/>
    </row>
    <row r="3064" spans="2:17">
      <c r="B3064" s="791" t="s">
        <v>1225</v>
      </c>
      <c r="C3064" s="797" t="s">
        <v>1226</v>
      </c>
      <c r="D3064" s="791" t="s">
        <v>8666</v>
      </c>
      <c r="E3064" s="798" t="s">
        <v>8684</v>
      </c>
      <c r="F3064" s="799">
        <v>1500</v>
      </c>
      <c r="G3064" s="791" t="s">
        <v>9092</v>
      </c>
      <c r="H3064" s="800" t="s">
        <v>9093</v>
      </c>
      <c r="I3064" s="795" t="s">
        <v>8687</v>
      </c>
      <c r="J3064" s="795" t="s">
        <v>8677</v>
      </c>
      <c r="K3064" s="798" t="s">
        <v>8672</v>
      </c>
      <c r="L3064" s="791">
        <v>4</v>
      </c>
      <c r="M3064" s="791">
        <v>12</v>
      </c>
      <c r="N3064" s="801">
        <v>18000</v>
      </c>
      <c r="O3064" s="791"/>
      <c r="P3064" s="791"/>
      <c r="Q3064" s="801"/>
    </row>
    <row r="3065" spans="2:17">
      <c r="B3065" s="791" t="s">
        <v>1225</v>
      </c>
      <c r="C3065" s="797" t="s">
        <v>1226</v>
      </c>
      <c r="D3065" s="791" t="s">
        <v>8666</v>
      </c>
      <c r="E3065" s="798" t="s">
        <v>8673</v>
      </c>
      <c r="F3065" s="799">
        <v>3000</v>
      </c>
      <c r="G3065" s="791" t="s">
        <v>9094</v>
      </c>
      <c r="H3065" s="800" t="s">
        <v>9095</v>
      </c>
      <c r="I3065" s="795" t="s">
        <v>8918</v>
      </c>
      <c r="J3065" s="795" t="s">
        <v>8671</v>
      </c>
      <c r="K3065" s="798" t="s">
        <v>8683</v>
      </c>
      <c r="L3065" s="791">
        <v>4</v>
      </c>
      <c r="M3065" s="791">
        <v>12</v>
      </c>
      <c r="N3065" s="801">
        <v>36000</v>
      </c>
      <c r="O3065" s="791"/>
      <c r="P3065" s="791"/>
      <c r="Q3065" s="801"/>
    </row>
    <row r="3066" spans="2:17">
      <c r="B3066" s="791" t="s">
        <v>1225</v>
      </c>
      <c r="C3066" s="797" t="s">
        <v>1226</v>
      </c>
      <c r="D3066" s="791" t="s">
        <v>8666</v>
      </c>
      <c r="E3066" s="798" t="s">
        <v>8699</v>
      </c>
      <c r="F3066" s="799">
        <v>2300</v>
      </c>
      <c r="G3066" s="791" t="s">
        <v>9096</v>
      </c>
      <c r="H3066" s="800" t="s">
        <v>9097</v>
      </c>
      <c r="I3066" s="795" t="s">
        <v>9011</v>
      </c>
      <c r="J3066" s="795" t="s">
        <v>8677</v>
      </c>
      <c r="K3066" s="798" t="s">
        <v>8672</v>
      </c>
      <c r="L3066" s="791">
        <v>4</v>
      </c>
      <c r="M3066" s="791">
        <v>12</v>
      </c>
      <c r="N3066" s="801">
        <v>27600</v>
      </c>
      <c r="O3066" s="791"/>
      <c r="P3066" s="791"/>
      <c r="Q3066" s="801"/>
    </row>
    <row r="3067" spans="2:17">
      <c r="B3067" s="791" t="s">
        <v>1225</v>
      </c>
      <c r="C3067" s="797" t="s">
        <v>1226</v>
      </c>
      <c r="D3067" s="791" t="s">
        <v>8666</v>
      </c>
      <c r="E3067" s="798" t="s">
        <v>8925</v>
      </c>
      <c r="F3067" s="799">
        <v>1750</v>
      </c>
      <c r="G3067" s="791" t="s">
        <v>9098</v>
      </c>
      <c r="H3067" s="800" t="s">
        <v>9099</v>
      </c>
      <c r="I3067" s="795" t="s">
        <v>9100</v>
      </c>
      <c r="J3067" s="795" t="s">
        <v>8677</v>
      </c>
      <c r="K3067" s="798" t="s">
        <v>8672</v>
      </c>
      <c r="L3067" s="791">
        <v>4</v>
      </c>
      <c r="M3067" s="791">
        <v>12</v>
      </c>
      <c r="N3067" s="801">
        <v>21000</v>
      </c>
      <c r="O3067" s="791"/>
      <c r="P3067" s="791"/>
      <c r="Q3067" s="801"/>
    </row>
    <row r="3068" spans="2:17">
      <c r="B3068" s="791" t="s">
        <v>1225</v>
      </c>
      <c r="C3068" s="797" t="s">
        <v>1226</v>
      </c>
      <c r="D3068" s="791" t="s">
        <v>8666</v>
      </c>
      <c r="E3068" s="798" t="s">
        <v>8780</v>
      </c>
      <c r="F3068" s="799">
        <v>1500</v>
      </c>
      <c r="G3068" s="791" t="s">
        <v>9101</v>
      </c>
      <c r="H3068" s="800" t="s">
        <v>9102</v>
      </c>
      <c r="I3068" s="795" t="s">
        <v>9103</v>
      </c>
      <c r="J3068" s="795" t="s">
        <v>8682</v>
      </c>
      <c r="K3068" s="798" t="s">
        <v>8683</v>
      </c>
      <c r="L3068" s="791">
        <v>4</v>
      </c>
      <c r="M3068" s="791">
        <v>12</v>
      </c>
      <c r="N3068" s="801">
        <v>18000</v>
      </c>
      <c r="O3068" s="791"/>
      <c r="P3068" s="791"/>
      <c r="Q3068" s="801"/>
    </row>
    <row r="3069" spans="2:17">
      <c r="B3069" s="791" t="s">
        <v>1225</v>
      </c>
      <c r="C3069" s="797" t="s">
        <v>1226</v>
      </c>
      <c r="D3069" s="791" t="s">
        <v>8666</v>
      </c>
      <c r="E3069" s="798" t="s">
        <v>8684</v>
      </c>
      <c r="F3069" s="799">
        <v>1500</v>
      </c>
      <c r="G3069" s="791" t="s">
        <v>9104</v>
      </c>
      <c r="H3069" s="800" t="s">
        <v>9105</v>
      </c>
      <c r="I3069" s="795" t="s">
        <v>9106</v>
      </c>
      <c r="J3069" s="795" t="s">
        <v>8677</v>
      </c>
      <c r="K3069" s="798" t="s">
        <v>8724</v>
      </c>
      <c r="L3069" s="791">
        <v>4</v>
      </c>
      <c r="M3069" s="791">
        <v>12</v>
      </c>
      <c r="N3069" s="801">
        <v>18000</v>
      </c>
      <c r="O3069" s="791"/>
      <c r="P3069" s="791"/>
      <c r="Q3069" s="801"/>
    </row>
    <row r="3070" spans="2:17">
      <c r="B3070" s="791" t="s">
        <v>1225</v>
      </c>
      <c r="C3070" s="797" t="s">
        <v>1226</v>
      </c>
      <c r="D3070" s="791" t="s">
        <v>8666</v>
      </c>
      <c r="E3070" s="798" t="s">
        <v>8712</v>
      </c>
      <c r="F3070" s="799">
        <v>2100</v>
      </c>
      <c r="G3070" s="791" t="s">
        <v>9107</v>
      </c>
      <c r="H3070" s="800" t="s">
        <v>9108</v>
      </c>
      <c r="I3070" s="795" t="s">
        <v>9109</v>
      </c>
      <c r="J3070" s="795" t="s">
        <v>8835</v>
      </c>
      <c r="K3070" s="798" t="s">
        <v>8683</v>
      </c>
      <c r="L3070" s="791">
        <v>4</v>
      </c>
      <c r="M3070" s="791">
        <v>12</v>
      </c>
      <c r="N3070" s="801">
        <v>25200</v>
      </c>
      <c r="O3070" s="791"/>
      <c r="P3070" s="791"/>
      <c r="Q3070" s="801"/>
    </row>
    <row r="3071" spans="2:17">
      <c r="B3071" s="791" t="s">
        <v>1225</v>
      </c>
      <c r="C3071" s="797" t="s">
        <v>1226</v>
      </c>
      <c r="D3071" s="791" t="s">
        <v>8666</v>
      </c>
      <c r="E3071" s="798" t="s">
        <v>9110</v>
      </c>
      <c r="F3071" s="799">
        <v>1800</v>
      </c>
      <c r="G3071" s="791" t="s">
        <v>9111</v>
      </c>
      <c r="H3071" s="800" t="s">
        <v>9112</v>
      </c>
      <c r="I3071" s="795" t="s">
        <v>8870</v>
      </c>
      <c r="J3071" s="795" t="s">
        <v>8671</v>
      </c>
      <c r="K3071" s="798" t="s">
        <v>8672</v>
      </c>
      <c r="L3071" s="791">
        <v>4</v>
      </c>
      <c r="M3071" s="791">
        <v>12</v>
      </c>
      <c r="N3071" s="801">
        <v>21600</v>
      </c>
      <c r="O3071" s="791"/>
      <c r="P3071" s="791"/>
      <c r="Q3071" s="801"/>
    </row>
    <row r="3072" spans="2:17">
      <c r="B3072" s="791" t="s">
        <v>1225</v>
      </c>
      <c r="C3072" s="797" t="s">
        <v>1226</v>
      </c>
      <c r="D3072" s="791" t="s">
        <v>8666</v>
      </c>
      <c r="E3072" s="798" t="s">
        <v>8684</v>
      </c>
      <c r="F3072" s="799">
        <v>1500</v>
      </c>
      <c r="G3072" s="791" t="s">
        <v>9113</v>
      </c>
      <c r="H3072" s="800" t="s">
        <v>9114</v>
      </c>
      <c r="I3072" s="795" t="s">
        <v>9115</v>
      </c>
      <c r="J3072" s="795" t="s">
        <v>8671</v>
      </c>
      <c r="K3072" s="798" t="s">
        <v>8672</v>
      </c>
      <c r="L3072" s="791">
        <v>4</v>
      </c>
      <c r="M3072" s="791">
        <v>12</v>
      </c>
      <c r="N3072" s="801">
        <v>18000</v>
      </c>
      <c r="O3072" s="791"/>
      <c r="P3072" s="791"/>
      <c r="Q3072" s="801"/>
    </row>
    <row r="3073" spans="2:17">
      <c r="B3073" s="791" t="s">
        <v>1225</v>
      </c>
      <c r="C3073" s="797" t="s">
        <v>1226</v>
      </c>
      <c r="D3073" s="791" t="s">
        <v>8666</v>
      </c>
      <c r="E3073" s="798" t="s">
        <v>8790</v>
      </c>
      <c r="F3073" s="799">
        <v>4000</v>
      </c>
      <c r="G3073" s="791" t="s">
        <v>9116</v>
      </c>
      <c r="H3073" s="800" t="s">
        <v>9117</v>
      </c>
      <c r="I3073" s="795" t="s">
        <v>8694</v>
      </c>
      <c r="J3073" s="795" t="s">
        <v>8671</v>
      </c>
      <c r="K3073" s="798" t="s">
        <v>8683</v>
      </c>
      <c r="L3073" s="791">
        <v>4</v>
      </c>
      <c r="M3073" s="791">
        <v>12</v>
      </c>
      <c r="N3073" s="801">
        <v>48000</v>
      </c>
      <c r="O3073" s="791"/>
      <c r="P3073" s="791"/>
      <c r="Q3073" s="801"/>
    </row>
    <row r="3074" spans="2:17">
      <c r="B3074" s="791" t="s">
        <v>1225</v>
      </c>
      <c r="C3074" s="797" t="s">
        <v>1226</v>
      </c>
      <c r="D3074" s="791" t="s">
        <v>8666</v>
      </c>
      <c r="E3074" s="798" t="s">
        <v>8699</v>
      </c>
      <c r="F3074" s="799">
        <v>2500</v>
      </c>
      <c r="G3074" s="791" t="s">
        <v>9118</v>
      </c>
      <c r="H3074" s="800" t="s">
        <v>9119</v>
      </c>
      <c r="I3074" s="795" t="s">
        <v>9120</v>
      </c>
      <c r="J3074" s="795" t="s">
        <v>8723</v>
      </c>
      <c r="K3074" s="798" t="s">
        <v>8683</v>
      </c>
      <c r="L3074" s="791">
        <v>4</v>
      </c>
      <c r="M3074" s="791">
        <v>12</v>
      </c>
      <c r="N3074" s="801">
        <v>30000</v>
      </c>
      <c r="O3074" s="791"/>
      <c r="P3074" s="791"/>
      <c r="Q3074" s="801"/>
    </row>
    <row r="3075" spans="2:17">
      <c r="B3075" s="791" t="s">
        <v>1225</v>
      </c>
      <c r="C3075" s="797" t="s">
        <v>1226</v>
      </c>
      <c r="D3075" s="791" t="s">
        <v>8666</v>
      </c>
      <c r="E3075" s="798" t="s">
        <v>8719</v>
      </c>
      <c r="F3075" s="799">
        <v>2100</v>
      </c>
      <c r="G3075" s="791" t="s">
        <v>9121</v>
      </c>
      <c r="H3075" s="800" t="s">
        <v>9122</v>
      </c>
      <c r="I3075" s="795" t="s">
        <v>8687</v>
      </c>
      <c r="J3075" s="795" t="s">
        <v>8671</v>
      </c>
      <c r="K3075" s="798" t="s">
        <v>8672</v>
      </c>
      <c r="L3075" s="791">
        <v>4</v>
      </c>
      <c r="M3075" s="791">
        <v>12</v>
      </c>
      <c r="N3075" s="801">
        <v>25200</v>
      </c>
      <c r="O3075" s="791"/>
      <c r="P3075" s="791"/>
      <c r="Q3075" s="801"/>
    </row>
    <row r="3076" spans="2:17">
      <c r="B3076" s="791" t="s">
        <v>1225</v>
      </c>
      <c r="C3076" s="797" t="s">
        <v>1226</v>
      </c>
      <c r="D3076" s="791" t="s">
        <v>8666</v>
      </c>
      <c r="E3076" s="798" t="s">
        <v>8929</v>
      </c>
      <c r="F3076" s="799">
        <v>1500</v>
      </c>
      <c r="G3076" s="791" t="s">
        <v>9123</v>
      </c>
      <c r="H3076" s="800" t="s">
        <v>9124</v>
      </c>
      <c r="I3076" s="795" t="s">
        <v>8732</v>
      </c>
      <c r="J3076" s="795" t="s">
        <v>8671</v>
      </c>
      <c r="K3076" s="798" t="s">
        <v>8672</v>
      </c>
      <c r="L3076" s="791">
        <v>4</v>
      </c>
      <c r="M3076" s="791">
        <v>12</v>
      </c>
      <c r="N3076" s="801">
        <v>18000</v>
      </c>
      <c r="O3076" s="791"/>
      <c r="P3076" s="791"/>
      <c r="Q3076" s="801"/>
    </row>
    <row r="3077" spans="2:17">
      <c r="B3077" s="791" t="s">
        <v>1225</v>
      </c>
      <c r="C3077" s="797" t="s">
        <v>1226</v>
      </c>
      <c r="D3077" s="791" t="s">
        <v>8666</v>
      </c>
      <c r="E3077" s="798" t="s">
        <v>8925</v>
      </c>
      <c r="F3077" s="799">
        <v>1800</v>
      </c>
      <c r="G3077" s="791" t="s">
        <v>9125</v>
      </c>
      <c r="H3077" s="800" t="s">
        <v>9126</v>
      </c>
      <c r="I3077" s="795" t="s">
        <v>8751</v>
      </c>
      <c r="J3077" s="795" t="s">
        <v>8788</v>
      </c>
      <c r="K3077" s="798" t="s">
        <v>8789</v>
      </c>
      <c r="L3077" s="791">
        <v>4</v>
      </c>
      <c r="M3077" s="791">
        <v>12</v>
      </c>
      <c r="N3077" s="801">
        <v>21600</v>
      </c>
      <c r="O3077" s="791"/>
      <c r="P3077" s="791"/>
      <c r="Q3077" s="801"/>
    </row>
    <row r="3078" spans="2:17">
      <c r="B3078" s="791" t="s">
        <v>1225</v>
      </c>
      <c r="C3078" s="797" t="s">
        <v>1226</v>
      </c>
      <c r="D3078" s="791" t="s">
        <v>8666</v>
      </c>
      <c r="E3078" s="798" t="s">
        <v>8719</v>
      </c>
      <c r="F3078" s="799">
        <v>2100</v>
      </c>
      <c r="G3078" s="791" t="s">
        <v>9127</v>
      </c>
      <c r="H3078" s="800" t="s">
        <v>9128</v>
      </c>
      <c r="I3078" s="795" t="s">
        <v>9023</v>
      </c>
      <c r="J3078" s="795" t="s">
        <v>8671</v>
      </c>
      <c r="K3078" s="798" t="s">
        <v>8672</v>
      </c>
      <c r="L3078" s="791">
        <v>4</v>
      </c>
      <c r="M3078" s="791">
        <v>12</v>
      </c>
      <c r="N3078" s="801">
        <v>25200</v>
      </c>
      <c r="O3078" s="791"/>
      <c r="P3078" s="791"/>
      <c r="Q3078" s="801"/>
    </row>
    <row r="3079" spans="2:17">
      <c r="B3079" s="791" t="s">
        <v>1225</v>
      </c>
      <c r="C3079" s="797" t="s">
        <v>1226</v>
      </c>
      <c r="D3079" s="791" t="s">
        <v>8666</v>
      </c>
      <c r="E3079" s="798" t="s">
        <v>9129</v>
      </c>
      <c r="F3079" s="799">
        <v>3500</v>
      </c>
      <c r="G3079" s="791" t="s">
        <v>9130</v>
      </c>
      <c r="H3079" s="800" t="s">
        <v>9131</v>
      </c>
      <c r="I3079" s="795" t="s">
        <v>8687</v>
      </c>
      <c r="J3079" s="795" t="s">
        <v>8677</v>
      </c>
      <c r="K3079" s="798" t="s">
        <v>8672</v>
      </c>
      <c r="L3079" s="791">
        <v>4</v>
      </c>
      <c r="M3079" s="791">
        <v>12</v>
      </c>
      <c r="N3079" s="801">
        <v>42000</v>
      </c>
      <c r="O3079" s="791"/>
      <c r="P3079" s="791"/>
      <c r="Q3079" s="801"/>
    </row>
    <row r="3080" spans="2:17">
      <c r="B3080" s="791" t="s">
        <v>1225</v>
      </c>
      <c r="C3080" s="797" t="s">
        <v>1226</v>
      </c>
      <c r="D3080" s="791" t="s">
        <v>8666</v>
      </c>
      <c r="E3080" s="798" t="s">
        <v>8929</v>
      </c>
      <c r="F3080" s="799">
        <v>1500</v>
      </c>
      <c r="G3080" s="791" t="s">
        <v>9132</v>
      </c>
      <c r="H3080" s="800" t="s">
        <v>9133</v>
      </c>
      <c r="I3080" s="795" t="s">
        <v>9058</v>
      </c>
      <c r="J3080" s="795" t="s">
        <v>8677</v>
      </c>
      <c r="K3080" s="798" t="s">
        <v>8672</v>
      </c>
      <c r="L3080" s="791">
        <v>4</v>
      </c>
      <c r="M3080" s="791">
        <v>12</v>
      </c>
      <c r="N3080" s="801">
        <v>18000</v>
      </c>
      <c r="O3080" s="791"/>
      <c r="P3080" s="791"/>
      <c r="Q3080" s="801"/>
    </row>
    <row r="3081" spans="2:17">
      <c r="B3081" s="791" t="s">
        <v>1225</v>
      </c>
      <c r="C3081" s="797" t="s">
        <v>1226</v>
      </c>
      <c r="D3081" s="791" t="s">
        <v>8666</v>
      </c>
      <c r="E3081" s="798" t="s">
        <v>9134</v>
      </c>
      <c r="F3081" s="799">
        <v>2100</v>
      </c>
      <c r="G3081" s="791" t="s">
        <v>9135</v>
      </c>
      <c r="H3081" s="800" t="s">
        <v>9136</v>
      </c>
      <c r="I3081" s="795" t="s">
        <v>9137</v>
      </c>
      <c r="J3081" s="795" t="s">
        <v>8677</v>
      </c>
      <c r="K3081" s="798" t="s">
        <v>8672</v>
      </c>
      <c r="L3081" s="791">
        <v>4</v>
      </c>
      <c r="M3081" s="791">
        <v>12</v>
      </c>
      <c r="N3081" s="801">
        <v>25200</v>
      </c>
      <c r="O3081" s="791"/>
      <c r="P3081" s="791"/>
      <c r="Q3081" s="801"/>
    </row>
    <row r="3082" spans="2:17">
      <c r="B3082" s="791" t="s">
        <v>1225</v>
      </c>
      <c r="C3082" s="797" t="s">
        <v>1226</v>
      </c>
      <c r="D3082" s="791" t="s">
        <v>8666</v>
      </c>
      <c r="E3082" s="798" t="s">
        <v>9138</v>
      </c>
      <c r="F3082" s="799">
        <v>2500</v>
      </c>
      <c r="G3082" s="791" t="s">
        <v>9139</v>
      </c>
      <c r="H3082" s="800" t="s">
        <v>9140</v>
      </c>
      <c r="I3082" s="795" t="s">
        <v>9141</v>
      </c>
      <c r="J3082" s="795" t="s">
        <v>8671</v>
      </c>
      <c r="K3082" s="798" t="s">
        <v>8672</v>
      </c>
      <c r="L3082" s="791">
        <v>4</v>
      </c>
      <c r="M3082" s="791">
        <v>12</v>
      </c>
      <c r="N3082" s="801">
        <v>30000</v>
      </c>
      <c r="O3082" s="791"/>
      <c r="P3082" s="791"/>
      <c r="Q3082" s="801"/>
    </row>
    <row r="3083" spans="2:17">
      <c r="B3083" s="791" t="s">
        <v>1225</v>
      </c>
      <c r="C3083" s="797" t="s">
        <v>1226</v>
      </c>
      <c r="D3083" s="791" t="s">
        <v>8666</v>
      </c>
      <c r="E3083" s="798" t="s">
        <v>8780</v>
      </c>
      <c r="F3083" s="799">
        <v>1500</v>
      </c>
      <c r="G3083" s="791" t="s">
        <v>9142</v>
      </c>
      <c r="H3083" s="800" t="s">
        <v>9143</v>
      </c>
      <c r="I3083" s="795" t="s">
        <v>9144</v>
      </c>
      <c r="J3083" s="795" t="s">
        <v>8677</v>
      </c>
      <c r="K3083" s="798" t="s">
        <v>8672</v>
      </c>
      <c r="L3083" s="791">
        <v>4</v>
      </c>
      <c r="M3083" s="791">
        <v>12</v>
      </c>
      <c r="N3083" s="801">
        <v>18000</v>
      </c>
      <c r="O3083" s="791"/>
      <c r="P3083" s="791"/>
      <c r="Q3083" s="801"/>
    </row>
    <row r="3084" spans="2:17">
      <c r="B3084" s="791" t="s">
        <v>1225</v>
      </c>
      <c r="C3084" s="797" t="s">
        <v>1226</v>
      </c>
      <c r="D3084" s="791" t="s">
        <v>8666</v>
      </c>
      <c r="E3084" s="798" t="s">
        <v>8684</v>
      </c>
      <c r="F3084" s="799">
        <v>1500</v>
      </c>
      <c r="G3084" s="791" t="s">
        <v>9145</v>
      </c>
      <c r="H3084" s="800" t="s">
        <v>9146</v>
      </c>
      <c r="I3084" s="795" t="s">
        <v>9147</v>
      </c>
      <c r="J3084" s="795" t="s">
        <v>8671</v>
      </c>
      <c r="K3084" s="798" t="s">
        <v>8672</v>
      </c>
      <c r="L3084" s="791">
        <v>4</v>
      </c>
      <c r="M3084" s="791">
        <v>12</v>
      </c>
      <c r="N3084" s="801">
        <v>18000</v>
      </c>
      <c r="O3084" s="791"/>
      <c r="P3084" s="791"/>
      <c r="Q3084" s="801"/>
    </row>
    <row r="3085" spans="2:17">
      <c r="B3085" s="791" t="s">
        <v>1225</v>
      </c>
      <c r="C3085" s="797" t="s">
        <v>1226</v>
      </c>
      <c r="D3085" s="791" t="s">
        <v>8666</v>
      </c>
      <c r="E3085" s="798" t="s">
        <v>8780</v>
      </c>
      <c r="F3085" s="799">
        <v>1500</v>
      </c>
      <c r="G3085" s="791" t="s">
        <v>9148</v>
      </c>
      <c r="H3085" s="800" t="s">
        <v>9149</v>
      </c>
      <c r="I3085" s="795" t="s">
        <v>9150</v>
      </c>
      <c r="J3085" s="795" t="s">
        <v>8671</v>
      </c>
      <c r="K3085" s="798" t="s">
        <v>8672</v>
      </c>
      <c r="L3085" s="791">
        <v>4</v>
      </c>
      <c r="M3085" s="791">
        <v>12</v>
      </c>
      <c r="N3085" s="801">
        <v>18000</v>
      </c>
      <c r="O3085" s="791"/>
      <c r="P3085" s="791"/>
      <c r="Q3085" s="801"/>
    </row>
    <row r="3086" spans="2:17">
      <c r="B3086" s="791" t="s">
        <v>1225</v>
      </c>
      <c r="C3086" s="797" t="s">
        <v>1226</v>
      </c>
      <c r="D3086" s="791" t="s">
        <v>8666</v>
      </c>
      <c r="E3086" s="798" t="s">
        <v>8684</v>
      </c>
      <c r="F3086" s="799">
        <v>1500</v>
      </c>
      <c r="G3086" s="791" t="s">
        <v>9151</v>
      </c>
      <c r="H3086" s="800" t="s">
        <v>9152</v>
      </c>
      <c r="I3086" s="795" t="s">
        <v>9153</v>
      </c>
      <c r="J3086" s="795" t="s">
        <v>8682</v>
      </c>
      <c r="K3086" s="798" t="s">
        <v>8683</v>
      </c>
      <c r="L3086" s="791">
        <v>4</v>
      </c>
      <c r="M3086" s="791">
        <v>12</v>
      </c>
      <c r="N3086" s="801">
        <v>18000</v>
      </c>
      <c r="O3086" s="791"/>
      <c r="P3086" s="791"/>
      <c r="Q3086" s="801"/>
    </row>
    <row r="3087" spans="2:17">
      <c r="B3087" s="791" t="s">
        <v>1225</v>
      </c>
      <c r="C3087" s="797" t="s">
        <v>1226</v>
      </c>
      <c r="D3087" s="791" t="s">
        <v>8666</v>
      </c>
      <c r="E3087" s="798" t="s">
        <v>8684</v>
      </c>
      <c r="F3087" s="799">
        <v>1500</v>
      </c>
      <c r="G3087" s="791" t="s">
        <v>9154</v>
      </c>
      <c r="H3087" s="800" t="s">
        <v>9155</v>
      </c>
      <c r="I3087" s="795" t="s">
        <v>9156</v>
      </c>
      <c r="J3087" s="795" t="s">
        <v>8671</v>
      </c>
      <c r="K3087" s="798" t="s">
        <v>8672</v>
      </c>
      <c r="L3087" s="791">
        <v>4</v>
      </c>
      <c r="M3087" s="791">
        <v>12</v>
      </c>
      <c r="N3087" s="801">
        <v>18000</v>
      </c>
      <c r="O3087" s="791"/>
      <c r="P3087" s="791"/>
      <c r="Q3087" s="801"/>
    </row>
    <row r="3088" spans="2:17">
      <c r="B3088" s="791" t="s">
        <v>1225</v>
      </c>
      <c r="C3088" s="797" t="s">
        <v>1226</v>
      </c>
      <c r="D3088" s="791" t="s">
        <v>8666</v>
      </c>
      <c r="E3088" s="798" t="s">
        <v>8784</v>
      </c>
      <c r="F3088" s="799">
        <v>1500</v>
      </c>
      <c r="G3088" s="791" t="s">
        <v>9157</v>
      </c>
      <c r="H3088" s="800" t="s">
        <v>9158</v>
      </c>
      <c r="I3088" s="795" t="s">
        <v>9159</v>
      </c>
      <c r="J3088" s="795" t="s">
        <v>8835</v>
      </c>
      <c r="K3088" s="798" t="s">
        <v>8672</v>
      </c>
      <c r="L3088" s="791">
        <v>4</v>
      </c>
      <c r="M3088" s="791">
        <v>12</v>
      </c>
      <c r="N3088" s="801">
        <v>18000</v>
      </c>
      <c r="O3088" s="791"/>
      <c r="P3088" s="791"/>
      <c r="Q3088" s="801"/>
    </row>
    <row r="3089" spans="2:17">
      <c r="B3089" s="791" t="s">
        <v>1225</v>
      </c>
      <c r="C3089" s="797" t="s">
        <v>1226</v>
      </c>
      <c r="D3089" s="791" t="s">
        <v>8666</v>
      </c>
      <c r="E3089" s="798" t="s">
        <v>8827</v>
      </c>
      <c r="F3089" s="799">
        <v>2700</v>
      </c>
      <c r="G3089" s="791" t="s">
        <v>9160</v>
      </c>
      <c r="H3089" s="800" t="s">
        <v>9161</v>
      </c>
      <c r="I3089" s="795" t="s">
        <v>9162</v>
      </c>
      <c r="J3089" s="795" t="s">
        <v>8677</v>
      </c>
      <c r="K3089" s="798" t="s">
        <v>8683</v>
      </c>
      <c r="L3089" s="791">
        <v>4</v>
      </c>
      <c r="M3089" s="791">
        <v>12</v>
      </c>
      <c r="N3089" s="801">
        <v>32400</v>
      </c>
      <c r="O3089" s="791"/>
      <c r="P3089" s="791"/>
      <c r="Q3089" s="801"/>
    </row>
    <row r="3090" spans="2:17">
      <c r="B3090" s="791" t="s">
        <v>1225</v>
      </c>
      <c r="C3090" s="797" t="s">
        <v>1226</v>
      </c>
      <c r="D3090" s="791" t="s">
        <v>8666</v>
      </c>
      <c r="E3090" s="798" t="s">
        <v>8684</v>
      </c>
      <c r="F3090" s="799">
        <v>1500</v>
      </c>
      <c r="G3090" s="791" t="s">
        <v>9163</v>
      </c>
      <c r="H3090" s="800" t="s">
        <v>9164</v>
      </c>
      <c r="I3090" s="795" t="s">
        <v>8687</v>
      </c>
      <c r="J3090" s="795" t="s">
        <v>8677</v>
      </c>
      <c r="K3090" s="798" t="s">
        <v>8672</v>
      </c>
      <c r="L3090" s="791">
        <v>4</v>
      </c>
      <c r="M3090" s="791">
        <v>12</v>
      </c>
      <c r="N3090" s="801">
        <v>18000</v>
      </c>
      <c r="O3090" s="791"/>
      <c r="P3090" s="791"/>
      <c r="Q3090" s="801"/>
    </row>
    <row r="3091" spans="2:17">
      <c r="B3091" s="791" t="s">
        <v>1225</v>
      </c>
      <c r="C3091" s="797" t="s">
        <v>1226</v>
      </c>
      <c r="D3091" s="791" t="s">
        <v>8666</v>
      </c>
      <c r="E3091" s="798" t="s">
        <v>8759</v>
      </c>
      <c r="F3091" s="799">
        <v>3500</v>
      </c>
      <c r="G3091" s="791" t="s">
        <v>9165</v>
      </c>
      <c r="H3091" s="800" t="s">
        <v>9166</v>
      </c>
      <c r="I3091" s="795" t="s">
        <v>8900</v>
      </c>
      <c r="J3091" s="795" t="s">
        <v>8671</v>
      </c>
      <c r="K3091" s="798" t="s">
        <v>8683</v>
      </c>
      <c r="L3091" s="791">
        <v>4</v>
      </c>
      <c r="M3091" s="791">
        <v>12</v>
      </c>
      <c r="N3091" s="801">
        <v>42000</v>
      </c>
      <c r="O3091" s="791"/>
      <c r="P3091" s="791"/>
      <c r="Q3091" s="801"/>
    </row>
    <row r="3092" spans="2:17">
      <c r="B3092" s="791" t="s">
        <v>1225</v>
      </c>
      <c r="C3092" s="797" t="s">
        <v>1226</v>
      </c>
      <c r="D3092" s="791" t="s">
        <v>8666</v>
      </c>
      <c r="E3092" s="798" t="s">
        <v>8780</v>
      </c>
      <c r="F3092" s="799">
        <v>1500</v>
      </c>
      <c r="G3092" s="791" t="s">
        <v>9167</v>
      </c>
      <c r="H3092" s="800" t="s">
        <v>9168</v>
      </c>
      <c r="I3092" s="795" t="s">
        <v>8895</v>
      </c>
      <c r="J3092" s="795" t="s">
        <v>8671</v>
      </c>
      <c r="K3092" s="798" t="s">
        <v>8672</v>
      </c>
      <c r="L3092" s="791">
        <v>4</v>
      </c>
      <c r="M3092" s="791">
        <v>12</v>
      </c>
      <c r="N3092" s="801">
        <v>18000</v>
      </c>
      <c r="O3092" s="791"/>
      <c r="P3092" s="791"/>
      <c r="Q3092" s="801"/>
    </row>
    <row r="3093" spans="2:17">
      <c r="B3093" s="791" t="s">
        <v>1225</v>
      </c>
      <c r="C3093" s="797" t="s">
        <v>1226</v>
      </c>
      <c r="D3093" s="791" t="s">
        <v>8666</v>
      </c>
      <c r="E3093" s="798" t="s">
        <v>8703</v>
      </c>
      <c r="F3093" s="799">
        <v>3100</v>
      </c>
      <c r="G3093" s="791" t="s">
        <v>9169</v>
      </c>
      <c r="H3093" s="800" t="s">
        <v>9170</v>
      </c>
      <c r="I3093" s="795" t="s">
        <v>9171</v>
      </c>
      <c r="J3093" s="795" t="s">
        <v>8682</v>
      </c>
      <c r="K3093" s="798" t="s">
        <v>8683</v>
      </c>
      <c r="L3093" s="791">
        <v>4</v>
      </c>
      <c r="M3093" s="791">
        <v>12</v>
      </c>
      <c r="N3093" s="801">
        <v>37200</v>
      </c>
      <c r="O3093" s="791"/>
      <c r="P3093" s="791"/>
      <c r="Q3093" s="801"/>
    </row>
    <row r="3094" spans="2:17">
      <c r="B3094" s="791" t="s">
        <v>1225</v>
      </c>
      <c r="C3094" s="797" t="s">
        <v>1226</v>
      </c>
      <c r="D3094" s="791" t="s">
        <v>8666</v>
      </c>
      <c r="E3094" s="798" t="s">
        <v>8746</v>
      </c>
      <c r="F3094" s="799">
        <v>2300</v>
      </c>
      <c r="G3094" s="791" t="s">
        <v>9172</v>
      </c>
      <c r="H3094" s="800" t="s">
        <v>9173</v>
      </c>
      <c r="I3094" s="795" t="s">
        <v>9174</v>
      </c>
      <c r="J3094" s="795" t="s">
        <v>8677</v>
      </c>
      <c r="K3094" s="798" t="s">
        <v>8683</v>
      </c>
      <c r="L3094" s="791">
        <v>4</v>
      </c>
      <c r="M3094" s="791">
        <v>12</v>
      </c>
      <c r="N3094" s="801">
        <v>27600</v>
      </c>
      <c r="O3094" s="791"/>
      <c r="P3094" s="791"/>
      <c r="Q3094" s="801"/>
    </row>
    <row r="3095" spans="2:17">
      <c r="B3095" s="791" t="s">
        <v>1225</v>
      </c>
      <c r="C3095" s="797" t="s">
        <v>1226</v>
      </c>
      <c r="D3095" s="791" t="s">
        <v>8666</v>
      </c>
      <c r="E3095" s="798" t="s">
        <v>8719</v>
      </c>
      <c r="F3095" s="799">
        <v>2100</v>
      </c>
      <c r="G3095" s="791" t="s">
        <v>9175</v>
      </c>
      <c r="H3095" s="800" t="s">
        <v>9176</v>
      </c>
      <c r="I3095" s="795" t="s">
        <v>9177</v>
      </c>
      <c r="J3095" s="795" t="s">
        <v>8677</v>
      </c>
      <c r="K3095" s="798" t="s">
        <v>8672</v>
      </c>
      <c r="L3095" s="791">
        <v>4</v>
      </c>
      <c r="M3095" s="791">
        <v>12</v>
      </c>
      <c r="N3095" s="801">
        <v>25200</v>
      </c>
      <c r="O3095" s="791"/>
      <c r="P3095" s="791"/>
      <c r="Q3095" s="801"/>
    </row>
    <row r="3096" spans="2:17">
      <c r="B3096" s="791" t="s">
        <v>1225</v>
      </c>
      <c r="C3096" s="797" t="s">
        <v>1226</v>
      </c>
      <c r="D3096" s="791" t="s">
        <v>8666</v>
      </c>
      <c r="E3096" s="798" t="s">
        <v>8784</v>
      </c>
      <c r="F3096" s="799">
        <v>1500</v>
      </c>
      <c r="G3096" s="791" t="s">
        <v>9178</v>
      </c>
      <c r="H3096" s="800" t="s">
        <v>9179</v>
      </c>
      <c r="I3096" s="795" t="s">
        <v>9180</v>
      </c>
      <c r="J3096" s="795" t="s">
        <v>8835</v>
      </c>
      <c r="K3096" s="798" t="s">
        <v>8683</v>
      </c>
      <c r="L3096" s="791">
        <v>4</v>
      </c>
      <c r="M3096" s="791">
        <v>12</v>
      </c>
      <c r="N3096" s="801">
        <v>18000</v>
      </c>
      <c r="O3096" s="791"/>
      <c r="P3096" s="791"/>
      <c r="Q3096" s="801"/>
    </row>
    <row r="3097" spans="2:17">
      <c r="B3097" s="791" t="s">
        <v>1225</v>
      </c>
      <c r="C3097" s="797" t="s">
        <v>1226</v>
      </c>
      <c r="D3097" s="791" t="s">
        <v>8666</v>
      </c>
      <c r="E3097" s="798" t="s">
        <v>8784</v>
      </c>
      <c r="F3097" s="799">
        <v>1600</v>
      </c>
      <c r="G3097" s="791" t="s">
        <v>9181</v>
      </c>
      <c r="H3097" s="800" t="s">
        <v>9182</v>
      </c>
      <c r="I3097" s="795" t="s">
        <v>8687</v>
      </c>
      <c r="J3097" s="795" t="s">
        <v>8671</v>
      </c>
      <c r="K3097" s="798" t="s">
        <v>8672</v>
      </c>
      <c r="L3097" s="791">
        <v>4</v>
      </c>
      <c r="M3097" s="791">
        <v>12</v>
      </c>
      <c r="N3097" s="801">
        <v>19200</v>
      </c>
      <c r="O3097" s="791"/>
      <c r="P3097" s="791"/>
      <c r="Q3097" s="801"/>
    </row>
    <row r="3098" spans="2:17">
      <c r="B3098" s="791" t="s">
        <v>1225</v>
      </c>
      <c r="C3098" s="797" t="s">
        <v>1226</v>
      </c>
      <c r="D3098" s="791" t="s">
        <v>8666</v>
      </c>
      <c r="E3098" s="798" t="s">
        <v>8703</v>
      </c>
      <c r="F3098" s="799">
        <v>2700</v>
      </c>
      <c r="G3098" s="791" t="s">
        <v>9183</v>
      </c>
      <c r="H3098" s="800" t="s">
        <v>9184</v>
      </c>
      <c r="I3098" s="795" t="s">
        <v>9006</v>
      </c>
      <c r="J3098" s="795" t="s">
        <v>8677</v>
      </c>
      <c r="K3098" s="798" t="s">
        <v>8672</v>
      </c>
      <c r="L3098" s="791">
        <v>4</v>
      </c>
      <c r="M3098" s="791">
        <v>12</v>
      </c>
      <c r="N3098" s="801">
        <v>32400</v>
      </c>
      <c r="O3098" s="791"/>
      <c r="P3098" s="791"/>
      <c r="Q3098" s="801"/>
    </row>
    <row r="3099" spans="2:17">
      <c r="B3099" s="791" t="s">
        <v>1225</v>
      </c>
      <c r="C3099" s="797" t="s">
        <v>1226</v>
      </c>
      <c r="D3099" s="791" t="s">
        <v>8666</v>
      </c>
      <c r="E3099" s="798" t="s">
        <v>8684</v>
      </c>
      <c r="F3099" s="799">
        <v>1500</v>
      </c>
      <c r="G3099" s="791" t="s">
        <v>9185</v>
      </c>
      <c r="H3099" s="800" t="s">
        <v>9186</v>
      </c>
      <c r="I3099" s="795" t="s">
        <v>8895</v>
      </c>
      <c r="J3099" s="795" t="s">
        <v>8671</v>
      </c>
      <c r="K3099" s="798" t="s">
        <v>8672</v>
      </c>
      <c r="L3099" s="791">
        <v>4</v>
      </c>
      <c r="M3099" s="791">
        <v>12</v>
      </c>
      <c r="N3099" s="801">
        <v>18000</v>
      </c>
      <c r="O3099" s="791"/>
      <c r="P3099" s="791"/>
      <c r="Q3099" s="801"/>
    </row>
    <row r="3100" spans="2:17">
      <c r="B3100" s="791" t="s">
        <v>1225</v>
      </c>
      <c r="C3100" s="797" t="s">
        <v>1226</v>
      </c>
      <c r="D3100" s="791" t="s">
        <v>8666</v>
      </c>
      <c r="E3100" s="798" t="s">
        <v>8784</v>
      </c>
      <c r="F3100" s="799">
        <v>1500</v>
      </c>
      <c r="G3100" s="791" t="s">
        <v>9187</v>
      </c>
      <c r="H3100" s="800" t="s">
        <v>9188</v>
      </c>
      <c r="I3100" s="795" t="s">
        <v>8687</v>
      </c>
      <c r="J3100" s="795" t="s">
        <v>8677</v>
      </c>
      <c r="K3100" s="798" t="s">
        <v>8672</v>
      </c>
      <c r="L3100" s="791">
        <v>4</v>
      </c>
      <c r="M3100" s="791">
        <v>12</v>
      </c>
      <c r="N3100" s="801">
        <v>18000</v>
      </c>
      <c r="O3100" s="791"/>
      <c r="P3100" s="791"/>
      <c r="Q3100" s="801"/>
    </row>
    <row r="3101" spans="2:17">
      <c r="B3101" s="791" t="s">
        <v>1225</v>
      </c>
      <c r="C3101" s="797" t="s">
        <v>1226</v>
      </c>
      <c r="D3101" s="791" t="s">
        <v>8666</v>
      </c>
      <c r="E3101" s="798" t="s">
        <v>8691</v>
      </c>
      <c r="F3101" s="799">
        <v>5000</v>
      </c>
      <c r="G3101" s="791" t="s">
        <v>9189</v>
      </c>
      <c r="H3101" s="800" t="s">
        <v>9190</v>
      </c>
      <c r="I3101" s="795" t="s">
        <v>8820</v>
      </c>
      <c r="J3101" s="795" t="s">
        <v>8671</v>
      </c>
      <c r="K3101" s="798" t="s">
        <v>8683</v>
      </c>
      <c r="L3101" s="791">
        <v>4</v>
      </c>
      <c r="M3101" s="791">
        <v>12</v>
      </c>
      <c r="N3101" s="801">
        <v>60000</v>
      </c>
      <c r="O3101" s="791"/>
      <c r="P3101" s="791"/>
      <c r="Q3101" s="801"/>
    </row>
    <row r="3102" spans="2:17">
      <c r="B3102" s="791" t="s">
        <v>1225</v>
      </c>
      <c r="C3102" s="797" t="s">
        <v>1226</v>
      </c>
      <c r="D3102" s="791" t="s">
        <v>8666</v>
      </c>
      <c r="E3102" s="798" t="s">
        <v>8749</v>
      </c>
      <c r="F3102" s="799">
        <v>976.66</v>
      </c>
      <c r="G3102" s="791" t="s">
        <v>9191</v>
      </c>
      <c r="H3102" s="800" t="s">
        <v>9192</v>
      </c>
      <c r="I3102" s="795" t="s">
        <v>8751</v>
      </c>
      <c r="J3102" s="795" t="s">
        <v>8751</v>
      </c>
      <c r="K3102" s="798" t="s">
        <v>8751</v>
      </c>
      <c r="L3102" s="791">
        <v>4</v>
      </c>
      <c r="M3102" s="791">
        <v>12</v>
      </c>
      <c r="N3102" s="801">
        <v>11719.92</v>
      </c>
      <c r="O3102" s="791">
        <v>2</v>
      </c>
      <c r="P3102" s="791">
        <v>6</v>
      </c>
      <c r="Q3102" s="801">
        <v>3999.64</v>
      </c>
    </row>
    <row r="3103" spans="2:17">
      <c r="B3103" s="791" t="s">
        <v>1225</v>
      </c>
      <c r="C3103" s="797" t="s">
        <v>1226</v>
      </c>
      <c r="D3103" s="791" t="s">
        <v>8666</v>
      </c>
      <c r="E3103" s="798" t="s">
        <v>8759</v>
      </c>
      <c r="F3103" s="799">
        <v>3500</v>
      </c>
      <c r="G3103" s="791" t="s">
        <v>9193</v>
      </c>
      <c r="H3103" s="800" t="s">
        <v>9194</v>
      </c>
      <c r="I3103" s="795" t="s">
        <v>9195</v>
      </c>
      <c r="J3103" s="795" t="s">
        <v>8682</v>
      </c>
      <c r="K3103" s="798" t="s">
        <v>8683</v>
      </c>
      <c r="L3103" s="791">
        <v>4</v>
      </c>
      <c r="M3103" s="791">
        <v>12</v>
      </c>
      <c r="N3103" s="801">
        <v>42000</v>
      </c>
      <c r="O3103" s="791"/>
      <c r="P3103" s="791"/>
      <c r="Q3103" s="801"/>
    </row>
    <row r="3104" spans="2:17">
      <c r="B3104" s="791" t="s">
        <v>1225</v>
      </c>
      <c r="C3104" s="797" t="s">
        <v>1226</v>
      </c>
      <c r="D3104" s="791" t="s">
        <v>8666</v>
      </c>
      <c r="E3104" s="798" t="s">
        <v>8684</v>
      </c>
      <c r="F3104" s="799">
        <v>1500</v>
      </c>
      <c r="G3104" s="791" t="s">
        <v>9196</v>
      </c>
      <c r="H3104" s="800" t="s">
        <v>9197</v>
      </c>
      <c r="I3104" s="795" t="s">
        <v>9198</v>
      </c>
      <c r="J3104" s="795" t="s">
        <v>8671</v>
      </c>
      <c r="K3104" s="798" t="s">
        <v>8683</v>
      </c>
      <c r="L3104" s="791">
        <v>4</v>
      </c>
      <c r="M3104" s="791">
        <v>12</v>
      </c>
      <c r="N3104" s="801">
        <v>18000</v>
      </c>
      <c r="O3104" s="791"/>
      <c r="P3104" s="791"/>
      <c r="Q3104" s="801"/>
    </row>
    <row r="3105" spans="2:17">
      <c r="B3105" s="791" t="s">
        <v>1225</v>
      </c>
      <c r="C3105" s="797" t="s">
        <v>1226</v>
      </c>
      <c r="D3105" s="791" t="s">
        <v>8666</v>
      </c>
      <c r="E3105" s="798" t="s">
        <v>8784</v>
      </c>
      <c r="F3105" s="799">
        <v>1500</v>
      </c>
      <c r="G3105" s="791" t="s">
        <v>9199</v>
      </c>
      <c r="H3105" s="800" t="s">
        <v>9200</v>
      </c>
      <c r="I3105" s="795" t="s">
        <v>8698</v>
      </c>
      <c r="J3105" s="795" t="s">
        <v>8723</v>
      </c>
      <c r="K3105" s="798" t="s">
        <v>8683</v>
      </c>
      <c r="L3105" s="791">
        <v>4</v>
      </c>
      <c r="M3105" s="791">
        <v>12</v>
      </c>
      <c r="N3105" s="801">
        <v>18000</v>
      </c>
      <c r="O3105" s="791"/>
      <c r="P3105" s="791"/>
      <c r="Q3105" s="801"/>
    </row>
    <row r="3106" spans="2:17">
      <c r="B3106" s="791" t="s">
        <v>1225</v>
      </c>
      <c r="C3106" s="797" t="s">
        <v>1226</v>
      </c>
      <c r="D3106" s="791" t="s">
        <v>8666</v>
      </c>
      <c r="E3106" s="798" t="s">
        <v>8719</v>
      </c>
      <c r="F3106" s="799">
        <v>2100</v>
      </c>
      <c r="G3106" s="791" t="s">
        <v>9201</v>
      </c>
      <c r="H3106" s="800" t="s">
        <v>9202</v>
      </c>
      <c r="I3106" s="795" t="s">
        <v>8687</v>
      </c>
      <c r="J3106" s="795" t="s">
        <v>8671</v>
      </c>
      <c r="K3106" s="798" t="s">
        <v>8672</v>
      </c>
      <c r="L3106" s="791">
        <v>4</v>
      </c>
      <c r="M3106" s="791">
        <v>12</v>
      </c>
      <c r="N3106" s="801">
        <v>25200</v>
      </c>
      <c r="O3106" s="791"/>
      <c r="P3106" s="791"/>
      <c r="Q3106" s="801"/>
    </row>
    <row r="3107" spans="2:17">
      <c r="B3107" s="791" t="s">
        <v>1225</v>
      </c>
      <c r="C3107" s="797" t="s">
        <v>1226</v>
      </c>
      <c r="D3107" s="791" t="s">
        <v>8666</v>
      </c>
      <c r="E3107" s="798" t="s">
        <v>9203</v>
      </c>
      <c r="F3107" s="799">
        <v>2800</v>
      </c>
      <c r="G3107" s="791" t="s">
        <v>9204</v>
      </c>
      <c r="H3107" s="800" t="s">
        <v>9205</v>
      </c>
      <c r="I3107" s="795" t="s">
        <v>9206</v>
      </c>
      <c r="J3107" s="795" t="s">
        <v>8671</v>
      </c>
      <c r="K3107" s="798" t="s">
        <v>8683</v>
      </c>
      <c r="L3107" s="791">
        <v>4</v>
      </c>
      <c r="M3107" s="791">
        <v>12</v>
      </c>
      <c r="N3107" s="801">
        <v>33600</v>
      </c>
      <c r="O3107" s="791"/>
      <c r="P3107" s="791"/>
      <c r="Q3107" s="801"/>
    </row>
    <row r="3108" spans="2:17">
      <c r="B3108" s="791" t="s">
        <v>1225</v>
      </c>
      <c r="C3108" s="797" t="s">
        <v>1226</v>
      </c>
      <c r="D3108" s="791" t="s">
        <v>8666</v>
      </c>
      <c r="E3108" s="798" t="s">
        <v>8673</v>
      </c>
      <c r="F3108" s="799">
        <v>2700</v>
      </c>
      <c r="G3108" s="791" t="s">
        <v>9207</v>
      </c>
      <c r="H3108" s="800" t="s">
        <v>9208</v>
      </c>
      <c r="I3108" s="795" t="s">
        <v>8883</v>
      </c>
      <c r="J3108" s="795" t="s">
        <v>8677</v>
      </c>
      <c r="K3108" s="798" t="s">
        <v>8672</v>
      </c>
      <c r="L3108" s="791">
        <v>4</v>
      </c>
      <c r="M3108" s="791">
        <v>12</v>
      </c>
      <c r="N3108" s="801">
        <v>32400</v>
      </c>
      <c r="O3108" s="791"/>
      <c r="P3108" s="791"/>
      <c r="Q3108" s="801"/>
    </row>
    <row r="3109" spans="2:17">
      <c r="B3109" s="791" t="s">
        <v>1225</v>
      </c>
      <c r="C3109" s="797" t="s">
        <v>1226</v>
      </c>
      <c r="D3109" s="791" t="s">
        <v>8666</v>
      </c>
      <c r="E3109" s="798" t="s">
        <v>8929</v>
      </c>
      <c r="F3109" s="799">
        <v>1500</v>
      </c>
      <c r="G3109" s="791" t="s">
        <v>9209</v>
      </c>
      <c r="H3109" s="800" t="s">
        <v>9210</v>
      </c>
      <c r="I3109" s="795" t="s">
        <v>9150</v>
      </c>
      <c r="J3109" s="795" t="s">
        <v>8671</v>
      </c>
      <c r="K3109" s="798" t="s">
        <v>8672</v>
      </c>
      <c r="L3109" s="791">
        <v>4</v>
      </c>
      <c r="M3109" s="791">
        <v>12</v>
      </c>
      <c r="N3109" s="801">
        <v>18000</v>
      </c>
      <c r="O3109" s="791"/>
      <c r="P3109" s="791"/>
      <c r="Q3109" s="801"/>
    </row>
    <row r="3110" spans="2:17">
      <c r="B3110" s="791" t="s">
        <v>1225</v>
      </c>
      <c r="C3110" s="797" t="s">
        <v>1226</v>
      </c>
      <c r="D3110" s="791" t="s">
        <v>8666</v>
      </c>
      <c r="E3110" s="798" t="s">
        <v>8784</v>
      </c>
      <c r="F3110" s="799">
        <v>1500</v>
      </c>
      <c r="G3110" s="791" t="s">
        <v>9211</v>
      </c>
      <c r="H3110" s="800" t="s">
        <v>9212</v>
      </c>
      <c r="I3110" s="795" t="s">
        <v>8722</v>
      </c>
      <c r="J3110" s="795" t="s">
        <v>8677</v>
      </c>
      <c r="K3110" s="798" t="s">
        <v>8724</v>
      </c>
      <c r="L3110" s="791">
        <v>4</v>
      </c>
      <c r="M3110" s="791">
        <v>12</v>
      </c>
      <c r="N3110" s="801">
        <v>18000</v>
      </c>
      <c r="O3110" s="791"/>
      <c r="P3110" s="791"/>
      <c r="Q3110" s="801"/>
    </row>
    <row r="3111" spans="2:17">
      <c r="B3111" s="791" t="s">
        <v>1225</v>
      </c>
      <c r="C3111" s="791" t="s">
        <v>1226</v>
      </c>
      <c r="D3111" s="791" t="s">
        <v>8666</v>
      </c>
      <c r="E3111" s="798" t="s">
        <v>9213</v>
      </c>
      <c r="F3111" s="799">
        <v>2100</v>
      </c>
      <c r="G3111" s="791" t="s">
        <v>9214</v>
      </c>
      <c r="H3111" s="800" t="s">
        <v>9215</v>
      </c>
      <c r="I3111" s="795" t="s">
        <v>9216</v>
      </c>
      <c r="J3111" s="795" t="s">
        <v>8682</v>
      </c>
      <c r="K3111" s="798" t="s">
        <v>8683</v>
      </c>
      <c r="L3111" s="791">
        <v>4</v>
      </c>
      <c r="M3111" s="791">
        <v>12</v>
      </c>
      <c r="N3111" s="801">
        <v>25200</v>
      </c>
      <c r="O3111" s="791"/>
      <c r="P3111" s="791"/>
      <c r="Q3111" s="801"/>
    </row>
    <row r="3112" spans="2:17">
      <c r="B3112" s="791" t="s">
        <v>1225</v>
      </c>
      <c r="C3112" s="797" t="s">
        <v>1226</v>
      </c>
      <c r="D3112" s="791" t="s">
        <v>8666</v>
      </c>
      <c r="E3112" s="798" t="s">
        <v>8719</v>
      </c>
      <c r="F3112" s="799">
        <v>2100</v>
      </c>
      <c r="G3112" s="791" t="s">
        <v>9217</v>
      </c>
      <c r="H3112" s="800" t="s">
        <v>9218</v>
      </c>
      <c r="I3112" s="795" t="s">
        <v>9006</v>
      </c>
      <c r="J3112" s="795" t="s">
        <v>8677</v>
      </c>
      <c r="K3112" s="798" t="s">
        <v>8672</v>
      </c>
      <c r="L3112" s="791">
        <v>4</v>
      </c>
      <c r="M3112" s="791">
        <v>12</v>
      </c>
      <c r="N3112" s="801">
        <v>25200</v>
      </c>
      <c r="O3112" s="791"/>
      <c r="P3112" s="791"/>
      <c r="Q3112" s="801"/>
    </row>
    <row r="3113" spans="2:17">
      <c r="B3113" s="791" t="s">
        <v>1225</v>
      </c>
      <c r="C3113" s="797" t="s">
        <v>1226</v>
      </c>
      <c r="D3113" s="791" t="s">
        <v>8666</v>
      </c>
      <c r="E3113" s="798" t="s">
        <v>8719</v>
      </c>
      <c r="F3113" s="799">
        <v>2100</v>
      </c>
      <c r="G3113" s="791" t="s">
        <v>9219</v>
      </c>
      <c r="H3113" s="800" t="s">
        <v>9220</v>
      </c>
      <c r="I3113" s="795" t="s">
        <v>8687</v>
      </c>
      <c r="J3113" s="795" t="s">
        <v>8723</v>
      </c>
      <c r="K3113" s="798" t="s">
        <v>8672</v>
      </c>
      <c r="L3113" s="791">
        <v>4</v>
      </c>
      <c r="M3113" s="791">
        <v>12</v>
      </c>
      <c r="N3113" s="801">
        <v>25200</v>
      </c>
      <c r="O3113" s="791"/>
      <c r="P3113" s="791"/>
      <c r="Q3113" s="801"/>
    </row>
    <row r="3114" spans="2:17">
      <c r="B3114" s="791" t="s">
        <v>1225</v>
      </c>
      <c r="C3114" s="797" t="s">
        <v>1226</v>
      </c>
      <c r="D3114" s="791" t="s">
        <v>8666</v>
      </c>
      <c r="E3114" s="798" t="s">
        <v>8684</v>
      </c>
      <c r="F3114" s="799">
        <v>1500</v>
      </c>
      <c r="G3114" s="791" t="s">
        <v>9221</v>
      </c>
      <c r="H3114" s="800" t="s">
        <v>9222</v>
      </c>
      <c r="I3114" s="795" t="s">
        <v>8687</v>
      </c>
      <c r="J3114" s="795" t="s">
        <v>8677</v>
      </c>
      <c r="K3114" s="798" t="s">
        <v>8672</v>
      </c>
      <c r="L3114" s="791">
        <v>4</v>
      </c>
      <c r="M3114" s="791">
        <v>12</v>
      </c>
      <c r="N3114" s="801">
        <v>18000</v>
      </c>
      <c r="O3114" s="791"/>
      <c r="P3114" s="791"/>
      <c r="Q3114" s="801"/>
    </row>
    <row r="3115" spans="2:17">
      <c r="B3115" s="791" t="s">
        <v>1225</v>
      </c>
      <c r="C3115" s="797" t="s">
        <v>1226</v>
      </c>
      <c r="D3115" s="791" t="s">
        <v>8666</v>
      </c>
      <c r="E3115" s="798" t="s">
        <v>8784</v>
      </c>
      <c r="F3115" s="799">
        <v>1500</v>
      </c>
      <c r="G3115" s="791" t="s">
        <v>9223</v>
      </c>
      <c r="H3115" s="800" t="s">
        <v>9224</v>
      </c>
      <c r="I3115" s="795" t="s">
        <v>9225</v>
      </c>
      <c r="J3115" s="795" t="s">
        <v>8677</v>
      </c>
      <c r="K3115" s="798" t="s">
        <v>8672</v>
      </c>
      <c r="L3115" s="791">
        <v>4</v>
      </c>
      <c r="M3115" s="791">
        <v>12</v>
      </c>
      <c r="N3115" s="801">
        <v>18000</v>
      </c>
      <c r="O3115" s="791"/>
      <c r="P3115" s="791"/>
      <c r="Q3115" s="801"/>
    </row>
    <row r="3116" spans="2:17">
      <c r="B3116" s="791" t="s">
        <v>1225</v>
      </c>
      <c r="C3116" s="797" t="s">
        <v>1226</v>
      </c>
      <c r="D3116" s="791" t="s">
        <v>8666</v>
      </c>
      <c r="E3116" s="798" t="s">
        <v>8678</v>
      </c>
      <c r="F3116" s="799">
        <v>1800</v>
      </c>
      <c r="G3116" s="791" t="s">
        <v>9226</v>
      </c>
      <c r="H3116" s="800" t="s">
        <v>9227</v>
      </c>
      <c r="I3116" s="795" t="s">
        <v>9228</v>
      </c>
      <c r="J3116" s="795" t="s">
        <v>8723</v>
      </c>
      <c r="K3116" s="798" t="s">
        <v>8683</v>
      </c>
      <c r="L3116" s="791">
        <v>4</v>
      </c>
      <c r="M3116" s="791">
        <v>12</v>
      </c>
      <c r="N3116" s="801">
        <v>21600</v>
      </c>
      <c r="O3116" s="791"/>
      <c r="P3116" s="791"/>
      <c r="Q3116" s="801"/>
    </row>
    <row r="3117" spans="2:17">
      <c r="B3117" s="791" t="s">
        <v>1225</v>
      </c>
      <c r="C3117" s="797" t="s">
        <v>1226</v>
      </c>
      <c r="D3117" s="791" t="s">
        <v>8666</v>
      </c>
      <c r="E3117" s="798" t="s">
        <v>8691</v>
      </c>
      <c r="F3117" s="799">
        <v>4500</v>
      </c>
      <c r="G3117" s="791" t="s">
        <v>9229</v>
      </c>
      <c r="H3117" s="800" t="s">
        <v>9230</v>
      </c>
      <c r="I3117" s="795" t="s">
        <v>9231</v>
      </c>
      <c r="J3117" s="795" t="s">
        <v>8671</v>
      </c>
      <c r="K3117" s="798" t="s">
        <v>8683</v>
      </c>
      <c r="L3117" s="791">
        <v>4</v>
      </c>
      <c r="M3117" s="791">
        <v>12</v>
      </c>
      <c r="N3117" s="801">
        <v>54000</v>
      </c>
      <c r="O3117" s="791"/>
      <c r="P3117" s="791"/>
      <c r="Q3117" s="801"/>
    </row>
    <row r="3118" spans="2:17">
      <c r="B3118" s="791" t="s">
        <v>1225</v>
      </c>
      <c r="C3118" s="797" t="s">
        <v>1226</v>
      </c>
      <c r="D3118" s="791" t="s">
        <v>8666</v>
      </c>
      <c r="E3118" s="798" t="s">
        <v>8673</v>
      </c>
      <c r="F3118" s="799">
        <v>3100</v>
      </c>
      <c r="G3118" s="791" t="s">
        <v>9232</v>
      </c>
      <c r="H3118" s="800" t="s">
        <v>9233</v>
      </c>
      <c r="I3118" s="795" t="s">
        <v>8670</v>
      </c>
      <c r="J3118" s="795" t="s">
        <v>8671</v>
      </c>
      <c r="K3118" s="798" t="s">
        <v>8672</v>
      </c>
      <c r="L3118" s="791">
        <v>4</v>
      </c>
      <c r="M3118" s="791">
        <v>12</v>
      </c>
      <c r="N3118" s="801">
        <v>37200</v>
      </c>
      <c r="O3118" s="791"/>
      <c r="P3118" s="791"/>
      <c r="Q3118" s="801"/>
    </row>
    <row r="3119" spans="2:17">
      <c r="B3119" s="791" t="s">
        <v>1225</v>
      </c>
      <c r="C3119" s="797" t="s">
        <v>1226</v>
      </c>
      <c r="D3119" s="791" t="s">
        <v>8666</v>
      </c>
      <c r="E3119" s="798" t="s">
        <v>8712</v>
      </c>
      <c r="F3119" s="799">
        <v>2100</v>
      </c>
      <c r="G3119" s="791" t="s">
        <v>9234</v>
      </c>
      <c r="H3119" s="800" t="s">
        <v>9235</v>
      </c>
      <c r="I3119" s="795" t="s">
        <v>9236</v>
      </c>
      <c r="J3119" s="795" t="s">
        <v>8677</v>
      </c>
      <c r="K3119" s="798" t="s">
        <v>8672</v>
      </c>
      <c r="L3119" s="791">
        <v>4</v>
      </c>
      <c r="M3119" s="791">
        <v>12</v>
      </c>
      <c r="N3119" s="801">
        <v>25200</v>
      </c>
      <c r="O3119" s="791"/>
      <c r="P3119" s="791"/>
      <c r="Q3119" s="801"/>
    </row>
    <row r="3120" spans="2:17">
      <c r="B3120" s="791" t="s">
        <v>1225</v>
      </c>
      <c r="C3120" s="791" t="s">
        <v>1226</v>
      </c>
      <c r="D3120" s="791" t="s">
        <v>8666</v>
      </c>
      <c r="E3120" s="798" t="s">
        <v>8712</v>
      </c>
      <c r="F3120" s="799">
        <v>2200</v>
      </c>
      <c r="G3120" s="791" t="s">
        <v>9237</v>
      </c>
      <c r="H3120" s="800" t="s">
        <v>9238</v>
      </c>
      <c r="I3120" s="795" t="s">
        <v>8751</v>
      </c>
      <c r="J3120" s="795" t="s">
        <v>8788</v>
      </c>
      <c r="K3120" s="798" t="s">
        <v>8789</v>
      </c>
      <c r="L3120" s="791">
        <v>4</v>
      </c>
      <c r="M3120" s="791">
        <v>12</v>
      </c>
      <c r="N3120" s="801">
        <v>26400</v>
      </c>
      <c r="O3120" s="791"/>
      <c r="P3120" s="791"/>
      <c r="Q3120" s="801"/>
    </row>
    <row r="3121" spans="2:17">
      <c r="B3121" s="791" t="s">
        <v>1225</v>
      </c>
      <c r="C3121" s="797" t="s">
        <v>1226</v>
      </c>
      <c r="D3121" s="791" t="s">
        <v>8666</v>
      </c>
      <c r="E3121" s="798" t="s">
        <v>8827</v>
      </c>
      <c r="F3121" s="799">
        <v>3100</v>
      </c>
      <c r="G3121" s="791" t="s">
        <v>9239</v>
      </c>
      <c r="H3121" s="800" t="s">
        <v>9240</v>
      </c>
      <c r="I3121" s="795" t="s">
        <v>9241</v>
      </c>
      <c r="J3121" s="795" t="s">
        <v>8671</v>
      </c>
      <c r="K3121" s="798" t="s">
        <v>8672</v>
      </c>
      <c r="L3121" s="791">
        <v>4</v>
      </c>
      <c r="M3121" s="791">
        <v>12</v>
      </c>
      <c r="N3121" s="801">
        <v>37200</v>
      </c>
      <c r="O3121" s="791"/>
      <c r="P3121" s="791"/>
      <c r="Q3121" s="801"/>
    </row>
    <row r="3122" spans="2:17">
      <c r="B3122" s="791" t="s">
        <v>1225</v>
      </c>
      <c r="C3122" s="797" t="s">
        <v>1226</v>
      </c>
      <c r="D3122" s="791" t="s">
        <v>8666</v>
      </c>
      <c r="E3122" s="798" t="s">
        <v>8684</v>
      </c>
      <c r="F3122" s="799">
        <v>1500</v>
      </c>
      <c r="G3122" s="791" t="s">
        <v>9242</v>
      </c>
      <c r="H3122" s="800" t="s">
        <v>9243</v>
      </c>
      <c r="I3122" s="795" t="s">
        <v>8737</v>
      </c>
      <c r="J3122" s="795" t="s">
        <v>8671</v>
      </c>
      <c r="K3122" s="798" t="s">
        <v>8672</v>
      </c>
      <c r="L3122" s="791">
        <v>4</v>
      </c>
      <c r="M3122" s="791">
        <v>12</v>
      </c>
      <c r="N3122" s="801">
        <v>18000</v>
      </c>
      <c r="O3122" s="791"/>
      <c r="P3122" s="791"/>
      <c r="Q3122" s="801"/>
    </row>
    <row r="3123" spans="2:17">
      <c r="B3123" s="791" t="s">
        <v>1225</v>
      </c>
      <c r="C3123" s="797" t="s">
        <v>1226</v>
      </c>
      <c r="D3123" s="791" t="s">
        <v>8666</v>
      </c>
      <c r="E3123" s="798" t="s">
        <v>8684</v>
      </c>
      <c r="F3123" s="799">
        <v>1500</v>
      </c>
      <c r="G3123" s="791" t="s">
        <v>9244</v>
      </c>
      <c r="H3123" s="800" t="s">
        <v>9245</v>
      </c>
      <c r="I3123" s="795" t="s">
        <v>9246</v>
      </c>
      <c r="J3123" s="795" t="s">
        <v>8671</v>
      </c>
      <c r="K3123" s="798" t="s">
        <v>8672</v>
      </c>
      <c r="L3123" s="791">
        <v>4</v>
      </c>
      <c r="M3123" s="791">
        <v>12</v>
      </c>
      <c r="N3123" s="801">
        <v>18000</v>
      </c>
      <c r="O3123" s="791"/>
      <c r="P3123" s="791"/>
      <c r="Q3123" s="801"/>
    </row>
    <row r="3124" spans="2:17">
      <c r="B3124" s="791" t="s">
        <v>1225</v>
      </c>
      <c r="C3124" s="797" t="s">
        <v>1226</v>
      </c>
      <c r="D3124" s="791" t="s">
        <v>8666</v>
      </c>
      <c r="E3124" s="798" t="s">
        <v>9247</v>
      </c>
      <c r="F3124" s="799">
        <v>2200</v>
      </c>
      <c r="G3124" s="791" t="s">
        <v>9248</v>
      </c>
      <c r="H3124" s="800" t="s">
        <v>9249</v>
      </c>
      <c r="I3124" s="795" t="s">
        <v>9250</v>
      </c>
      <c r="J3124" s="795" t="s">
        <v>8671</v>
      </c>
      <c r="K3124" s="798" t="s">
        <v>8672</v>
      </c>
      <c r="L3124" s="791">
        <v>4</v>
      </c>
      <c r="M3124" s="791">
        <v>12</v>
      </c>
      <c r="N3124" s="801">
        <v>26400</v>
      </c>
      <c r="O3124" s="791"/>
      <c r="P3124" s="791"/>
      <c r="Q3124" s="801"/>
    </row>
    <row r="3125" spans="2:17">
      <c r="B3125" s="791" t="s">
        <v>1225</v>
      </c>
      <c r="C3125" s="797" t="s">
        <v>1226</v>
      </c>
      <c r="D3125" s="791" t="s">
        <v>8666</v>
      </c>
      <c r="E3125" s="798" t="s">
        <v>8673</v>
      </c>
      <c r="F3125" s="799">
        <v>3100</v>
      </c>
      <c r="G3125" s="791" t="s">
        <v>9251</v>
      </c>
      <c r="H3125" s="800" t="s">
        <v>9252</v>
      </c>
      <c r="I3125" s="795" t="s">
        <v>8756</v>
      </c>
      <c r="J3125" s="795" t="s">
        <v>8682</v>
      </c>
      <c r="K3125" s="798" t="s">
        <v>8683</v>
      </c>
      <c r="L3125" s="791">
        <v>4</v>
      </c>
      <c r="M3125" s="791">
        <v>12</v>
      </c>
      <c r="N3125" s="801">
        <v>37200</v>
      </c>
      <c r="O3125" s="791"/>
      <c r="P3125" s="791"/>
      <c r="Q3125" s="801"/>
    </row>
    <row r="3126" spans="2:17">
      <c r="B3126" s="791" t="s">
        <v>1225</v>
      </c>
      <c r="C3126" s="797" t="s">
        <v>1226</v>
      </c>
      <c r="D3126" s="791" t="s">
        <v>8666</v>
      </c>
      <c r="E3126" s="798" t="s">
        <v>8699</v>
      </c>
      <c r="F3126" s="799">
        <v>2300</v>
      </c>
      <c r="G3126" s="791" t="s">
        <v>9253</v>
      </c>
      <c r="H3126" s="800" t="s">
        <v>9254</v>
      </c>
      <c r="I3126" s="795" t="s">
        <v>8937</v>
      </c>
      <c r="J3126" s="795" t="s">
        <v>8671</v>
      </c>
      <c r="K3126" s="798" t="s">
        <v>8672</v>
      </c>
      <c r="L3126" s="791">
        <v>4</v>
      </c>
      <c r="M3126" s="791">
        <v>12</v>
      </c>
      <c r="N3126" s="801">
        <v>27600</v>
      </c>
      <c r="O3126" s="791"/>
      <c r="P3126" s="791"/>
      <c r="Q3126" s="801"/>
    </row>
    <row r="3127" spans="2:17">
      <c r="B3127" s="791" t="s">
        <v>1225</v>
      </c>
      <c r="C3127" s="797" t="s">
        <v>1226</v>
      </c>
      <c r="D3127" s="791" t="s">
        <v>8666</v>
      </c>
      <c r="E3127" s="798" t="s">
        <v>8719</v>
      </c>
      <c r="F3127" s="799">
        <v>2100</v>
      </c>
      <c r="G3127" s="791" t="s">
        <v>9255</v>
      </c>
      <c r="H3127" s="800" t="s">
        <v>9256</v>
      </c>
      <c r="I3127" s="795" t="s">
        <v>9257</v>
      </c>
      <c r="J3127" s="795" t="s">
        <v>8677</v>
      </c>
      <c r="K3127" s="798" t="s">
        <v>8724</v>
      </c>
      <c r="L3127" s="791">
        <v>4</v>
      </c>
      <c r="M3127" s="791">
        <v>12</v>
      </c>
      <c r="N3127" s="801">
        <v>25200</v>
      </c>
      <c r="O3127" s="791"/>
      <c r="P3127" s="791"/>
      <c r="Q3127" s="801"/>
    </row>
    <row r="3128" spans="2:17">
      <c r="B3128" s="791" t="s">
        <v>1225</v>
      </c>
      <c r="C3128" s="797" t="s">
        <v>1226</v>
      </c>
      <c r="D3128" s="791" t="s">
        <v>8666</v>
      </c>
      <c r="E3128" s="798" t="s">
        <v>8673</v>
      </c>
      <c r="F3128" s="799">
        <v>2700</v>
      </c>
      <c r="G3128" s="791" t="s">
        <v>9258</v>
      </c>
      <c r="H3128" s="800" t="s">
        <v>9259</v>
      </c>
      <c r="I3128" s="795" t="s">
        <v>8813</v>
      </c>
      <c r="J3128" s="795" t="s">
        <v>8671</v>
      </c>
      <c r="K3128" s="798" t="s">
        <v>8672</v>
      </c>
      <c r="L3128" s="791">
        <v>4</v>
      </c>
      <c r="M3128" s="791">
        <v>12</v>
      </c>
      <c r="N3128" s="801">
        <v>32400</v>
      </c>
      <c r="O3128" s="791"/>
      <c r="P3128" s="791"/>
      <c r="Q3128" s="801"/>
    </row>
    <row r="3129" spans="2:17">
      <c r="B3129" s="791" t="s">
        <v>1225</v>
      </c>
      <c r="C3129" s="797" t="s">
        <v>1226</v>
      </c>
      <c r="D3129" s="791" t="s">
        <v>8666</v>
      </c>
      <c r="E3129" s="798" t="s">
        <v>9110</v>
      </c>
      <c r="F3129" s="799">
        <v>1800</v>
      </c>
      <c r="G3129" s="791" t="s">
        <v>9260</v>
      </c>
      <c r="H3129" s="800" t="s">
        <v>9261</v>
      </c>
      <c r="I3129" s="795" t="s">
        <v>9236</v>
      </c>
      <c r="J3129" s="795" t="s">
        <v>8671</v>
      </c>
      <c r="K3129" s="798" t="s">
        <v>8672</v>
      </c>
      <c r="L3129" s="791">
        <v>4</v>
      </c>
      <c r="M3129" s="791">
        <v>12</v>
      </c>
      <c r="N3129" s="801">
        <v>21600</v>
      </c>
      <c r="O3129" s="791"/>
      <c r="P3129" s="791"/>
      <c r="Q3129" s="801"/>
    </row>
    <row r="3130" spans="2:17">
      <c r="B3130" s="791" t="s">
        <v>1225</v>
      </c>
      <c r="C3130" s="797" t="s">
        <v>1226</v>
      </c>
      <c r="D3130" s="791" t="s">
        <v>8666</v>
      </c>
      <c r="E3130" s="798" t="s">
        <v>8716</v>
      </c>
      <c r="F3130" s="799">
        <v>2100</v>
      </c>
      <c r="G3130" s="791" t="s">
        <v>9262</v>
      </c>
      <c r="H3130" s="800" t="s">
        <v>9263</v>
      </c>
      <c r="I3130" s="795" t="s">
        <v>9264</v>
      </c>
      <c r="J3130" s="795" t="s">
        <v>8835</v>
      </c>
      <c r="K3130" s="798" t="s">
        <v>8683</v>
      </c>
      <c r="L3130" s="791">
        <v>4</v>
      </c>
      <c r="M3130" s="791">
        <v>12</v>
      </c>
      <c r="N3130" s="801">
        <v>25200</v>
      </c>
      <c r="O3130" s="791"/>
      <c r="P3130" s="791"/>
      <c r="Q3130" s="801"/>
    </row>
    <row r="3131" spans="2:17">
      <c r="B3131" s="791" t="s">
        <v>1225</v>
      </c>
      <c r="C3131" s="797" t="s">
        <v>1226</v>
      </c>
      <c r="D3131" s="791" t="s">
        <v>8666</v>
      </c>
      <c r="E3131" s="798" t="s">
        <v>8759</v>
      </c>
      <c r="F3131" s="799">
        <v>3500</v>
      </c>
      <c r="G3131" s="791" t="s">
        <v>9265</v>
      </c>
      <c r="H3131" s="800" t="s">
        <v>9266</v>
      </c>
      <c r="I3131" s="795" t="s">
        <v>9267</v>
      </c>
      <c r="J3131" s="795" t="s">
        <v>8677</v>
      </c>
      <c r="K3131" s="798" t="s">
        <v>8683</v>
      </c>
      <c r="L3131" s="791">
        <v>4</v>
      </c>
      <c r="M3131" s="791">
        <v>12</v>
      </c>
      <c r="N3131" s="801">
        <v>42000</v>
      </c>
      <c r="O3131" s="791"/>
      <c r="P3131" s="791"/>
      <c r="Q3131" s="801"/>
    </row>
    <row r="3132" spans="2:17">
      <c r="B3132" s="791" t="s">
        <v>1225</v>
      </c>
      <c r="C3132" s="797" t="s">
        <v>1226</v>
      </c>
      <c r="D3132" s="791" t="s">
        <v>8666</v>
      </c>
      <c r="E3132" s="798" t="s">
        <v>8712</v>
      </c>
      <c r="F3132" s="799">
        <v>2100</v>
      </c>
      <c r="G3132" s="791" t="s">
        <v>9268</v>
      </c>
      <c r="H3132" s="800" t="s">
        <v>9269</v>
      </c>
      <c r="I3132" s="795" t="s">
        <v>8711</v>
      </c>
      <c r="J3132" s="795" t="s">
        <v>8671</v>
      </c>
      <c r="K3132" s="798" t="s">
        <v>8672</v>
      </c>
      <c r="L3132" s="791">
        <v>4</v>
      </c>
      <c r="M3132" s="791">
        <v>12</v>
      </c>
      <c r="N3132" s="801">
        <v>25200</v>
      </c>
      <c r="O3132" s="791"/>
      <c r="P3132" s="791"/>
      <c r="Q3132" s="801"/>
    </row>
    <row r="3133" spans="2:17">
      <c r="B3133" s="791" t="s">
        <v>1225</v>
      </c>
      <c r="C3133" s="797" t="s">
        <v>1226</v>
      </c>
      <c r="D3133" s="791" t="s">
        <v>8666</v>
      </c>
      <c r="E3133" s="798" t="s">
        <v>8841</v>
      </c>
      <c r="F3133" s="799">
        <v>5500</v>
      </c>
      <c r="G3133" s="791" t="s">
        <v>9270</v>
      </c>
      <c r="H3133" s="800" t="s">
        <v>9271</v>
      </c>
      <c r="I3133" s="795" t="s">
        <v>8895</v>
      </c>
      <c r="J3133" s="795" t="s">
        <v>8671</v>
      </c>
      <c r="K3133" s="798" t="s">
        <v>8672</v>
      </c>
      <c r="L3133" s="791">
        <v>4</v>
      </c>
      <c r="M3133" s="791">
        <v>12</v>
      </c>
      <c r="N3133" s="801">
        <v>66000</v>
      </c>
      <c r="O3133" s="791"/>
      <c r="P3133" s="791"/>
      <c r="Q3133" s="801"/>
    </row>
    <row r="3134" spans="2:17">
      <c r="B3134" s="791" t="s">
        <v>1225</v>
      </c>
      <c r="C3134" s="797" t="s">
        <v>1226</v>
      </c>
      <c r="D3134" s="791" t="s">
        <v>8666</v>
      </c>
      <c r="E3134" s="798" t="s">
        <v>8925</v>
      </c>
      <c r="F3134" s="799">
        <v>1750</v>
      </c>
      <c r="G3134" s="791" t="s">
        <v>9272</v>
      </c>
      <c r="H3134" s="800" t="s">
        <v>9273</v>
      </c>
      <c r="I3134" s="795" t="s">
        <v>9274</v>
      </c>
      <c r="J3134" s="795" t="s">
        <v>8677</v>
      </c>
      <c r="K3134" s="798" t="s">
        <v>8724</v>
      </c>
      <c r="L3134" s="791">
        <v>4</v>
      </c>
      <c r="M3134" s="791">
        <v>12</v>
      </c>
      <c r="N3134" s="801">
        <v>21000</v>
      </c>
      <c r="O3134" s="791"/>
      <c r="P3134" s="791"/>
      <c r="Q3134" s="801"/>
    </row>
    <row r="3135" spans="2:17">
      <c r="B3135" s="791" t="s">
        <v>1225</v>
      </c>
      <c r="C3135" s="797" t="s">
        <v>1226</v>
      </c>
      <c r="D3135" s="791" t="s">
        <v>8666</v>
      </c>
      <c r="E3135" s="798" t="s">
        <v>8925</v>
      </c>
      <c r="F3135" s="799">
        <v>1800</v>
      </c>
      <c r="G3135" s="791" t="s">
        <v>9275</v>
      </c>
      <c r="H3135" s="800" t="s">
        <v>9276</v>
      </c>
      <c r="I3135" s="795" t="s">
        <v>9277</v>
      </c>
      <c r="J3135" s="795" t="s">
        <v>8677</v>
      </c>
      <c r="K3135" s="798" t="s">
        <v>8672</v>
      </c>
      <c r="L3135" s="791">
        <v>4</v>
      </c>
      <c r="M3135" s="791">
        <v>12</v>
      </c>
      <c r="N3135" s="801">
        <v>21600</v>
      </c>
      <c r="O3135" s="791"/>
      <c r="P3135" s="791"/>
      <c r="Q3135" s="801"/>
    </row>
    <row r="3136" spans="2:17">
      <c r="B3136" s="791" t="s">
        <v>1225</v>
      </c>
      <c r="C3136" s="797" t="s">
        <v>1226</v>
      </c>
      <c r="D3136" s="791" t="s">
        <v>8666</v>
      </c>
      <c r="E3136" s="798" t="s">
        <v>8759</v>
      </c>
      <c r="F3136" s="799">
        <v>4000</v>
      </c>
      <c r="G3136" s="791" t="s">
        <v>9278</v>
      </c>
      <c r="H3136" s="800" t="s">
        <v>9279</v>
      </c>
      <c r="I3136" s="795" t="s">
        <v>8918</v>
      </c>
      <c r="J3136" s="795" t="s">
        <v>8671</v>
      </c>
      <c r="K3136" s="798" t="s">
        <v>8683</v>
      </c>
      <c r="L3136" s="791">
        <v>4</v>
      </c>
      <c r="M3136" s="791">
        <v>12</v>
      </c>
      <c r="N3136" s="801">
        <v>48000</v>
      </c>
      <c r="O3136" s="791"/>
      <c r="P3136" s="791"/>
      <c r="Q3136" s="801"/>
    </row>
    <row r="3137" spans="2:17">
      <c r="B3137" s="791" t="s">
        <v>1225</v>
      </c>
      <c r="C3137" s="797" t="s">
        <v>1226</v>
      </c>
      <c r="D3137" s="791" t="s">
        <v>8666</v>
      </c>
      <c r="E3137" s="798" t="s">
        <v>8667</v>
      </c>
      <c r="F3137" s="799">
        <v>2100</v>
      </c>
      <c r="G3137" s="791" t="s">
        <v>9280</v>
      </c>
      <c r="H3137" s="800" t="s">
        <v>9281</v>
      </c>
      <c r="I3137" s="795" t="s">
        <v>8732</v>
      </c>
      <c r="J3137" s="795" t="s">
        <v>8671</v>
      </c>
      <c r="K3137" s="798" t="s">
        <v>8672</v>
      </c>
      <c r="L3137" s="791">
        <v>4</v>
      </c>
      <c r="M3137" s="791">
        <v>12</v>
      </c>
      <c r="N3137" s="801">
        <v>25200</v>
      </c>
      <c r="O3137" s="791"/>
      <c r="P3137" s="791"/>
      <c r="Q3137" s="801"/>
    </row>
    <row r="3138" spans="2:17">
      <c r="B3138" s="791" t="s">
        <v>1225</v>
      </c>
      <c r="C3138" s="797" t="s">
        <v>1226</v>
      </c>
      <c r="D3138" s="791" t="s">
        <v>8666</v>
      </c>
      <c r="E3138" s="798" t="s">
        <v>8784</v>
      </c>
      <c r="F3138" s="799">
        <v>1500</v>
      </c>
      <c r="G3138" s="791" t="s">
        <v>9282</v>
      </c>
      <c r="H3138" s="800" t="s">
        <v>9283</v>
      </c>
      <c r="I3138" s="795" t="s">
        <v>8751</v>
      </c>
      <c r="J3138" s="795" t="s">
        <v>8751</v>
      </c>
      <c r="K3138" s="798" t="s">
        <v>8751</v>
      </c>
      <c r="L3138" s="791">
        <v>4</v>
      </c>
      <c r="M3138" s="791">
        <v>12</v>
      </c>
      <c r="N3138" s="801">
        <v>18000</v>
      </c>
      <c r="O3138" s="791"/>
      <c r="P3138" s="791"/>
      <c r="Q3138" s="801"/>
    </row>
    <row r="3139" spans="2:17">
      <c r="B3139" s="791" t="s">
        <v>1225</v>
      </c>
      <c r="C3139" s="797" t="s">
        <v>1226</v>
      </c>
      <c r="D3139" s="791" t="s">
        <v>8666</v>
      </c>
      <c r="E3139" s="798" t="s">
        <v>8673</v>
      </c>
      <c r="F3139" s="799">
        <v>2700</v>
      </c>
      <c r="G3139" s="791" t="s">
        <v>9284</v>
      </c>
      <c r="H3139" s="800" t="s">
        <v>9285</v>
      </c>
      <c r="I3139" s="795" t="s">
        <v>9286</v>
      </c>
      <c r="J3139" s="795" t="s">
        <v>8671</v>
      </c>
      <c r="K3139" s="798" t="s">
        <v>8672</v>
      </c>
      <c r="L3139" s="791">
        <v>4</v>
      </c>
      <c r="M3139" s="791">
        <v>12</v>
      </c>
      <c r="N3139" s="801">
        <v>32400</v>
      </c>
      <c r="O3139" s="791"/>
      <c r="P3139" s="791"/>
      <c r="Q3139" s="801"/>
    </row>
    <row r="3140" spans="2:17">
      <c r="B3140" s="791" t="s">
        <v>1225</v>
      </c>
      <c r="C3140" s="797" t="s">
        <v>1226</v>
      </c>
      <c r="D3140" s="791" t="s">
        <v>8666</v>
      </c>
      <c r="E3140" s="798" t="s">
        <v>8684</v>
      </c>
      <c r="F3140" s="799">
        <v>1500</v>
      </c>
      <c r="G3140" s="791" t="s">
        <v>9287</v>
      </c>
      <c r="H3140" s="800" t="s">
        <v>9288</v>
      </c>
      <c r="I3140" s="795" t="s">
        <v>8883</v>
      </c>
      <c r="J3140" s="795" t="s">
        <v>8677</v>
      </c>
      <c r="K3140" s="798" t="s">
        <v>8672</v>
      </c>
      <c r="L3140" s="791">
        <v>4</v>
      </c>
      <c r="M3140" s="791">
        <v>12</v>
      </c>
      <c r="N3140" s="801">
        <v>18000</v>
      </c>
      <c r="O3140" s="791"/>
      <c r="P3140" s="791"/>
      <c r="Q3140" s="801"/>
    </row>
    <row r="3141" spans="2:17">
      <c r="B3141" s="791" t="s">
        <v>1225</v>
      </c>
      <c r="C3141" s="797" t="s">
        <v>1226</v>
      </c>
      <c r="D3141" s="791" t="s">
        <v>8666</v>
      </c>
      <c r="E3141" s="798" t="s">
        <v>8841</v>
      </c>
      <c r="F3141" s="799">
        <v>6000</v>
      </c>
      <c r="G3141" s="791" t="s">
        <v>9289</v>
      </c>
      <c r="H3141" s="800" t="s">
        <v>9290</v>
      </c>
      <c r="I3141" s="795" t="s">
        <v>8694</v>
      </c>
      <c r="J3141" s="795" t="s">
        <v>8671</v>
      </c>
      <c r="K3141" s="798" t="s">
        <v>8683</v>
      </c>
      <c r="L3141" s="791">
        <v>4</v>
      </c>
      <c r="M3141" s="791">
        <v>12</v>
      </c>
      <c r="N3141" s="801">
        <v>72000</v>
      </c>
      <c r="O3141" s="791"/>
      <c r="P3141" s="791"/>
      <c r="Q3141" s="801"/>
    </row>
    <row r="3142" spans="2:17">
      <c r="B3142" s="791" t="s">
        <v>1225</v>
      </c>
      <c r="C3142" s="797" t="s">
        <v>1226</v>
      </c>
      <c r="D3142" s="791" t="s">
        <v>8666</v>
      </c>
      <c r="E3142" s="798" t="s">
        <v>8780</v>
      </c>
      <c r="F3142" s="799">
        <v>1500</v>
      </c>
      <c r="G3142" s="791" t="s">
        <v>9291</v>
      </c>
      <c r="H3142" s="800" t="s">
        <v>9292</v>
      </c>
      <c r="I3142" s="795" t="s">
        <v>9293</v>
      </c>
      <c r="J3142" s="795" t="s">
        <v>8677</v>
      </c>
      <c r="K3142" s="798" t="s">
        <v>8683</v>
      </c>
      <c r="L3142" s="791">
        <v>4</v>
      </c>
      <c r="M3142" s="791">
        <v>12</v>
      </c>
      <c r="N3142" s="801">
        <v>18000</v>
      </c>
      <c r="O3142" s="791"/>
      <c r="P3142" s="791"/>
      <c r="Q3142" s="801"/>
    </row>
    <row r="3143" spans="2:17">
      <c r="B3143" s="791" t="s">
        <v>1225</v>
      </c>
      <c r="C3143" s="797" t="s">
        <v>1226</v>
      </c>
      <c r="D3143" s="791" t="s">
        <v>8666</v>
      </c>
      <c r="E3143" s="798" t="s">
        <v>8784</v>
      </c>
      <c r="F3143" s="799">
        <v>1500</v>
      </c>
      <c r="G3143" s="791" t="s">
        <v>9294</v>
      </c>
      <c r="H3143" s="800" t="s">
        <v>9295</v>
      </c>
      <c r="I3143" s="795" t="s">
        <v>9296</v>
      </c>
      <c r="J3143" s="795" t="s">
        <v>8788</v>
      </c>
      <c r="K3143" s="798" t="s">
        <v>8789</v>
      </c>
      <c r="L3143" s="791">
        <v>4</v>
      </c>
      <c r="M3143" s="791">
        <v>12</v>
      </c>
      <c r="N3143" s="801">
        <v>18000</v>
      </c>
      <c r="O3143" s="791"/>
      <c r="P3143" s="791"/>
      <c r="Q3143" s="801"/>
    </row>
    <row r="3144" spans="2:17">
      <c r="B3144" s="791" t="s">
        <v>1225</v>
      </c>
      <c r="C3144" s="797" t="s">
        <v>1226</v>
      </c>
      <c r="D3144" s="791" t="s">
        <v>8666</v>
      </c>
      <c r="E3144" s="798" t="s">
        <v>8716</v>
      </c>
      <c r="F3144" s="799">
        <v>2100</v>
      </c>
      <c r="G3144" s="791" t="s">
        <v>9297</v>
      </c>
      <c r="H3144" s="800" t="s">
        <v>9298</v>
      </c>
      <c r="I3144" s="795" t="s">
        <v>9299</v>
      </c>
      <c r="J3144" s="795" t="s">
        <v>8677</v>
      </c>
      <c r="K3144" s="798" t="s">
        <v>8672</v>
      </c>
      <c r="L3144" s="791">
        <v>4</v>
      </c>
      <c r="M3144" s="791">
        <v>12</v>
      </c>
      <c r="N3144" s="801">
        <v>25200</v>
      </c>
      <c r="O3144" s="791"/>
      <c r="P3144" s="791"/>
      <c r="Q3144" s="801"/>
    </row>
    <row r="3145" spans="2:17">
      <c r="B3145" s="791" t="s">
        <v>1225</v>
      </c>
      <c r="C3145" s="797" t="s">
        <v>1226</v>
      </c>
      <c r="D3145" s="791" t="s">
        <v>8666</v>
      </c>
      <c r="E3145" s="798" t="s">
        <v>8929</v>
      </c>
      <c r="F3145" s="799">
        <v>1500</v>
      </c>
      <c r="G3145" s="791" t="s">
        <v>9300</v>
      </c>
      <c r="H3145" s="800" t="s">
        <v>9301</v>
      </c>
      <c r="I3145" s="795" t="s">
        <v>9302</v>
      </c>
      <c r="J3145" s="795" t="s">
        <v>8682</v>
      </c>
      <c r="K3145" s="798" t="s">
        <v>8683</v>
      </c>
      <c r="L3145" s="791">
        <v>4</v>
      </c>
      <c r="M3145" s="791">
        <v>12</v>
      </c>
      <c r="N3145" s="801">
        <v>18000</v>
      </c>
      <c r="O3145" s="791"/>
      <c r="P3145" s="791"/>
      <c r="Q3145" s="801"/>
    </row>
    <row r="3146" spans="2:17">
      <c r="B3146" s="791" t="s">
        <v>1225</v>
      </c>
      <c r="C3146" s="797" t="s">
        <v>1226</v>
      </c>
      <c r="D3146" s="791" t="s">
        <v>8666</v>
      </c>
      <c r="E3146" s="798" t="s">
        <v>8712</v>
      </c>
      <c r="F3146" s="799">
        <v>2100</v>
      </c>
      <c r="G3146" s="791" t="s">
        <v>9303</v>
      </c>
      <c r="H3146" s="800" t="s">
        <v>9304</v>
      </c>
      <c r="I3146" s="795" t="s">
        <v>9305</v>
      </c>
      <c r="J3146" s="795" t="s">
        <v>8677</v>
      </c>
      <c r="K3146" s="798" t="s">
        <v>8672</v>
      </c>
      <c r="L3146" s="791">
        <v>4</v>
      </c>
      <c r="M3146" s="791">
        <v>12</v>
      </c>
      <c r="N3146" s="801">
        <v>25200</v>
      </c>
      <c r="O3146" s="791"/>
      <c r="P3146" s="791"/>
      <c r="Q3146" s="801"/>
    </row>
    <row r="3147" spans="2:17">
      <c r="B3147" s="791" t="s">
        <v>1225</v>
      </c>
      <c r="C3147" s="797" t="s">
        <v>1226</v>
      </c>
      <c r="D3147" s="791" t="s">
        <v>8666</v>
      </c>
      <c r="E3147" s="798" t="s">
        <v>9110</v>
      </c>
      <c r="F3147" s="799">
        <v>1800</v>
      </c>
      <c r="G3147" s="791" t="s">
        <v>9306</v>
      </c>
      <c r="H3147" s="800" t="s">
        <v>9307</v>
      </c>
      <c r="I3147" s="795" t="s">
        <v>9308</v>
      </c>
      <c r="J3147" s="795" t="s">
        <v>8677</v>
      </c>
      <c r="K3147" s="798" t="s">
        <v>8724</v>
      </c>
      <c r="L3147" s="791">
        <v>4</v>
      </c>
      <c r="M3147" s="791">
        <v>12</v>
      </c>
      <c r="N3147" s="801">
        <v>21600</v>
      </c>
      <c r="O3147" s="791"/>
      <c r="P3147" s="791"/>
      <c r="Q3147" s="801"/>
    </row>
    <row r="3148" spans="2:17">
      <c r="B3148" s="791" t="s">
        <v>1225</v>
      </c>
      <c r="C3148" s="797" t="s">
        <v>1226</v>
      </c>
      <c r="D3148" s="791" t="s">
        <v>8666</v>
      </c>
      <c r="E3148" s="798" t="s">
        <v>8712</v>
      </c>
      <c r="F3148" s="799">
        <v>2100</v>
      </c>
      <c r="G3148" s="791" t="s">
        <v>9309</v>
      </c>
      <c r="H3148" s="800" t="s">
        <v>9310</v>
      </c>
      <c r="I3148" s="795" t="s">
        <v>8687</v>
      </c>
      <c r="J3148" s="795" t="s">
        <v>8835</v>
      </c>
      <c r="K3148" s="798" t="s">
        <v>8672</v>
      </c>
      <c r="L3148" s="791">
        <v>4</v>
      </c>
      <c r="M3148" s="791">
        <v>12</v>
      </c>
      <c r="N3148" s="801">
        <v>25200</v>
      </c>
      <c r="O3148" s="791"/>
      <c r="P3148" s="791"/>
      <c r="Q3148" s="801"/>
    </row>
    <row r="3149" spans="2:17">
      <c r="B3149" s="791" t="s">
        <v>1225</v>
      </c>
      <c r="C3149" s="797" t="s">
        <v>1226</v>
      </c>
      <c r="D3149" s="791" t="s">
        <v>8666</v>
      </c>
      <c r="E3149" s="798" t="s">
        <v>8780</v>
      </c>
      <c r="F3149" s="799">
        <v>1500</v>
      </c>
      <c r="G3149" s="791" t="s">
        <v>9311</v>
      </c>
      <c r="H3149" s="800" t="s">
        <v>9312</v>
      </c>
      <c r="I3149" s="795" t="s">
        <v>8698</v>
      </c>
      <c r="J3149" s="795" t="s">
        <v>8723</v>
      </c>
      <c r="K3149" s="798" t="s">
        <v>8683</v>
      </c>
      <c r="L3149" s="791">
        <v>4</v>
      </c>
      <c r="M3149" s="791">
        <v>12</v>
      </c>
      <c r="N3149" s="801">
        <v>18000</v>
      </c>
      <c r="O3149" s="791"/>
      <c r="P3149" s="791"/>
      <c r="Q3149" s="801"/>
    </row>
    <row r="3150" spans="2:17">
      <c r="B3150" s="791" t="s">
        <v>1225</v>
      </c>
      <c r="C3150" s="797" t="s">
        <v>1226</v>
      </c>
      <c r="D3150" s="791" t="s">
        <v>8666</v>
      </c>
      <c r="E3150" s="798" t="s">
        <v>8699</v>
      </c>
      <c r="F3150" s="799">
        <v>2300</v>
      </c>
      <c r="G3150" s="791" t="s">
        <v>9313</v>
      </c>
      <c r="H3150" s="800" t="s">
        <v>9314</v>
      </c>
      <c r="I3150" s="795" t="s">
        <v>8687</v>
      </c>
      <c r="J3150" s="795" t="s">
        <v>8677</v>
      </c>
      <c r="K3150" s="798" t="s">
        <v>8672</v>
      </c>
      <c r="L3150" s="791">
        <v>4</v>
      </c>
      <c r="M3150" s="791">
        <v>12</v>
      </c>
      <c r="N3150" s="801">
        <v>27600</v>
      </c>
      <c r="O3150" s="791"/>
      <c r="P3150" s="791"/>
      <c r="Q3150" s="801"/>
    </row>
    <row r="3151" spans="2:17">
      <c r="B3151" s="791" t="s">
        <v>1225</v>
      </c>
      <c r="C3151" s="797" t="s">
        <v>1226</v>
      </c>
      <c r="D3151" s="791" t="s">
        <v>8666</v>
      </c>
      <c r="E3151" s="798" t="s">
        <v>8703</v>
      </c>
      <c r="F3151" s="799">
        <v>3100</v>
      </c>
      <c r="G3151" s="791" t="s">
        <v>9315</v>
      </c>
      <c r="H3151" s="800" t="s">
        <v>9316</v>
      </c>
      <c r="I3151" s="795" t="s">
        <v>8687</v>
      </c>
      <c r="J3151" s="795" t="s">
        <v>8671</v>
      </c>
      <c r="K3151" s="798" t="s">
        <v>8672</v>
      </c>
      <c r="L3151" s="791">
        <v>4</v>
      </c>
      <c r="M3151" s="791">
        <v>12</v>
      </c>
      <c r="N3151" s="801">
        <v>37200</v>
      </c>
      <c r="O3151" s="791"/>
      <c r="P3151" s="791"/>
      <c r="Q3151" s="801"/>
    </row>
    <row r="3152" spans="2:17">
      <c r="B3152" s="791" t="s">
        <v>1225</v>
      </c>
      <c r="C3152" s="797" t="s">
        <v>1226</v>
      </c>
      <c r="D3152" s="791" t="s">
        <v>8666</v>
      </c>
      <c r="E3152" s="798" t="s">
        <v>9317</v>
      </c>
      <c r="F3152" s="799">
        <v>4500</v>
      </c>
      <c r="G3152" s="791" t="s">
        <v>9318</v>
      </c>
      <c r="H3152" s="800" t="s">
        <v>9319</v>
      </c>
      <c r="I3152" s="795" t="s">
        <v>9320</v>
      </c>
      <c r="J3152" s="795" t="s">
        <v>8671</v>
      </c>
      <c r="K3152" s="798" t="s">
        <v>8683</v>
      </c>
      <c r="L3152" s="791">
        <v>4</v>
      </c>
      <c r="M3152" s="791">
        <v>12</v>
      </c>
      <c r="N3152" s="801">
        <v>54000</v>
      </c>
      <c r="O3152" s="791"/>
      <c r="P3152" s="791"/>
      <c r="Q3152" s="801"/>
    </row>
    <row r="3153" spans="2:17">
      <c r="B3153" s="791" t="s">
        <v>1225</v>
      </c>
      <c r="C3153" s="797" t="s">
        <v>1226</v>
      </c>
      <c r="D3153" s="791" t="s">
        <v>8666</v>
      </c>
      <c r="E3153" s="798" t="s">
        <v>8673</v>
      </c>
      <c r="F3153" s="799">
        <v>3000</v>
      </c>
      <c r="G3153" s="791" t="s">
        <v>9321</v>
      </c>
      <c r="H3153" s="800" t="s">
        <v>9322</v>
      </c>
      <c r="I3153" s="795" t="s">
        <v>9323</v>
      </c>
      <c r="J3153" s="795" t="s">
        <v>8671</v>
      </c>
      <c r="K3153" s="798" t="s">
        <v>8672</v>
      </c>
      <c r="L3153" s="791">
        <v>4</v>
      </c>
      <c r="M3153" s="791">
        <v>12</v>
      </c>
      <c r="N3153" s="801">
        <v>36000</v>
      </c>
      <c r="O3153" s="791"/>
      <c r="P3153" s="791"/>
      <c r="Q3153" s="801"/>
    </row>
    <row r="3154" spans="2:17">
      <c r="B3154" s="791" t="s">
        <v>1225</v>
      </c>
      <c r="C3154" s="797" t="s">
        <v>1226</v>
      </c>
      <c r="D3154" s="791" t="s">
        <v>8666</v>
      </c>
      <c r="E3154" s="798" t="s">
        <v>8784</v>
      </c>
      <c r="F3154" s="799">
        <v>1500</v>
      </c>
      <c r="G3154" s="791" t="s">
        <v>9324</v>
      </c>
      <c r="H3154" s="800" t="s">
        <v>9325</v>
      </c>
      <c r="I3154" s="795" t="s">
        <v>9326</v>
      </c>
      <c r="J3154" s="795" t="s">
        <v>8723</v>
      </c>
      <c r="K3154" s="798" t="s">
        <v>8672</v>
      </c>
      <c r="L3154" s="791">
        <v>4</v>
      </c>
      <c r="M3154" s="791">
        <v>12</v>
      </c>
      <c r="N3154" s="801">
        <v>18000</v>
      </c>
      <c r="O3154" s="791"/>
      <c r="P3154" s="791"/>
      <c r="Q3154" s="801"/>
    </row>
    <row r="3155" spans="2:17">
      <c r="B3155" s="791" t="s">
        <v>1225</v>
      </c>
      <c r="C3155" s="797" t="s">
        <v>1226</v>
      </c>
      <c r="D3155" s="791" t="s">
        <v>8666</v>
      </c>
      <c r="E3155" s="798" t="s">
        <v>8712</v>
      </c>
      <c r="F3155" s="799">
        <v>2100</v>
      </c>
      <c r="G3155" s="791" t="s">
        <v>9327</v>
      </c>
      <c r="H3155" s="800" t="s">
        <v>9328</v>
      </c>
      <c r="I3155" s="795" t="s">
        <v>9329</v>
      </c>
      <c r="J3155" s="795" t="s">
        <v>8671</v>
      </c>
      <c r="K3155" s="798" t="s">
        <v>8683</v>
      </c>
      <c r="L3155" s="791">
        <v>4</v>
      </c>
      <c r="M3155" s="791">
        <v>12</v>
      </c>
      <c r="N3155" s="801">
        <v>25200</v>
      </c>
      <c r="O3155" s="791"/>
      <c r="P3155" s="791"/>
      <c r="Q3155" s="801"/>
    </row>
    <row r="3156" spans="2:17">
      <c r="B3156" s="791" t="s">
        <v>1225</v>
      </c>
      <c r="C3156" s="797" t="s">
        <v>1226</v>
      </c>
      <c r="D3156" s="791" t="s">
        <v>8666</v>
      </c>
      <c r="E3156" s="798" t="s">
        <v>8759</v>
      </c>
      <c r="F3156" s="799">
        <v>3500</v>
      </c>
      <c r="G3156" s="791" t="s">
        <v>9330</v>
      </c>
      <c r="H3156" s="800" t="s">
        <v>9331</v>
      </c>
      <c r="I3156" s="795" t="s">
        <v>8906</v>
      </c>
      <c r="J3156" s="795" t="s">
        <v>8682</v>
      </c>
      <c r="K3156" s="798" t="s">
        <v>8683</v>
      </c>
      <c r="L3156" s="791">
        <v>4</v>
      </c>
      <c r="M3156" s="791">
        <v>12</v>
      </c>
      <c r="N3156" s="801">
        <v>42000</v>
      </c>
      <c r="O3156" s="791"/>
      <c r="P3156" s="791"/>
      <c r="Q3156" s="801"/>
    </row>
    <row r="3157" spans="2:17">
      <c r="B3157" s="791" t="s">
        <v>1225</v>
      </c>
      <c r="C3157" s="797" t="s">
        <v>1226</v>
      </c>
      <c r="D3157" s="791" t="s">
        <v>8666</v>
      </c>
      <c r="E3157" s="798" t="s">
        <v>9332</v>
      </c>
      <c r="F3157" s="799">
        <v>6000</v>
      </c>
      <c r="G3157" s="791" t="s">
        <v>9333</v>
      </c>
      <c r="H3157" s="800" t="s">
        <v>9334</v>
      </c>
      <c r="I3157" s="795" t="s">
        <v>8918</v>
      </c>
      <c r="J3157" s="795" t="s">
        <v>8671</v>
      </c>
      <c r="K3157" s="798" t="s">
        <v>8683</v>
      </c>
      <c r="L3157" s="791">
        <v>4</v>
      </c>
      <c r="M3157" s="791">
        <v>12</v>
      </c>
      <c r="N3157" s="801">
        <v>72000</v>
      </c>
      <c r="O3157" s="791"/>
      <c r="P3157" s="791"/>
      <c r="Q3157" s="801"/>
    </row>
    <row r="3158" spans="2:17">
      <c r="B3158" s="791" t="s">
        <v>1225</v>
      </c>
      <c r="C3158" s="797" t="s">
        <v>1226</v>
      </c>
      <c r="D3158" s="791" t="s">
        <v>8666</v>
      </c>
      <c r="E3158" s="798" t="s">
        <v>8684</v>
      </c>
      <c r="F3158" s="799">
        <v>1500</v>
      </c>
      <c r="G3158" s="791" t="s">
        <v>9335</v>
      </c>
      <c r="H3158" s="800" t="s">
        <v>9336</v>
      </c>
      <c r="I3158" s="795" t="s">
        <v>8895</v>
      </c>
      <c r="J3158" s="795" t="s">
        <v>8671</v>
      </c>
      <c r="K3158" s="798" t="s">
        <v>8672</v>
      </c>
      <c r="L3158" s="791">
        <v>4</v>
      </c>
      <c r="M3158" s="791">
        <v>12</v>
      </c>
      <c r="N3158" s="801">
        <v>18000</v>
      </c>
      <c r="O3158" s="791"/>
      <c r="P3158" s="791"/>
      <c r="Q3158" s="801"/>
    </row>
    <row r="3159" spans="2:17">
      <c r="B3159" s="791" t="s">
        <v>1225</v>
      </c>
      <c r="C3159" s="797" t="s">
        <v>1226</v>
      </c>
      <c r="D3159" s="791" t="s">
        <v>8666</v>
      </c>
      <c r="E3159" s="798" t="s">
        <v>8684</v>
      </c>
      <c r="F3159" s="799">
        <v>1500</v>
      </c>
      <c r="G3159" s="791" t="s">
        <v>9337</v>
      </c>
      <c r="H3159" s="800" t="s">
        <v>9338</v>
      </c>
      <c r="I3159" s="795" t="s">
        <v>9339</v>
      </c>
      <c r="J3159" s="795" t="s">
        <v>8671</v>
      </c>
      <c r="K3159" s="798" t="s">
        <v>8683</v>
      </c>
      <c r="L3159" s="791">
        <v>4</v>
      </c>
      <c r="M3159" s="791">
        <v>12</v>
      </c>
      <c r="N3159" s="801">
        <v>18000</v>
      </c>
      <c r="O3159" s="791"/>
      <c r="P3159" s="791"/>
      <c r="Q3159" s="801"/>
    </row>
    <row r="3160" spans="2:17">
      <c r="B3160" s="791" t="s">
        <v>1225</v>
      </c>
      <c r="C3160" s="791" t="s">
        <v>1226</v>
      </c>
      <c r="D3160" s="791" t="s">
        <v>8666</v>
      </c>
      <c r="E3160" s="798" t="s">
        <v>8691</v>
      </c>
      <c r="F3160" s="799">
        <v>4500</v>
      </c>
      <c r="G3160" s="791" t="s">
        <v>9340</v>
      </c>
      <c r="H3160" s="800" t="s">
        <v>9341</v>
      </c>
      <c r="I3160" s="795" t="s">
        <v>8810</v>
      </c>
      <c r="J3160" s="795" t="s">
        <v>8671</v>
      </c>
      <c r="K3160" s="798" t="s">
        <v>8683</v>
      </c>
      <c r="L3160" s="791">
        <v>4</v>
      </c>
      <c r="M3160" s="791">
        <v>12</v>
      </c>
      <c r="N3160" s="801">
        <v>54000</v>
      </c>
      <c r="O3160" s="791"/>
      <c r="P3160" s="791"/>
      <c r="Q3160" s="801"/>
    </row>
    <row r="3161" spans="2:17">
      <c r="B3161" s="791" t="s">
        <v>1225</v>
      </c>
      <c r="C3161" s="797" t="s">
        <v>1226</v>
      </c>
      <c r="D3161" s="791" t="s">
        <v>8666</v>
      </c>
      <c r="E3161" s="798" t="s">
        <v>8684</v>
      </c>
      <c r="F3161" s="799">
        <v>1500</v>
      </c>
      <c r="G3161" s="791" t="s">
        <v>9342</v>
      </c>
      <c r="H3161" s="800" t="s">
        <v>9343</v>
      </c>
      <c r="I3161" s="795" t="s">
        <v>8883</v>
      </c>
      <c r="J3161" s="795" t="s">
        <v>8677</v>
      </c>
      <c r="K3161" s="798" t="s">
        <v>8672</v>
      </c>
      <c r="L3161" s="791">
        <v>4</v>
      </c>
      <c r="M3161" s="791">
        <v>12</v>
      </c>
      <c r="N3161" s="801">
        <v>18000</v>
      </c>
      <c r="O3161" s="791"/>
      <c r="P3161" s="791"/>
      <c r="Q3161" s="801"/>
    </row>
    <row r="3162" spans="2:17">
      <c r="B3162" s="791" t="s">
        <v>1225</v>
      </c>
      <c r="C3162" s="797" t="s">
        <v>1226</v>
      </c>
      <c r="D3162" s="791" t="s">
        <v>8666</v>
      </c>
      <c r="E3162" s="798" t="s">
        <v>8684</v>
      </c>
      <c r="F3162" s="799">
        <v>1500</v>
      </c>
      <c r="G3162" s="791" t="s">
        <v>9344</v>
      </c>
      <c r="H3162" s="800" t="s">
        <v>9345</v>
      </c>
      <c r="I3162" s="795" t="s">
        <v>9346</v>
      </c>
      <c r="J3162" s="795" t="s">
        <v>8723</v>
      </c>
      <c r="K3162" s="798" t="s">
        <v>8683</v>
      </c>
      <c r="L3162" s="791">
        <v>4</v>
      </c>
      <c r="M3162" s="791">
        <v>12</v>
      </c>
      <c r="N3162" s="801">
        <v>18000</v>
      </c>
      <c r="O3162" s="791"/>
      <c r="P3162" s="791"/>
      <c r="Q3162" s="801"/>
    </row>
    <row r="3163" spans="2:17">
      <c r="B3163" s="791" t="s">
        <v>1225</v>
      </c>
      <c r="C3163" s="797" t="s">
        <v>1226</v>
      </c>
      <c r="D3163" s="791" t="s">
        <v>8666</v>
      </c>
      <c r="E3163" s="798" t="s">
        <v>8684</v>
      </c>
      <c r="F3163" s="799">
        <v>1500</v>
      </c>
      <c r="G3163" s="791" t="s">
        <v>9347</v>
      </c>
      <c r="H3163" s="800" t="s">
        <v>9348</v>
      </c>
      <c r="I3163" s="795" t="s">
        <v>9349</v>
      </c>
      <c r="J3163" s="795" t="s">
        <v>8723</v>
      </c>
      <c r="K3163" s="798" t="s">
        <v>8683</v>
      </c>
      <c r="L3163" s="791">
        <v>4</v>
      </c>
      <c r="M3163" s="791">
        <v>12</v>
      </c>
      <c r="N3163" s="801">
        <v>18000</v>
      </c>
      <c r="O3163" s="791"/>
      <c r="P3163" s="791"/>
      <c r="Q3163" s="801"/>
    </row>
    <row r="3164" spans="2:17">
      <c r="B3164" s="791" t="s">
        <v>1225</v>
      </c>
      <c r="C3164" s="797" t="s">
        <v>1226</v>
      </c>
      <c r="D3164" s="791" t="s">
        <v>8666</v>
      </c>
      <c r="E3164" s="798" t="s">
        <v>8746</v>
      </c>
      <c r="F3164" s="799">
        <v>2500</v>
      </c>
      <c r="G3164" s="791" t="s">
        <v>9350</v>
      </c>
      <c r="H3164" s="800" t="s">
        <v>9351</v>
      </c>
      <c r="I3164" s="795" t="s">
        <v>8895</v>
      </c>
      <c r="J3164" s="795" t="s">
        <v>8671</v>
      </c>
      <c r="K3164" s="798" t="s">
        <v>8672</v>
      </c>
      <c r="L3164" s="791">
        <v>4</v>
      </c>
      <c r="M3164" s="791">
        <v>12</v>
      </c>
      <c r="N3164" s="801">
        <v>30000</v>
      </c>
      <c r="O3164" s="791"/>
      <c r="P3164" s="791"/>
      <c r="Q3164" s="801"/>
    </row>
    <row r="3165" spans="2:17">
      <c r="B3165" s="791" t="s">
        <v>1225</v>
      </c>
      <c r="C3165" s="797" t="s">
        <v>1226</v>
      </c>
      <c r="D3165" s="791" t="s">
        <v>8666</v>
      </c>
      <c r="E3165" s="798" t="s">
        <v>8699</v>
      </c>
      <c r="F3165" s="799">
        <v>2300</v>
      </c>
      <c r="G3165" s="791" t="s">
        <v>9352</v>
      </c>
      <c r="H3165" s="800" t="s">
        <v>9353</v>
      </c>
      <c r="I3165" s="795" t="s">
        <v>8687</v>
      </c>
      <c r="J3165" s="795" t="s">
        <v>8671</v>
      </c>
      <c r="K3165" s="798" t="s">
        <v>8672</v>
      </c>
      <c r="L3165" s="791">
        <v>4</v>
      </c>
      <c r="M3165" s="791">
        <v>12</v>
      </c>
      <c r="N3165" s="801">
        <v>27600</v>
      </c>
      <c r="O3165" s="791"/>
      <c r="P3165" s="791"/>
      <c r="Q3165" s="801"/>
    </row>
    <row r="3166" spans="2:17">
      <c r="B3166" s="791" t="s">
        <v>1225</v>
      </c>
      <c r="C3166" s="797" t="s">
        <v>1226</v>
      </c>
      <c r="D3166" s="791" t="s">
        <v>8666</v>
      </c>
      <c r="E3166" s="798" t="s">
        <v>8699</v>
      </c>
      <c r="F3166" s="799">
        <v>2300</v>
      </c>
      <c r="G3166" s="791" t="s">
        <v>9354</v>
      </c>
      <c r="H3166" s="800" t="s">
        <v>9355</v>
      </c>
      <c r="I3166" s="795" t="s">
        <v>8813</v>
      </c>
      <c r="J3166" s="795" t="s">
        <v>8677</v>
      </c>
      <c r="K3166" s="798" t="s">
        <v>8672</v>
      </c>
      <c r="L3166" s="791">
        <v>4</v>
      </c>
      <c r="M3166" s="791">
        <v>12</v>
      </c>
      <c r="N3166" s="801">
        <v>27600</v>
      </c>
      <c r="O3166" s="791"/>
      <c r="P3166" s="791"/>
      <c r="Q3166" s="801"/>
    </row>
    <row r="3167" spans="2:17">
      <c r="B3167" s="791" t="s">
        <v>1225</v>
      </c>
      <c r="C3167" s="797" t="s">
        <v>1226</v>
      </c>
      <c r="D3167" s="791" t="s">
        <v>8666</v>
      </c>
      <c r="E3167" s="798" t="s">
        <v>8719</v>
      </c>
      <c r="F3167" s="799">
        <v>2100</v>
      </c>
      <c r="G3167" s="791" t="s">
        <v>9356</v>
      </c>
      <c r="H3167" s="800" t="s">
        <v>9357</v>
      </c>
      <c r="I3167" s="795" t="s">
        <v>9358</v>
      </c>
      <c r="J3167" s="795" t="s">
        <v>8677</v>
      </c>
      <c r="K3167" s="798" t="s">
        <v>8672</v>
      </c>
      <c r="L3167" s="791">
        <v>4</v>
      </c>
      <c r="M3167" s="791">
        <v>12</v>
      </c>
      <c r="N3167" s="801">
        <v>25200</v>
      </c>
      <c r="O3167" s="791"/>
      <c r="P3167" s="791"/>
      <c r="Q3167" s="801"/>
    </row>
    <row r="3168" spans="2:17">
      <c r="B3168" s="791" t="s">
        <v>1225</v>
      </c>
      <c r="C3168" s="797" t="s">
        <v>1226</v>
      </c>
      <c r="D3168" s="791" t="s">
        <v>8666</v>
      </c>
      <c r="E3168" s="798" t="s">
        <v>8703</v>
      </c>
      <c r="F3168" s="799">
        <v>2700</v>
      </c>
      <c r="G3168" s="791" t="s">
        <v>9359</v>
      </c>
      <c r="H3168" s="800" t="s">
        <v>9360</v>
      </c>
      <c r="I3168" s="795" t="s">
        <v>8711</v>
      </c>
      <c r="J3168" s="795" t="s">
        <v>8671</v>
      </c>
      <c r="K3168" s="798" t="s">
        <v>8672</v>
      </c>
      <c r="L3168" s="791">
        <v>4</v>
      </c>
      <c r="M3168" s="791">
        <v>12</v>
      </c>
      <c r="N3168" s="801">
        <v>32400</v>
      </c>
      <c r="O3168" s="791"/>
      <c r="P3168" s="791"/>
      <c r="Q3168" s="801"/>
    </row>
    <row r="3169" spans="2:17">
      <c r="B3169" s="791" t="s">
        <v>1225</v>
      </c>
      <c r="C3169" s="797" t="s">
        <v>1226</v>
      </c>
      <c r="D3169" s="791" t="s">
        <v>8666</v>
      </c>
      <c r="E3169" s="798" t="s">
        <v>8684</v>
      </c>
      <c r="F3169" s="799">
        <v>1500</v>
      </c>
      <c r="G3169" s="791" t="s">
        <v>9361</v>
      </c>
      <c r="H3169" s="800" t="s">
        <v>9362</v>
      </c>
      <c r="I3169" s="795" t="s">
        <v>9363</v>
      </c>
      <c r="J3169" s="795" t="s">
        <v>8723</v>
      </c>
      <c r="K3169" s="798" t="s">
        <v>8672</v>
      </c>
      <c r="L3169" s="791">
        <v>4</v>
      </c>
      <c r="M3169" s="791">
        <v>12</v>
      </c>
      <c r="N3169" s="801">
        <v>18000</v>
      </c>
      <c r="O3169" s="791"/>
      <c r="P3169" s="791"/>
      <c r="Q3169" s="801"/>
    </row>
    <row r="3170" spans="2:17">
      <c r="B3170" s="791" t="s">
        <v>1225</v>
      </c>
      <c r="C3170" s="797" t="s">
        <v>1226</v>
      </c>
      <c r="D3170" s="791" t="s">
        <v>8666</v>
      </c>
      <c r="E3170" s="798" t="s">
        <v>8712</v>
      </c>
      <c r="F3170" s="799">
        <v>2100</v>
      </c>
      <c r="G3170" s="791" t="s">
        <v>9364</v>
      </c>
      <c r="H3170" s="800" t="s">
        <v>9365</v>
      </c>
      <c r="I3170" s="795" t="s">
        <v>9236</v>
      </c>
      <c r="J3170" s="795" t="s">
        <v>8671</v>
      </c>
      <c r="K3170" s="798" t="s">
        <v>8672</v>
      </c>
      <c r="L3170" s="791">
        <v>4</v>
      </c>
      <c r="M3170" s="791">
        <v>12</v>
      </c>
      <c r="N3170" s="801">
        <v>25200</v>
      </c>
      <c r="O3170" s="791"/>
      <c r="P3170" s="791"/>
      <c r="Q3170" s="801"/>
    </row>
    <row r="3171" spans="2:17">
      <c r="B3171" s="791" t="s">
        <v>1225</v>
      </c>
      <c r="C3171" s="797" t="s">
        <v>1226</v>
      </c>
      <c r="D3171" s="791" t="s">
        <v>8666</v>
      </c>
      <c r="E3171" s="798" t="s">
        <v>8691</v>
      </c>
      <c r="F3171" s="799">
        <v>5000</v>
      </c>
      <c r="G3171" s="791" t="s">
        <v>9366</v>
      </c>
      <c r="H3171" s="800" t="s">
        <v>9367</v>
      </c>
      <c r="I3171" s="795" t="s">
        <v>9368</v>
      </c>
      <c r="J3171" s="795" t="s">
        <v>8671</v>
      </c>
      <c r="K3171" s="798" t="s">
        <v>8683</v>
      </c>
      <c r="L3171" s="791">
        <v>4</v>
      </c>
      <c r="M3171" s="791">
        <v>12</v>
      </c>
      <c r="N3171" s="801">
        <v>60000</v>
      </c>
      <c r="O3171" s="791"/>
      <c r="P3171" s="791"/>
      <c r="Q3171" s="801"/>
    </row>
    <row r="3172" spans="2:17">
      <c r="B3172" s="791" t="s">
        <v>1225</v>
      </c>
      <c r="C3172" s="797" t="s">
        <v>1226</v>
      </c>
      <c r="D3172" s="791" t="s">
        <v>8666</v>
      </c>
      <c r="E3172" s="798" t="s">
        <v>8719</v>
      </c>
      <c r="F3172" s="799">
        <v>2100</v>
      </c>
      <c r="G3172" s="791" t="s">
        <v>9369</v>
      </c>
      <c r="H3172" s="800" t="s">
        <v>9370</v>
      </c>
      <c r="I3172" s="795" t="s">
        <v>8969</v>
      </c>
      <c r="J3172" s="795" t="s">
        <v>8677</v>
      </c>
      <c r="K3172" s="798" t="s">
        <v>8683</v>
      </c>
      <c r="L3172" s="791">
        <v>4</v>
      </c>
      <c r="M3172" s="791">
        <v>12</v>
      </c>
      <c r="N3172" s="801">
        <v>25200</v>
      </c>
      <c r="O3172" s="791"/>
      <c r="P3172" s="791"/>
      <c r="Q3172" s="801"/>
    </row>
    <row r="3173" spans="2:17">
      <c r="B3173" s="791" t="s">
        <v>1225</v>
      </c>
      <c r="C3173" s="797" t="s">
        <v>1226</v>
      </c>
      <c r="D3173" s="791" t="s">
        <v>8666</v>
      </c>
      <c r="E3173" s="798" t="s">
        <v>9371</v>
      </c>
      <c r="F3173" s="799">
        <v>2500</v>
      </c>
      <c r="G3173" s="791" t="s">
        <v>2759</v>
      </c>
      <c r="H3173" s="800" t="s">
        <v>9372</v>
      </c>
      <c r="I3173" s="795" t="s">
        <v>8820</v>
      </c>
      <c r="J3173" s="795" t="s">
        <v>8671</v>
      </c>
      <c r="K3173" s="798" t="s">
        <v>8683</v>
      </c>
      <c r="L3173" s="791">
        <v>4</v>
      </c>
      <c r="M3173" s="791">
        <v>12</v>
      </c>
      <c r="N3173" s="801">
        <v>30000</v>
      </c>
      <c r="O3173" s="791"/>
      <c r="P3173" s="791"/>
      <c r="Q3173" s="801"/>
    </row>
    <row r="3174" spans="2:17">
      <c r="B3174" s="791" t="s">
        <v>1225</v>
      </c>
      <c r="C3174" s="797" t="s">
        <v>1226</v>
      </c>
      <c r="D3174" s="791" t="s">
        <v>8666</v>
      </c>
      <c r="E3174" s="798" t="s">
        <v>8841</v>
      </c>
      <c r="F3174" s="799">
        <v>6000</v>
      </c>
      <c r="G3174" s="791" t="s">
        <v>9373</v>
      </c>
      <c r="H3174" s="800" t="s">
        <v>9374</v>
      </c>
      <c r="I3174" s="795" t="s">
        <v>8694</v>
      </c>
      <c r="J3174" s="795" t="s">
        <v>8671</v>
      </c>
      <c r="K3174" s="798" t="s">
        <v>8683</v>
      </c>
      <c r="L3174" s="791">
        <v>4</v>
      </c>
      <c r="M3174" s="791">
        <v>12</v>
      </c>
      <c r="N3174" s="801">
        <v>72000</v>
      </c>
      <c r="O3174" s="791"/>
      <c r="P3174" s="791"/>
      <c r="Q3174" s="801"/>
    </row>
    <row r="3175" spans="2:17">
      <c r="B3175" s="791" t="s">
        <v>1225</v>
      </c>
      <c r="C3175" s="797" t="s">
        <v>1226</v>
      </c>
      <c r="D3175" s="791" t="s">
        <v>8666</v>
      </c>
      <c r="E3175" s="798" t="s">
        <v>8667</v>
      </c>
      <c r="F3175" s="799">
        <v>2100</v>
      </c>
      <c r="G3175" s="791" t="s">
        <v>9375</v>
      </c>
      <c r="H3175" s="800" t="s">
        <v>9376</v>
      </c>
      <c r="I3175" s="795" t="s">
        <v>8687</v>
      </c>
      <c r="J3175" s="795" t="s">
        <v>8671</v>
      </c>
      <c r="K3175" s="798" t="s">
        <v>8672</v>
      </c>
      <c r="L3175" s="791">
        <v>4</v>
      </c>
      <c r="M3175" s="791">
        <v>12</v>
      </c>
      <c r="N3175" s="801">
        <v>25200</v>
      </c>
      <c r="O3175" s="791"/>
      <c r="P3175" s="791"/>
      <c r="Q3175" s="801"/>
    </row>
    <row r="3176" spans="2:17">
      <c r="B3176" s="791" t="s">
        <v>1225</v>
      </c>
      <c r="C3176" s="797" t="s">
        <v>1226</v>
      </c>
      <c r="D3176" s="791" t="s">
        <v>8666</v>
      </c>
      <c r="E3176" s="798" t="s">
        <v>8684</v>
      </c>
      <c r="F3176" s="799">
        <v>1500</v>
      </c>
      <c r="G3176" s="791" t="s">
        <v>9377</v>
      </c>
      <c r="H3176" s="800" t="s">
        <v>9378</v>
      </c>
      <c r="I3176" s="795" t="s">
        <v>9049</v>
      </c>
      <c r="J3176" s="795" t="s">
        <v>8677</v>
      </c>
      <c r="K3176" s="798" t="s">
        <v>8672</v>
      </c>
      <c r="L3176" s="791">
        <v>4</v>
      </c>
      <c r="M3176" s="791">
        <v>12</v>
      </c>
      <c r="N3176" s="801">
        <v>18000</v>
      </c>
      <c r="O3176" s="791"/>
      <c r="P3176" s="791"/>
      <c r="Q3176" s="801"/>
    </row>
    <row r="3177" spans="2:17">
      <c r="B3177" s="791" t="s">
        <v>1225</v>
      </c>
      <c r="C3177" s="797" t="s">
        <v>1226</v>
      </c>
      <c r="D3177" s="791" t="s">
        <v>8666</v>
      </c>
      <c r="E3177" s="798" t="s">
        <v>8673</v>
      </c>
      <c r="F3177" s="799">
        <v>2700</v>
      </c>
      <c r="G3177" s="791" t="s">
        <v>9379</v>
      </c>
      <c r="H3177" s="800" t="s">
        <v>9380</v>
      </c>
      <c r="I3177" s="795" t="s">
        <v>8737</v>
      </c>
      <c r="J3177" s="795" t="s">
        <v>8682</v>
      </c>
      <c r="K3177" s="798" t="s">
        <v>8683</v>
      </c>
      <c r="L3177" s="791">
        <v>4</v>
      </c>
      <c r="M3177" s="791">
        <v>12</v>
      </c>
      <c r="N3177" s="801">
        <v>32400</v>
      </c>
      <c r="O3177" s="791"/>
      <c r="P3177" s="791"/>
      <c r="Q3177" s="801"/>
    </row>
    <row r="3178" spans="2:17">
      <c r="B3178" s="791" t="s">
        <v>1225</v>
      </c>
      <c r="C3178" s="797" t="s">
        <v>1226</v>
      </c>
      <c r="D3178" s="791" t="s">
        <v>8666</v>
      </c>
      <c r="E3178" s="798" t="s">
        <v>8673</v>
      </c>
      <c r="F3178" s="799">
        <v>2700</v>
      </c>
      <c r="G3178" s="791" t="s">
        <v>9381</v>
      </c>
      <c r="H3178" s="800" t="s">
        <v>9382</v>
      </c>
      <c r="I3178" s="795" t="s">
        <v>9383</v>
      </c>
      <c r="J3178" s="795" t="s">
        <v>8677</v>
      </c>
      <c r="K3178" s="798" t="s">
        <v>8683</v>
      </c>
      <c r="L3178" s="791">
        <v>4</v>
      </c>
      <c r="M3178" s="791">
        <v>12</v>
      </c>
      <c r="N3178" s="801">
        <v>32400</v>
      </c>
      <c r="O3178" s="791"/>
      <c r="P3178" s="791"/>
      <c r="Q3178" s="801"/>
    </row>
    <row r="3179" spans="2:17">
      <c r="B3179" s="791" t="s">
        <v>1225</v>
      </c>
      <c r="C3179" s="797" t="s">
        <v>1226</v>
      </c>
      <c r="D3179" s="791" t="s">
        <v>8666</v>
      </c>
      <c r="E3179" s="798" t="s">
        <v>9384</v>
      </c>
      <c r="F3179" s="799">
        <v>1500</v>
      </c>
      <c r="G3179" s="791" t="s">
        <v>9385</v>
      </c>
      <c r="H3179" s="800" t="s">
        <v>9386</v>
      </c>
      <c r="I3179" s="795" t="s">
        <v>9236</v>
      </c>
      <c r="J3179" s="795" t="s">
        <v>8677</v>
      </c>
      <c r="K3179" s="798" t="s">
        <v>8672</v>
      </c>
      <c r="L3179" s="791">
        <v>4</v>
      </c>
      <c r="M3179" s="791">
        <v>12</v>
      </c>
      <c r="N3179" s="801">
        <v>18000</v>
      </c>
      <c r="O3179" s="791"/>
      <c r="P3179" s="791"/>
      <c r="Q3179" s="801"/>
    </row>
    <row r="3180" spans="2:17">
      <c r="B3180" s="791" t="s">
        <v>1225</v>
      </c>
      <c r="C3180" s="797" t="s">
        <v>1226</v>
      </c>
      <c r="D3180" s="791" t="s">
        <v>8666</v>
      </c>
      <c r="E3180" s="798" t="s">
        <v>9387</v>
      </c>
      <c r="F3180" s="799">
        <v>4000</v>
      </c>
      <c r="G3180" s="791" t="s">
        <v>9388</v>
      </c>
      <c r="H3180" s="800" t="s">
        <v>9389</v>
      </c>
      <c r="I3180" s="795" t="s">
        <v>9390</v>
      </c>
      <c r="J3180" s="795" t="s">
        <v>8671</v>
      </c>
      <c r="K3180" s="798" t="s">
        <v>8683</v>
      </c>
      <c r="L3180" s="791">
        <v>4</v>
      </c>
      <c r="M3180" s="791">
        <v>12</v>
      </c>
      <c r="N3180" s="801">
        <v>48000</v>
      </c>
      <c r="O3180" s="791"/>
      <c r="P3180" s="791"/>
      <c r="Q3180" s="801"/>
    </row>
    <row r="3181" spans="2:17">
      <c r="B3181" s="791" t="s">
        <v>1225</v>
      </c>
      <c r="C3181" s="797" t="s">
        <v>1226</v>
      </c>
      <c r="D3181" s="791" t="s">
        <v>8666</v>
      </c>
      <c r="E3181" s="798" t="s">
        <v>8759</v>
      </c>
      <c r="F3181" s="799">
        <v>3500</v>
      </c>
      <c r="G3181" s="791" t="s">
        <v>9391</v>
      </c>
      <c r="H3181" s="800" t="s">
        <v>9392</v>
      </c>
      <c r="I3181" s="795" t="s">
        <v>9393</v>
      </c>
      <c r="J3181" s="795" t="s">
        <v>8671</v>
      </c>
      <c r="K3181" s="798" t="s">
        <v>8683</v>
      </c>
      <c r="L3181" s="791">
        <v>4</v>
      </c>
      <c r="M3181" s="791">
        <v>12</v>
      </c>
      <c r="N3181" s="801">
        <v>42000</v>
      </c>
      <c r="O3181" s="791"/>
      <c r="P3181" s="791"/>
      <c r="Q3181" s="801"/>
    </row>
    <row r="3182" spans="2:17">
      <c r="B3182" s="791" t="s">
        <v>1225</v>
      </c>
      <c r="C3182" s="797" t="s">
        <v>1226</v>
      </c>
      <c r="D3182" s="791" t="s">
        <v>8666</v>
      </c>
      <c r="E3182" s="798" t="s">
        <v>9064</v>
      </c>
      <c r="F3182" s="799">
        <v>3850</v>
      </c>
      <c r="G3182" s="791" t="s">
        <v>9394</v>
      </c>
      <c r="H3182" s="800" t="s">
        <v>9395</v>
      </c>
      <c r="I3182" s="795" t="s">
        <v>8737</v>
      </c>
      <c r="J3182" s="795" t="s">
        <v>8682</v>
      </c>
      <c r="K3182" s="798" t="s">
        <v>8683</v>
      </c>
      <c r="L3182" s="791">
        <v>4</v>
      </c>
      <c r="M3182" s="791">
        <v>12</v>
      </c>
      <c r="N3182" s="801">
        <v>46200</v>
      </c>
      <c r="O3182" s="791"/>
      <c r="P3182" s="791"/>
      <c r="Q3182" s="801"/>
    </row>
    <row r="3183" spans="2:17">
      <c r="B3183" s="791" t="s">
        <v>1225</v>
      </c>
      <c r="C3183" s="797" t="s">
        <v>1226</v>
      </c>
      <c r="D3183" s="791" t="s">
        <v>8666</v>
      </c>
      <c r="E3183" s="798" t="s">
        <v>9396</v>
      </c>
      <c r="F3183" s="799">
        <v>1500</v>
      </c>
      <c r="G3183" s="791" t="s">
        <v>9397</v>
      </c>
      <c r="H3183" s="800" t="s">
        <v>9398</v>
      </c>
      <c r="I3183" s="795" t="s">
        <v>9399</v>
      </c>
      <c r="J3183" s="795" t="s">
        <v>8677</v>
      </c>
      <c r="K3183" s="798" t="s">
        <v>8672</v>
      </c>
      <c r="L3183" s="791">
        <v>4</v>
      </c>
      <c r="M3183" s="791">
        <v>12</v>
      </c>
      <c r="N3183" s="801">
        <v>18000</v>
      </c>
      <c r="O3183" s="791"/>
      <c r="P3183" s="791"/>
      <c r="Q3183" s="801"/>
    </row>
    <row r="3184" spans="2:17">
      <c r="B3184" s="791" t="s">
        <v>1225</v>
      </c>
      <c r="C3184" s="797" t="s">
        <v>1226</v>
      </c>
      <c r="D3184" s="791" t="s">
        <v>8666</v>
      </c>
      <c r="E3184" s="798" t="s">
        <v>8712</v>
      </c>
      <c r="F3184" s="799">
        <v>2100</v>
      </c>
      <c r="G3184" s="791" t="s">
        <v>9400</v>
      </c>
      <c r="H3184" s="800" t="s">
        <v>9401</v>
      </c>
      <c r="I3184" s="795" t="s">
        <v>8687</v>
      </c>
      <c r="J3184" s="795" t="s">
        <v>8671</v>
      </c>
      <c r="K3184" s="798" t="s">
        <v>8672</v>
      </c>
      <c r="L3184" s="791">
        <v>4</v>
      </c>
      <c r="M3184" s="791">
        <v>12</v>
      </c>
      <c r="N3184" s="801">
        <v>25200</v>
      </c>
      <c r="O3184" s="791"/>
      <c r="P3184" s="791"/>
      <c r="Q3184" s="801"/>
    </row>
    <row r="3185" spans="2:17">
      <c r="B3185" s="791" t="s">
        <v>1225</v>
      </c>
      <c r="C3185" s="797" t="s">
        <v>1226</v>
      </c>
      <c r="D3185" s="791" t="s">
        <v>8666</v>
      </c>
      <c r="E3185" s="798" t="s">
        <v>8684</v>
      </c>
      <c r="F3185" s="799">
        <v>1500</v>
      </c>
      <c r="G3185" s="791" t="s">
        <v>9402</v>
      </c>
      <c r="H3185" s="800" t="s">
        <v>9403</v>
      </c>
      <c r="I3185" s="795" t="s">
        <v>9404</v>
      </c>
      <c r="J3185" s="795" t="s">
        <v>8677</v>
      </c>
      <c r="K3185" s="798" t="s">
        <v>8672</v>
      </c>
      <c r="L3185" s="791">
        <v>4</v>
      </c>
      <c r="M3185" s="791">
        <v>12</v>
      </c>
      <c r="N3185" s="801">
        <v>18000</v>
      </c>
      <c r="O3185" s="791"/>
      <c r="P3185" s="791"/>
      <c r="Q3185" s="801"/>
    </row>
    <row r="3186" spans="2:17">
      <c r="B3186" s="791" t="s">
        <v>1225</v>
      </c>
      <c r="C3186" s="797" t="s">
        <v>1226</v>
      </c>
      <c r="D3186" s="791" t="s">
        <v>8666</v>
      </c>
      <c r="E3186" s="798" t="s">
        <v>8716</v>
      </c>
      <c r="F3186" s="799">
        <v>2100</v>
      </c>
      <c r="G3186" s="791" t="s">
        <v>9405</v>
      </c>
      <c r="H3186" s="800" t="s">
        <v>9406</v>
      </c>
      <c r="I3186" s="795" t="s">
        <v>9407</v>
      </c>
      <c r="J3186" s="795" t="s">
        <v>8677</v>
      </c>
      <c r="K3186" s="798" t="s">
        <v>8672</v>
      </c>
      <c r="L3186" s="791">
        <v>4</v>
      </c>
      <c r="M3186" s="791">
        <v>12</v>
      </c>
      <c r="N3186" s="801">
        <v>25200</v>
      </c>
      <c r="O3186" s="791"/>
      <c r="P3186" s="791"/>
      <c r="Q3186" s="801"/>
    </row>
    <row r="3187" spans="2:17">
      <c r="B3187" s="791" t="s">
        <v>1225</v>
      </c>
      <c r="C3187" s="797" t="s">
        <v>1226</v>
      </c>
      <c r="D3187" s="791" t="s">
        <v>8666</v>
      </c>
      <c r="E3187" s="798" t="s">
        <v>8719</v>
      </c>
      <c r="F3187" s="799">
        <v>2100</v>
      </c>
      <c r="G3187" s="791" t="s">
        <v>9408</v>
      </c>
      <c r="H3187" s="800" t="s">
        <v>9409</v>
      </c>
      <c r="I3187" s="795" t="s">
        <v>9410</v>
      </c>
      <c r="J3187" s="795" t="s">
        <v>8723</v>
      </c>
      <c r="K3187" s="798" t="s">
        <v>8683</v>
      </c>
      <c r="L3187" s="791">
        <v>4</v>
      </c>
      <c r="M3187" s="791">
        <v>12</v>
      </c>
      <c r="N3187" s="801">
        <v>25200</v>
      </c>
      <c r="O3187" s="791"/>
      <c r="P3187" s="791"/>
      <c r="Q3187" s="801"/>
    </row>
    <row r="3188" spans="2:17">
      <c r="B3188" s="791" t="s">
        <v>1225</v>
      </c>
      <c r="C3188" s="797" t="s">
        <v>1226</v>
      </c>
      <c r="D3188" s="791" t="s">
        <v>8666</v>
      </c>
      <c r="E3188" s="798" t="s">
        <v>8684</v>
      </c>
      <c r="F3188" s="799">
        <v>1500</v>
      </c>
      <c r="G3188" s="791" t="s">
        <v>9411</v>
      </c>
      <c r="H3188" s="800" t="s">
        <v>9412</v>
      </c>
      <c r="I3188" s="795" t="s">
        <v>9413</v>
      </c>
      <c r="J3188" s="795" t="s">
        <v>8723</v>
      </c>
      <c r="K3188" s="798" t="s">
        <v>8724</v>
      </c>
      <c r="L3188" s="791">
        <v>4</v>
      </c>
      <c r="M3188" s="791">
        <v>12</v>
      </c>
      <c r="N3188" s="801">
        <v>18000</v>
      </c>
      <c r="O3188" s="791"/>
      <c r="P3188" s="791"/>
      <c r="Q3188" s="801"/>
    </row>
    <row r="3189" spans="2:17">
      <c r="B3189" s="791" t="s">
        <v>1225</v>
      </c>
      <c r="C3189" s="797" t="s">
        <v>1226</v>
      </c>
      <c r="D3189" s="791" t="s">
        <v>8666</v>
      </c>
      <c r="E3189" s="798" t="s">
        <v>8784</v>
      </c>
      <c r="F3189" s="799">
        <v>1500</v>
      </c>
      <c r="G3189" s="791" t="s">
        <v>9414</v>
      </c>
      <c r="H3189" s="800" t="s">
        <v>9415</v>
      </c>
      <c r="I3189" s="795" t="s">
        <v>8751</v>
      </c>
      <c r="J3189" s="795" t="s">
        <v>8788</v>
      </c>
      <c r="K3189" s="798" t="s">
        <v>8789</v>
      </c>
      <c r="L3189" s="791">
        <v>4</v>
      </c>
      <c r="M3189" s="791">
        <v>12</v>
      </c>
      <c r="N3189" s="801">
        <v>18000</v>
      </c>
      <c r="O3189" s="791"/>
      <c r="P3189" s="791"/>
      <c r="Q3189" s="801"/>
    </row>
    <row r="3190" spans="2:17">
      <c r="B3190" s="791" t="s">
        <v>1225</v>
      </c>
      <c r="C3190" s="797" t="s">
        <v>1226</v>
      </c>
      <c r="D3190" s="791" t="s">
        <v>8666</v>
      </c>
      <c r="E3190" s="798" t="s">
        <v>9416</v>
      </c>
      <c r="F3190" s="799">
        <v>7500</v>
      </c>
      <c r="G3190" s="791" t="s">
        <v>9417</v>
      </c>
      <c r="H3190" s="800" t="s">
        <v>9418</v>
      </c>
      <c r="I3190" s="795" t="s">
        <v>9419</v>
      </c>
      <c r="J3190" s="795" t="s">
        <v>8682</v>
      </c>
      <c r="K3190" s="798" t="s">
        <v>8683</v>
      </c>
      <c r="L3190" s="791">
        <v>4</v>
      </c>
      <c r="M3190" s="791">
        <v>12</v>
      </c>
      <c r="N3190" s="801">
        <v>90000</v>
      </c>
      <c r="O3190" s="791"/>
      <c r="P3190" s="791"/>
      <c r="Q3190" s="801"/>
    </row>
    <row r="3191" spans="2:17">
      <c r="B3191" s="791" t="s">
        <v>1225</v>
      </c>
      <c r="C3191" s="797" t="s">
        <v>1226</v>
      </c>
      <c r="D3191" s="791" t="s">
        <v>8666</v>
      </c>
      <c r="E3191" s="798" t="s">
        <v>8684</v>
      </c>
      <c r="F3191" s="799">
        <v>1500</v>
      </c>
      <c r="G3191" s="791" t="s">
        <v>9420</v>
      </c>
      <c r="H3191" s="800" t="s">
        <v>9421</v>
      </c>
      <c r="I3191" s="795" t="s">
        <v>9422</v>
      </c>
      <c r="J3191" s="795" t="s">
        <v>8835</v>
      </c>
      <c r="K3191" s="798" t="s">
        <v>8672</v>
      </c>
      <c r="L3191" s="791">
        <v>4</v>
      </c>
      <c r="M3191" s="791">
        <v>12</v>
      </c>
      <c r="N3191" s="801">
        <v>18000</v>
      </c>
      <c r="O3191" s="791"/>
      <c r="P3191" s="791"/>
      <c r="Q3191" s="801"/>
    </row>
    <row r="3192" spans="2:17">
      <c r="B3192" s="791" t="s">
        <v>1225</v>
      </c>
      <c r="C3192" s="797" t="s">
        <v>1226</v>
      </c>
      <c r="D3192" s="791" t="s">
        <v>8666</v>
      </c>
      <c r="E3192" s="798" t="s">
        <v>8703</v>
      </c>
      <c r="F3192" s="799">
        <v>2700</v>
      </c>
      <c r="G3192" s="791" t="s">
        <v>9423</v>
      </c>
      <c r="H3192" s="800" t="s">
        <v>9424</v>
      </c>
      <c r="I3192" s="795" t="s">
        <v>9425</v>
      </c>
      <c r="J3192" s="795" t="s">
        <v>8677</v>
      </c>
      <c r="K3192" s="798" t="s">
        <v>8672</v>
      </c>
      <c r="L3192" s="791">
        <v>4</v>
      </c>
      <c r="M3192" s="791">
        <v>12</v>
      </c>
      <c r="N3192" s="801">
        <v>32400</v>
      </c>
      <c r="O3192" s="791"/>
      <c r="P3192" s="791"/>
      <c r="Q3192" s="801"/>
    </row>
    <row r="3193" spans="2:17">
      <c r="B3193" s="791" t="s">
        <v>1225</v>
      </c>
      <c r="C3193" s="797" t="s">
        <v>1226</v>
      </c>
      <c r="D3193" s="791" t="s">
        <v>8666</v>
      </c>
      <c r="E3193" s="798" t="s">
        <v>8712</v>
      </c>
      <c r="F3193" s="799">
        <v>2100</v>
      </c>
      <c r="G3193" s="791" t="s">
        <v>9426</v>
      </c>
      <c r="H3193" s="800" t="s">
        <v>9427</v>
      </c>
      <c r="I3193" s="795" t="s">
        <v>9428</v>
      </c>
      <c r="J3193" s="795" t="s">
        <v>8671</v>
      </c>
      <c r="K3193" s="798" t="s">
        <v>8683</v>
      </c>
      <c r="L3193" s="791">
        <v>4</v>
      </c>
      <c r="M3193" s="791">
        <v>12</v>
      </c>
      <c r="N3193" s="801">
        <v>25200</v>
      </c>
      <c r="O3193" s="791"/>
      <c r="P3193" s="791"/>
      <c r="Q3193" s="801"/>
    </row>
    <row r="3194" spans="2:17">
      <c r="B3194" s="791" t="s">
        <v>1225</v>
      </c>
      <c r="C3194" s="797" t="s">
        <v>1226</v>
      </c>
      <c r="D3194" s="791" t="s">
        <v>8666</v>
      </c>
      <c r="E3194" s="798" t="s">
        <v>9429</v>
      </c>
      <c r="F3194" s="799">
        <v>1032.18</v>
      </c>
      <c r="G3194" s="791" t="s">
        <v>9430</v>
      </c>
      <c r="H3194" s="800" t="s">
        <v>9431</v>
      </c>
      <c r="I3194" s="795" t="s">
        <v>8751</v>
      </c>
      <c r="J3194" s="795" t="s">
        <v>8751</v>
      </c>
      <c r="K3194" s="798" t="s">
        <v>8751</v>
      </c>
      <c r="L3194" s="791">
        <v>4</v>
      </c>
      <c r="M3194" s="791">
        <v>12</v>
      </c>
      <c r="N3194" s="801">
        <v>12386.16</v>
      </c>
      <c r="O3194" s="791">
        <v>2</v>
      </c>
      <c r="P3194" s="791">
        <v>6</v>
      </c>
      <c r="Q3194" s="801">
        <v>6193.0800000000008</v>
      </c>
    </row>
    <row r="3195" spans="2:17">
      <c r="B3195" s="791" t="s">
        <v>1225</v>
      </c>
      <c r="C3195" s="797" t="s">
        <v>1226</v>
      </c>
      <c r="D3195" s="791" t="s">
        <v>8666</v>
      </c>
      <c r="E3195" s="798" t="s">
        <v>8678</v>
      </c>
      <c r="F3195" s="799">
        <v>1800</v>
      </c>
      <c r="G3195" s="791" t="s">
        <v>9432</v>
      </c>
      <c r="H3195" s="800" t="s">
        <v>9433</v>
      </c>
      <c r="I3195" s="795" t="s">
        <v>8687</v>
      </c>
      <c r="J3195" s="795" t="s">
        <v>8677</v>
      </c>
      <c r="K3195" s="798" t="s">
        <v>8672</v>
      </c>
      <c r="L3195" s="791">
        <v>4</v>
      </c>
      <c r="M3195" s="791">
        <v>12</v>
      </c>
      <c r="N3195" s="801">
        <v>21600</v>
      </c>
      <c r="O3195" s="791"/>
      <c r="P3195" s="791"/>
      <c r="Q3195" s="801"/>
    </row>
    <row r="3196" spans="2:17">
      <c r="B3196" s="791" t="s">
        <v>1225</v>
      </c>
      <c r="C3196" s="797" t="s">
        <v>1226</v>
      </c>
      <c r="D3196" s="791" t="s">
        <v>8666</v>
      </c>
      <c r="E3196" s="798" t="s">
        <v>8780</v>
      </c>
      <c r="F3196" s="799">
        <v>1500</v>
      </c>
      <c r="G3196" s="791" t="s">
        <v>9434</v>
      </c>
      <c r="H3196" s="800" t="s">
        <v>9435</v>
      </c>
      <c r="I3196" s="795" t="s">
        <v>8687</v>
      </c>
      <c r="J3196" s="795" t="s">
        <v>8677</v>
      </c>
      <c r="K3196" s="798" t="s">
        <v>8672</v>
      </c>
      <c r="L3196" s="791">
        <v>4</v>
      </c>
      <c r="M3196" s="791">
        <v>12</v>
      </c>
      <c r="N3196" s="801">
        <v>18000</v>
      </c>
      <c r="O3196" s="791"/>
      <c r="P3196" s="791"/>
      <c r="Q3196" s="801"/>
    </row>
    <row r="3197" spans="2:17">
      <c r="B3197" s="791" t="s">
        <v>1225</v>
      </c>
      <c r="C3197" s="797" t="s">
        <v>1226</v>
      </c>
      <c r="D3197" s="791" t="s">
        <v>8666</v>
      </c>
      <c r="E3197" s="798" t="s">
        <v>8684</v>
      </c>
      <c r="F3197" s="799">
        <v>1500</v>
      </c>
      <c r="G3197" s="791" t="s">
        <v>9436</v>
      </c>
      <c r="H3197" s="800" t="s">
        <v>9437</v>
      </c>
      <c r="I3197" s="795" t="s">
        <v>9438</v>
      </c>
      <c r="J3197" s="795" t="s">
        <v>8723</v>
      </c>
      <c r="K3197" s="798" t="s">
        <v>8683</v>
      </c>
      <c r="L3197" s="791">
        <v>4</v>
      </c>
      <c r="M3197" s="791">
        <v>12</v>
      </c>
      <c r="N3197" s="801">
        <v>18000</v>
      </c>
      <c r="O3197" s="791"/>
      <c r="P3197" s="791"/>
      <c r="Q3197" s="801"/>
    </row>
    <row r="3198" spans="2:17">
      <c r="B3198" s="791" t="s">
        <v>1225</v>
      </c>
      <c r="C3198" s="797" t="s">
        <v>1226</v>
      </c>
      <c r="D3198" s="791" t="s">
        <v>8666</v>
      </c>
      <c r="E3198" s="798" t="s">
        <v>8691</v>
      </c>
      <c r="F3198" s="799">
        <v>5000</v>
      </c>
      <c r="G3198" s="791" t="s">
        <v>9439</v>
      </c>
      <c r="H3198" s="800" t="s">
        <v>9440</v>
      </c>
      <c r="I3198" s="795" t="s">
        <v>9441</v>
      </c>
      <c r="J3198" s="795" t="s">
        <v>8682</v>
      </c>
      <c r="K3198" s="798" t="s">
        <v>8683</v>
      </c>
      <c r="L3198" s="791">
        <v>4</v>
      </c>
      <c r="M3198" s="791">
        <v>12</v>
      </c>
      <c r="N3198" s="801">
        <v>60000</v>
      </c>
      <c r="O3198" s="791"/>
      <c r="P3198" s="791"/>
      <c r="Q3198" s="801"/>
    </row>
    <row r="3199" spans="2:17">
      <c r="B3199" s="791" t="s">
        <v>1225</v>
      </c>
      <c r="C3199" s="797" t="s">
        <v>1226</v>
      </c>
      <c r="D3199" s="791" t="s">
        <v>8666</v>
      </c>
      <c r="E3199" s="798" t="s">
        <v>9442</v>
      </c>
      <c r="F3199" s="799">
        <v>4500</v>
      </c>
      <c r="G3199" s="791" t="s">
        <v>9443</v>
      </c>
      <c r="H3199" s="800" t="s">
        <v>9444</v>
      </c>
      <c r="I3199" s="795" t="s">
        <v>9441</v>
      </c>
      <c r="J3199" s="795" t="s">
        <v>8682</v>
      </c>
      <c r="K3199" s="798" t="s">
        <v>8683</v>
      </c>
      <c r="L3199" s="791">
        <v>4</v>
      </c>
      <c r="M3199" s="791">
        <v>12</v>
      </c>
      <c r="N3199" s="801">
        <v>54000</v>
      </c>
      <c r="O3199" s="791"/>
      <c r="P3199" s="791"/>
      <c r="Q3199" s="801"/>
    </row>
    <row r="3200" spans="2:17">
      <c r="B3200" s="791" t="s">
        <v>1225</v>
      </c>
      <c r="C3200" s="797" t="s">
        <v>1226</v>
      </c>
      <c r="D3200" s="791" t="s">
        <v>8666</v>
      </c>
      <c r="E3200" s="798" t="s">
        <v>9129</v>
      </c>
      <c r="F3200" s="799">
        <v>3500</v>
      </c>
      <c r="G3200" s="791" t="s">
        <v>9445</v>
      </c>
      <c r="H3200" s="800" t="s">
        <v>9446</v>
      </c>
      <c r="I3200" s="795" t="s">
        <v>9011</v>
      </c>
      <c r="J3200" s="795" t="s">
        <v>8677</v>
      </c>
      <c r="K3200" s="798" t="s">
        <v>8672</v>
      </c>
      <c r="L3200" s="791">
        <v>4</v>
      </c>
      <c r="M3200" s="791">
        <v>12</v>
      </c>
      <c r="N3200" s="801">
        <v>42000</v>
      </c>
      <c r="O3200" s="791"/>
      <c r="P3200" s="791"/>
      <c r="Q3200" s="801"/>
    </row>
    <row r="3201" spans="2:17">
      <c r="B3201" s="791" t="s">
        <v>1225</v>
      </c>
      <c r="C3201" s="797" t="s">
        <v>1226</v>
      </c>
      <c r="D3201" s="791" t="s">
        <v>8666</v>
      </c>
      <c r="E3201" s="798" t="s">
        <v>9384</v>
      </c>
      <c r="F3201" s="799">
        <v>1600</v>
      </c>
      <c r="G3201" s="791" t="s">
        <v>9447</v>
      </c>
      <c r="H3201" s="800" t="s">
        <v>9448</v>
      </c>
      <c r="I3201" s="795" t="s">
        <v>9441</v>
      </c>
      <c r="J3201" s="795" t="s">
        <v>8677</v>
      </c>
      <c r="K3201" s="798" t="s">
        <v>8683</v>
      </c>
      <c r="L3201" s="791">
        <v>4</v>
      </c>
      <c r="M3201" s="791">
        <v>12</v>
      </c>
      <c r="N3201" s="801">
        <v>19200</v>
      </c>
      <c r="O3201" s="791"/>
      <c r="P3201" s="791"/>
      <c r="Q3201" s="801"/>
    </row>
    <row r="3202" spans="2:17">
      <c r="B3202" s="791" t="s">
        <v>1225</v>
      </c>
      <c r="C3202" s="797" t="s">
        <v>1226</v>
      </c>
      <c r="D3202" s="791" t="s">
        <v>8666</v>
      </c>
      <c r="E3202" s="798" t="s">
        <v>8691</v>
      </c>
      <c r="F3202" s="799">
        <v>5000</v>
      </c>
      <c r="G3202" s="791" t="s">
        <v>9449</v>
      </c>
      <c r="H3202" s="800" t="s">
        <v>9450</v>
      </c>
      <c r="I3202" s="795" t="s">
        <v>9451</v>
      </c>
      <c r="J3202" s="795" t="s">
        <v>8671</v>
      </c>
      <c r="K3202" s="798" t="s">
        <v>8683</v>
      </c>
      <c r="L3202" s="791">
        <v>4</v>
      </c>
      <c r="M3202" s="791">
        <v>12</v>
      </c>
      <c r="N3202" s="801">
        <v>60000</v>
      </c>
      <c r="O3202" s="791"/>
      <c r="P3202" s="791"/>
      <c r="Q3202" s="801"/>
    </row>
    <row r="3203" spans="2:17">
      <c r="B3203" s="791" t="s">
        <v>1225</v>
      </c>
      <c r="C3203" s="797" t="s">
        <v>1226</v>
      </c>
      <c r="D3203" s="791" t="s">
        <v>8666</v>
      </c>
      <c r="E3203" s="798" t="s">
        <v>8699</v>
      </c>
      <c r="F3203" s="799">
        <v>2500</v>
      </c>
      <c r="G3203" s="791" t="s">
        <v>9452</v>
      </c>
      <c r="H3203" s="800" t="s">
        <v>9453</v>
      </c>
      <c r="I3203" s="795" t="s">
        <v>9454</v>
      </c>
      <c r="J3203" s="795" t="s">
        <v>8723</v>
      </c>
      <c r="K3203" s="798" t="s">
        <v>8672</v>
      </c>
      <c r="L3203" s="791">
        <v>4</v>
      </c>
      <c r="M3203" s="791">
        <v>12</v>
      </c>
      <c r="N3203" s="801">
        <v>30000</v>
      </c>
      <c r="O3203" s="791"/>
      <c r="P3203" s="791"/>
      <c r="Q3203" s="801"/>
    </row>
    <row r="3204" spans="2:17">
      <c r="B3204" s="791" t="s">
        <v>1225</v>
      </c>
      <c r="C3204" s="797" t="s">
        <v>1226</v>
      </c>
      <c r="D3204" s="791" t="s">
        <v>8666</v>
      </c>
      <c r="E3204" s="798" t="s">
        <v>8841</v>
      </c>
      <c r="F3204" s="799">
        <v>6000</v>
      </c>
      <c r="G3204" s="791" t="s">
        <v>6154</v>
      </c>
      <c r="H3204" s="800" t="s">
        <v>9455</v>
      </c>
      <c r="I3204" s="795" t="s">
        <v>8694</v>
      </c>
      <c r="J3204" s="795" t="s">
        <v>8671</v>
      </c>
      <c r="K3204" s="798" t="s">
        <v>8683</v>
      </c>
      <c r="L3204" s="791">
        <v>4</v>
      </c>
      <c r="M3204" s="791">
        <v>12</v>
      </c>
      <c r="N3204" s="801">
        <v>72000</v>
      </c>
      <c r="O3204" s="791"/>
      <c r="P3204" s="791"/>
      <c r="Q3204" s="801"/>
    </row>
    <row r="3205" spans="2:17">
      <c r="B3205" s="791" t="s">
        <v>1225</v>
      </c>
      <c r="C3205" s="797" t="s">
        <v>1226</v>
      </c>
      <c r="D3205" s="791" t="s">
        <v>8666</v>
      </c>
      <c r="E3205" s="798" t="s">
        <v>8759</v>
      </c>
      <c r="F3205" s="799">
        <v>4000</v>
      </c>
      <c r="G3205" s="791" t="s">
        <v>9456</v>
      </c>
      <c r="H3205" s="800" t="s">
        <v>9457</v>
      </c>
      <c r="I3205" s="795" t="s">
        <v>9458</v>
      </c>
      <c r="J3205" s="795" t="s">
        <v>8671</v>
      </c>
      <c r="K3205" s="798" t="s">
        <v>8683</v>
      </c>
      <c r="L3205" s="791">
        <v>4</v>
      </c>
      <c r="M3205" s="791">
        <v>12</v>
      </c>
      <c r="N3205" s="801">
        <v>48000</v>
      </c>
      <c r="O3205" s="791"/>
      <c r="P3205" s="791"/>
      <c r="Q3205" s="801"/>
    </row>
    <row r="3206" spans="2:17">
      <c r="B3206" s="791" t="s">
        <v>1225</v>
      </c>
      <c r="C3206" s="797" t="s">
        <v>1226</v>
      </c>
      <c r="D3206" s="791" t="s">
        <v>8666</v>
      </c>
      <c r="E3206" s="798" t="s">
        <v>8712</v>
      </c>
      <c r="F3206" s="799">
        <v>2100</v>
      </c>
      <c r="G3206" s="791" t="s">
        <v>9459</v>
      </c>
      <c r="H3206" s="800" t="s">
        <v>9460</v>
      </c>
      <c r="I3206" s="795" t="s">
        <v>8870</v>
      </c>
      <c r="J3206" s="795" t="s">
        <v>8671</v>
      </c>
      <c r="K3206" s="798" t="s">
        <v>8672</v>
      </c>
      <c r="L3206" s="791">
        <v>4</v>
      </c>
      <c r="M3206" s="791">
        <v>12</v>
      </c>
      <c r="N3206" s="801">
        <v>25200</v>
      </c>
      <c r="O3206" s="791"/>
      <c r="P3206" s="791"/>
      <c r="Q3206" s="801"/>
    </row>
    <row r="3207" spans="2:17">
      <c r="B3207" s="791" t="s">
        <v>1225</v>
      </c>
      <c r="C3207" s="797" t="s">
        <v>1226</v>
      </c>
      <c r="D3207" s="791" t="s">
        <v>8666</v>
      </c>
      <c r="E3207" s="798" t="s">
        <v>8695</v>
      </c>
      <c r="F3207" s="799">
        <v>2700</v>
      </c>
      <c r="G3207" s="791" t="s">
        <v>9461</v>
      </c>
      <c r="H3207" s="800" t="s">
        <v>9462</v>
      </c>
      <c r="I3207" s="795" t="s">
        <v>8687</v>
      </c>
      <c r="J3207" s="795" t="s">
        <v>8671</v>
      </c>
      <c r="K3207" s="798" t="s">
        <v>8672</v>
      </c>
      <c r="L3207" s="791">
        <v>4</v>
      </c>
      <c r="M3207" s="791">
        <v>12</v>
      </c>
      <c r="N3207" s="801">
        <v>32400</v>
      </c>
      <c r="O3207" s="791"/>
      <c r="P3207" s="791"/>
      <c r="Q3207" s="801"/>
    </row>
    <row r="3208" spans="2:17">
      <c r="B3208" s="791" t="s">
        <v>1225</v>
      </c>
      <c r="C3208" s="797" t="s">
        <v>1226</v>
      </c>
      <c r="D3208" s="791" t="s">
        <v>8666</v>
      </c>
      <c r="E3208" s="798" t="s">
        <v>8699</v>
      </c>
      <c r="F3208" s="799">
        <v>2300</v>
      </c>
      <c r="G3208" s="791" t="s">
        <v>9463</v>
      </c>
      <c r="H3208" s="800" t="s">
        <v>9464</v>
      </c>
      <c r="I3208" s="795" t="s">
        <v>9465</v>
      </c>
      <c r="J3208" s="795" t="s">
        <v>8677</v>
      </c>
      <c r="K3208" s="798" t="s">
        <v>9466</v>
      </c>
      <c r="L3208" s="791">
        <v>4</v>
      </c>
      <c r="M3208" s="791">
        <v>12</v>
      </c>
      <c r="N3208" s="801">
        <v>27600</v>
      </c>
      <c r="O3208" s="791"/>
      <c r="P3208" s="791"/>
      <c r="Q3208" s="801"/>
    </row>
    <row r="3209" spans="2:17">
      <c r="B3209" s="791" t="s">
        <v>1225</v>
      </c>
      <c r="C3209" s="797" t="s">
        <v>1226</v>
      </c>
      <c r="D3209" s="791" t="s">
        <v>8666</v>
      </c>
      <c r="E3209" s="798" t="s">
        <v>9213</v>
      </c>
      <c r="F3209" s="799">
        <v>2100</v>
      </c>
      <c r="G3209" s="791" t="s">
        <v>9467</v>
      </c>
      <c r="H3209" s="800" t="s">
        <v>9468</v>
      </c>
      <c r="I3209" s="795" t="s">
        <v>9469</v>
      </c>
      <c r="J3209" s="795" t="s">
        <v>8723</v>
      </c>
      <c r="K3209" s="798" t="s">
        <v>8683</v>
      </c>
      <c r="L3209" s="791">
        <v>4</v>
      </c>
      <c r="M3209" s="791">
        <v>12</v>
      </c>
      <c r="N3209" s="801">
        <v>25200</v>
      </c>
      <c r="O3209" s="791"/>
      <c r="P3209" s="791"/>
      <c r="Q3209" s="801"/>
    </row>
    <row r="3210" spans="2:17">
      <c r="B3210" s="791" t="s">
        <v>1225</v>
      </c>
      <c r="C3210" s="797" t="s">
        <v>1226</v>
      </c>
      <c r="D3210" s="791" t="s">
        <v>8666</v>
      </c>
      <c r="E3210" s="798" t="s">
        <v>8684</v>
      </c>
      <c r="F3210" s="799">
        <v>1500</v>
      </c>
      <c r="G3210" s="791" t="s">
        <v>9470</v>
      </c>
      <c r="H3210" s="800" t="s">
        <v>9471</v>
      </c>
      <c r="I3210" s="795" t="s">
        <v>9472</v>
      </c>
      <c r="J3210" s="795" t="s">
        <v>8671</v>
      </c>
      <c r="K3210" s="798" t="s">
        <v>8672</v>
      </c>
      <c r="L3210" s="791">
        <v>4</v>
      </c>
      <c r="M3210" s="791">
        <v>12</v>
      </c>
      <c r="N3210" s="801">
        <v>18000</v>
      </c>
      <c r="O3210" s="791"/>
      <c r="P3210" s="791"/>
      <c r="Q3210" s="801"/>
    </row>
    <row r="3211" spans="2:17">
      <c r="B3211" s="791" t="s">
        <v>1225</v>
      </c>
      <c r="C3211" s="797" t="s">
        <v>1226</v>
      </c>
      <c r="D3211" s="791" t="s">
        <v>8666</v>
      </c>
      <c r="E3211" s="798" t="s">
        <v>8841</v>
      </c>
      <c r="F3211" s="799">
        <v>5500</v>
      </c>
      <c r="G3211" s="791" t="s">
        <v>9473</v>
      </c>
      <c r="H3211" s="800" t="s">
        <v>9474</v>
      </c>
      <c r="I3211" s="795" t="s">
        <v>9475</v>
      </c>
      <c r="J3211" s="795" t="s">
        <v>8671</v>
      </c>
      <c r="K3211" s="798" t="s">
        <v>8672</v>
      </c>
      <c r="L3211" s="791">
        <v>3</v>
      </c>
      <c r="M3211" s="791">
        <v>9</v>
      </c>
      <c r="N3211" s="801">
        <v>49500</v>
      </c>
      <c r="O3211" s="791"/>
      <c r="P3211" s="791"/>
      <c r="Q3211" s="801"/>
    </row>
    <row r="3212" spans="2:17">
      <c r="B3212" s="791" t="s">
        <v>1225</v>
      </c>
      <c r="C3212" s="797" t="s">
        <v>1226</v>
      </c>
      <c r="D3212" s="791" t="s">
        <v>8666</v>
      </c>
      <c r="E3212" s="798" t="s">
        <v>8719</v>
      </c>
      <c r="F3212" s="799">
        <v>2100</v>
      </c>
      <c r="G3212" s="791" t="s">
        <v>9476</v>
      </c>
      <c r="H3212" s="800" t="s">
        <v>9477</v>
      </c>
      <c r="I3212" s="795" t="s">
        <v>9478</v>
      </c>
      <c r="J3212" s="795" t="s">
        <v>8677</v>
      </c>
      <c r="K3212" s="798" t="s">
        <v>8672</v>
      </c>
      <c r="L3212" s="791">
        <v>4</v>
      </c>
      <c r="M3212" s="791">
        <v>12</v>
      </c>
      <c r="N3212" s="801">
        <v>25200</v>
      </c>
      <c r="O3212" s="791"/>
      <c r="P3212" s="791"/>
      <c r="Q3212" s="801"/>
    </row>
    <row r="3213" spans="2:17">
      <c r="B3213" s="791" t="s">
        <v>1225</v>
      </c>
      <c r="C3213" s="797" t="s">
        <v>1226</v>
      </c>
      <c r="D3213" s="791" t="s">
        <v>8666</v>
      </c>
      <c r="E3213" s="798" t="s">
        <v>8699</v>
      </c>
      <c r="F3213" s="799">
        <v>2300</v>
      </c>
      <c r="G3213" s="791" t="s">
        <v>9479</v>
      </c>
      <c r="H3213" s="800" t="s">
        <v>9480</v>
      </c>
      <c r="I3213" s="795" t="s">
        <v>9481</v>
      </c>
      <c r="J3213" s="795" t="s">
        <v>8835</v>
      </c>
      <c r="K3213" s="798" t="s">
        <v>8683</v>
      </c>
      <c r="L3213" s="791">
        <v>4</v>
      </c>
      <c r="M3213" s="791">
        <v>12</v>
      </c>
      <c r="N3213" s="801">
        <v>27600</v>
      </c>
      <c r="O3213" s="791"/>
      <c r="P3213" s="791"/>
      <c r="Q3213" s="801"/>
    </row>
    <row r="3214" spans="2:17">
      <c r="B3214" s="791" t="s">
        <v>1225</v>
      </c>
      <c r="C3214" s="797" t="s">
        <v>1226</v>
      </c>
      <c r="D3214" s="791" t="s">
        <v>8666</v>
      </c>
      <c r="E3214" s="798" t="s">
        <v>9129</v>
      </c>
      <c r="F3214" s="799">
        <v>3500</v>
      </c>
      <c r="G3214" s="791" t="s">
        <v>9482</v>
      </c>
      <c r="H3214" s="800" t="s">
        <v>9483</v>
      </c>
      <c r="I3214" s="795" t="s">
        <v>9484</v>
      </c>
      <c r="J3214" s="795" t="s">
        <v>8671</v>
      </c>
      <c r="K3214" s="798" t="s">
        <v>8672</v>
      </c>
      <c r="L3214" s="791">
        <v>4</v>
      </c>
      <c r="M3214" s="791">
        <v>12</v>
      </c>
      <c r="N3214" s="801">
        <v>42000</v>
      </c>
      <c r="O3214" s="791"/>
      <c r="P3214" s="791"/>
      <c r="Q3214" s="801"/>
    </row>
    <row r="3215" spans="2:17">
      <c r="B3215" s="791" t="s">
        <v>1225</v>
      </c>
      <c r="C3215" s="797" t="s">
        <v>1226</v>
      </c>
      <c r="D3215" s="791" t="s">
        <v>8666</v>
      </c>
      <c r="E3215" s="798" t="s">
        <v>8684</v>
      </c>
      <c r="F3215" s="799">
        <v>1500</v>
      </c>
      <c r="G3215" s="791" t="s">
        <v>9485</v>
      </c>
      <c r="H3215" s="800" t="s">
        <v>9486</v>
      </c>
      <c r="I3215" s="795" t="s">
        <v>9487</v>
      </c>
      <c r="J3215" s="795" t="s">
        <v>8677</v>
      </c>
      <c r="K3215" s="798" t="s">
        <v>8724</v>
      </c>
      <c r="L3215" s="791">
        <v>4</v>
      </c>
      <c r="M3215" s="791">
        <v>12</v>
      </c>
      <c r="N3215" s="801">
        <v>18000</v>
      </c>
      <c r="O3215" s="791"/>
      <c r="P3215" s="791"/>
      <c r="Q3215" s="801"/>
    </row>
    <row r="3216" spans="2:17">
      <c r="B3216" s="791" t="s">
        <v>1225</v>
      </c>
      <c r="C3216" s="797" t="s">
        <v>1226</v>
      </c>
      <c r="D3216" s="791" t="s">
        <v>8666</v>
      </c>
      <c r="E3216" s="798" t="s">
        <v>8684</v>
      </c>
      <c r="F3216" s="799">
        <v>1500</v>
      </c>
      <c r="G3216" s="791" t="s">
        <v>9488</v>
      </c>
      <c r="H3216" s="800" t="s">
        <v>9489</v>
      </c>
      <c r="I3216" s="795" t="s">
        <v>9490</v>
      </c>
      <c r="J3216" s="795" t="s">
        <v>8671</v>
      </c>
      <c r="K3216" s="798" t="s">
        <v>8683</v>
      </c>
      <c r="L3216" s="791">
        <v>4</v>
      </c>
      <c r="M3216" s="791">
        <v>12</v>
      </c>
      <c r="N3216" s="801">
        <v>18000</v>
      </c>
      <c r="O3216" s="791"/>
      <c r="P3216" s="791"/>
      <c r="Q3216" s="801"/>
    </row>
    <row r="3217" spans="2:17">
      <c r="B3217" s="791" t="s">
        <v>1225</v>
      </c>
      <c r="C3217" s="797" t="s">
        <v>1226</v>
      </c>
      <c r="D3217" s="791" t="s">
        <v>8666</v>
      </c>
      <c r="E3217" s="798" t="s">
        <v>9429</v>
      </c>
      <c r="F3217" s="799">
        <v>1200</v>
      </c>
      <c r="G3217" s="791" t="s">
        <v>9491</v>
      </c>
      <c r="H3217" s="800" t="s">
        <v>9492</v>
      </c>
      <c r="I3217" s="795" t="s">
        <v>8751</v>
      </c>
      <c r="J3217" s="795" t="s">
        <v>8751</v>
      </c>
      <c r="K3217" s="798" t="s">
        <v>8751</v>
      </c>
      <c r="L3217" s="791">
        <v>4</v>
      </c>
      <c r="M3217" s="791">
        <v>12</v>
      </c>
      <c r="N3217" s="801">
        <v>14400</v>
      </c>
      <c r="O3217" s="791">
        <v>2</v>
      </c>
      <c r="P3217" s="791">
        <v>6</v>
      </c>
      <c r="Q3217" s="801">
        <v>7848.3599999999988</v>
      </c>
    </row>
    <row r="3218" spans="2:17">
      <c r="B3218" s="791" t="s">
        <v>1225</v>
      </c>
      <c r="C3218" s="797" t="s">
        <v>1226</v>
      </c>
      <c r="D3218" s="791" t="s">
        <v>8666</v>
      </c>
      <c r="E3218" s="798" t="s">
        <v>8922</v>
      </c>
      <c r="F3218" s="799">
        <v>3500</v>
      </c>
      <c r="G3218" s="791" t="s">
        <v>9493</v>
      </c>
      <c r="H3218" s="800" t="s">
        <v>9494</v>
      </c>
      <c r="I3218" s="795" t="s">
        <v>8687</v>
      </c>
      <c r="J3218" s="795" t="s">
        <v>8723</v>
      </c>
      <c r="K3218" s="798" t="s">
        <v>8672</v>
      </c>
      <c r="L3218" s="791">
        <v>4</v>
      </c>
      <c r="M3218" s="791">
        <v>12</v>
      </c>
      <c r="N3218" s="801">
        <v>42000</v>
      </c>
      <c r="O3218" s="791"/>
      <c r="P3218" s="791"/>
      <c r="Q3218" s="801"/>
    </row>
    <row r="3219" spans="2:17">
      <c r="B3219" s="791" t="s">
        <v>1225</v>
      </c>
      <c r="C3219" s="797" t="s">
        <v>1226</v>
      </c>
      <c r="D3219" s="791" t="s">
        <v>8666</v>
      </c>
      <c r="E3219" s="798" t="s">
        <v>9064</v>
      </c>
      <c r="F3219" s="799">
        <v>4000</v>
      </c>
      <c r="G3219" s="791" t="s">
        <v>9495</v>
      </c>
      <c r="H3219" s="800" t="s">
        <v>9496</v>
      </c>
      <c r="I3219" s="795" t="s">
        <v>9497</v>
      </c>
      <c r="J3219" s="795" t="s">
        <v>8677</v>
      </c>
      <c r="K3219" s="798" t="s">
        <v>8683</v>
      </c>
      <c r="L3219" s="791">
        <v>4</v>
      </c>
      <c r="M3219" s="791">
        <v>12</v>
      </c>
      <c r="N3219" s="801">
        <v>48000</v>
      </c>
      <c r="O3219" s="791"/>
      <c r="P3219" s="791"/>
      <c r="Q3219" s="801"/>
    </row>
    <row r="3220" spans="2:17">
      <c r="B3220" s="791" t="s">
        <v>1225</v>
      </c>
      <c r="C3220" s="797" t="s">
        <v>1226</v>
      </c>
      <c r="D3220" s="791" t="s">
        <v>8666</v>
      </c>
      <c r="E3220" s="798" t="s">
        <v>8712</v>
      </c>
      <c r="F3220" s="799">
        <v>2100</v>
      </c>
      <c r="G3220" s="791" t="s">
        <v>9498</v>
      </c>
      <c r="H3220" s="800" t="s">
        <v>9499</v>
      </c>
      <c r="I3220" s="795" t="s">
        <v>9500</v>
      </c>
      <c r="J3220" s="795" t="s">
        <v>8682</v>
      </c>
      <c r="K3220" s="798" t="s">
        <v>8683</v>
      </c>
      <c r="L3220" s="791">
        <v>4</v>
      </c>
      <c r="M3220" s="791">
        <v>12</v>
      </c>
      <c r="N3220" s="801">
        <v>25200</v>
      </c>
      <c r="O3220" s="791"/>
      <c r="P3220" s="791"/>
      <c r="Q3220" s="801"/>
    </row>
    <row r="3221" spans="2:17">
      <c r="B3221" s="791" t="s">
        <v>1225</v>
      </c>
      <c r="C3221" s="797" t="s">
        <v>1226</v>
      </c>
      <c r="D3221" s="791" t="s">
        <v>8666</v>
      </c>
      <c r="E3221" s="798" t="s">
        <v>8925</v>
      </c>
      <c r="F3221" s="799">
        <v>1800</v>
      </c>
      <c r="G3221" s="791" t="s">
        <v>9501</v>
      </c>
      <c r="H3221" s="800" t="s">
        <v>9502</v>
      </c>
      <c r="I3221" s="795" t="s">
        <v>9198</v>
      </c>
      <c r="J3221" s="795" t="s">
        <v>8671</v>
      </c>
      <c r="K3221" s="798" t="s">
        <v>8683</v>
      </c>
      <c r="L3221" s="791">
        <v>4</v>
      </c>
      <c r="M3221" s="791">
        <v>12</v>
      </c>
      <c r="N3221" s="801">
        <v>21600</v>
      </c>
      <c r="O3221" s="791"/>
      <c r="P3221" s="791"/>
      <c r="Q3221" s="801"/>
    </row>
    <row r="3222" spans="2:17">
      <c r="B3222" s="791" t="s">
        <v>1225</v>
      </c>
      <c r="C3222" s="797" t="s">
        <v>1226</v>
      </c>
      <c r="D3222" s="791" t="s">
        <v>8666</v>
      </c>
      <c r="E3222" s="798" t="s">
        <v>8684</v>
      </c>
      <c r="F3222" s="799">
        <v>1500</v>
      </c>
      <c r="G3222" s="791" t="s">
        <v>9503</v>
      </c>
      <c r="H3222" s="800" t="s">
        <v>9504</v>
      </c>
      <c r="I3222" s="795" t="s">
        <v>9478</v>
      </c>
      <c r="J3222" s="795" t="s">
        <v>8677</v>
      </c>
      <c r="K3222" s="798" t="s">
        <v>8724</v>
      </c>
      <c r="L3222" s="791">
        <v>4</v>
      </c>
      <c r="M3222" s="791">
        <v>12</v>
      </c>
      <c r="N3222" s="801">
        <v>18000</v>
      </c>
      <c r="O3222" s="791"/>
      <c r="P3222" s="791"/>
      <c r="Q3222" s="801"/>
    </row>
    <row r="3223" spans="2:17">
      <c r="B3223" s="791" t="s">
        <v>1225</v>
      </c>
      <c r="C3223" s="797" t="s">
        <v>1226</v>
      </c>
      <c r="D3223" s="791" t="s">
        <v>8666</v>
      </c>
      <c r="E3223" s="798" t="s">
        <v>9505</v>
      </c>
      <c r="F3223" s="799">
        <v>4000</v>
      </c>
      <c r="G3223" s="791" t="s">
        <v>9506</v>
      </c>
      <c r="H3223" s="800" t="s">
        <v>9507</v>
      </c>
      <c r="I3223" s="795" t="s">
        <v>9508</v>
      </c>
      <c r="J3223" s="795" t="s">
        <v>8682</v>
      </c>
      <c r="K3223" s="798" t="s">
        <v>8683</v>
      </c>
      <c r="L3223" s="791">
        <v>3</v>
      </c>
      <c r="M3223" s="791">
        <v>9</v>
      </c>
      <c r="N3223" s="801">
        <v>36000</v>
      </c>
      <c r="O3223" s="791"/>
      <c r="P3223" s="791"/>
      <c r="Q3223" s="801"/>
    </row>
    <row r="3224" spans="2:17">
      <c r="B3224" s="791" t="s">
        <v>1225</v>
      </c>
      <c r="C3224" s="797" t="s">
        <v>1226</v>
      </c>
      <c r="D3224" s="791" t="s">
        <v>8666</v>
      </c>
      <c r="E3224" s="798" t="s">
        <v>9429</v>
      </c>
      <c r="F3224" s="799">
        <v>1229.28</v>
      </c>
      <c r="G3224" s="791" t="s">
        <v>9509</v>
      </c>
      <c r="H3224" s="800" t="s">
        <v>9510</v>
      </c>
      <c r="I3224" s="795" t="s">
        <v>8751</v>
      </c>
      <c r="J3224" s="795" t="s">
        <v>8751</v>
      </c>
      <c r="K3224" s="798" t="s">
        <v>8751</v>
      </c>
      <c r="L3224" s="791">
        <v>4</v>
      </c>
      <c r="M3224" s="791">
        <v>12</v>
      </c>
      <c r="N3224" s="801">
        <v>14751.36</v>
      </c>
      <c r="O3224" s="791">
        <v>1</v>
      </c>
      <c r="P3224" s="791">
        <v>1</v>
      </c>
      <c r="Q3224" s="801">
        <v>1229.28</v>
      </c>
    </row>
    <row r="3225" spans="2:17">
      <c r="B3225" s="791" t="s">
        <v>1225</v>
      </c>
      <c r="C3225" s="797" t="s">
        <v>1226</v>
      </c>
      <c r="D3225" s="791" t="s">
        <v>8666</v>
      </c>
      <c r="E3225" s="798" t="s">
        <v>8712</v>
      </c>
      <c r="F3225" s="799">
        <v>2100</v>
      </c>
      <c r="G3225" s="791" t="s">
        <v>9511</v>
      </c>
      <c r="H3225" s="800" t="s">
        <v>9512</v>
      </c>
      <c r="I3225" s="795" t="s">
        <v>8722</v>
      </c>
      <c r="J3225" s="795" t="s">
        <v>8677</v>
      </c>
      <c r="K3225" s="798" t="s">
        <v>8724</v>
      </c>
      <c r="L3225" s="791">
        <v>4</v>
      </c>
      <c r="M3225" s="791">
        <v>12</v>
      </c>
      <c r="N3225" s="801">
        <v>25200</v>
      </c>
      <c r="O3225" s="791"/>
      <c r="P3225" s="791"/>
      <c r="Q3225" s="801"/>
    </row>
    <row r="3226" spans="2:17">
      <c r="B3226" s="791" t="s">
        <v>1225</v>
      </c>
      <c r="C3226" s="797" t="s">
        <v>1226</v>
      </c>
      <c r="D3226" s="791" t="s">
        <v>8666</v>
      </c>
      <c r="E3226" s="798" t="s">
        <v>9513</v>
      </c>
      <c r="F3226" s="799">
        <v>5000</v>
      </c>
      <c r="G3226" s="791" t="s">
        <v>9514</v>
      </c>
      <c r="H3226" s="800" t="s">
        <v>9515</v>
      </c>
      <c r="I3226" s="795" t="s">
        <v>8694</v>
      </c>
      <c r="J3226" s="795" t="s">
        <v>8671</v>
      </c>
      <c r="K3226" s="798" t="s">
        <v>8683</v>
      </c>
      <c r="L3226" s="791">
        <v>4</v>
      </c>
      <c r="M3226" s="791">
        <v>12</v>
      </c>
      <c r="N3226" s="801">
        <v>60000</v>
      </c>
      <c r="O3226" s="791"/>
      <c r="P3226" s="791"/>
      <c r="Q3226" s="801"/>
    </row>
    <row r="3227" spans="2:17">
      <c r="B3227" s="791" t="s">
        <v>1225</v>
      </c>
      <c r="C3227" s="797" t="s">
        <v>1226</v>
      </c>
      <c r="D3227" s="791" t="s">
        <v>8666</v>
      </c>
      <c r="E3227" s="798" t="s">
        <v>8695</v>
      </c>
      <c r="F3227" s="799">
        <v>2700</v>
      </c>
      <c r="G3227" s="791" t="s">
        <v>9516</v>
      </c>
      <c r="H3227" s="800" t="s">
        <v>9517</v>
      </c>
      <c r="I3227" s="795" t="s">
        <v>8906</v>
      </c>
      <c r="J3227" s="795" t="s">
        <v>8682</v>
      </c>
      <c r="K3227" s="798" t="s">
        <v>8683</v>
      </c>
      <c r="L3227" s="791">
        <v>4</v>
      </c>
      <c r="M3227" s="791">
        <v>12</v>
      </c>
      <c r="N3227" s="801">
        <v>32400</v>
      </c>
      <c r="O3227" s="791"/>
      <c r="P3227" s="791"/>
      <c r="Q3227" s="801"/>
    </row>
    <row r="3228" spans="2:17">
      <c r="B3228" s="791" t="s">
        <v>1225</v>
      </c>
      <c r="C3228" s="797" t="s">
        <v>1226</v>
      </c>
      <c r="D3228" s="791" t="s">
        <v>8666</v>
      </c>
      <c r="E3228" s="798" t="s">
        <v>8691</v>
      </c>
      <c r="F3228" s="799">
        <v>4500</v>
      </c>
      <c r="G3228" s="791" t="s">
        <v>9518</v>
      </c>
      <c r="H3228" s="800" t="s">
        <v>9519</v>
      </c>
      <c r="I3228" s="795" t="s">
        <v>9390</v>
      </c>
      <c r="J3228" s="795" t="s">
        <v>8671</v>
      </c>
      <c r="K3228" s="798" t="s">
        <v>8683</v>
      </c>
      <c r="L3228" s="791">
        <v>4</v>
      </c>
      <c r="M3228" s="791">
        <v>12</v>
      </c>
      <c r="N3228" s="801">
        <v>54000</v>
      </c>
      <c r="O3228" s="791"/>
      <c r="P3228" s="791"/>
      <c r="Q3228" s="801"/>
    </row>
    <row r="3229" spans="2:17">
      <c r="B3229" s="791" t="s">
        <v>1225</v>
      </c>
      <c r="C3229" s="797" t="s">
        <v>1226</v>
      </c>
      <c r="D3229" s="791" t="s">
        <v>8666</v>
      </c>
      <c r="E3229" s="798" t="s">
        <v>8684</v>
      </c>
      <c r="F3229" s="799">
        <v>1500</v>
      </c>
      <c r="G3229" s="791" t="s">
        <v>9520</v>
      </c>
      <c r="H3229" s="800" t="s">
        <v>9521</v>
      </c>
      <c r="I3229" s="795" t="s">
        <v>9522</v>
      </c>
      <c r="J3229" s="795" t="s">
        <v>8677</v>
      </c>
      <c r="K3229" s="798" t="s">
        <v>8724</v>
      </c>
      <c r="L3229" s="791">
        <v>4</v>
      </c>
      <c r="M3229" s="791">
        <v>12</v>
      </c>
      <c r="N3229" s="801">
        <v>18000</v>
      </c>
      <c r="O3229" s="791"/>
      <c r="P3229" s="791"/>
      <c r="Q3229" s="801"/>
    </row>
    <row r="3230" spans="2:17">
      <c r="B3230" s="791" t="s">
        <v>1225</v>
      </c>
      <c r="C3230" s="797" t="s">
        <v>1226</v>
      </c>
      <c r="D3230" s="791" t="s">
        <v>8666</v>
      </c>
      <c r="E3230" s="798" t="s">
        <v>8831</v>
      </c>
      <c r="F3230" s="799">
        <v>2100</v>
      </c>
      <c r="G3230" s="791" t="s">
        <v>9523</v>
      </c>
      <c r="H3230" s="800" t="s">
        <v>9524</v>
      </c>
      <c r="I3230" s="795" t="s">
        <v>8698</v>
      </c>
      <c r="J3230" s="795" t="s">
        <v>8671</v>
      </c>
      <c r="K3230" s="798" t="s">
        <v>8672</v>
      </c>
      <c r="L3230" s="791">
        <v>4</v>
      </c>
      <c r="M3230" s="791">
        <v>12</v>
      </c>
      <c r="N3230" s="801">
        <v>25200</v>
      </c>
      <c r="O3230" s="791"/>
      <c r="P3230" s="791"/>
      <c r="Q3230" s="801"/>
    </row>
    <row r="3231" spans="2:17">
      <c r="B3231" s="791" t="s">
        <v>1225</v>
      </c>
      <c r="C3231" s="797" t="s">
        <v>1226</v>
      </c>
      <c r="D3231" s="791" t="s">
        <v>8666</v>
      </c>
      <c r="E3231" s="798" t="s">
        <v>8746</v>
      </c>
      <c r="F3231" s="799">
        <v>2500</v>
      </c>
      <c r="G3231" s="791" t="s">
        <v>9525</v>
      </c>
      <c r="H3231" s="800" t="s">
        <v>9526</v>
      </c>
      <c r="I3231" s="795" t="s">
        <v>8698</v>
      </c>
      <c r="J3231" s="795" t="s">
        <v>8671</v>
      </c>
      <c r="K3231" s="798" t="s">
        <v>8683</v>
      </c>
      <c r="L3231" s="791">
        <v>4</v>
      </c>
      <c r="M3231" s="791">
        <v>12</v>
      </c>
      <c r="N3231" s="801">
        <v>30000</v>
      </c>
      <c r="O3231" s="791"/>
      <c r="P3231" s="791"/>
      <c r="Q3231" s="801"/>
    </row>
    <row r="3232" spans="2:17">
      <c r="B3232" s="791" t="s">
        <v>1225</v>
      </c>
      <c r="C3232" s="797" t="s">
        <v>1226</v>
      </c>
      <c r="D3232" s="791" t="s">
        <v>8666</v>
      </c>
      <c r="E3232" s="798" t="s">
        <v>9371</v>
      </c>
      <c r="F3232" s="799">
        <v>1500</v>
      </c>
      <c r="G3232" s="791" t="s">
        <v>9527</v>
      </c>
      <c r="H3232" s="800" t="s">
        <v>9528</v>
      </c>
      <c r="I3232" s="795" t="s">
        <v>9529</v>
      </c>
      <c r="J3232" s="795" t="s">
        <v>8671</v>
      </c>
      <c r="K3232" s="798" t="s">
        <v>8672</v>
      </c>
      <c r="L3232" s="791">
        <v>4</v>
      </c>
      <c r="M3232" s="791">
        <v>12</v>
      </c>
      <c r="N3232" s="801">
        <v>18000</v>
      </c>
      <c r="O3232" s="791"/>
      <c r="P3232" s="791"/>
      <c r="Q3232" s="801"/>
    </row>
    <row r="3233" spans="2:17">
      <c r="B3233" s="791" t="s">
        <v>1225</v>
      </c>
      <c r="C3233" s="797" t="s">
        <v>1226</v>
      </c>
      <c r="D3233" s="791" t="s">
        <v>8666</v>
      </c>
      <c r="E3233" s="798" t="s">
        <v>9384</v>
      </c>
      <c r="F3233" s="799">
        <v>1500</v>
      </c>
      <c r="G3233" s="791" t="s">
        <v>9530</v>
      </c>
      <c r="H3233" s="800" t="s">
        <v>9531</v>
      </c>
      <c r="I3233" s="795" t="s">
        <v>9532</v>
      </c>
      <c r="J3233" s="795" t="s">
        <v>8671</v>
      </c>
      <c r="K3233" s="798" t="s">
        <v>8672</v>
      </c>
      <c r="L3233" s="791">
        <v>4</v>
      </c>
      <c r="M3233" s="791">
        <v>12</v>
      </c>
      <c r="N3233" s="801">
        <v>18000</v>
      </c>
      <c r="O3233" s="791"/>
      <c r="P3233" s="791"/>
      <c r="Q3233" s="801"/>
    </row>
    <row r="3234" spans="2:17">
      <c r="B3234" s="791" t="s">
        <v>1225</v>
      </c>
      <c r="C3234" s="797" t="s">
        <v>1226</v>
      </c>
      <c r="D3234" s="791" t="s">
        <v>8666</v>
      </c>
      <c r="E3234" s="798" t="s">
        <v>8746</v>
      </c>
      <c r="F3234" s="799">
        <v>2500</v>
      </c>
      <c r="G3234" s="791" t="s">
        <v>9533</v>
      </c>
      <c r="H3234" s="800" t="s">
        <v>9534</v>
      </c>
      <c r="I3234" s="795" t="s">
        <v>8895</v>
      </c>
      <c r="J3234" s="795" t="s">
        <v>8671</v>
      </c>
      <c r="K3234" s="798" t="s">
        <v>8672</v>
      </c>
      <c r="L3234" s="791">
        <v>4</v>
      </c>
      <c r="M3234" s="791">
        <v>12</v>
      </c>
      <c r="N3234" s="801">
        <v>30000</v>
      </c>
      <c r="O3234" s="791"/>
      <c r="P3234" s="791"/>
      <c r="Q3234" s="801"/>
    </row>
    <row r="3235" spans="2:17">
      <c r="B3235" s="791" t="s">
        <v>1225</v>
      </c>
      <c r="C3235" s="797" t="s">
        <v>1226</v>
      </c>
      <c r="D3235" s="791" t="s">
        <v>8666</v>
      </c>
      <c r="E3235" s="798" t="s">
        <v>8684</v>
      </c>
      <c r="F3235" s="799">
        <v>1500</v>
      </c>
      <c r="G3235" s="791" t="s">
        <v>9535</v>
      </c>
      <c r="H3235" s="800" t="s">
        <v>9536</v>
      </c>
      <c r="I3235" s="795" t="s">
        <v>8751</v>
      </c>
      <c r="J3235" s="795" t="s">
        <v>8751</v>
      </c>
      <c r="K3235" s="798" t="s">
        <v>8751</v>
      </c>
      <c r="L3235" s="791">
        <v>4</v>
      </c>
      <c r="M3235" s="791">
        <v>12</v>
      </c>
      <c r="N3235" s="801">
        <v>18000</v>
      </c>
      <c r="O3235" s="791">
        <v>2</v>
      </c>
      <c r="P3235" s="791">
        <v>6</v>
      </c>
      <c r="Q3235" s="801">
        <v>9000</v>
      </c>
    </row>
    <row r="3236" spans="2:17">
      <c r="B3236" s="791" t="s">
        <v>1225</v>
      </c>
      <c r="C3236" s="797" t="s">
        <v>1226</v>
      </c>
      <c r="D3236" s="791" t="s">
        <v>8666</v>
      </c>
      <c r="E3236" s="798" t="s">
        <v>8703</v>
      </c>
      <c r="F3236" s="799">
        <v>2700</v>
      </c>
      <c r="G3236" s="791" t="s">
        <v>9537</v>
      </c>
      <c r="H3236" s="800" t="s">
        <v>9538</v>
      </c>
      <c r="I3236" s="795" t="s">
        <v>9539</v>
      </c>
      <c r="J3236" s="795" t="s">
        <v>8835</v>
      </c>
      <c r="K3236" s="798" t="s">
        <v>8672</v>
      </c>
      <c r="L3236" s="791">
        <v>4</v>
      </c>
      <c r="M3236" s="791">
        <v>12</v>
      </c>
      <c r="N3236" s="801">
        <v>32400</v>
      </c>
      <c r="O3236" s="791"/>
      <c r="P3236" s="791"/>
      <c r="Q3236" s="801"/>
    </row>
    <row r="3237" spans="2:17">
      <c r="B3237" s="791" t="s">
        <v>1225</v>
      </c>
      <c r="C3237" s="797" t="s">
        <v>1226</v>
      </c>
      <c r="D3237" s="791" t="s">
        <v>8666</v>
      </c>
      <c r="E3237" s="798" t="s">
        <v>9540</v>
      </c>
      <c r="F3237" s="799">
        <v>4500</v>
      </c>
      <c r="G3237" s="791" t="s">
        <v>9541</v>
      </c>
      <c r="H3237" s="800" t="s">
        <v>9542</v>
      </c>
      <c r="I3237" s="795" t="s">
        <v>9543</v>
      </c>
      <c r="J3237" s="795" t="s">
        <v>8682</v>
      </c>
      <c r="K3237" s="798" t="s">
        <v>8683</v>
      </c>
      <c r="L3237" s="791">
        <v>4</v>
      </c>
      <c r="M3237" s="791">
        <v>12</v>
      </c>
      <c r="N3237" s="801">
        <v>54000</v>
      </c>
      <c r="O3237" s="791"/>
      <c r="P3237" s="791"/>
      <c r="Q3237" s="801"/>
    </row>
    <row r="3238" spans="2:17">
      <c r="B3238" s="791" t="s">
        <v>1225</v>
      </c>
      <c r="C3238" s="797" t="s">
        <v>1226</v>
      </c>
      <c r="D3238" s="791" t="s">
        <v>8666</v>
      </c>
      <c r="E3238" s="798" t="s">
        <v>8684</v>
      </c>
      <c r="F3238" s="799">
        <v>1500</v>
      </c>
      <c r="G3238" s="791" t="s">
        <v>9544</v>
      </c>
      <c r="H3238" s="800" t="s">
        <v>9545</v>
      </c>
      <c r="I3238" s="795" t="s">
        <v>9546</v>
      </c>
      <c r="J3238" s="795" t="s">
        <v>8677</v>
      </c>
      <c r="K3238" s="798" t="s">
        <v>8672</v>
      </c>
      <c r="L3238" s="791">
        <v>4</v>
      </c>
      <c r="M3238" s="791">
        <v>12</v>
      </c>
      <c r="N3238" s="801">
        <v>18000</v>
      </c>
      <c r="O3238" s="791"/>
      <c r="P3238" s="791"/>
      <c r="Q3238" s="801"/>
    </row>
    <row r="3239" spans="2:17">
      <c r="B3239" s="791" t="s">
        <v>1225</v>
      </c>
      <c r="C3239" s="797" t="s">
        <v>1226</v>
      </c>
      <c r="D3239" s="791" t="s">
        <v>8666</v>
      </c>
      <c r="E3239" s="798" t="s">
        <v>8746</v>
      </c>
      <c r="F3239" s="799">
        <v>2500</v>
      </c>
      <c r="G3239" s="791" t="s">
        <v>9547</v>
      </c>
      <c r="H3239" s="800" t="s">
        <v>9548</v>
      </c>
      <c r="I3239" s="795" t="s">
        <v>8830</v>
      </c>
      <c r="J3239" s="795" t="s">
        <v>8677</v>
      </c>
      <c r="K3239" s="798" t="s">
        <v>8672</v>
      </c>
      <c r="L3239" s="791">
        <v>4</v>
      </c>
      <c r="M3239" s="791">
        <v>12</v>
      </c>
      <c r="N3239" s="801">
        <v>30000</v>
      </c>
      <c r="O3239" s="791"/>
      <c r="P3239" s="791"/>
      <c r="Q3239" s="801"/>
    </row>
    <row r="3240" spans="2:17">
      <c r="B3240" s="791" t="s">
        <v>1225</v>
      </c>
      <c r="C3240" s="797" t="s">
        <v>1226</v>
      </c>
      <c r="D3240" s="791" t="s">
        <v>8666</v>
      </c>
      <c r="E3240" s="798" t="s">
        <v>9064</v>
      </c>
      <c r="F3240" s="799">
        <v>3500</v>
      </c>
      <c r="G3240" s="791" t="s">
        <v>9549</v>
      </c>
      <c r="H3240" s="800" t="s">
        <v>9550</v>
      </c>
      <c r="I3240" s="795" t="s">
        <v>9551</v>
      </c>
      <c r="J3240" s="795" t="s">
        <v>8671</v>
      </c>
      <c r="K3240" s="798" t="s">
        <v>8683</v>
      </c>
      <c r="L3240" s="791">
        <v>4</v>
      </c>
      <c r="M3240" s="791">
        <v>12</v>
      </c>
      <c r="N3240" s="801">
        <v>42000</v>
      </c>
      <c r="O3240" s="791"/>
      <c r="P3240" s="791"/>
      <c r="Q3240" s="801"/>
    </row>
    <row r="3241" spans="2:17">
      <c r="B3241" s="791" t="s">
        <v>1225</v>
      </c>
      <c r="C3241" s="797" t="s">
        <v>1226</v>
      </c>
      <c r="D3241" s="791" t="s">
        <v>8666</v>
      </c>
      <c r="E3241" s="798" t="s">
        <v>8719</v>
      </c>
      <c r="F3241" s="799">
        <v>2100</v>
      </c>
      <c r="G3241" s="791" t="s">
        <v>9552</v>
      </c>
      <c r="H3241" s="800" t="s">
        <v>9553</v>
      </c>
      <c r="I3241" s="795" t="s">
        <v>9554</v>
      </c>
      <c r="J3241" s="795" t="s">
        <v>8677</v>
      </c>
      <c r="K3241" s="798" t="s">
        <v>8672</v>
      </c>
      <c r="L3241" s="791">
        <v>4</v>
      </c>
      <c r="M3241" s="791">
        <v>12</v>
      </c>
      <c r="N3241" s="801">
        <v>25200</v>
      </c>
      <c r="O3241" s="791"/>
      <c r="P3241" s="791"/>
      <c r="Q3241" s="801"/>
    </row>
    <row r="3242" spans="2:17">
      <c r="B3242" s="791" t="s">
        <v>1225</v>
      </c>
      <c r="C3242" s="797" t="s">
        <v>1226</v>
      </c>
      <c r="D3242" s="791" t="s">
        <v>8666</v>
      </c>
      <c r="E3242" s="798" t="s">
        <v>8746</v>
      </c>
      <c r="F3242" s="799">
        <v>2500</v>
      </c>
      <c r="G3242" s="791" t="s">
        <v>9555</v>
      </c>
      <c r="H3242" s="800" t="s">
        <v>9556</v>
      </c>
      <c r="I3242" s="795" t="s">
        <v>9557</v>
      </c>
      <c r="J3242" s="795" t="s">
        <v>8682</v>
      </c>
      <c r="K3242" s="798" t="s">
        <v>8683</v>
      </c>
      <c r="L3242" s="791">
        <v>4</v>
      </c>
      <c r="M3242" s="791">
        <v>12</v>
      </c>
      <c r="N3242" s="801">
        <v>30000</v>
      </c>
      <c r="O3242" s="791"/>
      <c r="P3242" s="791"/>
      <c r="Q3242" s="801"/>
    </row>
    <row r="3243" spans="2:17">
      <c r="B3243" s="791" t="s">
        <v>1225</v>
      </c>
      <c r="C3243" s="797" t="s">
        <v>1226</v>
      </c>
      <c r="D3243" s="791" t="s">
        <v>8666</v>
      </c>
      <c r="E3243" s="798" t="s">
        <v>8712</v>
      </c>
      <c r="F3243" s="799">
        <v>2100</v>
      </c>
      <c r="G3243" s="791" t="s">
        <v>9558</v>
      </c>
      <c r="H3243" s="800" t="s">
        <v>9559</v>
      </c>
      <c r="I3243" s="795" t="s">
        <v>9560</v>
      </c>
      <c r="J3243" s="795" t="s">
        <v>8677</v>
      </c>
      <c r="K3243" s="798" t="s">
        <v>8672</v>
      </c>
      <c r="L3243" s="791">
        <v>4</v>
      </c>
      <c r="M3243" s="791">
        <v>12</v>
      </c>
      <c r="N3243" s="801">
        <v>25200</v>
      </c>
      <c r="O3243" s="791"/>
      <c r="P3243" s="791"/>
      <c r="Q3243" s="801"/>
    </row>
    <row r="3244" spans="2:17">
      <c r="B3244" s="791" t="s">
        <v>1225</v>
      </c>
      <c r="C3244" s="797" t="s">
        <v>1226</v>
      </c>
      <c r="D3244" s="791" t="s">
        <v>8666</v>
      </c>
      <c r="E3244" s="798" t="s">
        <v>8684</v>
      </c>
      <c r="F3244" s="799">
        <v>1500</v>
      </c>
      <c r="G3244" s="791" t="s">
        <v>9561</v>
      </c>
      <c r="H3244" s="800" t="s">
        <v>9562</v>
      </c>
      <c r="I3244" s="795" t="s">
        <v>9041</v>
      </c>
      <c r="J3244" s="795" t="s">
        <v>8671</v>
      </c>
      <c r="K3244" s="798" t="s">
        <v>8672</v>
      </c>
      <c r="L3244" s="791">
        <v>4</v>
      </c>
      <c r="M3244" s="791">
        <v>12</v>
      </c>
      <c r="N3244" s="801">
        <v>18000</v>
      </c>
      <c r="O3244" s="791"/>
      <c r="P3244" s="791"/>
      <c r="Q3244" s="801"/>
    </row>
    <row r="3245" spans="2:17">
      <c r="B3245" s="791" t="s">
        <v>1225</v>
      </c>
      <c r="C3245" s="797" t="s">
        <v>1226</v>
      </c>
      <c r="D3245" s="791" t="s">
        <v>8666</v>
      </c>
      <c r="E3245" s="798" t="s">
        <v>8929</v>
      </c>
      <c r="F3245" s="799">
        <v>1500</v>
      </c>
      <c r="G3245" s="791" t="s">
        <v>9563</v>
      </c>
      <c r="H3245" s="800" t="s">
        <v>9564</v>
      </c>
      <c r="I3245" s="795" t="s">
        <v>8687</v>
      </c>
      <c r="J3245" s="795" t="s">
        <v>8677</v>
      </c>
      <c r="K3245" s="798" t="s">
        <v>8672</v>
      </c>
      <c r="L3245" s="791">
        <v>4</v>
      </c>
      <c r="M3245" s="791">
        <v>12</v>
      </c>
      <c r="N3245" s="801">
        <v>18000</v>
      </c>
      <c r="O3245" s="791"/>
      <c r="P3245" s="791"/>
      <c r="Q3245" s="801"/>
    </row>
    <row r="3246" spans="2:17">
      <c r="B3246" s="791" t="s">
        <v>1225</v>
      </c>
      <c r="C3246" s="797" t="s">
        <v>1226</v>
      </c>
      <c r="D3246" s="791" t="s">
        <v>8666</v>
      </c>
      <c r="E3246" s="798" t="s">
        <v>8684</v>
      </c>
      <c r="F3246" s="799">
        <v>1500</v>
      </c>
      <c r="G3246" s="791" t="s">
        <v>9565</v>
      </c>
      <c r="H3246" s="800" t="s">
        <v>9566</v>
      </c>
      <c r="I3246" s="795" t="s">
        <v>9567</v>
      </c>
      <c r="J3246" s="795" t="s">
        <v>8671</v>
      </c>
      <c r="K3246" s="798" t="s">
        <v>8672</v>
      </c>
      <c r="L3246" s="791">
        <v>4</v>
      </c>
      <c r="M3246" s="791">
        <v>12</v>
      </c>
      <c r="N3246" s="801">
        <v>18000</v>
      </c>
      <c r="O3246" s="791"/>
      <c r="P3246" s="791"/>
      <c r="Q3246" s="801"/>
    </row>
    <row r="3247" spans="2:17">
      <c r="B3247" s="791" t="s">
        <v>1225</v>
      </c>
      <c r="C3247" s="797" t="s">
        <v>1226</v>
      </c>
      <c r="D3247" s="791" t="s">
        <v>8666</v>
      </c>
      <c r="E3247" s="798" t="s">
        <v>8841</v>
      </c>
      <c r="F3247" s="799">
        <v>4650</v>
      </c>
      <c r="G3247" s="791" t="s">
        <v>9568</v>
      </c>
      <c r="H3247" s="800" t="s">
        <v>9569</v>
      </c>
      <c r="I3247" s="795" t="s">
        <v>9570</v>
      </c>
      <c r="J3247" s="795" t="s">
        <v>8682</v>
      </c>
      <c r="K3247" s="798" t="s">
        <v>8683</v>
      </c>
      <c r="L3247" s="791">
        <v>4</v>
      </c>
      <c r="M3247" s="791">
        <v>12</v>
      </c>
      <c r="N3247" s="801">
        <v>55800</v>
      </c>
      <c r="O3247" s="791"/>
      <c r="P3247" s="791"/>
      <c r="Q3247" s="801"/>
    </row>
    <row r="3248" spans="2:17">
      <c r="B3248" s="791" t="s">
        <v>1225</v>
      </c>
      <c r="C3248" s="797" t="s">
        <v>1226</v>
      </c>
      <c r="D3248" s="791" t="s">
        <v>8666</v>
      </c>
      <c r="E3248" s="798" t="s">
        <v>8691</v>
      </c>
      <c r="F3248" s="799">
        <v>4500</v>
      </c>
      <c r="G3248" s="791" t="s">
        <v>9571</v>
      </c>
      <c r="H3248" s="800" t="s">
        <v>9572</v>
      </c>
      <c r="I3248" s="795" t="s">
        <v>9573</v>
      </c>
      <c r="J3248" s="795" t="s">
        <v>8671</v>
      </c>
      <c r="K3248" s="798" t="s">
        <v>8672</v>
      </c>
      <c r="L3248" s="791">
        <v>4</v>
      </c>
      <c r="M3248" s="791">
        <v>12</v>
      </c>
      <c r="N3248" s="801">
        <v>54000</v>
      </c>
      <c r="O3248" s="791"/>
      <c r="P3248" s="791"/>
      <c r="Q3248" s="801"/>
    </row>
    <row r="3249" spans="2:17">
      <c r="B3249" s="791" t="s">
        <v>1225</v>
      </c>
      <c r="C3249" s="797" t="s">
        <v>1226</v>
      </c>
      <c r="D3249" s="791" t="s">
        <v>8666</v>
      </c>
      <c r="E3249" s="798" t="s">
        <v>8746</v>
      </c>
      <c r="F3249" s="799">
        <v>2500</v>
      </c>
      <c r="G3249" s="791" t="s">
        <v>9574</v>
      </c>
      <c r="H3249" s="800" t="s">
        <v>9575</v>
      </c>
      <c r="I3249" s="795" t="s">
        <v>8830</v>
      </c>
      <c r="J3249" s="795" t="s">
        <v>8671</v>
      </c>
      <c r="K3249" s="798" t="s">
        <v>8672</v>
      </c>
      <c r="L3249" s="791">
        <v>4</v>
      </c>
      <c r="M3249" s="791">
        <v>12</v>
      </c>
      <c r="N3249" s="801">
        <v>30000</v>
      </c>
      <c r="O3249" s="791"/>
      <c r="P3249" s="791"/>
      <c r="Q3249" s="801"/>
    </row>
    <row r="3250" spans="2:17">
      <c r="B3250" s="791" t="s">
        <v>1225</v>
      </c>
      <c r="C3250" s="797" t="s">
        <v>1226</v>
      </c>
      <c r="D3250" s="791" t="s">
        <v>8666</v>
      </c>
      <c r="E3250" s="798" t="s">
        <v>9576</v>
      </c>
      <c r="F3250" s="799">
        <v>3500</v>
      </c>
      <c r="G3250" s="791" t="s">
        <v>9577</v>
      </c>
      <c r="H3250" s="800" t="s">
        <v>9578</v>
      </c>
      <c r="I3250" s="795" t="s">
        <v>9579</v>
      </c>
      <c r="J3250" s="795" t="s">
        <v>8671</v>
      </c>
      <c r="K3250" s="798" t="s">
        <v>8683</v>
      </c>
      <c r="L3250" s="791">
        <v>4</v>
      </c>
      <c r="M3250" s="791">
        <v>12</v>
      </c>
      <c r="N3250" s="801">
        <v>42000</v>
      </c>
      <c r="O3250" s="791"/>
      <c r="P3250" s="791"/>
      <c r="Q3250" s="801"/>
    </row>
    <row r="3251" spans="2:17">
      <c r="B3251" s="791" t="s">
        <v>1225</v>
      </c>
      <c r="C3251" s="797" t="s">
        <v>1226</v>
      </c>
      <c r="D3251" s="791" t="s">
        <v>8666</v>
      </c>
      <c r="E3251" s="798" t="s">
        <v>8841</v>
      </c>
      <c r="F3251" s="799">
        <v>5500</v>
      </c>
      <c r="G3251" s="791" t="s">
        <v>9580</v>
      </c>
      <c r="H3251" s="800" t="s">
        <v>9581</v>
      </c>
      <c r="I3251" s="795" t="s">
        <v>9451</v>
      </c>
      <c r="J3251" s="795" t="s">
        <v>8671</v>
      </c>
      <c r="K3251" s="798" t="s">
        <v>8683</v>
      </c>
      <c r="L3251" s="791">
        <v>4</v>
      </c>
      <c r="M3251" s="791">
        <v>12</v>
      </c>
      <c r="N3251" s="801">
        <v>66000</v>
      </c>
      <c r="O3251" s="791"/>
      <c r="P3251" s="791"/>
      <c r="Q3251" s="801"/>
    </row>
    <row r="3252" spans="2:17">
      <c r="B3252" s="791" t="s">
        <v>1225</v>
      </c>
      <c r="C3252" s="797" t="s">
        <v>1226</v>
      </c>
      <c r="D3252" s="791" t="s">
        <v>8666</v>
      </c>
      <c r="E3252" s="798" t="s">
        <v>9416</v>
      </c>
      <c r="F3252" s="799">
        <v>6500</v>
      </c>
      <c r="G3252" s="791" t="s">
        <v>9582</v>
      </c>
      <c r="H3252" s="800" t="s">
        <v>9583</v>
      </c>
      <c r="I3252" s="795" t="s">
        <v>9584</v>
      </c>
      <c r="J3252" s="795" t="s">
        <v>8671</v>
      </c>
      <c r="K3252" s="798" t="s">
        <v>8683</v>
      </c>
      <c r="L3252" s="791">
        <v>4</v>
      </c>
      <c r="M3252" s="791">
        <v>12</v>
      </c>
      <c r="N3252" s="801">
        <v>78000</v>
      </c>
      <c r="O3252" s="791"/>
      <c r="P3252" s="791"/>
      <c r="Q3252" s="801"/>
    </row>
    <row r="3253" spans="2:17">
      <c r="B3253" s="791" t="s">
        <v>1225</v>
      </c>
      <c r="C3253" s="797" t="s">
        <v>1226</v>
      </c>
      <c r="D3253" s="791" t="s">
        <v>8666</v>
      </c>
      <c r="E3253" s="798" t="s">
        <v>8784</v>
      </c>
      <c r="F3253" s="799">
        <v>1500</v>
      </c>
      <c r="G3253" s="791" t="s">
        <v>9585</v>
      </c>
      <c r="H3253" s="800" t="s">
        <v>9586</v>
      </c>
      <c r="I3253" s="795" t="s">
        <v>9587</v>
      </c>
      <c r="J3253" s="795" t="s">
        <v>8723</v>
      </c>
      <c r="K3253" s="798" t="s">
        <v>8683</v>
      </c>
      <c r="L3253" s="791">
        <v>4</v>
      </c>
      <c r="M3253" s="791">
        <v>12</v>
      </c>
      <c r="N3253" s="801">
        <v>18000</v>
      </c>
      <c r="O3253" s="791">
        <v>2</v>
      </c>
      <c r="P3253" s="791">
        <v>6</v>
      </c>
      <c r="Q3253" s="801">
        <v>9000</v>
      </c>
    </row>
    <row r="3254" spans="2:17">
      <c r="B3254" s="791" t="s">
        <v>1225</v>
      </c>
      <c r="C3254" s="797" t="s">
        <v>1226</v>
      </c>
      <c r="D3254" s="791" t="s">
        <v>8666</v>
      </c>
      <c r="E3254" s="798" t="s">
        <v>8929</v>
      </c>
      <c r="F3254" s="799">
        <v>1500</v>
      </c>
      <c r="G3254" s="791" t="s">
        <v>9588</v>
      </c>
      <c r="H3254" s="800" t="s">
        <v>9589</v>
      </c>
      <c r="I3254" s="795" t="s">
        <v>9590</v>
      </c>
      <c r="J3254" s="795" t="s">
        <v>8671</v>
      </c>
      <c r="K3254" s="798" t="s">
        <v>8672</v>
      </c>
      <c r="L3254" s="791">
        <v>4</v>
      </c>
      <c r="M3254" s="791">
        <v>12</v>
      </c>
      <c r="N3254" s="801">
        <v>18000</v>
      </c>
      <c r="O3254" s="791"/>
      <c r="P3254" s="791"/>
      <c r="Q3254" s="801"/>
    </row>
    <row r="3255" spans="2:17">
      <c r="B3255" s="791" t="s">
        <v>1225</v>
      </c>
      <c r="C3255" s="797" t="s">
        <v>1226</v>
      </c>
      <c r="D3255" s="791" t="s">
        <v>8666</v>
      </c>
      <c r="E3255" s="798" t="s">
        <v>8673</v>
      </c>
      <c r="F3255" s="799">
        <v>3100</v>
      </c>
      <c r="G3255" s="791" t="s">
        <v>9591</v>
      </c>
      <c r="H3255" s="800" t="s">
        <v>9592</v>
      </c>
      <c r="I3255" s="795" t="s">
        <v>8813</v>
      </c>
      <c r="J3255" s="795" t="s">
        <v>8671</v>
      </c>
      <c r="K3255" s="798" t="s">
        <v>8672</v>
      </c>
      <c r="L3255" s="791">
        <v>4</v>
      </c>
      <c r="M3255" s="791">
        <v>12</v>
      </c>
      <c r="N3255" s="801">
        <v>37200</v>
      </c>
      <c r="O3255" s="791"/>
      <c r="P3255" s="791"/>
      <c r="Q3255" s="801"/>
    </row>
    <row r="3256" spans="2:17">
      <c r="B3256" s="791" t="s">
        <v>1225</v>
      </c>
      <c r="C3256" s="797" t="s">
        <v>1226</v>
      </c>
      <c r="D3256" s="791" t="s">
        <v>8666</v>
      </c>
      <c r="E3256" s="798" t="s">
        <v>8712</v>
      </c>
      <c r="F3256" s="799">
        <v>2000</v>
      </c>
      <c r="G3256" s="791" t="s">
        <v>9593</v>
      </c>
      <c r="H3256" s="800" t="s">
        <v>9594</v>
      </c>
      <c r="I3256" s="795" t="s">
        <v>8830</v>
      </c>
      <c r="J3256" s="795" t="s">
        <v>8671</v>
      </c>
      <c r="K3256" s="798" t="s">
        <v>8672</v>
      </c>
      <c r="L3256" s="791">
        <v>4</v>
      </c>
      <c r="M3256" s="791">
        <v>12</v>
      </c>
      <c r="N3256" s="801">
        <v>24000</v>
      </c>
      <c r="O3256" s="791"/>
      <c r="P3256" s="791"/>
      <c r="Q3256" s="801"/>
    </row>
    <row r="3257" spans="2:17">
      <c r="B3257" s="791" t="s">
        <v>1225</v>
      </c>
      <c r="C3257" s="791" t="s">
        <v>1226</v>
      </c>
      <c r="D3257" s="791" t="s">
        <v>8666</v>
      </c>
      <c r="E3257" s="798" t="s">
        <v>8684</v>
      </c>
      <c r="F3257" s="799">
        <v>1500</v>
      </c>
      <c r="G3257" s="791" t="s">
        <v>9595</v>
      </c>
      <c r="H3257" s="800" t="s">
        <v>9596</v>
      </c>
      <c r="I3257" s="795" t="s">
        <v>9597</v>
      </c>
      <c r="J3257" s="795" t="s">
        <v>8677</v>
      </c>
      <c r="K3257" s="798" t="s">
        <v>8672</v>
      </c>
      <c r="L3257" s="791">
        <v>4</v>
      </c>
      <c r="M3257" s="791">
        <v>12</v>
      </c>
      <c r="N3257" s="801">
        <v>18000</v>
      </c>
      <c r="O3257" s="791"/>
      <c r="P3257" s="791"/>
      <c r="Q3257" s="801"/>
    </row>
    <row r="3258" spans="2:17">
      <c r="B3258" s="791" t="s">
        <v>1225</v>
      </c>
      <c r="C3258" s="797" t="s">
        <v>1226</v>
      </c>
      <c r="D3258" s="791" t="s">
        <v>8666</v>
      </c>
      <c r="E3258" s="798" t="s">
        <v>8684</v>
      </c>
      <c r="F3258" s="799">
        <v>1500</v>
      </c>
      <c r="G3258" s="791" t="s">
        <v>9598</v>
      </c>
      <c r="H3258" s="800" t="s">
        <v>9599</v>
      </c>
      <c r="I3258" s="795" t="s">
        <v>8687</v>
      </c>
      <c r="J3258" s="795" t="s">
        <v>8677</v>
      </c>
      <c r="K3258" s="798" t="s">
        <v>8672</v>
      </c>
      <c r="L3258" s="791">
        <v>4</v>
      </c>
      <c r="M3258" s="791">
        <v>12</v>
      </c>
      <c r="N3258" s="801">
        <v>18000</v>
      </c>
      <c r="O3258" s="791"/>
      <c r="P3258" s="791"/>
      <c r="Q3258" s="801"/>
    </row>
    <row r="3259" spans="2:17">
      <c r="B3259" s="791" t="s">
        <v>1225</v>
      </c>
      <c r="C3259" s="797" t="s">
        <v>1226</v>
      </c>
      <c r="D3259" s="791" t="s">
        <v>8666</v>
      </c>
      <c r="E3259" s="798" t="s">
        <v>8746</v>
      </c>
      <c r="F3259" s="799">
        <v>2500</v>
      </c>
      <c r="G3259" s="791" t="s">
        <v>9600</v>
      </c>
      <c r="H3259" s="800" t="s">
        <v>9601</v>
      </c>
      <c r="I3259" s="795" t="s">
        <v>9006</v>
      </c>
      <c r="J3259" s="795" t="s">
        <v>8671</v>
      </c>
      <c r="K3259" s="798" t="s">
        <v>8672</v>
      </c>
      <c r="L3259" s="791">
        <v>4</v>
      </c>
      <c r="M3259" s="791">
        <v>12</v>
      </c>
      <c r="N3259" s="801">
        <v>30000</v>
      </c>
      <c r="O3259" s="791"/>
      <c r="P3259" s="791"/>
      <c r="Q3259" s="801"/>
    </row>
    <row r="3260" spans="2:17">
      <c r="B3260" s="791" t="s">
        <v>1225</v>
      </c>
      <c r="C3260" s="797" t="s">
        <v>1226</v>
      </c>
      <c r="D3260" s="791" t="s">
        <v>8666</v>
      </c>
      <c r="E3260" s="798" t="s">
        <v>8762</v>
      </c>
      <c r="F3260" s="799">
        <v>4000</v>
      </c>
      <c r="G3260" s="791" t="s">
        <v>9602</v>
      </c>
      <c r="H3260" s="800" t="s">
        <v>9603</v>
      </c>
      <c r="I3260" s="795" t="s">
        <v>9604</v>
      </c>
      <c r="J3260" s="795" t="s">
        <v>8671</v>
      </c>
      <c r="K3260" s="798" t="s">
        <v>8683</v>
      </c>
      <c r="L3260" s="791">
        <v>4</v>
      </c>
      <c r="M3260" s="791">
        <v>12</v>
      </c>
      <c r="N3260" s="801">
        <v>48000</v>
      </c>
      <c r="O3260" s="791"/>
      <c r="P3260" s="791"/>
      <c r="Q3260" s="801"/>
    </row>
    <row r="3261" spans="2:17">
      <c r="B3261" s="791" t="s">
        <v>1225</v>
      </c>
      <c r="C3261" s="797" t="s">
        <v>1226</v>
      </c>
      <c r="D3261" s="791" t="s">
        <v>8666</v>
      </c>
      <c r="E3261" s="798" t="s">
        <v>8814</v>
      </c>
      <c r="F3261" s="799">
        <v>1041.3599999999999</v>
      </c>
      <c r="G3261" s="791" t="s">
        <v>9605</v>
      </c>
      <c r="H3261" s="800" t="s">
        <v>9606</v>
      </c>
      <c r="I3261" s="795" t="s">
        <v>8751</v>
      </c>
      <c r="J3261" s="795" t="s">
        <v>8751</v>
      </c>
      <c r="K3261" s="798" t="s">
        <v>8751</v>
      </c>
      <c r="L3261" s="791">
        <v>4</v>
      </c>
      <c r="M3261" s="791">
        <v>12</v>
      </c>
      <c r="N3261" s="801">
        <v>12496.32</v>
      </c>
      <c r="O3261" s="791">
        <v>2</v>
      </c>
      <c r="P3261" s="791">
        <v>6</v>
      </c>
      <c r="Q3261" s="801">
        <v>6248.1599999999989</v>
      </c>
    </row>
    <row r="3262" spans="2:17">
      <c r="B3262" s="791" t="s">
        <v>1225</v>
      </c>
      <c r="C3262" s="797" t="s">
        <v>1226</v>
      </c>
      <c r="D3262" s="791" t="s">
        <v>8666</v>
      </c>
      <c r="E3262" s="798" t="s">
        <v>8712</v>
      </c>
      <c r="F3262" s="799">
        <v>2100</v>
      </c>
      <c r="G3262" s="791" t="s">
        <v>9607</v>
      </c>
      <c r="H3262" s="800" t="s">
        <v>9608</v>
      </c>
      <c r="I3262" s="795" t="s">
        <v>9609</v>
      </c>
      <c r="J3262" s="795" t="s">
        <v>8671</v>
      </c>
      <c r="K3262" s="798" t="s">
        <v>8672</v>
      </c>
      <c r="L3262" s="791">
        <v>4</v>
      </c>
      <c r="M3262" s="791">
        <v>12</v>
      </c>
      <c r="N3262" s="801">
        <v>25200</v>
      </c>
      <c r="O3262" s="791"/>
      <c r="P3262" s="791"/>
      <c r="Q3262" s="801"/>
    </row>
    <row r="3263" spans="2:17">
      <c r="B3263" s="791" t="s">
        <v>1225</v>
      </c>
      <c r="C3263" s="797" t="s">
        <v>1226</v>
      </c>
      <c r="D3263" s="791" t="s">
        <v>8666</v>
      </c>
      <c r="E3263" s="798" t="s">
        <v>9247</v>
      </c>
      <c r="F3263" s="799">
        <v>2200</v>
      </c>
      <c r="G3263" s="791" t="s">
        <v>9610</v>
      </c>
      <c r="H3263" s="800" t="s">
        <v>9611</v>
      </c>
      <c r="I3263" s="795" t="s">
        <v>9612</v>
      </c>
      <c r="J3263" s="795" t="s">
        <v>8723</v>
      </c>
      <c r="K3263" s="798" t="s">
        <v>8683</v>
      </c>
      <c r="L3263" s="791">
        <v>4</v>
      </c>
      <c r="M3263" s="791">
        <v>12</v>
      </c>
      <c r="N3263" s="801">
        <v>26400</v>
      </c>
      <c r="O3263" s="791"/>
      <c r="P3263" s="791"/>
      <c r="Q3263" s="801"/>
    </row>
    <row r="3264" spans="2:17">
      <c r="B3264" s="791" t="s">
        <v>1225</v>
      </c>
      <c r="C3264" s="797" t="s">
        <v>1226</v>
      </c>
      <c r="D3264" s="791" t="s">
        <v>8666</v>
      </c>
      <c r="E3264" s="798" t="s">
        <v>9613</v>
      </c>
      <c r="F3264" s="799">
        <v>6000</v>
      </c>
      <c r="G3264" s="791" t="s">
        <v>9614</v>
      </c>
      <c r="H3264" s="800" t="s">
        <v>9615</v>
      </c>
      <c r="I3264" s="795" t="s">
        <v>9616</v>
      </c>
      <c r="J3264" s="795" t="s">
        <v>8671</v>
      </c>
      <c r="K3264" s="798" t="s">
        <v>8683</v>
      </c>
      <c r="L3264" s="791">
        <v>4</v>
      </c>
      <c r="M3264" s="791">
        <v>12</v>
      </c>
      <c r="N3264" s="801">
        <v>72000</v>
      </c>
      <c r="O3264" s="791"/>
      <c r="P3264" s="791"/>
      <c r="Q3264" s="801"/>
    </row>
    <row r="3265" spans="2:17">
      <c r="B3265" s="791" t="s">
        <v>1225</v>
      </c>
      <c r="C3265" s="797" t="s">
        <v>1226</v>
      </c>
      <c r="D3265" s="791" t="s">
        <v>8666</v>
      </c>
      <c r="E3265" s="798" t="s">
        <v>8684</v>
      </c>
      <c r="F3265" s="799">
        <v>1500</v>
      </c>
      <c r="G3265" s="791" t="s">
        <v>9617</v>
      </c>
      <c r="H3265" s="800" t="s">
        <v>9618</v>
      </c>
      <c r="I3265" s="795" t="s">
        <v>8687</v>
      </c>
      <c r="J3265" s="795" t="s">
        <v>8677</v>
      </c>
      <c r="K3265" s="798" t="s">
        <v>8672</v>
      </c>
      <c r="L3265" s="791">
        <v>4</v>
      </c>
      <c r="M3265" s="791">
        <v>12</v>
      </c>
      <c r="N3265" s="801">
        <v>18000</v>
      </c>
      <c r="O3265" s="791"/>
      <c r="P3265" s="791"/>
      <c r="Q3265" s="801"/>
    </row>
    <row r="3266" spans="2:17">
      <c r="B3266" s="791" t="s">
        <v>1225</v>
      </c>
      <c r="C3266" s="797" t="s">
        <v>1226</v>
      </c>
      <c r="D3266" s="791" t="s">
        <v>8666</v>
      </c>
      <c r="E3266" s="798" t="s">
        <v>8746</v>
      </c>
      <c r="F3266" s="799">
        <v>2500</v>
      </c>
      <c r="G3266" s="791" t="s">
        <v>9619</v>
      </c>
      <c r="H3266" s="800" t="s">
        <v>9620</v>
      </c>
      <c r="I3266" s="795" t="s">
        <v>9621</v>
      </c>
      <c r="J3266" s="795" t="s">
        <v>8671</v>
      </c>
      <c r="K3266" s="798" t="s">
        <v>8683</v>
      </c>
      <c r="L3266" s="791">
        <v>4</v>
      </c>
      <c r="M3266" s="791">
        <v>12</v>
      </c>
      <c r="N3266" s="801">
        <v>30000</v>
      </c>
      <c r="O3266" s="791"/>
      <c r="P3266" s="791"/>
      <c r="Q3266" s="801"/>
    </row>
    <row r="3267" spans="2:17">
      <c r="B3267" s="791" t="s">
        <v>1225</v>
      </c>
      <c r="C3267" s="797" t="s">
        <v>1226</v>
      </c>
      <c r="D3267" s="791" t="s">
        <v>8666</v>
      </c>
      <c r="E3267" s="798" t="s">
        <v>8925</v>
      </c>
      <c r="F3267" s="799">
        <v>1800</v>
      </c>
      <c r="G3267" s="791" t="s">
        <v>9622</v>
      </c>
      <c r="H3267" s="800" t="s">
        <v>9623</v>
      </c>
      <c r="I3267" s="795" t="s">
        <v>9624</v>
      </c>
      <c r="J3267" s="795" t="s">
        <v>8677</v>
      </c>
      <c r="K3267" s="798" t="s">
        <v>8672</v>
      </c>
      <c r="L3267" s="791">
        <v>4</v>
      </c>
      <c r="M3267" s="791">
        <v>12</v>
      </c>
      <c r="N3267" s="801">
        <v>21600</v>
      </c>
      <c r="O3267" s="791"/>
      <c r="P3267" s="791"/>
      <c r="Q3267" s="801"/>
    </row>
    <row r="3268" spans="2:17">
      <c r="B3268" s="791" t="s">
        <v>1225</v>
      </c>
      <c r="C3268" s="797" t="s">
        <v>1226</v>
      </c>
      <c r="D3268" s="791" t="s">
        <v>8666</v>
      </c>
      <c r="E3268" s="798" t="s">
        <v>8719</v>
      </c>
      <c r="F3268" s="799">
        <v>2100</v>
      </c>
      <c r="G3268" s="791" t="s">
        <v>9625</v>
      </c>
      <c r="H3268" s="800" t="s">
        <v>9626</v>
      </c>
      <c r="I3268" s="795" t="s">
        <v>8698</v>
      </c>
      <c r="J3268" s="795" t="s">
        <v>8677</v>
      </c>
      <c r="K3268" s="798" t="s">
        <v>8672</v>
      </c>
      <c r="L3268" s="791">
        <v>4</v>
      </c>
      <c r="M3268" s="791">
        <v>12</v>
      </c>
      <c r="N3268" s="801">
        <v>25200</v>
      </c>
      <c r="O3268" s="791"/>
      <c r="P3268" s="791"/>
      <c r="Q3268" s="801"/>
    </row>
    <row r="3269" spans="2:17">
      <c r="B3269" s="791" t="s">
        <v>1225</v>
      </c>
      <c r="C3269" s="797" t="s">
        <v>1226</v>
      </c>
      <c r="D3269" s="791" t="s">
        <v>8666</v>
      </c>
      <c r="E3269" s="798" t="s">
        <v>8759</v>
      </c>
      <c r="F3269" s="799">
        <v>3500</v>
      </c>
      <c r="G3269" s="791" t="s">
        <v>9627</v>
      </c>
      <c r="H3269" s="800" t="s">
        <v>9628</v>
      </c>
      <c r="I3269" s="795" t="s">
        <v>9629</v>
      </c>
      <c r="J3269" s="795" t="s">
        <v>8835</v>
      </c>
      <c r="K3269" s="798" t="s">
        <v>8672</v>
      </c>
      <c r="L3269" s="791">
        <v>4</v>
      </c>
      <c r="M3269" s="791">
        <v>12</v>
      </c>
      <c r="N3269" s="801">
        <v>42000</v>
      </c>
      <c r="O3269" s="791"/>
      <c r="P3269" s="791"/>
      <c r="Q3269" s="801"/>
    </row>
    <row r="3270" spans="2:17">
      <c r="B3270" s="791" t="s">
        <v>1225</v>
      </c>
      <c r="C3270" s="797" t="s">
        <v>1226</v>
      </c>
      <c r="D3270" s="791" t="s">
        <v>8666</v>
      </c>
      <c r="E3270" s="798" t="s">
        <v>8784</v>
      </c>
      <c r="F3270" s="799">
        <v>1500</v>
      </c>
      <c r="G3270" s="791" t="s">
        <v>9630</v>
      </c>
      <c r="H3270" s="800" t="s">
        <v>9631</v>
      </c>
      <c r="I3270" s="795" t="s">
        <v>9632</v>
      </c>
      <c r="J3270" s="795" t="s">
        <v>8677</v>
      </c>
      <c r="K3270" s="798" t="s">
        <v>8724</v>
      </c>
      <c r="L3270" s="791">
        <v>4</v>
      </c>
      <c r="M3270" s="791">
        <v>12</v>
      </c>
      <c r="N3270" s="801">
        <v>18000</v>
      </c>
      <c r="O3270" s="791"/>
      <c r="P3270" s="791"/>
      <c r="Q3270" s="801"/>
    </row>
    <row r="3271" spans="2:17">
      <c r="B3271" s="791" t="s">
        <v>1225</v>
      </c>
      <c r="C3271" s="797" t="s">
        <v>1226</v>
      </c>
      <c r="D3271" s="791" t="s">
        <v>8666</v>
      </c>
      <c r="E3271" s="798" t="s">
        <v>8716</v>
      </c>
      <c r="F3271" s="799">
        <v>2100</v>
      </c>
      <c r="G3271" s="791" t="s">
        <v>9633</v>
      </c>
      <c r="H3271" s="800" t="s">
        <v>9634</v>
      </c>
      <c r="I3271" s="795" t="s">
        <v>9635</v>
      </c>
      <c r="J3271" s="795" t="s">
        <v>8682</v>
      </c>
      <c r="K3271" s="798" t="s">
        <v>8683</v>
      </c>
      <c r="L3271" s="791">
        <v>4</v>
      </c>
      <c r="M3271" s="791">
        <v>12</v>
      </c>
      <c r="N3271" s="801">
        <v>25200</v>
      </c>
      <c r="O3271" s="791"/>
      <c r="P3271" s="791"/>
      <c r="Q3271" s="801"/>
    </row>
    <row r="3272" spans="2:17">
      <c r="B3272" s="791" t="s">
        <v>1225</v>
      </c>
      <c r="C3272" s="797" t="s">
        <v>1226</v>
      </c>
      <c r="D3272" s="791" t="s">
        <v>8666</v>
      </c>
      <c r="E3272" s="798" t="s">
        <v>8703</v>
      </c>
      <c r="F3272" s="799">
        <v>2700</v>
      </c>
      <c r="G3272" s="791" t="s">
        <v>9636</v>
      </c>
      <c r="H3272" s="800" t="s">
        <v>9637</v>
      </c>
      <c r="I3272" s="795" t="s">
        <v>8687</v>
      </c>
      <c r="J3272" s="795" t="s">
        <v>8677</v>
      </c>
      <c r="K3272" s="798" t="s">
        <v>8672</v>
      </c>
      <c r="L3272" s="791">
        <v>4</v>
      </c>
      <c r="M3272" s="791">
        <v>12</v>
      </c>
      <c r="N3272" s="801">
        <v>32400</v>
      </c>
      <c r="O3272" s="791"/>
      <c r="P3272" s="791"/>
      <c r="Q3272" s="801"/>
    </row>
    <row r="3273" spans="2:17">
      <c r="B3273" s="791" t="s">
        <v>1225</v>
      </c>
      <c r="C3273" s="797" t="s">
        <v>1226</v>
      </c>
      <c r="D3273" s="791" t="s">
        <v>8666</v>
      </c>
      <c r="E3273" s="798" t="s">
        <v>8759</v>
      </c>
      <c r="F3273" s="799">
        <v>3500</v>
      </c>
      <c r="G3273" s="791" t="s">
        <v>9638</v>
      </c>
      <c r="H3273" s="800" t="s">
        <v>9639</v>
      </c>
      <c r="I3273" s="795" t="s">
        <v>9329</v>
      </c>
      <c r="J3273" s="795" t="s">
        <v>8682</v>
      </c>
      <c r="K3273" s="798" t="s">
        <v>8683</v>
      </c>
      <c r="L3273" s="791">
        <v>4</v>
      </c>
      <c r="M3273" s="791">
        <v>12</v>
      </c>
      <c r="N3273" s="801">
        <v>42000</v>
      </c>
      <c r="O3273" s="791"/>
      <c r="P3273" s="791"/>
      <c r="Q3273" s="801"/>
    </row>
    <row r="3274" spans="2:17">
      <c r="B3274" s="791" t="s">
        <v>1225</v>
      </c>
      <c r="C3274" s="797" t="s">
        <v>1226</v>
      </c>
      <c r="D3274" s="791" t="s">
        <v>8666</v>
      </c>
      <c r="E3274" s="798" t="s">
        <v>8784</v>
      </c>
      <c r="F3274" s="799">
        <v>1500</v>
      </c>
      <c r="G3274" s="791" t="s">
        <v>9640</v>
      </c>
      <c r="H3274" s="800" t="s">
        <v>9641</v>
      </c>
      <c r="I3274" s="795" t="s">
        <v>9642</v>
      </c>
      <c r="J3274" s="795" t="s">
        <v>8788</v>
      </c>
      <c r="K3274" s="798" t="s">
        <v>8789</v>
      </c>
      <c r="L3274" s="791">
        <v>4</v>
      </c>
      <c r="M3274" s="791">
        <v>12</v>
      </c>
      <c r="N3274" s="801">
        <v>18000</v>
      </c>
      <c r="O3274" s="791"/>
      <c r="P3274" s="791"/>
      <c r="Q3274" s="801"/>
    </row>
    <row r="3275" spans="2:17">
      <c r="B3275" s="791" t="s">
        <v>1225</v>
      </c>
      <c r="C3275" s="797" t="s">
        <v>1226</v>
      </c>
      <c r="D3275" s="791" t="s">
        <v>8666</v>
      </c>
      <c r="E3275" s="798" t="s">
        <v>9384</v>
      </c>
      <c r="F3275" s="799">
        <v>1500</v>
      </c>
      <c r="G3275" s="791" t="s">
        <v>9643</v>
      </c>
      <c r="H3275" s="800" t="s">
        <v>9644</v>
      </c>
      <c r="I3275" s="795" t="s">
        <v>8870</v>
      </c>
      <c r="J3275" s="795" t="s">
        <v>8677</v>
      </c>
      <c r="K3275" s="798" t="s">
        <v>8672</v>
      </c>
      <c r="L3275" s="791">
        <v>4</v>
      </c>
      <c r="M3275" s="791">
        <v>12</v>
      </c>
      <c r="N3275" s="801">
        <v>18000</v>
      </c>
      <c r="O3275" s="791"/>
      <c r="P3275" s="791"/>
      <c r="Q3275" s="801"/>
    </row>
    <row r="3276" spans="2:17">
      <c r="B3276" s="791" t="s">
        <v>1225</v>
      </c>
      <c r="C3276" s="797" t="s">
        <v>1226</v>
      </c>
      <c r="D3276" s="791" t="s">
        <v>8666</v>
      </c>
      <c r="E3276" s="798" t="s">
        <v>9247</v>
      </c>
      <c r="F3276" s="799">
        <v>2200</v>
      </c>
      <c r="G3276" s="791" t="s">
        <v>9645</v>
      </c>
      <c r="H3276" s="800" t="s">
        <v>9646</v>
      </c>
      <c r="I3276" s="795" t="s">
        <v>8895</v>
      </c>
      <c r="J3276" s="795" t="s">
        <v>8671</v>
      </c>
      <c r="K3276" s="798" t="s">
        <v>8672</v>
      </c>
      <c r="L3276" s="791">
        <v>4</v>
      </c>
      <c r="M3276" s="791">
        <v>12</v>
      </c>
      <c r="N3276" s="801">
        <v>26400</v>
      </c>
      <c r="O3276" s="791"/>
      <c r="P3276" s="791"/>
      <c r="Q3276" s="801"/>
    </row>
    <row r="3277" spans="2:17">
      <c r="B3277" s="791" t="s">
        <v>1225</v>
      </c>
      <c r="C3277" s="797" t="s">
        <v>1226</v>
      </c>
      <c r="D3277" s="791" t="s">
        <v>8666</v>
      </c>
      <c r="E3277" s="798" t="s">
        <v>8746</v>
      </c>
      <c r="F3277" s="799">
        <v>2500</v>
      </c>
      <c r="G3277" s="791" t="s">
        <v>9647</v>
      </c>
      <c r="H3277" s="800" t="s">
        <v>9648</v>
      </c>
      <c r="I3277" s="795" t="s">
        <v>9649</v>
      </c>
      <c r="J3277" s="795" t="s">
        <v>8677</v>
      </c>
      <c r="K3277" s="798" t="s">
        <v>8672</v>
      </c>
      <c r="L3277" s="791">
        <v>4</v>
      </c>
      <c r="M3277" s="791">
        <v>12</v>
      </c>
      <c r="N3277" s="801">
        <v>30000</v>
      </c>
      <c r="O3277" s="791"/>
      <c r="P3277" s="791"/>
      <c r="Q3277" s="801"/>
    </row>
    <row r="3278" spans="2:17">
      <c r="B3278" s="791" t="s">
        <v>1225</v>
      </c>
      <c r="C3278" s="797" t="s">
        <v>1226</v>
      </c>
      <c r="D3278" s="791" t="s">
        <v>8666</v>
      </c>
      <c r="E3278" s="798" t="s">
        <v>8684</v>
      </c>
      <c r="F3278" s="799">
        <v>1500</v>
      </c>
      <c r="G3278" s="791" t="s">
        <v>9650</v>
      </c>
      <c r="H3278" s="800" t="s">
        <v>9651</v>
      </c>
      <c r="I3278" s="795" t="s">
        <v>8687</v>
      </c>
      <c r="J3278" s="795" t="s">
        <v>8677</v>
      </c>
      <c r="K3278" s="798" t="s">
        <v>8672</v>
      </c>
      <c r="L3278" s="791">
        <v>4</v>
      </c>
      <c r="M3278" s="791">
        <v>12</v>
      </c>
      <c r="N3278" s="801">
        <v>18000</v>
      </c>
      <c r="O3278" s="791"/>
      <c r="P3278" s="791"/>
      <c r="Q3278" s="801"/>
    </row>
    <row r="3279" spans="2:17">
      <c r="B3279" s="791" t="s">
        <v>1225</v>
      </c>
      <c r="C3279" s="797" t="s">
        <v>1226</v>
      </c>
      <c r="D3279" s="791" t="s">
        <v>8666</v>
      </c>
      <c r="E3279" s="798" t="s">
        <v>8929</v>
      </c>
      <c r="F3279" s="799">
        <v>1500</v>
      </c>
      <c r="G3279" s="791" t="s">
        <v>9652</v>
      </c>
      <c r="H3279" s="800" t="s">
        <v>9653</v>
      </c>
      <c r="I3279" s="795" t="s">
        <v>9654</v>
      </c>
      <c r="J3279" s="795" t="s">
        <v>8671</v>
      </c>
      <c r="K3279" s="798" t="s">
        <v>8683</v>
      </c>
      <c r="L3279" s="791">
        <v>4</v>
      </c>
      <c r="M3279" s="791">
        <v>12</v>
      </c>
      <c r="N3279" s="801">
        <v>18000</v>
      </c>
      <c r="O3279" s="791"/>
      <c r="P3279" s="791"/>
      <c r="Q3279" s="801"/>
    </row>
    <row r="3280" spans="2:17">
      <c r="B3280" s="791" t="s">
        <v>1225</v>
      </c>
      <c r="C3280" s="797" t="s">
        <v>1226</v>
      </c>
      <c r="D3280" s="791" t="s">
        <v>8666</v>
      </c>
      <c r="E3280" s="798" t="s">
        <v>8746</v>
      </c>
      <c r="F3280" s="799">
        <v>2500</v>
      </c>
      <c r="G3280" s="791" t="s">
        <v>9655</v>
      </c>
      <c r="H3280" s="800" t="s">
        <v>9656</v>
      </c>
      <c r="I3280" s="795" t="s">
        <v>9404</v>
      </c>
      <c r="J3280" s="795" t="s">
        <v>8677</v>
      </c>
      <c r="K3280" s="798" t="s">
        <v>8672</v>
      </c>
      <c r="L3280" s="791">
        <v>4</v>
      </c>
      <c r="M3280" s="791">
        <v>12</v>
      </c>
      <c r="N3280" s="801">
        <v>30000</v>
      </c>
      <c r="O3280" s="791"/>
      <c r="P3280" s="791"/>
      <c r="Q3280" s="801"/>
    </row>
    <row r="3281" spans="2:17">
      <c r="B3281" s="791" t="s">
        <v>1225</v>
      </c>
      <c r="C3281" s="797" t="s">
        <v>1226</v>
      </c>
      <c r="D3281" s="791" t="s">
        <v>8666</v>
      </c>
      <c r="E3281" s="798" t="s">
        <v>8691</v>
      </c>
      <c r="F3281" s="799">
        <v>4500</v>
      </c>
      <c r="G3281" s="791" t="s">
        <v>9657</v>
      </c>
      <c r="H3281" s="800" t="s">
        <v>9658</v>
      </c>
      <c r="I3281" s="795" t="s">
        <v>9390</v>
      </c>
      <c r="J3281" s="795" t="s">
        <v>8671</v>
      </c>
      <c r="K3281" s="798" t="s">
        <v>8683</v>
      </c>
      <c r="L3281" s="791">
        <v>4</v>
      </c>
      <c r="M3281" s="791">
        <v>12</v>
      </c>
      <c r="N3281" s="801">
        <v>54000</v>
      </c>
      <c r="O3281" s="791"/>
      <c r="P3281" s="791"/>
      <c r="Q3281" s="801"/>
    </row>
    <row r="3282" spans="2:17">
      <c r="B3282" s="791" t="s">
        <v>1225</v>
      </c>
      <c r="C3282" s="797" t="s">
        <v>1226</v>
      </c>
      <c r="D3282" s="791" t="s">
        <v>8666</v>
      </c>
      <c r="E3282" s="798" t="s">
        <v>9659</v>
      </c>
      <c r="F3282" s="799">
        <v>2500</v>
      </c>
      <c r="G3282" s="791" t="s">
        <v>9660</v>
      </c>
      <c r="H3282" s="800" t="s">
        <v>9661</v>
      </c>
      <c r="I3282" s="795" t="s">
        <v>9662</v>
      </c>
      <c r="J3282" s="795" t="s">
        <v>8682</v>
      </c>
      <c r="K3282" s="798" t="s">
        <v>8683</v>
      </c>
      <c r="L3282" s="791">
        <v>4</v>
      </c>
      <c r="M3282" s="791">
        <v>12</v>
      </c>
      <c r="N3282" s="801">
        <v>30000</v>
      </c>
      <c r="O3282" s="791"/>
      <c r="P3282" s="791"/>
      <c r="Q3282" s="801"/>
    </row>
    <row r="3283" spans="2:17">
      <c r="B3283" s="791" t="s">
        <v>1225</v>
      </c>
      <c r="C3283" s="797" t="s">
        <v>1226</v>
      </c>
      <c r="D3283" s="791" t="s">
        <v>8666</v>
      </c>
      <c r="E3283" s="798" t="s">
        <v>8684</v>
      </c>
      <c r="F3283" s="799">
        <v>1500</v>
      </c>
      <c r="G3283" s="791" t="s">
        <v>9663</v>
      </c>
      <c r="H3283" s="800" t="s">
        <v>9664</v>
      </c>
      <c r="I3283" s="795" t="s">
        <v>9665</v>
      </c>
      <c r="J3283" s="795" t="s">
        <v>8682</v>
      </c>
      <c r="K3283" s="798" t="s">
        <v>8683</v>
      </c>
      <c r="L3283" s="791">
        <v>4</v>
      </c>
      <c r="M3283" s="791">
        <v>12</v>
      </c>
      <c r="N3283" s="801">
        <v>18000</v>
      </c>
      <c r="O3283" s="791"/>
      <c r="P3283" s="791"/>
      <c r="Q3283" s="801"/>
    </row>
    <row r="3284" spans="2:17">
      <c r="B3284" s="791" t="s">
        <v>1225</v>
      </c>
      <c r="C3284" s="797" t="s">
        <v>1226</v>
      </c>
      <c r="D3284" s="791" t="s">
        <v>8666</v>
      </c>
      <c r="E3284" s="798" t="s">
        <v>8684</v>
      </c>
      <c r="F3284" s="799">
        <v>1500</v>
      </c>
      <c r="G3284" s="791" t="s">
        <v>9666</v>
      </c>
      <c r="H3284" s="800" t="s">
        <v>9667</v>
      </c>
      <c r="I3284" s="795" t="s">
        <v>9668</v>
      </c>
      <c r="J3284" s="795" t="s">
        <v>8835</v>
      </c>
      <c r="K3284" s="798" t="s">
        <v>8683</v>
      </c>
      <c r="L3284" s="791">
        <v>4</v>
      </c>
      <c r="M3284" s="791">
        <v>12</v>
      </c>
      <c r="N3284" s="801">
        <v>18000</v>
      </c>
      <c r="O3284" s="791"/>
      <c r="P3284" s="791"/>
      <c r="Q3284" s="801"/>
    </row>
    <row r="3285" spans="2:17">
      <c r="B3285" s="791" t="s">
        <v>1225</v>
      </c>
      <c r="C3285" s="797" t="s">
        <v>1226</v>
      </c>
      <c r="D3285" s="791" t="s">
        <v>8666</v>
      </c>
      <c r="E3285" s="798" t="s">
        <v>8712</v>
      </c>
      <c r="F3285" s="799">
        <v>2100</v>
      </c>
      <c r="G3285" s="791" t="s">
        <v>9669</v>
      </c>
      <c r="H3285" s="800" t="s">
        <v>9670</v>
      </c>
      <c r="I3285" s="795" t="s">
        <v>9236</v>
      </c>
      <c r="J3285" s="795" t="s">
        <v>8677</v>
      </c>
      <c r="K3285" s="798" t="s">
        <v>8672</v>
      </c>
      <c r="L3285" s="791">
        <v>4</v>
      </c>
      <c r="M3285" s="791">
        <v>12</v>
      </c>
      <c r="N3285" s="801">
        <v>25200</v>
      </c>
      <c r="O3285" s="791"/>
      <c r="P3285" s="791"/>
      <c r="Q3285" s="801"/>
    </row>
    <row r="3286" spans="2:17">
      <c r="B3286" s="791" t="s">
        <v>1225</v>
      </c>
      <c r="C3286" s="797" t="s">
        <v>1226</v>
      </c>
      <c r="D3286" s="791" t="s">
        <v>8666</v>
      </c>
      <c r="E3286" s="798" t="s">
        <v>8673</v>
      </c>
      <c r="F3286" s="799">
        <v>3100</v>
      </c>
      <c r="G3286" s="791" t="s">
        <v>9671</v>
      </c>
      <c r="H3286" s="800" t="s">
        <v>9672</v>
      </c>
      <c r="I3286" s="795" t="s">
        <v>8687</v>
      </c>
      <c r="J3286" s="795" t="s">
        <v>8671</v>
      </c>
      <c r="K3286" s="798" t="s">
        <v>8672</v>
      </c>
      <c r="L3286" s="791">
        <v>4</v>
      </c>
      <c r="M3286" s="791">
        <v>12</v>
      </c>
      <c r="N3286" s="801">
        <v>37200</v>
      </c>
      <c r="O3286" s="791"/>
      <c r="P3286" s="791"/>
      <c r="Q3286" s="801"/>
    </row>
    <row r="3287" spans="2:17">
      <c r="B3287" s="791" t="s">
        <v>1225</v>
      </c>
      <c r="C3287" s="797" t="s">
        <v>1226</v>
      </c>
      <c r="D3287" s="791" t="s">
        <v>8666</v>
      </c>
      <c r="E3287" s="798" t="s">
        <v>8784</v>
      </c>
      <c r="F3287" s="799">
        <v>1500</v>
      </c>
      <c r="G3287" s="791" t="s">
        <v>9673</v>
      </c>
      <c r="H3287" s="800" t="s">
        <v>9674</v>
      </c>
      <c r="I3287" s="795" t="s">
        <v>9675</v>
      </c>
      <c r="J3287" s="795" t="s">
        <v>8671</v>
      </c>
      <c r="K3287" s="798" t="s">
        <v>8672</v>
      </c>
      <c r="L3287" s="791">
        <v>4</v>
      </c>
      <c r="M3287" s="791">
        <v>12</v>
      </c>
      <c r="N3287" s="801">
        <v>18000</v>
      </c>
      <c r="O3287" s="791"/>
      <c r="P3287" s="791"/>
      <c r="Q3287" s="801"/>
    </row>
    <row r="3288" spans="2:17">
      <c r="B3288" s="791" t="s">
        <v>1225</v>
      </c>
      <c r="C3288" s="797" t="s">
        <v>1226</v>
      </c>
      <c r="D3288" s="791" t="s">
        <v>8666</v>
      </c>
      <c r="E3288" s="798" t="s">
        <v>8929</v>
      </c>
      <c r="F3288" s="799">
        <v>1500</v>
      </c>
      <c r="G3288" s="791" t="s">
        <v>9676</v>
      </c>
      <c r="H3288" s="800" t="s">
        <v>9677</v>
      </c>
      <c r="I3288" s="795" t="s">
        <v>8895</v>
      </c>
      <c r="J3288" s="795" t="s">
        <v>8671</v>
      </c>
      <c r="K3288" s="798" t="s">
        <v>8672</v>
      </c>
      <c r="L3288" s="791">
        <v>4</v>
      </c>
      <c r="M3288" s="791">
        <v>12</v>
      </c>
      <c r="N3288" s="801">
        <v>18000</v>
      </c>
      <c r="O3288" s="791"/>
      <c r="P3288" s="791"/>
      <c r="Q3288" s="801"/>
    </row>
    <row r="3289" spans="2:17">
      <c r="B3289" s="791" t="s">
        <v>1225</v>
      </c>
      <c r="C3289" s="797" t="s">
        <v>1226</v>
      </c>
      <c r="D3289" s="791" t="s">
        <v>8666</v>
      </c>
      <c r="E3289" s="798" t="s">
        <v>8746</v>
      </c>
      <c r="F3289" s="799">
        <v>2500</v>
      </c>
      <c r="G3289" s="791" t="s">
        <v>9678</v>
      </c>
      <c r="H3289" s="800" t="s">
        <v>9679</v>
      </c>
      <c r="I3289" s="795" t="s">
        <v>9680</v>
      </c>
      <c r="J3289" s="795" t="s">
        <v>8677</v>
      </c>
      <c r="K3289" s="798" t="s">
        <v>8672</v>
      </c>
      <c r="L3289" s="791">
        <v>4</v>
      </c>
      <c r="M3289" s="791">
        <v>12</v>
      </c>
      <c r="N3289" s="801">
        <v>30000</v>
      </c>
      <c r="O3289" s="791"/>
      <c r="P3289" s="791"/>
      <c r="Q3289" s="801"/>
    </row>
    <row r="3290" spans="2:17">
      <c r="B3290" s="791" t="s">
        <v>1225</v>
      </c>
      <c r="C3290" s="797" t="s">
        <v>1226</v>
      </c>
      <c r="D3290" s="791" t="s">
        <v>8666</v>
      </c>
      <c r="E3290" s="798" t="s">
        <v>8684</v>
      </c>
      <c r="F3290" s="799">
        <v>1500</v>
      </c>
      <c r="G3290" s="791" t="s">
        <v>9681</v>
      </c>
      <c r="H3290" s="800" t="s">
        <v>9682</v>
      </c>
      <c r="I3290" s="795" t="s">
        <v>9683</v>
      </c>
      <c r="J3290" s="795" t="s">
        <v>8723</v>
      </c>
      <c r="K3290" s="798" t="s">
        <v>8683</v>
      </c>
      <c r="L3290" s="791">
        <v>4</v>
      </c>
      <c r="M3290" s="791">
        <v>12</v>
      </c>
      <c r="N3290" s="801">
        <v>18000</v>
      </c>
      <c r="O3290" s="791"/>
      <c r="P3290" s="791"/>
      <c r="Q3290" s="801"/>
    </row>
    <row r="3291" spans="2:17">
      <c r="B3291" s="791" t="s">
        <v>1225</v>
      </c>
      <c r="C3291" s="797" t="s">
        <v>1226</v>
      </c>
      <c r="D3291" s="791" t="s">
        <v>8666</v>
      </c>
      <c r="E3291" s="798" t="s">
        <v>8684</v>
      </c>
      <c r="F3291" s="799">
        <v>1500</v>
      </c>
      <c r="G3291" s="791" t="s">
        <v>9684</v>
      </c>
      <c r="H3291" s="800" t="s">
        <v>9685</v>
      </c>
      <c r="I3291" s="795" t="s">
        <v>9686</v>
      </c>
      <c r="J3291" s="795" t="s">
        <v>8677</v>
      </c>
      <c r="K3291" s="798" t="s">
        <v>8683</v>
      </c>
      <c r="L3291" s="791">
        <v>4</v>
      </c>
      <c r="M3291" s="791">
        <v>12</v>
      </c>
      <c r="N3291" s="801">
        <v>18000</v>
      </c>
      <c r="O3291" s="791"/>
      <c r="P3291" s="791"/>
      <c r="Q3291" s="801"/>
    </row>
    <row r="3292" spans="2:17">
      <c r="B3292" s="791" t="s">
        <v>1225</v>
      </c>
      <c r="C3292" s="797" t="s">
        <v>1226</v>
      </c>
      <c r="D3292" s="791" t="s">
        <v>8666</v>
      </c>
      <c r="E3292" s="798" t="s">
        <v>8784</v>
      </c>
      <c r="F3292" s="799">
        <v>1500</v>
      </c>
      <c r="G3292" s="791" t="s">
        <v>9687</v>
      </c>
      <c r="H3292" s="800" t="s">
        <v>9688</v>
      </c>
      <c r="I3292" s="795" t="s">
        <v>9689</v>
      </c>
      <c r="J3292" s="795" t="s">
        <v>8677</v>
      </c>
      <c r="K3292" s="798" t="s">
        <v>8724</v>
      </c>
      <c r="L3292" s="791">
        <v>4</v>
      </c>
      <c r="M3292" s="791">
        <v>12</v>
      </c>
      <c r="N3292" s="801">
        <v>18000</v>
      </c>
      <c r="O3292" s="791"/>
      <c r="P3292" s="791"/>
      <c r="Q3292" s="801"/>
    </row>
    <row r="3293" spans="2:17">
      <c r="B3293" s="791" t="s">
        <v>1225</v>
      </c>
      <c r="C3293" s="797" t="s">
        <v>1226</v>
      </c>
      <c r="D3293" s="791" t="s">
        <v>8666</v>
      </c>
      <c r="E3293" s="798" t="s">
        <v>8684</v>
      </c>
      <c r="F3293" s="799">
        <v>1500</v>
      </c>
      <c r="G3293" s="791" t="s">
        <v>9690</v>
      </c>
      <c r="H3293" s="800" t="s">
        <v>9691</v>
      </c>
      <c r="I3293" s="795" t="s">
        <v>8895</v>
      </c>
      <c r="J3293" s="795" t="s">
        <v>8671</v>
      </c>
      <c r="K3293" s="798" t="s">
        <v>8672</v>
      </c>
      <c r="L3293" s="791">
        <v>4</v>
      </c>
      <c r="M3293" s="791">
        <v>12</v>
      </c>
      <c r="N3293" s="801">
        <v>18000</v>
      </c>
      <c r="O3293" s="791"/>
      <c r="P3293" s="791"/>
      <c r="Q3293" s="801"/>
    </row>
    <row r="3294" spans="2:17">
      <c r="B3294" s="791" t="s">
        <v>1225</v>
      </c>
      <c r="C3294" s="797" t="s">
        <v>1226</v>
      </c>
      <c r="D3294" s="791" t="s">
        <v>8666</v>
      </c>
      <c r="E3294" s="798" t="s">
        <v>8684</v>
      </c>
      <c r="F3294" s="799">
        <v>1500</v>
      </c>
      <c r="G3294" s="791" t="s">
        <v>9692</v>
      </c>
      <c r="H3294" s="800" t="s">
        <v>9693</v>
      </c>
      <c r="I3294" s="795" t="s">
        <v>8698</v>
      </c>
      <c r="J3294" s="795" t="s">
        <v>8671</v>
      </c>
      <c r="K3294" s="798" t="s">
        <v>8672</v>
      </c>
      <c r="L3294" s="791">
        <v>4</v>
      </c>
      <c r="M3294" s="791">
        <v>12</v>
      </c>
      <c r="N3294" s="801">
        <v>18000</v>
      </c>
      <c r="O3294" s="791"/>
      <c r="P3294" s="791"/>
      <c r="Q3294" s="801"/>
    </row>
    <row r="3295" spans="2:17">
      <c r="B3295" s="791" t="s">
        <v>1225</v>
      </c>
      <c r="C3295" s="797" t="s">
        <v>1226</v>
      </c>
      <c r="D3295" s="791" t="s">
        <v>8666</v>
      </c>
      <c r="E3295" s="798" t="s">
        <v>8784</v>
      </c>
      <c r="F3295" s="799">
        <v>1500</v>
      </c>
      <c r="G3295" s="791" t="s">
        <v>9694</v>
      </c>
      <c r="H3295" s="800" t="s">
        <v>9695</v>
      </c>
      <c r="I3295" s="795" t="s">
        <v>9058</v>
      </c>
      <c r="J3295" s="795" t="s">
        <v>8677</v>
      </c>
      <c r="K3295" s="798" t="s">
        <v>8672</v>
      </c>
      <c r="L3295" s="791">
        <v>4</v>
      </c>
      <c r="M3295" s="791">
        <v>12</v>
      </c>
      <c r="N3295" s="801">
        <v>18000</v>
      </c>
      <c r="O3295" s="791"/>
      <c r="P3295" s="791"/>
      <c r="Q3295" s="801"/>
    </row>
    <row r="3296" spans="2:17">
      <c r="B3296" s="791" t="s">
        <v>1225</v>
      </c>
      <c r="C3296" s="797" t="s">
        <v>1226</v>
      </c>
      <c r="D3296" s="791" t="s">
        <v>8666</v>
      </c>
      <c r="E3296" s="798" t="s">
        <v>8699</v>
      </c>
      <c r="F3296" s="799">
        <v>2500</v>
      </c>
      <c r="G3296" s="791" t="s">
        <v>9696</v>
      </c>
      <c r="H3296" s="800" t="s">
        <v>9697</v>
      </c>
      <c r="I3296" s="795" t="s">
        <v>9698</v>
      </c>
      <c r="J3296" s="795" t="s">
        <v>8723</v>
      </c>
      <c r="K3296" s="798" t="s">
        <v>8672</v>
      </c>
      <c r="L3296" s="791">
        <v>4</v>
      </c>
      <c r="M3296" s="791">
        <v>12</v>
      </c>
      <c r="N3296" s="801">
        <v>30000</v>
      </c>
      <c r="O3296" s="791"/>
      <c r="P3296" s="791"/>
      <c r="Q3296" s="801"/>
    </row>
    <row r="3297" spans="2:17">
      <c r="B3297" s="791" t="s">
        <v>1225</v>
      </c>
      <c r="C3297" s="797" t="s">
        <v>1226</v>
      </c>
      <c r="D3297" s="791" t="s">
        <v>8666</v>
      </c>
      <c r="E3297" s="798" t="s">
        <v>8746</v>
      </c>
      <c r="F3297" s="799">
        <v>2500</v>
      </c>
      <c r="G3297" s="791" t="s">
        <v>9699</v>
      </c>
      <c r="H3297" s="800" t="s">
        <v>9700</v>
      </c>
      <c r="I3297" s="795" t="s">
        <v>8813</v>
      </c>
      <c r="J3297" s="795" t="s">
        <v>8677</v>
      </c>
      <c r="K3297" s="798" t="s">
        <v>8672</v>
      </c>
      <c r="L3297" s="791">
        <v>4</v>
      </c>
      <c r="M3297" s="791">
        <v>12</v>
      </c>
      <c r="N3297" s="801">
        <v>30000</v>
      </c>
      <c r="O3297" s="791"/>
      <c r="P3297" s="791"/>
      <c r="Q3297" s="801"/>
    </row>
    <row r="3298" spans="2:17">
      <c r="B3298" s="791" t="s">
        <v>1225</v>
      </c>
      <c r="C3298" s="797" t="s">
        <v>1226</v>
      </c>
      <c r="D3298" s="791" t="s">
        <v>8666</v>
      </c>
      <c r="E3298" s="798" t="s">
        <v>8691</v>
      </c>
      <c r="F3298" s="799">
        <v>5000</v>
      </c>
      <c r="G3298" s="791" t="s">
        <v>9701</v>
      </c>
      <c r="H3298" s="800" t="s">
        <v>9702</v>
      </c>
      <c r="I3298" s="795" t="s">
        <v>8694</v>
      </c>
      <c r="J3298" s="795" t="s">
        <v>8671</v>
      </c>
      <c r="K3298" s="798" t="s">
        <v>8683</v>
      </c>
      <c r="L3298" s="791">
        <v>4</v>
      </c>
      <c r="M3298" s="791">
        <v>12</v>
      </c>
      <c r="N3298" s="801">
        <v>60000</v>
      </c>
      <c r="O3298" s="791"/>
      <c r="P3298" s="791"/>
      <c r="Q3298" s="801"/>
    </row>
    <row r="3299" spans="2:17">
      <c r="B3299" s="791" t="s">
        <v>1225</v>
      </c>
      <c r="C3299" s="797" t="s">
        <v>1226</v>
      </c>
      <c r="D3299" s="791" t="s">
        <v>8666</v>
      </c>
      <c r="E3299" s="798" t="s">
        <v>8925</v>
      </c>
      <c r="F3299" s="799">
        <v>1800</v>
      </c>
      <c r="G3299" s="791" t="s">
        <v>9703</v>
      </c>
      <c r="H3299" s="800" t="s">
        <v>9704</v>
      </c>
      <c r="I3299" s="795" t="s">
        <v>8900</v>
      </c>
      <c r="J3299" s="795" t="s">
        <v>8682</v>
      </c>
      <c r="K3299" s="798" t="s">
        <v>8683</v>
      </c>
      <c r="L3299" s="791">
        <v>4</v>
      </c>
      <c r="M3299" s="791">
        <v>12</v>
      </c>
      <c r="N3299" s="801">
        <v>21600</v>
      </c>
      <c r="O3299" s="791"/>
      <c r="P3299" s="791"/>
      <c r="Q3299" s="801"/>
    </row>
    <row r="3300" spans="2:17">
      <c r="B3300" s="791" t="s">
        <v>1225</v>
      </c>
      <c r="C3300" s="797" t="s">
        <v>1226</v>
      </c>
      <c r="D3300" s="791" t="s">
        <v>8666</v>
      </c>
      <c r="E3300" s="798" t="s">
        <v>8961</v>
      </c>
      <c r="F3300" s="799">
        <v>1200</v>
      </c>
      <c r="G3300" s="791" t="s">
        <v>9705</v>
      </c>
      <c r="H3300" s="800" t="s">
        <v>9706</v>
      </c>
      <c r="I3300" s="795" t="s">
        <v>8751</v>
      </c>
      <c r="J3300" s="795" t="s">
        <v>8751</v>
      </c>
      <c r="K3300" s="798" t="s">
        <v>8751</v>
      </c>
      <c r="L3300" s="791">
        <v>4</v>
      </c>
      <c r="M3300" s="791">
        <v>12</v>
      </c>
      <c r="N3300" s="801">
        <v>14400</v>
      </c>
      <c r="O3300" s="791">
        <v>2</v>
      </c>
      <c r="P3300" s="791">
        <v>6</v>
      </c>
      <c r="Q3300" s="801">
        <v>7758</v>
      </c>
    </row>
    <row r="3301" spans="2:17">
      <c r="B3301" s="791" t="s">
        <v>1225</v>
      </c>
      <c r="C3301" s="797" t="s">
        <v>1226</v>
      </c>
      <c r="D3301" s="791" t="s">
        <v>8666</v>
      </c>
      <c r="E3301" s="798" t="s">
        <v>9110</v>
      </c>
      <c r="F3301" s="799">
        <v>1800</v>
      </c>
      <c r="G3301" s="791" t="s">
        <v>9707</v>
      </c>
      <c r="H3301" s="800" t="s">
        <v>9708</v>
      </c>
      <c r="I3301" s="795" t="s">
        <v>8702</v>
      </c>
      <c r="J3301" s="795" t="s">
        <v>8682</v>
      </c>
      <c r="K3301" s="798" t="s">
        <v>8683</v>
      </c>
      <c r="L3301" s="791">
        <v>4</v>
      </c>
      <c r="M3301" s="791">
        <v>12</v>
      </c>
      <c r="N3301" s="801">
        <v>21600</v>
      </c>
      <c r="O3301" s="791"/>
      <c r="P3301" s="791"/>
      <c r="Q3301" s="801"/>
    </row>
    <row r="3302" spans="2:17">
      <c r="B3302" s="791" t="s">
        <v>1225</v>
      </c>
      <c r="C3302" s="797" t="s">
        <v>1226</v>
      </c>
      <c r="D3302" s="791" t="s">
        <v>8666</v>
      </c>
      <c r="E3302" s="798" t="s">
        <v>8699</v>
      </c>
      <c r="F3302" s="799">
        <v>2300</v>
      </c>
      <c r="G3302" s="791" t="s">
        <v>9709</v>
      </c>
      <c r="H3302" s="800" t="s">
        <v>9710</v>
      </c>
      <c r="I3302" s="795" t="s">
        <v>9711</v>
      </c>
      <c r="J3302" s="795" t="s">
        <v>8723</v>
      </c>
      <c r="K3302" s="798" t="s">
        <v>8683</v>
      </c>
      <c r="L3302" s="791">
        <v>4</v>
      </c>
      <c r="M3302" s="791">
        <v>12</v>
      </c>
      <c r="N3302" s="801">
        <v>27600</v>
      </c>
      <c r="O3302" s="791"/>
      <c r="P3302" s="791"/>
      <c r="Q3302" s="801"/>
    </row>
    <row r="3303" spans="2:17">
      <c r="B3303" s="791" t="s">
        <v>1225</v>
      </c>
      <c r="C3303" s="797" t="s">
        <v>1226</v>
      </c>
      <c r="D3303" s="791" t="s">
        <v>8666</v>
      </c>
      <c r="E3303" s="798" t="s">
        <v>8841</v>
      </c>
      <c r="F3303" s="799">
        <v>5500</v>
      </c>
      <c r="G3303" s="791" t="s">
        <v>9712</v>
      </c>
      <c r="H3303" s="800" t="s">
        <v>9713</v>
      </c>
      <c r="I3303" s="795" t="s">
        <v>8694</v>
      </c>
      <c r="J3303" s="795" t="s">
        <v>8671</v>
      </c>
      <c r="K3303" s="798" t="s">
        <v>8683</v>
      </c>
      <c r="L3303" s="791">
        <v>4</v>
      </c>
      <c r="M3303" s="791">
        <v>12</v>
      </c>
      <c r="N3303" s="801">
        <v>66000</v>
      </c>
      <c r="O3303" s="791"/>
      <c r="P3303" s="791"/>
      <c r="Q3303" s="801"/>
    </row>
    <row r="3304" spans="2:17">
      <c r="B3304" s="791" t="s">
        <v>1225</v>
      </c>
      <c r="C3304" s="797" t="s">
        <v>1226</v>
      </c>
      <c r="D3304" s="791" t="s">
        <v>8666</v>
      </c>
      <c r="E3304" s="798" t="s">
        <v>8925</v>
      </c>
      <c r="F3304" s="799">
        <v>1850</v>
      </c>
      <c r="G3304" s="791" t="s">
        <v>9714</v>
      </c>
      <c r="H3304" s="800" t="s">
        <v>9715</v>
      </c>
      <c r="I3304" s="795" t="s">
        <v>8698</v>
      </c>
      <c r="J3304" s="795" t="s">
        <v>8682</v>
      </c>
      <c r="K3304" s="798" t="s">
        <v>8683</v>
      </c>
      <c r="L3304" s="791">
        <v>4</v>
      </c>
      <c r="M3304" s="791">
        <v>12</v>
      </c>
      <c r="N3304" s="801">
        <v>22200</v>
      </c>
      <c r="O3304" s="791"/>
      <c r="P3304" s="791"/>
      <c r="Q3304" s="801"/>
    </row>
    <row r="3305" spans="2:17">
      <c r="B3305" s="791" t="s">
        <v>1225</v>
      </c>
      <c r="C3305" s="797" t="s">
        <v>1226</v>
      </c>
      <c r="D3305" s="791" t="s">
        <v>8666</v>
      </c>
      <c r="E3305" s="798" t="s">
        <v>8673</v>
      </c>
      <c r="F3305" s="799">
        <v>2700</v>
      </c>
      <c r="G3305" s="791" t="s">
        <v>9716</v>
      </c>
      <c r="H3305" s="800" t="s">
        <v>9717</v>
      </c>
      <c r="I3305" s="795" t="s">
        <v>9718</v>
      </c>
      <c r="J3305" s="795" t="s">
        <v>8723</v>
      </c>
      <c r="K3305" s="798" t="s">
        <v>8683</v>
      </c>
      <c r="L3305" s="791">
        <v>4</v>
      </c>
      <c r="M3305" s="791">
        <v>12</v>
      </c>
      <c r="N3305" s="801">
        <v>32400</v>
      </c>
      <c r="O3305" s="791"/>
      <c r="P3305" s="791"/>
      <c r="Q3305" s="801"/>
    </row>
    <row r="3306" spans="2:17">
      <c r="B3306" s="791" t="s">
        <v>1225</v>
      </c>
      <c r="C3306" s="791" t="s">
        <v>1226</v>
      </c>
      <c r="D3306" s="791" t="s">
        <v>8666</v>
      </c>
      <c r="E3306" s="798" t="s">
        <v>9719</v>
      </c>
      <c r="F3306" s="799">
        <v>5000</v>
      </c>
      <c r="G3306" s="791" t="s">
        <v>9720</v>
      </c>
      <c r="H3306" s="800" t="s">
        <v>9721</v>
      </c>
      <c r="I3306" s="795" t="s">
        <v>9722</v>
      </c>
      <c r="J3306" s="795" t="s">
        <v>8671</v>
      </c>
      <c r="K3306" s="798" t="s">
        <v>8683</v>
      </c>
      <c r="L3306" s="791">
        <v>4</v>
      </c>
      <c r="M3306" s="791">
        <v>12</v>
      </c>
      <c r="N3306" s="801">
        <v>60000</v>
      </c>
      <c r="O3306" s="791"/>
      <c r="P3306" s="791"/>
      <c r="Q3306" s="801"/>
    </row>
    <row r="3307" spans="2:17">
      <c r="B3307" s="791" t="s">
        <v>1225</v>
      </c>
      <c r="C3307" s="797" t="s">
        <v>1226</v>
      </c>
      <c r="D3307" s="791" t="s">
        <v>8666</v>
      </c>
      <c r="E3307" s="798" t="s">
        <v>9723</v>
      </c>
      <c r="F3307" s="799">
        <v>1800</v>
      </c>
      <c r="G3307" s="791" t="s">
        <v>9724</v>
      </c>
      <c r="H3307" s="800" t="s">
        <v>9725</v>
      </c>
      <c r="I3307" s="795" t="s">
        <v>9726</v>
      </c>
      <c r="J3307" s="795" t="s">
        <v>8677</v>
      </c>
      <c r="K3307" s="798" t="s">
        <v>8683</v>
      </c>
      <c r="L3307" s="791">
        <v>4</v>
      </c>
      <c r="M3307" s="791">
        <v>12</v>
      </c>
      <c r="N3307" s="801">
        <v>21600</v>
      </c>
      <c r="O3307" s="791"/>
      <c r="P3307" s="791"/>
      <c r="Q3307" s="801"/>
    </row>
    <row r="3308" spans="2:17">
      <c r="B3308" s="791" t="s">
        <v>1225</v>
      </c>
      <c r="C3308" s="797" t="s">
        <v>1226</v>
      </c>
      <c r="D3308" s="791" t="s">
        <v>8666</v>
      </c>
      <c r="E3308" s="798" t="s">
        <v>8699</v>
      </c>
      <c r="F3308" s="799">
        <v>2300</v>
      </c>
      <c r="G3308" s="791" t="s">
        <v>9727</v>
      </c>
      <c r="H3308" s="800" t="s">
        <v>9728</v>
      </c>
      <c r="I3308" s="795" t="s">
        <v>9729</v>
      </c>
      <c r="J3308" s="795" t="s">
        <v>8671</v>
      </c>
      <c r="K3308" s="798" t="s">
        <v>8683</v>
      </c>
      <c r="L3308" s="791">
        <v>4</v>
      </c>
      <c r="M3308" s="791">
        <v>12</v>
      </c>
      <c r="N3308" s="801">
        <v>27600</v>
      </c>
      <c r="O3308" s="791"/>
      <c r="P3308" s="791"/>
      <c r="Q3308" s="801"/>
    </row>
    <row r="3309" spans="2:17">
      <c r="B3309" s="791" t="s">
        <v>1225</v>
      </c>
      <c r="C3309" s="797" t="s">
        <v>1226</v>
      </c>
      <c r="D3309" s="791" t="s">
        <v>8666</v>
      </c>
      <c r="E3309" s="798" t="s">
        <v>8780</v>
      </c>
      <c r="F3309" s="799">
        <v>1500</v>
      </c>
      <c r="G3309" s="791" t="s">
        <v>9730</v>
      </c>
      <c r="H3309" s="800" t="s">
        <v>9731</v>
      </c>
      <c r="I3309" s="795" t="s">
        <v>9732</v>
      </c>
      <c r="J3309" s="795" t="s">
        <v>8835</v>
      </c>
      <c r="K3309" s="798" t="s">
        <v>8683</v>
      </c>
      <c r="L3309" s="791">
        <v>4</v>
      </c>
      <c r="M3309" s="791">
        <v>12</v>
      </c>
      <c r="N3309" s="801">
        <v>18000</v>
      </c>
      <c r="O3309" s="791"/>
      <c r="P3309" s="791"/>
      <c r="Q3309" s="801"/>
    </row>
    <row r="3310" spans="2:17">
      <c r="B3310" s="791" t="s">
        <v>1225</v>
      </c>
      <c r="C3310" s="797" t="s">
        <v>1226</v>
      </c>
      <c r="D3310" s="791" t="s">
        <v>8666</v>
      </c>
      <c r="E3310" s="798" t="s">
        <v>9384</v>
      </c>
      <c r="F3310" s="799">
        <v>1500</v>
      </c>
      <c r="G3310" s="791" t="s">
        <v>9733</v>
      </c>
      <c r="H3310" s="800" t="s">
        <v>9734</v>
      </c>
      <c r="I3310" s="795" t="s">
        <v>8870</v>
      </c>
      <c r="J3310" s="795" t="s">
        <v>8671</v>
      </c>
      <c r="K3310" s="798" t="s">
        <v>8672</v>
      </c>
      <c r="L3310" s="791">
        <v>4</v>
      </c>
      <c r="M3310" s="791">
        <v>12</v>
      </c>
      <c r="N3310" s="801">
        <v>18000</v>
      </c>
      <c r="O3310" s="791"/>
      <c r="P3310" s="791"/>
      <c r="Q3310" s="801"/>
    </row>
    <row r="3311" spans="2:17">
      <c r="B3311" s="791" t="s">
        <v>1225</v>
      </c>
      <c r="C3311" s="797" t="s">
        <v>1226</v>
      </c>
      <c r="D3311" s="791" t="s">
        <v>8666</v>
      </c>
      <c r="E3311" s="798" t="s">
        <v>8684</v>
      </c>
      <c r="F3311" s="799">
        <v>1500</v>
      </c>
      <c r="G3311" s="791" t="s">
        <v>9735</v>
      </c>
      <c r="H3311" s="800" t="s">
        <v>9736</v>
      </c>
      <c r="I3311" s="795" t="s">
        <v>8687</v>
      </c>
      <c r="J3311" s="795" t="s">
        <v>8671</v>
      </c>
      <c r="K3311" s="798" t="s">
        <v>8672</v>
      </c>
      <c r="L3311" s="791">
        <v>4</v>
      </c>
      <c r="M3311" s="791">
        <v>12</v>
      </c>
      <c r="N3311" s="801">
        <v>18000</v>
      </c>
      <c r="O3311" s="791"/>
      <c r="P3311" s="791"/>
      <c r="Q3311" s="801"/>
    </row>
    <row r="3312" spans="2:17">
      <c r="B3312" s="791" t="s">
        <v>1225</v>
      </c>
      <c r="C3312" s="797" t="s">
        <v>1226</v>
      </c>
      <c r="D3312" s="791" t="s">
        <v>8666</v>
      </c>
      <c r="E3312" s="798" t="s">
        <v>8678</v>
      </c>
      <c r="F3312" s="799">
        <v>1800</v>
      </c>
      <c r="G3312" s="791" t="s">
        <v>9737</v>
      </c>
      <c r="H3312" s="800" t="s">
        <v>9738</v>
      </c>
      <c r="I3312" s="795" t="s">
        <v>9011</v>
      </c>
      <c r="J3312" s="795" t="s">
        <v>8671</v>
      </c>
      <c r="K3312" s="798" t="s">
        <v>8672</v>
      </c>
      <c r="L3312" s="791">
        <v>4</v>
      </c>
      <c r="M3312" s="791">
        <v>12</v>
      </c>
      <c r="N3312" s="801">
        <v>21600</v>
      </c>
      <c r="O3312" s="791"/>
      <c r="P3312" s="791"/>
      <c r="Q3312" s="801"/>
    </row>
    <row r="3313" spans="2:17">
      <c r="B3313" s="791" t="s">
        <v>1225</v>
      </c>
      <c r="C3313" s="797" t="s">
        <v>1226</v>
      </c>
      <c r="D3313" s="791" t="s">
        <v>8666</v>
      </c>
      <c r="E3313" s="798" t="s">
        <v>9739</v>
      </c>
      <c r="F3313" s="799">
        <v>6000</v>
      </c>
      <c r="G3313" s="791" t="s">
        <v>9740</v>
      </c>
      <c r="H3313" s="800" t="s">
        <v>9741</v>
      </c>
      <c r="I3313" s="795" t="s">
        <v>9742</v>
      </c>
      <c r="J3313" s="795" t="s">
        <v>8671</v>
      </c>
      <c r="K3313" s="798" t="s">
        <v>8683</v>
      </c>
      <c r="L3313" s="791">
        <v>4</v>
      </c>
      <c r="M3313" s="791">
        <v>12</v>
      </c>
      <c r="N3313" s="801">
        <v>72000</v>
      </c>
      <c r="O3313" s="791"/>
      <c r="P3313" s="791"/>
      <c r="Q3313" s="801"/>
    </row>
    <row r="3314" spans="2:17">
      <c r="B3314" s="791" t="s">
        <v>1225</v>
      </c>
      <c r="C3314" s="797" t="s">
        <v>1226</v>
      </c>
      <c r="D3314" s="791" t="s">
        <v>8666</v>
      </c>
      <c r="E3314" s="798" t="s">
        <v>8691</v>
      </c>
      <c r="F3314" s="799">
        <v>4500</v>
      </c>
      <c r="G3314" s="791" t="s">
        <v>9743</v>
      </c>
      <c r="H3314" s="800" t="s">
        <v>9744</v>
      </c>
      <c r="I3314" s="795" t="s">
        <v>8694</v>
      </c>
      <c r="J3314" s="795" t="s">
        <v>8671</v>
      </c>
      <c r="K3314" s="798" t="s">
        <v>8683</v>
      </c>
      <c r="L3314" s="791">
        <v>4</v>
      </c>
      <c r="M3314" s="791">
        <v>12</v>
      </c>
      <c r="N3314" s="801">
        <v>54000</v>
      </c>
      <c r="O3314" s="791"/>
      <c r="P3314" s="791"/>
      <c r="Q3314" s="801"/>
    </row>
    <row r="3315" spans="2:17">
      <c r="B3315" s="791" t="s">
        <v>1225</v>
      </c>
      <c r="C3315" s="797" t="s">
        <v>1226</v>
      </c>
      <c r="D3315" s="791" t="s">
        <v>8666</v>
      </c>
      <c r="E3315" s="798" t="s">
        <v>8831</v>
      </c>
      <c r="F3315" s="799">
        <v>2000</v>
      </c>
      <c r="G3315" s="791" t="s">
        <v>9745</v>
      </c>
      <c r="H3315" s="800" t="s">
        <v>9746</v>
      </c>
      <c r="I3315" s="795" t="s">
        <v>9747</v>
      </c>
      <c r="J3315" s="795" t="s">
        <v>8682</v>
      </c>
      <c r="K3315" s="798" t="s">
        <v>8683</v>
      </c>
      <c r="L3315" s="791">
        <v>4</v>
      </c>
      <c r="M3315" s="791">
        <v>12</v>
      </c>
      <c r="N3315" s="801">
        <v>24000</v>
      </c>
      <c r="O3315" s="791"/>
      <c r="P3315" s="791"/>
      <c r="Q3315" s="801"/>
    </row>
    <row r="3316" spans="2:17">
      <c r="B3316" s="791" t="s">
        <v>1225</v>
      </c>
      <c r="C3316" s="797" t="s">
        <v>1226</v>
      </c>
      <c r="D3316" s="791" t="s">
        <v>8666</v>
      </c>
      <c r="E3316" s="798" t="s">
        <v>8678</v>
      </c>
      <c r="F3316" s="799">
        <v>1800</v>
      </c>
      <c r="G3316" s="791" t="s">
        <v>9748</v>
      </c>
      <c r="H3316" s="800" t="s">
        <v>9749</v>
      </c>
      <c r="I3316" s="795" t="s">
        <v>9006</v>
      </c>
      <c r="J3316" s="795" t="s">
        <v>8677</v>
      </c>
      <c r="K3316" s="798" t="s">
        <v>8672</v>
      </c>
      <c r="L3316" s="791">
        <v>4</v>
      </c>
      <c r="M3316" s="791">
        <v>12</v>
      </c>
      <c r="N3316" s="801">
        <v>21600</v>
      </c>
      <c r="O3316" s="791"/>
      <c r="P3316" s="791"/>
      <c r="Q3316" s="801"/>
    </row>
    <row r="3317" spans="2:17">
      <c r="B3317" s="791" t="s">
        <v>1225</v>
      </c>
      <c r="C3317" s="797" t="s">
        <v>1226</v>
      </c>
      <c r="D3317" s="791" t="s">
        <v>8666</v>
      </c>
      <c r="E3317" s="798" t="s">
        <v>8684</v>
      </c>
      <c r="F3317" s="799">
        <v>1500</v>
      </c>
      <c r="G3317" s="791" t="s">
        <v>9750</v>
      </c>
      <c r="H3317" s="800" t="s">
        <v>9751</v>
      </c>
      <c r="I3317" s="795" t="s">
        <v>8883</v>
      </c>
      <c r="J3317" s="795" t="s">
        <v>8677</v>
      </c>
      <c r="K3317" s="798" t="s">
        <v>8672</v>
      </c>
      <c r="L3317" s="791">
        <v>4</v>
      </c>
      <c r="M3317" s="791">
        <v>12</v>
      </c>
      <c r="N3317" s="801">
        <v>18000</v>
      </c>
      <c r="O3317" s="791"/>
      <c r="P3317" s="791"/>
      <c r="Q3317" s="801"/>
    </row>
    <row r="3318" spans="2:17">
      <c r="B3318" s="791" t="s">
        <v>1225</v>
      </c>
      <c r="C3318" s="797" t="s">
        <v>1226</v>
      </c>
      <c r="D3318" s="791" t="s">
        <v>8666</v>
      </c>
      <c r="E3318" s="798" t="s">
        <v>8841</v>
      </c>
      <c r="F3318" s="799">
        <v>6700</v>
      </c>
      <c r="G3318" s="791" t="s">
        <v>9752</v>
      </c>
      <c r="H3318" s="800" t="s">
        <v>9753</v>
      </c>
      <c r="I3318" s="795" t="s">
        <v>8694</v>
      </c>
      <c r="J3318" s="795" t="s">
        <v>8671</v>
      </c>
      <c r="K3318" s="798" t="s">
        <v>8683</v>
      </c>
      <c r="L3318" s="791">
        <v>4</v>
      </c>
      <c r="M3318" s="791">
        <v>12</v>
      </c>
      <c r="N3318" s="801">
        <v>80400</v>
      </c>
      <c r="O3318" s="791"/>
      <c r="P3318" s="791"/>
      <c r="Q3318" s="801"/>
    </row>
    <row r="3319" spans="2:17">
      <c r="B3319" s="791" t="s">
        <v>1225</v>
      </c>
      <c r="C3319" s="797" t="s">
        <v>1226</v>
      </c>
      <c r="D3319" s="791" t="s">
        <v>8666</v>
      </c>
      <c r="E3319" s="798" t="s">
        <v>8719</v>
      </c>
      <c r="F3319" s="799">
        <v>2100</v>
      </c>
      <c r="G3319" s="791" t="s">
        <v>9754</v>
      </c>
      <c r="H3319" s="800" t="s">
        <v>9755</v>
      </c>
      <c r="I3319" s="795" t="s">
        <v>9756</v>
      </c>
      <c r="J3319" s="795" t="s">
        <v>8682</v>
      </c>
      <c r="K3319" s="798" t="s">
        <v>8683</v>
      </c>
      <c r="L3319" s="791">
        <v>4</v>
      </c>
      <c r="M3319" s="791">
        <v>12</v>
      </c>
      <c r="N3319" s="801">
        <v>25200</v>
      </c>
      <c r="O3319" s="791"/>
      <c r="P3319" s="791"/>
      <c r="Q3319" s="801"/>
    </row>
    <row r="3320" spans="2:17">
      <c r="B3320" s="791" t="s">
        <v>1225</v>
      </c>
      <c r="C3320" s="797" t="s">
        <v>1226</v>
      </c>
      <c r="D3320" s="791" t="s">
        <v>8666</v>
      </c>
      <c r="E3320" s="798" t="s">
        <v>8691</v>
      </c>
      <c r="F3320" s="799">
        <v>5000</v>
      </c>
      <c r="G3320" s="791" t="s">
        <v>9757</v>
      </c>
      <c r="H3320" s="800" t="s">
        <v>9758</v>
      </c>
      <c r="I3320" s="795" t="s">
        <v>8756</v>
      </c>
      <c r="J3320" s="795" t="s">
        <v>8671</v>
      </c>
      <c r="K3320" s="798" t="s">
        <v>8683</v>
      </c>
      <c r="L3320" s="791">
        <v>4</v>
      </c>
      <c r="M3320" s="791">
        <v>12</v>
      </c>
      <c r="N3320" s="801">
        <v>60000</v>
      </c>
      <c r="O3320" s="791"/>
      <c r="P3320" s="791"/>
      <c r="Q3320" s="801"/>
    </row>
    <row r="3321" spans="2:17">
      <c r="B3321" s="791" t="s">
        <v>1225</v>
      </c>
      <c r="C3321" s="797" t="s">
        <v>1226</v>
      </c>
      <c r="D3321" s="791" t="s">
        <v>8666</v>
      </c>
      <c r="E3321" s="798" t="s">
        <v>8759</v>
      </c>
      <c r="F3321" s="799">
        <v>3500</v>
      </c>
      <c r="G3321" s="791" t="s">
        <v>9759</v>
      </c>
      <c r="H3321" s="800" t="s">
        <v>9760</v>
      </c>
      <c r="I3321" s="795" t="s">
        <v>8810</v>
      </c>
      <c r="J3321" s="795" t="s">
        <v>8682</v>
      </c>
      <c r="K3321" s="798" t="s">
        <v>8683</v>
      </c>
      <c r="L3321" s="791">
        <v>4</v>
      </c>
      <c r="M3321" s="791">
        <v>12</v>
      </c>
      <c r="N3321" s="801">
        <v>42000</v>
      </c>
      <c r="O3321" s="791"/>
      <c r="P3321" s="791"/>
      <c r="Q3321" s="801"/>
    </row>
    <row r="3322" spans="2:17">
      <c r="B3322" s="791" t="s">
        <v>1225</v>
      </c>
      <c r="C3322" s="797" t="s">
        <v>1226</v>
      </c>
      <c r="D3322" s="791" t="s">
        <v>8666</v>
      </c>
      <c r="E3322" s="798" t="s">
        <v>8684</v>
      </c>
      <c r="F3322" s="799">
        <v>1241</v>
      </c>
      <c r="G3322" s="791" t="s">
        <v>9761</v>
      </c>
      <c r="H3322" s="800" t="s">
        <v>9762</v>
      </c>
      <c r="I3322" s="795" t="s">
        <v>8751</v>
      </c>
      <c r="J3322" s="795" t="s">
        <v>8751</v>
      </c>
      <c r="K3322" s="798" t="s">
        <v>8751</v>
      </c>
      <c r="L3322" s="791">
        <v>4</v>
      </c>
      <c r="M3322" s="791">
        <v>12</v>
      </c>
      <c r="N3322" s="801">
        <v>14892</v>
      </c>
      <c r="O3322" s="791"/>
      <c r="P3322" s="791"/>
      <c r="Q3322" s="801"/>
    </row>
    <row r="3323" spans="2:17">
      <c r="B3323" s="791" t="s">
        <v>1225</v>
      </c>
      <c r="C3323" s="797" t="s">
        <v>1226</v>
      </c>
      <c r="D3323" s="791" t="s">
        <v>8666</v>
      </c>
      <c r="E3323" s="798" t="s">
        <v>8746</v>
      </c>
      <c r="F3323" s="799">
        <v>2500</v>
      </c>
      <c r="G3323" s="791" t="s">
        <v>9763</v>
      </c>
      <c r="H3323" s="800" t="s">
        <v>9764</v>
      </c>
      <c r="I3323" s="795" t="s">
        <v>9765</v>
      </c>
      <c r="J3323" s="795" t="s">
        <v>8723</v>
      </c>
      <c r="K3323" s="798" t="s">
        <v>8683</v>
      </c>
      <c r="L3323" s="791">
        <v>4</v>
      </c>
      <c r="M3323" s="791">
        <v>12</v>
      </c>
      <c r="N3323" s="801">
        <v>30000</v>
      </c>
      <c r="O3323" s="791"/>
      <c r="P3323" s="791"/>
      <c r="Q3323" s="801"/>
    </row>
    <row r="3324" spans="2:17">
      <c r="B3324" s="791" t="s">
        <v>1225</v>
      </c>
      <c r="C3324" s="797" t="s">
        <v>1226</v>
      </c>
      <c r="D3324" s="791" t="s">
        <v>8666</v>
      </c>
      <c r="E3324" s="798" t="s">
        <v>8684</v>
      </c>
      <c r="F3324" s="799">
        <v>1500</v>
      </c>
      <c r="G3324" s="791" t="s">
        <v>9766</v>
      </c>
      <c r="H3324" s="800" t="s">
        <v>9767</v>
      </c>
      <c r="I3324" s="795" t="s">
        <v>8918</v>
      </c>
      <c r="J3324" s="795" t="s">
        <v>8671</v>
      </c>
      <c r="K3324" s="798" t="s">
        <v>8683</v>
      </c>
      <c r="L3324" s="791">
        <v>4</v>
      </c>
      <c r="M3324" s="791">
        <v>12</v>
      </c>
      <c r="N3324" s="801">
        <v>18000</v>
      </c>
      <c r="O3324" s="791"/>
      <c r="P3324" s="791"/>
      <c r="Q3324" s="801"/>
    </row>
    <row r="3325" spans="2:17">
      <c r="B3325" s="791" t="s">
        <v>1225</v>
      </c>
      <c r="C3325" s="797" t="s">
        <v>1226</v>
      </c>
      <c r="D3325" s="791" t="s">
        <v>8666</v>
      </c>
      <c r="E3325" s="798" t="s">
        <v>8719</v>
      </c>
      <c r="F3325" s="799">
        <v>2100</v>
      </c>
      <c r="G3325" s="791" t="s">
        <v>9768</v>
      </c>
      <c r="H3325" s="800" t="s">
        <v>9769</v>
      </c>
      <c r="I3325" s="795" t="s">
        <v>9624</v>
      </c>
      <c r="J3325" s="795" t="s">
        <v>8671</v>
      </c>
      <c r="K3325" s="798" t="s">
        <v>8672</v>
      </c>
      <c r="L3325" s="791">
        <v>4</v>
      </c>
      <c r="M3325" s="791">
        <v>12</v>
      </c>
      <c r="N3325" s="801">
        <v>25200</v>
      </c>
      <c r="O3325" s="791"/>
      <c r="P3325" s="791"/>
      <c r="Q3325" s="801"/>
    </row>
    <row r="3326" spans="2:17">
      <c r="B3326" s="791" t="s">
        <v>1225</v>
      </c>
      <c r="C3326" s="797" t="s">
        <v>1226</v>
      </c>
      <c r="D3326" s="791" t="s">
        <v>8666</v>
      </c>
      <c r="E3326" s="798" t="s">
        <v>8684</v>
      </c>
      <c r="F3326" s="799">
        <v>1500</v>
      </c>
      <c r="G3326" s="791" t="s">
        <v>9770</v>
      </c>
      <c r="H3326" s="800" t="s">
        <v>9771</v>
      </c>
      <c r="I3326" s="795" t="s">
        <v>8687</v>
      </c>
      <c r="J3326" s="795" t="s">
        <v>8677</v>
      </c>
      <c r="K3326" s="798" t="s">
        <v>8672</v>
      </c>
      <c r="L3326" s="791">
        <v>4</v>
      </c>
      <c r="M3326" s="791">
        <v>12</v>
      </c>
      <c r="N3326" s="801">
        <v>18000</v>
      </c>
      <c r="O3326" s="791"/>
      <c r="P3326" s="791"/>
      <c r="Q3326" s="801"/>
    </row>
    <row r="3327" spans="2:17">
      <c r="B3327" s="791" t="s">
        <v>1225</v>
      </c>
      <c r="C3327" s="797" t="s">
        <v>1226</v>
      </c>
      <c r="D3327" s="791" t="s">
        <v>8666</v>
      </c>
      <c r="E3327" s="798" t="s">
        <v>9772</v>
      </c>
      <c r="F3327" s="799">
        <v>4000</v>
      </c>
      <c r="G3327" s="791" t="s">
        <v>9773</v>
      </c>
      <c r="H3327" s="800" t="s">
        <v>9774</v>
      </c>
      <c r="I3327" s="795" t="s">
        <v>8694</v>
      </c>
      <c r="J3327" s="795" t="s">
        <v>8671</v>
      </c>
      <c r="K3327" s="798" t="s">
        <v>8683</v>
      </c>
      <c r="L3327" s="791">
        <v>4</v>
      </c>
      <c r="M3327" s="791">
        <v>12</v>
      </c>
      <c r="N3327" s="801">
        <v>48000</v>
      </c>
      <c r="O3327" s="791">
        <v>2</v>
      </c>
      <c r="P3327" s="791">
        <v>6</v>
      </c>
      <c r="Q3327" s="801">
        <v>24558</v>
      </c>
    </row>
    <row r="3328" spans="2:17">
      <c r="B3328" s="791" t="s">
        <v>1225</v>
      </c>
      <c r="C3328" s="797" t="s">
        <v>1226</v>
      </c>
      <c r="D3328" s="791" t="s">
        <v>8666</v>
      </c>
      <c r="E3328" s="798" t="s">
        <v>8684</v>
      </c>
      <c r="F3328" s="799">
        <v>1700</v>
      </c>
      <c r="G3328" s="791" t="s">
        <v>9775</v>
      </c>
      <c r="H3328" s="800" t="s">
        <v>9776</v>
      </c>
      <c r="I3328" s="795" t="s">
        <v>9777</v>
      </c>
      <c r="J3328" s="795" t="s">
        <v>8671</v>
      </c>
      <c r="K3328" s="798" t="s">
        <v>8672</v>
      </c>
      <c r="L3328" s="791">
        <v>4</v>
      </c>
      <c r="M3328" s="791">
        <v>12</v>
      </c>
      <c r="N3328" s="801">
        <v>20400</v>
      </c>
      <c r="O3328" s="791"/>
      <c r="P3328" s="791"/>
      <c r="Q3328" s="801"/>
    </row>
    <row r="3329" spans="2:17">
      <c r="B3329" s="791" t="s">
        <v>1225</v>
      </c>
      <c r="C3329" s="797" t="s">
        <v>1226</v>
      </c>
      <c r="D3329" s="791" t="s">
        <v>8666</v>
      </c>
      <c r="E3329" s="798" t="s">
        <v>8827</v>
      </c>
      <c r="F3329" s="799">
        <v>2700</v>
      </c>
      <c r="G3329" s="791" t="s">
        <v>9778</v>
      </c>
      <c r="H3329" s="800" t="s">
        <v>9779</v>
      </c>
      <c r="I3329" s="795" t="s">
        <v>9383</v>
      </c>
      <c r="J3329" s="795" t="s">
        <v>8682</v>
      </c>
      <c r="K3329" s="798" t="s">
        <v>8683</v>
      </c>
      <c r="L3329" s="791">
        <v>4</v>
      </c>
      <c r="M3329" s="791">
        <v>12</v>
      </c>
      <c r="N3329" s="801">
        <v>32400</v>
      </c>
      <c r="O3329" s="791"/>
      <c r="P3329" s="791"/>
      <c r="Q3329" s="801"/>
    </row>
    <row r="3330" spans="2:17">
      <c r="B3330" s="791" t="s">
        <v>1225</v>
      </c>
      <c r="C3330" s="797" t="s">
        <v>1226</v>
      </c>
      <c r="D3330" s="791" t="s">
        <v>8666</v>
      </c>
      <c r="E3330" s="798" t="s">
        <v>8746</v>
      </c>
      <c r="F3330" s="799">
        <v>2300</v>
      </c>
      <c r="G3330" s="791" t="s">
        <v>9780</v>
      </c>
      <c r="H3330" s="800" t="s">
        <v>9781</v>
      </c>
      <c r="I3330" s="795" t="s">
        <v>9782</v>
      </c>
      <c r="J3330" s="795" t="s">
        <v>8835</v>
      </c>
      <c r="K3330" s="798" t="s">
        <v>8672</v>
      </c>
      <c r="L3330" s="791">
        <v>4</v>
      </c>
      <c r="M3330" s="791">
        <v>12</v>
      </c>
      <c r="N3330" s="801">
        <v>27600</v>
      </c>
      <c r="O3330" s="791"/>
      <c r="P3330" s="791"/>
      <c r="Q3330" s="801"/>
    </row>
    <row r="3331" spans="2:17">
      <c r="B3331" s="791" t="s">
        <v>1225</v>
      </c>
      <c r="C3331" s="797" t="s">
        <v>1226</v>
      </c>
      <c r="D3331" s="791" t="s">
        <v>8666</v>
      </c>
      <c r="E3331" s="798" t="s">
        <v>8712</v>
      </c>
      <c r="F3331" s="799">
        <v>2100</v>
      </c>
      <c r="G3331" s="791" t="s">
        <v>9783</v>
      </c>
      <c r="H3331" s="800" t="s">
        <v>9784</v>
      </c>
      <c r="I3331" s="795" t="s">
        <v>9785</v>
      </c>
      <c r="J3331" s="795" t="s">
        <v>8671</v>
      </c>
      <c r="K3331" s="798" t="s">
        <v>8672</v>
      </c>
      <c r="L3331" s="791">
        <v>4</v>
      </c>
      <c r="M3331" s="791">
        <v>12</v>
      </c>
      <c r="N3331" s="801">
        <v>25200</v>
      </c>
      <c r="O3331" s="791"/>
      <c r="P3331" s="791"/>
      <c r="Q3331" s="801"/>
    </row>
    <row r="3332" spans="2:17">
      <c r="B3332" s="791" t="s">
        <v>1225</v>
      </c>
      <c r="C3332" s="797" t="s">
        <v>1226</v>
      </c>
      <c r="D3332" s="791" t="s">
        <v>8666</v>
      </c>
      <c r="E3332" s="798" t="s">
        <v>9786</v>
      </c>
      <c r="F3332" s="799">
        <v>1500</v>
      </c>
      <c r="G3332" s="791" t="s">
        <v>9787</v>
      </c>
      <c r="H3332" s="800" t="s">
        <v>9788</v>
      </c>
      <c r="I3332" s="795" t="s">
        <v>9789</v>
      </c>
      <c r="J3332" s="795" t="s">
        <v>8677</v>
      </c>
      <c r="K3332" s="798" t="s">
        <v>8672</v>
      </c>
      <c r="L3332" s="791">
        <v>4</v>
      </c>
      <c r="M3332" s="791">
        <v>12</v>
      </c>
      <c r="N3332" s="801">
        <v>18000</v>
      </c>
      <c r="O3332" s="791"/>
      <c r="P3332" s="791"/>
      <c r="Q3332" s="801"/>
    </row>
    <row r="3333" spans="2:17">
      <c r="B3333" s="791" t="s">
        <v>1225</v>
      </c>
      <c r="C3333" s="797" t="s">
        <v>1226</v>
      </c>
      <c r="D3333" s="791" t="s">
        <v>8666</v>
      </c>
      <c r="E3333" s="798" t="s">
        <v>8684</v>
      </c>
      <c r="F3333" s="799">
        <v>1500</v>
      </c>
      <c r="G3333" s="791" t="s">
        <v>9790</v>
      </c>
      <c r="H3333" s="800" t="s">
        <v>9791</v>
      </c>
      <c r="I3333" s="795" t="s">
        <v>8773</v>
      </c>
      <c r="J3333" s="795" t="s">
        <v>8671</v>
      </c>
      <c r="K3333" s="798" t="s">
        <v>8683</v>
      </c>
      <c r="L3333" s="791">
        <v>4</v>
      </c>
      <c r="M3333" s="791">
        <v>12</v>
      </c>
      <c r="N3333" s="801">
        <v>18000</v>
      </c>
      <c r="O3333" s="791"/>
      <c r="P3333" s="791"/>
      <c r="Q3333" s="801"/>
    </row>
    <row r="3334" spans="2:17">
      <c r="B3334" s="791" t="s">
        <v>1225</v>
      </c>
      <c r="C3334" s="797" t="s">
        <v>1226</v>
      </c>
      <c r="D3334" s="791" t="s">
        <v>8666</v>
      </c>
      <c r="E3334" s="798" t="s">
        <v>8695</v>
      </c>
      <c r="F3334" s="799">
        <v>3100</v>
      </c>
      <c r="G3334" s="791" t="s">
        <v>9792</v>
      </c>
      <c r="H3334" s="800" t="s">
        <v>9793</v>
      </c>
      <c r="I3334" s="795" t="s">
        <v>9794</v>
      </c>
      <c r="J3334" s="795" t="s">
        <v>8682</v>
      </c>
      <c r="K3334" s="798" t="s">
        <v>8683</v>
      </c>
      <c r="L3334" s="791">
        <v>4</v>
      </c>
      <c r="M3334" s="791">
        <v>12</v>
      </c>
      <c r="N3334" s="801">
        <v>37200</v>
      </c>
      <c r="O3334" s="791"/>
      <c r="P3334" s="791"/>
      <c r="Q3334" s="801"/>
    </row>
    <row r="3335" spans="2:17">
      <c r="B3335" s="791" t="s">
        <v>1225</v>
      </c>
      <c r="C3335" s="797" t="s">
        <v>1226</v>
      </c>
      <c r="D3335" s="791" t="s">
        <v>8666</v>
      </c>
      <c r="E3335" s="798" t="s">
        <v>8784</v>
      </c>
      <c r="F3335" s="799">
        <v>1500</v>
      </c>
      <c r="G3335" s="791" t="s">
        <v>9795</v>
      </c>
      <c r="H3335" s="800" t="s">
        <v>9796</v>
      </c>
      <c r="I3335" s="795" t="s">
        <v>9797</v>
      </c>
      <c r="J3335" s="795" t="s">
        <v>8677</v>
      </c>
      <c r="K3335" s="798" t="s">
        <v>8672</v>
      </c>
      <c r="L3335" s="791">
        <v>4</v>
      </c>
      <c r="M3335" s="791">
        <v>12</v>
      </c>
      <c r="N3335" s="801">
        <v>18000</v>
      </c>
      <c r="O3335" s="791"/>
      <c r="P3335" s="791"/>
      <c r="Q3335" s="801"/>
    </row>
    <row r="3336" spans="2:17">
      <c r="B3336" s="791" t="s">
        <v>1225</v>
      </c>
      <c r="C3336" s="797" t="s">
        <v>1226</v>
      </c>
      <c r="D3336" s="791" t="s">
        <v>8666</v>
      </c>
      <c r="E3336" s="798" t="s">
        <v>8699</v>
      </c>
      <c r="F3336" s="799">
        <v>2300</v>
      </c>
      <c r="G3336" s="791" t="s">
        <v>9798</v>
      </c>
      <c r="H3336" s="800" t="s">
        <v>9799</v>
      </c>
      <c r="I3336" s="795" t="s">
        <v>8813</v>
      </c>
      <c r="J3336" s="795" t="s">
        <v>8671</v>
      </c>
      <c r="K3336" s="798" t="s">
        <v>8672</v>
      </c>
      <c r="L3336" s="791">
        <v>4</v>
      </c>
      <c r="M3336" s="791">
        <v>12</v>
      </c>
      <c r="N3336" s="801">
        <v>27600</v>
      </c>
      <c r="O3336" s="791"/>
      <c r="P3336" s="791"/>
      <c r="Q3336" s="801"/>
    </row>
    <row r="3337" spans="2:17">
      <c r="B3337" s="791" t="s">
        <v>1225</v>
      </c>
      <c r="C3337" s="797" t="s">
        <v>1226</v>
      </c>
      <c r="D3337" s="791" t="s">
        <v>8666</v>
      </c>
      <c r="E3337" s="798" t="s">
        <v>8712</v>
      </c>
      <c r="F3337" s="799">
        <v>2100</v>
      </c>
      <c r="G3337" s="791" t="s">
        <v>9800</v>
      </c>
      <c r="H3337" s="800" t="s">
        <v>9801</v>
      </c>
      <c r="I3337" s="795" t="s">
        <v>9802</v>
      </c>
      <c r="J3337" s="795" t="s">
        <v>8723</v>
      </c>
      <c r="K3337" s="798" t="s">
        <v>9466</v>
      </c>
      <c r="L3337" s="791">
        <v>4</v>
      </c>
      <c r="M3337" s="791">
        <v>12</v>
      </c>
      <c r="N3337" s="801">
        <v>25200</v>
      </c>
      <c r="O3337" s="791"/>
      <c r="P3337" s="791"/>
      <c r="Q3337" s="801"/>
    </row>
    <row r="3338" spans="2:17">
      <c r="B3338" s="791" t="s">
        <v>1225</v>
      </c>
      <c r="C3338" s="797" t="s">
        <v>1226</v>
      </c>
      <c r="D3338" s="791" t="s">
        <v>8666</v>
      </c>
      <c r="E3338" s="798" t="s">
        <v>8684</v>
      </c>
      <c r="F3338" s="799">
        <v>1500</v>
      </c>
      <c r="G3338" s="791" t="s">
        <v>9803</v>
      </c>
      <c r="H3338" s="800" t="s">
        <v>9804</v>
      </c>
      <c r="I3338" s="795" t="s">
        <v>9805</v>
      </c>
      <c r="J3338" s="795" t="s">
        <v>8723</v>
      </c>
      <c r="K3338" s="798" t="s">
        <v>8683</v>
      </c>
      <c r="L3338" s="791">
        <v>4</v>
      </c>
      <c r="M3338" s="791">
        <v>12</v>
      </c>
      <c r="N3338" s="801">
        <v>18000</v>
      </c>
      <c r="O3338" s="791"/>
      <c r="P3338" s="791"/>
      <c r="Q3338" s="801"/>
    </row>
    <row r="3339" spans="2:17">
      <c r="B3339" s="791" t="s">
        <v>1225</v>
      </c>
      <c r="C3339" s="797" t="s">
        <v>1226</v>
      </c>
      <c r="D3339" s="791" t="s">
        <v>8666</v>
      </c>
      <c r="E3339" s="798" t="s">
        <v>8684</v>
      </c>
      <c r="F3339" s="799">
        <v>1500</v>
      </c>
      <c r="G3339" s="791" t="s">
        <v>9806</v>
      </c>
      <c r="H3339" s="800" t="s">
        <v>9807</v>
      </c>
      <c r="I3339" s="795" t="s">
        <v>8687</v>
      </c>
      <c r="J3339" s="795" t="s">
        <v>8677</v>
      </c>
      <c r="K3339" s="798" t="s">
        <v>8672</v>
      </c>
      <c r="L3339" s="791">
        <v>4</v>
      </c>
      <c r="M3339" s="791">
        <v>12</v>
      </c>
      <c r="N3339" s="801">
        <v>18000</v>
      </c>
      <c r="O3339" s="791"/>
      <c r="P3339" s="791"/>
      <c r="Q3339" s="801"/>
    </row>
    <row r="3340" spans="2:17">
      <c r="B3340" s="791" t="s">
        <v>1225</v>
      </c>
      <c r="C3340" s="797" t="s">
        <v>1226</v>
      </c>
      <c r="D3340" s="791" t="s">
        <v>8666</v>
      </c>
      <c r="E3340" s="798" t="s">
        <v>8684</v>
      </c>
      <c r="F3340" s="799">
        <v>1500</v>
      </c>
      <c r="G3340" s="791" t="s">
        <v>9808</v>
      </c>
      <c r="H3340" s="800" t="s">
        <v>9809</v>
      </c>
      <c r="I3340" s="795" t="s">
        <v>9236</v>
      </c>
      <c r="J3340" s="795" t="s">
        <v>8677</v>
      </c>
      <c r="K3340" s="798" t="s">
        <v>8672</v>
      </c>
      <c r="L3340" s="791">
        <v>4</v>
      </c>
      <c r="M3340" s="791">
        <v>12</v>
      </c>
      <c r="N3340" s="801">
        <v>18000</v>
      </c>
      <c r="O3340" s="791"/>
      <c r="P3340" s="791"/>
      <c r="Q3340" s="801"/>
    </row>
    <row r="3341" spans="2:17">
      <c r="B3341" s="791" t="s">
        <v>1225</v>
      </c>
      <c r="C3341" s="797" t="s">
        <v>1226</v>
      </c>
      <c r="D3341" s="791" t="s">
        <v>8666</v>
      </c>
      <c r="E3341" s="798" t="s">
        <v>8699</v>
      </c>
      <c r="F3341" s="799">
        <v>2300</v>
      </c>
      <c r="G3341" s="791" t="s">
        <v>9810</v>
      </c>
      <c r="H3341" s="800" t="s">
        <v>9811</v>
      </c>
      <c r="I3341" s="795" t="s">
        <v>8687</v>
      </c>
      <c r="J3341" s="795" t="s">
        <v>8671</v>
      </c>
      <c r="K3341" s="798" t="s">
        <v>8672</v>
      </c>
      <c r="L3341" s="791">
        <v>4</v>
      </c>
      <c r="M3341" s="791">
        <v>12</v>
      </c>
      <c r="N3341" s="801">
        <v>27600</v>
      </c>
      <c r="O3341" s="791"/>
      <c r="P3341" s="791"/>
      <c r="Q3341" s="801"/>
    </row>
    <row r="3342" spans="2:17">
      <c r="B3342" s="791" t="s">
        <v>1225</v>
      </c>
      <c r="C3342" s="797" t="s">
        <v>1226</v>
      </c>
      <c r="D3342" s="791" t="s">
        <v>8666</v>
      </c>
      <c r="E3342" s="798" t="s">
        <v>8817</v>
      </c>
      <c r="F3342" s="799">
        <v>4500</v>
      </c>
      <c r="G3342" s="791" t="s">
        <v>9812</v>
      </c>
      <c r="H3342" s="800" t="s">
        <v>9813</v>
      </c>
      <c r="I3342" s="795" t="s">
        <v>8918</v>
      </c>
      <c r="J3342" s="795" t="s">
        <v>8671</v>
      </c>
      <c r="K3342" s="798" t="s">
        <v>8683</v>
      </c>
      <c r="L3342" s="791">
        <v>4</v>
      </c>
      <c r="M3342" s="791">
        <v>12</v>
      </c>
      <c r="N3342" s="801">
        <v>54000</v>
      </c>
      <c r="O3342" s="791"/>
      <c r="P3342" s="791"/>
      <c r="Q3342" s="801"/>
    </row>
    <row r="3343" spans="2:17">
      <c r="B3343" s="791" t="s">
        <v>1225</v>
      </c>
      <c r="C3343" s="797" t="s">
        <v>1226</v>
      </c>
      <c r="D3343" s="791" t="s">
        <v>8666</v>
      </c>
      <c r="E3343" s="798" t="s">
        <v>9814</v>
      </c>
      <c r="F3343" s="799">
        <v>1500</v>
      </c>
      <c r="G3343" s="791" t="s">
        <v>9815</v>
      </c>
      <c r="H3343" s="800" t="s">
        <v>9816</v>
      </c>
      <c r="I3343" s="795" t="s">
        <v>9817</v>
      </c>
      <c r="J3343" s="795" t="s">
        <v>8835</v>
      </c>
      <c r="K3343" s="798" t="s">
        <v>8672</v>
      </c>
      <c r="L3343" s="791">
        <v>4</v>
      </c>
      <c r="M3343" s="791">
        <v>12</v>
      </c>
      <c r="N3343" s="801">
        <v>18000</v>
      </c>
      <c r="O3343" s="791"/>
      <c r="P3343" s="791"/>
      <c r="Q3343" s="801"/>
    </row>
    <row r="3344" spans="2:17">
      <c r="B3344" s="791" t="s">
        <v>1225</v>
      </c>
      <c r="C3344" s="797" t="s">
        <v>1226</v>
      </c>
      <c r="D3344" s="791" t="s">
        <v>8666</v>
      </c>
      <c r="E3344" s="798" t="s">
        <v>8841</v>
      </c>
      <c r="F3344" s="799">
        <v>5500</v>
      </c>
      <c r="G3344" s="791" t="s">
        <v>9818</v>
      </c>
      <c r="H3344" s="800" t="s">
        <v>9819</v>
      </c>
      <c r="I3344" s="795" t="s">
        <v>9820</v>
      </c>
      <c r="J3344" s="795" t="s">
        <v>8671</v>
      </c>
      <c r="K3344" s="798" t="s">
        <v>8683</v>
      </c>
      <c r="L3344" s="791">
        <v>4</v>
      </c>
      <c r="M3344" s="791">
        <v>12</v>
      </c>
      <c r="N3344" s="801">
        <v>66000</v>
      </c>
      <c r="O3344" s="791"/>
      <c r="P3344" s="791"/>
      <c r="Q3344" s="801"/>
    </row>
    <row r="3345" spans="2:17">
      <c r="B3345" s="791" t="s">
        <v>1225</v>
      </c>
      <c r="C3345" s="797" t="s">
        <v>1226</v>
      </c>
      <c r="D3345" s="791" t="s">
        <v>8666</v>
      </c>
      <c r="E3345" s="798" t="s">
        <v>8719</v>
      </c>
      <c r="F3345" s="799">
        <v>2100</v>
      </c>
      <c r="G3345" s="791" t="s">
        <v>9821</v>
      </c>
      <c r="H3345" s="800" t="s">
        <v>9822</v>
      </c>
      <c r="I3345" s="795" t="s">
        <v>9823</v>
      </c>
      <c r="J3345" s="795" t="s">
        <v>8671</v>
      </c>
      <c r="K3345" s="798" t="s">
        <v>8672</v>
      </c>
      <c r="L3345" s="791">
        <v>4</v>
      </c>
      <c r="M3345" s="791">
        <v>12</v>
      </c>
      <c r="N3345" s="801">
        <v>25200</v>
      </c>
      <c r="O3345" s="791"/>
      <c r="P3345" s="791"/>
      <c r="Q3345" s="801"/>
    </row>
    <row r="3346" spans="2:17">
      <c r="B3346" s="791" t="s">
        <v>1225</v>
      </c>
      <c r="C3346" s="797" t="s">
        <v>1226</v>
      </c>
      <c r="D3346" s="791" t="s">
        <v>8666</v>
      </c>
      <c r="E3346" s="798" t="s">
        <v>9203</v>
      </c>
      <c r="F3346" s="799">
        <v>3200</v>
      </c>
      <c r="G3346" s="791" t="s">
        <v>9824</v>
      </c>
      <c r="H3346" s="800" t="s">
        <v>9825</v>
      </c>
      <c r="I3346" s="795" t="s">
        <v>9826</v>
      </c>
      <c r="J3346" s="795" t="s">
        <v>8671</v>
      </c>
      <c r="K3346" s="798" t="s">
        <v>8672</v>
      </c>
      <c r="L3346" s="791">
        <v>4</v>
      </c>
      <c r="M3346" s="791">
        <v>12</v>
      </c>
      <c r="N3346" s="801">
        <v>38400</v>
      </c>
      <c r="O3346" s="791"/>
      <c r="P3346" s="791"/>
      <c r="Q3346" s="801"/>
    </row>
    <row r="3347" spans="2:17">
      <c r="B3347" s="791" t="s">
        <v>1225</v>
      </c>
      <c r="C3347" s="797" t="s">
        <v>1226</v>
      </c>
      <c r="D3347" s="791" t="s">
        <v>8666</v>
      </c>
      <c r="E3347" s="798" t="s">
        <v>8684</v>
      </c>
      <c r="F3347" s="799">
        <v>1500</v>
      </c>
      <c r="G3347" s="791" t="s">
        <v>9827</v>
      </c>
      <c r="H3347" s="800" t="s">
        <v>9828</v>
      </c>
      <c r="I3347" s="795" t="s">
        <v>9829</v>
      </c>
      <c r="J3347" s="795" t="s">
        <v>8671</v>
      </c>
      <c r="K3347" s="798" t="s">
        <v>8672</v>
      </c>
      <c r="L3347" s="791">
        <v>4</v>
      </c>
      <c r="M3347" s="791">
        <v>12</v>
      </c>
      <c r="N3347" s="801">
        <v>18000</v>
      </c>
      <c r="O3347" s="791"/>
      <c r="P3347" s="791"/>
      <c r="Q3347" s="801"/>
    </row>
    <row r="3348" spans="2:17">
      <c r="B3348" s="791" t="s">
        <v>1225</v>
      </c>
      <c r="C3348" s="797" t="s">
        <v>1226</v>
      </c>
      <c r="D3348" s="791" t="s">
        <v>8666</v>
      </c>
      <c r="E3348" s="798" t="s">
        <v>8678</v>
      </c>
      <c r="F3348" s="799">
        <v>1800</v>
      </c>
      <c r="G3348" s="791" t="s">
        <v>9830</v>
      </c>
      <c r="H3348" s="800" t="s">
        <v>9831</v>
      </c>
      <c r="I3348" s="795" t="s">
        <v>9832</v>
      </c>
      <c r="J3348" s="795" t="s">
        <v>8677</v>
      </c>
      <c r="K3348" s="798" t="s">
        <v>8672</v>
      </c>
      <c r="L3348" s="791">
        <v>4</v>
      </c>
      <c r="M3348" s="791">
        <v>12</v>
      </c>
      <c r="N3348" s="801">
        <v>21600</v>
      </c>
      <c r="O3348" s="791"/>
      <c r="P3348" s="791"/>
      <c r="Q3348" s="801"/>
    </row>
    <row r="3349" spans="2:17">
      <c r="B3349" s="791" t="s">
        <v>1225</v>
      </c>
      <c r="C3349" s="797" t="s">
        <v>1226</v>
      </c>
      <c r="D3349" s="791" t="s">
        <v>8666</v>
      </c>
      <c r="E3349" s="798" t="s">
        <v>8712</v>
      </c>
      <c r="F3349" s="799">
        <v>2100</v>
      </c>
      <c r="G3349" s="791" t="s">
        <v>9833</v>
      </c>
      <c r="H3349" s="800" t="s">
        <v>9834</v>
      </c>
      <c r="I3349" s="795" t="s">
        <v>9835</v>
      </c>
      <c r="J3349" s="795" t="s">
        <v>8671</v>
      </c>
      <c r="K3349" s="798" t="s">
        <v>8672</v>
      </c>
      <c r="L3349" s="791">
        <v>4</v>
      </c>
      <c r="M3349" s="791">
        <v>12</v>
      </c>
      <c r="N3349" s="801">
        <v>25200</v>
      </c>
      <c r="O3349" s="791"/>
      <c r="P3349" s="791"/>
      <c r="Q3349" s="801"/>
    </row>
    <row r="3350" spans="2:17">
      <c r="B3350" s="791" t="s">
        <v>1225</v>
      </c>
      <c r="C3350" s="797" t="s">
        <v>1226</v>
      </c>
      <c r="D3350" s="791" t="s">
        <v>8666</v>
      </c>
      <c r="E3350" s="798" t="s">
        <v>8684</v>
      </c>
      <c r="F3350" s="799">
        <v>1500</v>
      </c>
      <c r="G3350" s="791" t="s">
        <v>9836</v>
      </c>
      <c r="H3350" s="800" t="s">
        <v>9837</v>
      </c>
      <c r="I3350" s="795" t="s">
        <v>9838</v>
      </c>
      <c r="J3350" s="795" t="s">
        <v>8671</v>
      </c>
      <c r="K3350" s="798" t="s">
        <v>8683</v>
      </c>
      <c r="L3350" s="791">
        <v>4</v>
      </c>
      <c r="M3350" s="791">
        <v>12</v>
      </c>
      <c r="N3350" s="801">
        <v>18000</v>
      </c>
      <c r="O3350" s="791">
        <v>2</v>
      </c>
      <c r="P3350" s="791">
        <v>6</v>
      </c>
      <c r="Q3350" s="801">
        <v>9558</v>
      </c>
    </row>
    <row r="3351" spans="2:17">
      <c r="B3351" s="791" t="s">
        <v>1225</v>
      </c>
      <c r="C3351" s="797" t="s">
        <v>1226</v>
      </c>
      <c r="D3351" s="791" t="s">
        <v>8666</v>
      </c>
      <c r="E3351" s="798" t="s">
        <v>8712</v>
      </c>
      <c r="F3351" s="799">
        <v>2100</v>
      </c>
      <c r="G3351" s="791" t="s">
        <v>9839</v>
      </c>
      <c r="H3351" s="800" t="s">
        <v>9840</v>
      </c>
      <c r="I3351" s="795" t="s">
        <v>9841</v>
      </c>
      <c r="J3351" s="795" t="s">
        <v>8677</v>
      </c>
      <c r="K3351" s="798" t="s">
        <v>8724</v>
      </c>
      <c r="L3351" s="791">
        <v>4</v>
      </c>
      <c r="M3351" s="791">
        <v>12</v>
      </c>
      <c r="N3351" s="801">
        <v>25200</v>
      </c>
      <c r="O3351" s="791"/>
      <c r="P3351" s="791"/>
      <c r="Q3351" s="801"/>
    </row>
    <row r="3352" spans="2:17">
      <c r="B3352" s="791" t="s">
        <v>1225</v>
      </c>
      <c r="C3352" s="797" t="s">
        <v>1226</v>
      </c>
      <c r="D3352" s="791" t="s">
        <v>8666</v>
      </c>
      <c r="E3352" s="798" t="s">
        <v>8746</v>
      </c>
      <c r="F3352" s="799">
        <v>2500</v>
      </c>
      <c r="G3352" s="791" t="s">
        <v>9842</v>
      </c>
      <c r="H3352" s="800" t="s">
        <v>9843</v>
      </c>
      <c r="I3352" s="795" t="s">
        <v>8870</v>
      </c>
      <c r="J3352" s="795" t="s">
        <v>8671</v>
      </c>
      <c r="K3352" s="798" t="s">
        <v>8672</v>
      </c>
      <c r="L3352" s="791">
        <v>4</v>
      </c>
      <c r="M3352" s="791">
        <v>12</v>
      </c>
      <c r="N3352" s="801">
        <v>30000</v>
      </c>
      <c r="O3352" s="791"/>
      <c r="P3352" s="791"/>
      <c r="Q3352" s="801"/>
    </row>
    <row r="3353" spans="2:17">
      <c r="B3353" s="791" t="s">
        <v>1225</v>
      </c>
      <c r="C3353" s="797" t="s">
        <v>1226</v>
      </c>
      <c r="D3353" s="791" t="s">
        <v>8666</v>
      </c>
      <c r="E3353" s="798" t="s">
        <v>8716</v>
      </c>
      <c r="F3353" s="799">
        <v>2100</v>
      </c>
      <c r="G3353" s="791" t="s">
        <v>9844</v>
      </c>
      <c r="H3353" s="800" t="s">
        <v>9845</v>
      </c>
      <c r="I3353" s="795" t="s">
        <v>9846</v>
      </c>
      <c r="J3353" s="795" t="s">
        <v>8723</v>
      </c>
      <c r="K3353" s="798" t="s">
        <v>8672</v>
      </c>
      <c r="L3353" s="791">
        <v>4</v>
      </c>
      <c r="M3353" s="791">
        <v>12</v>
      </c>
      <c r="N3353" s="801">
        <v>25200</v>
      </c>
      <c r="O3353" s="791"/>
      <c r="P3353" s="791"/>
      <c r="Q3353" s="801"/>
    </row>
    <row r="3354" spans="2:17">
      <c r="B3354" s="791" t="s">
        <v>1225</v>
      </c>
      <c r="C3354" s="797" t="s">
        <v>1226</v>
      </c>
      <c r="D3354" s="791" t="s">
        <v>8666</v>
      </c>
      <c r="E3354" s="798" t="s">
        <v>8746</v>
      </c>
      <c r="F3354" s="799">
        <v>2500</v>
      </c>
      <c r="G3354" s="791" t="s">
        <v>9847</v>
      </c>
      <c r="H3354" s="800" t="s">
        <v>9848</v>
      </c>
      <c r="I3354" s="795" t="s">
        <v>9849</v>
      </c>
      <c r="J3354" s="795" t="s">
        <v>8671</v>
      </c>
      <c r="K3354" s="798" t="s">
        <v>8683</v>
      </c>
      <c r="L3354" s="791">
        <v>4</v>
      </c>
      <c r="M3354" s="791">
        <v>12</v>
      </c>
      <c r="N3354" s="801">
        <v>30000</v>
      </c>
      <c r="O3354" s="791"/>
      <c r="P3354" s="791"/>
      <c r="Q3354" s="801"/>
    </row>
    <row r="3355" spans="2:17">
      <c r="B3355" s="791" t="s">
        <v>1225</v>
      </c>
      <c r="C3355" s="797" t="s">
        <v>1226</v>
      </c>
      <c r="D3355" s="791" t="s">
        <v>8666</v>
      </c>
      <c r="E3355" s="798" t="s">
        <v>8827</v>
      </c>
      <c r="F3355" s="799">
        <v>2700</v>
      </c>
      <c r="G3355" s="791" t="s">
        <v>9850</v>
      </c>
      <c r="H3355" s="800" t="s">
        <v>9851</v>
      </c>
      <c r="I3355" s="795" t="s">
        <v>9852</v>
      </c>
      <c r="J3355" s="795" t="s">
        <v>8723</v>
      </c>
      <c r="K3355" s="798" t="s">
        <v>8683</v>
      </c>
      <c r="L3355" s="791">
        <v>4</v>
      </c>
      <c r="M3355" s="791">
        <v>12</v>
      </c>
      <c r="N3355" s="801">
        <v>32400</v>
      </c>
      <c r="O3355" s="791"/>
      <c r="P3355" s="791"/>
      <c r="Q3355" s="801"/>
    </row>
    <row r="3356" spans="2:17">
      <c r="B3356" s="791" t="s">
        <v>1225</v>
      </c>
      <c r="C3356" s="797" t="s">
        <v>1226</v>
      </c>
      <c r="D3356" s="791" t="s">
        <v>8666</v>
      </c>
      <c r="E3356" s="798" t="s">
        <v>8784</v>
      </c>
      <c r="F3356" s="799">
        <v>1500</v>
      </c>
      <c r="G3356" s="791" t="s">
        <v>9853</v>
      </c>
      <c r="H3356" s="800" t="s">
        <v>9854</v>
      </c>
      <c r="I3356" s="795" t="s">
        <v>8751</v>
      </c>
      <c r="J3356" s="795" t="s">
        <v>8788</v>
      </c>
      <c r="K3356" s="798" t="s">
        <v>8789</v>
      </c>
      <c r="L3356" s="791">
        <v>4</v>
      </c>
      <c r="M3356" s="791">
        <v>12</v>
      </c>
      <c r="N3356" s="801">
        <v>18000</v>
      </c>
      <c r="O3356" s="791"/>
      <c r="P3356" s="791"/>
      <c r="Q3356" s="801"/>
    </row>
    <row r="3357" spans="2:17">
      <c r="B3357" s="791" t="s">
        <v>1225</v>
      </c>
      <c r="C3357" s="797" t="s">
        <v>1226</v>
      </c>
      <c r="D3357" s="791" t="s">
        <v>8666</v>
      </c>
      <c r="E3357" s="798" t="s">
        <v>8925</v>
      </c>
      <c r="F3357" s="799">
        <v>1800</v>
      </c>
      <c r="G3357" s="791" t="s">
        <v>9855</v>
      </c>
      <c r="H3357" s="800" t="s">
        <v>9856</v>
      </c>
      <c r="I3357" s="795" t="s">
        <v>9857</v>
      </c>
      <c r="J3357" s="795" t="s">
        <v>8677</v>
      </c>
      <c r="K3357" s="798" t="s">
        <v>8672</v>
      </c>
      <c r="L3357" s="791">
        <v>4</v>
      </c>
      <c r="M3357" s="791">
        <v>12</v>
      </c>
      <c r="N3357" s="801">
        <v>21600</v>
      </c>
      <c r="O3357" s="791"/>
      <c r="P3357" s="791"/>
      <c r="Q3357" s="801"/>
    </row>
    <row r="3358" spans="2:17">
      <c r="B3358" s="791" t="s">
        <v>1225</v>
      </c>
      <c r="C3358" s="797" t="s">
        <v>1226</v>
      </c>
      <c r="D3358" s="791" t="s">
        <v>8666</v>
      </c>
      <c r="E3358" s="798" t="s">
        <v>8699</v>
      </c>
      <c r="F3358" s="799">
        <v>2300</v>
      </c>
      <c r="G3358" s="791" t="s">
        <v>9858</v>
      </c>
      <c r="H3358" s="800" t="s">
        <v>9859</v>
      </c>
      <c r="I3358" s="795" t="s">
        <v>9860</v>
      </c>
      <c r="J3358" s="795" t="s">
        <v>8677</v>
      </c>
      <c r="K3358" s="798" t="s">
        <v>8672</v>
      </c>
      <c r="L3358" s="791">
        <v>4</v>
      </c>
      <c r="M3358" s="791">
        <v>12</v>
      </c>
      <c r="N3358" s="801">
        <v>27600</v>
      </c>
      <c r="O3358" s="791"/>
      <c r="P3358" s="791"/>
      <c r="Q3358" s="801"/>
    </row>
    <row r="3359" spans="2:17">
      <c r="B3359" s="791" t="s">
        <v>1225</v>
      </c>
      <c r="C3359" s="797" t="s">
        <v>1226</v>
      </c>
      <c r="D3359" s="791" t="s">
        <v>8666</v>
      </c>
      <c r="E3359" s="798" t="s">
        <v>8684</v>
      </c>
      <c r="F3359" s="799">
        <v>1500</v>
      </c>
      <c r="G3359" s="791" t="s">
        <v>9861</v>
      </c>
      <c r="H3359" s="800" t="s">
        <v>9862</v>
      </c>
      <c r="I3359" s="795" t="s">
        <v>8737</v>
      </c>
      <c r="J3359" s="795" t="s">
        <v>8671</v>
      </c>
      <c r="K3359" s="798" t="s">
        <v>8672</v>
      </c>
      <c r="L3359" s="791">
        <v>4</v>
      </c>
      <c r="M3359" s="791">
        <v>12</v>
      </c>
      <c r="N3359" s="801">
        <v>18000</v>
      </c>
      <c r="O3359" s="791"/>
      <c r="P3359" s="791"/>
      <c r="Q3359" s="801"/>
    </row>
    <row r="3360" spans="2:17">
      <c r="B3360" s="791" t="s">
        <v>1225</v>
      </c>
      <c r="C3360" s="797" t="s">
        <v>1226</v>
      </c>
      <c r="D3360" s="791" t="s">
        <v>8666</v>
      </c>
      <c r="E3360" s="798" t="s">
        <v>8817</v>
      </c>
      <c r="F3360" s="799">
        <v>4000</v>
      </c>
      <c r="G3360" s="791" t="s">
        <v>9863</v>
      </c>
      <c r="H3360" s="800" t="s">
        <v>9864</v>
      </c>
      <c r="I3360" s="795" t="s">
        <v>8900</v>
      </c>
      <c r="J3360" s="795" t="s">
        <v>8682</v>
      </c>
      <c r="K3360" s="798" t="s">
        <v>8683</v>
      </c>
      <c r="L3360" s="791">
        <v>4</v>
      </c>
      <c r="M3360" s="791">
        <v>12</v>
      </c>
      <c r="N3360" s="801">
        <v>48000</v>
      </c>
      <c r="O3360" s="791"/>
      <c r="P3360" s="791"/>
      <c r="Q3360" s="801"/>
    </row>
    <row r="3361" spans="2:17">
      <c r="B3361" s="791" t="s">
        <v>1225</v>
      </c>
      <c r="C3361" s="797" t="s">
        <v>1226</v>
      </c>
      <c r="D3361" s="791" t="s">
        <v>8666</v>
      </c>
      <c r="E3361" s="798" t="s">
        <v>8719</v>
      </c>
      <c r="F3361" s="799">
        <v>2100</v>
      </c>
      <c r="G3361" s="791" t="s">
        <v>9865</v>
      </c>
      <c r="H3361" s="800" t="s">
        <v>9866</v>
      </c>
      <c r="I3361" s="795" t="s">
        <v>9726</v>
      </c>
      <c r="J3361" s="795" t="s">
        <v>8677</v>
      </c>
      <c r="K3361" s="798" t="s">
        <v>8672</v>
      </c>
      <c r="L3361" s="791">
        <v>4</v>
      </c>
      <c r="M3361" s="791">
        <v>12</v>
      </c>
      <c r="N3361" s="801">
        <v>25200</v>
      </c>
      <c r="O3361" s="791"/>
      <c r="P3361" s="791"/>
      <c r="Q3361" s="801"/>
    </row>
    <row r="3362" spans="2:17">
      <c r="B3362" s="791" t="s">
        <v>1225</v>
      </c>
      <c r="C3362" s="797" t="s">
        <v>1226</v>
      </c>
      <c r="D3362" s="791" t="s">
        <v>8666</v>
      </c>
      <c r="E3362" s="798" t="s">
        <v>8746</v>
      </c>
      <c r="F3362" s="799">
        <v>2500</v>
      </c>
      <c r="G3362" s="791" t="s">
        <v>9867</v>
      </c>
      <c r="H3362" s="800" t="s">
        <v>9868</v>
      </c>
      <c r="I3362" s="795" t="s">
        <v>9869</v>
      </c>
      <c r="J3362" s="795" t="s">
        <v>8671</v>
      </c>
      <c r="K3362" s="798" t="s">
        <v>8672</v>
      </c>
      <c r="L3362" s="791">
        <v>4</v>
      </c>
      <c r="M3362" s="791">
        <v>12</v>
      </c>
      <c r="N3362" s="801">
        <v>30000</v>
      </c>
      <c r="O3362" s="791"/>
      <c r="P3362" s="791"/>
      <c r="Q3362" s="801"/>
    </row>
    <row r="3363" spans="2:17">
      <c r="B3363" s="791" t="s">
        <v>1225</v>
      </c>
      <c r="C3363" s="797" t="s">
        <v>1226</v>
      </c>
      <c r="D3363" s="791" t="s">
        <v>8666</v>
      </c>
      <c r="E3363" s="798" t="s">
        <v>8695</v>
      </c>
      <c r="F3363" s="799">
        <v>3100</v>
      </c>
      <c r="G3363" s="791" t="s">
        <v>9870</v>
      </c>
      <c r="H3363" s="800" t="s">
        <v>9871</v>
      </c>
      <c r="I3363" s="795" t="s">
        <v>9872</v>
      </c>
      <c r="J3363" s="795" t="s">
        <v>8677</v>
      </c>
      <c r="K3363" s="798" t="s">
        <v>8724</v>
      </c>
      <c r="L3363" s="791">
        <v>4</v>
      </c>
      <c r="M3363" s="791">
        <v>12</v>
      </c>
      <c r="N3363" s="801">
        <v>37200</v>
      </c>
      <c r="O3363" s="791"/>
      <c r="P3363" s="791"/>
      <c r="Q3363" s="801"/>
    </row>
    <row r="3364" spans="2:17">
      <c r="B3364" s="791" t="s">
        <v>1225</v>
      </c>
      <c r="C3364" s="797" t="s">
        <v>1226</v>
      </c>
      <c r="D3364" s="791" t="s">
        <v>8666</v>
      </c>
      <c r="E3364" s="798" t="s">
        <v>8684</v>
      </c>
      <c r="F3364" s="799">
        <v>1500</v>
      </c>
      <c r="G3364" s="791" t="s">
        <v>9873</v>
      </c>
      <c r="H3364" s="800" t="s">
        <v>9874</v>
      </c>
      <c r="I3364" s="795" t="s">
        <v>9490</v>
      </c>
      <c r="J3364" s="795" t="s">
        <v>8671</v>
      </c>
      <c r="K3364" s="798" t="s">
        <v>8683</v>
      </c>
      <c r="L3364" s="791">
        <v>4</v>
      </c>
      <c r="M3364" s="791">
        <v>12</v>
      </c>
      <c r="N3364" s="801">
        <v>18000</v>
      </c>
      <c r="O3364" s="791"/>
      <c r="P3364" s="791"/>
      <c r="Q3364" s="801"/>
    </row>
    <row r="3365" spans="2:17">
      <c r="B3365" s="791" t="s">
        <v>1225</v>
      </c>
      <c r="C3365" s="797" t="s">
        <v>1226</v>
      </c>
      <c r="D3365" s="791" t="s">
        <v>8666</v>
      </c>
      <c r="E3365" s="798" t="s">
        <v>8746</v>
      </c>
      <c r="F3365" s="799">
        <v>2500</v>
      </c>
      <c r="G3365" s="791" t="s">
        <v>9875</v>
      </c>
      <c r="H3365" s="800" t="s">
        <v>9876</v>
      </c>
      <c r="I3365" s="795" t="s">
        <v>9044</v>
      </c>
      <c r="J3365" s="795" t="s">
        <v>8682</v>
      </c>
      <c r="K3365" s="798" t="s">
        <v>8683</v>
      </c>
      <c r="L3365" s="791">
        <v>4</v>
      </c>
      <c r="M3365" s="791">
        <v>12</v>
      </c>
      <c r="N3365" s="801">
        <v>30000</v>
      </c>
      <c r="O3365" s="791"/>
      <c r="P3365" s="791"/>
      <c r="Q3365" s="801"/>
    </row>
    <row r="3366" spans="2:17">
      <c r="B3366" s="791" t="s">
        <v>1225</v>
      </c>
      <c r="C3366" s="797" t="s">
        <v>1226</v>
      </c>
      <c r="D3366" s="791" t="s">
        <v>8666</v>
      </c>
      <c r="E3366" s="798" t="s">
        <v>8673</v>
      </c>
      <c r="F3366" s="799">
        <v>2300</v>
      </c>
      <c r="G3366" s="791" t="s">
        <v>9877</v>
      </c>
      <c r="H3366" s="800" t="s">
        <v>9878</v>
      </c>
      <c r="I3366" s="795" t="s">
        <v>9879</v>
      </c>
      <c r="J3366" s="795" t="s">
        <v>8835</v>
      </c>
      <c r="K3366" s="798" t="s">
        <v>8683</v>
      </c>
      <c r="L3366" s="791">
        <v>4</v>
      </c>
      <c r="M3366" s="791">
        <v>12</v>
      </c>
      <c r="N3366" s="801">
        <v>27600</v>
      </c>
      <c r="O3366" s="791"/>
      <c r="P3366" s="791"/>
      <c r="Q3366" s="801"/>
    </row>
    <row r="3367" spans="2:17">
      <c r="B3367" s="791" t="s">
        <v>1225</v>
      </c>
      <c r="C3367" s="797" t="s">
        <v>1226</v>
      </c>
      <c r="D3367" s="791" t="s">
        <v>8666</v>
      </c>
      <c r="E3367" s="798" t="s">
        <v>8784</v>
      </c>
      <c r="F3367" s="799">
        <v>1500</v>
      </c>
      <c r="G3367" s="791" t="s">
        <v>9880</v>
      </c>
      <c r="H3367" s="800" t="s">
        <v>9881</v>
      </c>
      <c r="I3367" s="795" t="s">
        <v>9882</v>
      </c>
      <c r="J3367" s="795" t="s">
        <v>8671</v>
      </c>
      <c r="K3367" s="798" t="s">
        <v>8672</v>
      </c>
      <c r="L3367" s="791">
        <v>4</v>
      </c>
      <c r="M3367" s="791">
        <v>12</v>
      </c>
      <c r="N3367" s="801">
        <v>18000</v>
      </c>
      <c r="O3367" s="791"/>
      <c r="P3367" s="791"/>
      <c r="Q3367" s="801"/>
    </row>
    <row r="3368" spans="2:17">
      <c r="B3368" s="791" t="s">
        <v>1225</v>
      </c>
      <c r="C3368" s="797" t="s">
        <v>1226</v>
      </c>
      <c r="D3368" s="791" t="s">
        <v>8666</v>
      </c>
      <c r="E3368" s="798" t="s">
        <v>8827</v>
      </c>
      <c r="F3368" s="799">
        <v>2700</v>
      </c>
      <c r="G3368" s="791" t="s">
        <v>9883</v>
      </c>
      <c r="H3368" s="800" t="s">
        <v>9884</v>
      </c>
      <c r="I3368" s="795" t="s">
        <v>8737</v>
      </c>
      <c r="J3368" s="795" t="s">
        <v>8677</v>
      </c>
      <c r="K3368" s="798" t="s">
        <v>8683</v>
      </c>
      <c r="L3368" s="791">
        <v>4</v>
      </c>
      <c r="M3368" s="791">
        <v>12</v>
      </c>
      <c r="N3368" s="801">
        <v>32400</v>
      </c>
      <c r="O3368" s="791"/>
      <c r="P3368" s="791"/>
      <c r="Q3368" s="801"/>
    </row>
    <row r="3369" spans="2:17">
      <c r="B3369" s="791" t="s">
        <v>1225</v>
      </c>
      <c r="C3369" s="797" t="s">
        <v>1226</v>
      </c>
      <c r="D3369" s="791" t="s">
        <v>8666</v>
      </c>
      <c r="E3369" s="798" t="s">
        <v>8684</v>
      </c>
      <c r="F3369" s="799">
        <v>1500</v>
      </c>
      <c r="G3369" s="791" t="s">
        <v>9885</v>
      </c>
      <c r="H3369" s="800" t="s">
        <v>9886</v>
      </c>
      <c r="I3369" s="795" t="s">
        <v>9887</v>
      </c>
      <c r="J3369" s="795" t="s">
        <v>8723</v>
      </c>
      <c r="K3369" s="798" t="s">
        <v>8683</v>
      </c>
      <c r="L3369" s="791">
        <v>4</v>
      </c>
      <c r="M3369" s="791">
        <v>12</v>
      </c>
      <c r="N3369" s="801">
        <v>18000</v>
      </c>
      <c r="O3369" s="791"/>
      <c r="P3369" s="791"/>
      <c r="Q3369" s="801"/>
    </row>
    <row r="3370" spans="2:17">
      <c r="B3370" s="791" t="s">
        <v>1225</v>
      </c>
      <c r="C3370" s="797" t="s">
        <v>1226</v>
      </c>
      <c r="D3370" s="791" t="s">
        <v>8666</v>
      </c>
      <c r="E3370" s="798" t="s">
        <v>9888</v>
      </c>
      <c r="F3370" s="799">
        <v>1800</v>
      </c>
      <c r="G3370" s="791" t="s">
        <v>9889</v>
      </c>
      <c r="H3370" s="800" t="s">
        <v>9890</v>
      </c>
      <c r="I3370" s="795" t="s">
        <v>9891</v>
      </c>
      <c r="J3370" s="795" t="s">
        <v>8671</v>
      </c>
      <c r="K3370" s="798" t="s">
        <v>8683</v>
      </c>
      <c r="L3370" s="791">
        <v>4</v>
      </c>
      <c r="M3370" s="791">
        <v>12</v>
      </c>
      <c r="N3370" s="801">
        <v>21600</v>
      </c>
      <c r="O3370" s="791"/>
      <c r="P3370" s="791"/>
      <c r="Q3370" s="801"/>
    </row>
    <row r="3371" spans="2:17">
      <c r="B3371" s="791" t="s">
        <v>1225</v>
      </c>
      <c r="C3371" s="797" t="s">
        <v>1226</v>
      </c>
      <c r="D3371" s="791" t="s">
        <v>8666</v>
      </c>
      <c r="E3371" s="798" t="s">
        <v>8746</v>
      </c>
      <c r="F3371" s="799">
        <v>2500</v>
      </c>
      <c r="G3371" s="791" t="s">
        <v>9892</v>
      </c>
      <c r="H3371" s="800" t="s">
        <v>9893</v>
      </c>
      <c r="I3371" s="795" t="s">
        <v>8870</v>
      </c>
      <c r="J3371" s="795" t="s">
        <v>8677</v>
      </c>
      <c r="K3371" s="798" t="s">
        <v>8672</v>
      </c>
      <c r="L3371" s="791">
        <v>4</v>
      </c>
      <c r="M3371" s="791">
        <v>12</v>
      </c>
      <c r="N3371" s="801">
        <v>30000</v>
      </c>
      <c r="O3371" s="791"/>
      <c r="P3371" s="791"/>
      <c r="Q3371" s="801"/>
    </row>
    <row r="3372" spans="2:17">
      <c r="B3372" s="791" t="s">
        <v>1225</v>
      </c>
      <c r="C3372" s="797" t="s">
        <v>1226</v>
      </c>
      <c r="D3372" s="791" t="s">
        <v>8666</v>
      </c>
      <c r="E3372" s="798" t="s">
        <v>8817</v>
      </c>
      <c r="F3372" s="799">
        <v>5000</v>
      </c>
      <c r="G3372" s="791" t="s">
        <v>9894</v>
      </c>
      <c r="H3372" s="800" t="s">
        <v>9895</v>
      </c>
      <c r="I3372" s="795" t="s">
        <v>8694</v>
      </c>
      <c r="J3372" s="795" t="s">
        <v>8671</v>
      </c>
      <c r="K3372" s="798" t="s">
        <v>8683</v>
      </c>
      <c r="L3372" s="791">
        <v>4</v>
      </c>
      <c r="M3372" s="791">
        <v>12</v>
      </c>
      <c r="N3372" s="801">
        <v>60000</v>
      </c>
      <c r="O3372" s="791"/>
      <c r="P3372" s="791"/>
      <c r="Q3372" s="801"/>
    </row>
    <row r="3373" spans="2:17">
      <c r="B3373" s="791" t="s">
        <v>1225</v>
      </c>
      <c r="C3373" s="797" t="s">
        <v>1226</v>
      </c>
      <c r="D3373" s="791" t="s">
        <v>8666</v>
      </c>
      <c r="E3373" s="798" t="s">
        <v>8695</v>
      </c>
      <c r="F3373" s="799">
        <v>3100</v>
      </c>
      <c r="G3373" s="791" t="s">
        <v>9896</v>
      </c>
      <c r="H3373" s="800" t="s">
        <v>9897</v>
      </c>
      <c r="I3373" s="795" t="s">
        <v>9898</v>
      </c>
      <c r="J3373" s="795" t="s">
        <v>8671</v>
      </c>
      <c r="K3373" s="798" t="s">
        <v>8683</v>
      </c>
      <c r="L3373" s="791">
        <v>4</v>
      </c>
      <c r="M3373" s="791">
        <v>12</v>
      </c>
      <c r="N3373" s="801">
        <v>37200</v>
      </c>
      <c r="O3373" s="791"/>
      <c r="P3373" s="791"/>
      <c r="Q3373" s="801"/>
    </row>
    <row r="3374" spans="2:17">
      <c r="B3374" s="791" t="s">
        <v>1225</v>
      </c>
      <c r="C3374" s="797" t="s">
        <v>1226</v>
      </c>
      <c r="D3374" s="791" t="s">
        <v>8666</v>
      </c>
      <c r="E3374" s="798" t="s">
        <v>8684</v>
      </c>
      <c r="F3374" s="799">
        <v>1500</v>
      </c>
      <c r="G3374" s="791" t="s">
        <v>9899</v>
      </c>
      <c r="H3374" s="800" t="s">
        <v>9900</v>
      </c>
      <c r="I3374" s="795" t="s">
        <v>8870</v>
      </c>
      <c r="J3374" s="795" t="s">
        <v>8671</v>
      </c>
      <c r="K3374" s="798" t="s">
        <v>8672</v>
      </c>
      <c r="L3374" s="791">
        <v>4</v>
      </c>
      <c r="M3374" s="791">
        <v>12</v>
      </c>
      <c r="N3374" s="801">
        <v>18000</v>
      </c>
      <c r="O3374" s="791"/>
      <c r="P3374" s="791"/>
      <c r="Q3374" s="801"/>
    </row>
    <row r="3375" spans="2:17">
      <c r="B3375" s="791" t="s">
        <v>1225</v>
      </c>
      <c r="C3375" s="797" t="s">
        <v>1226</v>
      </c>
      <c r="D3375" s="791" t="s">
        <v>8666</v>
      </c>
      <c r="E3375" s="798" t="s">
        <v>8827</v>
      </c>
      <c r="F3375" s="799">
        <v>2800</v>
      </c>
      <c r="G3375" s="791" t="s">
        <v>9901</v>
      </c>
      <c r="H3375" s="800" t="s">
        <v>9902</v>
      </c>
      <c r="I3375" s="795" t="s">
        <v>8830</v>
      </c>
      <c r="J3375" s="795" t="s">
        <v>8677</v>
      </c>
      <c r="K3375" s="798" t="s">
        <v>8672</v>
      </c>
      <c r="L3375" s="791">
        <v>1</v>
      </c>
      <c r="M3375" s="791">
        <v>3</v>
      </c>
      <c r="N3375" s="801">
        <v>8400</v>
      </c>
      <c r="O3375" s="791"/>
      <c r="P3375" s="791"/>
      <c r="Q3375" s="801"/>
    </row>
    <row r="3376" spans="2:17">
      <c r="B3376" s="791" t="s">
        <v>1225</v>
      </c>
      <c r="C3376" s="797" t="s">
        <v>1226</v>
      </c>
      <c r="D3376" s="791" t="s">
        <v>8666</v>
      </c>
      <c r="E3376" s="798" t="s">
        <v>8719</v>
      </c>
      <c r="F3376" s="799">
        <v>2100</v>
      </c>
      <c r="G3376" s="791" t="s">
        <v>9903</v>
      </c>
      <c r="H3376" s="800" t="s">
        <v>9904</v>
      </c>
      <c r="I3376" s="795" t="s">
        <v>9905</v>
      </c>
      <c r="J3376" s="795" t="s">
        <v>8671</v>
      </c>
      <c r="K3376" s="798" t="s">
        <v>8672</v>
      </c>
      <c r="L3376" s="791">
        <v>4</v>
      </c>
      <c r="M3376" s="791">
        <v>12</v>
      </c>
      <c r="N3376" s="801">
        <v>25200</v>
      </c>
      <c r="O3376" s="791"/>
      <c r="P3376" s="791"/>
      <c r="Q3376" s="801"/>
    </row>
    <row r="3377" spans="2:17">
      <c r="B3377" s="791" t="s">
        <v>1225</v>
      </c>
      <c r="C3377" s="797" t="s">
        <v>1226</v>
      </c>
      <c r="D3377" s="791" t="s">
        <v>8666</v>
      </c>
      <c r="E3377" s="798" t="s">
        <v>8719</v>
      </c>
      <c r="F3377" s="802">
        <v>2100</v>
      </c>
      <c r="G3377" s="791" t="s">
        <v>9906</v>
      </c>
      <c r="H3377" s="800" t="s">
        <v>9907</v>
      </c>
      <c r="I3377" s="795" t="s">
        <v>9908</v>
      </c>
      <c r="J3377" s="795" t="s">
        <v>8723</v>
      </c>
      <c r="K3377" s="798" t="s">
        <v>8683</v>
      </c>
      <c r="L3377" s="791">
        <v>4</v>
      </c>
      <c r="M3377" s="791">
        <v>12</v>
      </c>
      <c r="N3377" s="801">
        <v>25200</v>
      </c>
      <c r="O3377" s="791"/>
      <c r="P3377" s="791"/>
      <c r="Q3377" s="801"/>
    </row>
    <row r="3378" spans="2:17">
      <c r="B3378" s="791" t="s">
        <v>1225</v>
      </c>
      <c r="C3378" s="797" t="s">
        <v>1226</v>
      </c>
      <c r="D3378" s="791" t="s">
        <v>8666</v>
      </c>
      <c r="E3378" s="798" t="s">
        <v>8780</v>
      </c>
      <c r="F3378" s="802">
        <v>1500</v>
      </c>
      <c r="G3378" s="791" t="s">
        <v>9909</v>
      </c>
      <c r="H3378" s="800" t="s">
        <v>9910</v>
      </c>
      <c r="I3378" s="795" t="s">
        <v>9058</v>
      </c>
      <c r="J3378" s="795" t="s">
        <v>8677</v>
      </c>
      <c r="K3378" s="798" t="s">
        <v>8672</v>
      </c>
      <c r="L3378" s="791">
        <v>4</v>
      </c>
      <c r="M3378" s="791">
        <v>12</v>
      </c>
      <c r="N3378" s="801">
        <v>18000</v>
      </c>
      <c r="O3378" s="791"/>
      <c r="P3378" s="791"/>
      <c r="Q3378" s="801"/>
    </row>
    <row r="3379" spans="2:17">
      <c r="B3379" s="791" t="s">
        <v>1225</v>
      </c>
      <c r="C3379" s="797" t="s">
        <v>1226</v>
      </c>
      <c r="D3379" s="791" t="s">
        <v>8666</v>
      </c>
      <c r="E3379" s="798" t="s">
        <v>8780</v>
      </c>
      <c r="F3379" s="802">
        <v>1500</v>
      </c>
      <c r="G3379" s="791" t="s">
        <v>9911</v>
      </c>
      <c r="H3379" s="800" t="s">
        <v>9912</v>
      </c>
      <c r="I3379" s="795" t="s">
        <v>8687</v>
      </c>
      <c r="J3379" s="795" t="s">
        <v>8677</v>
      </c>
      <c r="K3379" s="798" t="s">
        <v>8672</v>
      </c>
      <c r="L3379" s="791">
        <v>4</v>
      </c>
      <c r="M3379" s="791">
        <v>12</v>
      </c>
      <c r="N3379" s="801">
        <v>18000</v>
      </c>
      <c r="O3379" s="791"/>
      <c r="P3379" s="791"/>
      <c r="Q3379" s="801"/>
    </row>
    <row r="3380" spans="2:17">
      <c r="B3380" s="791" t="s">
        <v>1225</v>
      </c>
      <c r="C3380" s="797" t="s">
        <v>1226</v>
      </c>
      <c r="D3380" s="791" t="s">
        <v>8666</v>
      </c>
      <c r="E3380" s="798" t="s">
        <v>8827</v>
      </c>
      <c r="F3380" s="802">
        <v>2700</v>
      </c>
      <c r="G3380" s="791" t="s">
        <v>9913</v>
      </c>
      <c r="H3380" s="800" t="s">
        <v>9914</v>
      </c>
      <c r="I3380" s="795" t="s">
        <v>9915</v>
      </c>
      <c r="J3380" s="795" t="s">
        <v>8671</v>
      </c>
      <c r="K3380" s="798" t="s">
        <v>8683</v>
      </c>
      <c r="L3380" s="791">
        <v>4</v>
      </c>
      <c r="M3380" s="791">
        <v>12</v>
      </c>
      <c r="N3380" s="801">
        <v>32400</v>
      </c>
      <c r="O3380" s="791"/>
      <c r="P3380" s="791"/>
      <c r="Q3380" s="801"/>
    </row>
    <row r="3381" spans="2:17">
      <c r="B3381" s="791" t="s">
        <v>1225</v>
      </c>
      <c r="C3381" s="797" t="s">
        <v>1226</v>
      </c>
      <c r="D3381" s="791" t="s">
        <v>8666</v>
      </c>
      <c r="E3381" s="798" t="s">
        <v>9129</v>
      </c>
      <c r="F3381" s="802">
        <v>4000</v>
      </c>
      <c r="G3381" s="791" t="s">
        <v>9916</v>
      </c>
      <c r="H3381" s="800" t="s">
        <v>9917</v>
      </c>
      <c r="I3381" s="795" t="s">
        <v>9918</v>
      </c>
      <c r="J3381" s="795" t="s">
        <v>8671</v>
      </c>
      <c r="K3381" s="798" t="s">
        <v>8683</v>
      </c>
      <c r="L3381" s="791">
        <v>4</v>
      </c>
      <c r="M3381" s="791">
        <v>12</v>
      </c>
      <c r="N3381" s="801">
        <v>48000</v>
      </c>
      <c r="O3381" s="791"/>
      <c r="P3381" s="791"/>
      <c r="Q3381" s="801"/>
    </row>
    <row r="3382" spans="2:17">
      <c r="B3382" s="791" t="s">
        <v>1225</v>
      </c>
      <c r="C3382" s="797" t="s">
        <v>1226</v>
      </c>
      <c r="D3382" s="791" t="s">
        <v>8666</v>
      </c>
      <c r="E3382" s="798" t="s">
        <v>8790</v>
      </c>
      <c r="F3382" s="802">
        <v>4000</v>
      </c>
      <c r="G3382" s="791" t="s">
        <v>9919</v>
      </c>
      <c r="H3382" s="800" t="s">
        <v>9920</v>
      </c>
      <c r="I3382" s="795" t="s">
        <v>8694</v>
      </c>
      <c r="J3382" s="795" t="s">
        <v>8671</v>
      </c>
      <c r="K3382" s="798" t="s">
        <v>8683</v>
      </c>
      <c r="L3382" s="791">
        <v>4</v>
      </c>
      <c r="M3382" s="791">
        <v>12</v>
      </c>
      <c r="N3382" s="801">
        <v>48000</v>
      </c>
      <c r="O3382" s="791"/>
      <c r="P3382" s="791"/>
      <c r="Q3382" s="801"/>
    </row>
    <row r="3383" spans="2:17">
      <c r="B3383" s="1281" t="s">
        <v>0</v>
      </c>
      <c r="C3383" s="1282"/>
      <c r="D3383" s="1282"/>
      <c r="E3383" s="1282"/>
      <c r="F3383" s="1282"/>
      <c r="G3383" s="1282"/>
      <c r="H3383" s="1282"/>
      <c r="I3383" s="1282"/>
      <c r="J3383" s="1282"/>
      <c r="K3383" s="1283"/>
      <c r="L3383" s="1059"/>
      <c r="M3383" s="1059"/>
      <c r="N3383" s="1060">
        <f>SUM(N7:N3382)</f>
        <v>108052580.19999996</v>
      </c>
      <c r="O3383" s="1061"/>
      <c r="P3383" s="1061"/>
      <c r="Q3383" s="1060">
        <f>SUM(Q7:Q3382)</f>
        <v>41713652.639999837</v>
      </c>
    </row>
    <row r="3384" spans="2:17">
      <c r="B3384" s="1063" t="s">
        <v>10569</v>
      </c>
    </row>
  </sheetData>
  <mergeCells count="5">
    <mergeCell ref="B5:F5"/>
    <mergeCell ref="G5:K5"/>
    <mergeCell ref="L5:N5"/>
    <mergeCell ref="O5:Q5"/>
    <mergeCell ref="B3383:K3383"/>
  </mergeCells>
  <conditionalFormatting sqref="H2921:H2923">
    <cfRule type="duplicateValues" dxfId="24" priority="1"/>
  </conditionalFormatting>
  <printOptions horizontalCentered="1"/>
  <pageMargins left="0.70866141732283472" right="0.70866141732283472" top="0.74803149606299213" bottom="0.74803149606299213" header="0.31496062992125984" footer="0.31496062992125984"/>
  <pageSetup scale="45" fitToHeight="40" orientation="landscape" horizontalDpi="1200" verticalDpi="1200" r:id="rId1"/>
  <headerFooter>
    <oddHeader>&amp;C&amp;"Arial,Negrita"&amp;16PROYECTO DE PRESUPUESTO 2022</oddHeader>
    <oddFooter>&amp;LPROYECTO DE PRESUPUESTO PARA EL AÑO FISCAL 2022
INFORMACIÓN PARA LA COMISIÓN DE PRESUPUESTO Y CUENTA GENERAL DE LA REPÚBLICA DEL CONGRESO DE LA REPÚBLICA&amp;R&amp;P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  <pageSetUpPr fitToPage="1"/>
  </sheetPr>
  <dimension ref="A1:S125"/>
  <sheetViews>
    <sheetView tabSelected="1" topLeftCell="A104" zoomScale="85" zoomScaleNormal="85" zoomScaleSheetLayoutView="100" zoomScalePageLayoutView="55" workbookViewId="0">
      <selection activeCell="F114" sqref="F114"/>
    </sheetView>
  </sheetViews>
  <sheetFormatPr baseColWidth="10" defaultColWidth="11.42578125" defaultRowHeight="12"/>
  <cols>
    <col min="1" max="1" width="10.85546875" style="93" customWidth="1"/>
    <col min="2" max="2" width="12.7109375" style="93" customWidth="1"/>
    <col min="3" max="3" width="33" style="93" bestFit="1" customWidth="1"/>
    <col min="4" max="6" width="18.7109375" style="93" customWidth="1"/>
    <col min="7" max="8" width="6.7109375" style="36" customWidth="1"/>
    <col min="9" max="9" width="6.7109375" style="93" customWidth="1"/>
    <col min="10" max="10" width="18.7109375" style="93" customWidth="1"/>
    <col min="11" max="11" width="9.7109375" style="93" bestFit="1" customWidth="1"/>
    <col min="12" max="13" width="15.5703125" style="93" bestFit="1" customWidth="1"/>
    <col min="14" max="14" width="20.42578125" style="93" customWidth="1"/>
    <col min="15" max="15" width="14.7109375" style="93" bestFit="1" customWidth="1"/>
    <col min="16" max="16" width="17.140625" style="93" bestFit="1" customWidth="1"/>
    <col min="17" max="16384" width="11.42578125" style="93"/>
  </cols>
  <sheetData>
    <row r="1" spans="1:19" s="8" customFormat="1">
      <c r="A1" s="8" t="s">
        <v>418</v>
      </c>
    </row>
    <row r="2" spans="1:19">
      <c r="A2" s="724" t="s">
        <v>1009</v>
      </c>
      <c r="B2" s="724"/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</row>
    <row r="3" spans="1:19">
      <c r="A3" s="8" t="s">
        <v>1008</v>
      </c>
    </row>
    <row r="4" spans="1:19" s="47" customFormat="1" ht="12.75" customHeight="1">
      <c r="A4" s="1284" t="s">
        <v>316</v>
      </c>
      <c r="B4" s="1284"/>
      <c r="C4" s="1284" t="s">
        <v>317</v>
      </c>
      <c r="D4" s="1284"/>
      <c r="E4" s="1284" t="s">
        <v>320</v>
      </c>
      <c r="F4" s="1284"/>
      <c r="G4" s="1284"/>
      <c r="H4" s="1284"/>
      <c r="I4" s="1284"/>
      <c r="J4" s="1284" t="s">
        <v>321</v>
      </c>
      <c r="K4" s="1284"/>
      <c r="L4" s="1284"/>
      <c r="M4" s="1284"/>
      <c r="N4" s="1284"/>
      <c r="O4" s="1284" t="s">
        <v>449</v>
      </c>
      <c r="P4" s="1284" t="s">
        <v>445</v>
      </c>
    </row>
    <row r="5" spans="1:19" s="48" customFormat="1" ht="86.25" customHeight="1">
      <c r="A5" s="134" t="s">
        <v>88</v>
      </c>
      <c r="B5" s="134" t="s">
        <v>89</v>
      </c>
      <c r="C5" s="134" t="s">
        <v>319</v>
      </c>
      <c r="D5" s="134" t="s">
        <v>318</v>
      </c>
      <c r="E5" s="134" t="s">
        <v>323</v>
      </c>
      <c r="F5" s="134" t="s">
        <v>324</v>
      </c>
      <c r="G5" s="804" t="s">
        <v>325</v>
      </c>
      <c r="H5" s="804" t="s">
        <v>326</v>
      </c>
      <c r="I5" s="804" t="s">
        <v>16</v>
      </c>
      <c r="J5" s="134" t="s">
        <v>322</v>
      </c>
      <c r="K5" s="134" t="s">
        <v>349</v>
      </c>
      <c r="L5" s="134" t="s">
        <v>9921</v>
      </c>
      <c r="M5" s="134" t="s">
        <v>9922</v>
      </c>
      <c r="N5" s="134" t="s">
        <v>327</v>
      </c>
      <c r="O5" s="1284"/>
      <c r="P5" s="1284"/>
    </row>
    <row r="6" spans="1:19" ht="12.75">
      <c r="A6" s="805" t="s">
        <v>9923</v>
      </c>
      <c r="B6" s="805" t="s">
        <v>9924</v>
      </c>
      <c r="C6" s="806" t="s">
        <v>9925</v>
      </c>
      <c r="D6" s="807">
        <v>10026064592</v>
      </c>
      <c r="E6" s="808" t="s">
        <v>9926</v>
      </c>
      <c r="F6" s="809">
        <v>11078291</v>
      </c>
      <c r="G6" s="810">
        <v>1456</v>
      </c>
      <c r="H6" s="811"/>
      <c r="I6" s="811"/>
      <c r="J6" s="812">
        <v>44530</v>
      </c>
      <c r="K6" s="812" t="s">
        <v>9927</v>
      </c>
      <c r="L6" s="813">
        <v>17500</v>
      </c>
      <c r="M6" s="813">
        <v>17500</v>
      </c>
      <c r="N6" s="807" t="s">
        <v>9928</v>
      </c>
      <c r="O6" s="814">
        <f>+L6*12</f>
        <v>210000</v>
      </c>
      <c r="P6" s="814">
        <f>+M6*6</f>
        <v>105000</v>
      </c>
    </row>
    <row r="7" spans="1:19" ht="12.75">
      <c r="A7" s="805" t="s">
        <v>9923</v>
      </c>
      <c r="B7" s="805" t="s">
        <v>9924</v>
      </c>
      <c r="C7" s="808" t="s">
        <v>9929</v>
      </c>
      <c r="D7" s="807">
        <v>10167133717</v>
      </c>
      <c r="E7" s="808" t="s">
        <v>9926</v>
      </c>
      <c r="F7" s="809" t="s">
        <v>9930</v>
      </c>
      <c r="G7" s="810">
        <v>88.42</v>
      </c>
      <c r="H7" s="811"/>
      <c r="I7" s="811"/>
      <c r="J7" s="812">
        <v>44439</v>
      </c>
      <c r="K7" s="812" t="s">
        <v>9927</v>
      </c>
      <c r="L7" s="813">
        <v>750</v>
      </c>
      <c r="M7" s="813">
        <v>750</v>
      </c>
      <c r="N7" s="807" t="s">
        <v>9928</v>
      </c>
      <c r="O7" s="814">
        <f t="shared" ref="O7:O70" si="0">+L7*12</f>
        <v>9000</v>
      </c>
      <c r="P7" s="814">
        <f t="shared" ref="P7:P70" si="1">+M7*6</f>
        <v>4500</v>
      </c>
    </row>
    <row r="8" spans="1:19" ht="12.75">
      <c r="A8" s="805" t="s">
        <v>9923</v>
      </c>
      <c r="B8" s="805" t="s">
        <v>9924</v>
      </c>
      <c r="C8" s="808" t="s">
        <v>9931</v>
      </c>
      <c r="D8" s="807">
        <v>10273679907</v>
      </c>
      <c r="E8" s="808" t="s">
        <v>9926</v>
      </c>
      <c r="F8" s="809" t="s">
        <v>9932</v>
      </c>
      <c r="G8" s="810">
        <v>139</v>
      </c>
      <c r="H8" s="811"/>
      <c r="I8" s="811"/>
      <c r="J8" s="812">
        <v>44561</v>
      </c>
      <c r="K8" s="812" t="s">
        <v>9927</v>
      </c>
      <c r="L8" s="813">
        <v>2000</v>
      </c>
      <c r="M8" s="813">
        <v>2000</v>
      </c>
      <c r="N8" s="807" t="s">
        <v>9928</v>
      </c>
      <c r="O8" s="814">
        <f t="shared" si="0"/>
        <v>24000</v>
      </c>
      <c r="P8" s="814">
        <f t="shared" si="1"/>
        <v>12000</v>
      </c>
    </row>
    <row r="9" spans="1:19" ht="12.75">
      <c r="A9" s="805" t="s">
        <v>9923</v>
      </c>
      <c r="B9" s="805" t="s">
        <v>9924</v>
      </c>
      <c r="C9" s="808" t="s">
        <v>9933</v>
      </c>
      <c r="D9" s="807">
        <v>10174248279</v>
      </c>
      <c r="E9" s="808" t="s">
        <v>9926</v>
      </c>
      <c r="F9" s="809" t="s">
        <v>9934</v>
      </c>
      <c r="G9" s="810">
        <v>185.3</v>
      </c>
      <c r="H9" s="811"/>
      <c r="I9" s="811"/>
      <c r="J9" s="812">
        <v>44834</v>
      </c>
      <c r="K9" s="812" t="s">
        <v>9927</v>
      </c>
      <c r="L9" s="813">
        <v>1300</v>
      </c>
      <c r="M9" s="813">
        <v>1300</v>
      </c>
      <c r="N9" s="807" t="s">
        <v>9928</v>
      </c>
      <c r="O9" s="814">
        <f t="shared" si="0"/>
        <v>15600</v>
      </c>
      <c r="P9" s="814">
        <f t="shared" si="1"/>
        <v>7800</v>
      </c>
    </row>
    <row r="10" spans="1:19" ht="12.75">
      <c r="A10" s="805" t="s">
        <v>9923</v>
      </c>
      <c r="B10" s="805" t="s">
        <v>9924</v>
      </c>
      <c r="C10" s="810" t="s">
        <v>9935</v>
      </c>
      <c r="D10" s="815">
        <v>10273850592</v>
      </c>
      <c r="E10" s="808" t="s">
        <v>9926</v>
      </c>
      <c r="F10" s="809" t="s">
        <v>9936</v>
      </c>
      <c r="G10" s="810">
        <v>110</v>
      </c>
      <c r="H10" s="811"/>
      <c r="I10" s="811"/>
      <c r="J10" s="812">
        <v>44574</v>
      </c>
      <c r="K10" s="812" t="s">
        <v>9927</v>
      </c>
      <c r="L10" s="813">
        <v>1500</v>
      </c>
      <c r="M10" s="813">
        <v>1500</v>
      </c>
      <c r="N10" s="807" t="s">
        <v>9928</v>
      </c>
      <c r="O10" s="814">
        <f t="shared" si="0"/>
        <v>18000</v>
      </c>
      <c r="P10" s="814">
        <f t="shared" si="1"/>
        <v>9000</v>
      </c>
    </row>
    <row r="11" spans="1:19" ht="12.75">
      <c r="A11" s="805" t="s">
        <v>9923</v>
      </c>
      <c r="B11" s="805" t="s">
        <v>9924</v>
      </c>
      <c r="C11" s="810" t="s">
        <v>9937</v>
      </c>
      <c r="D11" s="815">
        <v>20367086549</v>
      </c>
      <c r="E11" s="808" t="s">
        <v>9926</v>
      </c>
      <c r="F11" s="809">
        <v>2013444</v>
      </c>
      <c r="G11" s="810">
        <v>300</v>
      </c>
      <c r="H11" s="811"/>
      <c r="I11" s="811"/>
      <c r="J11" s="812">
        <v>44439</v>
      </c>
      <c r="K11" s="812" t="s">
        <v>9927</v>
      </c>
      <c r="L11" s="813">
        <v>5187.67</v>
      </c>
      <c r="M11" s="813">
        <v>5187.67</v>
      </c>
      <c r="N11" s="807" t="s">
        <v>9928</v>
      </c>
      <c r="O11" s="814">
        <f t="shared" si="0"/>
        <v>62252.04</v>
      </c>
      <c r="P11" s="814">
        <f t="shared" si="1"/>
        <v>31126.02</v>
      </c>
    </row>
    <row r="12" spans="1:19" ht="25.5">
      <c r="A12" s="805" t="s">
        <v>9923</v>
      </c>
      <c r="B12" s="805" t="s">
        <v>9924</v>
      </c>
      <c r="C12" s="810" t="s">
        <v>9938</v>
      </c>
      <c r="D12" s="815">
        <v>10168055922</v>
      </c>
      <c r="E12" s="808" t="s">
        <v>9926</v>
      </c>
      <c r="F12" s="809" t="s">
        <v>9939</v>
      </c>
      <c r="G12" s="810">
        <v>133</v>
      </c>
      <c r="H12" s="811"/>
      <c r="I12" s="811"/>
      <c r="J12" s="812">
        <v>44509</v>
      </c>
      <c r="K12" s="812" t="s">
        <v>9927</v>
      </c>
      <c r="L12" s="813">
        <v>2091.79</v>
      </c>
      <c r="M12" s="813">
        <v>2125.1799999999998</v>
      </c>
      <c r="N12" s="807" t="s">
        <v>9928</v>
      </c>
      <c r="O12" s="814">
        <f t="shared" si="0"/>
        <v>25101.48</v>
      </c>
      <c r="P12" s="814">
        <f>+M12*6</f>
        <v>12751.079999999998</v>
      </c>
    </row>
    <row r="13" spans="1:19" ht="25.5">
      <c r="A13" s="805" t="s">
        <v>9923</v>
      </c>
      <c r="B13" s="805" t="s">
        <v>9924</v>
      </c>
      <c r="C13" s="810" t="s">
        <v>9940</v>
      </c>
      <c r="D13" s="807">
        <v>10165290831</v>
      </c>
      <c r="E13" s="808" t="s">
        <v>9926</v>
      </c>
      <c r="F13" s="809">
        <v>2199749</v>
      </c>
      <c r="G13" s="810">
        <v>160</v>
      </c>
      <c r="H13" s="811"/>
      <c r="I13" s="811"/>
      <c r="J13" s="812">
        <v>44878</v>
      </c>
      <c r="K13" s="812" t="s">
        <v>9927</v>
      </c>
      <c r="L13" s="813">
        <v>2400</v>
      </c>
      <c r="M13" s="813">
        <v>2400</v>
      </c>
      <c r="N13" s="807" t="s">
        <v>9928</v>
      </c>
      <c r="O13" s="814">
        <f t="shared" si="0"/>
        <v>28800</v>
      </c>
      <c r="P13" s="814">
        <f t="shared" si="1"/>
        <v>14400</v>
      </c>
    </row>
    <row r="14" spans="1:19" ht="12.75">
      <c r="A14" s="805" t="s">
        <v>9923</v>
      </c>
      <c r="B14" s="805" t="s">
        <v>9924</v>
      </c>
      <c r="C14" s="810" t="s">
        <v>9941</v>
      </c>
      <c r="D14" s="807">
        <v>10028512401</v>
      </c>
      <c r="E14" s="808" t="s">
        <v>9926</v>
      </c>
      <c r="F14" s="809">
        <v>29044</v>
      </c>
      <c r="G14" s="810">
        <v>80</v>
      </c>
      <c r="H14" s="811"/>
      <c r="I14" s="811"/>
      <c r="J14" s="812" t="s">
        <v>9942</v>
      </c>
      <c r="K14" s="812" t="s">
        <v>9927</v>
      </c>
      <c r="L14" s="813">
        <v>1800</v>
      </c>
      <c r="M14" s="813">
        <v>1800</v>
      </c>
      <c r="N14" s="807" t="s">
        <v>9928</v>
      </c>
      <c r="O14" s="814">
        <f t="shared" si="0"/>
        <v>21600</v>
      </c>
      <c r="P14" s="814">
        <f t="shared" si="1"/>
        <v>10800</v>
      </c>
    </row>
    <row r="15" spans="1:19" ht="12.75">
      <c r="A15" s="805" t="s">
        <v>9923</v>
      </c>
      <c r="B15" s="805" t="s">
        <v>9924</v>
      </c>
      <c r="C15" s="810" t="s">
        <v>9943</v>
      </c>
      <c r="D15" s="815">
        <v>10409027453</v>
      </c>
      <c r="E15" s="808" t="s">
        <v>9926</v>
      </c>
      <c r="F15" s="809">
        <v>11001688</v>
      </c>
      <c r="G15" s="810">
        <v>400</v>
      </c>
      <c r="H15" s="811"/>
      <c r="I15" s="811"/>
      <c r="J15" s="812">
        <v>44500</v>
      </c>
      <c r="K15" s="812" t="s">
        <v>9927</v>
      </c>
      <c r="L15" s="813">
        <v>4000</v>
      </c>
      <c r="M15" s="813">
        <v>4000</v>
      </c>
      <c r="N15" s="807" t="s">
        <v>9928</v>
      </c>
      <c r="O15" s="814">
        <f t="shared" si="0"/>
        <v>48000</v>
      </c>
      <c r="P15" s="814">
        <f t="shared" si="1"/>
        <v>24000</v>
      </c>
    </row>
    <row r="16" spans="1:19" ht="12.75">
      <c r="A16" s="805" t="s">
        <v>9923</v>
      </c>
      <c r="B16" s="805" t="s">
        <v>9924</v>
      </c>
      <c r="C16" s="810" t="s">
        <v>9944</v>
      </c>
      <c r="D16" s="807">
        <v>10190900148</v>
      </c>
      <c r="E16" s="808" t="s">
        <v>9926</v>
      </c>
      <c r="F16" s="809" t="s">
        <v>9945</v>
      </c>
      <c r="G16" s="816">
        <v>105.2</v>
      </c>
      <c r="H16" s="811"/>
      <c r="I16" s="811"/>
      <c r="J16" s="812">
        <v>44408</v>
      </c>
      <c r="K16" s="812" t="s">
        <v>9927</v>
      </c>
      <c r="L16" s="813">
        <v>1500</v>
      </c>
      <c r="M16" s="813">
        <v>1500</v>
      </c>
      <c r="N16" s="807" t="s">
        <v>9928</v>
      </c>
      <c r="O16" s="814">
        <f t="shared" si="0"/>
        <v>18000</v>
      </c>
      <c r="P16" s="814">
        <f t="shared" si="1"/>
        <v>9000</v>
      </c>
    </row>
    <row r="17" spans="1:16" ht="25.5">
      <c r="A17" s="805" t="s">
        <v>9923</v>
      </c>
      <c r="B17" s="805" t="s">
        <v>9924</v>
      </c>
      <c r="C17" s="810" t="s">
        <v>9946</v>
      </c>
      <c r="D17" s="807">
        <v>10275748442</v>
      </c>
      <c r="E17" s="808" t="s">
        <v>9926</v>
      </c>
      <c r="F17" s="809">
        <v>11088437</v>
      </c>
      <c r="G17" s="816">
        <v>159</v>
      </c>
      <c r="H17" s="811"/>
      <c r="I17" s="811"/>
      <c r="J17" s="812">
        <v>44786</v>
      </c>
      <c r="K17" s="812" t="s">
        <v>9927</v>
      </c>
      <c r="L17" s="813">
        <v>1562.51</v>
      </c>
      <c r="M17" s="813">
        <v>1590.03</v>
      </c>
      <c r="N17" s="807" t="s">
        <v>9928</v>
      </c>
      <c r="O17" s="814">
        <f t="shared" si="0"/>
        <v>18750.12</v>
      </c>
      <c r="P17" s="814">
        <f t="shared" si="1"/>
        <v>9540.18</v>
      </c>
    </row>
    <row r="18" spans="1:16" ht="25.5">
      <c r="A18" s="805" t="s">
        <v>9923</v>
      </c>
      <c r="B18" s="805" t="s">
        <v>9924</v>
      </c>
      <c r="C18" s="810" t="s">
        <v>9947</v>
      </c>
      <c r="D18" s="807">
        <v>10401314011</v>
      </c>
      <c r="E18" s="808" t="s">
        <v>9926</v>
      </c>
      <c r="F18" s="809">
        <v>11057782</v>
      </c>
      <c r="G18" s="816">
        <v>303.73</v>
      </c>
      <c r="H18" s="811"/>
      <c r="I18" s="811"/>
      <c r="J18" s="812">
        <v>45158</v>
      </c>
      <c r="K18" s="812" t="s">
        <v>9927</v>
      </c>
      <c r="L18" s="813">
        <v>4015.81</v>
      </c>
      <c r="M18" s="813">
        <v>4980</v>
      </c>
      <c r="N18" s="807" t="s">
        <v>9928</v>
      </c>
      <c r="O18" s="814">
        <f t="shared" si="0"/>
        <v>48189.72</v>
      </c>
      <c r="P18" s="814">
        <f t="shared" si="1"/>
        <v>29880</v>
      </c>
    </row>
    <row r="19" spans="1:16" ht="38.25">
      <c r="A19" s="805" t="s">
        <v>9923</v>
      </c>
      <c r="B19" s="805" t="s">
        <v>9924</v>
      </c>
      <c r="C19" s="810" t="s">
        <v>9948</v>
      </c>
      <c r="D19" s="815">
        <v>10178461767</v>
      </c>
      <c r="E19" s="808" t="s">
        <v>9926</v>
      </c>
      <c r="F19" s="809">
        <v>3017110</v>
      </c>
      <c r="G19" s="816">
        <v>735.5</v>
      </c>
      <c r="H19" s="811"/>
      <c r="I19" s="811"/>
      <c r="J19" s="812">
        <v>44439</v>
      </c>
      <c r="K19" s="812" t="s">
        <v>9927</v>
      </c>
      <c r="L19" s="813">
        <v>9309.3700000000008</v>
      </c>
      <c r="M19" s="813">
        <v>9476.2999999999993</v>
      </c>
      <c r="N19" s="807" t="s">
        <v>9928</v>
      </c>
      <c r="O19" s="814">
        <f t="shared" si="0"/>
        <v>111712.44</v>
      </c>
      <c r="P19" s="814">
        <f t="shared" si="1"/>
        <v>56857.799999999996</v>
      </c>
    </row>
    <row r="20" spans="1:16" ht="25.5">
      <c r="A20" s="805" t="s">
        <v>9923</v>
      </c>
      <c r="B20" s="805" t="s">
        <v>9924</v>
      </c>
      <c r="C20" s="810" t="s">
        <v>9949</v>
      </c>
      <c r="D20" s="807">
        <v>10181002803</v>
      </c>
      <c r="E20" s="808" t="s">
        <v>9926</v>
      </c>
      <c r="F20" s="809">
        <v>11013833</v>
      </c>
      <c r="G20" s="816">
        <v>279.8</v>
      </c>
      <c r="H20" s="811"/>
      <c r="I20" s="811"/>
      <c r="J20" s="812">
        <v>44861</v>
      </c>
      <c r="K20" s="812" t="s">
        <v>9927</v>
      </c>
      <c r="L20" s="813">
        <v>4990</v>
      </c>
      <c r="M20" s="813">
        <v>4990</v>
      </c>
      <c r="N20" s="807" t="s">
        <v>9928</v>
      </c>
      <c r="O20" s="814">
        <f t="shared" si="0"/>
        <v>59880</v>
      </c>
      <c r="P20" s="814">
        <f t="shared" si="1"/>
        <v>29940</v>
      </c>
    </row>
    <row r="21" spans="1:16" ht="25.5">
      <c r="A21" s="805" t="s">
        <v>9923</v>
      </c>
      <c r="B21" s="805" t="s">
        <v>9924</v>
      </c>
      <c r="C21" s="810" t="s">
        <v>9950</v>
      </c>
      <c r="D21" s="807">
        <v>10279093106</v>
      </c>
      <c r="E21" s="808" t="s">
        <v>9926</v>
      </c>
      <c r="F21" s="809" t="s">
        <v>9951</v>
      </c>
      <c r="G21" s="816">
        <v>113.5</v>
      </c>
      <c r="H21" s="811"/>
      <c r="I21" s="811"/>
      <c r="J21" s="812">
        <v>44469</v>
      </c>
      <c r="K21" s="812" t="s">
        <v>9927</v>
      </c>
      <c r="L21" s="813">
        <v>900</v>
      </c>
      <c r="M21" s="813">
        <v>900</v>
      </c>
      <c r="N21" s="807" t="s">
        <v>9928</v>
      </c>
      <c r="O21" s="814">
        <f t="shared" si="0"/>
        <v>10800</v>
      </c>
      <c r="P21" s="814">
        <f t="shared" si="1"/>
        <v>5400</v>
      </c>
    </row>
    <row r="22" spans="1:16" ht="12.75">
      <c r="A22" s="805" t="s">
        <v>9923</v>
      </c>
      <c r="B22" s="805" t="s">
        <v>9924</v>
      </c>
      <c r="C22" s="810" t="s">
        <v>9952</v>
      </c>
      <c r="D22" s="807">
        <v>10180832683</v>
      </c>
      <c r="E22" s="808" t="s">
        <v>9926</v>
      </c>
      <c r="F22" s="809">
        <v>11063090</v>
      </c>
      <c r="G22" s="816">
        <v>130</v>
      </c>
      <c r="H22" s="811"/>
      <c r="I22" s="811"/>
      <c r="J22" s="812">
        <v>44681</v>
      </c>
      <c r="K22" s="812" t="s">
        <v>9927</v>
      </c>
      <c r="L22" s="813">
        <v>1800</v>
      </c>
      <c r="M22" s="813">
        <v>1800</v>
      </c>
      <c r="N22" s="807" t="s">
        <v>9928</v>
      </c>
      <c r="O22" s="814">
        <f t="shared" si="0"/>
        <v>21600</v>
      </c>
      <c r="P22" s="814">
        <f t="shared" si="1"/>
        <v>10800</v>
      </c>
    </row>
    <row r="23" spans="1:16" ht="25.5">
      <c r="A23" s="805" t="s">
        <v>9923</v>
      </c>
      <c r="B23" s="805" t="s">
        <v>9924</v>
      </c>
      <c r="C23" s="810" t="s">
        <v>9953</v>
      </c>
      <c r="D23" s="815">
        <v>10074471019</v>
      </c>
      <c r="E23" s="808" t="s">
        <v>9926</v>
      </c>
      <c r="F23" s="809" t="s">
        <v>9954</v>
      </c>
      <c r="G23" s="816">
        <v>124.8</v>
      </c>
      <c r="H23" s="811"/>
      <c r="I23" s="811"/>
      <c r="J23" s="812">
        <v>44558</v>
      </c>
      <c r="K23" s="812" t="s">
        <v>9927</v>
      </c>
      <c r="L23" s="813">
        <v>1850</v>
      </c>
      <c r="M23" s="813">
        <v>1850</v>
      </c>
      <c r="N23" s="807" t="s">
        <v>9928</v>
      </c>
      <c r="O23" s="814">
        <f t="shared" si="0"/>
        <v>22200</v>
      </c>
      <c r="P23" s="814">
        <f t="shared" si="1"/>
        <v>11100</v>
      </c>
    </row>
    <row r="24" spans="1:16" ht="12.75">
      <c r="A24" s="805" t="s">
        <v>9923</v>
      </c>
      <c r="B24" s="805" t="s">
        <v>9924</v>
      </c>
      <c r="C24" s="810" t="s">
        <v>9955</v>
      </c>
      <c r="D24" s="807">
        <v>10269316093</v>
      </c>
      <c r="E24" s="808" t="s">
        <v>9926</v>
      </c>
      <c r="F24" s="809" t="s">
        <v>9956</v>
      </c>
      <c r="G24" s="816">
        <v>86.5</v>
      </c>
      <c r="H24" s="811"/>
      <c r="I24" s="811"/>
      <c r="J24" s="812">
        <v>44561</v>
      </c>
      <c r="K24" s="812" t="s">
        <v>9927</v>
      </c>
      <c r="L24" s="813">
        <v>1775.52</v>
      </c>
      <c r="M24" s="813">
        <v>1796.48</v>
      </c>
      <c r="N24" s="807" t="s">
        <v>9928</v>
      </c>
      <c r="O24" s="814">
        <f t="shared" si="0"/>
        <v>21306.239999999998</v>
      </c>
      <c r="P24" s="814">
        <f t="shared" si="1"/>
        <v>10778.880000000001</v>
      </c>
    </row>
    <row r="25" spans="1:16" ht="12.75">
      <c r="A25" s="805" t="s">
        <v>9923</v>
      </c>
      <c r="B25" s="805" t="s">
        <v>9924</v>
      </c>
      <c r="C25" s="810" t="s">
        <v>9957</v>
      </c>
      <c r="D25" s="807">
        <v>10188260735</v>
      </c>
      <c r="E25" s="808" t="s">
        <v>9926</v>
      </c>
      <c r="F25" s="809" t="s">
        <v>9958</v>
      </c>
      <c r="G25" s="816">
        <v>60</v>
      </c>
      <c r="H25" s="811"/>
      <c r="I25" s="811"/>
      <c r="J25" s="812">
        <v>44561</v>
      </c>
      <c r="K25" s="812" t="s">
        <v>9927</v>
      </c>
      <c r="L25" s="813">
        <v>1100</v>
      </c>
      <c r="M25" s="813">
        <v>1100</v>
      </c>
      <c r="N25" s="807" t="s">
        <v>9928</v>
      </c>
      <c r="O25" s="814">
        <f t="shared" si="0"/>
        <v>13200</v>
      </c>
      <c r="P25" s="814">
        <f t="shared" si="1"/>
        <v>6600</v>
      </c>
    </row>
    <row r="26" spans="1:16" ht="12.75">
      <c r="A26" s="805" t="s">
        <v>9923</v>
      </c>
      <c r="B26" s="805" t="s">
        <v>9924</v>
      </c>
      <c r="C26" s="817" t="s">
        <v>9959</v>
      </c>
      <c r="D26" s="807">
        <v>10271669009</v>
      </c>
      <c r="E26" s="808" t="s">
        <v>9926</v>
      </c>
      <c r="F26" s="809" t="s">
        <v>9960</v>
      </c>
      <c r="G26" s="816">
        <v>82.8</v>
      </c>
      <c r="H26" s="811"/>
      <c r="I26" s="811"/>
      <c r="J26" s="812">
        <v>44804</v>
      </c>
      <c r="K26" s="812" t="s">
        <v>9927</v>
      </c>
      <c r="L26" s="813">
        <v>1100</v>
      </c>
      <c r="M26" s="813">
        <v>1100</v>
      </c>
      <c r="N26" s="807" t="s">
        <v>9928</v>
      </c>
      <c r="O26" s="814">
        <f t="shared" si="0"/>
        <v>13200</v>
      </c>
      <c r="P26" s="814">
        <f t="shared" si="1"/>
        <v>6600</v>
      </c>
    </row>
    <row r="27" spans="1:16" ht="12.75">
      <c r="A27" s="805" t="s">
        <v>9923</v>
      </c>
      <c r="B27" s="805" t="s">
        <v>9924</v>
      </c>
      <c r="C27" s="810" t="s">
        <v>9961</v>
      </c>
      <c r="D27" s="807">
        <v>10805420451</v>
      </c>
      <c r="E27" s="808" t="s">
        <v>9926</v>
      </c>
      <c r="F27" s="809" t="s">
        <v>9962</v>
      </c>
      <c r="G27" s="816">
        <v>125</v>
      </c>
      <c r="H27" s="811"/>
      <c r="I27" s="811"/>
      <c r="J27" s="812">
        <v>45230</v>
      </c>
      <c r="K27" s="812" t="s">
        <v>9927</v>
      </c>
      <c r="L27" s="813">
        <v>1800</v>
      </c>
      <c r="M27" s="813">
        <v>1890.58</v>
      </c>
      <c r="N27" s="807" t="s">
        <v>9928</v>
      </c>
      <c r="O27" s="814">
        <f t="shared" si="0"/>
        <v>21600</v>
      </c>
      <c r="P27" s="814">
        <f t="shared" si="1"/>
        <v>11343.48</v>
      </c>
    </row>
    <row r="28" spans="1:16" ht="12.75">
      <c r="A28" s="805" t="s">
        <v>9923</v>
      </c>
      <c r="B28" s="805" t="s">
        <v>9924</v>
      </c>
      <c r="C28" s="810" t="s">
        <v>9963</v>
      </c>
      <c r="D28" s="807">
        <v>10008032837</v>
      </c>
      <c r="E28" s="808" t="s">
        <v>9926</v>
      </c>
      <c r="F28" s="809" t="s">
        <v>9964</v>
      </c>
      <c r="G28" s="816">
        <v>218.5</v>
      </c>
      <c r="H28" s="811"/>
      <c r="I28" s="811"/>
      <c r="J28" s="812">
        <v>44592</v>
      </c>
      <c r="K28" s="812" t="s">
        <v>9927</v>
      </c>
      <c r="L28" s="813">
        <v>4000</v>
      </c>
      <c r="M28" s="813">
        <v>4000</v>
      </c>
      <c r="N28" s="807" t="s">
        <v>9928</v>
      </c>
      <c r="O28" s="814">
        <f t="shared" si="0"/>
        <v>48000</v>
      </c>
      <c r="P28" s="814">
        <f t="shared" si="1"/>
        <v>24000</v>
      </c>
    </row>
    <row r="29" spans="1:16" ht="25.5">
      <c r="A29" s="805" t="s">
        <v>9923</v>
      </c>
      <c r="B29" s="805" t="s">
        <v>9924</v>
      </c>
      <c r="C29" s="810" t="s">
        <v>9965</v>
      </c>
      <c r="D29" s="807">
        <v>10010608606</v>
      </c>
      <c r="E29" s="808" t="s">
        <v>9926</v>
      </c>
      <c r="F29" s="809">
        <v>5006172</v>
      </c>
      <c r="G29" s="816">
        <v>702</v>
      </c>
      <c r="H29" s="811"/>
      <c r="I29" s="811"/>
      <c r="J29" s="812">
        <v>44269</v>
      </c>
      <c r="K29" s="812" t="s">
        <v>9927</v>
      </c>
      <c r="L29" s="813">
        <v>18000</v>
      </c>
      <c r="M29" s="813">
        <v>18000</v>
      </c>
      <c r="N29" s="807" t="s">
        <v>9928</v>
      </c>
      <c r="O29" s="814">
        <f t="shared" si="0"/>
        <v>216000</v>
      </c>
      <c r="P29" s="814">
        <f>+M29*6</f>
        <v>108000</v>
      </c>
    </row>
    <row r="30" spans="1:16" ht="12.75">
      <c r="A30" s="805" t="s">
        <v>9923</v>
      </c>
      <c r="B30" s="805" t="s">
        <v>9924</v>
      </c>
      <c r="C30" s="810" t="s">
        <v>9966</v>
      </c>
      <c r="D30" s="807">
        <v>10010226096</v>
      </c>
      <c r="E30" s="808" t="s">
        <v>9926</v>
      </c>
      <c r="F30" s="809">
        <v>11007639</v>
      </c>
      <c r="G30" s="816">
        <v>299.81</v>
      </c>
      <c r="H30" s="811"/>
      <c r="I30" s="811"/>
      <c r="J30" s="812">
        <v>44518</v>
      </c>
      <c r="K30" s="812" t="s">
        <v>9927</v>
      </c>
      <c r="L30" s="813">
        <v>2450</v>
      </c>
      <c r="M30" s="813">
        <v>2450</v>
      </c>
      <c r="N30" s="807" t="s">
        <v>9928</v>
      </c>
      <c r="O30" s="814">
        <f t="shared" si="0"/>
        <v>29400</v>
      </c>
      <c r="P30" s="814">
        <f t="shared" si="1"/>
        <v>14700</v>
      </c>
    </row>
    <row r="31" spans="1:16" ht="12.75">
      <c r="A31" s="805" t="s">
        <v>9923</v>
      </c>
      <c r="B31" s="805" t="s">
        <v>9924</v>
      </c>
      <c r="C31" s="810" t="s">
        <v>9967</v>
      </c>
      <c r="D31" s="807">
        <v>10011392895</v>
      </c>
      <c r="E31" s="808" t="s">
        <v>9926</v>
      </c>
      <c r="F31" s="809" t="s">
        <v>9968</v>
      </c>
      <c r="G31" s="816">
        <v>50</v>
      </c>
      <c r="H31" s="811"/>
      <c r="I31" s="811"/>
      <c r="J31" s="812">
        <v>44215</v>
      </c>
      <c r="K31" s="812" t="s">
        <v>9927</v>
      </c>
      <c r="L31" s="813">
        <v>1286.8</v>
      </c>
      <c r="M31" s="813">
        <v>0</v>
      </c>
      <c r="N31" s="807" t="s">
        <v>9928</v>
      </c>
      <c r="O31" s="814">
        <f t="shared" si="0"/>
        <v>15441.599999999999</v>
      </c>
      <c r="P31" s="814">
        <f t="shared" si="1"/>
        <v>0</v>
      </c>
    </row>
    <row r="32" spans="1:16" ht="12.75">
      <c r="A32" s="805" t="s">
        <v>9923</v>
      </c>
      <c r="B32" s="805" t="s">
        <v>9924</v>
      </c>
      <c r="C32" s="817" t="s">
        <v>9969</v>
      </c>
      <c r="D32" s="807">
        <v>10275706871</v>
      </c>
      <c r="E32" s="808" t="s">
        <v>9926</v>
      </c>
      <c r="F32" s="809" t="s">
        <v>9970</v>
      </c>
      <c r="G32" s="816">
        <v>45</v>
      </c>
      <c r="H32" s="811"/>
      <c r="I32" s="811"/>
      <c r="J32" s="812">
        <v>44945</v>
      </c>
      <c r="K32" s="812" t="s">
        <v>9927</v>
      </c>
      <c r="L32" s="813">
        <v>0</v>
      </c>
      <c r="M32" s="813">
        <v>700</v>
      </c>
      <c r="N32" s="807" t="s">
        <v>9928</v>
      </c>
      <c r="O32" s="814">
        <f t="shared" si="0"/>
        <v>0</v>
      </c>
      <c r="P32" s="814">
        <f t="shared" si="1"/>
        <v>4200</v>
      </c>
    </row>
    <row r="33" spans="1:16" ht="25.5">
      <c r="A33" s="805" t="s">
        <v>9923</v>
      </c>
      <c r="B33" s="805" t="s">
        <v>9924</v>
      </c>
      <c r="C33" s="810" t="s">
        <v>9971</v>
      </c>
      <c r="D33" s="815">
        <v>10452134298</v>
      </c>
      <c r="E33" s="808" t="s">
        <v>9926</v>
      </c>
      <c r="F33" s="809">
        <v>2003774</v>
      </c>
      <c r="G33" s="816">
        <v>210</v>
      </c>
      <c r="H33" s="811"/>
      <c r="I33" s="811"/>
      <c r="J33" s="812">
        <v>44524</v>
      </c>
      <c r="K33" s="812" t="s">
        <v>9927</v>
      </c>
      <c r="L33" s="813">
        <v>1852.97</v>
      </c>
      <c r="M33" s="813">
        <v>1852.97</v>
      </c>
      <c r="N33" s="807" t="s">
        <v>9928</v>
      </c>
      <c r="O33" s="814">
        <f t="shared" si="0"/>
        <v>22235.64</v>
      </c>
      <c r="P33" s="814">
        <f t="shared" si="1"/>
        <v>11117.82</v>
      </c>
    </row>
    <row r="34" spans="1:16" ht="12.75">
      <c r="A34" s="805" t="s">
        <v>9923</v>
      </c>
      <c r="B34" s="805" t="s">
        <v>9924</v>
      </c>
      <c r="C34" s="810" t="s">
        <v>9972</v>
      </c>
      <c r="D34" s="815">
        <v>10009031672</v>
      </c>
      <c r="E34" s="808" t="s">
        <v>9926</v>
      </c>
      <c r="F34" s="809" t="s">
        <v>9973</v>
      </c>
      <c r="G34" s="816">
        <v>51.66</v>
      </c>
      <c r="H34" s="811"/>
      <c r="I34" s="811"/>
      <c r="J34" s="812">
        <v>45016</v>
      </c>
      <c r="K34" s="812" t="s">
        <v>9927</v>
      </c>
      <c r="L34" s="813">
        <v>1241.24</v>
      </c>
      <c r="M34" s="813">
        <v>1241.23</v>
      </c>
      <c r="N34" s="807" t="s">
        <v>9928</v>
      </c>
      <c r="O34" s="814">
        <f t="shared" si="0"/>
        <v>14894.880000000001</v>
      </c>
      <c r="P34" s="814">
        <f t="shared" si="1"/>
        <v>7447.38</v>
      </c>
    </row>
    <row r="35" spans="1:16" ht="25.5">
      <c r="A35" s="805" t="s">
        <v>9923</v>
      </c>
      <c r="B35" s="805" t="s">
        <v>9924</v>
      </c>
      <c r="C35" s="810" t="s">
        <v>9974</v>
      </c>
      <c r="D35" s="815">
        <v>10009648343</v>
      </c>
      <c r="E35" s="808" t="s">
        <v>9926</v>
      </c>
      <c r="F35" s="809">
        <v>11000946</v>
      </c>
      <c r="G35" s="816">
        <v>280</v>
      </c>
      <c r="H35" s="811"/>
      <c r="I35" s="811"/>
      <c r="J35" s="812">
        <v>44651</v>
      </c>
      <c r="K35" s="812" t="s">
        <v>9927</v>
      </c>
      <c r="L35" s="813">
        <v>2205.0500000000002</v>
      </c>
      <c r="M35" s="813">
        <v>2243.0700000000002</v>
      </c>
      <c r="N35" s="807" t="s">
        <v>9928</v>
      </c>
      <c r="O35" s="814">
        <f t="shared" si="0"/>
        <v>26460.600000000002</v>
      </c>
      <c r="P35" s="814">
        <f t="shared" si="1"/>
        <v>13458.420000000002</v>
      </c>
    </row>
    <row r="36" spans="1:16" ht="12.75">
      <c r="A36" s="805" t="s">
        <v>9923</v>
      </c>
      <c r="B36" s="805" t="s">
        <v>9924</v>
      </c>
      <c r="C36" s="810" t="s">
        <v>9975</v>
      </c>
      <c r="D36" s="815">
        <v>10008404637</v>
      </c>
      <c r="E36" s="808" t="s">
        <v>9926</v>
      </c>
      <c r="F36" s="809" t="s">
        <v>9976</v>
      </c>
      <c r="G36" s="816">
        <v>53.27</v>
      </c>
      <c r="H36" s="811"/>
      <c r="I36" s="811"/>
      <c r="J36" s="812">
        <v>44462</v>
      </c>
      <c r="K36" s="812" t="s">
        <v>9927</v>
      </c>
      <c r="L36" s="813">
        <v>800.69</v>
      </c>
      <c r="M36" s="813">
        <v>800.69</v>
      </c>
      <c r="N36" s="807" t="s">
        <v>9928</v>
      </c>
      <c r="O36" s="814">
        <f t="shared" si="0"/>
        <v>9608.2800000000007</v>
      </c>
      <c r="P36" s="814">
        <f t="shared" si="1"/>
        <v>4804.1400000000003</v>
      </c>
    </row>
    <row r="37" spans="1:16" ht="12.75">
      <c r="A37" s="805" t="s">
        <v>9923</v>
      </c>
      <c r="B37" s="805" t="s">
        <v>9924</v>
      </c>
      <c r="C37" s="810" t="s">
        <v>9977</v>
      </c>
      <c r="D37" s="807">
        <v>10225068718</v>
      </c>
      <c r="E37" s="808" t="s">
        <v>9926</v>
      </c>
      <c r="F37" s="809">
        <v>11024113</v>
      </c>
      <c r="G37" s="816">
        <v>645</v>
      </c>
      <c r="H37" s="811"/>
      <c r="I37" s="811"/>
      <c r="J37" s="812">
        <v>44651</v>
      </c>
      <c r="K37" s="812" t="s">
        <v>9927</v>
      </c>
      <c r="L37" s="813">
        <v>6000</v>
      </c>
      <c r="M37" s="813">
        <v>6000</v>
      </c>
      <c r="N37" s="807" t="s">
        <v>9928</v>
      </c>
      <c r="O37" s="814">
        <f t="shared" si="0"/>
        <v>72000</v>
      </c>
      <c r="P37" s="814">
        <f t="shared" si="1"/>
        <v>36000</v>
      </c>
    </row>
    <row r="38" spans="1:16" ht="12.75">
      <c r="A38" s="805" t="s">
        <v>9923</v>
      </c>
      <c r="B38" s="805" t="s">
        <v>9924</v>
      </c>
      <c r="C38" s="810" t="s">
        <v>9978</v>
      </c>
      <c r="D38" s="815">
        <v>10228638728</v>
      </c>
      <c r="E38" s="808" t="s">
        <v>9926</v>
      </c>
      <c r="F38" s="809" t="s">
        <v>9979</v>
      </c>
      <c r="G38" s="816">
        <v>45.9</v>
      </c>
      <c r="H38" s="811"/>
      <c r="I38" s="811"/>
      <c r="J38" s="812">
        <v>44620</v>
      </c>
      <c r="K38" s="812" t="s">
        <v>9927</v>
      </c>
      <c r="L38" s="813">
        <v>300</v>
      </c>
      <c r="M38" s="813">
        <v>300</v>
      </c>
      <c r="N38" s="807" t="s">
        <v>9928</v>
      </c>
      <c r="O38" s="814">
        <f t="shared" si="0"/>
        <v>3600</v>
      </c>
      <c r="P38" s="814">
        <f t="shared" si="1"/>
        <v>1800</v>
      </c>
    </row>
    <row r="39" spans="1:16" ht="25.5">
      <c r="A39" s="805" t="s">
        <v>9923</v>
      </c>
      <c r="B39" s="805" t="s">
        <v>9924</v>
      </c>
      <c r="C39" s="810" t="s">
        <v>9980</v>
      </c>
      <c r="D39" s="807">
        <v>10435668360</v>
      </c>
      <c r="E39" s="808" t="s">
        <v>9926</v>
      </c>
      <c r="F39" s="809">
        <v>11039013</v>
      </c>
      <c r="G39" s="816">
        <v>150</v>
      </c>
      <c r="H39" s="811"/>
      <c r="I39" s="811"/>
      <c r="J39" s="812">
        <v>44867</v>
      </c>
      <c r="K39" s="812" t="s">
        <v>9927</v>
      </c>
      <c r="L39" s="813">
        <v>3400</v>
      </c>
      <c r="M39" s="813">
        <v>3400</v>
      </c>
      <c r="N39" s="807" t="s">
        <v>9928</v>
      </c>
      <c r="O39" s="814">
        <f t="shared" si="0"/>
        <v>40800</v>
      </c>
      <c r="P39" s="814">
        <f t="shared" si="1"/>
        <v>20400</v>
      </c>
    </row>
    <row r="40" spans="1:16" ht="12.75">
      <c r="A40" s="805" t="s">
        <v>9923</v>
      </c>
      <c r="B40" s="805" t="s">
        <v>9924</v>
      </c>
      <c r="C40" s="810" t="s">
        <v>9981</v>
      </c>
      <c r="D40" s="815">
        <v>10288489659</v>
      </c>
      <c r="E40" s="808" t="s">
        <v>9926</v>
      </c>
      <c r="F40" s="809" t="s">
        <v>9982</v>
      </c>
      <c r="G40" s="816">
        <v>97.3</v>
      </c>
      <c r="H40" s="811"/>
      <c r="I40" s="811"/>
      <c r="J40" s="812">
        <v>44834</v>
      </c>
      <c r="K40" s="812" t="s">
        <v>9927</v>
      </c>
      <c r="L40" s="813">
        <v>2300</v>
      </c>
      <c r="M40" s="813">
        <v>2300</v>
      </c>
      <c r="N40" s="807" t="s">
        <v>9928</v>
      </c>
      <c r="O40" s="814">
        <f t="shared" si="0"/>
        <v>27600</v>
      </c>
      <c r="P40" s="814">
        <f t="shared" si="1"/>
        <v>13800</v>
      </c>
    </row>
    <row r="41" spans="1:16" ht="25.5">
      <c r="A41" s="805" t="s">
        <v>9923</v>
      </c>
      <c r="B41" s="805" t="s">
        <v>9924</v>
      </c>
      <c r="C41" s="810" t="s">
        <v>9983</v>
      </c>
      <c r="D41" s="807">
        <v>10215604824</v>
      </c>
      <c r="E41" s="808" t="s">
        <v>9926</v>
      </c>
      <c r="F41" s="818">
        <v>2002132</v>
      </c>
      <c r="G41" s="816">
        <v>131.08000000000001</v>
      </c>
      <c r="H41" s="811"/>
      <c r="I41" s="811"/>
      <c r="J41" s="812">
        <v>44530</v>
      </c>
      <c r="K41" s="812" t="s">
        <v>9984</v>
      </c>
      <c r="L41" s="813">
        <v>1575.59</v>
      </c>
      <c r="M41" s="813">
        <v>1575.59</v>
      </c>
      <c r="N41" s="807" t="s">
        <v>9928</v>
      </c>
      <c r="O41" s="814">
        <f>+L41*12*3.6</f>
        <v>68065.487999999998</v>
      </c>
      <c r="P41" s="814">
        <f>+M41*6*4.5</f>
        <v>42540.929999999993</v>
      </c>
    </row>
    <row r="42" spans="1:16" ht="25.5">
      <c r="A42" s="805" t="s">
        <v>9923</v>
      </c>
      <c r="B42" s="805" t="s">
        <v>9924</v>
      </c>
      <c r="C42" s="810" t="s">
        <v>9985</v>
      </c>
      <c r="D42" s="815">
        <v>10222402790</v>
      </c>
      <c r="E42" s="808" t="s">
        <v>9926</v>
      </c>
      <c r="F42" s="818">
        <v>2001494</v>
      </c>
      <c r="G42" s="816">
        <v>152</v>
      </c>
      <c r="H42" s="811"/>
      <c r="I42" s="811"/>
      <c r="J42" s="812">
        <v>44439</v>
      </c>
      <c r="K42" s="812" t="s">
        <v>9984</v>
      </c>
      <c r="L42" s="813">
        <v>1981.41</v>
      </c>
      <c r="M42" s="813">
        <v>1981.41</v>
      </c>
      <c r="N42" s="807" t="s">
        <v>9928</v>
      </c>
      <c r="O42" s="814">
        <f>+L42*12*3.6</f>
        <v>85596.912000000011</v>
      </c>
      <c r="P42" s="814">
        <f>+M42*6*4.5</f>
        <v>53498.070000000007</v>
      </c>
    </row>
    <row r="43" spans="1:16" ht="12.75">
      <c r="A43" s="805" t="s">
        <v>9923</v>
      </c>
      <c r="B43" s="805" t="s">
        <v>9924</v>
      </c>
      <c r="C43" s="810" t="s">
        <v>9986</v>
      </c>
      <c r="D43" s="815">
        <v>10304138608</v>
      </c>
      <c r="E43" s="808" t="s">
        <v>9926</v>
      </c>
      <c r="F43" s="809">
        <v>2007194</v>
      </c>
      <c r="G43" s="816">
        <v>401.59</v>
      </c>
      <c r="H43" s="811"/>
      <c r="I43" s="811"/>
      <c r="J43" s="812">
        <v>44347</v>
      </c>
      <c r="K43" s="812" t="s">
        <v>9927</v>
      </c>
      <c r="L43" s="813">
        <v>7388.23</v>
      </c>
      <c r="M43" s="813">
        <v>7388.23</v>
      </c>
      <c r="N43" s="807" t="s">
        <v>9928</v>
      </c>
      <c r="O43" s="814">
        <f t="shared" si="0"/>
        <v>88658.76</v>
      </c>
      <c r="P43" s="814">
        <f t="shared" si="1"/>
        <v>44329.38</v>
      </c>
    </row>
    <row r="44" spans="1:16" ht="12.75">
      <c r="A44" s="805" t="s">
        <v>9923</v>
      </c>
      <c r="B44" s="805" t="s">
        <v>9924</v>
      </c>
      <c r="C44" s="810" t="s">
        <v>9987</v>
      </c>
      <c r="D44" s="807">
        <v>10214386777</v>
      </c>
      <c r="E44" s="808" t="s">
        <v>9926</v>
      </c>
      <c r="F44" s="809">
        <v>2010276</v>
      </c>
      <c r="G44" s="816">
        <v>922</v>
      </c>
      <c r="H44" s="811"/>
      <c r="I44" s="811"/>
      <c r="J44" s="812">
        <v>44347</v>
      </c>
      <c r="K44" s="812" t="s">
        <v>9927</v>
      </c>
      <c r="L44" s="813">
        <v>20000</v>
      </c>
      <c r="M44" s="813">
        <v>20000</v>
      </c>
      <c r="N44" s="807" t="s">
        <v>9928</v>
      </c>
      <c r="O44" s="814">
        <f t="shared" si="0"/>
        <v>240000</v>
      </c>
      <c r="P44" s="814">
        <f t="shared" si="1"/>
        <v>120000</v>
      </c>
    </row>
    <row r="45" spans="1:16" ht="25.5">
      <c r="A45" s="805" t="s">
        <v>9923</v>
      </c>
      <c r="B45" s="805" t="s">
        <v>9924</v>
      </c>
      <c r="C45" s="810" t="s">
        <v>9988</v>
      </c>
      <c r="D45" s="815">
        <v>10404050619</v>
      </c>
      <c r="E45" s="808" t="s">
        <v>9926</v>
      </c>
      <c r="F45" s="809">
        <v>2012548</v>
      </c>
      <c r="G45" s="816">
        <v>342.69</v>
      </c>
      <c r="H45" s="811"/>
      <c r="I45" s="811"/>
      <c r="J45" s="812">
        <v>45237</v>
      </c>
      <c r="K45" s="812" t="s">
        <v>9927</v>
      </c>
      <c r="L45" s="813">
        <v>9000</v>
      </c>
      <c r="M45" s="813">
        <v>9000</v>
      </c>
      <c r="N45" s="807" t="s">
        <v>9928</v>
      </c>
      <c r="O45" s="814">
        <f t="shared" si="0"/>
        <v>108000</v>
      </c>
      <c r="P45" s="814">
        <f t="shared" si="1"/>
        <v>54000</v>
      </c>
    </row>
    <row r="46" spans="1:16" ht="25.5">
      <c r="A46" s="805" t="s">
        <v>9923</v>
      </c>
      <c r="B46" s="805" t="s">
        <v>9924</v>
      </c>
      <c r="C46" s="810" t="s">
        <v>9989</v>
      </c>
      <c r="D46" s="807">
        <v>10337388618</v>
      </c>
      <c r="E46" s="808" t="s">
        <v>9926</v>
      </c>
      <c r="F46" s="818" t="s">
        <v>9990</v>
      </c>
      <c r="G46" s="816">
        <v>95.74</v>
      </c>
      <c r="H46" s="811"/>
      <c r="I46" s="811"/>
      <c r="J46" s="812">
        <v>44895</v>
      </c>
      <c r="K46" s="812" t="s">
        <v>9927</v>
      </c>
      <c r="L46" s="813">
        <v>1090.7</v>
      </c>
      <c r="M46" s="813">
        <v>1300</v>
      </c>
      <c r="N46" s="807" t="s">
        <v>9928</v>
      </c>
      <c r="O46" s="814">
        <f t="shared" si="0"/>
        <v>13088.400000000001</v>
      </c>
      <c r="P46" s="814">
        <f t="shared" si="1"/>
        <v>7800</v>
      </c>
    </row>
    <row r="47" spans="1:16" ht="25.5">
      <c r="A47" s="805" t="s">
        <v>9923</v>
      </c>
      <c r="B47" s="805" t="s">
        <v>9924</v>
      </c>
      <c r="C47" s="810" t="s">
        <v>9991</v>
      </c>
      <c r="D47" s="807">
        <v>10457606953</v>
      </c>
      <c r="E47" s="808" t="s">
        <v>9926</v>
      </c>
      <c r="F47" s="809" t="s">
        <v>9992</v>
      </c>
      <c r="G47" s="816">
        <v>60.8</v>
      </c>
      <c r="H47" s="811"/>
      <c r="I47" s="811"/>
      <c r="J47" s="812">
        <v>44757</v>
      </c>
      <c r="K47" s="812" t="s">
        <v>9927</v>
      </c>
      <c r="L47" s="813">
        <v>850</v>
      </c>
      <c r="M47" s="813">
        <v>850</v>
      </c>
      <c r="N47" s="807" t="s">
        <v>9928</v>
      </c>
      <c r="O47" s="814">
        <f t="shared" si="0"/>
        <v>10200</v>
      </c>
      <c r="P47" s="814">
        <f t="shared" si="1"/>
        <v>5100</v>
      </c>
    </row>
    <row r="48" spans="1:16" ht="12.75">
      <c r="A48" s="805" t="s">
        <v>9923</v>
      </c>
      <c r="B48" s="805" t="s">
        <v>9924</v>
      </c>
      <c r="C48" s="810" t="s">
        <v>9993</v>
      </c>
      <c r="D48" s="815">
        <v>10276673551</v>
      </c>
      <c r="E48" s="808" t="s">
        <v>9926</v>
      </c>
      <c r="F48" s="809">
        <v>11000868</v>
      </c>
      <c r="G48" s="816">
        <v>297</v>
      </c>
      <c r="H48" s="811"/>
      <c r="I48" s="811"/>
      <c r="J48" s="812">
        <v>44469</v>
      </c>
      <c r="K48" s="812" t="s">
        <v>9927</v>
      </c>
      <c r="L48" s="813">
        <v>3500</v>
      </c>
      <c r="M48" s="813">
        <v>3500</v>
      </c>
      <c r="N48" s="807" t="s">
        <v>9928</v>
      </c>
      <c r="O48" s="814">
        <f t="shared" si="0"/>
        <v>42000</v>
      </c>
      <c r="P48" s="814">
        <f t="shared" si="1"/>
        <v>21000</v>
      </c>
    </row>
    <row r="49" spans="1:16" ht="12.75">
      <c r="A49" s="805" t="s">
        <v>9923</v>
      </c>
      <c r="B49" s="805" t="s">
        <v>9924</v>
      </c>
      <c r="C49" s="817" t="s">
        <v>9994</v>
      </c>
      <c r="D49" s="807">
        <v>10335870439</v>
      </c>
      <c r="E49" s="808" t="s">
        <v>9926</v>
      </c>
      <c r="F49" s="809">
        <v>2000185</v>
      </c>
      <c r="G49" s="816">
        <v>92.93</v>
      </c>
      <c r="H49" s="811"/>
      <c r="I49" s="811"/>
      <c r="J49" s="812">
        <v>45176</v>
      </c>
      <c r="K49" s="812" t="s">
        <v>9927</v>
      </c>
      <c r="L49" s="813">
        <v>1097.24</v>
      </c>
      <c r="M49" s="813">
        <v>2000</v>
      </c>
      <c r="N49" s="807" t="s">
        <v>9928</v>
      </c>
      <c r="O49" s="814">
        <f t="shared" si="0"/>
        <v>13166.880000000001</v>
      </c>
      <c r="P49" s="814">
        <f t="shared" si="1"/>
        <v>12000</v>
      </c>
    </row>
    <row r="50" spans="1:16" ht="25.5">
      <c r="A50" s="805" t="s">
        <v>9923</v>
      </c>
      <c r="B50" s="805" t="s">
        <v>9924</v>
      </c>
      <c r="C50" s="810" t="s">
        <v>9995</v>
      </c>
      <c r="D50" s="807">
        <v>10336762249</v>
      </c>
      <c r="E50" s="808" t="s">
        <v>9926</v>
      </c>
      <c r="F50" s="809" t="s">
        <v>9996</v>
      </c>
      <c r="G50" s="816">
        <v>160</v>
      </c>
      <c r="H50" s="811"/>
      <c r="I50" s="811"/>
      <c r="J50" s="812">
        <v>44621</v>
      </c>
      <c r="K50" s="812" t="s">
        <v>9927</v>
      </c>
      <c r="L50" s="813">
        <v>1797.31</v>
      </c>
      <c r="M50" s="813">
        <v>1791.31</v>
      </c>
      <c r="N50" s="807" t="s">
        <v>9928</v>
      </c>
      <c r="O50" s="814">
        <f t="shared" si="0"/>
        <v>21567.72</v>
      </c>
      <c r="P50" s="814">
        <f t="shared" si="1"/>
        <v>10747.86</v>
      </c>
    </row>
    <row r="51" spans="1:16" ht="25.5">
      <c r="A51" s="805" t="s">
        <v>9923</v>
      </c>
      <c r="B51" s="805" t="s">
        <v>9924</v>
      </c>
      <c r="C51" s="810" t="s">
        <v>9997</v>
      </c>
      <c r="D51" s="807">
        <v>10278206322</v>
      </c>
      <c r="E51" s="808" t="s">
        <v>9926</v>
      </c>
      <c r="F51" s="809">
        <v>11030897</v>
      </c>
      <c r="G51" s="816">
        <v>85</v>
      </c>
      <c r="H51" s="811"/>
      <c r="I51" s="811"/>
      <c r="J51" s="812">
        <v>44408</v>
      </c>
      <c r="K51" s="812" t="s">
        <v>9927</v>
      </c>
      <c r="L51" s="813">
        <v>1000</v>
      </c>
      <c r="M51" s="813">
        <v>1000</v>
      </c>
      <c r="N51" s="807" t="s">
        <v>9928</v>
      </c>
      <c r="O51" s="814">
        <f t="shared" si="0"/>
        <v>12000</v>
      </c>
      <c r="P51" s="814">
        <f t="shared" si="1"/>
        <v>6000</v>
      </c>
    </row>
    <row r="52" spans="1:16" ht="12.75">
      <c r="A52" s="805" t="s">
        <v>9923</v>
      </c>
      <c r="B52" s="805" t="s">
        <v>9924</v>
      </c>
      <c r="C52" s="810" t="s">
        <v>9998</v>
      </c>
      <c r="D52" s="815">
        <v>10323814703</v>
      </c>
      <c r="E52" s="808" t="s">
        <v>9926</v>
      </c>
      <c r="F52" s="809" t="s">
        <v>9999</v>
      </c>
      <c r="G52" s="816">
        <v>140</v>
      </c>
      <c r="H52" s="811"/>
      <c r="I52" s="811"/>
      <c r="J52" s="812">
        <v>45199</v>
      </c>
      <c r="K52" s="812" t="s">
        <v>9927</v>
      </c>
      <c r="L52" s="813">
        <v>2000</v>
      </c>
      <c r="M52" s="813">
        <v>2000</v>
      </c>
      <c r="N52" s="807" t="s">
        <v>9928</v>
      </c>
      <c r="O52" s="814">
        <f t="shared" si="0"/>
        <v>24000</v>
      </c>
      <c r="P52" s="814">
        <f t="shared" si="1"/>
        <v>12000</v>
      </c>
    </row>
    <row r="53" spans="1:16" ht="12.75">
      <c r="A53" s="805" t="s">
        <v>9923</v>
      </c>
      <c r="B53" s="805" t="s">
        <v>9924</v>
      </c>
      <c r="C53" s="810" t="s">
        <v>10000</v>
      </c>
      <c r="D53" s="807">
        <v>10199976201</v>
      </c>
      <c r="E53" s="808" t="s">
        <v>9926</v>
      </c>
      <c r="F53" s="809" t="s">
        <v>10001</v>
      </c>
      <c r="G53" s="816">
        <v>72</v>
      </c>
      <c r="H53" s="811"/>
      <c r="I53" s="811"/>
      <c r="J53" s="812">
        <v>45246</v>
      </c>
      <c r="K53" s="812" t="s">
        <v>9927</v>
      </c>
      <c r="L53" s="813">
        <v>1500</v>
      </c>
      <c r="M53" s="813">
        <v>1800</v>
      </c>
      <c r="N53" s="807" t="s">
        <v>9928</v>
      </c>
      <c r="O53" s="814">
        <f t="shared" si="0"/>
        <v>18000</v>
      </c>
      <c r="P53" s="814">
        <f t="shared" si="1"/>
        <v>10800</v>
      </c>
    </row>
    <row r="54" spans="1:16" ht="12.75">
      <c r="A54" s="805" t="s">
        <v>9923</v>
      </c>
      <c r="B54" s="805" t="s">
        <v>9924</v>
      </c>
      <c r="C54" s="810" t="s">
        <v>10002</v>
      </c>
      <c r="D54" s="807">
        <v>10332401845</v>
      </c>
      <c r="E54" s="808" t="s">
        <v>9926</v>
      </c>
      <c r="F54" s="818" t="s">
        <v>10003</v>
      </c>
      <c r="G54" s="816">
        <v>52</v>
      </c>
      <c r="H54" s="811"/>
      <c r="I54" s="811"/>
      <c r="J54" s="812">
        <v>44862</v>
      </c>
      <c r="K54" s="812" t="s">
        <v>9927</v>
      </c>
      <c r="L54" s="813">
        <v>700</v>
      </c>
      <c r="M54" s="813">
        <v>700</v>
      </c>
      <c r="N54" s="807" t="s">
        <v>9928</v>
      </c>
      <c r="O54" s="814">
        <f t="shared" si="0"/>
        <v>8400</v>
      </c>
      <c r="P54" s="814">
        <f t="shared" si="1"/>
        <v>4200</v>
      </c>
    </row>
    <row r="55" spans="1:16" ht="12.75">
      <c r="A55" s="805" t="s">
        <v>9923</v>
      </c>
      <c r="B55" s="805" t="s">
        <v>9924</v>
      </c>
      <c r="C55" s="810" t="s">
        <v>10004</v>
      </c>
      <c r="D55" s="815">
        <v>10326090099</v>
      </c>
      <c r="E55" s="808" t="s">
        <v>9926</v>
      </c>
      <c r="F55" s="809" t="s">
        <v>10005</v>
      </c>
      <c r="G55" s="816">
        <v>40.5</v>
      </c>
      <c r="H55" s="811"/>
      <c r="I55" s="811"/>
      <c r="J55" s="812">
        <v>44926</v>
      </c>
      <c r="K55" s="812" t="s">
        <v>9927</v>
      </c>
      <c r="L55" s="813">
        <v>723.57</v>
      </c>
      <c r="M55" s="813">
        <v>900</v>
      </c>
      <c r="N55" s="807" t="s">
        <v>9928</v>
      </c>
      <c r="O55" s="814">
        <f t="shared" si="0"/>
        <v>8682.84</v>
      </c>
      <c r="P55" s="814">
        <f t="shared" si="1"/>
        <v>5400</v>
      </c>
    </row>
    <row r="56" spans="1:16" ht="25.5">
      <c r="A56" s="805" t="s">
        <v>9923</v>
      </c>
      <c r="B56" s="805" t="s">
        <v>9924</v>
      </c>
      <c r="C56" s="810" t="s">
        <v>10006</v>
      </c>
      <c r="D56" s="815">
        <v>10328369431</v>
      </c>
      <c r="E56" s="808" t="s">
        <v>9926</v>
      </c>
      <c r="F56" s="809">
        <v>11000163</v>
      </c>
      <c r="G56" s="816">
        <v>427.3</v>
      </c>
      <c r="H56" s="811"/>
      <c r="I56" s="811"/>
      <c r="J56" s="812">
        <v>45417</v>
      </c>
      <c r="K56" s="812" t="s">
        <v>9927</v>
      </c>
      <c r="L56" s="813">
        <v>14000</v>
      </c>
      <c r="M56" s="813">
        <v>15000</v>
      </c>
      <c r="N56" s="807" t="s">
        <v>9928</v>
      </c>
      <c r="O56" s="814">
        <f t="shared" si="0"/>
        <v>168000</v>
      </c>
      <c r="P56" s="814">
        <f t="shared" si="1"/>
        <v>90000</v>
      </c>
    </row>
    <row r="57" spans="1:16" ht="12.75">
      <c r="A57" s="805" t="s">
        <v>9923</v>
      </c>
      <c r="B57" s="805" t="s">
        <v>9924</v>
      </c>
      <c r="C57" s="810" t="s">
        <v>10007</v>
      </c>
      <c r="D57" s="815">
        <v>10316719916</v>
      </c>
      <c r="E57" s="808" t="s">
        <v>9926</v>
      </c>
      <c r="F57" s="809">
        <v>7114037</v>
      </c>
      <c r="G57" s="816">
        <v>360</v>
      </c>
      <c r="H57" s="811"/>
      <c r="I57" s="811"/>
      <c r="J57" s="812">
        <v>44712</v>
      </c>
      <c r="K57" s="812" t="s">
        <v>9927</v>
      </c>
      <c r="L57" s="813">
        <v>10235.07</v>
      </c>
      <c r="M57" s="813">
        <v>10422.26</v>
      </c>
      <c r="N57" s="807" t="s">
        <v>9928</v>
      </c>
      <c r="O57" s="814">
        <f t="shared" si="0"/>
        <v>122820.84</v>
      </c>
      <c r="P57" s="814">
        <f t="shared" si="1"/>
        <v>62533.56</v>
      </c>
    </row>
    <row r="58" spans="1:16" ht="12.75">
      <c r="A58" s="805" t="s">
        <v>9923</v>
      </c>
      <c r="B58" s="805" t="s">
        <v>9924</v>
      </c>
      <c r="C58" s="810" t="s">
        <v>10008</v>
      </c>
      <c r="D58" s="807">
        <v>10333270345</v>
      </c>
      <c r="E58" s="808" t="s">
        <v>9926</v>
      </c>
      <c r="F58" s="809" t="s">
        <v>10009</v>
      </c>
      <c r="G58" s="816">
        <v>50</v>
      </c>
      <c r="H58" s="811"/>
      <c r="I58" s="811"/>
      <c r="J58" s="812">
        <v>44712</v>
      </c>
      <c r="K58" s="812" t="s">
        <v>9927</v>
      </c>
      <c r="L58" s="813">
        <v>900</v>
      </c>
      <c r="M58" s="813">
        <v>912.88</v>
      </c>
      <c r="N58" s="807" t="s">
        <v>9928</v>
      </c>
      <c r="O58" s="814">
        <f t="shared" si="0"/>
        <v>10800</v>
      </c>
      <c r="P58" s="814">
        <f t="shared" si="1"/>
        <v>5477.28</v>
      </c>
    </row>
    <row r="59" spans="1:16" ht="12.75">
      <c r="A59" s="805" t="s">
        <v>9923</v>
      </c>
      <c r="B59" s="805" t="s">
        <v>9924</v>
      </c>
      <c r="C59" s="810" t="s">
        <v>10010</v>
      </c>
      <c r="D59" s="815">
        <v>10320247662</v>
      </c>
      <c r="E59" s="808" t="s">
        <v>9926</v>
      </c>
      <c r="F59" s="809" t="s">
        <v>10011</v>
      </c>
      <c r="G59" s="816">
        <v>79.7</v>
      </c>
      <c r="H59" s="811"/>
      <c r="I59" s="811"/>
      <c r="J59" s="812">
        <v>45016</v>
      </c>
      <c r="K59" s="812" t="s">
        <v>9927</v>
      </c>
      <c r="L59" s="813">
        <v>1050</v>
      </c>
      <c r="M59" s="813">
        <v>1050</v>
      </c>
      <c r="N59" s="807" t="s">
        <v>9928</v>
      </c>
      <c r="O59" s="814">
        <f t="shared" si="0"/>
        <v>12600</v>
      </c>
      <c r="P59" s="814">
        <f t="shared" si="1"/>
        <v>6300</v>
      </c>
    </row>
    <row r="60" spans="1:16" ht="12.75">
      <c r="A60" s="805" t="s">
        <v>9923</v>
      </c>
      <c r="B60" s="805" t="s">
        <v>9924</v>
      </c>
      <c r="C60" s="810" t="s">
        <v>10012</v>
      </c>
      <c r="D60" s="807">
        <v>10329783516</v>
      </c>
      <c r="E60" s="808" t="s">
        <v>9926</v>
      </c>
      <c r="F60" s="809" t="s">
        <v>10013</v>
      </c>
      <c r="G60" s="816">
        <v>50</v>
      </c>
      <c r="H60" s="811"/>
      <c r="I60" s="811"/>
      <c r="J60" s="812">
        <v>44469</v>
      </c>
      <c r="K60" s="812" t="s">
        <v>9927</v>
      </c>
      <c r="L60" s="813">
        <v>1000</v>
      </c>
      <c r="M60" s="813">
        <v>1000</v>
      </c>
      <c r="N60" s="807" t="s">
        <v>9928</v>
      </c>
      <c r="O60" s="814">
        <f t="shared" si="0"/>
        <v>12000</v>
      </c>
      <c r="P60" s="814">
        <f t="shared" si="1"/>
        <v>6000</v>
      </c>
    </row>
    <row r="61" spans="1:16" ht="25.5">
      <c r="A61" s="805" t="s">
        <v>9923</v>
      </c>
      <c r="B61" s="805" t="s">
        <v>9924</v>
      </c>
      <c r="C61" s="817" t="s">
        <v>10014</v>
      </c>
      <c r="D61" s="807">
        <v>10013396090</v>
      </c>
      <c r="E61" s="808" t="s">
        <v>9926</v>
      </c>
      <c r="F61" s="818" t="s">
        <v>10015</v>
      </c>
      <c r="G61" s="819">
        <v>59.5</v>
      </c>
      <c r="H61" s="811"/>
      <c r="I61" s="811"/>
      <c r="J61" s="812">
        <v>44725</v>
      </c>
      <c r="K61" s="812" t="s">
        <v>9927</v>
      </c>
      <c r="L61" s="820">
        <v>750</v>
      </c>
      <c r="M61" s="820">
        <v>750</v>
      </c>
      <c r="N61" s="807" t="s">
        <v>9928</v>
      </c>
      <c r="O61" s="814">
        <f t="shared" si="0"/>
        <v>9000</v>
      </c>
      <c r="P61" s="814">
        <f t="shared" si="1"/>
        <v>4500</v>
      </c>
    </row>
    <row r="62" spans="1:16" ht="12.75">
      <c r="A62" s="805" t="s">
        <v>9923</v>
      </c>
      <c r="B62" s="805" t="s">
        <v>9924</v>
      </c>
      <c r="C62" s="810" t="s">
        <v>10016</v>
      </c>
      <c r="D62" s="815">
        <v>10022869731</v>
      </c>
      <c r="E62" s="808" t="s">
        <v>9926</v>
      </c>
      <c r="F62" s="818" t="s">
        <v>10017</v>
      </c>
      <c r="G62" s="816">
        <v>74.734999999999999</v>
      </c>
      <c r="H62" s="811"/>
      <c r="I62" s="811"/>
      <c r="J62" s="812">
        <v>44561</v>
      </c>
      <c r="K62" s="812" t="s">
        <v>9927</v>
      </c>
      <c r="L62" s="813">
        <v>850</v>
      </c>
      <c r="M62" s="813">
        <v>850</v>
      </c>
      <c r="N62" s="807" t="s">
        <v>9928</v>
      </c>
      <c r="O62" s="814">
        <f t="shared" si="0"/>
        <v>10200</v>
      </c>
      <c r="P62" s="814">
        <f t="shared" si="1"/>
        <v>5100</v>
      </c>
    </row>
    <row r="63" spans="1:16" ht="12.75">
      <c r="A63" s="805" t="s">
        <v>9923</v>
      </c>
      <c r="B63" s="805" t="s">
        <v>9924</v>
      </c>
      <c r="C63" s="810" t="s">
        <v>10018</v>
      </c>
      <c r="D63" s="807">
        <v>10012201457</v>
      </c>
      <c r="E63" s="808" t="s">
        <v>9926</v>
      </c>
      <c r="F63" s="809">
        <v>11135786</v>
      </c>
      <c r="G63" s="816">
        <v>670</v>
      </c>
      <c r="H63" s="811"/>
      <c r="I63" s="811"/>
      <c r="J63" s="812">
        <v>44928</v>
      </c>
      <c r="K63" s="812" t="s">
        <v>9927</v>
      </c>
      <c r="L63" s="813">
        <v>9000</v>
      </c>
      <c r="M63" s="813">
        <v>9000</v>
      </c>
      <c r="N63" s="807" t="s">
        <v>9928</v>
      </c>
      <c r="O63" s="814">
        <f t="shared" si="0"/>
        <v>108000</v>
      </c>
      <c r="P63" s="814">
        <f t="shared" si="1"/>
        <v>54000</v>
      </c>
    </row>
    <row r="64" spans="1:16" ht="12.75">
      <c r="A64" s="805" t="s">
        <v>9923</v>
      </c>
      <c r="B64" s="805" t="s">
        <v>9924</v>
      </c>
      <c r="C64" s="810" t="s">
        <v>10019</v>
      </c>
      <c r="D64" s="815">
        <v>10012811786</v>
      </c>
      <c r="E64" s="808" t="s">
        <v>9926</v>
      </c>
      <c r="F64" s="809">
        <v>11095163</v>
      </c>
      <c r="G64" s="816">
        <v>420</v>
      </c>
      <c r="H64" s="811"/>
      <c r="I64" s="811"/>
      <c r="J64" s="812">
        <v>44804</v>
      </c>
      <c r="K64" s="812" t="s">
        <v>9927</v>
      </c>
      <c r="L64" s="813">
        <v>6500</v>
      </c>
      <c r="M64" s="813">
        <v>6500</v>
      </c>
      <c r="N64" s="807" t="s">
        <v>9928</v>
      </c>
      <c r="O64" s="814">
        <f t="shared" si="0"/>
        <v>78000</v>
      </c>
      <c r="P64" s="814">
        <f t="shared" si="1"/>
        <v>39000</v>
      </c>
    </row>
    <row r="65" spans="1:16" ht="12.75">
      <c r="A65" s="805" t="s">
        <v>9923</v>
      </c>
      <c r="B65" s="805" t="s">
        <v>9924</v>
      </c>
      <c r="C65" s="810" t="s">
        <v>10020</v>
      </c>
      <c r="D65" s="815">
        <v>10021455071</v>
      </c>
      <c r="E65" s="808" t="s">
        <v>9926</v>
      </c>
      <c r="F65" s="809" t="s">
        <v>10021</v>
      </c>
      <c r="G65" s="816">
        <v>50</v>
      </c>
      <c r="H65" s="811"/>
      <c r="I65" s="811"/>
      <c r="J65" s="812">
        <v>44712</v>
      </c>
      <c r="K65" s="812" t="s">
        <v>9927</v>
      </c>
      <c r="L65" s="813">
        <v>850</v>
      </c>
      <c r="M65" s="813">
        <v>850</v>
      </c>
      <c r="N65" s="807" t="s">
        <v>9928</v>
      </c>
      <c r="O65" s="814">
        <f t="shared" si="0"/>
        <v>10200</v>
      </c>
      <c r="P65" s="814">
        <f t="shared" si="1"/>
        <v>5100</v>
      </c>
    </row>
    <row r="66" spans="1:16" ht="12.75">
      <c r="A66" s="805" t="s">
        <v>9923</v>
      </c>
      <c r="B66" s="805" t="s">
        <v>9924</v>
      </c>
      <c r="C66" s="810" t="s">
        <v>10022</v>
      </c>
      <c r="D66" s="807">
        <v>10310379188</v>
      </c>
      <c r="E66" s="808" t="s">
        <v>9926</v>
      </c>
      <c r="F66" s="809">
        <v>11034461</v>
      </c>
      <c r="G66" s="816">
        <v>250.99</v>
      </c>
      <c r="H66" s="811"/>
      <c r="I66" s="811"/>
      <c r="J66" s="812">
        <v>45412</v>
      </c>
      <c r="K66" s="812" t="s">
        <v>9927</v>
      </c>
      <c r="L66" s="813">
        <v>2700</v>
      </c>
      <c r="M66" s="813">
        <v>2700</v>
      </c>
      <c r="N66" s="807" t="s">
        <v>9928</v>
      </c>
      <c r="O66" s="814">
        <f t="shared" si="0"/>
        <v>32400</v>
      </c>
      <c r="P66" s="814">
        <f t="shared" si="1"/>
        <v>16200</v>
      </c>
    </row>
    <row r="67" spans="1:16" ht="25.5">
      <c r="A67" s="805" t="s">
        <v>9923</v>
      </c>
      <c r="B67" s="805" t="s">
        <v>9924</v>
      </c>
      <c r="C67" s="810" t="s">
        <v>10023</v>
      </c>
      <c r="D67" s="807">
        <v>10251823109</v>
      </c>
      <c r="E67" s="808" t="s">
        <v>9926</v>
      </c>
      <c r="F67" s="809" t="s">
        <v>10024</v>
      </c>
      <c r="G67" s="816">
        <v>50</v>
      </c>
      <c r="H67" s="811"/>
      <c r="I67" s="811"/>
      <c r="J67" s="812">
        <v>44651</v>
      </c>
      <c r="K67" s="812" t="s">
        <v>9927</v>
      </c>
      <c r="L67" s="813">
        <v>933</v>
      </c>
      <c r="M67" s="813">
        <v>933</v>
      </c>
      <c r="N67" s="807" t="s">
        <v>9928</v>
      </c>
      <c r="O67" s="814">
        <f t="shared" si="0"/>
        <v>11196</v>
      </c>
      <c r="P67" s="814">
        <f t="shared" si="1"/>
        <v>5598</v>
      </c>
    </row>
    <row r="68" spans="1:16" ht="12.75">
      <c r="A68" s="805" t="s">
        <v>9923</v>
      </c>
      <c r="B68" s="805" t="s">
        <v>9924</v>
      </c>
      <c r="C68" s="810" t="s">
        <v>10025</v>
      </c>
      <c r="D68" s="807">
        <v>10240049614</v>
      </c>
      <c r="E68" s="808" t="s">
        <v>9926</v>
      </c>
      <c r="F68" s="809">
        <v>11003420</v>
      </c>
      <c r="G68" s="816">
        <v>150</v>
      </c>
      <c r="H68" s="811"/>
      <c r="I68" s="811"/>
      <c r="J68" s="812">
        <v>45049</v>
      </c>
      <c r="K68" s="812" t="s">
        <v>9927</v>
      </c>
      <c r="L68" s="813">
        <v>2700</v>
      </c>
      <c r="M68" s="813">
        <v>2700</v>
      </c>
      <c r="N68" s="807" t="s">
        <v>9928</v>
      </c>
      <c r="O68" s="814">
        <f t="shared" si="0"/>
        <v>32400</v>
      </c>
      <c r="P68" s="814">
        <f t="shared" si="1"/>
        <v>16200</v>
      </c>
    </row>
    <row r="69" spans="1:16" ht="25.5">
      <c r="A69" s="805" t="s">
        <v>9923</v>
      </c>
      <c r="B69" s="805" t="s">
        <v>9924</v>
      </c>
      <c r="C69" s="810" t="s">
        <v>10026</v>
      </c>
      <c r="D69" s="815">
        <v>10239361566</v>
      </c>
      <c r="E69" s="808" t="s">
        <v>9926</v>
      </c>
      <c r="F69" s="809">
        <v>11012729</v>
      </c>
      <c r="G69" s="816">
        <v>120</v>
      </c>
      <c r="H69" s="811"/>
      <c r="I69" s="811"/>
      <c r="J69" s="812">
        <v>44469</v>
      </c>
      <c r="K69" s="812" t="s">
        <v>9927</v>
      </c>
      <c r="L69" s="813">
        <v>3800</v>
      </c>
      <c r="M69" s="813">
        <v>3800</v>
      </c>
      <c r="N69" s="807" t="s">
        <v>9928</v>
      </c>
      <c r="O69" s="814">
        <f t="shared" si="0"/>
        <v>45600</v>
      </c>
      <c r="P69" s="814">
        <f t="shared" si="1"/>
        <v>22800</v>
      </c>
    </row>
    <row r="70" spans="1:16" ht="12.75">
      <c r="A70" s="805" t="s">
        <v>9923</v>
      </c>
      <c r="B70" s="805" t="s">
        <v>9924</v>
      </c>
      <c r="C70" s="810" t="s">
        <v>10027</v>
      </c>
      <c r="D70" s="807">
        <v>10246686420</v>
      </c>
      <c r="E70" s="808" t="s">
        <v>9926</v>
      </c>
      <c r="F70" s="818">
        <v>2002615</v>
      </c>
      <c r="G70" s="816">
        <v>180.73</v>
      </c>
      <c r="H70" s="811"/>
      <c r="I70" s="811"/>
      <c r="J70" s="812">
        <v>44895</v>
      </c>
      <c r="K70" s="812" t="s">
        <v>9927</v>
      </c>
      <c r="L70" s="813">
        <v>2100</v>
      </c>
      <c r="M70" s="813">
        <v>2100</v>
      </c>
      <c r="N70" s="807" t="s">
        <v>9928</v>
      </c>
      <c r="O70" s="814">
        <f t="shared" si="0"/>
        <v>25200</v>
      </c>
      <c r="P70" s="814">
        <f t="shared" si="1"/>
        <v>12600</v>
      </c>
    </row>
    <row r="71" spans="1:16" ht="12.75">
      <c r="A71" s="805" t="s">
        <v>9923</v>
      </c>
      <c r="B71" s="805" t="s">
        <v>9924</v>
      </c>
      <c r="C71" s="810" t="s">
        <v>10028</v>
      </c>
      <c r="D71" s="807">
        <v>10407925730</v>
      </c>
      <c r="E71" s="808" t="s">
        <v>9926</v>
      </c>
      <c r="F71" s="809" t="s">
        <v>10029</v>
      </c>
      <c r="G71" s="816">
        <v>180</v>
      </c>
      <c r="H71" s="811"/>
      <c r="I71" s="811"/>
      <c r="J71" s="812">
        <v>44609</v>
      </c>
      <c r="K71" s="812" t="s">
        <v>9927</v>
      </c>
      <c r="L71" s="813">
        <v>2125.02</v>
      </c>
      <c r="M71" s="813">
        <v>2125.02</v>
      </c>
      <c r="N71" s="807" t="s">
        <v>9928</v>
      </c>
      <c r="O71" s="814">
        <f t="shared" ref="O71:O123" si="2">+L71*12</f>
        <v>25500.239999999998</v>
      </c>
      <c r="P71" s="814">
        <f t="shared" ref="P71:P123" si="3">+M71*6</f>
        <v>12750.119999999999</v>
      </c>
    </row>
    <row r="72" spans="1:16" ht="12.75">
      <c r="A72" s="805" t="s">
        <v>9923</v>
      </c>
      <c r="B72" s="805" t="s">
        <v>9924</v>
      </c>
      <c r="C72" s="810" t="s">
        <v>10030</v>
      </c>
      <c r="D72" s="807">
        <v>10311871710</v>
      </c>
      <c r="E72" s="808" t="s">
        <v>9926</v>
      </c>
      <c r="F72" s="809">
        <v>11001329</v>
      </c>
      <c r="G72" s="816">
        <v>175</v>
      </c>
      <c r="H72" s="811"/>
      <c r="I72" s="811"/>
      <c r="J72" s="812">
        <v>44418</v>
      </c>
      <c r="K72" s="812" t="s">
        <v>9927</v>
      </c>
      <c r="L72" s="813">
        <v>2211.8200000000002</v>
      </c>
      <c r="M72" s="813">
        <v>2211.8200000000002</v>
      </c>
      <c r="N72" s="807" t="s">
        <v>9928</v>
      </c>
      <c r="O72" s="814">
        <f t="shared" si="2"/>
        <v>26541.840000000004</v>
      </c>
      <c r="P72" s="814">
        <f t="shared" si="3"/>
        <v>13270.920000000002</v>
      </c>
    </row>
    <row r="73" spans="1:16" ht="25.5">
      <c r="A73" s="805" t="s">
        <v>9923</v>
      </c>
      <c r="B73" s="805" t="s">
        <v>9924</v>
      </c>
      <c r="C73" s="810" t="s">
        <v>10031</v>
      </c>
      <c r="D73" s="815">
        <v>10284685534</v>
      </c>
      <c r="E73" s="808" t="s">
        <v>9926</v>
      </c>
      <c r="F73" s="818" t="s">
        <v>10032</v>
      </c>
      <c r="G73" s="816">
        <v>60</v>
      </c>
      <c r="H73" s="811"/>
      <c r="I73" s="811"/>
      <c r="J73" s="812">
        <v>44544</v>
      </c>
      <c r="K73" s="812" t="s">
        <v>9927</v>
      </c>
      <c r="L73" s="813">
        <v>622.76</v>
      </c>
      <c r="M73" s="813">
        <v>632.70000000000005</v>
      </c>
      <c r="N73" s="807" t="s">
        <v>9928</v>
      </c>
      <c r="O73" s="814">
        <f t="shared" si="2"/>
        <v>7473.12</v>
      </c>
      <c r="P73" s="814">
        <f t="shared" si="3"/>
        <v>3796.2000000000003</v>
      </c>
    </row>
    <row r="74" spans="1:16" ht="12.75">
      <c r="A74" s="805" t="s">
        <v>9923</v>
      </c>
      <c r="B74" s="805" t="s">
        <v>9924</v>
      </c>
      <c r="C74" s="810" t="s">
        <v>10033</v>
      </c>
      <c r="D74" s="815">
        <v>10282761934</v>
      </c>
      <c r="E74" s="808" t="s">
        <v>9926</v>
      </c>
      <c r="F74" s="809" t="s">
        <v>10034</v>
      </c>
      <c r="G74" s="816">
        <v>76.400000000000006</v>
      </c>
      <c r="H74" s="811"/>
      <c r="I74" s="811"/>
      <c r="J74" s="812">
        <v>44561</v>
      </c>
      <c r="K74" s="812" t="s">
        <v>9927</v>
      </c>
      <c r="L74" s="813">
        <v>650</v>
      </c>
      <c r="M74" s="813">
        <v>670.13</v>
      </c>
      <c r="N74" s="807" t="s">
        <v>9928</v>
      </c>
      <c r="O74" s="814">
        <f t="shared" si="2"/>
        <v>7800</v>
      </c>
      <c r="P74" s="814">
        <f t="shared" si="3"/>
        <v>4020.7799999999997</v>
      </c>
    </row>
    <row r="75" spans="1:16" ht="12.75">
      <c r="A75" s="805" t="s">
        <v>9923</v>
      </c>
      <c r="B75" s="805" t="s">
        <v>9924</v>
      </c>
      <c r="C75" s="810" t="s">
        <v>10035</v>
      </c>
      <c r="D75" s="807">
        <v>10079099649</v>
      </c>
      <c r="E75" s="808" t="s">
        <v>9926</v>
      </c>
      <c r="F75" s="809">
        <v>2002016</v>
      </c>
      <c r="G75" s="816">
        <v>500.84</v>
      </c>
      <c r="H75" s="811"/>
      <c r="I75" s="811"/>
      <c r="J75" s="812">
        <v>44804</v>
      </c>
      <c r="K75" s="812" t="s">
        <v>9927</v>
      </c>
      <c r="L75" s="813">
        <v>8996.1200000000008</v>
      </c>
      <c r="M75" s="813">
        <v>11500</v>
      </c>
      <c r="N75" s="807" t="s">
        <v>9928</v>
      </c>
      <c r="O75" s="814">
        <f t="shared" si="2"/>
        <v>107953.44</v>
      </c>
      <c r="P75" s="814">
        <f t="shared" si="3"/>
        <v>69000</v>
      </c>
    </row>
    <row r="76" spans="1:16" ht="12.75">
      <c r="A76" s="805" t="s">
        <v>9923</v>
      </c>
      <c r="B76" s="805" t="s">
        <v>9924</v>
      </c>
      <c r="C76" s="810" t="s">
        <v>10036</v>
      </c>
      <c r="D76" s="807">
        <v>10304010091</v>
      </c>
      <c r="E76" s="808" t="s">
        <v>9926</v>
      </c>
      <c r="F76" s="809">
        <v>1095459</v>
      </c>
      <c r="G76" s="816">
        <v>67.5</v>
      </c>
      <c r="H76" s="811"/>
      <c r="I76" s="811"/>
      <c r="J76" s="812">
        <v>45473</v>
      </c>
      <c r="K76" s="812" t="s">
        <v>9927</v>
      </c>
      <c r="L76" s="813">
        <v>1895</v>
      </c>
      <c r="M76" s="813">
        <v>1995.35</v>
      </c>
      <c r="N76" s="807" t="s">
        <v>9928</v>
      </c>
      <c r="O76" s="814">
        <f t="shared" si="2"/>
        <v>22740</v>
      </c>
      <c r="P76" s="814">
        <f t="shared" si="3"/>
        <v>11972.099999999999</v>
      </c>
    </row>
    <row r="77" spans="1:16" ht="25.5">
      <c r="A77" s="805" t="s">
        <v>9923</v>
      </c>
      <c r="B77" s="805" t="s">
        <v>9924</v>
      </c>
      <c r="C77" s="817" t="s">
        <v>10037</v>
      </c>
      <c r="D77" s="807">
        <v>10047442333</v>
      </c>
      <c r="E77" s="808" t="s">
        <v>9926</v>
      </c>
      <c r="F77" s="809">
        <v>11003856</v>
      </c>
      <c r="G77" s="819">
        <v>64</v>
      </c>
      <c r="H77" s="811"/>
      <c r="I77" s="811"/>
      <c r="J77" s="812">
        <v>45169</v>
      </c>
      <c r="K77" s="812" t="s">
        <v>9927</v>
      </c>
      <c r="L77" s="820">
        <v>2120.1999999999998</v>
      </c>
      <c r="M77" s="820">
        <v>3150</v>
      </c>
      <c r="N77" s="807" t="s">
        <v>9928</v>
      </c>
      <c r="O77" s="814">
        <f t="shared" si="2"/>
        <v>25442.399999999998</v>
      </c>
      <c r="P77" s="814">
        <f t="shared" si="3"/>
        <v>18900</v>
      </c>
    </row>
    <row r="78" spans="1:16" ht="12.75">
      <c r="A78" s="805" t="s">
        <v>9923</v>
      </c>
      <c r="B78" s="805" t="s">
        <v>9924</v>
      </c>
      <c r="C78" s="817" t="s">
        <v>10038</v>
      </c>
      <c r="D78" s="807">
        <v>10046253987</v>
      </c>
      <c r="E78" s="808" t="s">
        <v>9926</v>
      </c>
      <c r="F78" s="809">
        <v>5011307</v>
      </c>
      <c r="G78" s="819">
        <v>200</v>
      </c>
      <c r="H78" s="811"/>
      <c r="I78" s="811"/>
      <c r="J78" s="812">
        <v>44742</v>
      </c>
      <c r="K78" s="812" t="s">
        <v>9927</v>
      </c>
      <c r="L78" s="820">
        <v>3700</v>
      </c>
      <c r="M78" s="820">
        <v>3700</v>
      </c>
      <c r="N78" s="807" t="s">
        <v>9928</v>
      </c>
      <c r="O78" s="814">
        <f t="shared" si="2"/>
        <v>44400</v>
      </c>
      <c r="P78" s="814">
        <f t="shared" si="3"/>
        <v>22200</v>
      </c>
    </row>
    <row r="79" spans="1:16" ht="25.5">
      <c r="A79" s="805" t="s">
        <v>9923</v>
      </c>
      <c r="B79" s="805" t="s">
        <v>9924</v>
      </c>
      <c r="C79" s="810" t="s">
        <v>10039</v>
      </c>
      <c r="D79" s="807">
        <v>10001702381</v>
      </c>
      <c r="E79" s="808" t="s">
        <v>9926</v>
      </c>
      <c r="F79" s="809" t="s">
        <v>10040</v>
      </c>
      <c r="G79" s="816">
        <v>71.2</v>
      </c>
      <c r="H79" s="811"/>
      <c r="I79" s="811"/>
      <c r="J79" s="812">
        <v>45032</v>
      </c>
      <c r="K79" s="812" t="s">
        <v>9927</v>
      </c>
      <c r="L79" s="813">
        <v>1500</v>
      </c>
      <c r="M79" s="813">
        <v>1500</v>
      </c>
      <c r="N79" s="807" t="s">
        <v>9928</v>
      </c>
      <c r="O79" s="814">
        <f t="shared" si="2"/>
        <v>18000</v>
      </c>
      <c r="P79" s="814">
        <f t="shared" si="3"/>
        <v>9000</v>
      </c>
    </row>
    <row r="80" spans="1:16" ht="12.75">
      <c r="A80" s="805" t="s">
        <v>9923</v>
      </c>
      <c r="B80" s="805" t="s">
        <v>9924</v>
      </c>
      <c r="C80" s="810" t="s">
        <v>10041</v>
      </c>
      <c r="D80" s="807">
        <v>10210839793</v>
      </c>
      <c r="E80" s="808" t="s">
        <v>9926</v>
      </c>
      <c r="F80" s="809">
        <v>2004328</v>
      </c>
      <c r="G80" s="816">
        <v>220</v>
      </c>
      <c r="H80" s="811"/>
      <c r="I80" s="811"/>
      <c r="J80" s="812">
        <v>44834</v>
      </c>
      <c r="K80" s="812" t="s">
        <v>9927</v>
      </c>
      <c r="L80" s="813">
        <v>1907.52</v>
      </c>
      <c r="M80" s="813">
        <v>1937.94</v>
      </c>
      <c r="N80" s="807" t="s">
        <v>9928</v>
      </c>
      <c r="O80" s="814">
        <f t="shared" si="2"/>
        <v>22890.239999999998</v>
      </c>
      <c r="P80" s="814">
        <f t="shared" si="3"/>
        <v>11627.64</v>
      </c>
    </row>
    <row r="81" spans="1:16" ht="12.75">
      <c r="A81" s="805" t="s">
        <v>9923</v>
      </c>
      <c r="B81" s="805" t="s">
        <v>9924</v>
      </c>
      <c r="C81" s="810" t="s">
        <v>10042</v>
      </c>
      <c r="D81" s="807">
        <v>10458008944</v>
      </c>
      <c r="E81" s="808" t="s">
        <v>9926</v>
      </c>
      <c r="F81" s="809">
        <v>12295017</v>
      </c>
      <c r="G81" s="816">
        <v>170</v>
      </c>
      <c r="H81" s="811"/>
      <c r="I81" s="811"/>
      <c r="J81" s="812">
        <v>44742</v>
      </c>
      <c r="K81" s="812" t="s">
        <v>9927</v>
      </c>
      <c r="L81" s="813">
        <v>1524.59</v>
      </c>
      <c r="M81" s="813">
        <v>1524.59</v>
      </c>
      <c r="N81" s="807" t="s">
        <v>9928</v>
      </c>
      <c r="O81" s="814">
        <f t="shared" si="2"/>
        <v>18295.079999999998</v>
      </c>
      <c r="P81" s="814">
        <f t="shared" si="3"/>
        <v>9147.5399999999991</v>
      </c>
    </row>
    <row r="82" spans="1:16" ht="25.5">
      <c r="A82" s="805" t="s">
        <v>9923</v>
      </c>
      <c r="B82" s="805" t="s">
        <v>9924</v>
      </c>
      <c r="C82" s="810" t="s">
        <v>10043</v>
      </c>
      <c r="D82" s="807">
        <v>10082095671</v>
      </c>
      <c r="E82" s="808" t="s">
        <v>9926</v>
      </c>
      <c r="F82" s="809">
        <v>2010654</v>
      </c>
      <c r="G82" s="816">
        <v>1234</v>
      </c>
      <c r="H82" s="811"/>
      <c r="I82" s="811"/>
      <c r="J82" s="812">
        <v>44551</v>
      </c>
      <c r="K82" s="812" t="s">
        <v>9927</v>
      </c>
      <c r="L82" s="813">
        <v>19313.14</v>
      </c>
      <c r="M82" s="813">
        <v>19639.03</v>
      </c>
      <c r="N82" s="807" t="s">
        <v>9928</v>
      </c>
      <c r="O82" s="814">
        <f t="shared" si="2"/>
        <v>231757.68</v>
      </c>
      <c r="P82" s="814">
        <f t="shared" si="3"/>
        <v>117834.18</v>
      </c>
    </row>
    <row r="83" spans="1:16" ht="12.75">
      <c r="A83" s="805" t="s">
        <v>9923</v>
      </c>
      <c r="B83" s="805" t="s">
        <v>9924</v>
      </c>
      <c r="C83" s="810" t="s">
        <v>10044</v>
      </c>
      <c r="D83" s="807">
        <v>10084296240</v>
      </c>
      <c r="E83" s="808" t="s">
        <v>9926</v>
      </c>
      <c r="F83" s="809">
        <v>8008429</v>
      </c>
      <c r="G83" s="816">
        <v>65</v>
      </c>
      <c r="H83" s="811"/>
      <c r="I83" s="811"/>
      <c r="J83" s="812">
        <v>44561</v>
      </c>
      <c r="K83" s="812" t="s">
        <v>9927</v>
      </c>
      <c r="L83" s="813">
        <v>650</v>
      </c>
      <c r="M83" s="813">
        <v>650</v>
      </c>
      <c r="N83" s="807" t="s">
        <v>9928</v>
      </c>
      <c r="O83" s="814">
        <f t="shared" si="2"/>
        <v>7800</v>
      </c>
      <c r="P83" s="814">
        <f t="shared" si="3"/>
        <v>3900</v>
      </c>
    </row>
    <row r="84" spans="1:16" ht="25.5">
      <c r="A84" s="805" t="s">
        <v>9923</v>
      </c>
      <c r="B84" s="805" t="s">
        <v>9924</v>
      </c>
      <c r="C84" s="810" t="s">
        <v>10045</v>
      </c>
      <c r="D84" s="807">
        <v>10235614591</v>
      </c>
      <c r="E84" s="808" t="s">
        <v>9926</v>
      </c>
      <c r="F84" s="809" t="s">
        <v>10046</v>
      </c>
      <c r="G84" s="816">
        <v>38</v>
      </c>
      <c r="H84" s="811"/>
      <c r="I84" s="811"/>
      <c r="J84" s="812">
        <v>44731</v>
      </c>
      <c r="K84" s="812" t="s">
        <v>9927</v>
      </c>
      <c r="L84" s="813">
        <v>609.66999999999996</v>
      </c>
      <c r="M84" s="813">
        <v>636.65</v>
      </c>
      <c r="N84" s="807" t="s">
        <v>9928</v>
      </c>
      <c r="O84" s="814">
        <f t="shared" si="2"/>
        <v>7316.0399999999991</v>
      </c>
      <c r="P84" s="814">
        <f t="shared" si="3"/>
        <v>3819.8999999999996</v>
      </c>
    </row>
    <row r="85" spans="1:16" ht="25.5">
      <c r="A85" s="805" t="s">
        <v>9923</v>
      </c>
      <c r="B85" s="805" t="s">
        <v>9924</v>
      </c>
      <c r="C85" s="817" t="s">
        <v>10047</v>
      </c>
      <c r="D85" s="807">
        <v>20421413216</v>
      </c>
      <c r="E85" s="808" t="s">
        <v>9926</v>
      </c>
      <c r="F85" s="809">
        <v>11600603</v>
      </c>
      <c r="G85" s="819">
        <v>9178.15</v>
      </c>
      <c r="H85" s="811"/>
      <c r="I85" s="811"/>
      <c r="J85" s="812">
        <v>44469</v>
      </c>
      <c r="K85" s="812" t="s">
        <v>9927</v>
      </c>
      <c r="L85" s="821">
        <v>441727.69</v>
      </c>
      <c r="M85" s="821">
        <v>449765.16</v>
      </c>
      <c r="N85" s="807" t="s">
        <v>9928</v>
      </c>
      <c r="O85" s="814">
        <f t="shared" si="2"/>
        <v>5300732.28</v>
      </c>
      <c r="P85" s="814">
        <f t="shared" si="3"/>
        <v>2698590.96</v>
      </c>
    </row>
    <row r="86" spans="1:16" ht="12.75">
      <c r="A86" s="805" t="s">
        <v>9923</v>
      </c>
      <c r="B86" s="805" t="s">
        <v>9924</v>
      </c>
      <c r="C86" s="810" t="s">
        <v>10048</v>
      </c>
      <c r="D86" s="807">
        <v>20421413216</v>
      </c>
      <c r="E86" s="808" t="s">
        <v>9926</v>
      </c>
      <c r="F86" s="809">
        <v>46750136</v>
      </c>
      <c r="G86" s="816">
        <v>2686.54</v>
      </c>
      <c r="H86" s="811"/>
      <c r="I86" s="811"/>
      <c r="J86" s="812">
        <v>45201</v>
      </c>
      <c r="K86" s="812" t="s">
        <v>9927</v>
      </c>
      <c r="L86" s="821">
        <v>71300</v>
      </c>
      <c r="M86" s="821">
        <v>72800</v>
      </c>
      <c r="N86" s="807" t="s">
        <v>9928</v>
      </c>
      <c r="O86" s="814">
        <f t="shared" si="2"/>
        <v>855600</v>
      </c>
      <c r="P86" s="814">
        <f t="shared" si="3"/>
        <v>436800</v>
      </c>
    </row>
    <row r="87" spans="1:16" ht="25.5">
      <c r="A87" s="805" t="s">
        <v>9923</v>
      </c>
      <c r="B87" s="805" t="s">
        <v>9924</v>
      </c>
      <c r="C87" s="810" t="s">
        <v>10049</v>
      </c>
      <c r="D87" s="807">
        <v>20131378549</v>
      </c>
      <c r="E87" s="808" t="s">
        <v>9926</v>
      </c>
      <c r="F87" s="809">
        <v>7047405</v>
      </c>
      <c r="G87" s="816">
        <v>7050.47</v>
      </c>
      <c r="H87" s="811"/>
      <c r="I87" s="811"/>
      <c r="J87" s="812">
        <v>44561</v>
      </c>
      <c r="K87" s="812" t="s">
        <v>9984</v>
      </c>
      <c r="L87" s="821">
        <v>13288.89</v>
      </c>
      <c r="M87" s="821">
        <v>13288.89</v>
      </c>
      <c r="N87" s="807" t="s">
        <v>9928</v>
      </c>
      <c r="O87" s="814">
        <f>+L87*12*3.6</f>
        <v>574080.04799999995</v>
      </c>
      <c r="P87" s="814">
        <f>+M87*6*4.5</f>
        <v>358800.02999999997</v>
      </c>
    </row>
    <row r="88" spans="1:16" ht="12.75">
      <c r="A88" s="805" t="s">
        <v>9923</v>
      </c>
      <c r="B88" s="805" t="s">
        <v>9924</v>
      </c>
      <c r="C88" s="810" t="s">
        <v>10050</v>
      </c>
      <c r="D88" s="807">
        <v>20131378549</v>
      </c>
      <c r="E88" s="808" t="s">
        <v>9926</v>
      </c>
      <c r="F88" s="822" t="s">
        <v>10051</v>
      </c>
      <c r="G88" s="816">
        <v>3230</v>
      </c>
      <c r="H88" s="811"/>
      <c r="I88" s="811"/>
      <c r="J88" s="812">
        <v>44834</v>
      </c>
      <c r="K88" s="812" t="s">
        <v>9927</v>
      </c>
      <c r="L88" s="821">
        <v>136890.69</v>
      </c>
      <c r="M88" s="821">
        <v>136890.69</v>
      </c>
      <c r="N88" s="807" t="s">
        <v>9928</v>
      </c>
      <c r="O88" s="814">
        <f t="shared" si="2"/>
        <v>1642688.28</v>
      </c>
      <c r="P88" s="814">
        <f t="shared" si="3"/>
        <v>821344.14</v>
      </c>
    </row>
    <row r="89" spans="1:16" ht="25.5">
      <c r="A89" s="805" t="s">
        <v>9923</v>
      </c>
      <c r="B89" s="805" t="s">
        <v>9924</v>
      </c>
      <c r="C89" s="810" t="s">
        <v>10052</v>
      </c>
      <c r="D89" s="807">
        <v>20131378549</v>
      </c>
      <c r="E89" s="808" t="s">
        <v>9926</v>
      </c>
      <c r="F89" s="808">
        <v>11035758</v>
      </c>
      <c r="G89" s="816">
        <v>698</v>
      </c>
      <c r="H89" s="811"/>
      <c r="I89" s="811"/>
      <c r="J89" s="812">
        <v>44557</v>
      </c>
      <c r="K89" s="812" t="s">
        <v>9927</v>
      </c>
      <c r="L89" s="821">
        <v>23796.85</v>
      </c>
      <c r="M89" s="821">
        <v>24207.11</v>
      </c>
      <c r="N89" s="807" t="s">
        <v>9928</v>
      </c>
      <c r="O89" s="814">
        <f t="shared" si="2"/>
        <v>285562.19999999995</v>
      </c>
      <c r="P89" s="814">
        <f t="shared" si="3"/>
        <v>145242.66</v>
      </c>
    </row>
    <row r="90" spans="1:16" ht="12.75">
      <c r="A90" s="805" t="s">
        <v>9923</v>
      </c>
      <c r="B90" s="805" t="s">
        <v>9924</v>
      </c>
      <c r="C90" s="810" t="s">
        <v>10053</v>
      </c>
      <c r="D90" s="807">
        <v>10082320747</v>
      </c>
      <c r="E90" s="808" t="s">
        <v>9926</v>
      </c>
      <c r="F90" s="808">
        <v>13392749</v>
      </c>
      <c r="G90" s="816">
        <v>392.35</v>
      </c>
      <c r="H90" s="811"/>
      <c r="I90" s="811"/>
      <c r="J90" s="812">
        <v>45245</v>
      </c>
      <c r="K90" s="812" t="s">
        <v>9927</v>
      </c>
      <c r="L90" s="821">
        <v>22087.46</v>
      </c>
      <c r="M90" s="821">
        <v>22087.46</v>
      </c>
      <c r="N90" s="807" t="s">
        <v>9928</v>
      </c>
      <c r="O90" s="814">
        <f t="shared" si="2"/>
        <v>265049.52</v>
      </c>
      <c r="P90" s="814">
        <f t="shared" si="3"/>
        <v>132524.76</v>
      </c>
    </row>
    <row r="91" spans="1:16" ht="25.5">
      <c r="A91" s="805" t="s">
        <v>9923</v>
      </c>
      <c r="B91" s="805" t="s">
        <v>9924</v>
      </c>
      <c r="C91" s="810" t="s">
        <v>10054</v>
      </c>
      <c r="D91" s="807">
        <v>20506670064</v>
      </c>
      <c r="E91" s="808" t="s">
        <v>9926</v>
      </c>
      <c r="F91" s="808">
        <v>11531647</v>
      </c>
      <c r="G91" s="816">
        <v>2064.92</v>
      </c>
      <c r="H91" s="811"/>
      <c r="I91" s="811"/>
      <c r="J91" s="812">
        <v>44399</v>
      </c>
      <c r="K91" s="812" t="s">
        <v>9984</v>
      </c>
      <c r="L91" s="813">
        <v>21252.75</v>
      </c>
      <c r="M91" s="813">
        <v>21252.75</v>
      </c>
      <c r="N91" s="807" t="s">
        <v>9928</v>
      </c>
      <c r="O91" s="814">
        <f>+L91*12*3.6</f>
        <v>918118.8</v>
      </c>
      <c r="P91" s="814">
        <f>+M91*6*4.5</f>
        <v>573824.25</v>
      </c>
    </row>
    <row r="92" spans="1:16" ht="12.75">
      <c r="A92" s="805" t="s">
        <v>9923</v>
      </c>
      <c r="B92" s="805" t="s">
        <v>9924</v>
      </c>
      <c r="C92" s="810" t="s">
        <v>10055</v>
      </c>
      <c r="D92" s="807">
        <v>20101040764</v>
      </c>
      <c r="E92" s="808" t="s">
        <v>9926</v>
      </c>
      <c r="F92" s="808">
        <v>11038147</v>
      </c>
      <c r="G92" s="816">
        <v>3661</v>
      </c>
      <c r="H92" s="811"/>
      <c r="I92" s="811"/>
      <c r="J92" s="812">
        <v>44561</v>
      </c>
      <c r="K92" s="812" t="s">
        <v>9927</v>
      </c>
      <c r="L92" s="821">
        <v>151414.39000000001</v>
      </c>
      <c r="M92" s="821">
        <v>152603.5</v>
      </c>
      <c r="N92" s="807" t="s">
        <v>9928</v>
      </c>
      <c r="O92" s="814">
        <f t="shared" si="2"/>
        <v>1816972.6800000002</v>
      </c>
      <c r="P92" s="814">
        <f t="shared" si="3"/>
        <v>915621</v>
      </c>
    </row>
    <row r="93" spans="1:16" ht="12.75">
      <c r="A93" s="805" t="s">
        <v>9923</v>
      </c>
      <c r="B93" s="805" t="s">
        <v>9924</v>
      </c>
      <c r="C93" s="810" t="s">
        <v>10056</v>
      </c>
      <c r="D93" s="807">
        <v>10318892976</v>
      </c>
      <c r="E93" s="808" t="s">
        <v>9926</v>
      </c>
      <c r="F93" s="822" t="s">
        <v>10057</v>
      </c>
      <c r="G93" s="816">
        <v>697.24</v>
      </c>
      <c r="H93" s="811"/>
      <c r="I93" s="811"/>
      <c r="J93" s="812">
        <v>45020</v>
      </c>
      <c r="K93" s="812" t="s">
        <v>9927</v>
      </c>
      <c r="L93" s="823">
        <v>25286.82</v>
      </c>
      <c r="M93" s="823">
        <v>25286.82</v>
      </c>
      <c r="N93" s="807" t="s">
        <v>9928</v>
      </c>
      <c r="O93" s="814">
        <f t="shared" si="2"/>
        <v>303441.83999999997</v>
      </c>
      <c r="P93" s="814">
        <f t="shared" si="3"/>
        <v>151720.91999999998</v>
      </c>
    </row>
    <row r="94" spans="1:16" ht="12.75">
      <c r="A94" s="805" t="s">
        <v>9923</v>
      </c>
      <c r="B94" s="805" t="s">
        <v>9924</v>
      </c>
      <c r="C94" s="810" t="s">
        <v>10058</v>
      </c>
      <c r="D94" s="807">
        <v>20492093042</v>
      </c>
      <c r="E94" s="808" t="s">
        <v>9926</v>
      </c>
      <c r="F94" s="808">
        <v>12206005</v>
      </c>
      <c r="G94" s="816">
        <v>6222.38</v>
      </c>
      <c r="H94" s="811"/>
      <c r="I94" s="811"/>
      <c r="J94" s="812">
        <v>45443</v>
      </c>
      <c r="K94" s="812" t="s">
        <v>9927</v>
      </c>
      <c r="L94" s="821">
        <v>146260.78</v>
      </c>
      <c r="M94" s="821">
        <v>146260.78</v>
      </c>
      <c r="N94" s="807" t="s">
        <v>9928</v>
      </c>
      <c r="O94" s="814">
        <f t="shared" si="2"/>
        <v>1755129.3599999999</v>
      </c>
      <c r="P94" s="814">
        <f t="shared" si="3"/>
        <v>877564.67999999993</v>
      </c>
    </row>
    <row r="95" spans="1:16" ht="12.75">
      <c r="A95" s="805" t="s">
        <v>9923</v>
      </c>
      <c r="B95" s="805" t="s">
        <v>9924</v>
      </c>
      <c r="C95" s="810" t="s">
        <v>10059</v>
      </c>
      <c r="D95" s="807">
        <v>10156365144</v>
      </c>
      <c r="E95" s="808" t="s">
        <v>9926</v>
      </c>
      <c r="F95" s="808">
        <v>80008857</v>
      </c>
      <c r="G95" s="816">
        <v>1269</v>
      </c>
      <c r="H95" s="811"/>
      <c r="I95" s="811"/>
      <c r="J95" s="812">
        <v>44620</v>
      </c>
      <c r="K95" s="812" t="s">
        <v>9927</v>
      </c>
      <c r="L95" s="823">
        <v>3437.06</v>
      </c>
      <c r="M95" s="823">
        <v>3550.31</v>
      </c>
      <c r="N95" s="807" t="s">
        <v>9928</v>
      </c>
      <c r="O95" s="814">
        <f t="shared" si="2"/>
        <v>41244.720000000001</v>
      </c>
      <c r="P95" s="814">
        <f t="shared" si="3"/>
        <v>21301.86</v>
      </c>
    </row>
    <row r="96" spans="1:16" ht="25.5">
      <c r="A96" s="805" t="s">
        <v>9923</v>
      </c>
      <c r="B96" s="805" t="s">
        <v>9924</v>
      </c>
      <c r="C96" s="810" t="s">
        <v>10060</v>
      </c>
      <c r="D96" s="807" t="s">
        <v>10061</v>
      </c>
      <c r="E96" s="808" t="s">
        <v>9926</v>
      </c>
      <c r="F96" s="807">
        <v>13559606</v>
      </c>
      <c r="G96" s="816">
        <v>964.36</v>
      </c>
      <c r="H96" s="811"/>
      <c r="I96" s="811"/>
      <c r="J96" s="812">
        <v>44464</v>
      </c>
      <c r="K96" s="812" t="s">
        <v>9984</v>
      </c>
      <c r="L96" s="813">
        <v>5624.09</v>
      </c>
      <c r="M96" s="813">
        <v>5624.06</v>
      </c>
      <c r="N96" s="807" t="s">
        <v>9928</v>
      </c>
      <c r="O96" s="814">
        <f>+L96*12*3.6</f>
        <v>242960.68800000002</v>
      </c>
      <c r="P96" s="814">
        <f>+M96*6*4.5</f>
        <v>151849.62</v>
      </c>
    </row>
    <row r="97" spans="1:16" ht="25.5">
      <c r="A97" s="805" t="s">
        <v>9923</v>
      </c>
      <c r="B97" s="805" t="s">
        <v>9924</v>
      </c>
      <c r="C97" s="810" t="s">
        <v>10062</v>
      </c>
      <c r="D97" s="807">
        <v>10100623663</v>
      </c>
      <c r="E97" s="808" t="s">
        <v>9926</v>
      </c>
      <c r="F97" s="807">
        <v>12894240</v>
      </c>
      <c r="G97" s="816">
        <v>780.25</v>
      </c>
      <c r="H97" s="811"/>
      <c r="I97" s="811"/>
      <c r="J97" s="812">
        <v>44472</v>
      </c>
      <c r="K97" s="812" t="s">
        <v>9927</v>
      </c>
      <c r="L97" s="823">
        <v>18574.29</v>
      </c>
      <c r="M97" s="823">
        <v>19220.400000000001</v>
      </c>
      <c r="N97" s="807" t="s">
        <v>9928</v>
      </c>
      <c r="O97" s="814">
        <f t="shared" si="2"/>
        <v>222891.48</v>
      </c>
      <c r="P97" s="814">
        <f t="shared" si="3"/>
        <v>115322.40000000001</v>
      </c>
    </row>
    <row r="98" spans="1:16" ht="25.5">
      <c r="A98" s="805" t="s">
        <v>9923</v>
      </c>
      <c r="B98" s="805" t="s">
        <v>9924</v>
      </c>
      <c r="C98" s="810" t="s">
        <v>10063</v>
      </c>
      <c r="D98" s="807">
        <v>10071162856</v>
      </c>
      <c r="E98" s="808" t="s">
        <v>9926</v>
      </c>
      <c r="F98" s="824">
        <v>44373696</v>
      </c>
      <c r="G98" s="816">
        <v>420</v>
      </c>
      <c r="H98" s="811"/>
      <c r="I98" s="811"/>
      <c r="J98" s="812">
        <v>44629</v>
      </c>
      <c r="K98" s="812" t="s">
        <v>9927</v>
      </c>
      <c r="L98" s="823">
        <v>10000</v>
      </c>
      <c r="M98" s="823">
        <v>10000</v>
      </c>
      <c r="N98" s="807" t="s">
        <v>9928</v>
      </c>
      <c r="O98" s="814">
        <f t="shared" si="2"/>
        <v>120000</v>
      </c>
      <c r="P98" s="814">
        <f t="shared" si="3"/>
        <v>60000</v>
      </c>
    </row>
    <row r="99" spans="1:16" ht="12.75">
      <c r="A99" s="805" t="s">
        <v>9923</v>
      </c>
      <c r="B99" s="805" t="s">
        <v>9924</v>
      </c>
      <c r="C99" s="810" t="s">
        <v>10064</v>
      </c>
      <c r="D99" s="807">
        <v>10153508360</v>
      </c>
      <c r="E99" s="808" t="s">
        <v>9926</v>
      </c>
      <c r="F99" s="815" t="s">
        <v>10065</v>
      </c>
      <c r="G99" s="816">
        <v>159.86000000000001</v>
      </c>
      <c r="H99" s="811"/>
      <c r="I99" s="811"/>
      <c r="J99" s="812">
        <v>44574</v>
      </c>
      <c r="K99" s="812" t="s">
        <v>9927</v>
      </c>
      <c r="L99" s="823">
        <v>2650</v>
      </c>
      <c r="M99" s="823">
        <v>2650</v>
      </c>
      <c r="N99" s="807" t="s">
        <v>9928</v>
      </c>
      <c r="O99" s="814">
        <f t="shared" si="2"/>
        <v>31800</v>
      </c>
      <c r="P99" s="814">
        <f t="shared" si="3"/>
        <v>15900</v>
      </c>
    </row>
    <row r="100" spans="1:16" ht="12.75">
      <c r="A100" s="805" t="s">
        <v>9923</v>
      </c>
      <c r="B100" s="805" t="s">
        <v>9924</v>
      </c>
      <c r="C100" s="810" t="s">
        <v>10066</v>
      </c>
      <c r="D100" s="807">
        <v>10099988261</v>
      </c>
      <c r="E100" s="808" t="s">
        <v>9926</v>
      </c>
      <c r="F100" s="809">
        <v>11024383</v>
      </c>
      <c r="G100" s="816">
        <v>450</v>
      </c>
      <c r="H100" s="811"/>
      <c r="I100" s="811"/>
      <c r="J100" s="812">
        <v>44712</v>
      </c>
      <c r="K100" s="812" t="s">
        <v>9927</v>
      </c>
      <c r="L100" s="823">
        <v>15160.56</v>
      </c>
      <c r="M100" s="823">
        <v>15396.75</v>
      </c>
      <c r="N100" s="807" t="s">
        <v>9928</v>
      </c>
      <c r="O100" s="814">
        <f t="shared" si="2"/>
        <v>181926.72</v>
      </c>
      <c r="P100" s="814">
        <f t="shared" si="3"/>
        <v>92380.5</v>
      </c>
    </row>
    <row r="101" spans="1:16" ht="12.75">
      <c r="A101" s="805" t="s">
        <v>9923</v>
      </c>
      <c r="B101" s="805" t="s">
        <v>9924</v>
      </c>
      <c r="C101" s="810" t="s">
        <v>10067</v>
      </c>
      <c r="D101" s="807">
        <v>10090229392</v>
      </c>
      <c r="E101" s="808" t="s">
        <v>9926</v>
      </c>
      <c r="F101" s="809">
        <v>42996645</v>
      </c>
      <c r="G101" s="816">
        <v>209</v>
      </c>
      <c r="H101" s="811"/>
      <c r="I101" s="811"/>
      <c r="J101" s="812">
        <v>44592</v>
      </c>
      <c r="K101" s="812" t="s">
        <v>9927</v>
      </c>
      <c r="L101" s="823">
        <v>4128.45</v>
      </c>
      <c r="M101" s="823">
        <v>4128.45</v>
      </c>
      <c r="N101" s="807" t="s">
        <v>9928</v>
      </c>
      <c r="O101" s="814">
        <f t="shared" si="2"/>
        <v>49541.399999999994</v>
      </c>
      <c r="P101" s="814">
        <f t="shared" si="3"/>
        <v>24770.699999999997</v>
      </c>
    </row>
    <row r="102" spans="1:16" ht="25.5">
      <c r="A102" s="805" t="s">
        <v>9923</v>
      </c>
      <c r="B102" s="805" t="s">
        <v>9924</v>
      </c>
      <c r="C102" s="810" t="s">
        <v>10068</v>
      </c>
      <c r="D102" s="807">
        <v>20425477430</v>
      </c>
      <c r="E102" s="808" t="s">
        <v>9926</v>
      </c>
      <c r="F102" s="807">
        <v>11090611</v>
      </c>
      <c r="G102" s="816">
        <v>470</v>
      </c>
      <c r="H102" s="811"/>
      <c r="I102" s="811"/>
      <c r="J102" s="812">
        <v>44535</v>
      </c>
      <c r="K102" s="812" t="s">
        <v>9927</v>
      </c>
      <c r="L102" s="823">
        <v>10500</v>
      </c>
      <c r="M102" s="823">
        <v>10500</v>
      </c>
      <c r="N102" s="807" t="s">
        <v>9928</v>
      </c>
      <c r="O102" s="814">
        <f t="shared" si="2"/>
        <v>126000</v>
      </c>
      <c r="P102" s="814">
        <f t="shared" si="3"/>
        <v>63000</v>
      </c>
    </row>
    <row r="103" spans="1:16" ht="25.5">
      <c r="A103" s="805" t="s">
        <v>9923</v>
      </c>
      <c r="B103" s="805" t="s">
        <v>9924</v>
      </c>
      <c r="C103" s="810" t="s">
        <v>10069</v>
      </c>
      <c r="D103" s="807">
        <v>10089224344</v>
      </c>
      <c r="E103" s="808" t="s">
        <v>9926</v>
      </c>
      <c r="F103" s="807" t="s">
        <v>10070</v>
      </c>
      <c r="G103" s="816">
        <v>369</v>
      </c>
      <c r="H103" s="811"/>
      <c r="I103" s="811"/>
      <c r="J103" s="812">
        <v>44519</v>
      </c>
      <c r="K103" s="812" t="s">
        <v>9984</v>
      </c>
      <c r="L103" s="823">
        <v>2500</v>
      </c>
      <c r="M103" s="823">
        <v>2500</v>
      </c>
      <c r="N103" s="807" t="s">
        <v>9928</v>
      </c>
      <c r="O103" s="814">
        <f>+L103*12*3.6</f>
        <v>108000</v>
      </c>
      <c r="P103" s="814">
        <f>+M103*6*4.5</f>
        <v>67500</v>
      </c>
    </row>
    <row r="104" spans="1:16" ht="25.5">
      <c r="A104" s="805" t="s">
        <v>9923</v>
      </c>
      <c r="B104" s="805" t="s">
        <v>9924</v>
      </c>
      <c r="C104" s="810" t="s">
        <v>10071</v>
      </c>
      <c r="D104" s="807">
        <v>15516251538</v>
      </c>
      <c r="E104" s="808" t="s">
        <v>9926</v>
      </c>
      <c r="F104" s="807">
        <v>13185092</v>
      </c>
      <c r="G104" s="816">
        <v>150</v>
      </c>
      <c r="H104" s="811"/>
      <c r="I104" s="811"/>
      <c r="J104" s="812">
        <v>44712</v>
      </c>
      <c r="K104" s="812" t="s">
        <v>9984</v>
      </c>
      <c r="L104" s="823">
        <v>4000</v>
      </c>
      <c r="M104" s="823">
        <v>4000</v>
      </c>
      <c r="N104" s="807" t="s">
        <v>9928</v>
      </c>
      <c r="O104" s="814">
        <f>+L104*12*3.6</f>
        <v>172800</v>
      </c>
      <c r="P104" s="814">
        <f>+M104*6*4.5</f>
        <v>108000</v>
      </c>
    </row>
    <row r="105" spans="1:16" ht="12.75">
      <c r="A105" s="805" t="s">
        <v>9923</v>
      </c>
      <c r="B105" s="805" t="s">
        <v>9924</v>
      </c>
      <c r="C105" s="810" t="s">
        <v>10072</v>
      </c>
      <c r="D105" s="807">
        <v>10064953236</v>
      </c>
      <c r="E105" s="808" t="s">
        <v>9926</v>
      </c>
      <c r="F105" s="807">
        <v>13127596</v>
      </c>
      <c r="G105" s="816">
        <v>446.84</v>
      </c>
      <c r="H105" s="811"/>
      <c r="I105" s="811"/>
      <c r="J105" s="812">
        <v>45077</v>
      </c>
      <c r="K105" s="812" t="s">
        <v>9927</v>
      </c>
      <c r="L105" s="823">
        <v>46699.88</v>
      </c>
      <c r="M105" s="823">
        <v>49281.78</v>
      </c>
      <c r="N105" s="807" t="s">
        <v>9928</v>
      </c>
      <c r="O105" s="814">
        <f t="shared" si="2"/>
        <v>560398.55999999994</v>
      </c>
      <c r="P105" s="814">
        <f t="shared" si="3"/>
        <v>295690.68</v>
      </c>
    </row>
    <row r="106" spans="1:16" ht="12.75">
      <c r="A106" s="805" t="s">
        <v>9923</v>
      </c>
      <c r="B106" s="805" t="s">
        <v>9924</v>
      </c>
      <c r="C106" s="810" t="s">
        <v>10073</v>
      </c>
      <c r="D106" s="807">
        <v>10092211911</v>
      </c>
      <c r="E106" s="808" t="s">
        <v>9926</v>
      </c>
      <c r="F106" s="807" t="s">
        <v>10074</v>
      </c>
      <c r="G106" s="816">
        <v>75</v>
      </c>
      <c r="H106" s="811"/>
      <c r="I106" s="811"/>
      <c r="J106" s="812">
        <v>44777</v>
      </c>
      <c r="K106" s="812" t="s">
        <v>9927</v>
      </c>
      <c r="L106" s="823">
        <v>1082.1400000000001</v>
      </c>
      <c r="M106" s="823">
        <v>1098.49</v>
      </c>
      <c r="N106" s="807" t="s">
        <v>9928</v>
      </c>
      <c r="O106" s="814">
        <f t="shared" si="2"/>
        <v>12985.68</v>
      </c>
      <c r="P106" s="814">
        <f t="shared" si="3"/>
        <v>6590.9400000000005</v>
      </c>
    </row>
    <row r="107" spans="1:16" ht="25.5">
      <c r="A107" s="805" t="s">
        <v>9923</v>
      </c>
      <c r="B107" s="805" t="s">
        <v>9924</v>
      </c>
      <c r="C107" s="810" t="s">
        <v>10075</v>
      </c>
      <c r="D107" s="807">
        <v>10083478743</v>
      </c>
      <c r="E107" s="808" t="s">
        <v>9926</v>
      </c>
      <c r="F107" s="809" t="s">
        <v>10076</v>
      </c>
      <c r="G107" s="816">
        <v>400</v>
      </c>
      <c r="H107" s="811"/>
      <c r="I107" s="811"/>
      <c r="J107" s="812">
        <v>45092</v>
      </c>
      <c r="K107" s="812" t="s">
        <v>9984</v>
      </c>
      <c r="L107" s="823">
        <v>4500</v>
      </c>
      <c r="M107" s="823">
        <v>4500</v>
      </c>
      <c r="N107" s="807" t="s">
        <v>9928</v>
      </c>
      <c r="O107" s="814">
        <f>+L107*12*3.6</f>
        <v>194400</v>
      </c>
      <c r="P107" s="814">
        <f>+M107*6*4.5</f>
        <v>121500</v>
      </c>
    </row>
    <row r="108" spans="1:16" ht="25.5">
      <c r="A108" s="805" t="s">
        <v>9923</v>
      </c>
      <c r="B108" s="805" t="s">
        <v>9924</v>
      </c>
      <c r="C108" s="810" t="s">
        <v>10077</v>
      </c>
      <c r="D108" s="807">
        <v>10093708798</v>
      </c>
      <c r="E108" s="808" t="s">
        <v>9926</v>
      </c>
      <c r="F108" s="809">
        <v>7038058</v>
      </c>
      <c r="G108" s="816">
        <v>450</v>
      </c>
      <c r="H108" s="811"/>
      <c r="I108" s="811"/>
      <c r="J108" s="812">
        <v>44500</v>
      </c>
      <c r="K108" s="812" t="s">
        <v>9984</v>
      </c>
      <c r="L108" s="823">
        <v>2470.6799999999998</v>
      </c>
      <c r="M108" s="823">
        <v>2470.6799999999998</v>
      </c>
      <c r="N108" s="807" t="s">
        <v>9928</v>
      </c>
      <c r="O108" s="814">
        <f>+L108*12*3.6</f>
        <v>106733.37599999999</v>
      </c>
      <c r="P108" s="814">
        <f>+M108*6*4.5</f>
        <v>66708.359999999986</v>
      </c>
    </row>
    <row r="109" spans="1:16" ht="25.5">
      <c r="A109" s="805" t="s">
        <v>9923</v>
      </c>
      <c r="B109" s="805" t="s">
        <v>9924</v>
      </c>
      <c r="C109" s="810" t="s">
        <v>10078</v>
      </c>
      <c r="D109" s="807">
        <v>10100595058</v>
      </c>
      <c r="E109" s="808" t="s">
        <v>9926</v>
      </c>
      <c r="F109" s="807">
        <v>11762877</v>
      </c>
      <c r="G109" s="816">
        <v>592.79999999999995</v>
      </c>
      <c r="H109" s="811"/>
      <c r="I109" s="811"/>
      <c r="J109" s="812">
        <v>44681</v>
      </c>
      <c r="K109" s="812" t="s">
        <v>9927</v>
      </c>
      <c r="L109" s="823">
        <v>24423.95</v>
      </c>
      <c r="M109" s="823">
        <v>24423.95</v>
      </c>
      <c r="N109" s="807" t="s">
        <v>9928</v>
      </c>
      <c r="O109" s="814">
        <f t="shared" si="2"/>
        <v>293087.40000000002</v>
      </c>
      <c r="P109" s="814">
        <f t="shared" si="3"/>
        <v>146543.70000000001</v>
      </c>
    </row>
    <row r="110" spans="1:16" ht="25.5">
      <c r="A110" s="805" t="s">
        <v>9923</v>
      </c>
      <c r="B110" s="805" t="s">
        <v>9924</v>
      </c>
      <c r="C110" s="810" t="s">
        <v>10079</v>
      </c>
      <c r="D110" s="807">
        <v>10093937304</v>
      </c>
      <c r="E110" s="808" t="s">
        <v>9926</v>
      </c>
      <c r="F110" s="807">
        <v>40730117</v>
      </c>
      <c r="G110" s="816">
        <v>1241</v>
      </c>
      <c r="H110" s="811"/>
      <c r="I110" s="811"/>
      <c r="J110" s="812">
        <v>44996</v>
      </c>
      <c r="K110" s="812" t="s">
        <v>9984</v>
      </c>
      <c r="L110" s="823">
        <v>12350</v>
      </c>
      <c r="M110" s="823">
        <v>12350</v>
      </c>
      <c r="N110" s="807" t="s">
        <v>9928</v>
      </c>
      <c r="O110" s="814">
        <f>+L110*12*3.6</f>
        <v>533520</v>
      </c>
      <c r="P110" s="814">
        <f>+M110*6*4.5</f>
        <v>333450</v>
      </c>
    </row>
    <row r="111" spans="1:16" ht="12.75">
      <c r="A111" s="805" t="s">
        <v>9923</v>
      </c>
      <c r="B111" s="805" t="s">
        <v>9924</v>
      </c>
      <c r="C111" s="810" t="s">
        <v>10080</v>
      </c>
      <c r="D111" s="807">
        <v>10076559703</v>
      </c>
      <c r="E111" s="808" t="s">
        <v>9926</v>
      </c>
      <c r="F111" s="807">
        <v>7017731</v>
      </c>
      <c r="G111" s="816">
        <v>212</v>
      </c>
      <c r="H111" s="811"/>
      <c r="I111" s="811"/>
      <c r="J111" s="812">
        <v>45054</v>
      </c>
      <c r="K111" s="812" t="s">
        <v>9927</v>
      </c>
      <c r="L111" s="823">
        <v>9298.9500000000007</v>
      </c>
      <c r="M111" s="823">
        <v>9600.06</v>
      </c>
      <c r="N111" s="807" t="s">
        <v>9928</v>
      </c>
      <c r="O111" s="814">
        <f t="shared" si="2"/>
        <v>111587.40000000001</v>
      </c>
      <c r="P111" s="814">
        <f t="shared" si="3"/>
        <v>57600.36</v>
      </c>
    </row>
    <row r="112" spans="1:16" ht="12.75">
      <c r="A112" s="805" t="s">
        <v>9923</v>
      </c>
      <c r="B112" s="805" t="s">
        <v>9924</v>
      </c>
      <c r="C112" s="810" t="s">
        <v>10081</v>
      </c>
      <c r="D112" s="807">
        <v>10072200999</v>
      </c>
      <c r="E112" s="808" t="s">
        <v>9926</v>
      </c>
      <c r="F112" s="807">
        <v>12405097</v>
      </c>
      <c r="G112" s="816">
        <v>190</v>
      </c>
      <c r="H112" s="811"/>
      <c r="I112" s="811"/>
      <c r="J112" s="812">
        <v>45299</v>
      </c>
      <c r="K112" s="812" t="s">
        <v>9927</v>
      </c>
      <c r="L112" s="823">
        <v>4259.68</v>
      </c>
      <c r="M112" s="823">
        <v>4600</v>
      </c>
      <c r="N112" s="807" t="s">
        <v>9928</v>
      </c>
      <c r="O112" s="814">
        <f t="shared" si="2"/>
        <v>51116.160000000003</v>
      </c>
      <c r="P112" s="814">
        <f t="shared" si="3"/>
        <v>27600</v>
      </c>
    </row>
    <row r="113" spans="1:16" ht="25.5">
      <c r="A113" s="805" t="s">
        <v>9923</v>
      </c>
      <c r="B113" s="805" t="s">
        <v>9924</v>
      </c>
      <c r="C113" s="810" t="s">
        <v>10082</v>
      </c>
      <c r="D113" s="807">
        <v>10079910347</v>
      </c>
      <c r="E113" s="808" t="s">
        <v>9926</v>
      </c>
      <c r="F113" s="805" t="s">
        <v>10083</v>
      </c>
      <c r="G113" s="816">
        <v>227.5</v>
      </c>
      <c r="H113" s="811"/>
      <c r="I113" s="811"/>
      <c r="J113" s="812">
        <v>44680</v>
      </c>
      <c r="K113" s="812" t="s">
        <v>9984</v>
      </c>
      <c r="L113" s="823">
        <v>2208.41</v>
      </c>
      <c r="M113" s="823">
        <v>2208.41</v>
      </c>
      <c r="N113" s="807" t="s">
        <v>9928</v>
      </c>
      <c r="O113" s="814">
        <f>+L113*12*3.6</f>
        <v>95403.311999999991</v>
      </c>
      <c r="P113" s="814">
        <f>+M113*6*4.5</f>
        <v>59627.069999999992</v>
      </c>
    </row>
    <row r="114" spans="1:16" ht="12.75">
      <c r="A114" s="805" t="s">
        <v>9923</v>
      </c>
      <c r="B114" s="805" t="s">
        <v>9924</v>
      </c>
      <c r="C114" s="810" t="s">
        <v>10084</v>
      </c>
      <c r="D114" s="807">
        <v>20292352795</v>
      </c>
      <c r="E114" s="808" t="s">
        <v>9926</v>
      </c>
      <c r="F114" s="805" t="s">
        <v>10085</v>
      </c>
      <c r="G114" s="816">
        <v>934.64</v>
      </c>
      <c r="H114" s="811"/>
      <c r="I114" s="811"/>
      <c r="J114" s="812">
        <v>44908</v>
      </c>
      <c r="K114" s="812" t="s">
        <v>9927</v>
      </c>
      <c r="L114" s="825">
        <v>101339.46</v>
      </c>
      <c r="M114" s="825">
        <v>105093.32</v>
      </c>
      <c r="N114" s="807" t="s">
        <v>9928</v>
      </c>
      <c r="O114" s="814">
        <f t="shared" si="2"/>
        <v>1216073.52</v>
      </c>
      <c r="P114" s="814">
        <f t="shared" si="3"/>
        <v>630559.92000000004</v>
      </c>
    </row>
    <row r="115" spans="1:16" ht="12.75">
      <c r="A115" s="805" t="s">
        <v>9923</v>
      </c>
      <c r="B115" s="805" t="s">
        <v>9924</v>
      </c>
      <c r="C115" s="810" t="s">
        <v>10086</v>
      </c>
      <c r="D115" s="807">
        <v>10435378981</v>
      </c>
      <c r="E115" s="808" t="s">
        <v>9926</v>
      </c>
      <c r="F115" s="807">
        <v>11022482</v>
      </c>
      <c r="G115" s="816" t="s">
        <v>10087</v>
      </c>
      <c r="H115" s="811"/>
      <c r="I115" s="811"/>
      <c r="J115" s="812">
        <v>44501</v>
      </c>
      <c r="K115" s="812" t="s">
        <v>9927</v>
      </c>
      <c r="L115" s="823">
        <v>3500</v>
      </c>
      <c r="M115" s="823">
        <v>3699.79</v>
      </c>
      <c r="N115" s="807" t="s">
        <v>9928</v>
      </c>
      <c r="O115" s="814">
        <f t="shared" si="2"/>
        <v>42000</v>
      </c>
      <c r="P115" s="814">
        <f t="shared" si="3"/>
        <v>22198.739999999998</v>
      </c>
    </row>
    <row r="116" spans="1:16" ht="12.75">
      <c r="A116" s="805" t="s">
        <v>9923</v>
      </c>
      <c r="B116" s="805" t="s">
        <v>9924</v>
      </c>
      <c r="C116" s="810" t="s">
        <v>10088</v>
      </c>
      <c r="D116" s="807">
        <v>10249490747</v>
      </c>
      <c r="E116" s="808" t="s">
        <v>9926</v>
      </c>
      <c r="F116" s="807">
        <v>11013713</v>
      </c>
      <c r="G116" s="816">
        <v>155.68</v>
      </c>
      <c r="H116" s="811"/>
      <c r="I116" s="811"/>
      <c r="J116" s="812">
        <v>44508</v>
      </c>
      <c r="K116" s="812" t="s">
        <v>9927</v>
      </c>
      <c r="L116" s="823">
        <v>3500</v>
      </c>
      <c r="M116" s="823">
        <v>3500</v>
      </c>
      <c r="N116" s="807" t="s">
        <v>9928</v>
      </c>
      <c r="O116" s="814">
        <f t="shared" si="2"/>
        <v>42000</v>
      </c>
      <c r="P116" s="814">
        <f t="shared" si="3"/>
        <v>21000</v>
      </c>
    </row>
    <row r="117" spans="1:16" ht="12.75">
      <c r="A117" s="805" t="s">
        <v>9923</v>
      </c>
      <c r="B117" s="805" t="s">
        <v>9924</v>
      </c>
      <c r="C117" s="810" t="s">
        <v>10089</v>
      </c>
      <c r="D117" s="807">
        <v>20103892598</v>
      </c>
      <c r="E117" s="808" t="s">
        <v>9926</v>
      </c>
      <c r="F117" s="807">
        <v>11001108</v>
      </c>
      <c r="G117" s="816">
        <v>223.88</v>
      </c>
      <c r="H117" s="811"/>
      <c r="I117" s="811"/>
      <c r="J117" s="812">
        <v>44516</v>
      </c>
      <c r="K117" s="812" t="s">
        <v>9927</v>
      </c>
      <c r="L117" s="823">
        <v>3500</v>
      </c>
      <c r="M117" s="823">
        <v>3670.53</v>
      </c>
      <c r="N117" s="807" t="s">
        <v>9928</v>
      </c>
      <c r="O117" s="814">
        <f t="shared" si="2"/>
        <v>42000</v>
      </c>
      <c r="P117" s="814">
        <f t="shared" si="3"/>
        <v>22023.18</v>
      </c>
    </row>
    <row r="118" spans="1:16" ht="12.75">
      <c r="A118" s="805" t="s">
        <v>9923</v>
      </c>
      <c r="B118" s="805" t="s">
        <v>9924</v>
      </c>
      <c r="C118" s="810" t="s">
        <v>10090</v>
      </c>
      <c r="D118" s="807">
        <v>10012172686</v>
      </c>
      <c r="E118" s="808" t="s">
        <v>9926</v>
      </c>
      <c r="F118" s="807">
        <v>11100045</v>
      </c>
      <c r="G118" s="816">
        <v>265</v>
      </c>
      <c r="H118" s="811"/>
      <c r="I118" s="811"/>
      <c r="J118" s="812">
        <v>44581</v>
      </c>
      <c r="K118" s="812" t="s">
        <v>9927</v>
      </c>
      <c r="L118" s="823">
        <v>3100</v>
      </c>
      <c r="M118" s="823">
        <v>3100</v>
      </c>
      <c r="N118" s="807" t="s">
        <v>9928</v>
      </c>
      <c r="O118" s="814">
        <f t="shared" si="2"/>
        <v>37200</v>
      </c>
      <c r="P118" s="814">
        <f t="shared" si="3"/>
        <v>18600</v>
      </c>
    </row>
    <row r="119" spans="1:16" ht="12.75">
      <c r="A119" s="805" t="s">
        <v>9923</v>
      </c>
      <c r="B119" s="805" t="s">
        <v>9924</v>
      </c>
      <c r="C119" s="810" t="s">
        <v>10091</v>
      </c>
      <c r="D119" s="807">
        <v>10232652841</v>
      </c>
      <c r="E119" s="808" t="s">
        <v>9926</v>
      </c>
      <c r="F119" s="807" t="s">
        <v>10092</v>
      </c>
      <c r="G119" s="816">
        <v>562.5</v>
      </c>
      <c r="H119" s="811"/>
      <c r="I119" s="811"/>
      <c r="J119" s="812">
        <v>44583</v>
      </c>
      <c r="K119" s="812" t="s">
        <v>9927</v>
      </c>
      <c r="L119" s="823">
        <v>6000</v>
      </c>
      <c r="M119" s="823">
        <v>6000</v>
      </c>
      <c r="N119" s="807" t="s">
        <v>9928</v>
      </c>
      <c r="O119" s="814">
        <f t="shared" si="2"/>
        <v>72000</v>
      </c>
      <c r="P119" s="814">
        <f t="shared" si="3"/>
        <v>36000</v>
      </c>
    </row>
    <row r="120" spans="1:16" ht="25.5">
      <c r="A120" s="805" t="s">
        <v>9923</v>
      </c>
      <c r="B120" s="805" t="s">
        <v>9924</v>
      </c>
      <c r="C120" s="810" t="s">
        <v>10093</v>
      </c>
      <c r="D120" s="807">
        <v>20306841506</v>
      </c>
      <c r="E120" s="808" t="s">
        <v>9926</v>
      </c>
      <c r="F120" s="805" t="s">
        <v>10094</v>
      </c>
      <c r="G120" s="816">
        <v>3</v>
      </c>
      <c r="H120" s="811"/>
      <c r="I120" s="811"/>
      <c r="J120" s="812">
        <v>44712</v>
      </c>
      <c r="K120" s="812" t="s">
        <v>9984</v>
      </c>
      <c r="L120" s="823">
        <v>1180</v>
      </c>
      <c r="M120" s="823">
        <v>1180</v>
      </c>
      <c r="N120" s="807" t="s">
        <v>9928</v>
      </c>
      <c r="O120" s="814">
        <f>+L120*12*3.6</f>
        <v>50976</v>
      </c>
      <c r="P120" s="814">
        <f>+M120*6*4.5</f>
        <v>31860</v>
      </c>
    </row>
    <row r="121" spans="1:16" ht="25.5">
      <c r="A121" s="805" t="s">
        <v>9923</v>
      </c>
      <c r="B121" s="805" t="s">
        <v>9924</v>
      </c>
      <c r="C121" s="810" t="s">
        <v>10095</v>
      </c>
      <c r="D121" s="807">
        <v>20519398169</v>
      </c>
      <c r="E121" s="808" t="s">
        <v>9926</v>
      </c>
      <c r="F121" s="807">
        <v>11020565</v>
      </c>
      <c r="G121" s="816">
        <v>3</v>
      </c>
      <c r="H121" s="811"/>
      <c r="I121" s="811"/>
      <c r="J121" s="812">
        <v>44877</v>
      </c>
      <c r="K121" s="812" t="s">
        <v>9927</v>
      </c>
      <c r="L121" s="823">
        <v>6919.59</v>
      </c>
      <c r="M121" s="823">
        <v>6919.59</v>
      </c>
      <c r="N121" s="807" t="s">
        <v>9928</v>
      </c>
      <c r="O121" s="814">
        <f t="shared" si="2"/>
        <v>83035.08</v>
      </c>
      <c r="P121" s="814">
        <f t="shared" si="3"/>
        <v>41517.54</v>
      </c>
    </row>
    <row r="122" spans="1:16" ht="25.5">
      <c r="A122" s="805" t="s">
        <v>9923</v>
      </c>
      <c r="B122" s="805" t="s">
        <v>9924</v>
      </c>
      <c r="C122" s="810" t="s">
        <v>10096</v>
      </c>
      <c r="D122" s="807">
        <v>20109072177</v>
      </c>
      <c r="E122" s="808" t="s">
        <v>9926</v>
      </c>
      <c r="F122" s="805" t="s">
        <v>10097</v>
      </c>
      <c r="G122" s="816">
        <v>3</v>
      </c>
      <c r="H122" s="811"/>
      <c r="I122" s="811"/>
      <c r="J122" s="812">
        <v>44530</v>
      </c>
      <c r="K122" s="812" t="s">
        <v>9927</v>
      </c>
      <c r="L122" s="823">
        <v>2735.09</v>
      </c>
      <c r="M122" s="823">
        <v>2735.09</v>
      </c>
      <c r="N122" s="807" t="s">
        <v>9928</v>
      </c>
      <c r="O122" s="814">
        <f t="shared" si="2"/>
        <v>32821.08</v>
      </c>
      <c r="P122" s="814">
        <f t="shared" si="3"/>
        <v>16410.54</v>
      </c>
    </row>
    <row r="123" spans="1:16" ht="25.5">
      <c r="A123" s="805" t="s">
        <v>9923</v>
      </c>
      <c r="B123" s="805" t="s">
        <v>9924</v>
      </c>
      <c r="C123" s="810" t="s">
        <v>10098</v>
      </c>
      <c r="D123" s="807">
        <v>20266409461</v>
      </c>
      <c r="E123" s="808" t="s">
        <v>9926</v>
      </c>
      <c r="F123" s="805" t="s">
        <v>10099</v>
      </c>
      <c r="G123" s="816">
        <v>3</v>
      </c>
      <c r="H123" s="811"/>
      <c r="I123" s="811"/>
      <c r="J123" s="812">
        <v>44588</v>
      </c>
      <c r="K123" s="812" t="s">
        <v>9927</v>
      </c>
      <c r="L123" s="823">
        <v>3776</v>
      </c>
      <c r="M123" s="823">
        <v>3776</v>
      </c>
      <c r="N123" s="807" t="s">
        <v>9928</v>
      </c>
      <c r="O123" s="814">
        <f t="shared" si="2"/>
        <v>45312</v>
      </c>
      <c r="P123" s="814">
        <f t="shared" si="3"/>
        <v>22656</v>
      </c>
    </row>
    <row r="124" spans="1:16" ht="24">
      <c r="A124" s="805" t="s">
        <v>9923</v>
      </c>
      <c r="B124" s="943">
        <v>1718</v>
      </c>
      <c r="C124" s="944" t="s">
        <v>10180</v>
      </c>
      <c r="D124" s="945" t="s">
        <v>10181</v>
      </c>
      <c r="E124" s="943" t="s">
        <v>10182</v>
      </c>
      <c r="F124" s="943">
        <v>14424006</v>
      </c>
      <c r="G124" s="943">
        <v>309</v>
      </c>
      <c r="H124" s="943">
        <v>3</v>
      </c>
      <c r="I124" s="943"/>
      <c r="J124" s="946">
        <v>44926</v>
      </c>
      <c r="K124" s="947" t="s">
        <v>9984</v>
      </c>
      <c r="L124" s="823">
        <v>3500</v>
      </c>
      <c r="M124" s="823">
        <v>3500</v>
      </c>
      <c r="N124" s="948" t="s">
        <v>9928</v>
      </c>
      <c r="O124" s="814">
        <f>3500*12*3.6</f>
        <v>151200</v>
      </c>
      <c r="P124" s="814">
        <f>3500*6*4.5</f>
        <v>94500</v>
      </c>
    </row>
    <row r="125" spans="1:16" ht="21.75" customHeight="1">
      <c r="A125" s="49" t="s">
        <v>419</v>
      </c>
      <c r="O125" s="826">
        <f>SUM(O6:O124)</f>
        <v>22180976.543999985</v>
      </c>
      <c r="P125" s="826">
        <f>SUM(P6:P124)</f>
        <v>11665705.169999994</v>
      </c>
    </row>
  </sheetData>
  <mergeCells count="6">
    <mergeCell ref="P4:P5"/>
    <mergeCell ref="A4:B4"/>
    <mergeCell ref="C4:D4"/>
    <mergeCell ref="E4:I4"/>
    <mergeCell ref="J4:N4"/>
    <mergeCell ref="O4:O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fitToHeight="3" orientation="landscape" r:id="rId1"/>
  <headerFooter alignWithMargins="0"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2:P23"/>
  <sheetViews>
    <sheetView showGridLines="0" zoomScaleNormal="100" zoomScaleSheetLayoutView="100" zoomScalePageLayoutView="80" workbookViewId="0">
      <selection activeCell="A2" sqref="A2:P22"/>
    </sheetView>
  </sheetViews>
  <sheetFormatPr baseColWidth="10" defaultColWidth="2" defaultRowHeight="12.75"/>
  <cols>
    <col min="1" max="1" width="15.5703125" style="878" customWidth="1"/>
    <col min="2" max="2" width="13.28515625" style="878" customWidth="1"/>
    <col min="3" max="3" width="20.140625" style="878" customWidth="1"/>
    <col min="4" max="4" width="22.85546875" style="878" customWidth="1"/>
    <col min="5" max="5" width="10.28515625" style="878" customWidth="1"/>
    <col min="6" max="6" width="10.7109375" style="878" customWidth="1"/>
    <col min="7" max="8" width="11.5703125" style="878" customWidth="1"/>
    <col min="9" max="10" width="11.140625" style="878" hidden="1" customWidth="1"/>
    <col min="11" max="16" width="11.140625" style="878" customWidth="1"/>
    <col min="17" max="17" width="15.42578125" style="878" customWidth="1"/>
    <col min="18" max="16384" width="2" style="878"/>
  </cols>
  <sheetData>
    <row r="2" spans="1:16" s="827" customFormat="1" ht="13.5">
      <c r="A2" s="1183" t="s">
        <v>10100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</row>
    <row r="3" spans="1:16" s="827" customFormat="1" ht="13.5">
      <c r="A3" s="96" t="s">
        <v>1009</v>
      </c>
      <c r="B3" s="1034"/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</row>
    <row r="4" spans="1:16" s="827" customFormat="1" ht="14.25" thickBot="1">
      <c r="A4" s="96" t="s">
        <v>1008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</row>
    <row r="5" spans="1:16" s="829" customFormat="1" ht="27.75" customHeight="1">
      <c r="A5" s="1184" t="s">
        <v>301</v>
      </c>
      <c r="B5" s="1186" t="s">
        <v>304</v>
      </c>
      <c r="C5" s="1188" t="s">
        <v>303</v>
      </c>
      <c r="D5" s="1188" t="s">
        <v>302</v>
      </c>
      <c r="E5" s="1188" t="s">
        <v>279</v>
      </c>
      <c r="F5" s="1188" t="s">
        <v>280</v>
      </c>
      <c r="G5" s="1188" t="s">
        <v>125</v>
      </c>
      <c r="H5" s="1190" t="s">
        <v>281</v>
      </c>
      <c r="I5" s="1186">
        <v>2017</v>
      </c>
      <c r="J5" s="1190"/>
      <c r="K5" s="1192">
        <v>2021</v>
      </c>
      <c r="L5" s="1193"/>
      <c r="M5" s="1194">
        <v>2022</v>
      </c>
      <c r="N5" s="1195"/>
      <c r="O5" s="1040">
        <v>2023</v>
      </c>
      <c r="P5" s="1041">
        <v>2024</v>
      </c>
    </row>
    <row r="6" spans="1:16" s="829" customFormat="1" ht="27.75" customHeight="1" thickBot="1">
      <c r="A6" s="1185"/>
      <c r="B6" s="1187"/>
      <c r="C6" s="1189"/>
      <c r="D6" s="1189"/>
      <c r="E6" s="1189"/>
      <c r="F6" s="1189"/>
      <c r="G6" s="1189"/>
      <c r="H6" s="1191"/>
      <c r="I6" s="1042" t="s">
        <v>284</v>
      </c>
      <c r="J6" s="1043" t="s">
        <v>282</v>
      </c>
      <c r="K6" s="1044" t="s">
        <v>284</v>
      </c>
      <c r="L6" s="1045" t="s">
        <v>10101</v>
      </c>
      <c r="M6" s="1042" t="s">
        <v>284</v>
      </c>
      <c r="N6" s="1043" t="s">
        <v>283</v>
      </c>
      <c r="O6" s="1042" t="s">
        <v>284</v>
      </c>
      <c r="P6" s="1043" t="s">
        <v>284</v>
      </c>
    </row>
    <row r="7" spans="1:16" s="838" customFormat="1" ht="25.5">
      <c r="A7" s="1167" t="s">
        <v>10102</v>
      </c>
      <c r="B7" s="1170" t="s">
        <v>10103</v>
      </c>
      <c r="C7" s="1173" t="s">
        <v>10104</v>
      </c>
      <c r="D7" s="830" t="s">
        <v>10105</v>
      </c>
      <c r="E7" s="831" t="s">
        <v>10106</v>
      </c>
      <c r="F7" s="832">
        <v>0.98899999999999999</v>
      </c>
      <c r="G7" s="1174" t="s">
        <v>10107</v>
      </c>
      <c r="H7" s="1175" t="s">
        <v>10107</v>
      </c>
      <c r="I7" s="833">
        <v>0.85</v>
      </c>
      <c r="J7" s="834">
        <v>0.86199999999999999</v>
      </c>
      <c r="K7" s="835">
        <v>0.98899999999999999</v>
      </c>
      <c r="L7" s="836" t="s">
        <v>10106</v>
      </c>
      <c r="M7" s="833">
        <v>0.99</v>
      </c>
      <c r="N7" s="834">
        <v>0.99</v>
      </c>
      <c r="O7" s="837">
        <v>0.99199999999999999</v>
      </c>
      <c r="P7" s="1035">
        <v>0.99399999999999999</v>
      </c>
    </row>
    <row r="8" spans="1:16" s="838" customFormat="1" ht="25.5">
      <c r="A8" s="1168"/>
      <c r="B8" s="1171"/>
      <c r="C8" s="1173"/>
      <c r="D8" s="839" t="s">
        <v>10108</v>
      </c>
      <c r="E8" s="840" t="s">
        <v>10109</v>
      </c>
      <c r="F8" s="841">
        <v>0.22700000000000001</v>
      </c>
      <c r="G8" s="1174"/>
      <c r="H8" s="1175"/>
      <c r="I8" s="842">
        <v>0.88</v>
      </c>
      <c r="J8" s="843">
        <v>0.88</v>
      </c>
      <c r="K8" s="844">
        <v>0.22700000000000001</v>
      </c>
      <c r="L8" s="845">
        <v>0.25080239986759351</v>
      </c>
      <c r="M8" s="842">
        <v>0.38800000000000001</v>
      </c>
      <c r="N8" s="843">
        <v>0.38800000000000001</v>
      </c>
      <c r="O8" s="846">
        <v>0.46500000000000002</v>
      </c>
      <c r="P8" s="1036">
        <v>0.47899999999999998</v>
      </c>
    </row>
    <row r="9" spans="1:16" s="838" customFormat="1" ht="38.25">
      <c r="A9" s="1168"/>
      <c r="B9" s="1171"/>
      <c r="C9" s="1173"/>
      <c r="D9" s="839" t="s">
        <v>10110</v>
      </c>
      <c r="E9" s="840" t="s">
        <v>10111</v>
      </c>
      <c r="F9" s="841">
        <v>0.7</v>
      </c>
      <c r="G9" s="1174"/>
      <c r="H9" s="1175"/>
      <c r="I9" s="842">
        <v>0.49</v>
      </c>
      <c r="J9" s="843">
        <v>0.49</v>
      </c>
      <c r="K9" s="844">
        <v>0.7</v>
      </c>
      <c r="L9" s="845">
        <v>0.67500000000000004</v>
      </c>
      <c r="M9" s="842">
        <v>0.7</v>
      </c>
      <c r="N9" s="843">
        <v>0.7</v>
      </c>
      <c r="O9" s="846">
        <v>0.75</v>
      </c>
      <c r="P9" s="1036">
        <v>0.8</v>
      </c>
    </row>
    <row r="10" spans="1:16" s="838" customFormat="1" ht="38.25">
      <c r="A10" s="1168"/>
      <c r="B10" s="1171"/>
      <c r="C10" s="1173"/>
      <c r="D10" s="839" t="s">
        <v>10112</v>
      </c>
      <c r="E10" s="840" t="s">
        <v>10113</v>
      </c>
      <c r="F10" s="841">
        <v>0.8</v>
      </c>
      <c r="G10" s="1174"/>
      <c r="H10" s="1175"/>
      <c r="I10" s="842">
        <v>0.99199999999999999</v>
      </c>
      <c r="J10" s="843">
        <v>0.99299999999999999</v>
      </c>
      <c r="K10" s="844">
        <v>0.8</v>
      </c>
      <c r="L10" s="845">
        <v>0.42</v>
      </c>
      <c r="M10" s="842">
        <v>0.85</v>
      </c>
      <c r="N10" s="843">
        <v>0.85</v>
      </c>
      <c r="O10" s="846">
        <v>0.88</v>
      </c>
      <c r="P10" s="1036">
        <v>0.88</v>
      </c>
    </row>
    <row r="11" spans="1:16" s="838" customFormat="1" ht="38.25">
      <c r="A11" s="1168"/>
      <c r="B11" s="1171"/>
      <c r="C11" s="1176" t="s">
        <v>10114</v>
      </c>
      <c r="D11" s="839" t="s">
        <v>10115</v>
      </c>
      <c r="E11" s="840" t="s">
        <v>10116</v>
      </c>
      <c r="F11" s="841">
        <v>0.98899999999999999</v>
      </c>
      <c r="G11" s="1178" t="s">
        <v>10107</v>
      </c>
      <c r="H11" s="1180" t="s">
        <v>10107</v>
      </c>
      <c r="I11" s="847">
        <v>0.98499999999999999</v>
      </c>
      <c r="J11" s="848">
        <v>0.98599999999999999</v>
      </c>
      <c r="K11" s="849">
        <v>0.98899999999999999</v>
      </c>
      <c r="L11" s="850" t="s">
        <v>10116</v>
      </c>
      <c r="M11" s="847">
        <v>0.99</v>
      </c>
      <c r="N11" s="848">
        <v>0.99</v>
      </c>
      <c r="O11" s="851">
        <v>0.99099999999999999</v>
      </c>
      <c r="P11" s="1037">
        <v>0.99199999999999999</v>
      </c>
    </row>
    <row r="12" spans="1:16" s="838" customFormat="1" ht="25.5">
      <c r="A12" s="1168"/>
      <c r="B12" s="1171"/>
      <c r="C12" s="1173"/>
      <c r="D12" s="839" t="s">
        <v>10117</v>
      </c>
      <c r="E12" s="840" t="s">
        <v>10118</v>
      </c>
      <c r="F12" s="841">
        <v>0.749</v>
      </c>
      <c r="G12" s="1174"/>
      <c r="H12" s="1175"/>
      <c r="I12" s="847"/>
      <c r="J12" s="848"/>
      <c r="K12" s="849">
        <v>0.749</v>
      </c>
      <c r="L12" s="852">
        <v>0.98799999999999999</v>
      </c>
      <c r="M12" s="847">
        <v>0.755</v>
      </c>
      <c r="N12" s="848">
        <v>0.755</v>
      </c>
      <c r="O12" s="851">
        <v>0.76100000000000001</v>
      </c>
      <c r="P12" s="1037">
        <v>0.76700000000000002</v>
      </c>
    </row>
    <row r="13" spans="1:16" s="838" customFormat="1" ht="35.25" customHeight="1">
      <c r="A13" s="1168"/>
      <c r="B13" s="1171"/>
      <c r="C13" s="1177"/>
      <c r="D13" s="839" t="s">
        <v>10119</v>
      </c>
      <c r="E13" s="840" t="s">
        <v>10120</v>
      </c>
      <c r="F13" s="841">
        <v>0.27</v>
      </c>
      <c r="G13" s="1179"/>
      <c r="H13" s="1181"/>
      <c r="I13" s="853">
        <v>1200000</v>
      </c>
      <c r="J13" s="854">
        <v>1227794</v>
      </c>
      <c r="K13" s="849">
        <v>0.27</v>
      </c>
      <c r="L13" s="852">
        <v>0.46437476789219589</v>
      </c>
      <c r="M13" s="847">
        <v>0.28999999999999998</v>
      </c>
      <c r="N13" s="854">
        <v>0.28999999999999998</v>
      </c>
      <c r="O13" s="851">
        <v>0.33</v>
      </c>
      <c r="P13" s="1037">
        <v>0.38</v>
      </c>
    </row>
    <row r="14" spans="1:16" s="838" customFormat="1" ht="30.6" customHeight="1">
      <c r="A14" s="1168"/>
      <c r="B14" s="1171"/>
      <c r="C14" s="1176" t="s">
        <v>10121</v>
      </c>
      <c r="D14" s="839" t="s">
        <v>10122</v>
      </c>
      <c r="E14" s="855" t="s">
        <v>10123</v>
      </c>
      <c r="F14" s="856">
        <v>4</v>
      </c>
      <c r="G14" s="1178" t="s">
        <v>10107</v>
      </c>
      <c r="H14" s="1180" t="s">
        <v>10107</v>
      </c>
      <c r="I14" s="853" t="s">
        <v>10124</v>
      </c>
      <c r="J14" s="854">
        <v>23492</v>
      </c>
      <c r="K14" s="857">
        <v>4</v>
      </c>
      <c r="L14" s="858">
        <v>2</v>
      </c>
      <c r="M14" s="853">
        <v>4</v>
      </c>
      <c r="N14" s="854">
        <v>4</v>
      </c>
      <c r="O14" s="859">
        <v>4</v>
      </c>
      <c r="P14" s="1038">
        <v>4</v>
      </c>
    </row>
    <row r="15" spans="1:16" s="838" customFormat="1" ht="25.5">
      <c r="A15" s="1168"/>
      <c r="B15" s="1171"/>
      <c r="C15" s="1173"/>
      <c r="D15" s="839" t="s">
        <v>10125</v>
      </c>
      <c r="E15" s="855" t="s">
        <v>10126</v>
      </c>
      <c r="F15" s="856">
        <v>948400</v>
      </c>
      <c r="G15" s="1174"/>
      <c r="H15" s="1175"/>
      <c r="I15" s="853"/>
      <c r="J15" s="854"/>
      <c r="K15" s="857">
        <v>948400</v>
      </c>
      <c r="L15" s="858">
        <v>446409</v>
      </c>
      <c r="M15" s="853">
        <v>1019054</v>
      </c>
      <c r="N15" s="854">
        <v>1019054</v>
      </c>
      <c r="O15" s="859">
        <v>363206</v>
      </c>
      <c r="P15" s="1038">
        <v>436910</v>
      </c>
    </row>
    <row r="16" spans="1:16" s="838" customFormat="1" ht="38.25">
      <c r="A16" s="1168"/>
      <c r="B16" s="1171"/>
      <c r="C16" s="1177"/>
      <c r="D16" s="839" t="s">
        <v>10127</v>
      </c>
      <c r="E16" s="855" t="s">
        <v>10124</v>
      </c>
      <c r="F16" s="860">
        <v>0.48</v>
      </c>
      <c r="G16" s="1179"/>
      <c r="H16" s="1181"/>
      <c r="I16" s="853"/>
      <c r="J16" s="854"/>
      <c r="K16" s="849">
        <v>0.48</v>
      </c>
      <c r="L16" s="861" t="s">
        <v>10128</v>
      </c>
      <c r="M16" s="847">
        <v>0.5</v>
      </c>
      <c r="N16" s="854">
        <v>0.5</v>
      </c>
      <c r="O16" s="851">
        <v>0.55000000000000004</v>
      </c>
      <c r="P16" s="1037">
        <v>0.6</v>
      </c>
    </row>
    <row r="17" spans="1:16" s="838" customFormat="1" ht="51">
      <c r="A17" s="1168"/>
      <c r="B17" s="1171"/>
      <c r="C17" s="862" t="s">
        <v>10129</v>
      </c>
      <c r="D17" s="839" t="s">
        <v>10130</v>
      </c>
      <c r="E17" s="855" t="s">
        <v>10131</v>
      </c>
      <c r="F17" s="860">
        <v>0.95599999999999996</v>
      </c>
      <c r="G17" s="863" t="s">
        <v>10107</v>
      </c>
      <c r="H17" s="864" t="s">
        <v>10107</v>
      </c>
      <c r="I17" s="853"/>
      <c r="J17" s="854"/>
      <c r="K17" s="849">
        <v>0.95599999999999996</v>
      </c>
      <c r="L17" s="865">
        <v>93.34</v>
      </c>
      <c r="M17" s="847">
        <v>0.96</v>
      </c>
      <c r="N17" s="854">
        <v>0.96</v>
      </c>
      <c r="O17" s="851">
        <v>0.96499999999999997</v>
      </c>
      <c r="P17" s="1037">
        <v>0.97</v>
      </c>
    </row>
    <row r="18" spans="1:16" s="838" customFormat="1" ht="33.75" customHeight="1">
      <c r="A18" s="1168"/>
      <c r="B18" s="1171"/>
      <c r="C18" s="1182" t="s">
        <v>10132</v>
      </c>
      <c r="D18" s="839" t="s">
        <v>10133</v>
      </c>
      <c r="E18" s="855" t="s">
        <v>10134</v>
      </c>
      <c r="F18" s="866">
        <v>0.82</v>
      </c>
      <c r="G18" s="1178" t="s">
        <v>10107</v>
      </c>
      <c r="H18" s="1180" t="s">
        <v>10107</v>
      </c>
      <c r="I18" s="847">
        <v>0.83</v>
      </c>
      <c r="J18" s="848">
        <v>0.83299999999999996</v>
      </c>
      <c r="K18" s="849">
        <v>0.82</v>
      </c>
      <c r="L18" s="867" t="s">
        <v>10135</v>
      </c>
      <c r="M18" s="847">
        <v>0.84</v>
      </c>
      <c r="N18" s="848">
        <v>0.84</v>
      </c>
      <c r="O18" s="851">
        <v>0.86</v>
      </c>
      <c r="P18" s="1037">
        <v>0.88</v>
      </c>
    </row>
    <row r="19" spans="1:16" s="838" customFormat="1" ht="33.75" customHeight="1">
      <c r="A19" s="1168"/>
      <c r="B19" s="1171"/>
      <c r="C19" s="1182"/>
      <c r="D19" s="839" t="s">
        <v>10136</v>
      </c>
      <c r="E19" s="855" t="s">
        <v>10137</v>
      </c>
      <c r="F19" s="866">
        <v>0.48</v>
      </c>
      <c r="G19" s="1179"/>
      <c r="H19" s="1181"/>
      <c r="I19" s="847" t="s">
        <v>10124</v>
      </c>
      <c r="J19" s="848">
        <v>0.83</v>
      </c>
      <c r="K19" s="849">
        <v>0.48</v>
      </c>
      <c r="L19" s="852">
        <v>0.433</v>
      </c>
      <c r="M19" s="847">
        <v>0.5</v>
      </c>
      <c r="N19" s="848">
        <v>0.5</v>
      </c>
      <c r="O19" s="851">
        <v>0.55000000000000004</v>
      </c>
      <c r="P19" s="1037">
        <v>0.6</v>
      </c>
    </row>
    <row r="20" spans="1:16" s="838" customFormat="1" ht="51.75" thickBot="1">
      <c r="A20" s="1169"/>
      <c r="B20" s="1172"/>
      <c r="C20" s="868" t="s">
        <v>10138</v>
      </c>
      <c r="D20" s="869" t="s">
        <v>10139</v>
      </c>
      <c r="E20" s="870" t="s">
        <v>10124</v>
      </c>
      <c r="F20" s="870">
        <v>0.17</v>
      </c>
      <c r="G20" s="871" t="s">
        <v>10107</v>
      </c>
      <c r="H20" s="872" t="s">
        <v>10107</v>
      </c>
      <c r="I20" s="873" t="s">
        <v>10124</v>
      </c>
      <c r="J20" s="874" t="s">
        <v>10124</v>
      </c>
      <c r="K20" s="875">
        <v>0.17</v>
      </c>
      <c r="L20" s="876">
        <v>0.1</v>
      </c>
      <c r="M20" s="873">
        <v>0.4</v>
      </c>
      <c r="N20" s="874">
        <v>0.4</v>
      </c>
      <c r="O20" s="877">
        <v>0.63</v>
      </c>
      <c r="P20" s="1039">
        <v>0.76</v>
      </c>
    </row>
    <row r="21" spans="1:16">
      <c r="A21" s="878" t="s">
        <v>10140</v>
      </c>
      <c r="M21" s="879"/>
      <c r="N21" s="879"/>
      <c r="O21" s="879"/>
    </row>
    <row r="22" spans="1:16">
      <c r="A22" s="880" t="s">
        <v>10141</v>
      </c>
    </row>
    <row r="23" spans="1:16">
      <c r="J23" s="878" t="s">
        <v>84</v>
      </c>
    </row>
  </sheetData>
  <mergeCells count="26">
    <mergeCell ref="A2:P2"/>
    <mergeCell ref="A5:A6"/>
    <mergeCell ref="B5:B6"/>
    <mergeCell ref="C5:C6"/>
    <mergeCell ref="D5:D6"/>
    <mergeCell ref="E5:E6"/>
    <mergeCell ref="F5:F6"/>
    <mergeCell ref="G5:G6"/>
    <mergeCell ref="H5:H6"/>
    <mergeCell ref="I5:J5"/>
    <mergeCell ref="K5:L5"/>
    <mergeCell ref="M5:N5"/>
    <mergeCell ref="A7:A20"/>
    <mergeCell ref="B7:B20"/>
    <mergeCell ref="C7:C10"/>
    <mergeCell ref="G7:G10"/>
    <mergeCell ref="H7:H10"/>
    <mergeCell ref="C11:C13"/>
    <mergeCell ref="G11:G13"/>
    <mergeCell ref="H11:H13"/>
    <mergeCell ref="C14:C16"/>
    <mergeCell ref="G14:G16"/>
    <mergeCell ref="H14:H16"/>
    <mergeCell ref="C18:C19"/>
    <mergeCell ref="G18:G19"/>
    <mergeCell ref="H18:H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orientation="landscape" r:id="rId1"/>
  <headerFooter alignWithMargins="0">
    <oddHeader>&amp;C&amp;"Arial,Negrita"&amp;18PROYECTO DEL PRESUPUESTO 2022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4:I722"/>
  <sheetViews>
    <sheetView topLeftCell="A124" zoomScale="70" zoomScaleNormal="70" workbookViewId="0">
      <selection activeCell="C145" sqref="C145"/>
    </sheetView>
  </sheetViews>
  <sheetFormatPr baseColWidth="10" defaultColWidth="10.7109375" defaultRowHeight="12.75"/>
  <cols>
    <col min="1" max="1" width="28.42578125" customWidth="1"/>
    <col min="2" max="4" width="16.5703125" bestFit="1" customWidth="1"/>
    <col min="5" max="5" width="20" bestFit="1" customWidth="1"/>
    <col min="6" max="8" width="16.5703125" bestFit="1" customWidth="1"/>
    <col min="9" max="9" width="11.42578125" bestFit="1" customWidth="1"/>
  </cols>
  <sheetData>
    <row r="4" spans="1:9" ht="15">
      <c r="A4" s="1292" t="s">
        <v>455</v>
      </c>
      <c r="B4" s="1292"/>
      <c r="C4" s="1292"/>
      <c r="D4" s="1292"/>
      <c r="E4" s="1292"/>
      <c r="F4" s="1292"/>
      <c r="G4" s="1292"/>
      <c r="H4" s="1292"/>
      <c r="I4" s="1292"/>
    </row>
    <row r="5" spans="1:9">
      <c r="A5" s="1293" t="s">
        <v>456</v>
      </c>
      <c r="B5" s="1293"/>
      <c r="C5" s="1293"/>
      <c r="D5" s="1293"/>
      <c r="E5" s="1293"/>
      <c r="F5" s="1293"/>
      <c r="G5" s="1293"/>
      <c r="H5" s="1293"/>
      <c r="I5" s="1293"/>
    </row>
    <row r="6" spans="1:9">
      <c r="A6" s="1294"/>
      <c r="B6" s="1294"/>
      <c r="C6" s="1294"/>
      <c r="D6" s="1294"/>
      <c r="E6" s="1294"/>
      <c r="F6" s="1294"/>
      <c r="G6" s="1294"/>
      <c r="H6" s="1294"/>
      <c r="I6" s="1294"/>
    </row>
    <row r="7" spans="1:9">
      <c r="A7" s="1295" t="s">
        <v>457</v>
      </c>
      <c r="B7" s="1295"/>
      <c r="C7" s="1295"/>
      <c r="D7" s="1295"/>
      <c r="E7" s="1295"/>
      <c r="F7" s="1295"/>
      <c r="G7" s="1295"/>
      <c r="H7" s="1295"/>
      <c r="I7" s="1295"/>
    </row>
    <row r="8" spans="1:9">
      <c r="A8" s="1294"/>
      <c r="B8" s="1294"/>
      <c r="C8" s="1294"/>
      <c r="D8" s="1294"/>
      <c r="E8" s="1294"/>
      <c r="F8" s="1294"/>
      <c r="G8" s="1294"/>
      <c r="H8" s="1294"/>
      <c r="I8" s="1294"/>
    </row>
    <row r="9" spans="1:9">
      <c r="A9" s="1296" t="s">
        <v>458</v>
      </c>
      <c r="B9" s="1296"/>
      <c r="C9" s="1296"/>
      <c r="D9" s="1296"/>
      <c r="E9" s="1296"/>
      <c r="F9" s="1296"/>
      <c r="G9" s="1296"/>
      <c r="H9" s="1296"/>
      <c r="I9" s="1296"/>
    </row>
    <row r="10" spans="1:9" ht="13.5" thickBot="1">
      <c r="A10" s="1296" t="s">
        <v>459</v>
      </c>
      <c r="B10" s="1296"/>
      <c r="C10" s="1296"/>
      <c r="D10" s="1296"/>
      <c r="E10" s="1296"/>
      <c r="F10" s="1296"/>
      <c r="G10" s="1296"/>
      <c r="H10" s="1296"/>
      <c r="I10" s="1296"/>
    </row>
    <row r="11" spans="1:9" ht="15" thickBot="1">
      <c r="A11" s="235" t="s">
        <v>0</v>
      </c>
      <c r="B11" s="236">
        <v>183029770158</v>
      </c>
      <c r="C11" s="236">
        <v>215033071589</v>
      </c>
      <c r="D11" s="236">
        <v>178309442518</v>
      </c>
      <c r="E11" s="236">
        <v>161036669250</v>
      </c>
      <c r="F11" s="236">
        <v>132422059459</v>
      </c>
      <c r="G11" s="236">
        <v>122655371056</v>
      </c>
      <c r="H11" s="236">
        <v>120522816362</v>
      </c>
      <c r="I11" s="237" t="s">
        <v>460</v>
      </c>
    </row>
    <row r="12" spans="1:9" ht="15" thickBot="1">
      <c r="A12" s="232" t="s">
        <v>461</v>
      </c>
      <c r="B12" s="233">
        <v>127420957133</v>
      </c>
      <c r="C12" s="233">
        <v>134704171542</v>
      </c>
      <c r="D12" s="233">
        <v>111850030226</v>
      </c>
      <c r="E12" s="233">
        <v>104601320216</v>
      </c>
      <c r="F12" s="233">
        <v>84429260254</v>
      </c>
      <c r="G12" s="233">
        <v>78868034330</v>
      </c>
      <c r="H12" s="233">
        <v>77882590366</v>
      </c>
      <c r="I12" s="234" t="s">
        <v>462</v>
      </c>
    </row>
    <row r="13" spans="1:9" ht="19.5" thickBot="1">
      <c r="A13" s="238" t="s">
        <v>463</v>
      </c>
      <c r="B13" s="239">
        <v>409018374</v>
      </c>
      <c r="C13" s="239">
        <v>508467707</v>
      </c>
      <c r="D13" s="239">
        <v>409098035</v>
      </c>
      <c r="E13" s="239">
        <v>358185276</v>
      </c>
      <c r="F13" s="239">
        <v>305930737</v>
      </c>
      <c r="G13" s="239">
        <v>261706907</v>
      </c>
      <c r="H13" s="239">
        <v>249139861</v>
      </c>
      <c r="I13" s="240" t="s">
        <v>464</v>
      </c>
    </row>
    <row r="14" spans="1:9" ht="15.75" thickBot="1">
      <c r="A14" s="1287" t="s">
        <v>465</v>
      </c>
      <c r="B14" s="1285" t="s">
        <v>466</v>
      </c>
      <c r="C14" s="1285" t="s">
        <v>467</v>
      </c>
      <c r="D14" s="1287" t="s">
        <v>468</v>
      </c>
      <c r="E14" s="1287" t="s">
        <v>469</v>
      </c>
      <c r="F14" s="1289" t="s">
        <v>470</v>
      </c>
      <c r="G14" s="1290"/>
      <c r="H14" s="1291"/>
      <c r="I14" s="1287" t="s">
        <v>471</v>
      </c>
    </row>
    <row r="15" spans="1:9" ht="45.75" thickBot="1">
      <c r="A15" s="1288"/>
      <c r="B15" s="1286"/>
      <c r="C15" s="1286"/>
      <c r="D15" s="1288"/>
      <c r="E15" s="1288"/>
      <c r="F15" s="241" t="s">
        <v>472</v>
      </c>
      <c r="G15" s="242" t="s">
        <v>473</v>
      </c>
      <c r="H15" s="242" t="s">
        <v>474</v>
      </c>
      <c r="I15" s="1288"/>
    </row>
    <row r="16" spans="1:9" ht="43.5" thickBot="1">
      <c r="A16" s="243" t="s">
        <v>475</v>
      </c>
      <c r="B16" s="233">
        <v>270697813</v>
      </c>
      <c r="C16" s="233">
        <v>303760153</v>
      </c>
      <c r="D16" s="233">
        <v>259037512</v>
      </c>
      <c r="E16" s="233">
        <v>226528099</v>
      </c>
      <c r="F16" s="233">
        <v>189886488</v>
      </c>
      <c r="G16" s="233">
        <v>162085658</v>
      </c>
      <c r="H16" s="233">
        <v>152834809</v>
      </c>
      <c r="I16" s="234" t="s">
        <v>476</v>
      </c>
    </row>
    <row r="17" spans="1:9" ht="29.25" thickBot="1">
      <c r="A17" s="243" t="s">
        <v>477</v>
      </c>
      <c r="B17" s="244">
        <v>124476350</v>
      </c>
      <c r="C17" s="244">
        <v>171834750</v>
      </c>
      <c r="D17" s="244">
        <v>127400970</v>
      </c>
      <c r="E17" s="244">
        <v>113977006</v>
      </c>
      <c r="F17" s="244">
        <v>99071063</v>
      </c>
      <c r="G17" s="244">
        <v>86567275</v>
      </c>
      <c r="H17" s="244">
        <v>83297332</v>
      </c>
      <c r="I17" s="245" t="s">
        <v>478</v>
      </c>
    </row>
    <row r="18" spans="1:9" ht="57.75" thickBot="1">
      <c r="A18" s="243" t="s">
        <v>479</v>
      </c>
      <c r="B18" s="244">
        <v>13844211</v>
      </c>
      <c r="C18" s="244">
        <v>32872804</v>
      </c>
      <c r="D18" s="244">
        <v>22659553</v>
      </c>
      <c r="E18" s="244">
        <v>17680171</v>
      </c>
      <c r="F18" s="244">
        <v>16973187</v>
      </c>
      <c r="G18" s="244">
        <v>13053974</v>
      </c>
      <c r="H18" s="244">
        <v>13007719</v>
      </c>
      <c r="I18" s="245" t="s">
        <v>480</v>
      </c>
    </row>
    <row r="24" spans="1:9">
      <c r="A24" s="1298"/>
      <c r="B24" s="1298"/>
      <c r="C24" s="1298"/>
      <c r="D24" s="1298"/>
      <c r="E24" s="1298"/>
      <c r="F24" s="1298"/>
      <c r="G24" s="1298"/>
      <c r="H24" s="1298"/>
      <c r="I24" s="1298"/>
    </row>
    <row r="25" spans="1:9" ht="15">
      <c r="A25" s="1308" t="s">
        <v>455</v>
      </c>
      <c r="B25" s="1308"/>
      <c r="C25" s="1308"/>
      <c r="D25" s="1308"/>
      <c r="E25" s="1308"/>
      <c r="F25" s="1308"/>
      <c r="G25" s="1308"/>
      <c r="H25" s="1308"/>
      <c r="I25" s="1308"/>
    </row>
    <row r="26" spans="1:9">
      <c r="A26" s="1297" t="s">
        <v>456</v>
      </c>
      <c r="B26" s="1297"/>
      <c r="C26" s="1297"/>
      <c r="D26" s="1297"/>
      <c r="E26" s="1297"/>
      <c r="F26" s="1297"/>
      <c r="G26" s="1297"/>
      <c r="H26" s="1297"/>
      <c r="I26" s="1297"/>
    </row>
    <row r="27" spans="1:9">
      <c r="A27" s="1298"/>
      <c r="B27" s="1298"/>
      <c r="C27" s="1298"/>
      <c r="D27" s="1298"/>
      <c r="E27" s="1298"/>
      <c r="F27" s="1298"/>
      <c r="G27" s="1298"/>
      <c r="H27" s="1298"/>
      <c r="I27" s="1298"/>
    </row>
    <row r="28" spans="1:9">
      <c r="A28" s="1299" t="s">
        <v>457</v>
      </c>
      <c r="B28" s="1299"/>
      <c r="C28" s="1299"/>
      <c r="D28" s="1299"/>
      <c r="E28" s="1299"/>
      <c r="F28" s="1299"/>
      <c r="G28" s="1299"/>
      <c r="H28" s="1299"/>
      <c r="I28" s="1299"/>
    </row>
    <row r="29" spans="1:9">
      <c r="A29" s="1298"/>
      <c r="B29" s="1298"/>
      <c r="C29" s="1298"/>
      <c r="D29" s="1298"/>
      <c r="E29" s="1298"/>
      <c r="F29" s="1298"/>
      <c r="G29" s="1298"/>
      <c r="H29" s="1298"/>
      <c r="I29" s="1298"/>
    </row>
    <row r="30" spans="1:9">
      <c r="A30" s="1300" t="s">
        <v>481</v>
      </c>
      <c r="B30" s="1300"/>
      <c r="C30" s="1300"/>
      <c r="D30" s="1300"/>
      <c r="E30" s="1300"/>
      <c r="F30" s="1300"/>
      <c r="G30" s="1300"/>
      <c r="H30" s="1300"/>
      <c r="I30" s="1300"/>
    </row>
    <row r="31" spans="1:9" ht="13.5" thickBot="1">
      <c r="A31" s="1300" t="s">
        <v>459</v>
      </c>
      <c r="B31" s="1300"/>
      <c r="C31" s="1300"/>
      <c r="D31" s="1300"/>
      <c r="E31" s="1300"/>
      <c r="F31" s="1300"/>
      <c r="G31" s="1300"/>
      <c r="H31" s="1300"/>
      <c r="I31" s="1300"/>
    </row>
    <row r="32" spans="1:9" ht="15" thickBot="1">
      <c r="A32" s="230" t="s">
        <v>0</v>
      </c>
      <c r="B32" s="228">
        <v>177367859707</v>
      </c>
      <c r="C32" s="228">
        <v>217254208912</v>
      </c>
      <c r="D32" s="228">
        <v>199474122166</v>
      </c>
      <c r="E32" s="228">
        <v>191603298076</v>
      </c>
      <c r="F32" s="228">
        <v>185769127892</v>
      </c>
      <c r="G32" s="228">
        <v>182638834586</v>
      </c>
      <c r="H32" s="228">
        <v>181434193647</v>
      </c>
      <c r="I32" s="225" t="s">
        <v>482</v>
      </c>
    </row>
    <row r="33" spans="1:9" ht="15" thickBot="1">
      <c r="A33" s="223" t="s">
        <v>461</v>
      </c>
      <c r="B33" s="222">
        <v>124582104147</v>
      </c>
      <c r="C33" s="222">
        <v>133020679221</v>
      </c>
      <c r="D33" s="222">
        <v>121630904882</v>
      </c>
      <c r="E33" s="222">
        <v>119322915354</v>
      </c>
      <c r="F33" s="222">
        <v>118843331959</v>
      </c>
      <c r="G33" s="222">
        <v>118499744988</v>
      </c>
      <c r="H33" s="222">
        <v>117442283414</v>
      </c>
      <c r="I33" s="231" t="s">
        <v>483</v>
      </c>
    </row>
    <row r="34" spans="1:9" ht="19.5" thickBot="1">
      <c r="A34" s="229" t="s">
        <v>463</v>
      </c>
      <c r="B34" s="227">
        <v>401497719</v>
      </c>
      <c r="C34" s="227">
        <v>530445818</v>
      </c>
      <c r="D34" s="227">
        <v>415183669</v>
      </c>
      <c r="E34" s="227">
        <v>409596446</v>
      </c>
      <c r="F34" s="227">
        <v>401052457</v>
      </c>
      <c r="G34" s="227">
        <v>400743398</v>
      </c>
      <c r="H34" s="227">
        <v>400431522</v>
      </c>
      <c r="I34" s="224" t="s">
        <v>484</v>
      </c>
    </row>
    <row r="35" spans="1:9" ht="15.75" thickBot="1">
      <c r="A35" s="1301" t="s">
        <v>465</v>
      </c>
      <c r="B35" s="1303" t="s">
        <v>466</v>
      </c>
      <c r="C35" s="1303" t="s">
        <v>467</v>
      </c>
      <c r="D35" s="1301" t="s">
        <v>468</v>
      </c>
      <c r="E35" s="1301" t="s">
        <v>469</v>
      </c>
      <c r="F35" s="1305" t="s">
        <v>470</v>
      </c>
      <c r="G35" s="1306"/>
      <c r="H35" s="1307"/>
      <c r="I35" s="1301" t="s">
        <v>471</v>
      </c>
    </row>
    <row r="36" spans="1:9" ht="45.75" thickBot="1">
      <c r="A36" s="1302"/>
      <c r="B36" s="1304"/>
      <c r="C36" s="1304"/>
      <c r="D36" s="1302"/>
      <c r="E36" s="1302"/>
      <c r="F36" s="221" t="s">
        <v>472</v>
      </c>
      <c r="G36" s="246" t="s">
        <v>473</v>
      </c>
      <c r="H36" s="246" t="s">
        <v>474</v>
      </c>
      <c r="I36" s="1302"/>
    </row>
    <row r="37" spans="1:9" ht="43.5" thickBot="1">
      <c r="A37" s="247" t="s">
        <v>475</v>
      </c>
      <c r="B37" s="222">
        <v>267263953</v>
      </c>
      <c r="C37" s="222">
        <v>311377815</v>
      </c>
      <c r="D37" s="222">
        <v>235805209</v>
      </c>
      <c r="E37" s="222">
        <v>233213296</v>
      </c>
      <c r="F37" s="222">
        <v>228152616</v>
      </c>
      <c r="G37" s="222">
        <v>228022569</v>
      </c>
      <c r="H37" s="222">
        <v>227757976</v>
      </c>
      <c r="I37" s="231" t="s">
        <v>485</v>
      </c>
    </row>
    <row r="38" spans="1:9" ht="29.25" thickBot="1">
      <c r="A38" s="247" t="s">
        <v>477</v>
      </c>
      <c r="B38" s="248">
        <v>112946902</v>
      </c>
      <c r="C38" s="248">
        <v>159525600</v>
      </c>
      <c r="D38" s="248">
        <v>142393081</v>
      </c>
      <c r="E38" s="248">
        <v>140419604</v>
      </c>
      <c r="F38" s="248">
        <v>137635412</v>
      </c>
      <c r="G38" s="248">
        <v>137616632</v>
      </c>
      <c r="H38" s="248">
        <v>137591301</v>
      </c>
      <c r="I38" s="249" t="s">
        <v>486</v>
      </c>
    </row>
    <row r="39" spans="1:9" ht="57.75" thickBot="1">
      <c r="A39" s="247" t="s">
        <v>479</v>
      </c>
      <c r="B39" s="248">
        <v>21286864</v>
      </c>
      <c r="C39" s="248">
        <v>59542403</v>
      </c>
      <c r="D39" s="248">
        <v>36985380</v>
      </c>
      <c r="E39" s="248">
        <v>35963546</v>
      </c>
      <c r="F39" s="248">
        <v>35264428</v>
      </c>
      <c r="G39" s="248">
        <v>35104197</v>
      </c>
      <c r="H39" s="248">
        <v>35082245</v>
      </c>
      <c r="I39" s="249" t="s">
        <v>487</v>
      </c>
    </row>
    <row r="40" spans="1:9">
      <c r="A40" s="250"/>
      <c r="B40" s="250"/>
      <c r="C40" s="250"/>
      <c r="D40" s="250"/>
      <c r="E40" s="250"/>
      <c r="F40" s="250"/>
      <c r="G40" s="259"/>
      <c r="H40" s="250"/>
      <c r="I40" s="250"/>
    </row>
    <row r="46" spans="1:9" ht="15">
      <c r="A46" s="1292" t="s">
        <v>455</v>
      </c>
      <c r="B46" s="1292"/>
      <c r="C46" s="1292"/>
      <c r="D46" s="1292"/>
      <c r="E46" s="1292"/>
      <c r="F46" s="1292"/>
      <c r="G46" s="1292"/>
      <c r="H46" s="1292"/>
      <c r="I46" s="1292"/>
    </row>
    <row r="47" spans="1:9">
      <c r="A47" s="1293" t="s">
        <v>456</v>
      </c>
      <c r="B47" s="1293"/>
      <c r="C47" s="1293"/>
      <c r="D47" s="1293"/>
      <c r="E47" s="1293"/>
      <c r="F47" s="1293"/>
      <c r="G47" s="1293"/>
      <c r="H47" s="1293"/>
      <c r="I47" s="1293"/>
    </row>
    <row r="48" spans="1:9">
      <c r="A48" s="1294"/>
      <c r="B48" s="1294"/>
      <c r="C48" s="1294"/>
      <c r="D48" s="1294"/>
      <c r="E48" s="1294"/>
      <c r="F48" s="1294"/>
      <c r="G48" s="1294"/>
      <c r="H48" s="1294"/>
      <c r="I48" s="1294"/>
    </row>
    <row r="49" spans="1:9">
      <c r="A49" s="1295" t="s">
        <v>951</v>
      </c>
      <c r="B49" s="1295"/>
      <c r="C49" s="1295"/>
      <c r="D49" s="1295"/>
      <c r="E49" s="1295"/>
      <c r="F49" s="1295"/>
      <c r="G49" s="1295"/>
      <c r="H49" s="1295"/>
      <c r="I49" s="1295"/>
    </row>
    <row r="50" spans="1:9">
      <c r="A50" s="1294"/>
      <c r="B50" s="1294"/>
      <c r="C50" s="1294"/>
      <c r="D50" s="1294"/>
      <c r="E50" s="1294"/>
      <c r="F50" s="1294"/>
      <c r="G50" s="1294"/>
      <c r="H50" s="1294"/>
      <c r="I50" s="1294"/>
    </row>
    <row r="51" spans="1:9">
      <c r="A51" s="1296" t="s">
        <v>481</v>
      </c>
      <c r="B51" s="1296"/>
      <c r="C51" s="1296"/>
      <c r="D51" s="1296"/>
      <c r="E51" s="1296"/>
      <c r="F51" s="1296"/>
      <c r="G51" s="1296"/>
      <c r="H51" s="1296"/>
      <c r="I51" s="1296"/>
    </row>
    <row r="52" spans="1:9" ht="13.5" thickBot="1">
      <c r="A52" s="1296" t="s">
        <v>459</v>
      </c>
      <c r="B52" s="1296"/>
      <c r="C52" s="1296"/>
      <c r="D52" s="1296"/>
      <c r="E52" s="1296"/>
      <c r="F52" s="1296"/>
      <c r="G52" s="1296"/>
      <c r="H52" s="1296"/>
      <c r="I52" s="1296"/>
    </row>
    <row r="53" spans="1:9" ht="19.5" thickBot="1">
      <c r="A53" s="264" t="s">
        <v>952</v>
      </c>
      <c r="B53" s="265">
        <v>401497719</v>
      </c>
      <c r="C53" s="265">
        <v>530445818</v>
      </c>
      <c r="D53" s="265">
        <v>415183669</v>
      </c>
      <c r="E53" s="265">
        <v>409596446</v>
      </c>
      <c r="F53" s="265">
        <v>401052457</v>
      </c>
      <c r="G53" s="265">
        <v>400743398</v>
      </c>
      <c r="H53" s="265">
        <v>400431522</v>
      </c>
      <c r="I53" s="266" t="s">
        <v>484</v>
      </c>
    </row>
    <row r="54" spans="1:9" ht="15.75" thickBot="1">
      <c r="A54" s="1287" t="s">
        <v>953</v>
      </c>
      <c r="B54" s="1285" t="s">
        <v>466</v>
      </c>
      <c r="C54" s="1285" t="s">
        <v>467</v>
      </c>
      <c r="D54" s="1287" t="s">
        <v>468</v>
      </c>
      <c r="E54" s="1287" t="s">
        <v>469</v>
      </c>
      <c r="F54" s="1289" t="s">
        <v>470</v>
      </c>
      <c r="G54" s="1290"/>
      <c r="H54" s="1291"/>
      <c r="I54" s="1287" t="s">
        <v>471</v>
      </c>
    </row>
    <row r="55" spans="1:9" ht="45.75" thickBot="1">
      <c r="A55" s="1288"/>
      <c r="B55" s="1286"/>
      <c r="C55" s="1286"/>
      <c r="D55" s="1288"/>
      <c r="E55" s="1288"/>
      <c r="F55" s="267" t="s">
        <v>472</v>
      </c>
      <c r="G55" s="268" t="s">
        <v>473</v>
      </c>
      <c r="H55" s="268" t="s">
        <v>474</v>
      </c>
      <c r="I55" s="1288"/>
    </row>
    <row r="56" spans="1:9" ht="29.25" thickBot="1">
      <c r="A56" s="269" t="s">
        <v>954</v>
      </c>
      <c r="B56" s="265">
        <v>55542560</v>
      </c>
      <c r="C56" s="265">
        <v>74519701</v>
      </c>
      <c r="D56" s="265">
        <v>73770778</v>
      </c>
      <c r="E56" s="265">
        <v>73714324</v>
      </c>
      <c r="F56" s="265">
        <v>71066395</v>
      </c>
      <c r="G56" s="265">
        <v>71014368</v>
      </c>
      <c r="H56" s="265">
        <v>71014368</v>
      </c>
      <c r="I56" s="266" t="s">
        <v>955</v>
      </c>
    </row>
    <row r="57" spans="1:9" ht="43.5" thickBot="1">
      <c r="A57" s="269" t="s">
        <v>956</v>
      </c>
      <c r="B57" s="270">
        <v>2696533</v>
      </c>
      <c r="C57" s="270">
        <v>2787499</v>
      </c>
      <c r="D57" s="270">
        <v>2218593</v>
      </c>
      <c r="E57" s="270">
        <v>2209833</v>
      </c>
      <c r="F57" s="270">
        <v>2122962</v>
      </c>
      <c r="G57" s="270">
        <v>2122962</v>
      </c>
      <c r="H57" s="270">
        <v>2122962</v>
      </c>
      <c r="I57" s="271" t="s">
        <v>957</v>
      </c>
    </row>
    <row r="58" spans="1:9" ht="15" thickBot="1">
      <c r="A58" s="269" t="s">
        <v>958</v>
      </c>
      <c r="B58" s="270">
        <v>294105360</v>
      </c>
      <c r="C58" s="270">
        <v>365927001</v>
      </c>
      <c r="D58" s="270">
        <v>299062696</v>
      </c>
      <c r="E58" s="270">
        <v>293720089</v>
      </c>
      <c r="F58" s="270">
        <v>288314278</v>
      </c>
      <c r="G58" s="270">
        <v>288057847</v>
      </c>
      <c r="H58" s="270">
        <v>287755002</v>
      </c>
      <c r="I58" s="271" t="s">
        <v>959</v>
      </c>
    </row>
    <row r="59" spans="1:9" ht="29.25" thickBot="1">
      <c r="A59" s="269" t="s">
        <v>960</v>
      </c>
      <c r="B59" s="271"/>
      <c r="C59" s="270">
        <v>202008</v>
      </c>
      <c r="D59" s="270">
        <v>202008</v>
      </c>
      <c r="E59" s="270">
        <v>202008</v>
      </c>
      <c r="F59" s="270">
        <v>202008</v>
      </c>
      <c r="G59" s="270">
        <v>202008</v>
      </c>
      <c r="H59" s="270">
        <v>202008</v>
      </c>
      <c r="I59" s="271" t="s">
        <v>961</v>
      </c>
    </row>
    <row r="60" spans="1:9" ht="15" thickBot="1">
      <c r="A60" s="269" t="s">
        <v>962</v>
      </c>
      <c r="B60" s="270">
        <v>544691</v>
      </c>
      <c r="C60" s="270">
        <v>14297276</v>
      </c>
      <c r="D60" s="270">
        <v>14263466</v>
      </c>
      <c r="E60" s="270">
        <v>14237654</v>
      </c>
      <c r="F60" s="270">
        <v>13943203</v>
      </c>
      <c r="G60" s="270">
        <v>13942603</v>
      </c>
      <c r="H60" s="270">
        <v>13933572</v>
      </c>
      <c r="I60" s="271" t="s">
        <v>963</v>
      </c>
    </row>
    <row r="61" spans="1:9" ht="43.5" thickBot="1">
      <c r="A61" s="269" t="s">
        <v>964</v>
      </c>
      <c r="B61" s="270">
        <v>48608575</v>
      </c>
      <c r="C61" s="270">
        <v>72712333</v>
      </c>
      <c r="D61" s="270">
        <v>25666128</v>
      </c>
      <c r="E61" s="270">
        <v>25512538</v>
      </c>
      <c r="F61" s="270">
        <v>25403612</v>
      </c>
      <c r="G61" s="270">
        <v>25403612</v>
      </c>
      <c r="H61" s="270">
        <v>25403612</v>
      </c>
      <c r="I61" s="271" t="s">
        <v>965</v>
      </c>
    </row>
    <row r="65" spans="1:9" ht="15">
      <c r="A65" s="1292" t="s">
        <v>455</v>
      </c>
      <c r="B65" s="1292"/>
      <c r="C65" s="1292"/>
      <c r="D65" s="1292"/>
      <c r="E65" s="1292"/>
      <c r="F65" s="1292"/>
      <c r="G65" s="1292"/>
      <c r="H65" s="1292"/>
      <c r="I65" s="1292"/>
    </row>
    <row r="66" spans="1:9">
      <c r="A66" s="1293" t="s">
        <v>456</v>
      </c>
      <c r="B66" s="1293"/>
      <c r="C66" s="1293"/>
      <c r="D66" s="1293"/>
      <c r="E66" s="1293"/>
      <c r="F66" s="1293"/>
      <c r="G66" s="1293"/>
      <c r="H66" s="1293"/>
      <c r="I66" s="1293"/>
    </row>
    <row r="67" spans="1:9">
      <c r="A67" s="1294"/>
      <c r="B67" s="1294"/>
      <c r="C67" s="1294"/>
      <c r="D67" s="1294"/>
      <c r="E67" s="1294"/>
      <c r="F67" s="1294"/>
      <c r="G67" s="1294"/>
      <c r="H67" s="1294"/>
      <c r="I67" s="1294"/>
    </row>
    <row r="68" spans="1:9">
      <c r="A68" s="1295" t="s">
        <v>951</v>
      </c>
      <c r="B68" s="1295"/>
      <c r="C68" s="1295"/>
      <c r="D68" s="1295"/>
      <c r="E68" s="1295"/>
      <c r="F68" s="1295"/>
      <c r="G68" s="1295"/>
      <c r="H68" s="1295"/>
      <c r="I68" s="1295"/>
    </row>
    <row r="69" spans="1:9">
      <c r="A69" s="1294"/>
      <c r="B69" s="1294"/>
      <c r="C69" s="1294"/>
      <c r="D69" s="1294"/>
      <c r="E69" s="1294"/>
      <c r="F69" s="1294"/>
      <c r="G69" s="1294"/>
      <c r="H69" s="1294"/>
      <c r="I69" s="1294"/>
    </row>
    <row r="70" spans="1:9">
      <c r="A70" s="1296" t="s">
        <v>481</v>
      </c>
      <c r="B70" s="1296"/>
      <c r="C70" s="1296"/>
      <c r="D70" s="1296"/>
      <c r="E70" s="1296"/>
      <c r="F70" s="1296"/>
      <c r="G70" s="1296"/>
      <c r="H70" s="1296"/>
      <c r="I70" s="1296"/>
    </row>
    <row r="71" spans="1:9" ht="13.5" thickBot="1">
      <c r="A71" s="1296" t="s">
        <v>459</v>
      </c>
      <c r="B71" s="1296"/>
      <c r="C71" s="1296"/>
      <c r="D71" s="1296"/>
      <c r="E71" s="1296"/>
      <c r="F71" s="1296"/>
      <c r="G71" s="1296"/>
      <c r="H71" s="1296"/>
      <c r="I71" s="1296"/>
    </row>
    <row r="72" spans="1:9" ht="15" thickBot="1">
      <c r="A72" s="278" t="s">
        <v>0</v>
      </c>
      <c r="B72" s="279">
        <v>177367859707</v>
      </c>
      <c r="C72" s="279">
        <v>217254208912</v>
      </c>
      <c r="D72" s="279">
        <v>199474122166</v>
      </c>
      <c r="E72" s="279">
        <v>191603298076</v>
      </c>
      <c r="F72" s="279">
        <v>185767485991</v>
      </c>
      <c r="G72" s="279">
        <v>182637636544</v>
      </c>
      <c r="H72" s="279">
        <v>181434084851</v>
      </c>
      <c r="I72" s="280" t="s">
        <v>482</v>
      </c>
    </row>
    <row r="73" spans="1:9" ht="15" thickBot="1">
      <c r="A73" s="275" t="s">
        <v>461</v>
      </c>
      <c r="B73" s="276">
        <v>124582104147</v>
      </c>
      <c r="C73" s="276">
        <v>133020679221</v>
      </c>
      <c r="D73" s="276">
        <v>121630904882</v>
      </c>
      <c r="E73" s="276">
        <v>119322915354</v>
      </c>
      <c r="F73" s="276">
        <v>118843331959</v>
      </c>
      <c r="G73" s="276">
        <v>118498871641</v>
      </c>
      <c r="H73" s="276">
        <v>117442239524</v>
      </c>
      <c r="I73" s="277" t="s">
        <v>483</v>
      </c>
    </row>
    <row r="74" spans="1:9" ht="19.5" thickBot="1">
      <c r="A74" s="272" t="s">
        <v>463</v>
      </c>
      <c r="B74" s="273">
        <v>401497719</v>
      </c>
      <c r="C74" s="273">
        <v>530445818</v>
      </c>
      <c r="D74" s="273">
        <v>415183669</v>
      </c>
      <c r="E74" s="273">
        <v>409596446</v>
      </c>
      <c r="F74" s="273">
        <v>401052457</v>
      </c>
      <c r="G74" s="273">
        <v>400743398</v>
      </c>
      <c r="H74" s="273">
        <v>400431522</v>
      </c>
      <c r="I74" s="274" t="s">
        <v>484</v>
      </c>
    </row>
    <row r="75" spans="1:9" ht="19.5" thickBot="1">
      <c r="A75" s="275" t="s">
        <v>952</v>
      </c>
      <c r="B75" s="276">
        <v>401497719</v>
      </c>
      <c r="C75" s="276">
        <v>530445818</v>
      </c>
      <c r="D75" s="276">
        <v>415183669</v>
      </c>
      <c r="E75" s="276">
        <v>409596446</v>
      </c>
      <c r="F75" s="276">
        <v>401052457</v>
      </c>
      <c r="G75" s="276">
        <v>400743398</v>
      </c>
      <c r="H75" s="276">
        <v>400431522</v>
      </c>
      <c r="I75" s="277" t="s">
        <v>484</v>
      </c>
    </row>
    <row r="76" spans="1:9" ht="19.5" thickBot="1">
      <c r="A76" s="281" t="s">
        <v>966</v>
      </c>
      <c r="B76" s="282">
        <v>62686392</v>
      </c>
      <c r="C76" s="282">
        <v>82650999</v>
      </c>
      <c r="D76" s="282">
        <v>75420231</v>
      </c>
      <c r="E76" s="282">
        <v>74471204</v>
      </c>
      <c r="F76" s="282">
        <v>73576254</v>
      </c>
      <c r="G76" s="282">
        <v>73572958</v>
      </c>
      <c r="H76" s="282">
        <v>73490227</v>
      </c>
      <c r="I76" s="283" t="s">
        <v>967</v>
      </c>
    </row>
    <row r="77" spans="1:9" ht="15.75" thickBot="1">
      <c r="A77" s="1287" t="s">
        <v>953</v>
      </c>
      <c r="B77" s="1285" t="s">
        <v>466</v>
      </c>
      <c r="C77" s="1285" t="s">
        <v>467</v>
      </c>
      <c r="D77" s="1287" t="s">
        <v>468</v>
      </c>
      <c r="E77" s="1287" t="s">
        <v>469</v>
      </c>
      <c r="F77" s="1289" t="s">
        <v>470</v>
      </c>
      <c r="G77" s="1290"/>
      <c r="H77" s="1291"/>
      <c r="I77" s="1287" t="s">
        <v>471</v>
      </c>
    </row>
    <row r="78" spans="1:9" ht="45.75" thickBot="1">
      <c r="A78" s="1288"/>
      <c r="B78" s="1286"/>
      <c r="C78" s="1286"/>
      <c r="D78" s="1288"/>
      <c r="E78" s="1288"/>
      <c r="F78" s="284" t="s">
        <v>472</v>
      </c>
      <c r="G78" s="285" t="s">
        <v>473</v>
      </c>
      <c r="H78" s="285" t="s">
        <v>474</v>
      </c>
      <c r="I78" s="1288"/>
    </row>
    <row r="79" spans="1:9" ht="29.25" thickBot="1">
      <c r="A79" s="286" t="s">
        <v>954</v>
      </c>
      <c r="B79" s="276">
        <v>1363070</v>
      </c>
      <c r="C79" s="276">
        <v>1462870</v>
      </c>
      <c r="D79" s="276">
        <v>1339388</v>
      </c>
      <c r="E79" s="276">
        <v>1339353</v>
      </c>
      <c r="F79" s="276">
        <v>1338793</v>
      </c>
      <c r="G79" s="276">
        <v>1338793</v>
      </c>
      <c r="H79" s="276">
        <v>1338793</v>
      </c>
      <c r="I79" s="277" t="s">
        <v>968</v>
      </c>
    </row>
    <row r="80" spans="1:9" ht="43.5" thickBot="1">
      <c r="A80" s="286" t="s">
        <v>956</v>
      </c>
      <c r="B80" s="287">
        <v>2684533</v>
      </c>
      <c r="C80" s="287">
        <v>2726499</v>
      </c>
      <c r="D80" s="287">
        <v>2169593</v>
      </c>
      <c r="E80" s="287">
        <v>2160833</v>
      </c>
      <c r="F80" s="287">
        <v>2073962</v>
      </c>
      <c r="G80" s="287">
        <v>2073962</v>
      </c>
      <c r="H80" s="287">
        <v>2073962</v>
      </c>
      <c r="I80" s="288" t="s">
        <v>969</v>
      </c>
    </row>
    <row r="81" spans="1:9" ht="15" thickBot="1">
      <c r="A81" s="286" t="s">
        <v>958</v>
      </c>
      <c r="B81" s="287">
        <v>58638789</v>
      </c>
      <c r="C81" s="287">
        <v>68885091</v>
      </c>
      <c r="D81" s="287">
        <v>64923733</v>
      </c>
      <c r="E81" s="287">
        <v>64124389</v>
      </c>
      <c r="F81" s="287">
        <v>63424059</v>
      </c>
      <c r="G81" s="287">
        <v>63420762</v>
      </c>
      <c r="H81" s="287">
        <v>63338031</v>
      </c>
      <c r="I81" s="288" t="s">
        <v>970</v>
      </c>
    </row>
    <row r="82" spans="1:9" ht="15" thickBot="1">
      <c r="A82" s="286" t="s">
        <v>962</v>
      </c>
      <c r="B82" s="288"/>
      <c r="C82" s="287">
        <v>1208727</v>
      </c>
      <c r="D82" s="287">
        <v>1208676</v>
      </c>
      <c r="E82" s="287">
        <v>1208676</v>
      </c>
      <c r="F82" s="287">
        <v>1208676</v>
      </c>
      <c r="G82" s="287">
        <v>1208676</v>
      </c>
      <c r="H82" s="287">
        <v>1208676</v>
      </c>
      <c r="I82" s="288" t="s">
        <v>961</v>
      </c>
    </row>
    <row r="83" spans="1:9" ht="43.5" thickBot="1">
      <c r="A83" s="286" t="s">
        <v>964</v>
      </c>
      <c r="B83" s="288"/>
      <c r="C83" s="287">
        <v>8367812</v>
      </c>
      <c r="D83" s="287">
        <v>5778840</v>
      </c>
      <c r="E83" s="287">
        <v>5637953</v>
      </c>
      <c r="F83" s="287">
        <v>5530765</v>
      </c>
      <c r="G83" s="287">
        <v>5530765</v>
      </c>
      <c r="H83" s="287">
        <v>5530765</v>
      </c>
      <c r="I83" s="288" t="s">
        <v>971</v>
      </c>
    </row>
    <row r="88" spans="1:9" ht="15">
      <c r="A88" s="1292" t="s">
        <v>455</v>
      </c>
      <c r="B88" s="1292"/>
      <c r="C88" s="1292"/>
      <c r="D88" s="1292"/>
      <c r="E88" s="1292"/>
      <c r="F88" s="1292"/>
      <c r="G88" s="1292"/>
      <c r="H88" s="1292"/>
      <c r="I88" s="1292"/>
    </row>
    <row r="89" spans="1:9">
      <c r="A89" s="1293" t="s">
        <v>456</v>
      </c>
      <c r="B89" s="1293"/>
      <c r="C89" s="1293"/>
      <c r="D89" s="1293"/>
      <c r="E89" s="1293"/>
      <c r="F89" s="1293"/>
      <c r="G89" s="1293"/>
      <c r="H89" s="1293"/>
      <c r="I89" s="1293"/>
    </row>
    <row r="90" spans="1:9">
      <c r="A90" s="1294"/>
      <c r="B90" s="1294"/>
      <c r="C90" s="1294"/>
      <c r="D90" s="1294"/>
      <c r="E90" s="1294"/>
      <c r="F90" s="1294"/>
      <c r="G90" s="1294"/>
      <c r="H90" s="1294"/>
      <c r="I90" s="1294"/>
    </row>
    <row r="91" spans="1:9">
      <c r="A91" s="1295" t="s">
        <v>951</v>
      </c>
      <c r="B91" s="1295"/>
      <c r="C91" s="1295"/>
      <c r="D91" s="1295"/>
      <c r="E91" s="1295"/>
      <c r="F91" s="1295"/>
      <c r="G91" s="1295"/>
      <c r="H91" s="1295"/>
      <c r="I91" s="1295"/>
    </row>
    <row r="92" spans="1:9">
      <c r="A92" s="1294"/>
      <c r="B92" s="1294"/>
      <c r="C92" s="1294"/>
      <c r="D92" s="1294"/>
      <c r="E92" s="1294"/>
      <c r="F92" s="1294"/>
      <c r="G92" s="1294"/>
      <c r="H92" s="1294"/>
      <c r="I92" s="1294"/>
    </row>
    <row r="93" spans="1:9">
      <c r="A93" s="1296" t="s">
        <v>481</v>
      </c>
      <c r="B93" s="1296"/>
      <c r="C93" s="1296"/>
      <c r="D93" s="1296"/>
      <c r="E93" s="1296"/>
      <c r="F93" s="1296"/>
      <c r="G93" s="1296"/>
      <c r="H93" s="1296"/>
      <c r="I93" s="1296"/>
    </row>
    <row r="94" spans="1:9" ht="13.5" thickBot="1">
      <c r="A94" s="1296" t="s">
        <v>459</v>
      </c>
      <c r="B94" s="1296"/>
      <c r="C94" s="1296"/>
      <c r="D94" s="1296"/>
      <c r="E94" s="1296"/>
      <c r="F94" s="1296"/>
      <c r="G94" s="1296"/>
      <c r="H94" s="1296"/>
      <c r="I94" s="1296"/>
    </row>
    <row r="95" spans="1:9" ht="15" thickBot="1">
      <c r="A95" s="295" t="s">
        <v>0</v>
      </c>
      <c r="B95" s="296">
        <v>177367859707</v>
      </c>
      <c r="C95" s="296">
        <v>217254208912</v>
      </c>
      <c r="D95" s="296">
        <v>199474122166</v>
      </c>
      <c r="E95" s="296">
        <v>191603298076</v>
      </c>
      <c r="F95" s="296">
        <v>185767485991</v>
      </c>
      <c r="G95" s="296">
        <v>182637636544</v>
      </c>
      <c r="H95" s="296">
        <v>181434084851</v>
      </c>
      <c r="I95" s="297" t="s">
        <v>482</v>
      </c>
    </row>
    <row r="96" spans="1:9" ht="15" thickBot="1">
      <c r="A96" s="292" t="s">
        <v>461</v>
      </c>
      <c r="B96" s="293">
        <v>124582104147</v>
      </c>
      <c r="C96" s="293">
        <v>133020679221</v>
      </c>
      <c r="D96" s="293">
        <v>121630904882</v>
      </c>
      <c r="E96" s="293">
        <v>119322915354</v>
      </c>
      <c r="F96" s="293">
        <v>118843331959</v>
      </c>
      <c r="G96" s="293">
        <v>118498871641</v>
      </c>
      <c r="H96" s="293">
        <v>117442239524</v>
      </c>
      <c r="I96" s="294" t="s">
        <v>483</v>
      </c>
    </row>
    <row r="97" spans="1:9" ht="19.5" thickBot="1">
      <c r="A97" s="289" t="s">
        <v>463</v>
      </c>
      <c r="B97" s="290">
        <v>401497719</v>
      </c>
      <c r="C97" s="290">
        <v>530445818</v>
      </c>
      <c r="D97" s="290">
        <v>415183669</v>
      </c>
      <c r="E97" s="290">
        <v>409596446</v>
      </c>
      <c r="F97" s="290">
        <v>401052457</v>
      </c>
      <c r="G97" s="290">
        <v>400743398</v>
      </c>
      <c r="H97" s="290">
        <v>400431522</v>
      </c>
      <c r="I97" s="291" t="s">
        <v>484</v>
      </c>
    </row>
    <row r="98" spans="1:9" ht="19.5" thickBot="1">
      <c r="A98" s="292" t="s">
        <v>952</v>
      </c>
      <c r="B98" s="293">
        <v>401497719</v>
      </c>
      <c r="C98" s="293">
        <v>530445818</v>
      </c>
      <c r="D98" s="293">
        <v>415183669</v>
      </c>
      <c r="E98" s="293">
        <v>409596446</v>
      </c>
      <c r="F98" s="293">
        <v>401052457</v>
      </c>
      <c r="G98" s="293">
        <v>400743398</v>
      </c>
      <c r="H98" s="293">
        <v>400431522</v>
      </c>
      <c r="I98" s="294" t="s">
        <v>484</v>
      </c>
    </row>
    <row r="99" spans="1:9" ht="19.5" thickBot="1">
      <c r="A99" s="298" t="s">
        <v>972</v>
      </c>
      <c r="B99" s="299">
        <v>306958813</v>
      </c>
      <c r="C99" s="299">
        <v>397806605</v>
      </c>
      <c r="D99" s="299">
        <v>331377262</v>
      </c>
      <c r="E99" s="299">
        <v>326739066</v>
      </c>
      <c r="F99" s="299">
        <v>319272266</v>
      </c>
      <c r="G99" s="299">
        <v>319126735</v>
      </c>
      <c r="H99" s="299">
        <v>318898591</v>
      </c>
      <c r="I99" s="300" t="s">
        <v>973</v>
      </c>
    </row>
    <row r="100" spans="1:9" ht="15.75" thickBot="1">
      <c r="A100" s="1287" t="s">
        <v>953</v>
      </c>
      <c r="B100" s="1285" t="s">
        <v>466</v>
      </c>
      <c r="C100" s="1285" t="s">
        <v>467</v>
      </c>
      <c r="D100" s="1287" t="s">
        <v>468</v>
      </c>
      <c r="E100" s="1287" t="s">
        <v>469</v>
      </c>
      <c r="F100" s="1289" t="s">
        <v>470</v>
      </c>
      <c r="G100" s="1290"/>
      <c r="H100" s="1291"/>
      <c r="I100" s="1287" t="s">
        <v>471</v>
      </c>
    </row>
    <row r="101" spans="1:9" ht="45.75" thickBot="1">
      <c r="A101" s="1288"/>
      <c r="B101" s="1286"/>
      <c r="C101" s="1286"/>
      <c r="D101" s="1288"/>
      <c r="E101" s="1288"/>
      <c r="F101" s="301" t="s">
        <v>472</v>
      </c>
      <c r="G101" s="302" t="s">
        <v>473</v>
      </c>
      <c r="H101" s="302" t="s">
        <v>474</v>
      </c>
      <c r="I101" s="1288"/>
    </row>
    <row r="102" spans="1:9" ht="29.25" thickBot="1">
      <c r="A102" s="303" t="s">
        <v>954</v>
      </c>
      <c r="B102" s="293">
        <v>54179490</v>
      </c>
      <c r="C102" s="293">
        <v>72918231</v>
      </c>
      <c r="D102" s="293">
        <v>72292790</v>
      </c>
      <c r="E102" s="293">
        <v>72236371</v>
      </c>
      <c r="F102" s="293">
        <v>69590802</v>
      </c>
      <c r="G102" s="293">
        <v>69538774</v>
      </c>
      <c r="H102" s="293">
        <v>69538774</v>
      </c>
      <c r="I102" s="294" t="s">
        <v>974</v>
      </c>
    </row>
    <row r="103" spans="1:9" ht="43.5" thickBot="1">
      <c r="A103" s="303" t="s">
        <v>956</v>
      </c>
      <c r="B103" s="304">
        <v>12000</v>
      </c>
      <c r="C103" s="304">
        <v>61000</v>
      </c>
      <c r="D103" s="304">
        <v>49000</v>
      </c>
      <c r="E103" s="304">
        <v>49000</v>
      </c>
      <c r="F103" s="304">
        <v>49000</v>
      </c>
      <c r="G103" s="304">
        <v>49000</v>
      </c>
      <c r="H103" s="304">
        <v>49000</v>
      </c>
      <c r="I103" s="305" t="s">
        <v>975</v>
      </c>
    </row>
    <row r="104" spans="1:9" ht="15" thickBot="1">
      <c r="A104" s="303" t="s">
        <v>958</v>
      </c>
      <c r="B104" s="304">
        <v>235466571</v>
      </c>
      <c r="C104" s="304">
        <v>279044810</v>
      </c>
      <c r="D104" s="304">
        <v>232091308</v>
      </c>
      <c r="E104" s="304">
        <v>227548046</v>
      </c>
      <c r="F104" s="304">
        <v>223023005</v>
      </c>
      <c r="G104" s="304">
        <v>222930101</v>
      </c>
      <c r="H104" s="304">
        <v>222710988</v>
      </c>
      <c r="I104" s="305" t="s">
        <v>976</v>
      </c>
    </row>
    <row r="105" spans="1:9" ht="29.25" thickBot="1">
      <c r="A105" s="303" t="s">
        <v>960</v>
      </c>
      <c r="B105" s="305"/>
      <c r="C105" s="304">
        <v>202008</v>
      </c>
      <c r="D105" s="304">
        <v>202008</v>
      </c>
      <c r="E105" s="304">
        <v>202008</v>
      </c>
      <c r="F105" s="304">
        <v>202008</v>
      </c>
      <c r="G105" s="304">
        <v>202008</v>
      </c>
      <c r="H105" s="304">
        <v>202008</v>
      </c>
      <c r="I105" s="305" t="s">
        <v>961</v>
      </c>
    </row>
    <row r="106" spans="1:9" ht="15" thickBot="1">
      <c r="A106" s="303" t="s">
        <v>962</v>
      </c>
      <c r="B106" s="304">
        <v>544691</v>
      </c>
      <c r="C106" s="304">
        <v>13088549</v>
      </c>
      <c r="D106" s="304">
        <v>13054790</v>
      </c>
      <c r="E106" s="304">
        <v>13028978</v>
      </c>
      <c r="F106" s="304">
        <v>12734527</v>
      </c>
      <c r="G106" s="304">
        <v>12733927</v>
      </c>
      <c r="H106" s="304">
        <v>12724896</v>
      </c>
      <c r="I106" s="305" t="s">
        <v>977</v>
      </c>
    </row>
    <row r="107" spans="1:9" ht="43.5" thickBot="1">
      <c r="A107" s="303" t="s">
        <v>964</v>
      </c>
      <c r="B107" s="304">
        <v>16756061</v>
      </c>
      <c r="C107" s="304">
        <v>32492007</v>
      </c>
      <c r="D107" s="304">
        <v>13687366</v>
      </c>
      <c r="E107" s="304">
        <v>13674663</v>
      </c>
      <c r="F107" s="304">
        <v>13672925</v>
      </c>
      <c r="G107" s="304">
        <v>13672925</v>
      </c>
      <c r="H107" s="304">
        <v>13672925</v>
      </c>
      <c r="I107" s="305" t="s">
        <v>978</v>
      </c>
    </row>
    <row r="112" spans="1:9" ht="15">
      <c r="A112" s="1292" t="s">
        <v>455</v>
      </c>
      <c r="B112" s="1292"/>
      <c r="C112" s="1292"/>
      <c r="D112" s="1292"/>
      <c r="E112" s="1292"/>
      <c r="F112" s="1292"/>
      <c r="G112" s="1292"/>
      <c r="H112" s="1292"/>
      <c r="I112" s="1292"/>
    </row>
    <row r="113" spans="1:9">
      <c r="A113" s="1293" t="s">
        <v>456</v>
      </c>
      <c r="B113" s="1293"/>
      <c r="C113" s="1293"/>
      <c r="D113" s="1293"/>
      <c r="E113" s="1293"/>
      <c r="F113" s="1293"/>
      <c r="G113" s="1293"/>
      <c r="H113" s="1293"/>
      <c r="I113" s="1293"/>
    </row>
    <row r="114" spans="1:9">
      <c r="A114" s="1294"/>
      <c r="B114" s="1294"/>
      <c r="C114" s="1294"/>
      <c r="D114" s="1294"/>
      <c r="E114" s="1294"/>
      <c r="F114" s="1294"/>
      <c r="G114" s="1294"/>
      <c r="H114" s="1294"/>
      <c r="I114" s="1294"/>
    </row>
    <row r="115" spans="1:9">
      <c r="A115" s="1295" t="s">
        <v>951</v>
      </c>
      <c r="B115" s="1295"/>
      <c r="C115" s="1295"/>
      <c r="D115" s="1295"/>
      <c r="E115" s="1295"/>
      <c r="F115" s="1295"/>
      <c r="G115" s="1295"/>
      <c r="H115" s="1295"/>
      <c r="I115" s="1295"/>
    </row>
    <row r="116" spans="1:9">
      <c r="A116" s="1294"/>
      <c r="B116" s="1294"/>
      <c r="C116" s="1294"/>
      <c r="D116" s="1294"/>
      <c r="E116" s="1294"/>
      <c r="F116" s="1294"/>
      <c r="G116" s="1294"/>
      <c r="H116" s="1294"/>
      <c r="I116" s="1294"/>
    </row>
    <row r="117" spans="1:9">
      <c r="A117" s="1296" t="s">
        <v>481</v>
      </c>
      <c r="B117" s="1296"/>
      <c r="C117" s="1296"/>
      <c r="D117" s="1296"/>
      <c r="E117" s="1296"/>
      <c r="F117" s="1296"/>
      <c r="G117" s="1296"/>
      <c r="H117" s="1296"/>
      <c r="I117" s="1296"/>
    </row>
    <row r="118" spans="1:9" ht="13.5" thickBot="1">
      <c r="A118" s="1296" t="s">
        <v>459</v>
      </c>
      <c r="B118" s="1296"/>
      <c r="C118" s="1296"/>
      <c r="D118" s="1296"/>
      <c r="E118" s="1296"/>
      <c r="F118" s="1296"/>
      <c r="G118" s="1296"/>
      <c r="H118" s="1296"/>
      <c r="I118" s="1296"/>
    </row>
    <row r="119" spans="1:9" ht="15" thickBot="1">
      <c r="A119" s="312" t="s">
        <v>0</v>
      </c>
      <c r="B119" s="313">
        <v>177367859707</v>
      </c>
      <c r="C119" s="313">
        <v>217254208912</v>
      </c>
      <c r="D119" s="313">
        <v>199474122166</v>
      </c>
      <c r="E119" s="313">
        <v>191603298076</v>
      </c>
      <c r="F119" s="313">
        <v>185767485991</v>
      </c>
      <c r="G119" s="313">
        <v>182637636544</v>
      </c>
      <c r="H119" s="313">
        <v>181434084851</v>
      </c>
      <c r="I119" s="314" t="s">
        <v>482</v>
      </c>
    </row>
    <row r="120" spans="1:9" ht="15" thickBot="1">
      <c r="A120" s="309" t="s">
        <v>461</v>
      </c>
      <c r="B120" s="310">
        <v>124582104147</v>
      </c>
      <c r="C120" s="310">
        <v>133020679221</v>
      </c>
      <c r="D120" s="310">
        <v>121630904882</v>
      </c>
      <c r="E120" s="310">
        <v>119322915354</v>
      </c>
      <c r="F120" s="310">
        <v>118843331959</v>
      </c>
      <c r="G120" s="310">
        <v>118498871641</v>
      </c>
      <c r="H120" s="310">
        <v>117442239524</v>
      </c>
      <c r="I120" s="311" t="s">
        <v>483</v>
      </c>
    </row>
    <row r="121" spans="1:9" ht="19.5" thickBot="1">
      <c r="A121" s="306" t="s">
        <v>463</v>
      </c>
      <c r="B121" s="307">
        <v>401497719</v>
      </c>
      <c r="C121" s="307">
        <v>530445818</v>
      </c>
      <c r="D121" s="307">
        <v>415183669</v>
      </c>
      <c r="E121" s="307">
        <v>409596446</v>
      </c>
      <c r="F121" s="307">
        <v>401052457</v>
      </c>
      <c r="G121" s="307">
        <v>400743398</v>
      </c>
      <c r="H121" s="307">
        <v>400431522</v>
      </c>
      <c r="I121" s="308" t="s">
        <v>484</v>
      </c>
    </row>
    <row r="122" spans="1:9" ht="19.5" thickBot="1">
      <c r="A122" s="309" t="s">
        <v>952</v>
      </c>
      <c r="B122" s="310">
        <v>401497719</v>
      </c>
      <c r="C122" s="310">
        <v>530445818</v>
      </c>
      <c r="D122" s="310">
        <v>415183669</v>
      </c>
      <c r="E122" s="310">
        <v>409596446</v>
      </c>
      <c r="F122" s="310">
        <v>401052457</v>
      </c>
      <c r="G122" s="310">
        <v>400743398</v>
      </c>
      <c r="H122" s="310">
        <v>400431522</v>
      </c>
      <c r="I122" s="311" t="s">
        <v>484</v>
      </c>
    </row>
    <row r="123" spans="1:9" ht="28.5" thickBot="1">
      <c r="A123" s="315" t="s">
        <v>979</v>
      </c>
      <c r="B123" s="316">
        <v>31852514</v>
      </c>
      <c r="C123" s="316">
        <v>49988214</v>
      </c>
      <c r="D123" s="316">
        <v>8386176</v>
      </c>
      <c r="E123" s="316">
        <v>8386176</v>
      </c>
      <c r="F123" s="316">
        <v>8203936</v>
      </c>
      <c r="G123" s="316">
        <v>8043705</v>
      </c>
      <c r="H123" s="316">
        <v>8042705</v>
      </c>
      <c r="I123" s="317" t="s">
        <v>980</v>
      </c>
    </row>
    <row r="124" spans="1:9" ht="15.75" thickBot="1">
      <c r="A124" s="1287" t="s">
        <v>953</v>
      </c>
      <c r="B124" s="1285" t="s">
        <v>466</v>
      </c>
      <c r="C124" s="1285" t="s">
        <v>467</v>
      </c>
      <c r="D124" s="1287" t="s">
        <v>468</v>
      </c>
      <c r="E124" s="1287" t="s">
        <v>469</v>
      </c>
      <c r="F124" s="1289" t="s">
        <v>470</v>
      </c>
      <c r="G124" s="1290"/>
      <c r="H124" s="1291"/>
      <c r="I124" s="1287" t="s">
        <v>471</v>
      </c>
    </row>
    <row r="125" spans="1:9" ht="45.75" thickBot="1">
      <c r="A125" s="1288"/>
      <c r="B125" s="1286"/>
      <c r="C125" s="1286"/>
      <c r="D125" s="1288"/>
      <c r="E125" s="1288"/>
      <c r="F125" s="318" t="s">
        <v>472</v>
      </c>
      <c r="G125" s="319" t="s">
        <v>473</v>
      </c>
      <c r="H125" s="319" t="s">
        <v>474</v>
      </c>
      <c r="I125" s="1288"/>
    </row>
    <row r="126" spans="1:9" ht="29.25" thickBot="1">
      <c r="A126" s="320" t="s">
        <v>954</v>
      </c>
      <c r="B126" s="311"/>
      <c r="C126" s="310">
        <v>138600</v>
      </c>
      <c r="D126" s="310">
        <v>138600</v>
      </c>
      <c r="E126" s="310">
        <v>138600</v>
      </c>
      <c r="F126" s="310">
        <v>136800</v>
      </c>
      <c r="G126" s="310">
        <v>136800</v>
      </c>
      <c r="H126" s="310">
        <v>136800</v>
      </c>
      <c r="I126" s="311" t="s">
        <v>981</v>
      </c>
    </row>
    <row r="127" spans="1:9" ht="15" thickBot="1">
      <c r="A127" s="320" t="s">
        <v>958</v>
      </c>
      <c r="B127" s="321"/>
      <c r="C127" s="322">
        <v>17997100</v>
      </c>
      <c r="D127" s="322">
        <v>2047655</v>
      </c>
      <c r="E127" s="322">
        <v>2047655</v>
      </c>
      <c r="F127" s="322">
        <v>1867214</v>
      </c>
      <c r="G127" s="322">
        <v>1706983</v>
      </c>
      <c r="H127" s="322">
        <v>1705983</v>
      </c>
      <c r="I127" s="321" t="s">
        <v>982</v>
      </c>
    </row>
    <row r="128" spans="1:9" ht="43.5" thickBot="1">
      <c r="A128" s="320" t="s">
        <v>964</v>
      </c>
      <c r="B128" s="322">
        <v>31852514</v>
      </c>
      <c r="C128" s="322">
        <v>31852514</v>
      </c>
      <c r="D128" s="322">
        <v>6199922</v>
      </c>
      <c r="E128" s="322">
        <v>6199922</v>
      </c>
      <c r="F128" s="322">
        <v>6199922</v>
      </c>
      <c r="G128" s="322">
        <v>6199922</v>
      </c>
      <c r="H128" s="322">
        <v>6199922</v>
      </c>
      <c r="I128" s="321" t="s">
        <v>983</v>
      </c>
    </row>
    <row r="131" spans="1:9" ht="15">
      <c r="A131" s="1317" t="s">
        <v>455</v>
      </c>
      <c r="B131" s="1317"/>
      <c r="C131" s="1317"/>
      <c r="D131" s="1317"/>
      <c r="E131" s="1317"/>
      <c r="F131" s="1317"/>
      <c r="G131" s="1317"/>
      <c r="H131" s="1317"/>
      <c r="I131" s="1317"/>
    </row>
    <row r="132" spans="1:9">
      <c r="A132" s="1318" t="s">
        <v>456</v>
      </c>
      <c r="B132" s="1318"/>
      <c r="C132" s="1318"/>
      <c r="D132" s="1318"/>
      <c r="E132" s="1318"/>
      <c r="F132" s="1318"/>
      <c r="G132" s="1318"/>
      <c r="H132" s="1318"/>
      <c r="I132" s="1318"/>
    </row>
    <row r="133" spans="1:9">
      <c r="A133" s="1312"/>
      <c r="B133" s="1312"/>
      <c r="C133" s="1312"/>
      <c r="D133" s="1312"/>
      <c r="E133" s="1312"/>
      <c r="F133" s="1312"/>
      <c r="G133" s="1312"/>
      <c r="H133" s="1312"/>
      <c r="I133" s="1312"/>
    </row>
    <row r="134" spans="1:9">
      <c r="A134" s="1311" t="s">
        <v>951</v>
      </c>
      <c r="B134" s="1311"/>
      <c r="C134" s="1311"/>
      <c r="D134" s="1311"/>
      <c r="E134" s="1311"/>
      <c r="F134" s="1311"/>
      <c r="G134" s="1311"/>
      <c r="H134" s="1311"/>
      <c r="I134" s="1311"/>
    </row>
    <row r="135" spans="1:9">
      <c r="A135" s="1312"/>
      <c r="B135" s="1312"/>
      <c r="C135" s="1312"/>
      <c r="D135" s="1312"/>
      <c r="E135" s="1312"/>
      <c r="F135" s="1312"/>
      <c r="G135" s="1312"/>
      <c r="H135" s="1312"/>
      <c r="I135" s="1312"/>
    </row>
    <row r="136" spans="1:9">
      <c r="A136" s="1313" t="s">
        <v>458</v>
      </c>
      <c r="B136" s="1313"/>
      <c r="C136" s="1313"/>
      <c r="D136" s="1313"/>
      <c r="E136" s="1313"/>
      <c r="F136" s="1313"/>
      <c r="G136" s="1313"/>
      <c r="H136" s="1313"/>
      <c r="I136" s="1313"/>
    </row>
    <row r="137" spans="1:9" ht="13.5" thickBot="1">
      <c r="A137" s="1313" t="s">
        <v>459</v>
      </c>
      <c r="B137" s="1313"/>
      <c r="C137" s="1313"/>
      <c r="D137" s="1313"/>
      <c r="E137" s="1313"/>
      <c r="F137" s="1313"/>
      <c r="G137" s="1313"/>
      <c r="H137" s="1313"/>
      <c r="I137" s="1313"/>
    </row>
    <row r="138" spans="1:9" ht="15" thickBot="1">
      <c r="A138" s="331" t="s">
        <v>0</v>
      </c>
      <c r="B138" s="332">
        <v>183029770158</v>
      </c>
      <c r="C138" s="332">
        <v>215148794119</v>
      </c>
      <c r="D138" s="332">
        <v>178643184101</v>
      </c>
      <c r="E138" s="332">
        <v>161429843140</v>
      </c>
      <c r="F138" s="332">
        <v>133402835103</v>
      </c>
      <c r="G138" s="332">
        <v>123508583604</v>
      </c>
      <c r="H138" s="332">
        <v>121427380120</v>
      </c>
      <c r="I138" s="333" t="s">
        <v>984</v>
      </c>
    </row>
    <row r="139" spans="1:9" ht="15" thickBot="1">
      <c r="A139" s="328" t="s">
        <v>461</v>
      </c>
      <c r="B139" s="329">
        <v>127420957133</v>
      </c>
      <c r="C139" s="329">
        <v>134718280635</v>
      </c>
      <c r="D139" s="329">
        <v>111956050691</v>
      </c>
      <c r="E139" s="329">
        <v>104755203912</v>
      </c>
      <c r="F139" s="329">
        <v>85110174419</v>
      </c>
      <c r="G139" s="329">
        <v>79535872077</v>
      </c>
      <c r="H139" s="329">
        <v>78596555657</v>
      </c>
      <c r="I139" s="330" t="s">
        <v>985</v>
      </c>
    </row>
    <row r="140" spans="1:9" ht="19.5" thickBot="1">
      <c r="A140" s="325" t="s">
        <v>463</v>
      </c>
      <c r="B140" s="326">
        <v>409018374</v>
      </c>
      <c r="C140" s="326">
        <v>508467707</v>
      </c>
      <c r="D140" s="326">
        <v>408931934</v>
      </c>
      <c r="E140" s="326">
        <v>360832330</v>
      </c>
      <c r="F140" s="326">
        <v>308495723</v>
      </c>
      <c r="G140" s="326">
        <v>262738768</v>
      </c>
      <c r="H140" s="326">
        <v>257253471</v>
      </c>
      <c r="I140" s="327" t="s">
        <v>986</v>
      </c>
    </row>
    <row r="141" spans="1:9" ht="19.5" thickBot="1">
      <c r="A141" s="328" t="s">
        <v>952</v>
      </c>
      <c r="B141" s="329">
        <v>409018374</v>
      </c>
      <c r="C141" s="329">
        <v>508467707</v>
      </c>
      <c r="D141" s="329">
        <v>408931934</v>
      </c>
      <c r="E141" s="329">
        <v>360832330</v>
      </c>
      <c r="F141" s="329">
        <v>308495723</v>
      </c>
      <c r="G141" s="329">
        <v>262738768</v>
      </c>
      <c r="H141" s="329">
        <v>257253471</v>
      </c>
      <c r="I141" s="330" t="s">
        <v>986</v>
      </c>
    </row>
    <row r="142" spans="1:9" ht="15.75" thickBot="1">
      <c r="A142" s="1309" t="s">
        <v>953</v>
      </c>
      <c r="B142" s="1319" t="s">
        <v>466</v>
      </c>
      <c r="C142" s="1319" t="s">
        <v>467</v>
      </c>
      <c r="D142" s="1309" t="s">
        <v>468</v>
      </c>
      <c r="E142" s="1309" t="s">
        <v>469</v>
      </c>
      <c r="F142" s="1314" t="s">
        <v>470</v>
      </c>
      <c r="G142" s="1315"/>
      <c r="H142" s="1316"/>
      <c r="I142" s="1309" t="s">
        <v>471</v>
      </c>
    </row>
    <row r="143" spans="1:9" ht="45.75" thickBot="1">
      <c r="A143" s="1310"/>
      <c r="B143" s="1320"/>
      <c r="C143" s="1320"/>
      <c r="D143" s="1310"/>
      <c r="E143" s="1310"/>
      <c r="F143" s="334" t="s">
        <v>472</v>
      </c>
      <c r="G143" s="335" t="s">
        <v>473</v>
      </c>
      <c r="H143" s="335" t="s">
        <v>474</v>
      </c>
      <c r="I143" s="1310"/>
    </row>
    <row r="144" spans="1:9" ht="29.25" thickBot="1">
      <c r="A144" s="336" t="s">
        <v>954</v>
      </c>
      <c r="B144" s="329">
        <v>81100190</v>
      </c>
      <c r="C144" s="329">
        <v>95341079</v>
      </c>
      <c r="D144" s="329">
        <v>83503616</v>
      </c>
      <c r="E144" s="329">
        <v>83503616</v>
      </c>
      <c r="F144" s="329">
        <v>58137045</v>
      </c>
      <c r="G144" s="329">
        <v>57899237</v>
      </c>
      <c r="H144" s="329">
        <v>55920820</v>
      </c>
      <c r="I144" s="330" t="s">
        <v>987</v>
      </c>
    </row>
    <row r="145" spans="1:9" ht="43.5" thickBot="1">
      <c r="A145" s="336" t="s">
        <v>956</v>
      </c>
      <c r="B145" s="337">
        <v>2100681</v>
      </c>
      <c r="C145" s="337">
        <v>2181121</v>
      </c>
      <c r="D145" s="337">
        <v>1987267</v>
      </c>
      <c r="E145" s="337">
        <v>1987267</v>
      </c>
      <c r="F145" s="337">
        <v>1522697</v>
      </c>
      <c r="G145" s="337">
        <v>1522683</v>
      </c>
      <c r="H145" s="337">
        <v>1522682</v>
      </c>
      <c r="I145" s="338" t="s">
        <v>988</v>
      </c>
    </row>
    <row r="146" spans="1:9" ht="15" thickBot="1">
      <c r="A146" s="336" t="s">
        <v>958</v>
      </c>
      <c r="B146" s="337">
        <v>257165566</v>
      </c>
      <c r="C146" s="337">
        <v>317227924</v>
      </c>
      <c r="D146" s="337">
        <v>264834143</v>
      </c>
      <c r="E146" s="337">
        <v>242275936</v>
      </c>
      <c r="F146" s="337">
        <v>215797460</v>
      </c>
      <c r="G146" s="337">
        <v>182916517</v>
      </c>
      <c r="H146" s="337">
        <v>179439148</v>
      </c>
      <c r="I146" s="338" t="s">
        <v>989</v>
      </c>
    </row>
    <row r="147" spans="1:9" ht="15" thickBot="1">
      <c r="A147" s="336" t="s">
        <v>962</v>
      </c>
      <c r="B147" s="337">
        <v>544691</v>
      </c>
      <c r="C147" s="337">
        <v>21502026</v>
      </c>
      <c r="D147" s="337">
        <v>7838446</v>
      </c>
      <c r="E147" s="337">
        <v>7724714</v>
      </c>
      <c r="F147" s="337">
        <v>7697724</v>
      </c>
      <c r="G147" s="337">
        <v>7697724</v>
      </c>
      <c r="H147" s="337">
        <v>7697724</v>
      </c>
      <c r="I147" s="338" t="s">
        <v>990</v>
      </c>
    </row>
    <row r="148" spans="1:9" ht="43.5" thickBot="1">
      <c r="A148" s="336" t="s">
        <v>964</v>
      </c>
      <c r="B148" s="337">
        <v>68107246</v>
      </c>
      <c r="C148" s="337">
        <v>72215557</v>
      </c>
      <c r="D148" s="337">
        <v>50768462</v>
      </c>
      <c r="E148" s="337">
        <v>25340797</v>
      </c>
      <c r="F148" s="337">
        <v>25340797</v>
      </c>
      <c r="G148" s="337">
        <v>12702606</v>
      </c>
      <c r="H148" s="337">
        <v>12673098</v>
      </c>
      <c r="I148" s="338" t="s">
        <v>991</v>
      </c>
    </row>
    <row r="151" spans="1:9" ht="15">
      <c r="A151" s="1317" t="s">
        <v>455</v>
      </c>
      <c r="B151" s="1317"/>
      <c r="C151" s="1317"/>
      <c r="D151" s="1317"/>
      <c r="E151" s="1317"/>
      <c r="F151" s="1317"/>
      <c r="G151" s="1317"/>
      <c r="H151" s="1317"/>
      <c r="I151" s="1317"/>
    </row>
    <row r="152" spans="1:9">
      <c r="A152" s="1318" t="s">
        <v>456</v>
      </c>
      <c r="B152" s="1318"/>
      <c r="C152" s="1318"/>
      <c r="D152" s="1318"/>
      <c r="E152" s="1318"/>
      <c r="F152" s="1318"/>
      <c r="G152" s="1318"/>
      <c r="H152" s="1318"/>
      <c r="I152" s="1318"/>
    </row>
    <row r="153" spans="1:9">
      <c r="A153" s="1312"/>
      <c r="B153" s="1312"/>
      <c r="C153" s="1312"/>
      <c r="D153" s="1312"/>
      <c r="E153" s="1312"/>
      <c r="F153" s="1312"/>
      <c r="G153" s="1312"/>
      <c r="H153" s="1312"/>
      <c r="I153" s="1312"/>
    </row>
    <row r="154" spans="1:9">
      <c r="A154" s="1311" t="s">
        <v>951</v>
      </c>
      <c r="B154" s="1311"/>
      <c r="C154" s="1311"/>
      <c r="D154" s="1311"/>
      <c r="E154" s="1311"/>
      <c r="F154" s="1311"/>
      <c r="G154" s="1311"/>
      <c r="H154" s="1311"/>
      <c r="I154" s="1311"/>
    </row>
    <row r="155" spans="1:9">
      <c r="A155" s="1312"/>
      <c r="B155" s="1312"/>
      <c r="C155" s="1312"/>
      <c r="D155" s="1312"/>
      <c r="E155" s="1312"/>
      <c r="F155" s="1312"/>
      <c r="G155" s="1312"/>
      <c r="H155" s="1312"/>
      <c r="I155" s="1312"/>
    </row>
    <row r="156" spans="1:9">
      <c r="A156" s="1313" t="s">
        <v>458</v>
      </c>
      <c r="B156" s="1313"/>
      <c r="C156" s="1313"/>
      <c r="D156" s="1313"/>
      <c r="E156" s="1313"/>
      <c r="F156" s="1313"/>
      <c r="G156" s="1313"/>
      <c r="H156" s="1313"/>
      <c r="I156" s="1313"/>
    </row>
    <row r="157" spans="1:9" ht="13.5" thickBot="1">
      <c r="A157" s="1313" t="s">
        <v>459</v>
      </c>
      <c r="B157" s="1313"/>
      <c r="C157" s="1313"/>
      <c r="D157" s="1313"/>
      <c r="E157" s="1313"/>
      <c r="F157" s="1313"/>
      <c r="G157" s="1313"/>
      <c r="H157" s="1313"/>
      <c r="I157" s="1313"/>
    </row>
    <row r="158" spans="1:9" ht="15" thickBot="1">
      <c r="A158" s="348" t="s">
        <v>0</v>
      </c>
      <c r="B158" s="349">
        <v>183029770158</v>
      </c>
      <c r="C158" s="349">
        <v>215148794119</v>
      </c>
      <c r="D158" s="349">
        <v>178643184101</v>
      </c>
      <c r="E158" s="349">
        <v>161429843140</v>
      </c>
      <c r="F158" s="349">
        <v>133402835103</v>
      </c>
      <c r="G158" s="349">
        <v>123508583604</v>
      </c>
      <c r="H158" s="349">
        <v>121427380120</v>
      </c>
      <c r="I158" s="350" t="s">
        <v>984</v>
      </c>
    </row>
    <row r="159" spans="1:9" ht="15" thickBot="1">
      <c r="A159" s="345" t="s">
        <v>461</v>
      </c>
      <c r="B159" s="346">
        <v>127420957133</v>
      </c>
      <c r="C159" s="346">
        <v>134718280635</v>
      </c>
      <c r="D159" s="346">
        <v>111956050691</v>
      </c>
      <c r="E159" s="346">
        <v>104755203912</v>
      </c>
      <c r="F159" s="346">
        <v>85110174419</v>
      </c>
      <c r="G159" s="346">
        <v>79535872077</v>
      </c>
      <c r="H159" s="346">
        <v>78596555657</v>
      </c>
      <c r="I159" s="347" t="s">
        <v>985</v>
      </c>
    </row>
    <row r="160" spans="1:9" ht="19.5" thickBot="1">
      <c r="A160" s="342" t="s">
        <v>463</v>
      </c>
      <c r="B160" s="343">
        <v>409018374</v>
      </c>
      <c r="C160" s="343">
        <v>508467707</v>
      </c>
      <c r="D160" s="343">
        <v>408931934</v>
      </c>
      <c r="E160" s="343">
        <v>360832330</v>
      </c>
      <c r="F160" s="343">
        <v>308495723</v>
      </c>
      <c r="G160" s="343">
        <v>262738768</v>
      </c>
      <c r="H160" s="343">
        <v>257253471</v>
      </c>
      <c r="I160" s="344" t="s">
        <v>986</v>
      </c>
    </row>
    <row r="161" spans="1:9" ht="19.5" thickBot="1">
      <c r="A161" s="345" t="s">
        <v>952</v>
      </c>
      <c r="B161" s="346">
        <v>409018374</v>
      </c>
      <c r="C161" s="346">
        <v>508467707</v>
      </c>
      <c r="D161" s="346">
        <v>408931934</v>
      </c>
      <c r="E161" s="346">
        <v>360832330</v>
      </c>
      <c r="F161" s="346">
        <v>308495723</v>
      </c>
      <c r="G161" s="346">
        <v>262738768</v>
      </c>
      <c r="H161" s="346">
        <v>257253471</v>
      </c>
      <c r="I161" s="347" t="s">
        <v>986</v>
      </c>
    </row>
    <row r="162" spans="1:9" ht="19.5" thickBot="1">
      <c r="A162" s="351" t="s">
        <v>966</v>
      </c>
      <c r="B162" s="352">
        <v>46990001</v>
      </c>
      <c r="C162" s="352">
        <v>78827873</v>
      </c>
      <c r="D162" s="352">
        <v>57314336</v>
      </c>
      <c r="E162" s="352">
        <v>52616116</v>
      </c>
      <c r="F162" s="352">
        <v>45440925</v>
      </c>
      <c r="G162" s="352">
        <v>37741793</v>
      </c>
      <c r="H162" s="352">
        <v>36841707</v>
      </c>
      <c r="I162" s="353" t="s">
        <v>992</v>
      </c>
    </row>
    <row r="163" spans="1:9" ht="15.75" thickBot="1">
      <c r="A163" s="1309" t="s">
        <v>953</v>
      </c>
      <c r="B163" s="1319" t="s">
        <v>466</v>
      </c>
      <c r="C163" s="1319" t="s">
        <v>467</v>
      </c>
      <c r="D163" s="1309" t="s">
        <v>468</v>
      </c>
      <c r="E163" s="1309" t="s">
        <v>469</v>
      </c>
      <c r="F163" s="1314" t="s">
        <v>470</v>
      </c>
      <c r="G163" s="1315"/>
      <c r="H163" s="1316"/>
      <c r="I163" s="1309" t="s">
        <v>471</v>
      </c>
    </row>
    <row r="164" spans="1:9" ht="45.75" thickBot="1">
      <c r="A164" s="1310"/>
      <c r="B164" s="1320"/>
      <c r="C164" s="1320"/>
      <c r="D164" s="1310"/>
      <c r="E164" s="1310"/>
      <c r="F164" s="354" t="s">
        <v>472</v>
      </c>
      <c r="G164" s="355" t="s">
        <v>473</v>
      </c>
      <c r="H164" s="355" t="s">
        <v>474</v>
      </c>
      <c r="I164" s="1310"/>
    </row>
    <row r="165" spans="1:9" ht="29.25" thickBot="1">
      <c r="A165" s="356" t="s">
        <v>954</v>
      </c>
      <c r="B165" s="346">
        <v>1462870</v>
      </c>
      <c r="C165" s="346">
        <v>1479722</v>
      </c>
      <c r="D165" s="346">
        <v>958935</v>
      </c>
      <c r="E165" s="346">
        <v>958935</v>
      </c>
      <c r="F165" s="346">
        <v>841311</v>
      </c>
      <c r="G165" s="346">
        <v>841311</v>
      </c>
      <c r="H165" s="346">
        <v>814550</v>
      </c>
      <c r="I165" s="347" t="s">
        <v>993</v>
      </c>
    </row>
    <row r="166" spans="1:9" ht="43.5" thickBot="1">
      <c r="A166" s="356" t="s">
        <v>956</v>
      </c>
      <c r="B166" s="357">
        <v>2082681</v>
      </c>
      <c r="C166" s="357">
        <v>2111121</v>
      </c>
      <c r="D166" s="357">
        <v>1932070</v>
      </c>
      <c r="E166" s="357">
        <v>1932070</v>
      </c>
      <c r="F166" s="357">
        <v>1471697</v>
      </c>
      <c r="G166" s="357">
        <v>1471683</v>
      </c>
      <c r="H166" s="357">
        <v>1471682</v>
      </c>
      <c r="I166" s="358" t="s">
        <v>994</v>
      </c>
    </row>
    <row r="167" spans="1:9" ht="15" thickBot="1">
      <c r="A167" s="356" t="s">
        <v>958</v>
      </c>
      <c r="B167" s="357">
        <v>43444450</v>
      </c>
      <c r="C167" s="357">
        <v>68025687</v>
      </c>
      <c r="D167" s="357">
        <v>50911895</v>
      </c>
      <c r="E167" s="357">
        <v>46282899</v>
      </c>
      <c r="F167" s="357">
        <v>39685705</v>
      </c>
      <c r="G167" s="357">
        <v>31986587</v>
      </c>
      <c r="H167" s="357">
        <v>31113263</v>
      </c>
      <c r="I167" s="358" t="s">
        <v>995</v>
      </c>
    </row>
    <row r="168" spans="1:9" ht="15" thickBot="1">
      <c r="A168" s="356" t="s">
        <v>962</v>
      </c>
      <c r="B168" s="358">
        <v>0</v>
      </c>
      <c r="C168" s="357">
        <v>3349838</v>
      </c>
      <c r="D168" s="358">
        <v>315</v>
      </c>
      <c r="E168" s="358">
        <v>315</v>
      </c>
      <c r="F168" s="358">
        <v>315</v>
      </c>
      <c r="G168" s="358">
        <v>315</v>
      </c>
      <c r="H168" s="358">
        <v>315</v>
      </c>
      <c r="I168" s="358" t="s">
        <v>996</v>
      </c>
    </row>
    <row r="169" spans="1:9" ht="43.5" thickBot="1">
      <c r="A169" s="356" t="s">
        <v>964</v>
      </c>
      <c r="B169" s="358">
        <v>0</v>
      </c>
      <c r="C169" s="357">
        <v>3861505</v>
      </c>
      <c r="D169" s="357">
        <v>3511121</v>
      </c>
      <c r="E169" s="357">
        <v>3441897</v>
      </c>
      <c r="F169" s="357">
        <v>3441897</v>
      </c>
      <c r="G169" s="357">
        <v>3441897</v>
      </c>
      <c r="H169" s="357">
        <v>3441897</v>
      </c>
      <c r="I169" s="358" t="s">
        <v>997</v>
      </c>
    </row>
    <row r="172" spans="1:9" ht="15">
      <c r="A172" s="1317" t="s">
        <v>455</v>
      </c>
      <c r="B172" s="1317"/>
      <c r="C172" s="1317"/>
      <c r="D172" s="1317"/>
      <c r="E172" s="1317"/>
      <c r="F172" s="1317"/>
      <c r="G172" s="1317"/>
      <c r="H172" s="1317"/>
      <c r="I172" s="1317"/>
    </row>
    <row r="173" spans="1:9">
      <c r="A173" s="1318" t="s">
        <v>456</v>
      </c>
      <c r="B173" s="1318"/>
      <c r="C173" s="1318"/>
      <c r="D173" s="1318"/>
      <c r="E173" s="1318"/>
      <c r="F173" s="1318"/>
      <c r="G173" s="1318"/>
      <c r="H173" s="1318"/>
      <c r="I173" s="1318"/>
    </row>
    <row r="174" spans="1:9">
      <c r="A174" s="1312"/>
      <c r="B174" s="1312"/>
      <c r="C174" s="1312"/>
      <c r="D174" s="1312"/>
      <c r="E174" s="1312"/>
      <c r="F174" s="1312"/>
      <c r="G174" s="1312"/>
      <c r="H174" s="1312"/>
      <c r="I174" s="1312"/>
    </row>
    <row r="175" spans="1:9">
      <c r="A175" s="1311" t="s">
        <v>951</v>
      </c>
      <c r="B175" s="1311"/>
      <c r="C175" s="1311"/>
      <c r="D175" s="1311"/>
      <c r="E175" s="1311"/>
      <c r="F175" s="1311"/>
      <c r="G175" s="1311"/>
      <c r="H175" s="1311"/>
      <c r="I175" s="1311"/>
    </row>
    <row r="176" spans="1:9">
      <c r="A176" s="1312"/>
      <c r="B176" s="1312"/>
      <c r="C176" s="1312"/>
      <c r="D176" s="1312"/>
      <c r="E176" s="1312"/>
      <c r="F176" s="1312"/>
      <c r="G176" s="1312"/>
      <c r="H176" s="1312"/>
      <c r="I176" s="1312"/>
    </row>
    <row r="177" spans="1:9">
      <c r="A177" s="1313" t="s">
        <v>458</v>
      </c>
      <c r="B177" s="1313"/>
      <c r="C177" s="1313"/>
      <c r="D177" s="1313"/>
      <c r="E177" s="1313"/>
      <c r="F177" s="1313"/>
      <c r="G177" s="1313"/>
      <c r="H177" s="1313"/>
      <c r="I177" s="1313"/>
    </row>
    <row r="178" spans="1:9" ht="13.5" thickBot="1">
      <c r="A178" s="1313" t="s">
        <v>459</v>
      </c>
      <c r="B178" s="1313"/>
      <c r="C178" s="1313"/>
      <c r="D178" s="1313"/>
      <c r="E178" s="1313"/>
      <c r="F178" s="1313"/>
      <c r="G178" s="1313"/>
      <c r="H178" s="1313"/>
      <c r="I178" s="1313"/>
    </row>
    <row r="179" spans="1:9" ht="15" thickBot="1">
      <c r="A179" s="365" t="s">
        <v>0</v>
      </c>
      <c r="B179" s="366">
        <v>183029770158</v>
      </c>
      <c r="C179" s="366">
        <v>215148794119</v>
      </c>
      <c r="D179" s="366">
        <v>178643184101</v>
      </c>
      <c r="E179" s="366">
        <v>161429843140</v>
      </c>
      <c r="F179" s="366">
        <v>133402835103</v>
      </c>
      <c r="G179" s="366">
        <v>123508583604</v>
      </c>
      <c r="H179" s="366">
        <v>121427380120</v>
      </c>
      <c r="I179" s="367" t="s">
        <v>984</v>
      </c>
    </row>
    <row r="180" spans="1:9" ht="15" thickBot="1">
      <c r="A180" s="362" t="s">
        <v>461</v>
      </c>
      <c r="B180" s="363">
        <v>127420957133</v>
      </c>
      <c r="C180" s="363">
        <v>134718280635</v>
      </c>
      <c r="D180" s="363">
        <v>111956050691</v>
      </c>
      <c r="E180" s="363">
        <v>104755203912</v>
      </c>
      <c r="F180" s="363">
        <v>85110174419</v>
      </c>
      <c r="G180" s="363">
        <v>79535872077</v>
      </c>
      <c r="H180" s="363">
        <v>78596555657</v>
      </c>
      <c r="I180" s="364" t="s">
        <v>985</v>
      </c>
    </row>
    <row r="181" spans="1:9" ht="19.5" thickBot="1">
      <c r="A181" s="359" t="s">
        <v>463</v>
      </c>
      <c r="B181" s="360">
        <v>409018374</v>
      </c>
      <c r="C181" s="360">
        <v>508467707</v>
      </c>
      <c r="D181" s="360">
        <v>408931934</v>
      </c>
      <c r="E181" s="360">
        <v>360832330</v>
      </c>
      <c r="F181" s="360">
        <v>308495723</v>
      </c>
      <c r="G181" s="360">
        <v>262738768</v>
      </c>
      <c r="H181" s="360">
        <v>257253471</v>
      </c>
      <c r="I181" s="361" t="s">
        <v>986</v>
      </c>
    </row>
    <row r="182" spans="1:9" ht="19.5" thickBot="1">
      <c r="A182" s="362" t="s">
        <v>952</v>
      </c>
      <c r="B182" s="363">
        <v>409018374</v>
      </c>
      <c r="C182" s="363">
        <v>508467707</v>
      </c>
      <c r="D182" s="363">
        <v>408931934</v>
      </c>
      <c r="E182" s="363">
        <v>360832330</v>
      </c>
      <c r="F182" s="363">
        <v>308495723</v>
      </c>
      <c r="G182" s="363">
        <v>262738768</v>
      </c>
      <c r="H182" s="363">
        <v>257253471</v>
      </c>
      <c r="I182" s="364" t="s">
        <v>986</v>
      </c>
    </row>
    <row r="183" spans="1:9" ht="19.5" thickBot="1">
      <c r="A183" s="368" t="s">
        <v>972</v>
      </c>
      <c r="B183" s="369">
        <v>293921127</v>
      </c>
      <c r="C183" s="369">
        <v>361532588</v>
      </c>
      <c r="D183" s="369">
        <v>304579198</v>
      </c>
      <c r="E183" s="369">
        <v>286383280</v>
      </c>
      <c r="F183" s="369">
        <v>241221865</v>
      </c>
      <c r="G183" s="369">
        <v>215757342</v>
      </c>
      <c r="H183" s="369">
        <v>211201640</v>
      </c>
      <c r="I183" s="370" t="s">
        <v>998</v>
      </c>
    </row>
    <row r="184" spans="1:9" ht="15.75" thickBot="1">
      <c r="A184" s="1309" t="s">
        <v>953</v>
      </c>
      <c r="B184" s="1319" t="s">
        <v>466</v>
      </c>
      <c r="C184" s="1319" t="s">
        <v>467</v>
      </c>
      <c r="D184" s="1309" t="s">
        <v>468</v>
      </c>
      <c r="E184" s="1309" t="s">
        <v>469</v>
      </c>
      <c r="F184" s="1314" t="s">
        <v>470</v>
      </c>
      <c r="G184" s="1315"/>
      <c r="H184" s="1316"/>
      <c r="I184" s="1309" t="s">
        <v>471</v>
      </c>
    </row>
    <row r="185" spans="1:9" ht="45.75" thickBot="1">
      <c r="A185" s="1310"/>
      <c r="B185" s="1320"/>
      <c r="C185" s="1320"/>
      <c r="D185" s="1310"/>
      <c r="E185" s="1310"/>
      <c r="F185" s="371" t="s">
        <v>472</v>
      </c>
      <c r="G185" s="372" t="s">
        <v>473</v>
      </c>
      <c r="H185" s="372" t="s">
        <v>474</v>
      </c>
      <c r="I185" s="1310"/>
    </row>
    <row r="186" spans="1:9" ht="29.25" thickBot="1">
      <c r="A186" s="373" t="s">
        <v>954</v>
      </c>
      <c r="B186" s="363">
        <v>79637320</v>
      </c>
      <c r="C186" s="363">
        <v>93861357</v>
      </c>
      <c r="D186" s="363">
        <v>82544680</v>
      </c>
      <c r="E186" s="363">
        <v>82544680</v>
      </c>
      <c r="F186" s="363">
        <v>57295734</v>
      </c>
      <c r="G186" s="363">
        <v>57057926</v>
      </c>
      <c r="H186" s="363">
        <v>55106269</v>
      </c>
      <c r="I186" s="364" t="s">
        <v>999</v>
      </c>
    </row>
    <row r="187" spans="1:9" ht="43.5" thickBot="1">
      <c r="A187" s="373" t="s">
        <v>956</v>
      </c>
      <c r="B187" s="374">
        <v>18000</v>
      </c>
      <c r="C187" s="374">
        <v>70000</v>
      </c>
      <c r="D187" s="374">
        <v>55197</v>
      </c>
      <c r="E187" s="374">
        <v>55197</v>
      </c>
      <c r="F187" s="374">
        <v>51000</v>
      </c>
      <c r="G187" s="374">
        <v>51000</v>
      </c>
      <c r="H187" s="374">
        <v>51000</v>
      </c>
      <c r="I187" s="375" t="s">
        <v>1000</v>
      </c>
    </row>
    <row r="188" spans="1:9" ht="15" thickBot="1">
      <c r="A188" s="373" t="s">
        <v>958</v>
      </c>
      <c r="B188" s="374">
        <v>213721116</v>
      </c>
      <c r="C188" s="374">
        <v>249202237</v>
      </c>
      <c r="D188" s="374">
        <v>213922249</v>
      </c>
      <c r="E188" s="374">
        <v>195993037</v>
      </c>
      <c r="F188" s="374">
        <v>176111755</v>
      </c>
      <c r="G188" s="374">
        <v>150929930</v>
      </c>
      <c r="H188" s="374">
        <v>148325885</v>
      </c>
      <c r="I188" s="375" t="s">
        <v>1001</v>
      </c>
    </row>
    <row r="189" spans="1:9" ht="15" thickBot="1">
      <c r="A189" s="373" t="s">
        <v>962</v>
      </c>
      <c r="B189" s="374">
        <v>544691</v>
      </c>
      <c r="C189" s="374">
        <v>18152188</v>
      </c>
      <c r="D189" s="374">
        <v>7838131</v>
      </c>
      <c r="E189" s="374">
        <v>7724399</v>
      </c>
      <c r="F189" s="374">
        <v>7697409</v>
      </c>
      <c r="G189" s="374">
        <v>7697409</v>
      </c>
      <c r="H189" s="374">
        <v>7697409</v>
      </c>
      <c r="I189" s="375" t="s">
        <v>1002</v>
      </c>
    </row>
    <row r="190" spans="1:9" ht="43.5" thickBot="1">
      <c r="A190" s="373" t="s">
        <v>964</v>
      </c>
      <c r="B190" s="375">
        <v>0</v>
      </c>
      <c r="C190" s="374">
        <v>246806</v>
      </c>
      <c r="D190" s="374">
        <v>218941</v>
      </c>
      <c r="E190" s="374">
        <v>65967</v>
      </c>
      <c r="F190" s="374">
        <v>65967</v>
      </c>
      <c r="G190" s="374">
        <v>21076</v>
      </c>
      <c r="H190" s="374">
        <v>21076</v>
      </c>
      <c r="I190" s="375" t="s">
        <v>1003</v>
      </c>
    </row>
    <row r="194" spans="1:9" ht="15">
      <c r="A194" s="1317" t="s">
        <v>455</v>
      </c>
      <c r="B194" s="1317"/>
      <c r="C194" s="1317"/>
      <c r="D194" s="1317"/>
      <c r="E194" s="1317"/>
      <c r="F194" s="1317"/>
      <c r="G194" s="1317"/>
      <c r="H194" s="1317"/>
      <c r="I194" s="1317"/>
    </row>
    <row r="195" spans="1:9">
      <c r="A195" s="1318" t="s">
        <v>456</v>
      </c>
      <c r="B195" s="1318"/>
      <c r="C195" s="1318"/>
      <c r="D195" s="1318"/>
      <c r="E195" s="1318"/>
      <c r="F195" s="1318"/>
      <c r="G195" s="1318"/>
      <c r="H195" s="1318"/>
      <c r="I195" s="1318"/>
    </row>
    <row r="196" spans="1:9">
      <c r="A196" s="1312"/>
      <c r="B196" s="1312"/>
      <c r="C196" s="1312"/>
      <c r="D196" s="1312"/>
      <c r="E196" s="1312"/>
      <c r="F196" s="1312"/>
      <c r="G196" s="1312"/>
      <c r="H196" s="1312"/>
      <c r="I196" s="1312"/>
    </row>
    <row r="197" spans="1:9">
      <c r="A197" s="1311" t="s">
        <v>951</v>
      </c>
      <c r="B197" s="1311"/>
      <c r="C197" s="1311"/>
      <c r="D197" s="1311"/>
      <c r="E197" s="1311"/>
      <c r="F197" s="1311"/>
      <c r="G197" s="1311"/>
      <c r="H197" s="1311"/>
      <c r="I197" s="1311"/>
    </row>
    <row r="198" spans="1:9">
      <c r="A198" s="1312"/>
      <c r="B198" s="1312"/>
      <c r="C198" s="1312"/>
      <c r="D198" s="1312"/>
      <c r="E198" s="1312"/>
      <c r="F198" s="1312"/>
      <c r="G198" s="1312"/>
      <c r="H198" s="1312"/>
      <c r="I198" s="1312"/>
    </row>
    <row r="199" spans="1:9">
      <c r="A199" s="1313" t="s">
        <v>458</v>
      </c>
      <c r="B199" s="1313"/>
      <c r="C199" s="1313"/>
      <c r="D199" s="1313"/>
      <c r="E199" s="1313"/>
      <c r="F199" s="1313"/>
      <c r="G199" s="1313"/>
      <c r="H199" s="1313"/>
      <c r="I199" s="1313"/>
    </row>
    <row r="200" spans="1:9" ht="13.5" thickBot="1">
      <c r="A200" s="1313" t="s">
        <v>459</v>
      </c>
      <c r="B200" s="1313"/>
      <c r="C200" s="1313"/>
      <c r="D200" s="1313"/>
      <c r="E200" s="1313"/>
      <c r="F200" s="1313"/>
      <c r="G200" s="1313"/>
      <c r="H200" s="1313"/>
      <c r="I200" s="1313"/>
    </row>
    <row r="201" spans="1:9" ht="15" thickBot="1">
      <c r="A201" s="382" t="s">
        <v>0</v>
      </c>
      <c r="B201" s="383">
        <v>183029770158</v>
      </c>
      <c r="C201" s="383">
        <v>215148794119</v>
      </c>
      <c r="D201" s="383">
        <v>178643184101</v>
      </c>
      <c r="E201" s="383">
        <v>161429843140</v>
      </c>
      <c r="F201" s="383">
        <v>133402835103</v>
      </c>
      <c r="G201" s="383">
        <v>123508583604</v>
      </c>
      <c r="H201" s="383">
        <v>121427380120</v>
      </c>
      <c r="I201" s="384" t="s">
        <v>984</v>
      </c>
    </row>
    <row r="202" spans="1:9" ht="15" thickBot="1">
      <c r="A202" s="379" t="s">
        <v>461</v>
      </c>
      <c r="B202" s="380">
        <v>127420957133</v>
      </c>
      <c r="C202" s="380">
        <v>134718280635</v>
      </c>
      <c r="D202" s="380">
        <v>111956050691</v>
      </c>
      <c r="E202" s="380">
        <v>104755203912</v>
      </c>
      <c r="F202" s="380">
        <v>85110174419</v>
      </c>
      <c r="G202" s="380">
        <v>79535872077</v>
      </c>
      <c r="H202" s="380">
        <v>78596555657</v>
      </c>
      <c r="I202" s="381" t="s">
        <v>985</v>
      </c>
    </row>
    <row r="203" spans="1:9" ht="19.5" thickBot="1">
      <c r="A203" s="376" t="s">
        <v>463</v>
      </c>
      <c r="B203" s="377">
        <v>409018374</v>
      </c>
      <c r="C203" s="377">
        <v>508467707</v>
      </c>
      <c r="D203" s="377">
        <v>408931934</v>
      </c>
      <c r="E203" s="377">
        <v>360832330</v>
      </c>
      <c r="F203" s="377">
        <v>308495723</v>
      </c>
      <c r="G203" s="377">
        <v>262738768</v>
      </c>
      <c r="H203" s="377">
        <v>257253471</v>
      </c>
      <c r="I203" s="378" t="s">
        <v>986</v>
      </c>
    </row>
    <row r="204" spans="1:9" ht="19.5" thickBot="1">
      <c r="A204" s="379" t="s">
        <v>952</v>
      </c>
      <c r="B204" s="380">
        <v>409018374</v>
      </c>
      <c r="C204" s="380">
        <v>508467707</v>
      </c>
      <c r="D204" s="380">
        <v>408931934</v>
      </c>
      <c r="E204" s="380">
        <v>360832330</v>
      </c>
      <c r="F204" s="380">
        <v>308495723</v>
      </c>
      <c r="G204" s="380">
        <v>262738768</v>
      </c>
      <c r="H204" s="380">
        <v>257253471</v>
      </c>
      <c r="I204" s="381" t="s">
        <v>986</v>
      </c>
    </row>
    <row r="205" spans="1:9" ht="28.5" thickBot="1">
      <c r="A205" s="385" t="s">
        <v>979</v>
      </c>
      <c r="B205" s="386">
        <v>68107246</v>
      </c>
      <c r="C205" s="386">
        <v>68107246</v>
      </c>
      <c r="D205" s="386">
        <v>47038400</v>
      </c>
      <c r="E205" s="386">
        <v>21832933</v>
      </c>
      <c r="F205" s="386">
        <v>21832933</v>
      </c>
      <c r="G205" s="386">
        <v>9239632</v>
      </c>
      <c r="H205" s="386">
        <v>9210124</v>
      </c>
      <c r="I205" s="387" t="s">
        <v>1004</v>
      </c>
    </row>
    <row r="206" spans="1:9" ht="15.75" thickBot="1">
      <c r="A206" s="1309" t="s">
        <v>953</v>
      </c>
      <c r="B206" s="1319" t="s">
        <v>466</v>
      </c>
      <c r="C206" s="1319" t="s">
        <v>467</v>
      </c>
      <c r="D206" s="1309" t="s">
        <v>468</v>
      </c>
      <c r="E206" s="1309" t="s">
        <v>469</v>
      </c>
      <c r="F206" s="1314" t="s">
        <v>470</v>
      </c>
      <c r="G206" s="1315"/>
      <c r="H206" s="1316"/>
      <c r="I206" s="1309" t="s">
        <v>471</v>
      </c>
    </row>
    <row r="207" spans="1:9" ht="45.75" thickBot="1">
      <c r="A207" s="1310"/>
      <c r="B207" s="1320"/>
      <c r="C207" s="1320"/>
      <c r="D207" s="1310"/>
      <c r="E207" s="1310"/>
      <c r="F207" s="388" t="s">
        <v>472</v>
      </c>
      <c r="G207" s="389" t="s">
        <v>473</v>
      </c>
      <c r="H207" s="389" t="s">
        <v>474</v>
      </c>
      <c r="I207" s="1310"/>
    </row>
    <row r="208" spans="1:9" ht="43.5" thickBot="1">
      <c r="A208" s="390" t="s">
        <v>964</v>
      </c>
      <c r="B208" s="380">
        <v>68107246</v>
      </c>
      <c r="C208" s="380">
        <v>68107246</v>
      </c>
      <c r="D208" s="380">
        <v>47038400</v>
      </c>
      <c r="E208" s="380">
        <v>21832933</v>
      </c>
      <c r="F208" s="380">
        <v>21832933</v>
      </c>
      <c r="G208" s="380">
        <v>9239632</v>
      </c>
      <c r="H208" s="380">
        <v>9210124</v>
      </c>
      <c r="I208" s="381" t="s">
        <v>1005</v>
      </c>
    </row>
    <row r="216" spans="1:9" ht="15">
      <c r="A216" s="1317" t="s">
        <v>455</v>
      </c>
      <c r="B216" s="1317"/>
      <c r="C216" s="1317"/>
      <c r="D216" s="1317"/>
      <c r="E216" s="1317"/>
      <c r="F216" s="1317"/>
      <c r="G216" s="1317"/>
      <c r="H216" s="1317"/>
      <c r="I216" s="1317"/>
    </row>
    <row r="217" spans="1:9">
      <c r="A217" s="1318" t="s">
        <v>456</v>
      </c>
      <c r="B217" s="1318"/>
      <c r="C217" s="1318"/>
      <c r="D217" s="1318"/>
      <c r="E217" s="1318"/>
      <c r="F217" s="1318"/>
      <c r="G217" s="1318"/>
      <c r="H217" s="1318"/>
      <c r="I217" s="1318"/>
    </row>
    <row r="218" spans="1:9">
      <c r="A218" s="1312"/>
      <c r="B218" s="1312"/>
      <c r="C218" s="1312"/>
      <c r="D218" s="1312"/>
      <c r="E218" s="1312"/>
      <c r="F218" s="1312"/>
      <c r="G218" s="1312"/>
      <c r="H218" s="1312"/>
      <c r="I218" s="1312"/>
    </row>
    <row r="219" spans="1:9">
      <c r="A219" s="1311" t="s">
        <v>951</v>
      </c>
      <c r="B219" s="1311"/>
      <c r="C219" s="1311"/>
      <c r="D219" s="1311"/>
      <c r="E219" s="1311"/>
      <c r="F219" s="1311"/>
      <c r="G219" s="1311"/>
      <c r="H219" s="1311"/>
      <c r="I219" s="1311"/>
    </row>
    <row r="220" spans="1:9">
      <c r="A220" s="1312"/>
      <c r="B220" s="1312"/>
      <c r="C220" s="1312"/>
      <c r="D220" s="1312"/>
      <c r="E220" s="1312"/>
      <c r="F220" s="1312"/>
      <c r="G220" s="1312"/>
      <c r="H220" s="1312"/>
      <c r="I220" s="1312"/>
    </row>
    <row r="221" spans="1:9">
      <c r="A221" s="1313" t="s">
        <v>458</v>
      </c>
      <c r="B221" s="1313"/>
      <c r="C221" s="1313"/>
      <c r="D221" s="1313"/>
      <c r="E221" s="1313"/>
      <c r="F221" s="1313"/>
      <c r="G221" s="1313"/>
      <c r="H221" s="1313"/>
      <c r="I221" s="1313"/>
    </row>
    <row r="222" spans="1:9" ht="13.5" thickBot="1">
      <c r="A222" s="1313" t="s">
        <v>459</v>
      </c>
      <c r="B222" s="1313"/>
      <c r="C222" s="1313"/>
      <c r="D222" s="1313"/>
      <c r="E222" s="1313"/>
      <c r="F222" s="1313"/>
      <c r="G222" s="1313"/>
      <c r="H222" s="1313"/>
      <c r="I222" s="1313"/>
    </row>
    <row r="223" spans="1:9" ht="15" thickBot="1">
      <c r="A223" s="419" t="s">
        <v>0</v>
      </c>
      <c r="B223" s="420">
        <v>183029770158</v>
      </c>
      <c r="C223" s="420">
        <v>215148794119</v>
      </c>
      <c r="D223" s="420">
        <v>178643184101</v>
      </c>
      <c r="E223" s="420">
        <v>161429843140</v>
      </c>
      <c r="F223" s="420">
        <v>133402835103</v>
      </c>
      <c r="G223" s="420">
        <v>123508583604</v>
      </c>
      <c r="H223" s="420">
        <v>121427380120</v>
      </c>
      <c r="I223" s="421" t="s">
        <v>984</v>
      </c>
    </row>
    <row r="224" spans="1:9" ht="15" thickBot="1">
      <c r="A224" s="416" t="s">
        <v>461</v>
      </c>
      <c r="B224" s="417">
        <v>127420957133</v>
      </c>
      <c r="C224" s="417">
        <v>134718280635</v>
      </c>
      <c r="D224" s="417">
        <v>111956050691</v>
      </c>
      <c r="E224" s="417">
        <v>104755203912</v>
      </c>
      <c r="F224" s="417">
        <v>85110174419</v>
      </c>
      <c r="G224" s="417">
        <v>79535872077</v>
      </c>
      <c r="H224" s="417">
        <v>78596555657</v>
      </c>
      <c r="I224" s="418" t="s">
        <v>985</v>
      </c>
    </row>
    <row r="225" spans="1:9" ht="19.5" thickBot="1">
      <c r="A225" s="413" t="s">
        <v>463</v>
      </c>
      <c r="B225" s="414">
        <v>409018374</v>
      </c>
      <c r="C225" s="414">
        <v>508467707</v>
      </c>
      <c r="D225" s="414">
        <v>408931934</v>
      </c>
      <c r="E225" s="414">
        <v>360832330</v>
      </c>
      <c r="F225" s="414">
        <v>308495723</v>
      </c>
      <c r="G225" s="414">
        <v>262738768</v>
      </c>
      <c r="H225" s="414">
        <v>257253471</v>
      </c>
      <c r="I225" s="415" t="s">
        <v>986</v>
      </c>
    </row>
    <row r="226" spans="1:9" ht="19.5" thickBot="1">
      <c r="A226" s="416" t="s">
        <v>952</v>
      </c>
      <c r="B226" s="417">
        <v>409018374</v>
      </c>
      <c r="C226" s="417">
        <v>508467707</v>
      </c>
      <c r="D226" s="417">
        <v>408931934</v>
      </c>
      <c r="E226" s="417">
        <v>360832330</v>
      </c>
      <c r="F226" s="417">
        <v>308495723</v>
      </c>
      <c r="G226" s="417">
        <v>262738768</v>
      </c>
      <c r="H226" s="417">
        <v>257253471</v>
      </c>
      <c r="I226" s="418" t="s">
        <v>986</v>
      </c>
    </row>
    <row r="227" spans="1:9" ht="15.75" thickBot="1">
      <c r="A227" s="1309" t="s">
        <v>465</v>
      </c>
      <c r="B227" s="1319" t="s">
        <v>466</v>
      </c>
      <c r="C227" s="1319" t="s">
        <v>467</v>
      </c>
      <c r="D227" s="1309" t="s">
        <v>468</v>
      </c>
      <c r="E227" s="1309" t="s">
        <v>469</v>
      </c>
      <c r="F227" s="1314" t="s">
        <v>470</v>
      </c>
      <c r="G227" s="1315"/>
      <c r="H227" s="1316"/>
      <c r="I227" s="1309" t="s">
        <v>471</v>
      </c>
    </row>
    <row r="228" spans="1:9" ht="45.75" thickBot="1">
      <c r="A228" s="1310"/>
      <c r="B228" s="1320"/>
      <c r="C228" s="1320"/>
      <c r="D228" s="1310"/>
      <c r="E228" s="1310"/>
      <c r="F228" s="422" t="s">
        <v>472</v>
      </c>
      <c r="G228" s="423" t="s">
        <v>473</v>
      </c>
      <c r="H228" s="423" t="s">
        <v>474</v>
      </c>
      <c r="I228" s="1310"/>
    </row>
    <row r="229" spans="1:9" ht="43.5" thickBot="1">
      <c r="A229" s="424" t="s">
        <v>475</v>
      </c>
      <c r="B229" s="417">
        <v>270697813</v>
      </c>
      <c r="C229" s="417">
        <v>307015412</v>
      </c>
      <c r="D229" s="417">
        <v>258944248</v>
      </c>
      <c r="E229" s="417">
        <v>227471327</v>
      </c>
      <c r="F229" s="417">
        <v>190748789</v>
      </c>
      <c r="G229" s="417">
        <v>162750798</v>
      </c>
      <c r="H229" s="417">
        <v>158762058</v>
      </c>
      <c r="I229" s="418" t="s">
        <v>1015</v>
      </c>
    </row>
    <row r="230" spans="1:9" ht="29.25" thickBot="1">
      <c r="A230" s="424" t="s">
        <v>477</v>
      </c>
      <c r="B230" s="425">
        <v>124476350</v>
      </c>
      <c r="C230" s="425">
        <v>168579491</v>
      </c>
      <c r="D230" s="425">
        <v>127328133</v>
      </c>
      <c r="E230" s="425">
        <v>114741282</v>
      </c>
      <c r="F230" s="425">
        <v>99834197</v>
      </c>
      <c r="G230" s="425">
        <v>86921395</v>
      </c>
      <c r="H230" s="425">
        <v>85446260</v>
      </c>
      <c r="I230" s="426" t="s">
        <v>1016</v>
      </c>
    </row>
    <row r="231" spans="1:9" ht="57.75" thickBot="1">
      <c r="A231" s="424" t="s">
        <v>479</v>
      </c>
      <c r="B231" s="425">
        <v>13844211</v>
      </c>
      <c r="C231" s="425">
        <v>32872804</v>
      </c>
      <c r="D231" s="425">
        <v>22659553</v>
      </c>
      <c r="E231" s="425">
        <v>18619721</v>
      </c>
      <c r="F231" s="425">
        <v>17912736</v>
      </c>
      <c r="G231" s="425">
        <v>13066574</v>
      </c>
      <c r="H231" s="425">
        <v>13045153</v>
      </c>
      <c r="I231" s="426" t="s">
        <v>480</v>
      </c>
    </row>
    <row r="236" spans="1:9" ht="15">
      <c r="A236" s="1317" t="s">
        <v>455</v>
      </c>
      <c r="B236" s="1317"/>
      <c r="C236" s="1317"/>
      <c r="D236" s="1317"/>
      <c r="E236" s="1317"/>
      <c r="F236" s="1317"/>
      <c r="G236" s="1317"/>
      <c r="H236" s="1317"/>
      <c r="I236" s="1317"/>
    </row>
    <row r="237" spans="1:9">
      <c r="A237" s="1318" t="s">
        <v>456</v>
      </c>
      <c r="B237" s="1318"/>
      <c r="C237" s="1318"/>
      <c r="D237" s="1318"/>
      <c r="E237" s="1318"/>
      <c r="F237" s="1318"/>
      <c r="G237" s="1318"/>
      <c r="H237" s="1318"/>
      <c r="I237" s="1318"/>
    </row>
    <row r="238" spans="1:9">
      <c r="A238" s="1312"/>
      <c r="B238" s="1312"/>
      <c r="C238" s="1312"/>
      <c r="D238" s="1312"/>
      <c r="E238" s="1312"/>
      <c r="F238" s="1312"/>
      <c r="G238" s="1312"/>
      <c r="H238" s="1312"/>
      <c r="I238" s="1312"/>
    </row>
    <row r="239" spans="1:9">
      <c r="A239" s="1311" t="s">
        <v>951</v>
      </c>
      <c r="B239" s="1311"/>
      <c r="C239" s="1311"/>
      <c r="D239" s="1311"/>
      <c r="E239" s="1311"/>
      <c r="F239" s="1311"/>
      <c r="G239" s="1311"/>
      <c r="H239" s="1311"/>
      <c r="I239" s="1311"/>
    </row>
    <row r="240" spans="1:9">
      <c r="A240" s="1312"/>
      <c r="B240" s="1312"/>
      <c r="C240" s="1312"/>
      <c r="D240" s="1312"/>
      <c r="E240" s="1312"/>
      <c r="F240" s="1312"/>
      <c r="G240" s="1312"/>
      <c r="H240" s="1312"/>
      <c r="I240" s="1312"/>
    </row>
    <row r="241" spans="1:9">
      <c r="A241" s="1313" t="s">
        <v>481</v>
      </c>
      <c r="B241" s="1313"/>
      <c r="C241" s="1313"/>
      <c r="D241" s="1313"/>
      <c r="E241" s="1313"/>
      <c r="F241" s="1313"/>
      <c r="G241" s="1313"/>
      <c r="H241" s="1313"/>
      <c r="I241" s="1313"/>
    </row>
    <row r="242" spans="1:9" ht="13.5" thickBot="1">
      <c r="A242" s="1313" t="s">
        <v>459</v>
      </c>
      <c r="B242" s="1313"/>
      <c r="C242" s="1313"/>
      <c r="D242" s="1313"/>
      <c r="E242" s="1313"/>
      <c r="F242" s="1313"/>
      <c r="G242" s="1313"/>
      <c r="H242" s="1313"/>
      <c r="I242" s="1313"/>
    </row>
    <row r="243" spans="1:9" ht="15" thickBot="1">
      <c r="A243" s="431" t="s">
        <v>0</v>
      </c>
      <c r="B243" s="432">
        <v>177367859707</v>
      </c>
      <c r="C243" s="432">
        <v>217254208912</v>
      </c>
      <c r="D243" s="432">
        <v>199474122166</v>
      </c>
      <c r="E243" s="432">
        <v>191603298076</v>
      </c>
      <c r="F243" s="432">
        <v>185767485991</v>
      </c>
      <c r="G243" s="432">
        <v>182637636544</v>
      </c>
      <c r="H243" s="432">
        <v>181434084851</v>
      </c>
      <c r="I243" s="433" t="s">
        <v>482</v>
      </c>
    </row>
    <row r="244" spans="1:9" ht="15" thickBot="1">
      <c r="A244" s="428" t="s">
        <v>461</v>
      </c>
      <c r="B244" s="429">
        <v>124582104147</v>
      </c>
      <c r="C244" s="429">
        <v>133020679221</v>
      </c>
      <c r="D244" s="429">
        <v>121630904882</v>
      </c>
      <c r="E244" s="429">
        <v>119322915354</v>
      </c>
      <c r="F244" s="429">
        <v>118843331959</v>
      </c>
      <c r="G244" s="429">
        <v>118498871641</v>
      </c>
      <c r="H244" s="429">
        <v>117442239524</v>
      </c>
      <c r="I244" s="430" t="s">
        <v>483</v>
      </c>
    </row>
    <row r="245" spans="1:9" ht="19.5" thickBot="1">
      <c r="A245" s="434" t="s">
        <v>463</v>
      </c>
      <c r="B245" s="435">
        <v>401497719</v>
      </c>
      <c r="C245" s="435">
        <v>530445818</v>
      </c>
      <c r="D245" s="435">
        <v>415183669</v>
      </c>
      <c r="E245" s="435">
        <v>409596446</v>
      </c>
      <c r="F245" s="435">
        <v>401052457</v>
      </c>
      <c r="G245" s="435">
        <v>400743398</v>
      </c>
      <c r="H245" s="435">
        <v>400431522</v>
      </c>
      <c r="I245" s="436" t="s">
        <v>484</v>
      </c>
    </row>
    <row r="246" spans="1:9" ht="15.75" thickBot="1">
      <c r="A246" s="1309" t="s">
        <v>465</v>
      </c>
      <c r="B246" s="1319" t="s">
        <v>466</v>
      </c>
      <c r="C246" s="1319" t="s">
        <v>467</v>
      </c>
      <c r="D246" s="1309" t="s">
        <v>468</v>
      </c>
      <c r="E246" s="1309" t="s">
        <v>469</v>
      </c>
      <c r="F246" s="1314" t="s">
        <v>470</v>
      </c>
      <c r="G246" s="1315"/>
      <c r="H246" s="1316"/>
      <c r="I246" s="1309" t="s">
        <v>471</v>
      </c>
    </row>
    <row r="247" spans="1:9" ht="45.75" thickBot="1">
      <c r="A247" s="1310"/>
      <c r="B247" s="1320"/>
      <c r="C247" s="1320"/>
      <c r="D247" s="1310"/>
      <c r="E247" s="1310"/>
      <c r="F247" s="437" t="s">
        <v>472</v>
      </c>
      <c r="G247" s="438" t="s">
        <v>473</v>
      </c>
      <c r="H247" s="438" t="s">
        <v>474</v>
      </c>
      <c r="I247" s="1310"/>
    </row>
    <row r="248" spans="1:9" ht="43.5" thickBot="1">
      <c r="A248" s="439" t="s">
        <v>475</v>
      </c>
      <c r="B248" s="429">
        <v>267263953</v>
      </c>
      <c r="C248" s="429">
        <v>311377815</v>
      </c>
      <c r="D248" s="429">
        <v>235805209</v>
      </c>
      <c r="E248" s="429">
        <v>233213296</v>
      </c>
      <c r="F248" s="429">
        <v>228152616</v>
      </c>
      <c r="G248" s="429">
        <v>228022569</v>
      </c>
      <c r="H248" s="429">
        <v>227757976</v>
      </c>
      <c r="I248" s="430" t="s">
        <v>485</v>
      </c>
    </row>
    <row r="249" spans="1:9" ht="29.25" thickBot="1">
      <c r="A249" s="439" t="s">
        <v>477</v>
      </c>
      <c r="B249" s="440">
        <v>112946902</v>
      </c>
      <c r="C249" s="440">
        <v>159525600</v>
      </c>
      <c r="D249" s="440">
        <v>142393081</v>
      </c>
      <c r="E249" s="440">
        <v>140419604</v>
      </c>
      <c r="F249" s="440">
        <v>137635412</v>
      </c>
      <c r="G249" s="440">
        <v>137616632</v>
      </c>
      <c r="H249" s="440">
        <v>137591301</v>
      </c>
      <c r="I249" s="441" t="s">
        <v>486</v>
      </c>
    </row>
    <row r="250" spans="1:9" ht="57.75" thickBot="1">
      <c r="A250" s="439" t="s">
        <v>479</v>
      </c>
      <c r="B250" s="440">
        <v>21286864</v>
      </c>
      <c r="C250" s="440">
        <v>59542403</v>
      </c>
      <c r="D250" s="440">
        <v>36985380</v>
      </c>
      <c r="E250" s="440">
        <v>35963546</v>
      </c>
      <c r="F250" s="440">
        <v>35264428</v>
      </c>
      <c r="G250" s="440">
        <v>35104197</v>
      </c>
      <c r="H250" s="440">
        <v>35082245</v>
      </c>
      <c r="I250" s="441" t="s">
        <v>487</v>
      </c>
    </row>
    <row r="258" spans="1:9" ht="15">
      <c r="A258" s="1308" t="s">
        <v>455</v>
      </c>
      <c r="B258" s="1308"/>
      <c r="C258" s="1308"/>
      <c r="D258" s="1308"/>
      <c r="E258" s="1308"/>
      <c r="F258" s="1308"/>
      <c r="G258" s="1308"/>
      <c r="H258" s="1308"/>
      <c r="I258" s="1308"/>
    </row>
    <row r="259" spans="1:9">
      <c r="A259" s="1297" t="s">
        <v>456</v>
      </c>
      <c r="B259" s="1297"/>
      <c r="C259" s="1297"/>
      <c r="D259" s="1297"/>
      <c r="E259" s="1297"/>
      <c r="F259" s="1297"/>
      <c r="G259" s="1297"/>
      <c r="H259" s="1297"/>
      <c r="I259" s="1297"/>
    </row>
    <row r="260" spans="1:9">
      <c r="A260" s="1298"/>
      <c r="B260" s="1298"/>
      <c r="C260" s="1298"/>
      <c r="D260" s="1298"/>
      <c r="E260" s="1298"/>
      <c r="F260" s="1298"/>
      <c r="G260" s="1298"/>
      <c r="H260" s="1298"/>
      <c r="I260" s="1298"/>
    </row>
    <row r="261" spans="1:9">
      <c r="A261" s="1299" t="s">
        <v>951</v>
      </c>
      <c r="B261" s="1299"/>
      <c r="C261" s="1299"/>
      <c r="D261" s="1299"/>
      <c r="E261" s="1299"/>
      <c r="F261" s="1299"/>
      <c r="G261" s="1299"/>
      <c r="H261" s="1299"/>
      <c r="I261" s="1299"/>
    </row>
    <row r="262" spans="1:9">
      <c r="A262" s="1298"/>
      <c r="B262" s="1298"/>
      <c r="C262" s="1298"/>
      <c r="D262" s="1298"/>
      <c r="E262" s="1298"/>
      <c r="F262" s="1298"/>
      <c r="G262" s="1298"/>
      <c r="H262" s="1298"/>
      <c r="I262" s="1298"/>
    </row>
    <row r="263" spans="1:9">
      <c r="A263" s="1300" t="s">
        <v>481</v>
      </c>
      <c r="B263" s="1300"/>
      <c r="C263" s="1300"/>
      <c r="D263" s="1300"/>
      <c r="E263" s="1300"/>
      <c r="F263" s="1300"/>
      <c r="G263" s="1300"/>
      <c r="H263" s="1300"/>
      <c r="I263" s="1300"/>
    </row>
    <row r="264" spans="1:9" ht="13.5" thickBot="1">
      <c r="A264" s="1300" t="s">
        <v>459</v>
      </c>
      <c r="B264" s="1300"/>
      <c r="C264" s="1300"/>
      <c r="D264" s="1300"/>
      <c r="E264" s="1300"/>
      <c r="F264" s="1300"/>
      <c r="G264" s="1300"/>
      <c r="H264" s="1300"/>
      <c r="I264" s="1300"/>
    </row>
    <row r="265" spans="1:9" ht="15" thickBot="1">
      <c r="A265" s="230" t="s">
        <v>0</v>
      </c>
      <c r="B265" s="228">
        <v>177367859707</v>
      </c>
      <c r="C265" s="228">
        <v>217254208912</v>
      </c>
      <c r="D265" s="228">
        <v>199474122166</v>
      </c>
      <c r="E265" s="228">
        <v>191603298076</v>
      </c>
      <c r="F265" s="228">
        <v>185767485991</v>
      </c>
      <c r="G265" s="228">
        <v>182637636544</v>
      </c>
      <c r="H265" s="228">
        <v>181434084851</v>
      </c>
      <c r="I265" s="225" t="s">
        <v>482</v>
      </c>
    </row>
    <row r="266" spans="1:9" ht="15" thickBot="1">
      <c r="A266" s="223" t="s">
        <v>461</v>
      </c>
      <c r="B266" s="222">
        <v>124582104147</v>
      </c>
      <c r="C266" s="222">
        <v>133020679221</v>
      </c>
      <c r="D266" s="222">
        <v>121630904882</v>
      </c>
      <c r="E266" s="222">
        <v>119322915354</v>
      </c>
      <c r="F266" s="222">
        <v>118843331959</v>
      </c>
      <c r="G266" s="222">
        <v>118498871641</v>
      </c>
      <c r="H266" s="222">
        <v>117442239524</v>
      </c>
      <c r="I266" s="231" t="s">
        <v>483</v>
      </c>
    </row>
    <row r="267" spans="1:9" ht="19.5" thickBot="1">
      <c r="A267" s="396" t="s">
        <v>463</v>
      </c>
      <c r="B267" s="427">
        <v>401497719</v>
      </c>
      <c r="C267" s="427">
        <v>530445818</v>
      </c>
      <c r="D267" s="427">
        <v>415183669</v>
      </c>
      <c r="E267" s="427">
        <v>409596446</v>
      </c>
      <c r="F267" s="427">
        <v>401052457</v>
      </c>
      <c r="G267" s="427">
        <v>400743398</v>
      </c>
      <c r="H267" s="427">
        <v>400431522</v>
      </c>
      <c r="I267" s="407" t="s">
        <v>484</v>
      </c>
    </row>
    <row r="268" spans="1:9" ht="19.5" thickBot="1">
      <c r="A268" s="223" t="s">
        <v>952</v>
      </c>
      <c r="B268" s="222">
        <v>401497719</v>
      </c>
      <c r="C268" s="222">
        <v>530445818</v>
      </c>
      <c r="D268" s="222">
        <v>415183669</v>
      </c>
      <c r="E268" s="222">
        <v>409596446</v>
      </c>
      <c r="F268" s="222">
        <v>401052457</v>
      </c>
      <c r="G268" s="222">
        <v>400743398</v>
      </c>
      <c r="H268" s="222">
        <v>400431522</v>
      </c>
      <c r="I268" s="231" t="s">
        <v>484</v>
      </c>
    </row>
    <row r="269" spans="1:9" ht="19.5" thickBot="1">
      <c r="A269" s="229" t="s">
        <v>1023</v>
      </c>
      <c r="B269" s="227">
        <v>398801186</v>
      </c>
      <c r="C269" s="227">
        <v>527716047</v>
      </c>
      <c r="D269" s="227">
        <v>413022800</v>
      </c>
      <c r="E269" s="227">
        <v>407444337</v>
      </c>
      <c r="F269" s="227">
        <v>398987219</v>
      </c>
      <c r="G269" s="227">
        <v>398678160</v>
      </c>
      <c r="H269" s="227">
        <v>398366284</v>
      </c>
      <c r="I269" s="224" t="s">
        <v>484</v>
      </c>
    </row>
    <row r="270" spans="1:9" ht="15.75" thickBot="1">
      <c r="A270" s="1301" t="s">
        <v>953</v>
      </c>
      <c r="B270" s="1303" t="s">
        <v>466</v>
      </c>
      <c r="C270" s="1303" t="s">
        <v>467</v>
      </c>
      <c r="D270" s="1301" t="s">
        <v>468</v>
      </c>
      <c r="E270" s="1301" t="s">
        <v>469</v>
      </c>
      <c r="F270" s="1305" t="s">
        <v>470</v>
      </c>
      <c r="G270" s="1306"/>
      <c r="H270" s="1307"/>
      <c r="I270" s="1301" t="s">
        <v>471</v>
      </c>
    </row>
    <row r="271" spans="1:9" ht="45.75" thickBot="1">
      <c r="A271" s="1302"/>
      <c r="B271" s="1304"/>
      <c r="C271" s="1304"/>
      <c r="D271" s="1302"/>
      <c r="E271" s="1302"/>
      <c r="F271" s="221" t="s">
        <v>472</v>
      </c>
      <c r="G271" s="246" t="s">
        <v>473</v>
      </c>
      <c r="H271" s="246" t="s">
        <v>474</v>
      </c>
      <c r="I271" s="1302"/>
    </row>
    <row r="272" spans="1:9" ht="29.25" thickBot="1">
      <c r="A272" s="247" t="s">
        <v>954</v>
      </c>
      <c r="B272" s="222">
        <v>55542560</v>
      </c>
      <c r="C272" s="222">
        <v>74519701</v>
      </c>
      <c r="D272" s="222">
        <v>73770778</v>
      </c>
      <c r="E272" s="222">
        <v>73714324</v>
      </c>
      <c r="F272" s="222">
        <v>71066395</v>
      </c>
      <c r="G272" s="222">
        <v>71014368</v>
      </c>
      <c r="H272" s="222">
        <v>71014368</v>
      </c>
      <c r="I272" s="231" t="s">
        <v>955</v>
      </c>
    </row>
    <row r="273" spans="1:9" ht="43.5" thickBot="1">
      <c r="A273" s="247" t="s">
        <v>956</v>
      </c>
      <c r="B273" s="249"/>
      <c r="C273" s="248">
        <v>57728</v>
      </c>
      <c r="D273" s="248">
        <v>57724</v>
      </c>
      <c r="E273" s="248">
        <v>57724</v>
      </c>
      <c r="F273" s="248">
        <v>57724</v>
      </c>
      <c r="G273" s="248">
        <v>57724</v>
      </c>
      <c r="H273" s="248">
        <v>57724</v>
      </c>
      <c r="I273" s="249" t="s">
        <v>961</v>
      </c>
    </row>
    <row r="274" spans="1:9" ht="15" thickBot="1">
      <c r="A274" s="247" t="s">
        <v>958</v>
      </c>
      <c r="B274" s="248">
        <v>294105360</v>
      </c>
      <c r="C274" s="248">
        <v>365927001</v>
      </c>
      <c r="D274" s="248">
        <v>299062696</v>
      </c>
      <c r="E274" s="248">
        <v>293720089</v>
      </c>
      <c r="F274" s="248">
        <v>288314278</v>
      </c>
      <c r="G274" s="248">
        <v>288057847</v>
      </c>
      <c r="H274" s="248">
        <v>287755002</v>
      </c>
      <c r="I274" s="249" t="s">
        <v>959</v>
      </c>
    </row>
    <row r="275" spans="1:9" ht="29.25" thickBot="1">
      <c r="A275" s="247" t="s">
        <v>960</v>
      </c>
      <c r="B275" s="249"/>
      <c r="C275" s="248">
        <v>202008</v>
      </c>
      <c r="D275" s="248">
        <v>202008</v>
      </c>
      <c r="E275" s="248">
        <v>202008</v>
      </c>
      <c r="F275" s="248">
        <v>202008</v>
      </c>
      <c r="G275" s="248">
        <v>202008</v>
      </c>
      <c r="H275" s="248">
        <v>202008</v>
      </c>
      <c r="I275" s="249" t="s">
        <v>961</v>
      </c>
    </row>
    <row r="276" spans="1:9" ht="15" thickBot="1">
      <c r="A276" s="247" t="s">
        <v>962</v>
      </c>
      <c r="B276" s="248">
        <v>544691</v>
      </c>
      <c r="C276" s="248">
        <v>14297276</v>
      </c>
      <c r="D276" s="248">
        <v>14263466</v>
      </c>
      <c r="E276" s="248">
        <v>14237654</v>
      </c>
      <c r="F276" s="248">
        <v>13943203</v>
      </c>
      <c r="G276" s="248">
        <v>13942603</v>
      </c>
      <c r="H276" s="248">
        <v>13933572</v>
      </c>
      <c r="I276" s="249" t="s">
        <v>963</v>
      </c>
    </row>
    <row r="277" spans="1:9" ht="43.5" thickBot="1">
      <c r="A277" s="247" t="s">
        <v>964</v>
      </c>
      <c r="B277" s="248">
        <v>48608575</v>
      </c>
      <c r="C277" s="248">
        <v>72712333</v>
      </c>
      <c r="D277" s="248">
        <v>25666128</v>
      </c>
      <c r="E277" s="248">
        <v>25512538</v>
      </c>
      <c r="F277" s="248">
        <v>25403612</v>
      </c>
      <c r="G277" s="248">
        <v>25403612</v>
      </c>
      <c r="H277" s="248">
        <v>25403612</v>
      </c>
      <c r="I277" s="249" t="s">
        <v>965</v>
      </c>
    </row>
    <row r="283" spans="1:9" ht="15">
      <c r="A283" s="1317" t="s">
        <v>455</v>
      </c>
      <c r="B283" s="1317"/>
      <c r="C283" s="1317"/>
      <c r="D283" s="1317"/>
      <c r="E283" s="1317"/>
      <c r="F283" s="1317"/>
      <c r="G283" s="1317"/>
      <c r="H283" s="1317"/>
      <c r="I283" s="1317"/>
    </row>
    <row r="284" spans="1:9">
      <c r="A284" s="1318" t="s">
        <v>456</v>
      </c>
      <c r="B284" s="1318"/>
      <c r="C284" s="1318"/>
      <c r="D284" s="1318"/>
      <c r="E284" s="1318"/>
      <c r="F284" s="1318"/>
      <c r="G284" s="1318"/>
      <c r="H284" s="1318"/>
      <c r="I284" s="1318"/>
    </row>
    <row r="285" spans="1:9">
      <c r="A285" s="1312"/>
      <c r="B285" s="1312"/>
      <c r="C285" s="1312"/>
      <c r="D285" s="1312"/>
      <c r="E285" s="1312"/>
      <c r="F285" s="1312"/>
      <c r="G285" s="1312"/>
      <c r="H285" s="1312"/>
      <c r="I285" s="1312"/>
    </row>
    <row r="286" spans="1:9">
      <c r="A286" s="1311" t="s">
        <v>951</v>
      </c>
      <c r="B286" s="1311"/>
      <c r="C286" s="1311"/>
      <c r="D286" s="1311"/>
      <c r="E286" s="1311"/>
      <c r="F286" s="1311"/>
      <c r="G286" s="1311"/>
      <c r="H286" s="1311"/>
      <c r="I286" s="1311"/>
    </row>
    <row r="287" spans="1:9">
      <c r="A287" s="1312"/>
      <c r="B287" s="1312"/>
      <c r="C287" s="1312"/>
      <c r="D287" s="1312"/>
      <c r="E287" s="1312"/>
      <c r="F287" s="1312"/>
      <c r="G287" s="1312"/>
      <c r="H287" s="1312"/>
      <c r="I287" s="1312"/>
    </row>
    <row r="288" spans="1:9">
      <c r="A288" s="1313" t="s">
        <v>481</v>
      </c>
      <c r="B288" s="1313"/>
      <c r="C288" s="1313"/>
      <c r="D288" s="1313"/>
      <c r="E288" s="1313"/>
      <c r="F288" s="1313"/>
      <c r="G288" s="1313"/>
      <c r="H288" s="1313"/>
      <c r="I288" s="1313"/>
    </row>
    <row r="289" spans="1:9" ht="13.5" thickBot="1">
      <c r="A289" s="1313" t="s">
        <v>459</v>
      </c>
      <c r="B289" s="1313"/>
      <c r="C289" s="1313"/>
      <c r="D289" s="1313"/>
      <c r="E289" s="1313"/>
      <c r="F289" s="1313"/>
      <c r="G289" s="1313"/>
      <c r="H289" s="1313"/>
      <c r="I289" s="1313"/>
    </row>
    <row r="290" spans="1:9" ht="15" thickBot="1">
      <c r="A290" s="456" t="s">
        <v>0</v>
      </c>
      <c r="B290" s="457">
        <v>177367859707</v>
      </c>
      <c r="C290" s="457">
        <v>217254208912</v>
      </c>
      <c r="D290" s="457">
        <v>199474122166</v>
      </c>
      <c r="E290" s="457">
        <v>191603298076</v>
      </c>
      <c r="F290" s="457">
        <v>185767485991</v>
      </c>
      <c r="G290" s="457">
        <v>182637636544</v>
      </c>
      <c r="H290" s="457">
        <v>181434084851</v>
      </c>
      <c r="I290" s="458" t="s">
        <v>482</v>
      </c>
    </row>
    <row r="291" spans="1:9" ht="15" thickBot="1">
      <c r="A291" s="453" t="s">
        <v>461</v>
      </c>
      <c r="B291" s="454">
        <v>124582104147</v>
      </c>
      <c r="C291" s="454">
        <v>133020679221</v>
      </c>
      <c r="D291" s="454">
        <v>121630904882</v>
      </c>
      <c r="E291" s="454">
        <v>119322915354</v>
      </c>
      <c r="F291" s="454">
        <v>118843331959</v>
      </c>
      <c r="G291" s="454">
        <v>118498871641</v>
      </c>
      <c r="H291" s="454">
        <v>117442239524</v>
      </c>
      <c r="I291" s="455" t="s">
        <v>483</v>
      </c>
    </row>
    <row r="292" spans="1:9" ht="19.5" thickBot="1">
      <c r="A292" s="450" t="s">
        <v>463</v>
      </c>
      <c r="B292" s="451">
        <v>401497719</v>
      </c>
      <c r="C292" s="451">
        <v>530445818</v>
      </c>
      <c r="D292" s="451">
        <v>415183669</v>
      </c>
      <c r="E292" s="451">
        <v>409596446</v>
      </c>
      <c r="F292" s="451">
        <v>401052457</v>
      </c>
      <c r="G292" s="451">
        <v>400743398</v>
      </c>
      <c r="H292" s="451">
        <v>400431522</v>
      </c>
      <c r="I292" s="452" t="s">
        <v>484</v>
      </c>
    </row>
    <row r="293" spans="1:9" ht="19.5" thickBot="1">
      <c r="A293" s="453" t="s">
        <v>952</v>
      </c>
      <c r="B293" s="454">
        <v>401497719</v>
      </c>
      <c r="C293" s="454">
        <v>530445818</v>
      </c>
      <c r="D293" s="454">
        <v>415183669</v>
      </c>
      <c r="E293" s="454">
        <v>409596446</v>
      </c>
      <c r="F293" s="454">
        <v>401052457</v>
      </c>
      <c r="G293" s="454">
        <v>400743398</v>
      </c>
      <c r="H293" s="454">
        <v>400431522</v>
      </c>
      <c r="I293" s="455" t="s">
        <v>484</v>
      </c>
    </row>
    <row r="294" spans="1:9" ht="15" thickBot="1">
      <c r="A294" s="459" t="s">
        <v>1024</v>
      </c>
      <c r="B294" s="460">
        <v>2696533</v>
      </c>
      <c r="C294" s="460">
        <v>2729771</v>
      </c>
      <c r="D294" s="460">
        <v>2160870</v>
      </c>
      <c r="E294" s="460">
        <v>2152109</v>
      </c>
      <c r="F294" s="460">
        <v>2065238</v>
      </c>
      <c r="G294" s="460">
        <v>2065238</v>
      </c>
      <c r="H294" s="460">
        <v>2065238</v>
      </c>
      <c r="I294" s="461" t="s">
        <v>1025</v>
      </c>
    </row>
    <row r="295" spans="1:9" ht="15.75" thickBot="1">
      <c r="A295" s="1309" t="s">
        <v>953</v>
      </c>
      <c r="B295" s="1319" t="s">
        <v>466</v>
      </c>
      <c r="C295" s="1319" t="s">
        <v>467</v>
      </c>
      <c r="D295" s="1309" t="s">
        <v>468</v>
      </c>
      <c r="E295" s="1309" t="s">
        <v>469</v>
      </c>
      <c r="F295" s="1314" t="s">
        <v>470</v>
      </c>
      <c r="G295" s="1315"/>
      <c r="H295" s="1316"/>
      <c r="I295" s="1309" t="s">
        <v>471</v>
      </c>
    </row>
    <row r="296" spans="1:9" ht="45.75" thickBot="1">
      <c r="A296" s="1310"/>
      <c r="B296" s="1320"/>
      <c r="C296" s="1320"/>
      <c r="D296" s="1310"/>
      <c r="E296" s="1310"/>
      <c r="F296" s="462" t="s">
        <v>472</v>
      </c>
      <c r="G296" s="463" t="s">
        <v>473</v>
      </c>
      <c r="H296" s="463" t="s">
        <v>474</v>
      </c>
      <c r="I296" s="1310"/>
    </row>
    <row r="297" spans="1:9" ht="43.5" thickBot="1">
      <c r="A297" s="464" t="s">
        <v>956</v>
      </c>
      <c r="B297" s="454">
        <v>2696533</v>
      </c>
      <c r="C297" s="454">
        <v>2729771</v>
      </c>
      <c r="D297" s="454">
        <v>2160870</v>
      </c>
      <c r="E297" s="454">
        <v>2152109</v>
      </c>
      <c r="F297" s="454">
        <v>2065238</v>
      </c>
      <c r="G297" s="454">
        <v>2065238</v>
      </c>
      <c r="H297" s="454">
        <v>2065238</v>
      </c>
      <c r="I297" s="455" t="s">
        <v>1026</v>
      </c>
    </row>
    <row r="305" spans="1:9" ht="15">
      <c r="A305" s="1317" t="s">
        <v>455</v>
      </c>
      <c r="B305" s="1317"/>
      <c r="C305" s="1317"/>
      <c r="D305" s="1317"/>
      <c r="E305" s="1317"/>
      <c r="F305" s="1317"/>
      <c r="G305" s="1317"/>
      <c r="H305" s="1317"/>
      <c r="I305" s="1317"/>
    </row>
    <row r="306" spans="1:9">
      <c r="A306" s="1318" t="s">
        <v>456</v>
      </c>
      <c r="B306" s="1318"/>
      <c r="C306" s="1318"/>
      <c r="D306" s="1318"/>
      <c r="E306" s="1318"/>
      <c r="F306" s="1318"/>
      <c r="G306" s="1318"/>
      <c r="H306" s="1318"/>
      <c r="I306" s="1318"/>
    </row>
    <row r="307" spans="1:9">
      <c r="A307" s="1312"/>
      <c r="B307" s="1312"/>
      <c r="C307" s="1312"/>
      <c r="D307" s="1312"/>
      <c r="E307" s="1312"/>
      <c r="F307" s="1312"/>
      <c r="G307" s="1312"/>
      <c r="H307" s="1312"/>
      <c r="I307" s="1312"/>
    </row>
    <row r="308" spans="1:9">
      <c r="A308" s="1311" t="s">
        <v>951</v>
      </c>
      <c r="B308" s="1311"/>
      <c r="C308" s="1311"/>
      <c r="D308" s="1311"/>
      <c r="E308" s="1311"/>
      <c r="F308" s="1311"/>
      <c r="G308" s="1311"/>
      <c r="H308" s="1311"/>
      <c r="I308" s="1311"/>
    </row>
    <row r="309" spans="1:9">
      <c r="A309" s="1312"/>
      <c r="B309" s="1312"/>
      <c r="C309" s="1312"/>
      <c r="D309" s="1312"/>
      <c r="E309" s="1312"/>
      <c r="F309" s="1312"/>
      <c r="G309" s="1312"/>
      <c r="H309" s="1312"/>
      <c r="I309" s="1312"/>
    </row>
    <row r="310" spans="1:9">
      <c r="A310" s="1313" t="s">
        <v>458</v>
      </c>
      <c r="B310" s="1313"/>
      <c r="C310" s="1313"/>
      <c r="D310" s="1313"/>
      <c r="E310" s="1313"/>
      <c r="F310" s="1313"/>
      <c r="G310" s="1313"/>
      <c r="H310" s="1313"/>
      <c r="I310" s="1313"/>
    </row>
    <row r="311" spans="1:9" ht="13.5" thickBot="1">
      <c r="A311" s="1313" t="s">
        <v>459</v>
      </c>
      <c r="B311" s="1313"/>
      <c r="C311" s="1313"/>
      <c r="D311" s="1313"/>
      <c r="E311" s="1313"/>
      <c r="F311" s="1313"/>
      <c r="G311" s="1313"/>
      <c r="H311" s="1313"/>
      <c r="I311" s="1313"/>
    </row>
    <row r="312" spans="1:9" ht="15" thickBot="1">
      <c r="A312" s="471" t="s">
        <v>0</v>
      </c>
      <c r="B312" s="472">
        <v>183029770158</v>
      </c>
      <c r="C312" s="472">
        <v>215148794119</v>
      </c>
      <c r="D312" s="472">
        <v>178643184101</v>
      </c>
      <c r="E312" s="472">
        <v>161429843140</v>
      </c>
      <c r="F312" s="472">
        <v>133402835103</v>
      </c>
      <c r="G312" s="472">
        <v>123508583604</v>
      </c>
      <c r="H312" s="472">
        <v>121427380120</v>
      </c>
      <c r="I312" s="473" t="s">
        <v>984</v>
      </c>
    </row>
    <row r="313" spans="1:9" ht="15" thickBot="1">
      <c r="A313" s="468" t="s">
        <v>461</v>
      </c>
      <c r="B313" s="469">
        <v>127420957133</v>
      </c>
      <c r="C313" s="469">
        <v>134718280635</v>
      </c>
      <c r="D313" s="469">
        <v>111956050691</v>
      </c>
      <c r="E313" s="469">
        <v>104755203912</v>
      </c>
      <c r="F313" s="469">
        <v>85110174419</v>
      </c>
      <c r="G313" s="469">
        <v>79535872077</v>
      </c>
      <c r="H313" s="469">
        <v>78596555657</v>
      </c>
      <c r="I313" s="470" t="s">
        <v>985</v>
      </c>
    </row>
    <row r="314" spans="1:9" ht="19.5" thickBot="1">
      <c r="A314" s="465" t="s">
        <v>463</v>
      </c>
      <c r="B314" s="466">
        <v>409018374</v>
      </c>
      <c r="C314" s="466">
        <v>508467707</v>
      </c>
      <c r="D314" s="466">
        <v>408931934</v>
      </c>
      <c r="E314" s="466">
        <v>360832330</v>
      </c>
      <c r="F314" s="466">
        <v>308495723</v>
      </c>
      <c r="G314" s="466">
        <v>262738768</v>
      </c>
      <c r="H314" s="466">
        <v>257253471</v>
      </c>
      <c r="I314" s="467" t="s">
        <v>986</v>
      </c>
    </row>
    <row r="315" spans="1:9" ht="19.5" thickBot="1">
      <c r="A315" s="468" t="s">
        <v>952</v>
      </c>
      <c r="B315" s="469">
        <v>409018374</v>
      </c>
      <c r="C315" s="469">
        <v>508467707</v>
      </c>
      <c r="D315" s="469">
        <v>408931934</v>
      </c>
      <c r="E315" s="469">
        <v>360832330</v>
      </c>
      <c r="F315" s="469">
        <v>308495723</v>
      </c>
      <c r="G315" s="469">
        <v>262738768</v>
      </c>
      <c r="H315" s="469">
        <v>257253471</v>
      </c>
      <c r="I315" s="470" t="s">
        <v>986</v>
      </c>
    </row>
    <row r="316" spans="1:9" ht="19.5" thickBot="1">
      <c r="A316" s="474" t="s">
        <v>1023</v>
      </c>
      <c r="B316" s="475">
        <v>406917693</v>
      </c>
      <c r="C316" s="475">
        <v>506338586</v>
      </c>
      <c r="D316" s="475">
        <v>406996667</v>
      </c>
      <c r="E316" s="475">
        <v>358897063</v>
      </c>
      <c r="F316" s="475">
        <v>307024026</v>
      </c>
      <c r="G316" s="475">
        <v>261267085</v>
      </c>
      <c r="H316" s="475">
        <v>255781789</v>
      </c>
      <c r="I316" s="476" t="s">
        <v>1027</v>
      </c>
    </row>
    <row r="317" spans="1:9" ht="15.75" thickBot="1">
      <c r="A317" s="1309" t="s">
        <v>953</v>
      </c>
      <c r="B317" s="1319" t="s">
        <v>466</v>
      </c>
      <c r="C317" s="1319" t="s">
        <v>467</v>
      </c>
      <c r="D317" s="1309" t="s">
        <v>468</v>
      </c>
      <c r="E317" s="1309" t="s">
        <v>469</v>
      </c>
      <c r="F317" s="1314" t="s">
        <v>470</v>
      </c>
      <c r="G317" s="1315"/>
      <c r="H317" s="1316"/>
      <c r="I317" s="1309" t="s">
        <v>471</v>
      </c>
    </row>
    <row r="318" spans="1:9" ht="45.75" thickBot="1">
      <c r="A318" s="1310"/>
      <c r="B318" s="1320"/>
      <c r="C318" s="1320"/>
      <c r="D318" s="1310"/>
      <c r="E318" s="1310"/>
      <c r="F318" s="477" t="s">
        <v>472</v>
      </c>
      <c r="G318" s="478" t="s">
        <v>473</v>
      </c>
      <c r="H318" s="478" t="s">
        <v>474</v>
      </c>
      <c r="I318" s="1310"/>
    </row>
    <row r="319" spans="1:9" ht="29.25" thickBot="1">
      <c r="A319" s="479" t="s">
        <v>954</v>
      </c>
      <c r="B319" s="469">
        <v>81100190</v>
      </c>
      <c r="C319" s="469">
        <v>95341079</v>
      </c>
      <c r="D319" s="469">
        <v>83503616</v>
      </c>
      <c r="E319" s="469">
        <v>83503616</v>
      </c>
      <c r="F319" s="469">
        <v>58137045</v>
      </c>
      <c r="G319" s="469">
        <v>57899237</v>
      </c>
      <c r="H319" s="469">
        <v>55920820</v>
      </c>
      <c r="I319" s="470" t="s">
        <v>987</v>
      </c>
    </row>
    <row r="320" spans="1:9" ht="43.5" thickBot="1">
      <c r="A320" s="479" t="s">
        <v>956</v>
      </c>
      <c r="B320" s="480">
        <v>0</v>
      </c>
      <c r="C320" s="481">
        <v>52000</v>
      </c>
      <c r="D320" s="481">
        <v>52000</v>
      </c>
      <c r="E320" s="481">
        <v>52000</v>
      </c>
      <c r="F320" s="481">
        <v>51000</v>
      </c>
      <c r="G320" s="481">
        <v>51000</v>
      </c>
      <c r="H320" s="481">
        <v>51000</v>
      </c>
      <c r="I320" s="480" t="s">
        <v>1028</v>
      </c>
    </row>
    <row r="321" spans="1:9" ht="15" thickBot="1">
      <c r="A321" s="479" t="s">
        <v>958</v>
      </c>
      <c r="B321" s="481">
        <v>257165566</v>
      </c>
      <c r="C321" s="481">
        <v>317227924</v>
      </c>
      <c r="D321" s="481">
        <v>264834143</v>
      </c>
      <c r="E321" s="481">
        <v>242275936</v>
      </c>
      <c r="F321" s="481">
        <v>215797460</v>
      </c>
      <c r="G321" s="481">
        <v>182916517</v>
      </c>
      <c r="H321" s="481">
        <v>179439148</v>
      </c>
      <c r="I321" s="480" t="s">
        <v>989</v>
      </c>
    </row>
    <row r="322" spans="1:9" ht="15" thickBot="1">
      <c r="A322" s="479" t="s">
        <v>962</v>
      </c>
      <c r="B322" s="481">
        <v>544691</v>
      </c>
      <c r="C322" s="481">
        <v>21502026</v>
      </c>
      <c r="D322" s="481">
        <v>7838446</v>
      </c>
      <c r="E322" s="481">
        <v>7724714</v>
      </c>
      <c r="F322" s="481">
        <v>7697724</v>
      </c>
      <c r="G322" s="481">
        <v>7697724</v>
      </c>
      <c r="H322" s="481">
        <v>7697724</v>
      </c>
      <c r="I322" s="480" t="s">
        <v>990</v>
      </c>
    </row>
    <row r="323" spans="1:9" ht="43.5" thickBot="1">
      <c r="A323" s="479" t="s">
        <v>964</v>
      </c>
      <c r="B323" s="481">
        <v>68107246</v>
      </c>
      <c r="C323" s="481">
        <v>72215557</v>
      </c>
      <c r="D323" s="481">
        <v>50768462</v>
      </c>
      <c r="E323" s="481">
        <v>25340797</v>
      </c>
      <c r="F323" s="481">
        <v>25340797</v>
      </c>
      <c r="G323" s="481">
        <v>12702606</v>
      </c>
      <c r="H323" s="481">
        <v>12673098</v>
      </c>
      <c r="I323" s="480" t="s">
        <v>991</v>
      </c>
    </row>
    <row r="328" spans="1:9" ht="15">
      <c r="A328" s="1317" t="s">
        <v>455</v>
      </c>
      <c r="B328" s="1317"/>
      <c r="C328" s="1317"/>
      <c r="D328" s="1317"/>
      <c r="E328" s="1317"/>
      <c r="F328" s="1317"/>
      <c r="G328" s="1317"/>
      <c r="H328" s="1317"/>
      <c r="I328" s="1317"/>
    </row>
    <row r="329" spans="1:9">
      <c r="A329" s="1318" t="s">
        <v>456</v>
      </c>
      <c r="B329" s="1318"/>
      <c r="C329" s="1318"/>
      <c r="D329" s="1318"/>
      <c r="E329" s="1318"/>
      <c r="F329" s="1318"/>
      <c r="G329" s="1318"/>
      <c r="H329" s="1318"/>
      <c r="I329" s="1318"/>
    </row>
    <row r="330" spans="1:9">
      <c r="A330" s="1312"/>
      <c r="B330" s="1312"/>
      <c r="C330" s="1312"/>
      <c r="D330" s="1312"/>
      <c r="E330" s="1312"/>
      <c r="F330" s="1312"/>
      <c r="G330" s="1312"/>
      <c r="H330" s="1312"/>
      <c r="I330" s="1312"/>
    </row>
    <row r="331" spans="1:9">
      <c r="A331" s="1311" t="s">
        <v>951</v>
      </c>
      <c r="B331" s="1311"/>
      <c r="C331" s="1311"/>
      <c r="D331" s="1311"/>
      <c r="E331" s="1311"/>
      <c r="F331" s="1311"/>
      <c r="G331" s="1311"/>
      <c r="H331" s="1311"/>
      <c r="I331" s="1311"/>
    </row>
    <row r="332" spans="1:9">
      <c r="A332" s="1312"/>
      <c r="B332" s="1312"/>
      <c r="C332" s="1312"/>
      <c r="D332" s="1312"/>
      <c r="E332" s="1312"/>
      <c r="F332" s="1312"/>
      <c r="G332" s="1312"/>
      <c r="H332" s="1312"/>
      <c r="I332" s="1312"/>
    </row>
    <row r="333" spans="1:9">
      <c r="A333" s="1313" t="s">
        <v>458</v>
      </c>
      <c r="B333" s="1313"/>
      <c r="C333" s="1313"/>
      <c r="D333" s="1313"/>
      <c r="E333" s="1313"/>
      <c r="F333" s="1313"/>
      <c r="G333" s="1313"/>
      <c r="H333" s="1313"/>
      <c r="I333" s="1313"/>
    </row>
    <row r="334" spans="1:9" ht="13.5" thickBot="1">
      <c r="A334" s="1313" t="s">
        <v>459</v>
      </c>
      <c r="B334" s="1313"/>
      <c r="C334" s="1313"/>
      <c r="D334" s="1313"/>
      <c r="E334" s="1313"/>
      <c r="F334" s="1313"/>
      <c r="G334" s="1313"/>
      <c r="H334" s="1313"/>
      <c r="I334" s="1313"/>
    </row>
    <row r="335" spans="1:9" ht="15" thickBot="1">
      <c r="A335" s="488" t="s">
        <v>0</v>
      </c>
      <c r="B335" s="489">
        <v>183029770158</v>
      </c>
      <c r="C335" s="489">
        <v>215148794119</v>
      </c>
      <c r="D335" s="489">
        <v>178643184101</v>
      </c>
      <c r="E335" s="489">
        <v>161429843140</v>
      </c>
      <c r="F335" s="489">
        <v>133402835103</v>
      </c>
      <c r="G335" s="489">
        <v>123508583604</v>
      </c>
      <c r="H335" s="489">
        <v>121427380120</v>
      </c>
      <c r="I335" s="490" t="s">
        <v>984</v>
      </c>
    </row>
    <row r="336" spans="1:9" ht="15" thickBot="1">
      <c r="A336" s="485" t="s">
        <v>461</v>
      </c>
      <c r="B336" s="486">
        <v>127420957133</v>
      </c>
      <c r="C336" s="486">
        <v>134718280635</v>
      </c>
      <c r="D336" s="486">
        <v>111956050691</v>
      </c>
      <c r="E336" s="486">
        <v>104755203912</v>
      </c>
      <c r="F336" s="486">
        <v>85110174419</v>
      </c>
      <c r="G336" s="486">
        <v>79535872077</v>
      </c>
      <c r="H336" s="486">
        <v>78596555657</v>
      </c>
      <c r="I336" s="487" t="s">
        <v>985</v>
      </c>
    </row>
    <row r="337" spans="1:9" ht="19.5" thickBot="1">
      <c r="A337" s="482" t="s">
        <v>463</v>
      </c>
      <c r="B337" s="483">
        <v>409018374</v>
      </c>
      <c r="C337" s="483">
        <v>508467707</v>
      </c>
      <c r="D337" s="483">
        <v>408931934</v>
      </c>
      <c r="E337" s="483">
        <v>360832330</v>
      </c>
      <c r="F337" s="483">
        <v>308495723</v>
      </c>
      <c r="G337" s="483">
        <v>262738768</v>
      </c>
      <c r="H337" s="483">
        <v>257253471</v>
      </c>
      <c r="I337" s="484" t="s">
        <v>986</v>
      </c>
    </row>
    <row r="338" spans="1:9" ht="19.5" thickBot="1">
      <c r="A338" s="485" t="s">
        <v>952</v>
      </c>
      <c r="B338" s="486">
        <v>409018374</v>
      </c>
      <c r="C338" s="486">
        <v>508467707</v>
      </c>
      <c r="D338" s="486">
        <v>408931934</v>
      </c>
      <c r="E338" s="486">
        <v>360832330</v>
      </c>
      <c r="F338" s="486">
        <v>308495723</v>
      </c>
      <c r="G338" s="486">
        <v>262738768</v>
      </c>
      <c r="H338" s="486">
        <v>257253471</v>
      </c>
      <c r="I338" s="487" t="s">
        <v>986</v>
      </c>
    </row>
    <row r="339" spans="1:9" ht="15" thickBot="1">
      <c r="A339" s="491" t="s">
        <v>1024</v>
      </c>
      <c r="B339" s="492">
        <v>2100681</v>
      </c>
      <c r="C339" s="492">
        <v>2129121</v>
      </c>
      <c r="D339" s="492">
        <v>1935267</v>
      </c>
      <c r="E339" s="492">
        <v>1935267</v>
      </c>
      <c r="F339" s="492">
        <v>1471697</v>
      </c>
      <c r="G339" s="492">
        <v>1471683</v>
      </c>
      <c r="H339" s="492">
        <v>1471682</v>
      </c>
      <c r="I339" s="493" t="s">
        <v>1029</v>
      </c>
    </row>
    <row r="340" spans="1:9" ht="15.75" thickBot="1">
      <c r="A340" s="1309" t="s">
        <v>953</v>
      </c>
      <c r="B340" s="1319" t="s">
        <v>466</v>
      </c>
      <c r="C340" s="1319" t="s">
        <v>467</v>
      </c>
      <c r="D340" s="1309" t="s">
        <v>468</v>
      </c>
      <c r="E340" s="1309" t="s">
        <v>469</v>
      </c>
      <c r="F340" s="1314" t="s">
        <v>470</v>
      </c>
      <c r="G340" s="1315"/>
      <c r="H340" s="1316"/>
      <c r="I340" s="1309" t="s">
        <v>471</v>
      </c>
    </row>
    <row r="341" spans="1:9" ht="45.75" thickBot="1">
      <c r="A341" s="1310"/>
      <c r="B341" s="1320"/>
      <c r="C341" s="1320"/>
      <c r="D341" s="1310"/>
      <c r="E341" s="1310"/>
      <c r="F341" s="494" t="s">
        <v>472</v>
      </c>
      <c r="G341" s="495" t="s">
        <v>473</v>
      </c>
      <c r="H341" s="495" t="s">
        <v>474</v>
      </c>
      <c r="I341" s="1310"/>
    </row>
    <row r="342" spans="1:9" ht="43.5" thickBot="1">
      <c r="A342" s="496" t="s">
        <v>956</v>
      </c>
      <c r="B342" s="486">
        <v>2100681</v>
      </c>
      <c r="C342" s="486">
        <v>2129121</v>
      </c>
      <c r="D342" s="486">
        <v>1935267</v>
      </c>
      <c r="E342" s="486">
        <v>1935267</v>
      </c>
      <c r="F342" s="486">
        <v>1471697</v>
      </c>
      <c r="G342" s="486">
        <v>1471683</v>
      </c>
      <c r="H342" s="486">
        <v>1471682</v>
      </c>
      <c r="I342" s="487" t="s">
        <v>1030</v>
      </c>
    </row>
    <row r="354" spans="1:9" ht="13.5" thickBot="1"/>
    <row r="355" spans="1:9" ht="15">
      <c r="A355" s="1330" t="s">
        <v>455</v>
      </c>
      <c r="B355" s="1331"/>
      <c r="C355" s="1331"/>
      <c r="D355" s="1331"/>
      <c r="E355" s="1331"/>
      <c r="F355" s="1331"/>
      <c r="G355" s="1331"/>
      <c r="H355" s="1331"/>
      <c r="I355" s="1332"/>
    </row>
    <row r="356" spans="1:9">
      <c r="A356" s="1333" t="s">
        <v>456</v>
      </c>
      <c r="B356" s="1334"/>
      <c r="C356" s="1334"/>
      <c r="D356" s="1334"/>
      <c r="E356" s="1334"/>
      <c r="F356" s="1334"/>
      <c r="G356" s="1334"/>
      <c r="H356" s="1334"/>
      <c r="I356" s="1335"/>
    </row>
    <row r="357" spans="1:9">
      <c r="A357" s="1336"/>
      <c r="B357" s="1337"/>
      <c r="C357" s="1337"/>
      <c r="D357" s="1337"/>
      <c r="E357" s="1337"/>
      <c r="F357" s="1337"/>
      <c r="G357" s="1337"/>
      <c r="H357" s="1337"/>
      <c r="I357" s="1338"/>
    </row>
    <row r="358" spans="1:9">
      <c r="A358" s="1347" t="s">
        <v>951</v>
      </c>
      <c r="B358" s="1348"/>
      <c r="C358" s="1348"/>
      <c r="D358" s="1348"/>
      <c r="E358" s="1348"/>
      <c r="F358" s="1348"/>
      <c r="G358" s="1348"/>
      <c r="H358" s="1348"/>
      <c r="I358" s="1349"/>
    </row>
    <row r="359" spans="1:9">
      <c r="A359" s="1336"/>
      <c r="B359" s="1337"/>
      <c r="C359" s="1337"/>
      <c r="D359" s="1337"/>
      <c r="E359" s="1337"/>
      <c r="F359" s="1337"/>
      <c r="G359" s="1337"/>
      <c r="H359" s="1337"/>
      <c r="I359" s="1338"/>
    </row>
    <row r="360" spans="1:9">
      <c r="A360" s="1350" t="s">
        <v>481</v>
      </c>
      <c r="B360" s="1351"/>
      <c r="C360" s="1351"/>
      <c r="D360" s="1351"/>
      <c r="E360" s="1351"/>
      <c r="F360" s="1351"/>
      <c r="G360" s="1351"/>
      <c r="H360" s="1351"/>
      <c r="I360" s="1352"/>
    </row>
    <row r="361" spans="1:9" ht="13.5" thickBot="1">
      <c r="A361" s="1350" t="s">
        <v>459</v>
      </c>
      <c r="B361" s="1351"/>
      <c r="C361" s="1351"/>
      <c r="D361" s="1351"/>
      <c r="E361" s="1351"/>
      <c r="F361" s="1351"/>
      <c r="G361" s="1351"/>
      <c r="H361" s="1351"/>
      <c r="I361" s="1352"/>
    </row>
    <row r="362" spans="1:9" ht="15" thickBot="1">
      <c r="A362" s="513" t="s">
        <v>0</v>
      </c>
      <c r="B362" s="524">
        <v>177367859707</v>
      </c>
      <c r="C362" s="524">
        <v>217254208912</v>
      </c>
      <c r="D362" s="524">
        <v>199474122166</v>
      </c>
      <c r="E362" s="524">
        <v>191603298076</v>
      </c>
      <c r="F362" s="524">
        <v>185767485991</v>
      </c>
      <c r="G362" s="524">
        <v>182637636544</v>
      </c>
      <c r="H362" s="524">
        <v>181434084851</v>
      </c>
      <c r="I362" s="514" t="s">
        <v>482</v>
      </c>
    </row>
    <row r="363" spans="1:9" ht="15" thickBot="1">
      <c r="A363" s="512" t="s">
        <v>461</v>
      </c>
      <c r="B363" s="523">
        <v>124582104147</v>
      </c>
      <c r="C363" s="523">
        <v>133020679221</v>
      </c>
      <c r="D363" s="523">
        <v>121630904882</v>
      </c>
      <c r="E363" s="523">
        <v>119322915354</v>
      </c>
      <c r="F363" s="523">
        <v>118843331959</v>
      </c>
      <c r="G363" s="523">
        <v>118498871641</v>
      </c>
      <c r="H363" s="523">
        <v>117442239524</v>
      </c>
      <c r="I363" s="511" t="s">
        <v>483</v>
      </c>
    </row>
    <row r="364" spans="1:9" ht="19.5" thickBot="1">
      <c r="A364" s="521" t="s">
        <v>463</v>
      </c>
      <c r="B364" s="522">
        <v>401497719</v>
      </c>
      <c r="C364" s="522">
        <v>530445818</v>
      </c>
      <c r="D364" s="522">
        <v>415183669</v>
      </c>
      <c r="E364" s="522">
        <v>409596446</v>
      </c>
      <c r="F364" s="522">
        <v>401052457</v>
      </c>
      <c r="G364" s="522">
        <v>400743398</v>
      </c>
      <c r="H364" s="522">
        <v>400431522</v>
      </c>
      <c r="I364" s="519" t="s">
        <v>484</v>
      </c>
    </row>
    <row r="365" spans="1:9" ht="19.5" thickBot="1">
      <c r="A365" s="512" t="s">
        <v>952</v>
      </c>
      <c r="B365" s="523">
        <v>401497719</v>
      </c>
      <c r="C365" s="523">
        <v>530445818</v>
      </c>
      <c r="D365" s="523">
        <v>415183669</v>
      </c>
      <c r="E365" s="523">
        <v>409596446</v>
      </c>
      <c r="F365" s="523">
        <v>401052457</v>
      </c>
      <c r="G365" s="523">
        <v>400743398</v>
      </c>
      <c r="H365" s="523">
        <v>400431522</v>
      </c>
      <c r="I365" s="511" t="s">
        <v>484</v>
      </c>
    </row>
    <row r="366" spans="1:9" ht="15" thickBot="1">
      <c r="A366" s="521" t="s">
        <v>1033</v>
      </c>
      <c r="B366" s="522">
        <v>294105360</v>
      </c>
      <c r="C366" s="522">
        <v>365927001</v>
      </c>
      <c r="D366" s="522">
        <v>299062696</v>
      </c>
      <c r="E366" s="522">
        <v>293720089</v>
      </c>
      <c r="F366" s="522">
        <v>288314278</v>
      </c>
      <c r="G366" s="522">
        <v>288057847</v>
      </c>
      <c r="H366" s="522">
        <v>287755002</v>
      </c>
      <c r="I366" s="519" t="s">
        <v>1034</v>
      </c>
    </row>
    <row r="367" spans="1:9" ht="15" thickBot="1">
      <c r="A367" s="512" t="s">
        <v>1035</v>
      </c>
      <c r="B367" s="523">
        <v>41608292</v>
      </c>
      <c r="C367" s="523">
        <v>44314670</v>
      </c>
      <c r="D367" s="523">
        <v>34303860</v>
      </c>
      <c r="E367" s="523">
        <v>33369432</v>
      </c>
      <c r="F367" s="523">
        <v>33322659</v>
      </c>
      <c r="G367" s="523">
        <v>33322659</v>
      </c>
      <c r="H367" s="523">
        <v>33285235</v>
      </c>
      <c r="I367" s="511" t="s">
        <v>1036</v>
      </c>
    </row>
    <row r="368" spans="1:9" ht="15.75" thickBot="1">
      <c r="A368" s="1353" t="s">
        <v>1037</v>
      </c>
      <c r="B368" s="1319" t="s">
        <v>466</v>
      </c>
      <c r="C368" s="1319" t="s">
        <v>467</v>
      </c>
      <c r="D368" s="1309" t="s">
        <v>468</v>
      </c>
      <c r="E368" s="1309" t="s">
        <v>469</v>
      </c>
      <c r="F368" s="1314" t="s">
        <v>470</v>
      </c>
      <c r="G368" s="1315"/>
      <c r="H368" s="1316"/>
      <c r="I368" s="1345" t="s">
        <v>471</v>
      </c>
    </row>
    <row r="369" spans="1:9" ht="45.75" thickBot="1">
      <c r="A369" s="1354"/>
      <c r="B369" s="1320"/>
      <c r="C369" s="1320"/>
      <c r="D369" s="1310"/>
      <c r="E369" s="1310"/>
      <c r="F369" s="525" t="s">
        <v>472</v>
      </c>
      <c r="G369" s="526" t="s">
        <v>473</v>
      </c>
      <c r="H369" s="526" t="s">
        <v>474</v>
      </c>
      <c r="I369" s="1346"/>
    </row>
    <row r="370" spans="1:9" ht="15" thickBot="1">
      <c r="A370" s="520" t="s">
        <v>1038</v>
      </c>
      <c r="B370" s="523">
        <v>584745</v>
      </c>
      <c r="C370" s="523">
        <v>1014963</v>
      </c>
      <c r="D370" s="523">
        <v>997289</v>
      </c>
      <c r="E370" s="523">
        <v>896672</v>
      </c>
      <c r="F370" s="523">
        <v>896672</v>
      </c>
      <c r="G370" s="523">
        <v>896672</v>
      </c>
      <c r="H370" s="523">
        <v>884993</v>
      </c>
      <c r="I370" s="511" t="s">
        <v>1039</v>
      </c>
    </row>
    <row r="371" spans="1:9" ht="29.25" thickBot="1">
      <c r="A371" s="520" t="s">
        <v>1040</v>
      </c>
      <c r="B371" s="527">
        <v>3093088</v>
      </c>
      <c r="C371" s="527">
        <v>79507</v>
      </c>
      <c r="D371" s="527">
        <v>72682</v>
      </c>
      <c r="E371" s="527">
        <v>72682</v>
      </c>
      <c r="F371" s="527">
        <v>72682</v>
      </c>
      <c r="G371" s="527">
        <v>72682</v>
      </c>
      <c r="H371" s="527">
        <v>72682</v>
      </c>
      <c r="I371" s="518" t="s">
        <v>1041</v>
      </c>
    </row>
    <row r="372" spans="1:9" ht="43.5" thickBot="1">
      <c r="A372" s="520" t="s">
        <v>1042</v>
      </c>
      <c r="B372" s="527">
        <v>497774</v>
      </c>
      <c r="C372" s="527">
        <v>194830</v>
      </c>
      <c r="D372" s="527">
        <v>184879</v>
      </c>
      <c r="E372" s="527">
        <v>121709</v>
      </c>
      <c r="F372" s="527">
        <v>108834</v>
      </c>
      <c r="G372" s="527">
        <v>108834</v>
      </c>
      <c r="H372" s="527">
        <v>105112</v>
      </c>
      <c r="I372" s="518" t="s">
        <v>1043</v>
      </c>
    </row>
    <row r="373" spans="1:9" ht="15" thickBot="1">
      <c r="A373" s="520" t="s">
        <v>1044</v>
      </c>
      <c r="B373" s="527">
        <v>3746620</v>
      </c>
      <c r="C373" s="527">
        <v>5231289</v>
      </c>
      <c r="D373" s="527">
        <v>4473680</v>
      </c>
      <c r="E373" s="527">
        <v>4049743</v>
      </c>
      <c r="F373" s="527">
        <v>4015845</v>
      </c>
      <c r="G373" s="527">
        <v>4015845</v>
      </c>
      <c r="H373" s="527">
        <v>3999198</v>
      </c>
      <c r="I373" s="518" t="s">
        <v>1045</v>
      </c>
    </row>
    <row r="374" spans="1:9" ht="29.25" thickBot="1">
      <c r="A374" s="520" t="s">
        <v>1046</v>
      </c>
      <c r="B374" s="527">
        <v>26539551</v>
      </c>
      <c r="C374" s="527">
        <v>30044595</v>
      </c>
      <c r="D374" s="527">
        <v>21099480</v>
      </c>
      <c r="E374" s="527">
        <v>20779160</v>
      </c>
      <c r="F374" s="527">
        <v>20779160</v>
      </c>
      <c r="G374" s="527">
        <v>20779160</v>
      </c>
      <c r="H374" s="527">
        <v>20776654</v>
      </c>
      <c r="I374" s="518" t="s">
        <v>1047</v>
      </c>
    </row>
    <row r="375" spans="1:9" ht="15" thickBot="1">
      <c r="A375" s="520" t="s">
        <v>1048</v>
      </c>
      <c r="B375" s="527">
        <v>45498</v>
      </c>
      <c r="C375" s="527">
        <v>9662</v>
      </c>
      <c r="D375" s="527">
        <v>2474</v>
      </c>
      <c r="E375" s="527">
        <v>2025</v>
      </c>
      <c r="F375" s="527">
        <v>2025</v>
      </c>
      <c r="G375" s="527">
        <v>2025</v>
      </c>
      <c r="H375" s="527">
        <v>2025</v>
      </c>
      <c r="I375" s="518" t="s">
        <v>1049</v>
      </c>
    </row>
    <row r="376" spans="1:9" ht="15" thickBot="1">
      <c r="A376" s="520" t="s">
        <v>1050</v>
      </c>
      <c r="B376" s="527">
        <v>35305</v>
      </c>
      <c r="C376" s="527">
        <v>260483</v>
      </c>
      <c r="D376" s="527">
        <v>237725</v>
      </c>
      <c r="E376" s="527">
        <v>225475</v>
      </c>
      <c r="F376" s="527">
        <v>225475</v>
      </c>
      <c r="G376" s="527">
        <v>225475</v>
      </c>
      <c r="H376" s="527">
        <v>225258</v>
      </c>
      <c r="I376" s="518" t="s">
        <v>1051</v>
      </c>
    </row>
    <row r="377" spans="1:9" ht="29.25" thickBot="1">
      <c r="A377" s="520" t="s">
        <v>1052</v>
      </c>
      <c r="B377" s="527">
        <v>8753</v>
      </c>
      <c r="C377" s="527">
        <v>1276</v>
      </c>
      <c r="D377" s="527">
        <v>1276</v>
      </c>
      <c r="E377" s="527">
        <v>1276</v>
      </c>
      <c r="F377" s="527">
        <v>1276</v>
      </c>
      <c r="G377" s="527">
        <v>1276</v>
      </c>
      <c r="H377" s="527">
        <v>1276</v>
      </c>
      <c r="I377" s="518" t="s">
        <v>961</v>
      </c>
    </row>
    <row r="378" spans="1:9" ht="43.5" thickBot="1">
      <c r="A378" s="520" t="s">
        <v>1053</v>
      </c>
      <c r="B378" s="527">
        <v>458807</v>
      </c>
      <c r="C378" s="527">
        <v>662959</v>
      </c>
      <c r="D378" s="527">
        <v>496834</v>
      </c>
      <c r="E378" s="527">
        <v>487384</v>
      </c>
      <c r="F378" s="527">
        <v>487384</v>
      </c>
      <c r="G378" s="527">
        <v>487384</v>
      </c>
      <c r="H378" s="527">
        <v>486417</v>
      </c>
      <c r="I378" s="518" t="s">
        <v>1054</v>
      </c>
    </row>
    <row r="379" spans="1:9" ht="29.25" thickBot="1">
      <c r="A379" s="520" t="s">
        <v>1055</v>
      </c>
      <c r="B379" s="527">
        <v>6598151</v>
      </c>
      <c r="C379" s="527">
        <v>6815106</v>
      </c>
      <c r="D379" s="527">
        <v>6737543</v>
      </c>
      <c r="E379" s="527">
        <v>6733305</v>
      </c>
      <c r="F379" s="527">
        <v>6733305</v>
      </c>
      <c r="G379" s="527">
        <v>6733305</v>
      </c>
      <c r="H379" s="527">
        <v>6731620</v>
      </c>
      <c r="I379" s="518" t="s">
        <v>1056</v>
      </c>
    </row>
    <row r="380" spans="1:9">
      <c r="A380" s="517"/>
      <c r="B380" s="516"/>
      <c r="C380" s="516"/>
      <c r="D380" s="516"/>
      <c r="E380" s="516"/>
      <c r="F380" s="516"/>
      <c r="G380" s="516"/>
      <c r="H380" s="516"/>
      <c r="I380" s="515"/>
    </row>
    <row r="381" spans="1:9">
      <c r="A381" s="517"/>
      <c r="B381" s="516"/>
      <c r="C381" s="516"/>
      <c r="D381" s="516"/>
      <c r="E381" s="516"/>
      <c r="F381" s="516"/>
      <c r="G381" s="516"/>
      <c r="H381" s="516"/>
      <c r="I381" s="515"/>
    </row>
    <row r="382" spans="1:9">
      <c r="A382" s="517"/>
      <c r="B382" s="516"/>
      <c r="C382" s="516"/>
      <c r="D382" s="516"/>
      <c r="E382" s="516"/>
      <c r="F382" s="516"/>
      <c r="G382" s="516"/>
      <c r="H382" s="516"/>
      <c r="I382" s="515"/>
    </row>
    <row r="383" spans="1:9" ht="15">
      <c r="A383" s="1339" t="s">
        <v>455</v>
      </c>
      <c r="B383" s="1340"/>
      <c r="C383" s="1340"/>
      <c r="D383" s="1340"/>
      <c r="E383" s="1340"/>
      <c r="F383" s="1340"/>
      <c r="G383" s="1340"/>
      <c r="H383" s="1340"/>
      <c r="I383" s="1341"/>
    </row>
    <row r="384" spans="1:9">
      <c r="A384" s="1342" t="s">
        <v>456</v>
      </c>
      <c r="B384" s="1343"/>
      <c r="C384" s="1343"/>
      <c r="D384" s="1343"/>
      <c r="E384" s="1343"/>
      <c r="F384" s="1343"/>
      <c r="G384" s="1343"/>
      <c r="H384" s="1343"/>
      <c r="I384" s="1344"/>
    </row>
    <row r="385" spans="1:9">
      <c r="A385" s="1321"/>
      <c r="B385" s="1322"/>
      <c r="C385" s="1322"/>
      <c r="D385" s="1322"/>
      <c r="E385" s="1322"/>
      <c r="F385" s="1322"/>
      <c r="G385" s="1322"/>
      <c r="H385" s="1322"/>
      <c r="I385" s="1323"/>
    </row>
    <row r="386" spans="1:9">
      <c r="A386" s="1324" t="s">
        <v>951</v>
      </c>
      <c r="B386" s="1325"/>
      <c r="C386" s="1325"/>
      <c r="D386" s="1325"/>
      <c r="E386" s="1325"/>
      <c r="F386" s="1325"/>
      <c r="G386" s="1325"/>
      <c r="H386" s="1325"/>
      <c r="I386" s="1326"/>
    </row>
    <row r="387" spans="1:9">
      <c r="A387" s="1321"/>
      <c r="B387" s="1322"/>
      <c r="C387" s="1322"/>
      <c r="D387" s="1322"/>
      <c r="E387" s="1322"/>
      <c r="F387" s="1322"/>
      <c r="G387" s="1322"/>
      <c r="H387" s="1322"/>
      <c r="I387" s="1323"/>
    </row>
    <row r="388" spans="1:9">
      <c r="A388" s="1327" t="s">
        <v>481</v>
      </c>
      <c r="B388" s="1328"/>
      <c r="C388" s="1328"/>
      <c r="D388" s="1328"/>
      <c r="E388" s="1328"/>
      <c r="F388" s="1328"/>
      <c r="G388" s="1328"/>
      <c r="H388" s="1328"/>
      <c r="I388" s="1329"/>
    </row>
    <row r="389" spans="1:9" ht="13.5" thickBot="1">
      <c r="A389" s="1327" t="s">
        <v>459</v>
      </c>
      <c r="B389" s="1328"/>
      <c r="C389" s="1328"/>
      <c r="D389" s="1328"/>
      <c r="E389" s="1328"/>
      <c r="F389" s="1328"/>
      <c r="G389" s="1328"/>
      <c r="H389" s="1328"/>
      <c r="I389" s="1329"/>
    </row>
    <row r="390" spans="1:9" ht="15" thickBot="1">
      <c r="A390" s="528" t="s">
        <v>0</v>
      </c>
      <c r="B390" s="228">
        <v>177367859707</v>
      </c>
      <c r="C390" s="228">
        <v>217254208912</v>
      </c>
      <c r="D390" s="228">
        <v>199474122166</v>
      </c>
      <c r="E390" s="228">
        <v>191603298076</v>
      </c>
      <c r="F390" s="228">
        <v>185767485991</v>
      </c>
      <c r="G390" s="228">
        <v>182637636544</v>
      </c>
      <c r="H390" s="228">
        <v>181434084851</v>
      </c>
      <c r="I390" s="529" t="s">
        <v>482</v>
      </c>
    </row>
    <row r="391" spans="1:9" ht="15" thickBot="1">
      <c r="A391" s="530" t="s">
        <v>461</v>
      </c>
      <c r="B391" s="222">
        <v>124582104147</v>
      </c>
      <c r="C391" s="222">
        <v>133020679221</v>
      </c>
      <c r="D391" s="222">
        <v>121630904882</v>
      </c>
      <c r="E391" s="222">
        <v>119322915354</v>
      </c>
      <c r="F391" s="222">
        <v>118843331959</v>
      </c>
      <c r="G391" s="222">
        <v>118498871641</v>
      </c>
      <c r="H391" s="222">
        <v>117442239524</v>
      </c>
      <c r="I391" s="531" t="s">
        <v>483</v>
      </c>
    </row>
    <row r="392" spans="1:9" ht="19.5" thickBot="1">
      <c r="A392" s="532" t="s">
        <v>463</v>
      </c>
      <c r="B392" s="427">
        <v>401497719</v>
      </c>
      <c r="C392" s="427">
        <v>530445818</v>
      </c>
      <c r="D392" s="427">
        <v>415183669</v>
      </c>
      <c r="E392" s="427">
        <v>409596446</v>
      </c>
      <c r="F392" s="427">
        <v>401052457</v>
      </c>
      <c r="G392" s="427">
        <v>400743398</v>
      </c>
      <c r="H392" s="427">
        <v>400431522</v>
      </c>
      <c r="I392" s="533" t="s">
        <v>484</v>
      </c>
    </row>
    <row r="393" spans="1:9" ht="19.5" thickBot="1">
      <c r="A393" s="530" t="s">
        <v>952</v>
      </c>
      <c r="B393" s="222">
        <v>401497719</v>
      </c>
      <c r="C393" s="222">
        <v>530445818</v>
      </c>
      <c r="D393" s="222">
        <v>415183669</v>
      </c>
      <c r="E393" s="222">
        <v>409596446</v>
      </c>
      <c r="F393" s="222">
        <v>401052457</v>
      </c>
      <c r="G393" s="222">
        <v>400743398</v>
      </c>
      <c r="H393" s="222">
        <v>400431522</v>
      </c>
      <c r="I393" s="531" t="s">
        <v>484</v>
      </c>
    </row>
    <row r="394" spans="1:9" ht="15" thickBot="1">
      <c r="A394" s="532" t="s">
        <v>1033</v>
      </c>
      <c r="B394" s="427">
        <v>294105360</v>
      </c>
      <c r="C394" s="427">
        <v>365927001</v>
      </c>
      <c r="D394" s="427">
        <v>299062696</v>
      </c>
      <c r="E394" s="427">
        <v>293720089</v>
      </c>
      <c r="F394" s="427">
        <v>288314278</v>
      </c>
      <c r="G394" s="427">
        <v>288057847</v>
      </c>
      <c r="H394" s="427">
        <v>287755002</v>
      </c>
      <c r="I394" s="533" t="s">
        <v>1034</v>
      </c>
    </row>
    <row r="395" spans="1:9" ht="19.5" thickBot="1">
      <c r="A395" s="530" t="s">
        <v>1057</v>
      </c>
      <c r="B395" s="222">
        <v>252497068</v>
      </c>
      <c r="C395" s="222">
        <v>321612331</v>
      </c>
      <c r="D395" s="222">
        <v>264758836</v>
      </c>
      <c r="E395" s="222">
        <v>260350658</v>
      </c>
      <c r="F395" s="222">
        <v>254991619</v>
      </c>
      <c r="G395" s="222">
        <v>254735188</v>
      </c>
      <c r="H395" s="222">
        <v>254469767</v>
      </c>
      <c r="I395" s="531" t="s">
        <v>1058</v>
      </c>
    </row>
    <row r="396" spans="1:9" ht="15.75" thickBot="1">
      <c r="A396" s="1372" t="s">
        <v>1037</v>
      </c>
      <c r="B396" s="1303" t="s">
        <v>466</v>
      </c>
      <c r="C396" s="1303" t="s">
        <v>467</v>
      </c>
      <c r="D396" s="1301" t="s">
        <v>468</v>
      </c>
      <c r="E396" s="1301" t="s">
        <v>469</v>
      </c>
      <c r="F396" s="1305" t="s">
        <v>470</v>
      </c>
      <c r="G396" s="1306"/>
      <c r="H396" s="1307"/>
      <c r="I396" s="1355" t="s">
        <v>471</v>
      </c>
    </row>
    <row r="397" spans="1:9" ht="45.75" thickBot="1">
      <c r="A397" s="1373"/>
      <c r="B397" s="1304"/>
      <c r="C397" s="1304"/>
      <c r="D397" s="1302"/>
      <c r="E397" s="1302"/>
      <c r="F397" s="221" t="s">
        <v>472</v>
      </c>
      <c r="G397" s="246" t="s">
        <v>473</v>
      </c>
      <c r="H397" s="246" t="s">
        <v>474</v>
      </c>
      <c r="I397" s="1356"/>
    </row>
    <row r="398" spans="1:9" ht="15" thickBot="1">
      <c r="A398" s="534" t="s">
        <v>1059</v>
      </c>
      <c r="B398" s="222">
        <v>7724437</v>
      </c>
      <c r="C398" s="222">
        <v>1747322</v>
      </c>
      <c r="D398" s="222">
        <v>1540740</v>
      </c>
      <c r="E398" s="222">
        <v>1309667</v>
      </c>
      <c r="F398" s="222">
        <v>1300040</v>
      </c>
      <c r="G398" s="222">
        <v>1297789</v>
      </c>
      <c r="H398" s="222">
        <v>1255635</v>
      </c>
      <c r="I398" s="531" t="s">
        <v>1060</v>
      </c>
    </row>
    <row r="399" spans="1:9" ht="43.5" thickBot="1">
      <c r="A399" s="534" t="s">
        <v>1061</v>
      </c>
      <c r="B399" s="248">
        <v>22472635</v>
      </c>
      <c r="C399" s="248">
        <v>26457960</v>
      </c>
      <c r="D399" s="248">
        <v>24895374</v>
      </c>
      <c r="E399" s="248">
        <v>23989247</v>
      </c>
      <c r="F399" s="248">
        <v>23308143</v>
      </c>
      <c r="G399" s="248">
        <v>23305552</v>
      </c>
      <c r="H399" s="248">
        <v>23190247</v>
      </c>
      <c r="I399" s="535" t="s">
        <v>1062</v>
      </c>
    </row>
    <row r="400" spans="1:9" ht="43.5" thickBot="1">
      <c r="A400" s="534" t="s">
        <v>1063</v>
      </c>
      <c r="B400" s="248">
        <v>25670201</v>
      </c>
      <c r="C400" s="248">
        <v>33602220</v>
      </c>
      <c r="D400" s="248">
        <v>33487854</v>
      </c>
      <c r="E400" s="248">
        <v>33455306</v>
      </c>
      <c r="F400" s="248">
        <v>30538270</v>
      </c>
      <c r="G400" s="248">
        <v>30473611</v>
      </c>
      <c r="H400" s="248">
        <v>30473611</v>
      </c>
      <c r="I400" s="535" t="s">
        <v>1064</v>
      </c>
    </row>
    <row r="401" spans="1:9" ht="57.75" thickBot="1">
      <c r="A401" s="534" t="s">
        <v>1065</v>
      </c>
      <c r="B401" s="249"/>
      <c r="C401" s="248">
        <v>12279926</v>
      </c>
      <c r="D401" s="248">
        <v>11020690</v>
      </c>
      <c r="E401" s="248">
        <v>10784021</v>
      </c>
      <c r="F401" s="248">
        <v>10494666</v>
      </c>
      <c r="G401" s="248">
        <v>10491790</v>
      </c>
      <c r="H401" s="248">
        <v>10482214</v>
      </c>
      <c r="I401" s="535" t="s">
        <v>1066</v>
      </c>
    </row>
    <row r="402" spans="1:9" ht="29.25" thickBot="1">
      <c r="A402" s="534" t="s">
        <v>1067</v>
      </c>
      <c r="B402" s="248">
        <v>14989890</v>
      </c>
      <c r="C402" s="248">
        <v>27924554</v>
      </c>
      <c r="D402" s="248">
        <v>27555019</v>
      </c>
      <c r="E402" s="248">
        <v>27357614</v>
      </c>
      <c r="F402" s="248">
        <v>27139349</v>
      </c>
      <c r="G402" s="248">
        <v>27120101</v>
      </c>
      <c r="H402" s="248">
        <v>27119421</v>
      </c>
      <c r="I402" s="535" t="s">
        <v>1068</v>
      </c>
    </row>
    <row r="403" spans="1:9" ht="57.75" thickBot="1">
      <c r="A403" s="534" t="s">
        <v>1069</v>
      </c>
      <c r="B403" s="248">
        <v>24120879</v>
      </c>
      <c r="C403" s="248">
        <v>27484829</v>
      </c>
      <c r="D403" s="248">
        <v>26028274</v>
      </c>
      <c r="E403" s="248">
        <v>24552202</v>
      </c>
      <c r="F403" s="248">
        <v>24514100</v>
      </c>
      <c r="G403" s="248">
        <v>24514100</v>
      </c>
      <c r="H403" s="248">
        <v>24513078</v>
      </c>
      <c r="I403" s="535" t="s">
        <v>1070</v>
      </c>
    </row>
    <row r="404" spans="1:9" ht="43.5" thickBot="1">
      <c r="A404" s="534" t="s">
        <v>1071</v>
      </c>
      <c r="B404" s="248">
        <v>24100732</v>
      </c>
      <c r="C404" s="248">
        <v>56664465</v>
      </c>
      <c r="D404" s="248">
        <v>39287663</v>
      </c>
      <c r="E404" s="248">
        <v>38049667</v>
      </c>
      <c r="F404" s="248">
        <v>37360311</v>
      </c>
      <c r="G404" s="248">
        <v>37202671</v>
      </c>
      <c r="H404" s="248">
        <v>37110377</v>
      </c>
      <c r="I404" s="535" t="s">
        <v>1072</v>
      </c>
    </row>
    <row r="405" spans="1:9" ht="43.5" thickBot="1">
      <c r="A405" s="536" t="s">
        <v>1073</v>
      </c>
      <c r="B405" s="537">
        <v>133418294</v>
      </c>
      <c r="C405" s="537">
        <v>135451055</v>
      </c>
      <c r="D405" s="537">
        <v>100943221</v>
      </c>
      <c r="E405" s="537">
        <v>100852935</v>
      </c>
      <c r="F405" s="537">
        <v>100336740</v>
      </c>
      <c r="G405" s="537">
        <v>100329575</v>
      </c>
      <c r="H405" s="537">
        <v>100325184</v>
      </c>
      <c r="I405" s="538" t="s">
        <v>1074</v>
      </c>
    </row>
    <row r="412" spans="1:9" ht="13.5" thickBot="1"/>
    <row r="413" spans="1:9" ht="15">
      <c r="A413" s="1366" t="s">
        <v>455</v>
      </c>
      <c r="B413" s="1367"/>
      <c r="C413" s="1367"/>
      <c r="D413" s="1367"/>
      <c r="E413" s="1367"/>
      <c r="F413" s="1367"/>
      <c r="G413" s="1367"/>
      <c r="H413" s="1367"/>
      <c r="I413" s="1368"/>
    </row>
    <row r="414" spans="1:9">
      <c r="A414" s="1369" t="s">
        <v>456</v>
      </c>
      <c r="B414" s="1370"/>
      <c r="C414" s="1370"/>
      <c r="D414" s="1370"/>
      <c r="E414" s="1370"/>
      <c r="F414" s="1370"/>
      <c r="G414" s="1370"/>
      <c r="H414" s="1370"/>
      <c r="I414" s="1371"/>
    </row>
    <row r="415" spans="1:9">
      <c r="A415" s="1360"/>
      <c r="B415" s="1361"/>
      <c r="C415" s="1361"/>
      <c r="D415" s="1361"/>
      <c r="E415" s="1361"/>
      <c r="F415" s="1361"/>
      <c r="G415" s="1361"/>
      <c r="H415" s="1361"/>
      <c r="I415" s="1362"/>
    </row>
    <row r="416" spans="1:9">
      <c r="A416" s="1357" t="s">
        <v>951</v>
      </c>
      <c r="B416" s="1358"/>
      <c r="C416" s="1358"/>
      <c r="D416" s="1358"/>
      <c r="E416" s="1358"/>
      <c r="F416" s="1358"/>
      <c r="G416" s="1358"/>
      <c r="H416" s="1358"/>
      <c r="I416" s="1359"/>
    </row>
    <row r="417" spans="1:9">
      <c r="A417" s="1360"/>
      <c r="B417" s="1361"/>
      <c r="C417" s="1361"/>
      <c r="D417" s="1361"/>
      <c r="E417" s="1361"/>
      <c r="F417" s="1361"/>
      <c r="G417" s="1361"/>
      <c r="H417" s="1361"/>
      <c r="I417" s="1362"/>
    </row>
    <row r="418" spans="1:9">
      <c r="A418" s="1363" t="s">
        <v>458</v>
      </c>
      <c r="B418" s="1364"/>
      <c r="C418" s="1364"/>
      <c r="D418" s="1364"/>
      <c r="E418" s="1364"/>
      <c r="F418" s="1364"/>
      <c r="G418" s="1364"/>
      <c r="H418" s="1364"/>
      <c r="I418" s="1365"/>
    </row>
    <row r="419" spans="1:9" ht="13.5" thickBot="1">
      <c r="A419" s="1363" t="s">
        <v>459</v>
      </c>
      <c r="B419" s="1364"/>
      <c r="C419" s="1364"/>
      <c r="D419" s="1364"/>
      <c r="E419" s="1364"/>
      <c r="F419" s="1364"/>
      <c r="G419" s="1364"/>
      <c r="H419" s="1364"/>
      <c r="I419" s="1365"/>
    </row>
    <row r="420" spans="1:9" ht="15" thickBot="1">
      <c r="A420" s="513" t="s">
        <v>0</v>
      </c>
      <c r="B420" s="560">
        <v>183029770158</v>
      </c>
      <c r="C420" s="560">
        <v>215148794119</v>
      </c>
      <c r="D420" s="560">
        <v>178643184101</v>
      </c>
      <c r="E420" s="560">
        <v>161429843140</v>
      </c>
      <c r="F420" s="560">
        <v>133402835103</v>
      </c>
      <c r="G420" s="560">
        <v>123508583604</v>
      </c>
      <c r="H420" s="560">
        <v>121427380120</v>
      </c>
      <c r="I420" s="514" t="s">
        <v>984</v>
      </c>
    </row>
    <row r="421" spans="1:9" ht="15" thickBot="1">
      <c r="A421" s="512" t="s">
        <v>461</v>
      </c>
      <c r="B421" s="559">
        <v>127420957133</v>
      </c>
      <c r="C421" s="559">
        <v>134718280635</v>
      </c>
      <c r="D421" s="559">
        <v>111956050691</v>
      </c>
      <c r="E421" s="559">
        <v>104755203912</v>
      </c>
      <c r="F421" s="559">
        <v>85110174419</v>
      </c>
      <c r="G421" s="559">
        <v>79535872077</v>
      </c>
      <c r="H421" s="559">
        <v>78596555657</v>
      </c>
      <c r="I421" s="511" t="s">
        <v>985</v>
      </c>
    </row>
    <row r="422" spans="1:9" ht="19.5" thickBot="1">
      <c r="A422" s="521" t="s">
        <v>463</v>
      </c>
      <c r="B422" s="558">
        <v>409018374</v>
      </c>
      <c r="C422" s="558">
        <v>508467707</v>
      </c>
      <c r="D422" s="558">
        <v>408931934</v>
      </c>
      <c r="E422" s="558">
        <v>360832330</v>
      </c>
      <c r="F422" s="558">
        <v>308495723</v>
      </c>
      <c r="G422" s="558">
        <v>262738768</v>
      </c>
      <c r="H422" s="558">
        <v>257253471</v>
      </c>
      <c r="I422" s="519" t="s">
        <v>986</v>
      </c>
    </row>
    <row r="423" spans="1:9" ht="19.5" thickBot="1">
      <c r="A423" s="512" t="s">
        <v>952</v>
      </c>
      <c r="B423" s="559">
        <v>409018374</v>
      </c>
      <c r="C423" s="559">
        <v>508467707</v>
      </c>
      <c r="D423" s="559">
        <v>408931934</v>
      </c>
      <c r="E423" s="559">
        <v>360832330</v>
      </c>
      <c r="F423" s="559">
        <v>308495723</v>
      </c>
      <c r="G423" s="559">
        <v>262738768</v>
      </c>
      <c r="H423" s="559">
        <v>257253471</v>
      </c>
      <c r="I423" s="511" t="s">
        <v>986</v>
      </c>
    </row>
    <row r="424" spans="1:9" ht="15" thickBot="1">
      <c r="A424" s="521" t="s">
        <v>1033</v>
      </c>
      <c r="B424" s="558">
        <v>257165566</v>
      </c>
      <c r="C424" s="558">
        <v>317227924</v>
      </c>
      <c r="D424" s="558">
        <v>264834143</v>
      </c>
      <c r="E424" s="558">
        <v>242275936</v>
      </c>
      <c r="F424" s="558">
        <v>215797460</v>
      </c>
      <c r="G424" s="558">
        <v>182916517</v>
      </c>
      <c r="H424" s="558">
        <v>179439148</v>
      </c>
      <c r="I424" s="519" t="s">
        <v>1075</v>
      </c>
    </row>
    <row r="425" spans="1:9" ht="15" thickBot="1">
      <c r="A425" s="512" t="s">
        <v>1035</v>
      </c>
      <c r="B425" s="559">
        <v>20049483</v>
      </c>
      <c r="C425" s="559">
        <v>30232477</v>
      </c>
      <c r="D425" s="559">
        <v>28550844</v>
      </c>
      <c r="E425" s="559">
        <v>26447448</v>
      </c>
      <c r="F425" s="559">
        <v>26354824</v>
      </c>
      <c r="G425" s="559">
        <v>26215595</v>
      </c>
      <c r="H425" s="559">
        <v>26215302</v>
      </c>
      <c r="I425" s="511" t="s">
        <v>1076</v>
      </c>
    </row>
    <row r="426" spans="1:9" ht="15.75" thickBot="1">
      <c r="A426" s="1353" t="s">
        <v>1037</v>
      </c>
      <c r="B426" s="1319" t="s">
        <v>466</v>
      </c>
      <c r="C426" s="1319" t="s">
        <v>467</v>
      </c>
      <c r="D426" s="1309" t="s">
        <v>468</v>
      </c>
      <c r="E426" s="1309" t="s">
        <v>469</v>
      </c>
      <c r="F426" s="1314" t="s">
        <v>470</v>
      </c>
      <c r="G426" s="1315"/>
      <c r="H426" s="1316"/>
      <c r="I426" s="1345" t="s">
        <v>471</v>
      </c>
    </row>
    <row r="427" spans="1:9" ht="45.75" thickBot="1">
      <c r="A427" s="1354"/>
      <c r="B427" s="1320"/>
      <c r="C427" s="1320"/>
      <c r="D427" s="1310"/>
      <c r="E427" s="1310"/>
      <c r="F427" s="561" t="s">
        <v>472</v>
      </c>
      <c r="G427" s="562" t="s">
        <v>473</v>
      </c>
      <c r="H427" s="562" t="s">
        <v>474</v>
      </c>
      <c r="I427" s="1346"/>
    </row>
    <row r="428" spans="1:9" ht="15" thickBot="1">
      <c r="A428" s="520" t="s">
        <v>1038</v>
      </c>
      <c r="B428" s="559">
        <v>408642</v>
      </c>
      <c r="C428" s="559">
        <v>270771</v>
      </c>
      <c r="D428" s="559">
        <v>188200</v>
      </c>
      <c r="E428" s="559">
        <v>143724</v>
      </c>
      <c r="F428" s="559">
        <v>143724</v>
      </c>
      <c r="G428" s="559">
        <v>143724</v>
      </c>
      <c r="H428" s="559">
        <v>143724</v>
      </c>
      <c r="I428" s="511" t="s">
        <v>1077</v>
      </c>
    </row>
    <row r="429" spans="1:9" ht="29.25" thickBot="1">
      <c r="A429" s="520" t="s">
        <v>1040</v>
      </c>
      <c r="B429" s="563">
        <v>2062167</v>
      </c>
      <c r="C429" s="563">
        <v>87225</v>
      </c>
      <c r="D429" s="563">
        <v>63813</v>
      </c>
      <c r="E429" s="563">
        <v>63813</v>
      </c>
      <c r="F429" s="563">
        <v>60233</v>
      </c>
      <c r="G429" s="563">
        <v>60233</v>
      </c>
      <c r="H429" s="563">
        <v>60233</v>
      </c>
      <c r="I429" s="518" t="s">
        <v>1030</v>
      </c>
    </row>
    <row r="430" spans="1:9" ht="43.5" thickBot="1">
      <c r="A430" s="520" t="s">
        <v>1042</v>
      </c>
      <c r="B430" s="563">
        <v>414006</v>
      </c>
      <c r="C430" s="563">
        <v>467739</v>
      </c>
      <c r="D430" s="563">
        <v>357414</v>
      </c>
      <c r="E430" s="563">
        <v>223141</v>
      </c>
      <c r="F430" s="563">
        <v>137234</v>
      </c>
      <c r="G430" s="563">
        <v>126026</v>
      </c>
      <c r="H430" s="563">
        <v>125733</v>
      </c>
      <c r="I430" s="518" t="s">
        <v>1078</v>
      </c>
    </row>
    <row r="431" spans="1:9" ht="15" thickBot="1">
      <c r="A431" s="520" t="s">
        <v>1044</v>
      </c>
      <c r="B431" s="563">
        <v>3072858</v>
      </c>
      <c r="C431" s="563">
        <v>3446824</v>
      </c>
      <c r="D431" s="563">
        <v>2618731</v>
      </c>
      <c r="E431" s="563">
        <v>1767033</v>
      </c>
      <c r="F431" s="563">
        <v>1767004</v>
      </c>
      <c r="G431" s="563">
        <v>1716090</v>
      </c>
      <c r="H431" s="563">
        <v>1716090</v>
      </c>
      <c r="I431" s="518" t="s">
        <v>1079</v>
      </c>
    </row>
    <row r="432" spans="1:9" ht="29.25" thickBot="1">
      <c r="A432" s="520" t="s">
        <v>1046</v>
      </c>
      <c r="B432" s="563">
        <v>9238609</v>
      </c>
      <c r="C432" s="563">
        <v>19151261</v>
      </c>
      <c r="D432" s="563">
        <v>18945492</v>
      </c>
      <c r="E432" s="563">
        <v>18917560</v>
      </c>
      <c r="F432" s="563">
        <v>18916440</v>
      </c>
      <c r="G432" s="563">
        <v>18916440</v>
      </c>
      <c r="H432" s="563">
        <v>18916440</v>
      </c>
      <c r="I432" s="518" t="s">
        <v>1056</v>
      </c>
    </row>
    <row r="433" spans="1:9" ht="15" thickBot="1">
      <c r="A433" s="520" t="s">
        <v>1048</v>
      </c>
      <c r="B433" s="563">
        <v>3618</v>
      </c>
      <c r="C433" s="563">
        <v>309533</v>
      </c>
      <c r="D433" s="563">
        <v>288760</v>
      </c>
      <c r="E433" s="563">
        <v>6155</v>
      </c>
      <c r="F433" s="563">
        <v>6155</v>
      </c>
      <c r="G433" s="563">
        <v>6155</v>
      </c>
      <c r="H433" s="563">
        <v>6155</v>
      </c>
      <c r="I433" s="518" t="s">
        <v>1080</v>
      </c>
    </row>
    <row r="434" spans="1:9" ht="15" thickBot="1">
      <c r="A434" s="520" t="s">
        <v>1050</v>
      </c>
      <c r="B434" s="563">
        <v>8964</v>
      </c>
      <c r="C434" s="563">
        <v>408027</v>
      </c>
      <c r="D434" s="563">
        <v>237036</v>
      </c>
      <c r="E434" s="563">
        <v>159988</v>
      </c>
      <c r="F434" s="563">
        <v>159988</v>
      </c>
      <c r="G434" s="563">
        <v>153824</v>
      </c>
      <c r="H434" s="563">
        <v>153824</v>
      </c>
      <c r="I434" s="518" t="s">
        <v>1081</v>
      </c>
    </row>
    <row r="435" spans="1:9" ht="29.25" thickBot="1">
      <c r="A435" s="520" t="s">
        <v>1052</v>
      </c>
      <c r="B435" s="563">
        <v>8753</v>
      </c>
      <c r="C435" s="564">
        <v>953</v>
      </c>
      <c r="D435" s="564">
        <v>0</v>
      </c>
      <c r="E435" s="564">
        <v>0</v>
      </c>
      <c r="F435" s="564">
        <v>0</v>
      </c>
      <c r="G435" s="564">
        <v>0</v>
      </c>
      <c r="H435" s="564">
        <v>0</v>
      </c>
      <c r="I435" s="518" t="s">
        <v>996</v>
      </c>
    </row>
    <row r="436" spans="1:9" ht="43.5" thickBot="1">
      <c r="A436" s="520" t="s">
        <v>1053</v>
      </c>
      <c r="B436" s="563">
        <v>109266</v>
      </c>
      <c r="C436" s="563">
        <v>174995</v>
      </c>
      <c r="D436" s="563">
        <v>88156</v>
      </c>
      <c r="E436" s="563">
        <v>77291</v>
      </c>
      <c r="F436" s="563">
        <v>75303</v>
      </c>
      <c r="G436" s="563">
        <v>72982</v>
      </c>
      <c r="H436" s="563">
        <v>72982</v>
      </c>
      <c r="I436" s="518" t="s">
        <v>1082</v>
      </c>
    </row>
    <row r="437" spans="1:9" ht="29.25" thickBot="1">
      <c r="A437" s="520" t="s">
        <v>1055</v>
      </c>
      <c r="B437" s="563">
        <v>4722600</v>
      </c>
      <c r="C437" s="563">
        <v>5915149</v>
      </c>
      <c r="D437" s="563">
        <v>5763242</v>
      </c>
      <c r="E437" s="563">
        <v>5088742</v>
      </c>
      <c r="F437" s="563">
        <v>5088742</v>
      </c>
      <c r="G437" s="563">
        <v>5020121</v>
      </c>
      <c r="H437" s="563">
        <v>5020121</v>
      </c>
      <c r="I437" s="518" t="s">
        <v>1083</v>
      </c>
    </row>
    <row r="438" spans="1:9">
      <c r="A438" s="517"/>
      <c r="B438" s="516"/>
      <c r="C438" s="516"/>
      <c r="D438" s="516"/>
      <c r="E438" s="516"/>
      <c r="F438" s="516"/>
      <c r="G438" s="516"/>
      <c r="H438" s="516"/>
      <c r="I438" s="515"/>
    </row>
    <row r="439" spans="1:9">
      <c r="A439" s="517"/>
      <c r="B439" s="516"/>
      <c r="C439" s="516"/>
      <c r="D439" s="516"/>
      <c r="E439" s="516"/>
      <c r="F439" s="516"/>
      <c r="G439" s="516"/>
      <c r="H439" s="516"/>
      <c r="I439" s="515"/>
    </row>
    <row r="440" spans="1:9" ht="15">
      <c r="A440" s="1374" t="s">
        <v>455</v>
      </c>
      <c r="B440" s="1375"/>
      <c r="C440" s="1375"/>
      <c r="D440" s="1375"/>
      <c r="E440" s="1375"/>
      <c r="F440" s="1375"/>
      <c r="G440" s="1375"/>
      <c r="H440" s="1375"/>
      <c r="I440" s="1376"/>
    </row>
    <row r="441" spans="1:9">
      <c r="A441" s="1369" t="s">
        <v>456</v>
      </c>
      <c r="B441" s="1370"/>
      <c r="C441" s="1370"/>
      <c r="D441" s="1370"/>
      <c r="E441" s="1370"/>
      <c r="F441" s="1370"/>
      <c r="G441" s="1370"/>
      <c r="H441" s="1370"/>
      <c r="I441" s="1371"/>
    </row>
    <row r="442" spans="1:9">
      <c r="A442" s="1360"/>
      <c r="B442" s="1361"/>
      <c r="C442" s="1361"/>
      <c r="D442" s="1361"/>
      <c r="E442" s="1361"/>
      <c r="F442" s="1361"/>
      <c r="G442" s="1361"/>
      <c r="H442" s="1361"/>
      <c r="I442" s="1362"/>
    </row>
    <row r="443" spans="1:9">
      <c r="A443" s="1357" t="s">
        <v>951</v>
      </c>
      <c r="B443" s="1358"/>
      <c r="C443" s="1358"/>
      <c r="D443" s="1358"/>
      <c r="E443" s="1358"/>
      <c r="F443" s="1358"/>
      <c r="G443" s="1358"/>
      <c r="H443" s="1358"/>
      <c r="I443" s="1359"/>
    </row>
    <row r="444" spans="1:9">
      <c r="A444" s="1360"/>
      <c r="B444" s="1361"/>
      <c r="C444" s="1361"/>
      <c r="D444" s="1361"/>
      <c r="E444" s="1361"/>
      <c r="F444" s="1361"/>
      <c r="G444" s="1361"/>
      <c r="H444" s="1361"/>
      <c r="I444" s="1362"/>
    </row>
    <row r="445" spans="1:9">
      <c r="A445" s="1363" t="s">
        <v>458</v>
      </c>
      <c r="B445" s="1364"/>
      <c r="C445" s="1364"/>
      <c r="D445" s="1364"/>
      <c r="E445" s="1364"/>
      <c r="F445" s="1364"/>
      <c r="G445" s="1364"/>
      <c r="H445" s="1364"/>
      <c r="I445" s="1365"/>
    </row>
    <row r="446" spans="1:9" ht="13.5" thickBot="1">
      <c r="A446" s="1363" t="s">
        <v>459</v>
      </c>
      <c r="B446" s="1364"/>
      <c r="C446" s="1364"/>
      <c r="D446" s="1364"/>
      <c r="E446" s="1364"/>
      <c r="F446" s="1364"/>
      <c r="G446" s="1364"/>
      <c r="H446" s="1364"/>
      <c r="I446" s="1365"/>
    </row>
    <row r="447" spans="1:9" ht="15" thickBot="1">
      <c r="A447" s="513" t="s">
        <v>0</v>
      </c>
      <c r="B447" s="560">
        <v>183029770158</v>
      </c>
      <c r="C447" s="560">
        <v>215148794119</v>
      </c>
      <c r="D447" s="560">
        <v>178643184101</v>
      </c>
      <c r="E447" s="560">
        <v>161429843140</v>
      </c>
      <c r="F447" s="560">
        <v>133402835103</v>
      </c>
      <c r="G447" s="560">
        <v>123508583604</v>
      </c>
      <c r="H447" s="560">
        <v>121427380120</v>
      </c>
      <c r="I447" s="514" t="s">
        <v>984</v>
      </c>
    </row>
    <row r="448" spans="1:9" ht="15" thickBot="1">
      <c r="A448" s="512" t="s">
        <v>461</v>
      </c>
      <c r="B448" s="559">
        <v>127420957133</v>
      </c>
      <c r="C448" s="559">
        <v>134718280635</v>
      </c>
      <c r="D448" s="559">
        <v>111956050691</v>
      </c>
      <c r="E448" s="559">
        <v>104755203912</v>
      </c>
      <c r="F448" s="559">
        <v>85110174419</v>
      </c>
      <c r="G448" s="559">
        <v>79535872077</v>
      </c>
      <c r="H448" s="559">
        <v>78596555657</v>
      </c>
      <c r="I448" s="511" t="s">
        <v>985</v>
      </c>
    </row>
    <row r="449" spans="1:9" ht="19.5" thickBot="1">
      <c r="A449" s="521" t="s">
        <v>463</v>
      </c>
      <c r="B449" s="558">
        <v>409018374</v>
      </c>
      <c r="C449" s="558">
        <v>508467707</v>
      </c>
      <c r="D449" s="558">
        <v>408931934</v>
      </c>
      <c r="E449" s="558">
        <v>360832330</v>
      </c>
      <c r="F449" s="558">
        <v>308495723</v>
      </c>
      <c r="G449" s="558">
        <v>262738768</v>
      </c>
      <c r="H449" s="558">
        <v>257253471</v>
      </c>
      <c r="I449" s="519" t="s">
        <v>986</v>
      </c>
    </row>
    <row r="450" spans="1:9" ht="19.5" thickBot="1">
      <c r="A450" s="512" t="s">
        <v>952</v>
      </c>
      <c r="B450" s="559">
        <v>409018374</v>
      </c>
      <c r="C450" s="559">
        <v>508467707</v>
      </c>
      <c r="D450" s="559">
        <v>408931934</v>
      </c>
      <c r="E450" s="559">
        <v>360832330</v>
      </c>
      <c r="F450" s="559">
        <v>308495723</v>
      </c>
      <c r="G450" s="559">
        <v>262738768</v>
      </c>
      <c r="H450" s="559">
        <v>257253471</v>
      </c>
      <c r="I450" s="511" t="s">
        <v>986</v>
      </c>
    </row>
    <row r="451" spans="1:9" ht="15" thickBot="1">
      <c r="A451" s="521" t="s">
        <v>1033</v>
      </c>
      <c r="B451" s="558">
        <v>257165566</v>
      </c>
      <c r="C451" s="558">
        <v>317227924</v>
      </c>
      <c r="D451" s="558">
        <v>264834143</v>
      </c>
      <c r="E451" s="558">
        <v>242275936</v>
      </c>
      <c r="F451" s="558">
        <v>215797460</v>
      </c>
      <c r="G451" s="558">
        <v>182916517</v>
      </c>
      <c r="H451" s="558">
        <v>179439148</v>
      </c>
      <c r="I451" s="519" t="s">
        <v>1075</v>
      </c>
    </row>
    <row r="452" spans="1:9" ht="19.5" thickBot="1">
      <c r="A452" s="512" t="s">
        <v>1057</v>
      </c>
      <c r="B452" s="559">
        <v>237116083</v>
      </c>
      <c r="C452" s="559">
        <v>286995447</v>
      </c>
      <c r="D452" s="559">
        <v>236283299</v>
      </c>
      <c r="E452" s="559">
        <v>215828488</v>
      </c>
      <c r="F452" s="559">
        <v>189442636</v>
      </c>
      <c r="G452" s="559">
        <v>156700922</v>
      </c>
      <c r="H452" s="559">
        <v>153223845</v>
      </c>
      <c r="I452" s="511" t="s">
        <v>1084</v>
      </c>
    </row>
    <row r="453" spans="1:9" ht="15.75" thickBot="1">
      <c r="A453" s="1353" t="s">
        <v>1037</v>
      </c>
      <c r="B453" s="1319" t="s">
        <v>466</v>
      </c>
      <c r="C453" s="1319" t="s">
        <v>467</v>
      </c>
      <c r="D453" s="1309" t="s">
        <v>468</v>
      </c>
      <c r="E453" s="1309" t="s">
        <v>469</v>
      </c>
      <c r="F453" s="1314" t="s">
        <v>470</v>
      </c>
      <c r="G453" s="1315"/>
      <c r="H453" s="1316"/>
      <c r="I453" s="1345" t="s">
        <v>471</v>
      </c>
    </row>
    <row r="454" spans="1:9" ht="45.75" thickBot="1">
      <c r="A454" s="1354"/>
      <c r="B454" s="1320"/>
      <c r="C454" s="1320"/>
      <c r="D454" s="1310"/>
      <c r="E454" s="1310"/>
      <c r="F454" s="561" t="s">
        <v>472</v>
      </c>
      <c r="G454" s="562" t="s">
        <v>473</v>
      </c>
      <c r="H454" s="562" t="s">
        <v>474</v>
      </c>
      <c r="I454" s="1346"/>
    </row>
    <row r="455" spans="1:9" ht="15" thickBot="1">
      <c r="A455" s="520" t="s">
        <v>1059</v>
      </c>
      <c r="B455" s="559">
        <v>7601824</v>
      </c>
      <c r="C455" s="559">
        <v>2500470</v>
      </c>
      <c r="D455" s="559">
        <v>1193269</v>
      </c>
      <c r="E455" s="559">
        <v>992552</v>
      </c>
      <c r="F455" s="559">
        <v>972244</v>
      </c>
      <c r="G455" s="559">
        <v>972244</v>
      </c>
      <c r="H455" s="559">
        <v>972119</v>
      </c>
      <c r="I455" s="511" t="s">
        <v>1085</v>
      </c>
    </row>
    <row r="456" spans="1:9" ht="43.5" thickBot="1">
      <c r="A456" s="520" t="s">
        <v>1061</v>
      </c>
      <c r="B456" s="563">
        <v>21230836</v>
      </c>
      <c r="C456" s="563">
        <v>28617467</v>
      </c>
      <c r="D456" s="563">
        <v>26024376</v>
      </c>
      <c r="E456" s="563">
        <v>20681548</v>
      </c>
      <c r="F456" s="563">
        <v>20677580</v>
      </c>
      <c r="G456" s="563">
        <v>16883986</v>
      </c>
      <c r="H456" s="563">
        <v>16883978</v>
      </c>
      <c r="I456" s="518" t="s">
        <v>487</v>
      </c>
    </row>
    <row r="457" spans="1:9" ht="43.5" thickBot="1">
      <c r="A457" s="520" t="s">
        <v>1063</v>
      </c>
      <c r="B457" s="563">
        <v>33332824</v>
      </c>
      <c r="C457" s="563">
        <v>29350862</v>
      </c>
      <c r="D457" s="563">
        <v>27101857</v>
      </c>
      <c r="E457" s="563">
        <v>26705289</v>
      </c>
      <c r="F457" s="563">
        <v>26621747</v>
      </c>
      <c r="G457" s="563">
        <v>15730839</v>
      </c>
      <c r="H457" s="563">
        <v>15716008</v>
      </c>
      <c r="I457" s="518" t="s">
        <v>1086</v>
      </c>
    </row>
    <row r="458" spans="1:9" ht="57.75" thickBot="1">
      <c r="A458" s="520" t="s">
        <v>1065</v>
      </c>
      <c r="B458" s="563">
        <v>296301</v>
      </c>
      <c r="C458" s="563">
        <v>5497479</v>
      </c>
      <c r="D458" s="563">
        <v>5260519</v>
      </c>
      <c r="E458" s="563">
        <v>4660155</v>
      </c>
      <c r="F458" s="563">
        <v>4640657</v>
      </c>
      <c r="G458" s="563">
        <v>3359832</v>
      </c>
      <c r="H458" s="563">
        <v>3359832</v>
      </c>
      <c r="I458" s="518" t="s">
        <v>1087</v>
      </c>
    </row>
    <row r="459" spans="1:9" ht="29.25" thickBot="1">
      <c r="A459" s="520" t="s">
        <v>1067</v>
      </c>
      <c r="B459" s="563">
        <v>19526044</v>
      </c>
      <c r="C459" s="563">
        <v>30249861</v>
      </c>
      <c r="D459" s="563">
        <v>24597625</v>
      </c>
      <c r="E459" s="563">
        <v>22782853</v>
      </c>
      <c r="F459" s="563">
        <v>21981733</v>
      </c>
      <c r="G459" s="563">
        <v>18393415</v>
      </c>
      <c r="H459" s="563">
        <v>17330332</v>
      </c>
      <c r="I459" s="518" t="s">
        <v>999</v>
      </c>
    </row>
    <row r="460" spans="1:9" ht="57.75" thickBot="1">
      <c r="A460" s="520" t="s">
        <v>1069</v>
      </c>
      <c r="B460" s="563">
        <v>27213077</v>
      </c>
      <c r="C460" s="563">
        <v>27536329</v>
      </c>
      <c r="D460" s="563">
        <v>25260492</v>
      </c>
      <c r="E460" s="563">
        <v>15725105</v>
      </c>
      <c r="F460" s="563">
        <v>15211924</v>
      </c>
      <c r="G460" s="563">
        <v>15135088</v>
      </c>
      <c r="H460" s="563">
        <v>15134382</v>
      </c>
      <c r="I460" s="518" t="s">
        <v>1088</v>
      </c>
    </row>
    <row r="461" spans="1:9" ht="43.5" thickBot="1">
      <c r="A461" s="520" t="s">
        <v>1071</v>
      </c>
      <c r="B461" s="563">
        <v>18520984</v>
      </c>
      <c r="C461" s="563">
        <v>52385265</v>
      </c>
      <c r="D461" s="563">
        <v>33896333</v>
      </c>
      <c r="E461" s="563">
        <v>31609524</v>
      </c>
      <c r="F461" s="563">
        <v>31301393</v>
      </c>
      <c r="G461" s="563">
        <v>18973650</v>
      </c>
      <c r="H461" s="563">
        <v>18928115</v>
      </c>
      <c r="I461" s="518" t="s">
        <v>1089</v>
      </c>
    </row>
    <row r="462" spans="1:9" ht="43.5" thickBot="1">
      <c r="A462" s="520" t="s">
        <v>1073</v>
      </c>
      <c r="B462" s="563">
        <v>109394193</v>
      </c>
      <c r="C462" s="563">
        <v>109394193</v>
      </c>
      <c r="D462" s="563">
        <v>91986269</v>
      </c>
      <c r="E462" s="563">
        <v>91986268</v>
      </c>
      <c r="F462" s="563">
        <v>67363784</v>
      </c>
      <c r="G462" s="563">
        <v>67202362</v>
      </c>
      <c r="H462" s="563">
        <v>64849574</v>
      </c>
      <c r="I462" s="518" t="s">
        <v>1090</v>
      </c>
    </row>
    <row r="463" spans="1:9" ht="57.75" thickBot="1">
      <c r="A463" s="544" t="s">
        <v>1091</v>
      </c>
      <c r="B463" s="541">
        <v>0</v>
      </c>
      <c r="C463" s="555">
        <v>1463521</v>
      </c>
      <c r="D463" s="555">
        <v>962560</v>
      </c>
      <c r="E463" s="555">
        <v>685193</v>
      </c>
      <c r="F463" s="555">
        <v>671573</v>
      </c>
      <c r="G463" s="555">
        <v>49507</v>
      </c>
      <c r="H463" s="555">
        <v>49507</v>
      </c>
      <c r="I463" s="551" t="s">
        <v>1092</v>
      </c>
    </row>
    <row r="474" spans="1:9" ht="13.5" thickBot="1"/>
    <row r="475" spans="1:9" ht="15.75" thickBot="1">
      <c r="A475" s="1366" t="s">
        <v>455</v>
      </c>
      <c r="B475" s="1367"/>
      <c r="C475" s="1367"/>
      <c r="D475" s="1367"/>
      <c r="E475" s="1367"/>
      <c r="F475" s="1367"/>
      <c r="G475" s="1367"/>
      <c r="H475" s="1367"/>
      <c r="I475" s="1368"/>
    </row>
    <row r="476" spans="1:9">
      <c r="A476" s="1380" t="s">
        <v>456</v>
      </c>
      <c r="B476" s="1381"/>
      <c r="C476" s="1381"/>
      <c r="D476" s="1381"/>
      <c r="E476" s="1381"/>
      <c r="F476" s="1381"/>
      <c r="G476" s="1381"/>
      <c r="H476" s="1381"/>
      <c r="I476" s="1382"/>
    </row>
    <row r="477" spans="1:9" ht="13.5" thickBot="1">
      <c r="A477" s="1360"/>
      <c r="B477" s="1361"/>
      <c r="C477" s="1361"/>
      <c r="D477" s="1361"/>
      <c r="E477" s="1361"/>
      <c r="F477" s="1361"/>
      <c r="G477" s="1361"/>
      <c r="H477" s="1361"/>
      <c r="I477" s="1362"/>
    </row>
    <row r="478" spans="1:9" ht="13.5" thickBot="1">
      <c r="A478" s="1377" t="s">
        <v>951</v>
      </c>
      <c r="B478" s="1378"/>
      <c r="C478" s="1378"/>
      <c r="D478" s="1378"/>
      <c r="E478" s="1378"/>
      <c r="F478" s="1378"/>
      <c r="G478" s="1378"/>
      <c r="H478" s="1378"/>
      <c r="I478" s="1379"/>
    </row>
    <row r="479" spans="1:9">
      <c r="A479" s="1360"/>
      <c r="B479" s="1361"/>
      <c r="C479" s="1361"/>
      <c r="D479" s="1361"/>
      <c r="E479" s="1361"/>
      <c r="F479" s="1361"/>
      <c r="G479" s="1361"/>
      <c r="H479" s="1361"/>
      <c r="I479" s="1362"/>
    </row>
    <row r="480" spans="1:9">
      <c r="A480" s="1363" t="s">
        <v>481</v>
      </c>
      <c r="B480" s="1364"/>
      <c r="C480" s="1364"/>
      <c r="D480" s="1364"/>
      <c r="E480" s="1364"/>
      <c r="F480" s="1364"/>
      <c r="G480" s="1364"/>
      <c r="H480" s="1364"/>
      <c r="I480" s="1365"/>
    </row>
    <row r="481" spans="1:9" ht="13.5" thickBot="1">
      <c r="A481" s="1363" t="s">
        <v>459</v>
      </c>
      <c r="B481" s="1364"/>
      <c r="C481" s="1364"/>
      <c r="D481" s="1364"/>
      <c r="E481" s="1364"/>
      <c r="F481" s="1364"/>
      <c r="G481" s="1364"/>
      <c r="H481" s="1364"/>
      <c r="I481" s="1365"/>
    </row>
    <row r="482" spans="1:9" ht="15" thickBot="1">
      <c r="A482" s="513" t="s">
        <v>0</v>
      </c>
      <c r="B482" s="591">
        <v>177367859707</v>
      </c>
      <c r="C482" s="591">
        <v>217254208912</v>
      </c>
      <c r="D482" s="591">
        <v>199474122166</v>
      </c>
      <c r="E482" s="591">
        <v>191603298076</v>
      </c>
      <c r="F482" s="591">
        <v>185767485991</v>
      </c>
      <c r="G482" s="591">
        <v>182637636544</v>
      </c>
      <c r="H482" s="591">
        <v>181434084851</v>
      </c>
      <c r="I482" s="514" t="s">
        <v>482</v>
      </c>
    </row>
    <row r="483" spans="1:9" ht="15" thickBot="1">
      <c r="A483" s="512" t="s">
        <v>461</v>
      </c>
      <c r="B483" s="590">
        <v>124582104147</v>
      </c>
      <c r="C483" s="590">
        <v>133020679221</v>
      </c>
      <c r="D483" s="590">
        <v>121630904882</v>
      </c>
      <c r="E483" s="590">
        <v>119322915354</v>
      </c>
      <c r="F483" s="590">
        <v>118843331959</v>
      </c>
      <c r="G483" s="590">
        <v>118498871641</v>
      </c>
      <c r="H483" s="590">
        <v>117442239524</v>
      </c>
      <c r="I483" s="511" t="s">
        <v>483</v>
      </c>
    </row>
    <row r="484" spans="1:9" ht="19.5" thickBot="1">
      <c r="A484" s="521" t="s">
        <v>463</v>
      </c>
      <c r="B484" s="589">
        <v>401497719</v>
      </c>
      <c r="C484" s="589">
        <v>530445818</v>
      </c>
      <c r="D484" s="589">
        <v>415183669</v>
      </c>
      <c r="E484" s="589">
        <v>409596446</v>
      </c>
      <c r="F484" s="589">
        <v>401052457</v>
      </c>
      <c r="G484" s="589">
        <v>400743398</v>
      </c>
      <c r="H484" s="589">
        <v>400431522</v>
      </c>
      <c r="I484" s="519" t="s">
        <v>484</v>
      </c>
    </row>
    <row r="485" spans="1:9" ht="19.5" thickBot="1">
      <c r="A485" s="512" t="s">
        <v>952</v>
      </c>
      <c r="B485" s="590">
        <v>401497719</v>
      </c>
      <c r="C485" s="590">
        <v>530445818</v>
      </c>
      <c r="D485" s="590">
        <v>415183669</v>
      </c>
      <c r="E485" s="590">
        <v>409596446</v>
      </c>
      <c r="F485" s="590">
        <v>401052457</v>
      </c>
      <c r="G485" s="590">
        <v>400743398</v>
      </c>
      <c r="H485" s="590">
        <v>400431522</v>
      </c>
      <c r="I485" s="511" t="s">
        <v>484</v>
      </c>
    </row>
    <row r="486" spans="1:9" ht="15" thickBot="1">
      <c r="A486" s="521" t="s">
        <v>1033</v>
      </c>
      <c r="B486" s="589">
        <v>294105360</v>
      </c>
      <c r="C486" s="589">
        <v>365927001</v>
      </c>
      <c r="D486" s="589">
        <v>299062696</v>
      </c>
      <c r="E486" s="589">
        <v>293720089</v>
      </c>
      <c r="F486" s="589">
        <v>288314278</v>
      </c>
      <c r="G486" s="589">
        <v>288057847</v>
      </c>
      <c r="H486" s="589">
        <v>287755002</v>
      </c>
      <c r="I486" s="519" t="s">
        <v>1034</v>
      </c>
    </row>
    <row r="487" spans="1:9" ht="19.5" thickBot="1">
      <c r="A487" s="512" t="s">
        <v>966</v>
      </c>
      <c r="B487" s="590">
        <v>58638789</v>
      </c>
      <c r="C487" s="590">
        <v>68885091</v>
      </c>
      <c r="D487" s="590">
        <v>64923733</v>
      </c>
      <c r="E487" s="590">
        <v>64124389</v>
      </c>
      <c r="F487" s="590">
        <v>63424059</v>
      </c>
      <c r="G487" s="590">
        <v>63420762</v>
      </c>
      <c r="H487" s="590">
        <v>63338031</v>
      </c>
      <c r="I487" s="511" t="s">
        <v>1098</v>
      </c>
    </row>
    <row r="488" spans="1:9" ht="15" thickBot="1">
      <c r="A488" s="575" t="s">
        <v>1035</v>
      </c>
      <c r="B488" s="592">
        <v>1673510</v>
      </c>
      <c r="C488" s="592">
        <v>3143660</v>
      </c>
      <c r="D488" s="592">
        <v>2462015</v>
      </c>
      <c r="E488" s="592">
        <v>2167576</v>
      </c>
      <c r="F488" s="592">
        <v>2131662</v>
      </c>
      <c r="G488" s="592">
        <v>2131662</v>
      </c>
      <c r="H488" s="592">
        <v>2117165</v>
      </c>
      <c r="I488" s="582" t="s">
        <v>1099</v>
      </c>
    </row>
    <row r="489" spans="1:9" ht="15.75" thickBot="1">
      <c r="A489" s="1353" t="s">
        <v>1037</v>
      </c>
      <c r="B489" s="1319" t="s">
        <v>466</v>
      </c>
      <c r="C489" s="1319" t="s">
        <v>467</v>
      </c>
      <c r="D489" s="1309" t="s">
        <v>468</v>
      </c>
      <c r="E489" s="1309" t="s">
        <v>469</v>
      </c>
      <c r="F489" s="1314" t="s">
        <v>470</v>
      </c>
      <c r="G489" s="1315"/>
      <c r="H489" s="1316"/>
      <c r="I489" s="1345" t="s">
        <v>471</v>
      </c>
    </row>
    <row r="490" spans="1:9" ht="45.75" thickBot="1">
      <c r="A490" s="1354"/>
      <c r="B490" s="1320"/>
      <c r="C490" s="1320"/>
      <c r="D490" s="1310"/>
      <c r="E490" s="1310"/>
      <c r="F490" s="593" t="s">
        <v>472</v>
      </c>
      <c r="G490" s="594" t="s">
        <v>473</v>
      </c>
      <c r="H490" s="594" t="s">
        <v>474</v>
      </c>
      <c r="I490" s="1346"/>
    </row>
    <row r="491" spans="1:9" ht="15" thickBot="1">
      <c r="A491" s="520" t="s">
        <v>1038</v>
      </c>
      <c r="B491" s="590">
        <v>122452</v>
      </c>
      <c r="C491" s="590">
        <v>785795</v>
      </c>
      <c r="D491" s="590">
        <v>781633</v>
      </c>
      <c r="E491" s="590">
        <v>775315</v>
      </c>
      <c r="F491" s="590">
        <v>775315</v>
      </c>
      <c r="G491" s="590">
        <v>775315</v>
      </c>
      <c r="H491" s="590">
        <v>774122</v>
      </c>
      <c r="I491" s="511" t="s">
        <v>981</v>
      </c>
    </row>
    <row r="492" spans="1:9" ht="29.25" thickBot="1">
      <c r="A492" s="520" t="s">
        <v>1040</v>
      </c>
      <c r="B492" s="596"/>
      <c r="C492" s="595">
        <v>12635</v>
      </c>
      <c r="D492" s="595">
        <v>5810</v>
      </c>
      <c r="E492" s="595">
        <v>5810</v>
      </c>
      <c r="F492" s="595">
        <v>5810</v>
      </c>
      <c r="G492" s="595">
        <v>5810</v>
      </c>
      <c r="H492" s="595">
        <v>5810</v>
      </c>
      <c r="I492" s="518" t="s">
        <v>1100</v>
      </c>
    </row>
    <row r="493" spans="1:9" ht="43.5" thickBot="1">
      <c r="A493" s="520" t="s">
        <v>1042</v>
      </c>
      <c r="B493" s="595">
        <v>36000</v>
      </c>
      <c r="C493" s="595">
        <v>8767</v>
      </c>
      <c r="D493" s="595">
        <v>7955</v>
      </c>
      <c r="E493" s="595">
        <v>7415</v>
      </c>
      <c r="F493" s="595">
        <v>4640</v>
      </c>
      <c r="G493" s="595">
        <v>4640</v>
      </c>
      <c r="H493" s="595">
        <v>4219</v>
      </c>
      <c r="I493" s="518" t="s">
        <v>1101</v>
      </c>
    </row>
    <row r="494" spans="1:9" ht="15" thickBot="1">
      <c r="A494" s="520" t="s">
        <v>1044</v>
      </c>
      <c r="B494" s="595">
        <v>1219090</v>
      </c>
      <c r="C494" s="595">
        <v>1861987</v>
      </c>
      <c r="D494" s="595">
        <v>1294654</v>
      </c>
      <c r="E494" s="595">
        <v>1020989</v>
      </c>
      <c r="F494" s="595">
        <v>987849</v>
      </c>
      <c r="G494" s="595">
        <v>987849</v>
      </c>
      <c r="H494" s="595">
        <v>976633</v>
      </c>
      <c r="I494" s="518" t="s">
        <v>1077</v>
      </c>
    </row>
    <row r="495" spans="1:9" ht="29.25" thickBot="1">
      <c r="A495" s="520" t="s">
        <v>1046</v>
      </c>
      <c r="B495" s="595">
        <v>2000</v>
      </c>
      <c r="C495" s="595">
        <v>130210</v>
      </c>
      <c r="D495" s="595">
        <v>100110</v>
      </c>
      <c r="E495" s="595">
        <v>99958</v>
      </c>
      <c r="F495" s="595">
        <v>99958</v>
      </c>
      <c r="G495" s="595">
        <v>99958</v>
      </c>
      <c r="H495" s="595">
        <v>99790</v>
      </c>
      <c r="I495" s="518" t="s">
        <v>1045</v>
      </c>
    </row>
    <row r="496" spans="1:9" ht="15" thickBot="1">
      <c r="A496" s="520" t="s">
        <v>1048</v>
      </c>
      <c r="B496" s="595">
        <v>34500</v>
      </c>
      <c r="C496" s="595">
        <v>8232</v>
      </c>
      <c r="D496" s="595">
        <v>1200</v>
      </c>
      <c r="E496" s="595">
        <v>1057</v>
      </c>
      <c r="F496" s="595">
        <v>1057</v>
      </c>
      <c r="G496" s="595">
        <v>1057</v>
      </c>
      <c r="H496" s="595">
        <v>1057</v>
      </c>
      <c r="I496" s="518" t="s">
        <v>1102</v>
      </c>
    </row>
    <row r="497" spans="1:9" ht="15" thickBot="1">
      <c r="A497" s="520" t="s">
        <v>1050</v>
      </c>
      <c r="B497" s="595">
        <v>2501</v>
      </c>
      <c r="C497" s="595">
        <v>161369</v>
      </c>
      <c r="D497" s="595">
        <v>139410</v>
      </c>
      <c r="E497" s="595">
        <v>127518</v>
      </c>
      <c r="F497" s="595">
        <v>127518</v>
      </c>
      <c r="G497" s="595">
        <v>127518</v>
      </c>
      <c r="H497" s="595">
        <v>127411</v>
      </c>
      <c r="I497" s="518" t="s">
        <v>1103</v>
      </c>
    </row>
    <row r="498" spans="1:9" ht="43.5" thickBot="1">
      <c r="A498" s="520" t="s">
        <v>1053</v>
      </c>
      <c r="B498" s="596"/>
      <c r="C498" s="595">
        <v>73570</v>
      </c>
      <c r="D498" s="595">
        <v>61745</v>
      </c>
      <c r="E498" s="595">
        <v>60767</v>
      </c>
      <c r="F498" s="595">
        <v>60767</v>
      </c>
      <c r="G498" s="595">
        <v>60767</v>
      </c>
      <c r="H498" s="595">
        <v>60349</v>
      </c>
      <c r="I498" s="518" t="s">
        <v>1104</v>
      </c>
    </row>
    <row r="499" spans="1:9" ht="29.25" thickBot="1">
      <c r="A499" s="520" t="s">
        <v>1055</v>
      </c>
      <c r="B499" s="595">
        <v>256967</v>
      </c>
      <c r="C499" s="595">
        <v>101095</v>
      </c>
      <c r="D499" s="595">
        <v>69498</v>
      </c>
      <c r="E499" s="595">
        <v>68748</v>
      </c>
      <c r="F499" s="595">
        <v>68748</v>
      </c>
      <c r="G499" s="595">
        <v>68748</v>
      </c>
      <c r="H499" s="595">
        <v>67775</v>
      </c>
      <c r="I499" s="518" t="s">
        <v>1105</v>
      </c>
    </row>
    <row r="500" spans="1:9">
      <c r="A500" s="517"/>
      <c r="B500" s="516"/>
      <c r="C500" s="516"/>
      <c r="D500" s="516"/>
      <c r="E500" s="516"/>
      <c r="F500" s="516"/>
      <c r="G500" s="516"/>
      <c r="H500" s="516"/>
      <c r="I500" s="515"/>
    </row>
    <row r="501" spans="1:9">
      <c r="A501" s="517"/>
      <c r="B501" s="516"/>
      <c r="C501" s="516"/>
      <c r="D501" s="516"/>
      <c r="E501" s="516"/>
      <c r="F501" s="516"/>
      <c r="G501" s="516"/>
      <c r="H501" s="516"/>
      <c r="I501" s="515"/>
    </row>
    <row r="502" spans="1:9">
      <c r="A502" s="517"/>
      <c r="B502" s="516"/>
      <c r="C502" s="516"/>
      <c r="D502" s="516"/>
      <c r="E502" s="516"/>
      <c r="F502" s="516"/>
      <c r="G502" s="516"/>
      <c r="H502" s="516"/>
      <c r="I502" s="515"/>
    </row>
    <row r="503" spans="1:9">
      <c r="A503" s="517"/>
      <c r="B503" s="516"/>
      <c r="C503" s="516"/>
      <c r="D503" s="516"/>
      <c r="E503" s="516"/>
      <c r="F503" s="516"/>
      <c r="G503" s="516"/>
      <c r="H503" s="516"/>
      <c r="I503" s="515"/>
    </row>
    <row r="504" spans="1:9">
      <c r="A504" s="517"/>
      <c r="B504" s="516"/>
      <c r="C504" s="516"/>
      <c r="D504" s="516"/>
      <c r="E504" s="516"/>
      <c r="F504" s="516"/>
      <c r="G504" s="516"/>
      <c r="H504" s="516"/>
      <c r="I504" s="515"/>
    </row>
    <row r="505" spans="1:9" ht="15">
      <c r="A505" s="1374" t="s">
        <v>455</v>
      </c>
      <c r="B505" s="1375"/>
      <c r="C505" s="1375"/>
      <c r="D505" s="1375"/>
      <c r="E505" s="1375"/>
      <c r="F505" s="1375"/>
      <c r="G505" s="1375"/>
      <c r="H505" s="1375"/>
      <c r="I505" s="1376"/>
    </row>
    <row r="506" spans="1:9">
      <c r="A506" s="1369" t="s">
        <v>456</v>
      </c>
      <c r="B506" s="1370"/>
      <c r="C506" s="1370"/>
      <c r="D506" s="1370"/>
      <c r="E506" s="1370"/>
      <c r="F506" s="1370"/>
      <c r="G506" s="1370"/>
      <c r="H506" s="1370"/>
      <c r="I506" s="1371"/>
    </row>
    <row r="507" spans="1:9">
      <c r="A507" s="1360"/>
      <c r="B507" s="1361"/>
      <c r="C507" s="1361"/>
      <c r="D507" s="1361"/>
      <c r="E507" s="1361"/>
      <c r="F507" s="1361"/>
      <c r="G507" s="1361"/>
      <c r="H507" s="1361"/>
      <c r="I507" s="1362"/>
    </row>
    <row r="508" spans="1:9">
      <c r="A508" s="1357" t="s">
        <v>951</v>
      </c>
      <c r="B508" s="1358"/>
      <c r="C508" s="1358"/>
      <c r="D508" s="1358"/>
      <c r="E508" s="1358"/>
      <c r="F508" s="1358"/>
      <c r="G508" s="1358"/>
      <c r="H508" s="1358"/>
      <c r="I508" s="1359"/>
    </row>
    <row r="509" spans="1:9">
      <c r="A509" s="1360"/>
      <c r="B509" s="1361"/>
      <c r="C509" s="1361"/>
      <c r="D509" s="1361"/>
      <c r="E509" s="1361"/>
      <c r="F509" s="1361"/>
      <c r="G509" s="1361"/>
      <c r="H509" s="1361"/>
      <c r="I509" s="1362"/>
    </row>
    <row r="510" spans="1:9">
      <c r="A510" s="1363" t="s">
        <v>481</v>
      </c>
      <c r="B510" s="1364"/>
      <c r="C510" s="1364"/>
      <c r="D510" s="1364"/>
      <c r="E510" s="1364"/>
      <c r="F510" s="1364"/>
      <c r="G510" s="1364"/>
      <c r="H510" s="1364"/>
      <c r="I510" s="1365"/>
    </row>
    <row r="511" spans="1:9" ht="13.5" thickBot="1">
      <c r="A511" s="1363" t="s">
        <v>459</v>
      </c>
      <c r="B511" s="1364"/>
      <c r="C511" s="1364"/>
      <c r="D511" s="1364"/>
      <c r="E511" s="1364"/>
      <c r="F511" s="1364"/>
      <c r="G511" s="1364"/>
      <c r="H511" s="1364"/>
      <c r="I511" s="1365"/>
    </row>
    <row r="512" spans="1:9" ht="15" thickBot="1">
      <c r="A512" s="513" t="s">
        <v>0</v>
      </c>
      <c r="B512" s="591">
        <v>177367859707</v>
      </c>
      <c r="C512" s="591">
        <v>217254208912</v>
      </c>
      <c r="D512" s="591">
        <v>199474122166</v>
      </c>
      <c r="E512" s="591">
        <v>191603298076</v>
      </c>
      <c r="F512" s="591">
        <v>185767485991</v>
      </c>
      <c r="G512" s="591">
        <v>182637636544</v>
      </c>
      <c r="H512" s="591">
        <v>181434084851</v>
      </c>
      <c r="I512" s="514" t="s">
        <v>482</v>
      </c>
    </row>
    <row r="513" spans="1:9" ht="15" thickBot="1">
      <c r="A513" s="512" t="s">
        <v>461</v>
      </c>
      <c r="B513" s="590">
        <v>124582104147</v>
      </c>
      <c r="C513" s="590">
        <v>133020679221</v>
      </c>
      <c r="D513" s="590">
        <v>121630904882</v>
      </c>
      <c r="E513" s="590">
        <v>119322915354</v>
      </c>
      <c r="F513" s="590">
        <v>118843331959</v>
      </c>
      <c r="G513" s="590">
        <v>118498871641</v>
      </c>
      <c r="H513" s="590">
        <v>117442239524</v>
      </c>
      <c r="I513" s="511" t="s">
        <v>483</v>
      </c>
    </row>
    <row r="514" spans="1:9" ht="19.5" thickBot="1">
      <c r="A514" s="521" t="s">
        <v>463</v>
      </c>
      <c r="B514" s="589">
        <v>401497719</v>
      </c>
      <c r="C514" s="589">
        <v>530445818</v>
      </c>
      <c r="D514" s="589">
        <v>415183669</v>
      </c>
      <c r="E514" s="589">
        <v>409596446</v>
      </c>
      <c r="F514" s="589">
        <v>401052457</v>
      </c>
      <c r="G514" s="589">
        <v>400743398</v>
      </c>
      <c r="H514" s="589">
        <v>400431522</v>
      </c>
      <c r="I514" s="519" t="s">
        <v>484</v>
      </c>
    </row>
    <row r="515" spans="1:9" ht="19.5" thickBot="1">
      <c r="A515" s="512" t="s">
        <v>952</v>
      </c>
      <c r="B515" s="590">
        <v>401497719</v>
      </c>
      <c r="C515" s="590">
        <v>530445818</v>
      </c>
      <c r="D515" s="590">
        <v>415183669</v>
      </c>
      <c r="E515" s="590">
        <v>409596446</v>
      </c>
      <c r="F515" s="590">
        <v>401052457</v>
      </c>
      <c r="G515" s="590">
        <v>400743398</v>
      </c>
      <c r="H515" s="590">
        <v>400431522</v>
      </c>
      <c r="I515" s="511" t="s">
        <v>484</v>
      </c>
    </row>
    <row r="516" spans="1:9" ht="15" thickBot="1">
      <c r="A516" s="521" t="s">
        <v>1033</v>
      </c>
      <c r="B516" s="589">
        <v>294105360</v>
      </c>
      <c r="C516" s="589">
        <v>365927001</v>
      </c>
      <c r="D516" s="589">
        <v>299062696</v>
      </c>
      <c r="E516" s="589">
        <v>293720089</v>
      </c>
      <c r="F516" s="589">
        <v>288314278</v>
      </c>
      <c r="G516" s="589">
        <v>288057847</v>
      </c>
      <c r="H516" s="589">
        <v>287755002</v>
      </c>
      <c r="I516" s="519" t="s">
        <v>1034</v>
      </c>
    </row>
    <row r="517" spans="1:9" ht="19.5" thickBot="1">
      <c r="A517" s="512" t="s">
        <v>966</v>
      </c>
      <c r="B517" s="590">
        <v>58638789</v>
      </c>
      <c r="C517" s="590">
        <v>68885091</v>
      </c>
      <c r="D517" s="590">
        <v>64923733</v>
      </c>
      <c r="E517" s="590">
        <v>64124389</v>
      </c>
      <c r="F517" s="590">
        <v>63424059</v>
      </c>
      <c r="G517" s="590">
        <v>63420762</v>
      </c>
      <c r="H517" s="590">
        <v>63338031</v>
      </c>
      <c r="I517" s="511" t="s">
        <v>1098</v>
      </c>
    </row>
    <row r="518" spans="1:9" ht="19.5" thickBot="1">
      <c r="A518" s="575" t="s">
        <v>1057</v>
      </c>
      <c r="B518" s="592">
        <v>56965279</v>
      </c>
      <c r="C518" s="592">
        <v>65741431</v>
      </c>
      <c r="D518" s="592">
        <v>62461718</v>
      </c>
      <c r="E518" s="592">
        <v>61956812</v>
      </c>
      <c r="F518" s="592">
        <v>61292397</v>
      </c>
      <c r="G518" s="592">
        <v>61289100</v>
      </c>
      <c r="H518" s="592">
        <v>61220866</v>
      </c>
      <c r="I518" s="582" t="s">
        <v>1106</v>
      </c>
    </row>
    <row r="519" spans="1:9" ht="15.75" thickBot="1">
      <c r="A519" s="1353" t="s">
        <v>1037</v>
      </c>
      <c r="B519" s="1319" t="s">
        <v>466</v>
      </c>
      <c r="C519" s="1319" t="s">
        <v>467</v>
      </c>
      <c r="D519" s="1309" t="s">
        <v>468</v>
      </c>
      <c r="E519" s="1309" t="s">
        <v>469</v>
      </c>
      <c r="F519" s="1314" t="s">
        <v>470</v>
      </c>
      <c r="G519" s="1315"/>
      <c r="H519" s="1316"/>
      <c r="I519" s="1345" t="s">
        <v>471</v>
      </c>
    </row>
    <row r="520" spans="1:9" ht="45.75" thickBot="1">
      <c r="A520" s="1354"/>
      <c r="B520" s="1320"/>
      <c r="C520" s="1320"/>
      <c r="D520" s="1310"/>
      <c r="E520" s="1310"/>
      <c r="F520" s="593" t="s">
        <v>472</v>
      </c>
      <c r="G520" s="594" t="s">
        <v>473</v>
      </c>
      <c r="H520" s="594" t="s">
        <v>474</v>
      </c>
      <c r="I520" s="1346"/>
    </row>
    <row r="521" spans="1:9" ht="15" thickBot="1">
      <c r="A521" s="520" t="s">
        <v>1059</v>
      </c>
      <c r="B521" s="590">
        <v>1874090</v>
      </c>
      <c r="C521" s="590">
        <v>1375888</v>
      </c>
      <c r="D521" s="590">
        <v>1183352</v>
      </c>
      <c r="E521" s="590">
        <v>1093488</v>
      </c>
      <c r="F521" s="590">
        <v>1088039</v>
      </c>
      <c r="G521" s="590">
        <v>1087474</v>
      </c>
      <c r="H521" s="590">
        <v>1078347</v>
      </c>
      <c r="I521" s="511" t="s">
        <v>1103</v>
      </c>
    </row>
    <row r="522" spans="1:9" ht="43.5" thickBot="1">
      <c r="A522" s="520" t="s">
        <v>1061</v>
      </c>
      <c r="B522" s="595">
        <v>2613440</v>
      </c>
      <c r="C522" s="595">
        <v>1962466</v>
      </c>
      <c r="D522" s="595">
        <v>1153345</v>
      </c>
      <c r="E522" s="595">
        <v>1046877</v>
      </c>
      <c r="F522" s="595">
        <v>1029115</v>
      </c>
      <c r="G522" s="595">
        <v>1029115</v>
      </c>
      <c r="H522" s="595">
        <v>1025391</v>
      </c>
      <c r="I522" s="518" t="s">
        <v>1107</v>
      </c>
    </row>
    <row r="523" spans="1:9" ht="43.5" thickBot="1">
      <c r="A523" s="520" t="s">
        <v>1063</v>
      </c>
      <c r="B523" s="596"/>
      <c r="C523" s="595">
        <v>285665</v>
      </c>
      <c r="D523" s="595">
        <v>285662</v>
      </c>
      <c r="E523" s="595">
        <v>285662</v>
      </c>
      <c r="F523" s="595">
        <v>247275</v>
      </c>
      <c r="G523" s="595">
        <v>247275</v>
      </c>
      <c r="H523" s="595">
        <v>247275</v>
      </c>
      <c r="I523" s="518" t="s">
        <v>1051</v>
      </c>
    </row>
    <row r="524" spans="1:9" ht="57.75" thickBot="1">
      <c r="A524" s="520" t="s">
        <v>1065</v>
      </c>
      <c r="B524" s="596"/>
      <c r="C524" s="595">
        <v>583136</v>
      </c>
      <c r="D524" s="595">
        <v>530105</v>
      </c>
      <c r="E524" s="595">
        <v>501851</v>
      </c>
      <c r="F524" s="595">
        <v>495665</v>
      </c>
      <c r="G524" s="595">
        <v>495665</v>
      </c>
      <c r="H524" s="595">
        <v>490136</v>
      </c>
      <c r="I524" s="518" t="s">
        <v>1108</v>
      </c>
    </row>
    <row r="525" spans="1:9" ht="29.25" thickBot="1">
      <c r="A525" s="520" t="s">
        <v>1067</v>
      </c>
      <c r="B525" s="595">
        <v>39462</v>
      </c>
      <c r="C525" s="595">
        <v>346293</v>
      </c>
      <c r="D525" s="595">
        <v>303178</v>
      </c>
      <c r="E525" s="595">
        <v>286765</v>
      </c>
      <c r="F525" s="595">
        <v>271709</v>
      </c>
      <c r="G525" s="595">
        <v>271709</v>
      </c>
      <c r="H525" s="595">
        <v>271709</v>
      </c>
      <c r="I525" s="518" t="s">
        <v>1109</v>
      </c>
    </row>
    <row r="526" spans="1:9" ht="57.75" thickBot="1">
      <c r="A526" s="520" t="s">
        <v>1069</v>
      </c>
      <c r="B526" s="595">
        <v>2680</v>
      </c>
      <c r="C526" s="595">
        <v>44114</v>
      </c>
      <c r="D526" s="595">
        <v>27076</v>
      </c>
      <c r="E526" s="595">
        <v>26188</v>
      </c>
      <c r="F526" s="595">
        <v>26188</v>
      </c>
      <c r="G526" s="595">
        <v>26188</v>
      </c>
      <c r="H526" s="595">
        <v>26188</v>
      </c>
      <c r="I526" s="518" t="s">
        <v>1110</v>
      </c>
    </row>
    <row r="527" spans="1:9" ht="43.5" thickBot="1">
      <c r="A527" s="520" t="s">
        <v>1071</v>
      </c>
      <c r="B527" s="595">
        <v>14593736</v>
      </c>
      <c r="C527" s="595">
        <v>23301998</v>
      </c>
      <c r="D527" s="595">
        <v>21137913</v>
      </c>
      <c r="E527" s="595">
        <v>20964282</v>
      </c>
      <c r="F527" s="595">
        <v>20704359</v>
      </c>
      <c r="G527" s="595">
        <v>20704359</v>
      </c>
      <c r="H527" s="595">
        <v>20656330</v>
      </c>
      <c r="I527" s="518" t="s">
        <v>1111</v>
      </c>
    </row>
    <row r="528" spans="1:9" ht="43.5" thickBot="1">
      <c r="A528" s="544" t="s">
        <v>1073</v>
      </c>
      <c r="B528" s="555">
        <v>37841871</v>
      </c>
      <c r="C528" s="555">
        <v>37841871</v>
      </c>
      <c r="D528" s="555">
        <v>37841088</v>
      </c>
      <c r="E528" s="555">
        <v>37751701</v>
      </c>
      <c r="F528" s="555">
        <v>37430048</v>
      </c>
      <c r="G528" s="555">
        <v>37427317</v>
      </c>
      <c r="H528" s="555">
        <v>37425490</v>
      </c>
      <c r="I528" s="551" t="s">
        <v>1112</v>
      </c>
    </row>
    <row r="530" spans="1:9" ht="13.5" thickBot="1"/>
    <row r="531" spans="1:9" ht="25.5">
      <c r="A531" s="580" t="s">
        <v>1171</v>
      </c>
      <c r="B531" s="578"/>
      <c r="C531" s="578"/>
      <c r="D531" s="578"/>
      <c r="E531" s="578"/>
      <c r="F531" s="578"/>
      <c r="G531" s="578"/>
      <c r="H531" s="578"/>
      <c r="I531" s="587"/>
    </row>
    <row r="532" spans="1:9">
      <c r="A532" s="517"/>
      <c r="B532" s="516"/>
      <c r="C532" s="516"/>
      <c r="D532" s="516"/>
      <c r="E532" s="516"/>
      <c r="F532" s="516"/>
      <c r="G532" s="516"/>
      <c r="H532" s="516"/>
      <c r="I532" s="515"/>
    </row>
    <row r="533" spans="1:9">
      <c r="A533" s="517"/>
      <c r="B533" s="516"/>
      <c r="C533" s="516"/>
      <c r="D533" s="516"/>
      <c r="E533" s="516"/>
      <c r="F533" s="516"/>
      <c r="G533" s="516"/>
      <c r="H533" s="516"/>
      <c r="I533" s="515"/>
    </row>
    <row r="534" spans="1:9" ht="15">
      <c r="A534" s="1374" t="s">
        <v>455</v>
      </c>
      <c r="B534" s="1375"/>
      <c r="C534" s="1375"/>
      <c r="D534" s="1375"/>
      <c r="E534" s="1375"/>
      <c r="F534" s="1375"/>
      <c r="G534" s="1375"/>
      <c r="H534" s="1375"/>
      <c r="I534" s="1376"/>
    </row>
    <row r="535" spans="1:9">
      <c r="A535" s="1369" t="s">
        <v>456</v>
      </c>
      <c r="B535" s="1370"/>
      <c r="C535" s="1370"/>
      <c r="D535" s="1370"/>
      <c r="E535" s="1370"/>
      <c r="F535" s="1370"/>
      <c r="G535" s="1370"/>
      <c r="H535" s="1370"/>
      <c r="I535" s="1371"/>
    </row>
    <row r="536" spans="1:9">
      <c r="A536" s="1360"/>
      <c r="B536" s="1361"/>
      <c r="C536" s="1361"/>
      <c r="D536" s="1361"/>
      <c r="E536" s="1361"/>
      <c r="F536" s="1361"/>
      <c r="G536" s="1361"/>
      <c r="H536" s="1361"/>
      <c r="I536" s="1362"/>
    </row>
    <row r="537" spans="1:9">
      <c r="A537" s="1357" t="s">
        <v>951</v>
      </c>
      <c r="B537" s="1358"/>
      <c r="C537" s="1358"/>
      <c r="D537" s="1358"/>
      <c r="E537" s="1358"/>
      <c r="F537" s="1358"/>
      <c r="G537" s="1358"/>
      <c r="H537" s="1358"/>
      <c r="I537" s="1359"/>
    </row>
    <row r="538" spans="1:9">
      <c r="A538" s="1360"/>
      <c r="B538" s="1361"/>
      <c r="C538" s="1361"/>
      <c r="D538" s="1361"/>
      <c r="E538" s="1361"/>
      <c r="F538" s="1361"/>
      <c r="G538" s="1361"/>
      <c r="H538" s="1361"/>
      <c r="I538" s="1362"/>
    </row>
    <row r="539" spans="1:9">
      <c r="A539" s="1363" t="s">
        <v>481</v>
      </c>
      <c r="B539" s="1364"/>
      <c r="C539" s="1364"/>
      <c r="D539" s="1364"/>
      <c r="E539" s="1364"/>
      <c r="F539" s="1364"/>
      <c r="G539" s="1364"/>
      <c r="H539" s="1364"/>
      <c r="I539" s="1365"/>
    </row>
    <row r="540" spans="1:9" ht="13.5" thickBot="1">
      <c r="A540" s="1363" t="s">
        <v>459</v>
      </c>
      <c r="B540" s="1364"/>
      <c r="C540" s="1364"/>
      <c r="D540" s="1364"/>
      <c r="E540" s="1364"/>
      <c r="F540" s="1364"/>
      <c r="G540" s="1364"/>
      <c r="H540" s="1364"/>
      <c r="I540" s="1365"/>
    </row>
    <row r="541" spans="1:9" ht="15" thickBot="1">
      <c r="A541" s="513" t="s">
        <v>0</v>
      </c>
      <c r="B541" s="611">
        <v>177367859707</v>
      </c>
      <c r="C541" s="611">
        <v>217254208912</v>
      </c>
      <c r="D541" s="611">
        <v>199474122166</v>
      </c>
      <c r="E541" s="611">
        <v>191603298076</v>
      </c>
      <c r="F541" s="611">
        <v>185767485991</v>
      </c>
      <c r="G541" s="611">
        <v>182637636544</v>
      </c>
      <c r="H541" s="611">
        <v>181434084851</v>
      </c>
      <c r="I541" s="514" t="s">
        <v>482</v>
      </c>
    </row>
    <row r="542" spans="1:9" ht="15" thickBot="1">
      <c r="A542" s="512" t="s">
        <v>461</v>
      </c>
      <c r="B542" s="610">
        <v>124582104147</v>
      </c>
      <c r="C542" s="610">
        <v>133020679221</v>
      </c>
      <c r="D542" s="610">
        <v>121630904882</v>
      </c>
      <c r="E542" s="610">
        <v>119322915354</v>
      </c>
      <c r="F542" s="610">
        <v>118843331959</v>
      </c>
      <c r="G542" s="610">
        <v>118498871641</v>
      </c>
      <c r="H542" s="610">
        <v>117442239524</v>
      </c>
      <c r="I542" s="511" t="s">
        <v>483</v>
      </c>
    </row>
    <row r="543" spans="1:9" ht="19.5" thickBot="1">
      <c r="A543" s="521" t="s">
        <v>463</v>
      </c>
      <c r="B543" s="609">
        <v>401497719</v>
      </c>
      <c r="C543" s="609">
        <v>530445818</v>
      </c>
      <c r="D543" s="609">
        <v>415183669</v>
      </c>
      <c r="E543" s="609">
        <v>409596446</v>
      </c>
      <c r="F543" s="609">
        <v>401052457</v>
      </c>
      <c r="G543" s="609">
        <v>400743398</v>
      </c>
      <c r="H543" s="609">
        <v>400431522</v>
      </c>
      <c r="I543" s="519" t="s">
        <v>484</v>
      </c>
    </row>
    <row r="544" spans="1:9" ht="19.5" thickBot="1">
      <c r="A544" s="512" t="s">
        <v>952</v>
      </c>
      <c r="B544" s="610">
        <v>401497719</v>
      </c>
      <c r="C544" s="610">
        <v>530445818</v>
      </c>
      <c r="D544" s="610">
        <v>415183669</v>
      </c>
      <c r="E544" s="610">
        <v>409596446</v>
      </c>
      <c r="F544" s="610">
        <v>401052457</v>
      </c>
      <c r="G544" s="610">
        <v>400743398</v>
      </c>
      <c r="H544" s="610">
        <v>400431522</v>
      </c>
      <c r="I544" s="511" t="s">
        <v>484</v>
      </c>
    </row>
    <row r="545" spans="1:9" ht="15" thickBot="1">
      <c r="A545" s="521" t="s">
        <v>1033</v>
      </c>
      <c r="B545" s="609">
        <v>294105360</v>
      </c>
      <c r="C545" s="609">
        <v>365927001</v>
      </c>
      <c r="D545" s="609">
        <v>299062696</v>
      </c>
      <c r="E545" s="609">
        <v>293720089</v>
      </c>
      <c r="F545" s="609">
        <v>288314278</v>
      </c>
      <c r="G545" s="609">
        <v>288057847</v>
      </c>
      <c r="H545" s="609">
        <v>287755002</v>
      </c>
      <c r="I545" s="519" t="s">
        <v>1034</v>
      </c>
    </row>
    <row r="546" spans="1:9" ht="19.5" thickBot="1">
      <c r="A546" s="512" t="s">
        <v>972</v>
      </c>
      <c r="B546" s="610">
        <v>235466571</v>
      </c>
      <c r="C546" s="610">
        <v>279044810</v>
      </c>
      <c r="D546" s="610">
        <v>232091308</v>
      </c>
      <c r="E546" s="610">
        <v>227548046</v>
      </c>
      <c r="F546" s="610">
        <v>223023005</v>
      </c>
      <c r="G546" s="610">
        <v>222930101</v>
      </c>
      <c r="H546" s="610">
        <v>222710988</v>
      </c>
      <c r="I546" s="511" t="s">
        <v>1113</v>
      </c>
    </row>
    <row r="547" spans="1:9" ht="15" thickBot="1">
      <c r="A547" s="575" t="s">
        <v>1035</v>
      </c>
      <c r="B547" s="612">
        <v>39934782</v>
      </c>
      <c r="C547" s="612">
        <v>41171010</v>
      </c>
      <c r="D547" s="612">
        <v>31841844</v>
      </c>
      <c r="E547" s="612">
        <v>31201856</v>
      </c>
      <c r="F547" s="612">
        <v>31190997</v>
      </c>
      <c r="G547" s="612">
        <v>31190997</v>
      </c>
      <c r="H547" s="612">
        <v>31168070</v>
      </c>
      <c r="I547" s="582" t="s">
        <v>1114</v>
      </c>
    </row>
    <row r="548" spans="1:9" ht="15.75" thickBot="1">
      <c r="A548" s="1353" t="s">
        <v>1037</v>
      </c>
      <c r="B548" s="1319" t="s">
        <v>466</v>
      </c>
      <c r="C548" s="1319" t="s">
        <v>467</v>
      </c>
      <c r="D548" s="1309" t="s">
        <v>468</v>
      </c>
      <c r="E548" s="1309" t="s">
        <v>469</v>
      </c>
      <c r="F548" s="1314" t="s">
        <v>470</v>
      </c>
      <c r="G548" s="1315"/>
      <c r="H548" s="1316"/>
      <c r="I548" s="1345" t="s">
        <v>471</v>
      </c>
    </row>
    <row r="549" spans="1:9" ht="45.75" thickBot="1">
      <c r="A549" s="1354"/>
      <c r="B549" s="1320"/>
      <c r="C549" s="1320"/>
      <c r="D549" s="1310"/>
      <c r="E549" s="1310"/>
      <c r="F549" s="613" t="s">
        <v>472</v>
      </c>
      <c r="G549" s="614" t="s">
        <v>473</v>
      </c>
      <c r="H549" s="614" t="s">
        <v>474</v>
      </c>
      <c r="I549" s="1346"/>
    </row>
    <row r="550" spans="1:9" ht="15" thickBot="1">
      <c r="A550" s="520" t="s">
        <v>1038</v>
      </c>
      <c r="B550" s="610">
        <v>462293</v>
      </c>
      <c r="C550" s="610">
        <v>229168</v>
      </c>
      <c r="D550" s="610">
        <v>215656</v>
      </c>
      <c r="E550" s="610">
        <v>121357</v>
      </c>
      <c r="F550" s="610">
        <v>121357</v>
      </c>
      <c r="G550" s="610">
        <v>121357</v>
      </c>
      <c r="H550" s="610">
        <v>110872</v>
      </c>
      <c r="I550" s="511" t="s">
        <v>1015</v>
      </c>
    </row>
    <row r="551" spans="1:9" ht="29.25" thickBot="1">
      <c r="A551" s="520" t="s">
        <v>1040</v>
      </c>
      <c r="B551" s="615">
        <v>3093088</v>
      </c>
      <c r="C551" s="615">
        <v>66872</v>
      </c>
      <c r="D551" s="615">
        <v>66872</v>
      </c>
      <c r="E551" s="615">
        <v>66872</v>
      </c>
      <c r="F551" s="615">
        <v>66872</v>
      </c>
      <c r="G551" s="615">
        <v>66872</v>
      </c>
      <c r="H551" s="615">
        <v>66872</v>
      </c>
      <c r="I551" s="518" t="s">
        <v>961</v>
      </c>
    </row>
    <row r="552" spans="1:9" ht="43.5" thickBot="1">
      <c r="A552" s="520" t="s">
        <v>1042</v>
      </c>
      <c r="B552" s="615">
        <v>461774</v>
      </c>
      <c r="C552" s="615">
        <v>186063</v>
      </c>
      <c r="D552" s="615">
        <v>176924</v>
      </c>
      <c r="E552" s="615">
        <v>114295</v>
      </c>
      <c r="F552" s="615">
        <v>104194</v>
      </c>
      <c r="G552" s="615">
        <v>104194</v>
      </c>
      <c r="H552" s="615">
        <v>100894</v>
      </c>
      <c r="I552" s="518" t="s">
        <v>1115</v>
      </c>
    </row>
    <row r="553" spans="1:9" ht="15" thickBot="1">
      <c r="A553" s="520" t="s">
        <v>1044</v>
      </c>
      <c r="B553" s="615">
        <v>2527530</v>
      </c>
      <c r="C553" s="615">
        <v>3369302</v>
      </c>
      <c r="D553" s="615">
        <v>3179026</v>
      </c>
      <c r="E553" s="615">
        <v>3028754</v>
      </c>
      <c r="F553" s="615">
        <v>3027996</v>
      </c>
      <c r="G553" s="615">
        <v>3027996</v>
      </c>
      <c r="H553" s="615">
        <v>3022565</v>
      </c>
      <c r="I553" s="518" t="s">
        <v>1116</v>
      </c>
    </row>
    <row r="554" spans="1:9" ht="29.25" thickBot="1">
      <c r="A554" s="520" t="s">
        <v>1046</v>
      </c>
      <c r="B554" s="615">
        <v>26537551</v>
      </c>
      <c r="C554" s="615">
        <v>29914385</v>
      </c>
      <c r="D554" s="615">
        <v>20999370</v>
      </c>
      <c r="E554" s="615">
        <v>20679202</v>
      </c>
      <c r="F554" s="615">
        <v>20679202</v>
      </c>
      <c r="G554" s="615">
        <v>20679202</v>
      </c>
      <c r="H554" s="615">
        <v>20676864</v>
      </c>
      <c r="I554" s="518" t="s">
        <v>1030</v>
      </c>
    </row>
    <row r="555" spans="1:9" ht="15" thickBot="1">
      <c r="A555" s="520" t="s">
        <v>1048</v>
      </c>
      <c r="B555" s="615">
        <v>10998</v>
      </c>
      <c r="C555" s="615">
        <v>1430</v>
      </c>
      <c r="D555" s="615">
        <v>1274</v>
      </c>
      <c r="E555" s="616">
        <v>968</v>
      </c>
      <c r="F555" s="616">
        <v>968</v>
      </c>
      <c r="G555" s="616">
        <v>968</v>
      </c>
      <c r="H555" s="616">
        <v>968</v>
      </c>
      <c r="I555" s="518" t="s">
        <v>1117</v>
      </c>
    </row>
    <row r="556" spans="1:9" ht="15" thickBot="1">
      <c r="A556" s="520" t="s">
        <v>1050</v>
      </c>
      <c r="B556" s="615">
        <v>32804</v>
      </c>
      <c r="C556" s="615">
        <v>99114</v>
      </c>
      <c r="D556" s="615">
        <v>98314</v>
      </c>
      <c r="E556" s="615">
        <v>97957</v>
      </c>
      <c r="F556" s="615">
        <v>97957</v>
      </c>
      <c r="G556" s="615">
        <v>97957</v>
      </c>
      <c r="H556" s="615">
        <v>97847</v>
      </c>
      <c r="I556" s="518" t="s">
        <v>1056</v>
      </c>
    </row>
    <row r="557" spans="1:9" ht="29.25" thickBot="1">
      <c r="A557" s="520" t="s">
        <v>1052</v>
      </c>
      <c r="B557" s="615">
        <v>8753</v>
      </c>
      <c r="C557" s="615">
        <v>1276</v>
      </c>
      <c r="D557" s="615">
        <v>1276</v>
      </c>
      <c r="E557" s="615">
        <v>1276</v>
      </c>
      <c r="F557" s="615">
        <v>1276</v>
      </c>
      <c r="G557" s="615">
        <v>1276</v>
      </c>
      <c r="H557" s="615">
        <v>1276</v>
      </c>
      <c r="I557" s="518" t="s">
        <v>961</v>
      </c>
    </row>
    <row r="558" spans="1:9" ht="43.5" thickBot="1">
      <c r="A558" s="520" t="s">
        <v>1053</v>
      </c>
      <c r="B558" s="615">
        <v>458807</v>
      </c>
      <c r="C558" s="615">
        <v>589389</v>
      </c>
      <c r="D558" s="615">
        <v>435089</v>
      </c>
      <c r="E558" s="615">
        <v>426617</v>
      </c>
      <c r="F558" s="615">
        <v>426617</v>
      </c>
      <c r="G558" s="615">
        <v>426617</v>
      </c>
      <c r="H558" s="615">
        <v>426067</v>
      </c>
      <c r="I558" s="518" t="s">
        <v>1118</v>
      </c>
    </row>
    <row r="559" spans="1:9" ht="29.25" thickBot="1">
      <c r="A559" s="520" t="s">
        <v>1055</v>
      </c>
      <c r="B559" s="615">
        <v>6341184</v>
      </c>
      <c r="C559" s="615">
        <v>6714011</v>
      </c>
      <c r="D559" s="615">
        <v>6668044</v>
      </c>
      <c r="E559" s="615">
        <v>6664557</v>
      </c>
      <c r="F559" s="615">
        <v>6664557</v>
      </c>
      <c r="G559" s="615">
        <v>6664557</v>
      </c>
      <c r="H559" s="615">
        <v>6663845</v>
      </c>
      <c r="I559" s="518" t="s">
        <v>1119</v>
      </c>
    </row>
    <row r="560" spans="1:9">
      <c r="A560" s="517"/>
      <c r="B560" s="516"/>
      <c r="C560" s="516"/>
      <c r="D560" s="516"/>
      <c r="E560" s="516"/>
      <c r="F560" s="516"/>
      <c r="G560" s="516"/>
      <c r="H560" s="516"/>
      <c r="I560" s="515"/>
    </row>
    <row r="561" spans="1:9" ht="15">
      <c r="A561" s="1374" t="s">
        <v>455</v>
      </c>
      <c r="B561" s="1375"/>
      <c r="C561" s="1375"/>
      <c r="D561" s="1375"/>
      <c r="E561" s="1375"/>
      <c r="F561" s="1375"/>
      <c r="G561" s="1375"/>
      <c r="H561" s="1375"/>
      <c r="I561" s="1376"/>
    </row>
    <row r="562" spans="1:9">
      <c r="A562" s="1369" t="s">
        <v>456</v>
      </c>
      <c r="B562" s="1370"/>
      <c r="C562" s="1370"/>
      <c r="D562" s="1370"/>
      <c r="E562" s="1370"/>
      <c r="F562" s="1370"/>
      <c r="G562" s="1370"/>
      <c r="H562" s="1370"/>
      <c r="I562" s="1371"/>
    </row>
    <row r="563" spans="1:9">
      <c r="A563" s="1360"/>
      <c r="B563" s="1361"/>
      <c r="C563" s="1361"/>
      <c r="D563" s="1361"/>
      <c r="E563" s="1361"/>
      <c r="F563" s="1361"/>
      <c r="G563" s="1361"/>
      <c r="H563" s="1361"/>
      <c r="I563" s="1362"/>
    </row>
    <row r="564" spans="1:9">
      <c r="A564" s="1357" t="s">
        <v>951</v>
      </c>
      <c r="B564" s="1358"/>
      <c r="C564" s="1358"/>
      <c r="D564" s="1358"/>
      <c r="E564" s="1358"/>
      <c r="F564" s="1358"/>
      <c r="G564" s="1358"/>
      <c r="H564" s="1358"/>
      <c r="I564" s="1359"/>
    </row>
    <row r="565" spans="1:9">
      <c r="A565" s="1360"/>
      <c r="B565" s="1361"/>
      <c r="C565" s="1361"/>
      <c r="D565" s="1361"/>
      <c r="E565" s="1361"/>
      <c r="F565" s="1361"/>
      <c r="G565" s="1361"/>
      <c r="H565" s="1361"/>
      <c r="I565" s="1362"/>
    </row>
    <row r="566" spans="1:9">
      <c r="A566" s="1363" t="s">
        <v>481</v>
      </c>
      <c r="B566" s="1364"/>
      <c r="C566" s="1364"/>
      <c r="D566" s="1364"/>
      <c r="E566" s="1364"/>
      <c r="F566" s="1364"/>
      <c r="G566" s="1364"/>
      <c r="H566" s="1364"/>
      <c r="I566" s="1365"/>
    </row>
    <row r="567" spans="1:9" ht="13.5" thickBot="1">
      <c r="A567" s="1363" t="s">
        <v>459</v>
      </c>
      <c r="B567" s="1364"/>
      <c r="C567" s="1364"/>
      <c r="D567" s="1364"/>
      <c r="E567" s="1364"/>
      <c r="F567" s="1364"/>
      <c r="G567" s="1364"/>
      <c r="H567" s="1364"/>
      <c r="I567" s="1365"/>
    </row>
    <row r="568" spans="1:9" ht="15" thickBot="1">
      <c r="A568" s="513" t="s">
        <v>0</v>
      </c>
      <c r="B568" s="611">
        <v>177367859707</v>
      </c>
      <c r="C568" s="611">
        <v>217254208912</v>
      </c>
      <c r="D568" s="611">
        <v>199474122166</v>
      </c>
      <c r="E568" s="611">
        <v>191603298076</v>
      </c>
      <c r="F568" s="611">
        <v>185767485991</v>
      </c>
      <c r="G568" s="611">
        <v>182637636544</v>
      </c>
      <c r="H568" s="611">
        <v>181434084851</v>
      </c>
      <c r="I568" s="514" t="s">
        <v>482</v>
      </c>
    </row>
    <row r="569" spans="1:9" ht="15" thickBot="1">
      <c r="A569" s="512" t="s">
        <v>461</v>
      </c>
      <c r="B569" s="610">
        <v>124582104147</v>
      </c>
      <c r="C569" s="610">
        <v>133020679221</v>
      </c>
      <c r="D569" s="610">
        <v>121630904882</v>
      </c>
      <c r="E569" s="610">
        <v>119322915354</v>
      </c>
      <c r="F569" s="610">
        <v>118843331959</v>
      </c>
      <c r="G569" s="610">
        <v>118498871641</v>
      </c>
      <c r="H569" s="610">
        <v>117442239524</v>
      </c>
      <c r="I569" s="511" t="s">
        <v>483</v>
      </c>
    </row>
    <row r="570" spans="1:9" ht="19.5" thickBot="1">
      <c r="A570" s="521" t="s">
        <v>463</v>
      </c>
      <c r="B570" s="609">
        <v>401497719</v>
      </c>
      <c r="C570" s="609">
        <v>530445818</v>
      </c>
      <c r="D570" s="609">
        <v>415183669</v>
      </c>
      <c r="E570" s="609">
        <v>409596446</v>
      </c>
      <c r="F570" s="609">
        <v>401052457</v>
      </c>
      <c r="G570" s="609">
        <v>400743398</v>
      </c>
      <c r="H570" s="609">
        <v>400431522</v>
      </c>
      <c r="I570" s="519" t="s">
        <v>484</v>
      </c>
    </row>
    <row r="571" spans="1:9" ht="19.5" thickBot="1">
      <c r="A571" s="512" t="s">
        <v>952</v>
      </c>
      <c r="B571" s="610">
        <v>401497719</v>
      </c>
      <c r="C571" s="610">
        <v>530445818</v>
      </c>
      <c r="D571" s="610">
        <v>415183669</v>
      </c>
      <c r="E571" s="610">
        <v>409596446</v>
      </c>
      <c r="F571" s="610">
        <v>401052457</v>
      </c>
      <c r="G571" s="610">
        <v>400743398</v>
      </c>
      <c r="H571" s="610">
        <v>400431522</v>
      </c>
      <c r="I571" s="511" t="s">
        <v>484</v>
      </c>
    </row>
    <row r="572" spans="1:9" ht="15" thickBot="1">
      <c r="A572" s="521" t="s">
        <v>1033</v>
      </c>
      <c r="B572" s="609">
        <v>294105360</v>
      </c>
      <c r="C572" s="609">
        <v>365927001</v>
      </c>
      <c r="D572" s="609">
        <v>299062696</v>
      </c>
      <c r="E572" s="609">
        <v>293720089</v>
      </c>
      <c r="F572" s="609">
        <v>288314278</v>
      </c>
      <c r="G572" s="609">
        <v>288057847</v>
      </c>
      <c r="H572" s="609">
        <v>287755002</v>
      </c>
      <c r="I572" s="519" t="s">
        <v>1034</v>
      </c>
    </row>
    <row r="573" spans="1:9" ht="19.5" thickBot="1">
      <c r="A573" s="512" t="s">
        <v>972</v>
      </c>
      <c r="B573" s="610">
        <v>235466571</v>
      </c>
      <c r="C573" s="610">
        <v>279044810</v>
      </c>
      <c r="D573" s="610">
        <v>232091308</v>
      </c>
      <c r="E573" s="610">
        <v>227548046</v>
      </c>
      <c r="F573" s="610">
        <v>223023005</v>
      </c>
      <c r="G573" s="610">
        <v>222930101</v>
      </c>
      <c r="H573" s="610">
        <v>222710988</v>
      </c>
      <c r="I573" s="511" t="s">
        <v>1113</v>
      </c>
    </row>
    <row r="574" spans="1:9" ht="19.5" thickBot="1">
      <c r="A574" s="575" t="s">
        <v>1057</v>
      </c>
      <c r="B574" s="612">
        <v>195531789</v>
      </c>
      <c r="C574" s="612">
        <v>237873800</v>
      </c>
      <c r="D574" s="612">
        <v>200249464</v>
      </c>
      <c r="E574" s="612">
        <v>196346191</v>
      </c>
      <c r="F574" s="612">
        <v>191832008</v>
      </c>
      <c r="G574" s="612">
        <v>191739105</v>
      </c>
      <c r="H574" s="612">
        <v>191542918</v>
      </c>
      <c r="I574" s="582" t="s">
        <v>1120</v>
      </c>
    </row>
    <row r="575" spans="1:9" ht="15.75" thickBot="1">
      <c r="A575" s="1353" t="s">
        <v>1037</v>
      </c>
      <c r="B575" s="1319" t="s">
        <v>466</v>
      </c>
      <c r="C575" s="1319" t="s">
        <v>467</v>
      </c>
      <c r="D575" s="1309" t="s">
        <v>468</v>
      </c>
      <c r="E575" s="1309" t="s">
        <v>469</v>
      </c>
      <c r="F575" s="1314" t="s">
        <v>470</v>
      </c>
      <c r="G575" s="1315"/>
      <c r="H575" s="1316"/>
      <c r="I575" s="1345" t="s">
        <v>471</v>
      </c>
    </row>
    <row r="576" spans="1:9" ht="45.75" thickBot="1">
      <c r="A576" s="1354"/>
      <c r="B576" s="1320"/>
      <c r="C576" s="1320"/>
      <c r="D576" s="1310"/>
      <c r="E576" s="1310"/>
      <c r="F576" s="613" t="s">
        <v>472</v>
      </c>
      <c r="G576" s="614" t="s">
        <v>473</v>
      </c>
      <c r="H576" s="614" t="s">
        <v>474</v>
      </c>
      <c r="I576" s="1346"/>
    </row>
    <row r="577" spans="1:9" ht="15" thickBot="1">
      <c r="A577" s="520" t="s">
        <v>1059</v>
      </c>
      <c r="B577" s="610">
        <v>5850347</v>
      </c>
      <c r="C577" s="610">
        <v>371434</v>
      </c>
      <c r="D577" s="610">
        <v>357388</v>
      </c>
      <c r="E577" s="610">
        <v>216180</v>
      </c>
      <c r="F577" s="610">
        <v>212002</v>
      </c>
      <c r="G577" s="610">
        <v>210315</v>
      </c>
      <c r="H577" s="610">
        <v>177288</v>
      </c>
      <c r="I577" s="511" t="s">
        <v>1121</v>
      </c>
    </row>
    <row r="578" spans="1:9" ht="43.5" thickBot="1">
      <c r="A578" s="520" t="s">
        <v>1061</v>
      </c>
      <c r="B578" s="615">
        <v>19859195</v>
      </c>
      <c r="C578" s="615">
        <v>23894666</v>
      </c>
      <c r="D578" s="615">
        <v>23442750</v>
      </c>
      <c r="E578" s="615">
        <v>22643090</v>
      </c>
      <c r="F578" s="615">
        <v>21979748</v>
      </c>
      <c r="G578" s="615">
        <v>21979748</v>
      </c>
      <c r="H578" s="615">
        <v>21869167</v>
      </c>
      <c r="I578" s="518" t="s">
        <v>1122</v>
      </c>
    </row>
    <row r="579" spans="1:9" ht="43.5" thickBot="1">
      <c r="A579" s="520" t="s">
        <v>1063</v>
      </c>
      <c r="B579" s="615">
        <v>25670201</v>
      </c>
      <c r="C579" s="615">
        <v>33316555</v>
      </c>
      <c r="D579" s="615">
        <v>33202192</v>
      </c>
      <c r="E579" s="615">
        <v>33169644</v>
      </c>
      <c r="F579" s="615">
        <v>30290995</v>
      </c>
      <c r="G579" s="615">
        <v>30226336</v>
      </c>
      <c r="H579" s="615">
        <v>30226336</v>
      </c>
      <c r="I579" s="518" t="s">
        <v>1064</v>
      </c>
    </row>
    <row r="580" spans="1:9" ht="57.75" thickBot="1">
      <c r="A580" s="520" t="s">
        <v>1065</v>
      </c>
      <c r="B580" s="616"/>
      <c r="C580" s="615">
        <v>11696790</v>
      </c>
      <c r="D580" s="615">
        <v>10490586</v>
      </c>
      <c r="E580" s="615">
        <v>10282170</v>
      </c>
      <c r="F580" s="615">
        <v>9999000</v>
      </c>
      <c r="G580" s="615">
        <v>9996124</v>
      </c>
      <c r="H580" s="615">
        <v>9992078</v>
      </c>
      <c r="I580" s="518" t="s">
        <v>1123</v>
      </c>
    </row>
    <row r="581" spans="1:9" ht="29.25" thickBot="1">
      <c r="A581" s="520" t="s">
        <v>1067</v>
      </c>
      <c r="B581" s="615">
        <v>14950428</v>
      </c>
      <c r="C581" s="615">
        <v>27578261</v>
      </c>
      <c r="D581" s="615">
        <v>27251841</v>
      </c>
      <c r="E581" s="615">
        <v>27070849</v>
      </c>
      <c r="F581" s="615">
        <v>26867640</v>
      </c>
      <c r="G581" s="615">
        <v>26848392</v>
      </c>
      <c r="H581" s="615">
        <v>26847712</v>
      </c>
      <c r="I581" s="518" t="s">
        <v>1124</v>
      </c>
    </row>
    <row r="582" spans="1:9" ht="57.75" thickBot="1">
      <c r="A582" s="520" t="s">
        <v>1069</v>
      </c>
      <c r="B582" s="615">
        <v>24118199</v>
      </c>
      <c r="C582" s="615">
        <v>27440715</v>
      </c>
      <c r="D582" s="615">
        <v>26001198</v>
      </c>
      <c r="E582" s="615">
        <v>24526014</v>
      </c>
      <c r="F582" s="615">
        <v>24487912</v>
      </c>
      <c r="G582" s="615">
        <v>24487912</v>
      </c>
      <c r="H582" s="615">
        <v>24486890</v>
      </c>
      <c r="I582" s="518" t="s">
        <v>1070</v>
      </c>
    </row>
    <row r="583" spans="1:9" ht="43.5" thickBot="1">
      <c r="A583" s="520" t="s">
        <v>1071</v>
      </c>
      <c r="B583" s="615">
        <v>9506996</v>
      </c>
      <c r="C583" s="615">
        <v>17998956</v>
      </c>
      <c r="D583" s="615">
        <v>17268576</v>
      </c>
      <c r="E583" s="615">
        <v>16204211</v>
      </c>
      <c r="F583" s="615">
        <v>15952478</v>
      </c>
      <c r="G583" s="615">
        <v>15952478</v>
      </c>
      <c r="H583" s="615">
        <v>15908212</v>
      </c>
      <c r="I583" s="518" t="s">
        <v>1125</v>
      </c>
    </row>
    <row r="584" spans="1:9" ht="43.5" thickBot="1">
      <c r="A584" s="520" t="s">
        <v>1073</v>
      </c>
      <c r="B584" s="615">
        <v>95576423</v>
      </c>
      <c r="C584" s="615">
        <v>95576423</v>
      </c>
      <c r="D584" s="615">
        <v>62234934</v>
      </c>
      <c r="E584" s="615">
        <v>62234034</v>
      </c>
      <c r="F584" s="615">
        <v>62042233</v>
      </c>
      <c r="G584" s="615">
        <v>62037799</v>
      </c>
      <c r="H584" s="615">
        <v>62035235</v>
      </c>
      <c r="I584" s="518" t="s">
        <v>1126</v>
      </c>
    </row>
    <row r="585" spans="1:9" ht="13.5" thickBot="1">
      <c r="A585" s="577"/>
      <c r="B585" s="574"/>
      <c r="C585" s="574"/>
      <c r="D585" s="574"/>
      <c r="E585" s="574"/>
      <c r="F585" s="574"/>
      <c r="G585" s="574"/>
      <c r="H585" s="574"/>
      <c r="I585" s="601"/>
    </row>
    <row r="590" spans="1:9" ht="13.5" thickBot="1"/>
    <row r="591" spans="1:9" ht="30">
      <c r="A591" s="584" t="s">
        <v>1131</v>
      </c>
      <c r="B591" s="578"/>
      <c r="C591" s="578"/>
      <c r="D591" s="578"/>
      <c r="E591" s="578"/>
      <c r="F591" s="578"/>
      <c r="G591" s="578"/>
      <c r="H591" s="578"/>
      <c r="I591" s="587"/>
    </row>
    <row r="592" spans="1:9">
      <c r="A592" s="517"/>
      <c r="B592" s="516"/>
      <c r="C592" s="516"/>
      <c r="D592" s="516"/>
      <c r="E592" s="516"/>
      <c r="F592" s="516"/>
      <c r="G592" s="516"/>
      <c r="H592" s="516"/>
      <c r="I592" s="515"/>
    </row>
    <row r="593" spans="1:9" ht="15">
      <c r="A593" s="1374" t="s">
        <v>455</v>
      </c>
      <c r="B593" s="1375"/>
      <c r="C593" s="1375"/>
      <c r="D593" s="1375"/>
      <c r="E593" s="1375"/>
      <c r="F593" s="1375"/>
      <c r="G593" s="1375"/>
      <c r="H593" s="1375"/>
      <c r="I593" s="1376"/>
    </row>
    <row r="594" spans="1:9">
      <c r="A594" s="1369" t="s">
        <v>456</v>
      </c>
      <c r="B594" s="1370"/>
      <c r="C594" s="1370"/>
      <c r="D594" s="1370"/>
      <c r="E594" s="1370"/>
      <c r="F594" s="1370"/>
      <c r="G594" s="1370"/>
      <c r="H594" s="1370"/>
      <c r="I594" s="1371"/>
    </row>
    <row r="595" spans="1:9">
      <c r="A595" s="1360"/>
      <c r="B595" s="1361"/>
      <c r="C595" s="1361"/>
      <c r="D595" s="1361"/>
      <c r="E595" s="1361"/>
      <c r="F595" s="1361"/>
      <c r="G595" s="1361"/>
      <c r="H595" s="1361"/>
      <c r="I595" s="1362"/>
    </row>
    <row r="596" spans="1:9">
      <c r="A596" s="1357" t="s">
        <v>951</v>
      </c>
      <c r="B596" s="1358"/>
      <c r="C596" s="1358"/>
      <c r="D596" s="1358"/>
      <c r="E596" s="1358"/>
      <c r="F596" s="1358"/>
      <c r="G596" s="1358"/>
      <c r="H596" s="1358"/>
      <c r="I596" s="1359"/>
    </row>
    <row r="597" spans="1:9">
      <c r="A597" s="1360"/>
      <c r="B597" s="1361"/>
      <c r="C597" s="1361"/>
      <c r="D597" s="1361"/>
      <c r="E597" s="1361"/>
      <c r="F597" s="1361"/>
      <c r="G597" s="1361"/>
      <c r="H597" s="1361"/>
      <c r="I597" s="1362"/>
    </row>
    <row r="598" spans="1:9">
      <c r="A598" s="1363" t="s">
        <v>481</v>
      </c>
      <c r="B598" s="1364"/>
      <c r="C598" s="1364"/>
      <c r="D598" s="1364"/>
      <c r="E598" s="1364"/>
      <c r="F598" s="1364"/>
      <c r="G598" s="1364"/>
      <c r="H598" s="1364"/>
      <c r="I598" s="1365"/>
    </row>
    <row r="599" spans="1:9" ht="13.5" thickBot="1">
      <c r="A599" s="1363" t="s">
        <v>459</v>
      </c>
      <c r="B599" s="1364"/>
      <c r="C599" s="1364"/>
      <c r="D599" s="1364"/>
      <c r="E599" s="1364"/>
      <c r="F599" s="1364"/>
      <c r="G599" s="1364"/>
      <c r="H599" s="1364"/>
      <c r="I599" s="1365"/>
    </row>
    <row r="600" spans="1:9" ht="15" thickBot="1">
      <c r="A600" s="513" t="s">
        <v>0</v>
      </c>
      <c r="B600" s="625">
        <v>177367859707</v>
      </c>
      <c r="C600" s="625">
        <v>217254208912</v>
      </c>
      <c r="D600" s="625">
        <v>199474122166</v>
      </c>
      <c r="E600" s="625">
        <v>191603298076</v>
      </c>
      <c r="F600" s="625">
        <v>185767485991</v>
      </c>
      <c r="G600" s="625">
        <v>182637636544</v>
      </c>
      <c r="H600" s="625">
        <v>181434084851</v>
      </c>
      <c r="I600" s="514" t="s">
        <v>482</v>
      </c>
    </row>
    <row r="601" spans="1:9" ht="15" thickBot="1">
      <c r="A601" s="512" t="s">
        <v>461</v>
      </c>
      <c r="B601" s="623">
        <v>124582104147</v>
      </c>
      <c r="C601" s="623">
        <v>133020679221</v>
      </c>
      <c r="D601" s="623">
        <v>121630904882</v>
      </c>
      <c r="E601" s="623">
        <v>119322915354</v>
      </c>
      <c r="F601" s="623">
        <v>118843331959</v>
      </c>
      <c r="G601" s="623">
        <v>118498871641</v>
      </c>
      <c r="H601" s="623">
        <v>117442239524</v>
      </c>
      <c r="I601" s="511" t="s">
        <v>483</v>
      </c>
    </row>
    <row r="602" spans="1:9" ht="19.5" thickBot="1">
      <c r="A602" s="521" t="s">
        <v>463</v>
      </c>
      <c r="B602" s="622">
        <v>401497719</v>
      </c>
      <c r="C602" s="622">
        <v>530445818</v>
      </c>
      <c r="D602" s="622">
        <v>415183669</v>
      </c>
      <c r="E602" s="622">
        <v>409596446</v>
      </c>
      <c r="F602" s="622">
        <v>401052457</v>
      </c>
      <c r="G602" s="622">
        <v>400743398</v>
      </c>
      <c r="H602" s="622">
        <v>400431522</v>
      </c>
      <c r="I602" s="519" t="s">
        <v>484</v>
      </c>
    </row>
    <row r="603" spans="1:9" ht="19.5" thickBot="1">
      <c r="A603" s="512" t="s">
        <v>952</v>
      </c>
      <c r="B603" s="623">
        <v>401497719</v>
      </c>
      <c r="C603" s="623">
        <v>530445818</v>
      </c>
      <c r="D603" s="623">
        <v>415183669</v>
      </c>
      <c r="E603" s="623">
        <v>409596446</v>
      </c>
      <c r="F603" s="623">
        <v>401052457</v>
      </c>
      <c r="G603" s="623">
        <v>400743398</v>
      </c>
      <c r="H603" s="623">
        <v>400431522</v>
      </c>
      <c r="I603" s="511" t="s">
        <v>484</v>
      </c>
    </row>
    <row r="604" spans="1:9" ht="15" thickBot="1">
      <c r="A604" s="521" t="s">
        <v>1033</v>
      </c>
      <c r="B604" s="622">
        <v>294105360</v>
      </c>
      <c r="C604" s="622">
        <v>365927001</v>
      </c>
      <c r="D604" s="622">
        <v>299062696</v>
      </c>
      <c r="E604" s="622">
        <v>293720089</v>
      </c>
      <c r="F604" s="622">
        <v>288314278</v>
      </c>
      <c r="G604" s="622">
        <v>288057847</v>
      </c>
      <c r="H604" s="622">
        <v>287755002</v>
      </c>
      <c r="I604" s="519" t="s">
        <v>1034</v>
      </c>
    </row>
    <row r="605" spans="1:9" ht="28.5" thickBot="1">
      <c r="A605" s="512" t="s">
        <v>979</v>
      </c>
      <c r="B605" s="624"/>
      <c r="C605" s="623">
        <v>17997100</v>
      </c>
      <c r="D605" s="623">
        <v>2047655</v>
      </c>
      <c r="E605" s="623">
        <v>2047655</v>
      </c>
      <c r="F605" s="623">
        <v>1867214</v>
      </c>
      <c r="G605" s="623">
        <v>1706983</v>
      </c>
      <c r="H605" s="623">
        <v>1705983</v>
      </c>
      <c r="I605" s="511" t="s">
        <v>1127</v>
      </c>
    </row>
    <row r="606" spans="1:9" ht="19.5" thickBot="1">
      <c r="A606" s="575" t="s">
        <v>1057</v>
      </c>
      <c r="B606" s="626"/>
      <c r="C606" s="627">
        <v>17997100</v>
      </c>
      <c r="D606" s="627">
        <v>2047655</v>
      </c>
      <c r="E606" s="627">
        <v>2047655</v>
      </c>
      <c r="F606" s="627">
        <v>1867214</v>
      </c>
      <c r="G606" s="627">
        <v>1706983</v>
      </c>
      <c r="H606" s="627">
        <v>1705983</v>
      </c>
      <c r="I606" s="582" t="s">
        <v>1127</v>
      </c>
    </row>
    <row r="607" spans="1:9" ht="15.75" thickBot="1">
      <c r="A607" s="1353" t="s">
        <v>1037</v>
      </c>
      <c r="B607" s="1319" t="s">
        <v>466</v>
      </c>
      <c r="C607" s="1319" t="s">
        <v>467</v>
      </c>
      <c r="D607" s="1309" t="s">
        <v>468</v>
      </c>
      <c r="E607" s="1309" t="s">
        <v>469</v>
      </c>
      <c r="F607" s="1314" t="s">
        <v>470</v>
      </c>
      <c r="G607" s="1315"/>
      <c r="H607" s="1316"/>
      <c r="I607" s="1345" t="s">
        <v>471</v>
      </c>
    </row>
    <row r="608" spans="1:9" ht="45.75" thickBot="1">
      <c r="A608" s="1354"/>
      <c r="B608" s="1320"/>
      <c r="C608" s="1320"/>
      <c r="D608" s="1310"/>
      <c r="E608" s="1310"/>
      <c r="F608" s="628" t="s">
        <v>472</v>
      </c>
      <c r="G608" s="629" t="s">
        <v>473</v>
      </c>
      <c r="H608" s="629" t="s">
        <v>474</v>
      </c>
      <c r="I608" s="1346"/>
    </row>
    <row r="609" spans="1:9" ht="43.5" thickBot="1">
      <c r="A609" s="520" t="s">
        <v>1061</v>
      </c>
      <c r="B609" s="624"/>
      <c r="C609" s="623">
        <v>600828</v>
      </c>
      <c r="D609" s="623">
        <v>299280</v>
      </c>
      <c r="E609" s="623">
        <v>299280</v>
      </c>
      <c r="F609" s="623">
        <v>299280</v>
      </c>
      <c r="G609" s="623">
        <v>296689</v>
      </c>
      <c r="H609" s="623">
        <v>295689</v>
      </c>
      <c r="I609" s="511" t="s">
        <v>1128</v>
      </c>
    </row>
    <row r="610" spans="1:9" ht="43.5" thickBot="1">
      <c r="A610" s="520" t="s">
        <v>1071</v>
      </c>
      <c r="B610" s="630"/>
      <c r="C610" s="631">
        <v>15363511</v>
      </c>
      <c r="D610" s="631">
        <v>881175</v>
      </c>
      <c r="E610" s="631">
        <v>881175</v>
      </c>
      <c r="F610" s="631">
        <v>703475</v>
      </c>
      <c r="G610" s="631">
        <v>545834</v>
      </c>
      <c r="H610" s="631">
        <v>545834</v>
      </c>
      <c r="I610" s="518" t="s">
        <v>1129</v>
      </c>
    </row>
    <row r="611" spans="1:9" ht="43.5" thickBot="1">
      <c r="A611" s="544" t="s">
        <v>1073</v>
      </c>
      <c r="B611" s="541"/>
      <c r="C611" s="555">
        <v>2032761</v>
      </c>
      <c r="D611" s="555">
        <v>867200</v>
      </c>
      <c r="E611" s="555">
        <v>867200</v>
      </c>
      <c r="F611" s="555">
        <v>864460</v>
      </c>
      <c r="G611" s="555">
        <v>864460</v>
      </c>
      <c r="H611" s="555">
        <v>864460</v>
      </c>
      <c r="I611" s="551" t="s">
        <v>1130</v>
      </c>
    </row>
    <row r="614" spans="1:9" ht="13.5" thickBot="1"/>
    <row r="615" spans="1:9" ht="23.25">
      <c r="A615" s="588" t="s">
        <v>1141</v>
      </c>
      <c r="B615" s="578"/>
      <c r="C615" s="578"/>
      <c r="D615" s="578"/>
      <c r="E615" s="578"/>
      <c r="F615" s="578"/>
      <c r="G615" s="578"/>
      <c r="H615" s="578"/>
      <c r="I615" s="587"/>
    </row>
    <row r="616" spans="1:9" ht="15">
      <c r="A616" s="1374" t="s">
        <v>455</v>
      </c>
      <c r="B616" s="1375"/>
      <c r="C616" s="1375"/>
      <c r="D616" s="1375"/>
      <c r="E616" s="1375"/>
      <c r="F616" s="1375"/>
      <c r="G616" s="1375"/>
      <c r="H616" s="1375"/>
      <c r="I616" s="1376"/>
    </row>
    <row r="617" spans="1:9">
      <c r="A617" s="1369" t="s">
        <v>456</v>
      </c>
      <c r="B617" s="1370"/>
      <c r="C617" s="1370"/>
      <c r="D617" s="1370"/>
      <c r="E617" s="1370"/>
      <c r="F617" s="1370"/>
      <c r="G617" s="1370"/>
      <c r="H617" s="1370"/>
      <c r="I617" s="1371"/>
    </row>
    <row r="618" spans="1:9">
      <c r="A618" s="1360"/>
      <c r="B618" s="1361"/>
      <c r="C618" s="1361"/>
      <c r="D618" s="1361"/>
      <c r="E618" s="1361"/>
      <c r="F618" s="1361"/>
      <c r="G618" s="1361"/>
      <c r="H618" s="1361"/>
      <c r="I618" s="1362"/>
    </row>
    <row r="619" spans="1:9">
      <c r="A619" s="1357" t="s">
        <v>951</v>
      </c>
      <c r="B619" s="1358"/>
      <c r="C619" s="1358"/>
      <c r="D619" s="1358"/>
      <c r="E619" s="1358"/>
      <c r="F619" s="1358"/>
      <c r="G619" s="1358"/>
      <c r="H619" s="1358"/>
      <c r="I619" s="1359"/>
    </row>
    <row r="620" spans="1:9">
      <c r="A620" s="1360"/>
      <c r="B620" s="1361"/>
      <c r="C620" s="1361"/>
      <c r="D620" s="1361"/>
      <c r="E620" s="1361"/>
      <c r="F620" s="1361"/>
      <c r="G620" s="1361"/>
      <c r="H620" s="1361"/>
      <c r="I620" s="1362"/>
    </row>
    <row r="621" spans="1:9">
      <c r="A621" s="1363" t="s">
        <v>458</v>
      </c>
      <c r="B621" s="1364"/>
      <c r="C621" s="1364"/>
      <c r="D621" s="1364"/>
      <c r="E621" s="1364"/>
      <c r="F621" s="1364"/>
      <c r="G621" s="1364"/>
      <c r="H621" s="1364"/>
      <c r="I621" s="1365"/>
    </row>
    <row r="622" spans="1:9" ht="13.5" thickBot="1">
      <c r="A622" s="1363" t="s">
        <v>459</v>
      </c>
      <c r="B622" s="1364"/>
      <c r="C622" s="1364"/>
      <c r="D622" s="1364"/>
      <c r="E622" s="1364"/>
      <c r="F622" s="1364"/>
      <c r="G622" s="1364"/>
      <c r="H622" s="1364"/>
      <c r="I622" s="1365"/>
    </row>
    <row r="623" spans="1:9" ht="15" thickBot="1">
      <c r="A623" s="513" t="s">
        <v>0</v>
      </c>
      <c r="B623" s="641">
        <v>183029770158</v>
      </c>
      <c r="C623" s="641">
        <v>215148794119</v>
      </c>
      <c r="D623" s="641">
        <v>178643184101</v>
      </c>
      <c r="E623" s="641">
        <v>161429843140</v>
      </c>
      <c r="F623" s="641">
        <v>133402835103</v>
      </c>
      <c r="G623" s="641">
        <v>123508583604</v>
      </c>
      <c r="H623" s="641">
        <v>121427380120</v>
      </c>
      <c r="I623" s="514" t="s">
        <v>984</v>
      </c>
    </row>
    <row r="624" spans="1:9" ht="15" thickBot="1">
      <c r="A624" s="512" t="s">
        <v>461</v>
      </c>
      <c r="B624" s="640">
        <v>127420957133</v>
      </c>
      <c r="C624" s="640">
        <v>134718280635</v>
      </c>
      <c r="D624" s="640">
        <v>111956050691</v>
      </c>
      <c r="E624" s="640">
        <v>104755203912</v>
      </c>
      <c r="F624" s="640">
        <v>85110174419</v>
      </c>
      <c r="G624" s="640">
        <v>79535872077</v>
      </c>
      <c r="H624" s="640">
        <v>78596555657</v>
      </c>
      <c r="I624" s="511" t="s">
        <v>985</v>
      </c>
    </row>
    <row r="625" spans="1:9" ht="19.5" thickBot="1">
      <c r="A625" s="521" t="s">
        <v>463</v>
      </c>
      <c r="B625" s="639">
        <v>409018374</v>
      </c>
      <c r="C625" s="639">
        <v>508467707</v>
      </c>
      <c r="D625" s="639">
        <v>408931934</v>
      </c>
      <c r="E625" s="639">
        <v>360832330</v>
      </c>
      <c r="F625" s="639">
        <v>308495723</v>
      </c>
      <c r="G625" s="639">
        <v>262738768</v>
      </c>
      <c r="H625" s="639">
        <v>257253471</v>
      </c>
      <c r="I625" s="519" t="s">
        <v>986</v>
      </c>
    </row>
    <row r="626" spans="1:9" ht="19.5" thickBot="1">
      <c r="A626" s="512" t="s">
        <v>952</v>
      </c>
      <c r="B626" s="640">
        <v>409018374</v>
      </c>
      <c r="C626" s="640">
        <v>508467707</v>
      </c>
      <c r="D626" s="640">
        <v>408931934</v>
      </c>
      <c r="E626" s="640">
        <v>360832330</v>
      </c>
      <c r="F626" s="640">
        <v>308495723</v>
      </c>
      <c r="G626" s="640">
        <v>262738768</v>
      </c>
      <c r="H626" s="640">
        <v>257253471</v>
      </c>
      <c r="I626" s="511" t="s">
        <v>986</v>
      </c>
    </row>
    <row r="627" spans="1:9" ht="15" thickBot="1">
      <c r="A627" s="521" t="s">
        <v>1033</v>
      </c>
      <c r="B627" s="639">
        <v>257165566</v>
      </c>
      <c r="C627" s="639">
        <v>317227924</v>
      </c>
      <c r="D627" s="639">
        <v>264834143</v>
      </c>
      <c r="E627" s="639">
        <v>242275936</v>
      </c>
      <c r="F627" s="639">
        <v>215797460</v>
      </c>
      <c r="G627" s="639">
        <v>182916517</v>
      </c>
      <c r="H627" s="639">
        <v>179439148</v>
      </c>
      <c r="I627" s="519" t="s">
        <v>1075</v>
      </c>
    </row>
    <row r="628" spans="1:9" ht="19.5" thickBot="1">
      <c r="A628" s="512" t="s">
        <v>966</v>
      </c>
      <c r="B628" s="640">
        <v>43444450</v>
      </c>
      <c r="C628" s="640">
        <v>68025687</v>
      </c>
      <c r="D628" s="640">
        <v>50911895</v>
      </c>
      <c r="E628" s="640">
        <v>46282899</v>
      </c>
      <c r="F628" s="640">
        <v>39685705</v>
      </c>
      <c r="G628" s="640">
        <v>31986587</v>
      </c>
      <c r="H628" s="640">
        <v>31113263</v>
      </c>
      <c r="I628" s="511" t="s">
        <v>1132</v>
      </c>
    </row>
    <row r="629" spans="1:9" ht="15" thickBot="1">
      <c r="A629" s="575" t="s">
        <v>1035</v>
      </c>
      <c r="B629" s="642">
        <v>577238</v>
      </c>
      <c r="C629" s="642">
        <v>3088307</v>
      </c>
      <c r="D629" s="642">
        <v>2053756</v>
      </c>
      <c r="E629" s="642">
        <v>1485949</v>
      </c>
      <c r="F629" s="642">
        <v>1470417</v>
      </c>
      <c r="G629" s="642">
        <v>1429043</v>
      </c>
      <c r="H629" s="642">
        <v>1428820</v>
      </c>
      <c r="I629" s="582" t="s">
        <v>1133</v>
      </c>
    </row>
    <row r="630" spans="1:9" ht="15.75" thickBot="1">
      <c r="A630" s="1353" t="s">
        <v>1037</v>
      </c>
      <c r="B630" s="1319" t="s">
        <v>466</v>
      </c>
      <c r="C630" s="1319" t="s">
        <v>467</v>
      </c>
      <c r="D630" s="1309" t="s">
        <v>468</v>
      </c>
      <c r="E630" s="1309" t="s">
        <v>469</v>
      </c>
      <c r="F630" s="1314" t="s">
        <v>470</v>
      </c>
      <c r="G630" s="1315"/>
      <c r="H630" s="1316"/>
      <c r="I630" s="1345" t="s">
        <v>471</v>
      </c>
    </row>
    <row r="631" spans="1:9" ht="45.75" thickBot="1">
      <c r="A631" s="1354"/>
      <c r="B631" s="1320"/>
      <c r="C631" s="1320"/>
      <c r="D631" s="1310"/>
      <c r="E631" s="1310"/>
      <c r="F631" s="643" t="s">
        <v>472</v>
      </c>
      <c r="G631" s="644" t="s">
        <v>473</v>
      </c>
      <c r="H631" s="644" t="s">
        <v>474</v>
      </c>
      <c r="I631" s="1346"/>
    </row>
    <row r="632" spans="1:9" ht="15" thickBot="1">
      <c r="A632" s="520" t="s">
        <v>1038</v>
      </c>
      <c r="B632" s="640">
        <v>5000</v>
      </c>
      <c r="C632" s="640">
        <v>134690</v>
      </c>
      <c r="D632" s="640">
        <v>78832</v>
      </c>
      <c r="E632" s="640">
        <v>72939</v>
      </c>
      <c r="F632" s="640">
        <v>72939</v>
      </c>
      <c r="G632" s="640">
        <v>72939</v>
      </c>
      <c r="H632" s="640">
        <v>72939</v>
      </c>
      <c r="I632" s="511" t="s">
        <v>1134</v>
      </c>
    </row>
    <row r="633" spans="1:9" ht="29.25" thickBot="1">
      <c r="A633" s="520" t="s">
        <v>1040</v>
      </c>
      <c r="B633" s="646">
        <v>0</v>
      </c>
      <c r="C633" s="645">
        <v>86601</v>
      </c>
      <c r="D633" s="645">
        <v>63189</v>
      </c>
      <c r="E633" s="645">
        <v>63189</v>
      </c>
      <c r="F633" s="645">
        <v>59609</v>
      </c>
      <c r="G633" s="645">
        <v>59609</v>
      </c>
      <c r="H633" s="645">
        <v>59609</v>
      </c>
      <c r="I633" s="518" t="s">
        <v>1135</v>
      </c>
    </row>
    <row r="634" spans="1:9" ht="43.5" thickBot="1">
      <c r="A634" s="520" t="s">
        <v>1042</v>
      </c>
      <c r="B634" s="646">
        <v>0</v>
      </c>
      <c r="C634" s="645">
        <v>153797</v>
      </c>
      <c r="D634" s="645">
        <v>67949</v>
      </c>
      <c r="E634" s="645">
        <v>15439</v>
      </c>
      <c r="F634" s="645">
        <v>5474</v>
      </c>
      <c r="G634" s="645">
        <v>4361</v>
      </c>
      <c r="H634" s="645">
        <v>4138</v>
      </c>
      <c r="I634" s="518" t="s">
        <v>1136</v>
      </c>
    </row>
    <row r="635" spans="1:9" ht="15" thickBot="1">
      <c r="A635" s="520" t="s">
        <v>1044</v>
      </c>
      <c r="B635" s="645">
        <v>505364</v>
      </c>
      <c r="C635" s="645">
        <v>1368429</v>
      </c>
      <c r="D635" s="645">
        <v>883235</v>
      </c>
      <c r="E635" s="645">
        <v>831207</v>
      </c>
      <c r="F635" s="645">
        <v>831207</v>
      </c>
      <c r="G635" s="645">
        <v>830576</v>
      </c>
      <c r="H635" s="645">
        <v>830576</v>
      </c>
      <c r="I635" s="518" t="s">
        <v>987</v>
      </c>
    </row>
    <row r="636" spans="1:9" ht="29.25" thickBot="1">
      <c r="A636" s="520" t="s">
        <v>1046</v>
      </c>
      <c r="B636" s="645">
        <v>49120</v>
      </c>
      <c r="C636" s="645">
        <v>227783</v>
      </c>
      <c r="D636" s="645">
        <v>144633</v>
      </c>
      <c r="E636" s="645">
        <v>138218</v>
      </c>
      <c r="F636" s="645">
        <v>138218</v>
      </c>
      <c r="G636" s="645">
        <v>138218</v>
      </c>
      <c r="H636" s="645">
        <v>138218</v>
      </c>
      <c r="I636" s="518" t="s">
        <v>987</v>
      </c>
    </row>
    <row r="637" spans="1:9" ht="15" thickBot="1">
      <c r="A637" s="520" t="s">
        <v>1048</v>
      </c>
      <c r="B637" s="646">
        <v>0</v>
      </c>
      <c r="C637" s="645">
        <v>302319</v>
      </c>
      <c r="D637" s="645">
        <v>285043</v>
      </c>
      <c r="E637" s="645">
        <v>2754</v>
      </c>
      <c r="F637" s="645">
        <v>2754</v>
      </c>
      <c r="G637" s="645">
        <v>2754</v>
      </c>
      <c r="H637" s="645">
        <v>2754</v>
      </c>
      <c r="I637" s="518" t="s">
        <v>1137</v>
      </c>
    </row>
    <row r="638" spans="1:9" ht="15" thickBot="1">
      <c r="A638" s="520" t="s">
        <v>1050</v>
      </c>
      <c r="B638" s="646">
        <v>0</v>
      </c>
      <c r="C638" s="645">
        <v>376816</v>
      </c>
      <c r="D638" s="645">
        <v>223491</v>
      </c>
      <c r="E638" s="645">
        <v>146842</v>
      </c>
      <c r="F638" s="645">
        <v>146842</v>
      </c>
      <c r="G638" s="645">
        <v>146842</v>
      </c>
      <c r="H638" s="645">
        <v>146842</v>
      </c>
      <c r="I638" s="518" t="s">
        <v>1138</v>
      </c>
    </row>
    <row r="639" spans="1:9" ht="43.5" thickBot="1">
      <c r="A639" s="520" t="s">
        <v>1053</v>
      </c>
      <c r="B639" s="646">
        <v>0</v>
      </c>
      <c r="C639" s="645">
        <v>83969</v>
      </c>
      <c r="D639" s="645">
        <v>37320</v>
      </c>
      <c r="E639" s="645">
        <v>35645</v>
      </c>
      <c r="F639" s="645">
        <v>33657</v>
      </c>
      <c r="G639" s="645">
        <v>33657</v>
      </c>
      <c r="H639" s="645">
        <v>33657</v>
      </c>
      <c r="I639" s="518" t="s">
        <v>1139</v>
      </c>
    </row>
    <row r="640" spans="1:9" ht="29.25" thickBot="1">
      <c r="A640" s="520" t="s">
        <v>1055</v>
      </c>
      <c r="B640" s="645">
        <v>17754</v>
      </c>
      <c r="C640" s="645">
        <v>353903</v>
      </c>
      <c r="D640" s="645">
        <v>270066</v>
      </c>
      <c r="E640" s="645">
        <v>179717</v>
      </c>
      <c r="F640" s="645">
        <v>179717</v>
      </c>
      <c r="G640" s="645">
        <v>140087</v>
      </c>
      <c r="H640" s="645">
        <v>140087</v>
      </c>
      <c r="I640" s="518" t="s">
        <v>1140</v>
      </c>
    </row>
    <row r="641" spans="1:9">
      <c r="A641" s="517"/>
      <c r="B641" s="516"/>
      <c r="C641" s="516"/>
      <c r="D641" s="516"/>
      <c r="E641" s="516"/>
      <c r="F641" s="516"/>
      <c r="G641" s="516"/>
      <c r="H641" s="516"/>
      <c r="I641" s="515"/>
    </row>
    <row r="642" spans="1:9">
      <c r="A642" s="517"/>
      <c r="B642" s="516"/>
      <c r="C642" s="516"/>
      <c r="D642" s="516"/>
      <c r="E642" s="516"/>
      <c r="F642" s="516"/>
      <c r="G642" s="516"/>
      <c r="H642" s="516"/>
      <c r="I642" s="515"/>
    </row>
    <row r="643" spans="1:9" ht="15">
      <c r="A643" s="1374" t="s">
        <v>455</v>
      </c>
      <c r="B643" s="1375"/>
      <c r="C643" s="1375"/>
      <c r="D643" s="1375"/>
      <c r="E643" s="1375"/>
      <c r="F643" s="1375"/>
      <c r="G643" s="1375"/>
      <c r="H643" s="1375"/>
      <c r="I643" s="1376"/>
    </row>
    <row r="644" spans="1:9">
      <c r="A644" s="1369" t="s">
        <v>456</v>
      </c>
      <c r="B644" s="1370"/>
      <c r="C644" s="1370"/>
      <c r="D644" s="1370"/>
      <c r="E644" s="1370"/>
      <c r="F644" s="1370"/>
      <c r="G644" s="1370"/>
      <c r="H644" s="1370"/>
      <c r="I644" s="1371"/>
    </row>
    <row r="645" spans="1:9">
      <c r="A645" s="1360"/>
      <c r="B645" s="1361"/>
      <c r="C645" s="1361"/>
      <c r="D645" s="1361"/>
      <c r="E645" s="1361"/>
      <c r="F645" s="1361"/>
      <c r="G645" s="1361"/>
      <c r="H645" s="1361"/>
      <c r="I645" s="1362"/>
    </row>
    <row r="646" spans="1:9">
      <c r="A646" s="1357" t="s">
        <v>951</v>
      </c>
      <c r="B646" s="1358"/>
      <c r="C646" s="1358"/>
      <c r="D646" s="1358"/>
      <c r="E646" s="1358"/>
      <c r="F646" s="1358"/>
      <c r="G646" s="1358"/>
      <c r="H646" s="1358"/>
      <c r="I646" s="1359"/>
    </row>
    <row r="647" spans="1:9">
      <c r="A647" s="1360"/>
      <c r="B647" s="1361"/>
      <c r="C647" s="1361"/>
      <c r="D647" s="1361"/>
      <c r="E647" s="1361"/>
      <c r="F647" s="1361"/>
      <c r="G647" s="1361"/>
      <c r="H647" s="1361"/>
      <c r="I647" s="1362"/>
    </row>
    <row r="648" spans="1:9">
      <c r="A648" s="1363" t="s">
        <v>458</v>
      </c>
      <c r="B648" s="1364"/>
      <c r="C648" s="1364"/>
      <c r="D648" s="1364"/>
      <c r="E648" s="1364"/>
      <c r="F648" s="1364"/>
      <c r="G648" s="1364"/>
      <c r="H648" s="1364"/>
      <c r="I648" s="1365"/>
    </row>
    <row r="649" spans="1:9" ht="13.5" thickBot="1">
      <c r="A649" s="1363" t="s">
        <v>459</v>
      </c>
      <c r="B649" s="1364"/>
      <c r="C649" s="1364"/>
      <c r="D649" s="1364"/>
      <c r="E649" s="1364"/>
      <c r="F649" s="1364"/>
      <c r="G649" s="1364"/>
      <c r="H649" s="1364"/>
      <c r="I649" s="1365"/>
    </row>
    <row r="650" spans="1:9" ht="15" thickBot="1">
      <c r="A650" s="513" t="s">
        <v>0</v>
      </c>
      <c r="B650" s="641">
        <v>183029770158</v>
      </c>
      <c r="C650" s="641">
        <v>215148794119</v>
      </c>
      <c r="D650" s="641">
        <v>178643184101</v>
      </c>
      <c r="E650" s="641">
        <v>161429843140</v>
      </c>
      <c r="F650" s="641">
        <v>133402835103</v>
      </c>
      <c r="G650" s="641">
        <v>123508583604</v>
      </c>
      <c r="H650" s="641">
        <v>121427380120</v>
      </c>
      <c r="I650" s="514" t="s">
        <v>984</v>
      </c>
    </row>
    <row r="651" spans="1:9" ht="15" thickBot="1">
      <c r="A651" s="512" t="s">
        <v>461</v>
      </c>
      <c r="B651" s="640">
        <v>127420957133</v>
      </c>
      <c r="C651" s="640">
        <v>134718280635</v>
      </c>
      <c r="D651" s="640">
        <v>111956050691</v>
      </c>
      <c r="E651" s="640">
        <v>104755203912</v>
      </c>
      <c r="F651" s="640">
        <v>85110174419</v>
      </c>
      <c r="G651" s="640">
        <v>79535872077</v>
      </c>
      <c r="H651" s="640">
        <v>78596555657</v>
      </c>
      <c r="I651" s="511" t="s">
        <v>985</v>
      </c>
    </row>
    <row r="652" spans="1:9" ht="19.5" thickBot="1">
      <c r="A652" s="521" t="s">
        <v>463</v>
      </c>
      <c r="B652" s="639">
        <v>409018374</v>
      </c>
      <c r="C652" s="639">
        <v>508467707</v>
      </c>
      <c r="D652" s="639">
        <v>408931934</v>
      </c>
      <c r="E652" s="639">
        <v>360832330</v>
      </c>
      <c r="F652" s="639">
        <v>308495723</v>
      </c>
      <c r="G652" s="639">
        <v>262738768</v>
      </c>
      <c r="H652" s="639">
        <v>257253471</v>
      </c>
      <c r="I652" s="519" t="s">
        <v>986</v>
      </c>
    </row>
    <row r="653" spans="1:9" ht="19.5" thickBot="1">
      <c r="A653" s="512" t="s">
        <v>952</v>
      </c>
      <c r="B653" s="640">
        <v>409018374</v>
      </c>
      <c r="C653" s="640">
        <v>508467707</v>
      </c>
      <c r="D653" s="640">
        <v>408931934</v>
      </c>
      <c r="E653" s="640">
        <v>360832330</v>
      </c>
      <c r="F653" s="640">
        <v>308495723</v>
      </c>
      <c r="G653" s="640">
        <v>262738768</v>
      </c>
      <c r="H653" s="640">
        <v>257253471</v>
      </c>
      <c r="I653" s="511" t="s">
        <v>986</v>
      </c>
    </row>
    <row r="654" spans="1:9" ht="15" thickBot="1">
      <c r="A654" s="521" t="s">
        <v>1033</v>
      </c>
      <c r="B654" s="639">
        <v>257165566</v>
      </c>
      <c r="C654" s="639">
        <v>317227924</v>
      </c>
      <c r="D654" s="639">
        <v>264834143</v>
      </c>
      <c r="E654" s="639">
        <v>242275936</v>
      </c>
      <c r="F654" s="639">
        <v>215797460</v>
      </c>
      <c r="G654" s="639">
        <v>182916517</v>
      </c>
      <c r="H654" s="639">
        <v>179439148</v>
      </c>
      <c r="I654" s="519" t="s">
        <v>1075</v>
      </c>
    </row>
    <row r="655" spans="1:9" ht="19.5" thickBot="1">
      <c r="A655" s="512" t="s">
        <v>966</v>
      </c>
      <c r="B655" s="640">
        <v>43444450</v>
      </c>
      <c r="C655" s="640">
        <v>68025687</v>
      </c>
      <c r="D655" s="640">
        <v>50911895</v>
      </c>
      <c r="E655" s="640">
        <v>46282899</v>
      </c>
      <c r="F655" s="640">
        <v>39685705</v>
      </c>
      <c r="G655" s="640">
        <v>31986587</v>
      </c>
      <c r="H655" s="640">
        <v>31113263</v>
      </c>
      <c r="I655" s="511" t="s">
        <v>1132</v>
      </c>
    </row>
    <row r="656" spans="1:9" ht="19.5" thickBot="1">
      <c r="A656" s="575" t="s">
        <v>1057</v>
      </c>
      <c r="B656" s="642">
        <v>42867212</v>
      </c>
      <c r="C656" s="642">
        <v>64937380</v>
      </c>
      <c r="D656" s="642">
        <v>48858138</v>
      </c>
      <c r="E656" s="642">
        <v>44796950</v>
      </c>
      <c r="F656" s="642">
        <v>38215288</v>
      </c>
      <c r="G656" s="642">
        <v>30557544</v>
      </c>
      <c r="H656" s="642">
        <v>29684443</v>
      </c>
      <c r="I656" s="582" t="s">
        <v>1142</v>
      </c>
    </row>
    <row r="657" spans="1:9" ht="15.75" thickBot="1">
      <c r="A657" s="1353" t="s">
        <v>1037</v>
      </c>
      <c r="B657" s="1319" t="s">
        <v>466</v>
      </c>
      <c r="C657" s="1319" t="s">
        <v>467</v>
      </c>
      <c r="D657" s="1309" t="s">
        <v>468</v>
      </c>
      <c r="E657" s="1309" t="s">
        <v>469</v>
      </c>
      <c r="F657" s="1314" t="s">
        <v>470</v>
      </c>
      <c r="G657" s="1315"/>
      <c r="H657" s="1316"/>
      <c r="I657" s="1345" t="s">
        <v>471</v>
      </c>
    </row>
    <row r="658" spans="1:9" ht="45.75" thickBot="1">
      <c r="A658" s="1354"/>
      <c r="B658" s="1320"/>
      <c r="C658" s="1320"/>
      <c r="D658" s="1310"/>
      <c r="E658" s="1310"/>
      <c r="F658" s="643" t="s">
        <v>472</v>
      </c>
      <c r="G658" s="644" t="s">
        <v>473</v>
      </c>
      <c r="H658" s="644" t="s">
        <v>474</v>
      </c>
      <c r="I658" s="1346"/>
    </row>
    <row r="659" spans="1:9" ht="15" thickBot="1">
      <c r="A659" s="520" t="s">
        <v>1059</v>
      </c>
      <c r="B659" s="640">
        <v>5076293</v>
      </c>
      <c r="C659" s="640">
        <v>1733010</v>
      </c>
      <c r="D659" s="640">
        <v>650125</v>
      </c>
      <c r="E659" s="640">
        <v>540310</v>
      </c>
      <c r="F659" s="640">
        <v>520466</v>
      </c>
      <c r="G659" s="640">
        <v>520466</v>
      </c>
      <c r="H659" s="640">
        <v>520466</v>
      </c>
      <c r="I659" s="511" t="s">
        <v>1143</v>
      </c>
    </row>
    <row r="660" spans="1:9" ht="43.5" thickBot="1">
      <c r="A660" s="520" t="s">
        <v>1061</v>
      </c>
      <c r="B660" s="645">
        <v>96301</v>
      </c>
      <c r="C660" s="645">
        <v>4105629</v>
      </c>
      <c r="D660" s="645">
        <v>2522808</v>
      </c>
      <c r="E660" s="645">
        <v>835808</v>
      </c>
      <c r="F660" s="645">
        <v>835808</v>
      </c>
      <c r="G660" s="645">
        <v>803531</v>
      </c>
      <c r="H660" s="645">
        <v>803531</v>
      </c>
      <c r="I660" s="518" t="s">
        <v>1144</v>
      </c>
    </row>
    <row r="661" spans="1:9" ht="43.5" thickBot="1">
      <c r="A661" s="520" t="s">
        <v>1063</v>
      </c>
      <c r="B661" s="645">
        <v>1804010</v>
      </c>
      <c r="C661" s="645">
        <v>4424371</v>
      </c>
      <c r="D661" s="645">
        <v>3734662</v>
      </c>
      <c r="E661" s="645">
        <v>3734662</v>
      </c>
      <c r="F661" s="645">
        <v>3651120</v>
      </c>
      <c r="G661" s="645">
        <v>2074463</v>
      </c>
      <c r="H661" s="645">
        <v>2074463</v>
      </c>
      <c r="I661" s="518" t="s">
        <v>1145</v>
      </c>
    </row>
    <row r="662" spans="1:9" ht="57.75" thickBot="1">
      <c r="A662" s="520" t="s">
        <v>1065</v>
      </c>
      <c r="B662" s="645">
        <v>50610</v>
      </c>
      <c r="C662" s="645">
        <v>382570</v>
      </c>
      <c r="D662" s="645">
        <v>342247</v>
      </c>
      <c r="E662" s="645">
        <v>333437</v>
      </c>
      <c r="F662" s="645">
        <v>333437</v>
      </c>
      <c r="G662" s="645">
        <v>300470</v>
      </c>
      <c r="H662" s="645">
        <v>300470</v>
      </c>
      <c r="I662" s="518" t="s">
        <v>1109</v>
      </c>
    </row>
    <row r="663" spans="1:9" ht="29.25" thickBot="1">
      <c r="A663" s="520" t="s">
        <v>1067</v>
      </c>
      <c r="B663" s="645">
        <v>1113035</v>
      </c>
      <c r="C663" s="645">
        <v>2915634</v>
      </c>
      <c r="D663" s="645">
        <v>1376028</v>
      </c>
      <c r="E663" s="645">
        <v>1297885</v>
      </c>
      <c r="F663" s="645">
        <v>1297885</v>
      </c>
      <c r="G663" s="645">
        <v>1040314</v>
      </c>
      <c r="H663" s="645">
        <v>818157</v>
      </c>
      <c r="I663" s="518" t="s">
        <v>1146</v>
      </c>
    </row>
    <row r="664" spans="1:9" ht="57.75" thickBot="1">
      <c r="A664" s="520" t="s">
        <v>1069</v>
      </c>
      <c r="B664" s="645">
        <v>622982</v>
      </c>
      <c r="C664" s="645">
        <v>2461006</v>
      </c>
      <c r="D664" s="645">
        <v>2254862</v>
      </c>
      <c r="E664" s="645">
        <v>2155813</v>
      </c>
      <c r="F664" s="645">
        <v>2133132</v>
      </c>
      <c r="G664" s="645">
        <v>2109974</v>
      </c>
      <c r="H664" s="645">
        <v>2109974</v>
      </c>
      <c r="I664" s="518" t="s">
        <v>1147</v>
      </c>
    </row>
    <row r="665" spans="1:9" ht="43.5" thickBot="1">
      <c r="A665" s="520" t="s">
        <v>1071</v>
      </c>
      <c r="B665" s="645">
        <v>10728568</v>
      </c>
      <c r="C665" s="645">
        <v>24076226</v>
      </c>
      <c r="D665" s="645">
        <v>13649479</v>
      </c>
      <c r="E665" s="645">
        <v>11848475</v>
      </c>
      <c r="F665" s="645">
        <v>11556907</v>
      </c>
      <c r="G665" s="645">
        <v>6568566</v>
      </c>
      <c r="H665" s="645">
        <v>6547146</v>
      </c>
      <c r="I665" s="518" t="s">
        <v>1148</v>
      </c>
    </row>
    <row r="666" spans="1:9" ht="43.5" thickBot="1">
      <c r="A666" s="520" t="s">
        <v>1073</v>
      </c>
      <c r="B666" s="645">
        <v>23375413</v>
      </c>
      <c r="C666" s="645">
        <v>23375413</v>
      </c>
      <c r="D666" s="645">
        <v>23365367</v>
      </c>
      <c r="E666" s="645">
        <v>23365367</v>
      </c>
      <c r="F666" s="645">
        <v>17214960</v>
      </c>
      <c r="G666" s="645">
        <v>17090253</v>
      </c>
      <c r="H666" s="645">
        <v>16460728</v>
      </c>
      <c r="I666" s="518" t="s">
        <v>1149</v>
      </c>
    </row>
    <row r="667" spans="1:9" ht="57.75" thickBot="1">
      <c r="A667" s="544" t="s">
        <v>1091</v>
      </c>
      <c r="B667" s="541">
        <v>0</v>
      </c>
      <c r="C667" s="555">
        <v>1463521</v>
      </c>
      <c r="D667" s="555">
        <v>962560</v>
      </c>
      <c r="E667" s="555">
        <v>685193</v>
      </c>
      <c r="F667" s="555">
        <v>671573</v>
      </c>
      <c r="G667" s="555">
        <v>49507</v>
      </c>
      <c r="H667" s="555">
        <v>49507</v>
      </c>
      <c r="I667" s="551" t="s">
        <v>1092</v>
      </c>
    </row>
    <row r="670" spans="1:9" ht="13.5" thickBot="1"/>
    <row r="671" spans="1:9" ht="23.25">
      <c r="A671" s="605" t="s">
        <v>1160</v>
      </c>
      <c r="B671" s="578"/>
      <c r="C671" s="578"/>
      <c r="D671" s="578"/>
      <c r="E671" s="578"/>
      <c r="F671" s="578"/>
      <c r="G671" s="578"/>
      <c r="H671" s="578"/>
      <c r="I671" s="587"/>
    </row>
    <row r="672" spans="1:9" ht="15">
      <c r="A672" s="1374" t="s">
        <v>455</v>
      </c>
      <c r="B672" s="1375"/>
      <c r="C672" s="1375"/>
      <c r="D672" s="1375"/>
      <c r="E672" s="1375"/>
      <c r="F672" s="1375"/>
      <c r="G672" s="1375"/>
      <c r="H672" s="1375"/>
      <c r="I672" s="1376"/>
    </row>
    <row r="673" spans="1:9">
      <c r="A673" s="1369" t="s">
        <v>456</v>
      </c>
      <c r="B673" s="1370"/>
      <c r="C673" s="1370"/>
      <c r="D673" s="1370"/>
      <c r="E673" s="1370"/>
      <c r="F673" s="1370"/>
      <c r="G673" s="1370"/>
      <c r="H673" s="1370"/>
      <c r="I673" s="1371"/>
    </row>
    <row r="674" spans="1:9">
      <c r="A674" s="1360"/>
      <c r="B674" s="1361"/>
      <c r="C674" s="1361"/>
      <c r="D674" s="1361"/>
      <c r="E674" s="1361"/>
      <c r="F674" s="1361"/>
      <c r="G674" s="1361"/>
      <c r="H674" s="1361"/>
      <c r="I674" s="1362"/>
    </row>
    <row r="675" spans="1:9">
      <c r="A675" s="1357" t="s">
        <v>951</v>
      </c>
      <c r="B675" s="1358"/>
      <c r="C675" s="1358"/>
      <c r="D675" s="1358"/>
      <c r="E675" s="1358"/>
      <c r="F675" s="1358"/>
      <c r="G675" s="1358"/>
      <c r="H675" s="1358"/>
      <c r="I675" s="1359"/>
    </row>
    <row r="676" spans="1:9">
      <c r="A676" s="1360"/>
      <c r="B676" s="1361"/>
      <c r="C676" s="1361"/>
      <c r="D676" s="1361"/>
      <c r="E676" s="1361"/>
      <c r="F676" s="1361"/>
      <c r="G676" s="1361"/>
      <c r="H676" s="1361"/>
      <c r="I676" s="1362"/>
    </row>
    <row r="677" spans="1:9">
      <c r="A677" s="1363" t="s">
        <v>458</v>
      </c>
      <c r="B677" s="1364"/>
      <c r="C677" s="1364"/>
      <c r="D677" s="1364"/>
      <c r="E677" s="1364"/>
      <c r="F677" s="1364"/>
      <c r="G677" s="1364"/>
      <c r="H677" s="1364"/>
      <c r="I677" s="1365"/>
    </row>
    <row r="678" spans="1:9" ht="13.5" thickBot="1">
      <c r="A678" s="1363" t="s">
        <v>459</v>
      </c>
      <c r="B678" s="1364"/>
      <c r="C678" s="1364"/>
      <c r="D678" s="1364"/>
      <c r="E678" s="1364"/>
      <c r="F678" s="1364"/>
      <c r="G678" s="1364"/>
      <c r="H678" s="1364"/>
      <c r="I678" s="1365"/>
    </row>
    <row r="679" spans="1:9" ht="15" thickBot="1">
      <c r="A679" s="513" t="s">
        <v>0</v>
      </c>
      <c r="B679" s="650">
        <v>183029770158</v>
      </c>
      <c r="C679" s="650">
        <v>215148794119</v>
      </c>
      <c r="D679" s="650">
        <v>178643184101</v>
      </c>
      <c r="E679" s="650">
        <v>161429843140</v>
      </c>
      <c r="F679" s="650">
        <v>133402835103</v>
      </c>
      <c r="G679" s="650">
        <v>123508583604</v>
      </c>
      <c r="H679" s="650">
        <v>121427380120</v>
      </c>
      <c r="I679" s="514" t="s">
        <v>984</v>
      </c>
    </row>
    <row r="680" spans="1:9" ht="15" thickBot="1">
      <c r="A680" s="512" t="s">
        <v>461</v>
      </c>
      <c r="B680" s="649">
        <v>127420957133</v>
      </c>
      <c r="C680" s="649">
        <v>134718280635</v>
      </c>
      <c r="D680" s="649">
        <v>111956050691</v>
      </c>
      <c r="E680" s="649">
        <v>104755203912</v>
      </c>
      <c r="F680" s="649">
        <v>85110174419</v>
      </c>
      <c r="G680" s="649">
        <v>79535872077</v>
      </c>
      <c r="H680" s="649">
        <v>78596555657</v>
      </c>
      <c r="I680" s="511" t="s">
        <v>985</v>
      </c>
    </row>
    <row r="681" spans="1:9" ht="19.5" thickBot="1">
      <c r="A681" s="521" t="s">
        <v>463</v>
      </c>
      <c r="B681" s="648">
        <v>409018374</v>
      </c>
      <c r="C681" s="648">
        <v>508467707</v>
      </c>
      <c r="D681" s="648">
        <v>408931934</v>
      </c>
      <c r="E681" s="648">
        <v>360832330</v>
      </c>
      <c r="F681" s="648">
        <v>308495723</v>
      </c>
      <c r="G681" s="648">
        <v>262738768</v>
      </c>
      <c r="H681" s="648">
        <v>257253471</v>
      </c>
      <c r="I681" s="519" t="s">
        <v>986</v>
      </c>
    </row>
    <row r="682" spans="1:9" ht="19.5" thickBot="1">
      <c r="A682" s="512" t="s">
        <v>952</v>
      </c>
      <c r="B682" s="649">
        <v>409018374</v>
      </c>
      <c r="C682" s="649">
        <v>508467707</v>
      </c>
      <c r="D682" s="649">
        <v>408931934</v>
      </c>
      <c r="E682" s="649">
        <v>360832330</v>
      </c>
      <c r="F682" s="649">
        <v>308495723</v>
      </c>
      <c r="G682" s="649">
        <v>262738768</v>
      </c>
      <c r="H682" s="649">
        <v>257253471</v>
      </c>
      <c r="I682" s="511" t="s">
        <v>986</v>
      </c>
    </row>
    <row r="683" spans="1:9" ht="15" thickBot="1">
      <c r="A683" s="521" t="s">
        <v>1033</v>
      </c>
      <c r="B683" s="648">
        <v>257165566</v>
      </c>
      <c r="C683" s="648">
        <v>317227924</v>
      </c>
      <c r="D683" s="648">
        <v>264834143</v>
      </c>
      <c r="E683" s="648">
        <v>242275936</v>
      </c>
      <c r="F683" s="648">
        <v>215797460</v>
      </c>
      <c r="G683" s="648">
        <v>182916517</v>
      </c>
      <c r="H683" s="648">
        <v>179439148</v>
      </c>
      <c r="I683" s="519" t="s">
        <v>1075</v>
      </c>
    </row>
    <row r="684" spans="1:9" ht="19.5" thickBot="1">
      <c r="A684" s="512" t="s">
        <v>972</v>
      </c>
      <c r="B684" s="649">
        <v>213721116</v>
      </c>
      <c r="C684" s="649">
        <v>249202237</v>
      </c>
      <c r="D684" s="649">
        <v>213922249</v>
      </c>
      <c r="E684" s="649">
        <v>195993037</v>
      </c>
      <c r="F684" s="649">
        <v>176111755</v>
      </c>
      <c r="G684" s="649">
        <v>150929930</v>
      </c>
      <c r="H684" s="649">
        <v>148325885</v>
      </c>
      <c r="I684" s="511" t="s">
        <v>1150</v>
      </c>
    </row>
    <row r="685" spans="1:9" ht="15" thickBot="1">
      <c r="A685" s="575" t="s">
        <v>1035</v>
      </c>
      <c r="B685" s="651">
        <v>19472245</v>
      </c>
      <c r="C685" s="651">
        <v>27144170</v>
      </c>
      <c r="D685" s="651">
        <v>26497088</v>
      </c>
      <c r="E685" s="651">
        <v>24961499</v>
      </c>
      <c r="F685" s="651">
        <v>24884407</v>
      </c>
      <c r="G685" s="651">
        <v>24786553</v>
      </c>
      <c r="H685" s="651">
        <v>24786483</v>
      </c>
      <c r="I685" s="582" t="s">
        <v>1151</v>
      </c>
    </row>
    <row r="686" spans="1:9" ht="15.75" thickBot="1">
      <c r="A686" s="1353" t="s">
        <v>1037</v>
      </c>
      <c r="B686" s="1319" t="s">
        <v>466</v>
      </c>
      <c r="C686" s="1319" t="s">
        <v>467</v>
      </c>
      <c r="D686" s="1309" t="s">
        <v>468</v>
      </c>
      <c r="E686" s="1309" t="s">
        <v>469</v>
      </c>
      <c r="F686" s="1314" t="s">
        <v>470</v>
      </c>
      <c r="G686" s="1315"/>
      <c r="H686" s="1316"/>
      <c r="I686" s="1345" t="s">
        <v>471</v>
      </c>
    </row>
    <row r="687" spans="1:9" ht="45.75" thickBot="1">
      <c r="A687" s="1354"/>
      <c r="B687" s="1320"/>
      <c r="C687" s="1320"/>
      <c r="D687" s="1310"/>
      <c r="E687" s="1310"/>
      <c r="F687" s="652" t="s">
        <v>472</v>
      </c>
      <c r="G687" s="653" t="s">
        <v>473</v>
      </c>
      <c r="H687" s="653" t="s">
        <v>474</v>
      </c>
      <c r="I687" s="1346"/>
    </row>
    <row r="688" spans="1:9" ht="15" thickBot="1">
      <c r="A688" s="520" t="s">
        <v>1038</v>
      </c>
      <c r="B688" s="649">
        <v>403642</v>
      </c>
      <c r="C688" s="649">
        <v>136081</v>
      </c>
      <c r="D688" s="649">
        <v>109368</v>
      </c>
      <c r="E688" s="649">
        <v>70785</v>
      </c>
      <c r="F688" s="649">
        <v>70785</v>
      </c>
      <c r="G688" s="649">
        <v>70785</v>
      </c>
      <c r="H688" s="649">
        <v>70785</v>
      </c>
      <c r="I688" s="511" t="s">
        <v>1152</v>
      </c>
    </row>
    <row r="689" spans="1:9" ht="29.25" thickBot="1">
      <c r="A689" s="520" t="s">
        <v>1040</v>
      </c>
      <c r="B689" s="654">
        <v>2062167</v>
      </c>
      <c r="C689" s="655">
        <v>624</v>
      </c>
      <c r="D689" s="655">
        <v>624</v>
      </c>
      <c r="E689" s="655">
        <v>624</v>
      </c>
      <c r="F689" s="655">
        <v>624</v>
      </c>
      <c r="G689" s="655">
        <v>624</v>
      </c>
      <c r="H689" s="655">
        <v>624</v>
      </c>
      <c r="I689" s="518" t="s">
        <v>961</v>
      </c>
    </row>
    <row r="690" spans="1:9" ht="43.5" thickBot="1">
      <c r="A690" s="520" t="s">
        <v>1042</v>
      </c>
      <c r="B690" s="654">
        <v>414006</v>
      </c>
      <c r="C690" s="654">
        <v>313942</v>
      </c>
      <c r="D690" s="654">
        <v>289465</v>
      </c>
      <c r="E690" s="654">
        <v>207703</v>
      </c>
      <c r="F690" s="654">
        <v>131760</v>
      </c>
      <c r="G690" s="654">
        <v>121665</v>
      </c>
      <c r="H690" s="654">
        <v>121595</v>
      </c>
      <c r="I690" s="518" t="s">
        <v>1153</v>
      </c>
    </row>
    <row r="691" spans="1:9" ht="15" thickBot="1">
      <c r="A691" s="520" t="s">
        <v>1044</v>
      </c>
      <c r="B691" s="654">
        <v>2567494</v>
      </c>
      <c r="C691" s="654">
        <v>2078395</v>
      </c>
      <c r="D691" s="654">
        <v>1735496</v>
      </c>
      <c r="E691" s="654">
        <v>935826</v>
      </c>
      <c r="F691" s="654">
        <v>935797</v>
      </c>
      <c r="G691" s="654">
        <v>885514</v>
      </c>
      <c r="H691" s="654">
        <v>885514</v>
      </c>
      <c r="I691" s="518" t="s">
        <v>1154</v>
      </c>
    </row>
    <row r="692" spans="1:9" ht="29.25" thickBot="1">
      <c r="A692" s="520" t="s">
        <v>1046</v>
      </c>
      <c r="B692" s="654">
        <v>9189489</v>
      </c>
      <c r="C692" s="654">
        <v>18923478</v>
      </c>
      <c r="D692" s="654">
        <v>18800859</v>
      </c>
      <c r="E692" s="654">
        <v>18779342</v>
      </c>
      <c r="F692" s="654">
        <v>18778222</v>
      </c>
      <c r="G692" s="654">
        <v>18778222</v>
      </c>
      <c r="H692" s="654">
        <v>18778222</v>
      </c>
      <c r="I692" s="518" t="s">
        <v>1155</v>
      </c>
    </row>
    <row r="693" spans="1:9" ht="15" thickBot="1">
      <c r="A693" s="520" t="s">
        <v>1048</v>
      </c>
      <c r="B693" s="654">
        <v>3618</v>
      </c>
      <c r="C693" s="654">
        <v>7214</v>
      </c>
      <c r="D693" s="654">
        <v>3716</v>
      </c>
      <c r="E693" s="654">
        <v>3401</v>
      </c>
      <c r="F693" s="654">
        <v>3401</v>
      </c>
      <c r="G693" s="654">
        <v>3401</v>
      </c>
      <c r="H693" s="654">
        <v>3401</v>
      </c>
      <c r="I693" s="518" t="s">
        <v>1156</v>
      </c>
    </row>
    <row r="694" spans="1:9" ht="15" thickBot="1">
      <c r="A694" s="520" t="s">
        <v>1050</v>
      </c>
      <c r="B694" s="654">
        <v>8964</v>
      </c>
      <c r="C694" s="654">
        <v>31211</v>
      </c>
      <c r="D694" s="654">
        <v>13545</v>
      </c>
      <c r="E694" s="654">
        <v>13146</v>
      </c>
      <c r="F694" s="654">
        <v>13146</v>
      </c>
      <c r="G694" s="654">
        <v>6982</v>
      </c>
      <c r="H694" s="654">
        <v>6982</v>
      </c>
      <c r="I694" s="518" t="s">
        <v>1157</v>
      </c>
    </row>
    <row r="695" spans="1:9" ht="29.25" thickBot="1">
      <c r="A695" s="520" t="s">
        <v>1052</v>
      </c>
      <c r="B695" s="654">
        <v>8753</v>
      </c>
      <c r="C695" s="655">
        <v>953</v>
      </c>
      <c r="D695" s="655">
        <v>0</v>
      </c>
      <c r="E695" s="655">
        <v>0</v>
      </c>
      <c r="F695" s="655">
        <v>0</v>
      </c>
      <c r="G695" s="655">
        <v>0</v>
      </c>
      <c r="H695" s="655">
        <v>0</v>
      </c>
      <c r="I695" s="518" t="s">
        <v>996</v>
      </c>
    </row>
    <row r="696" spans="1:9" ht="43.5" thickBot="1">
      <c r="A696" s="520" t="s">
        <v>1053</v>
      </c>
      <c r="B696" s="654">
        <v>109266</v>
      </c>
      <c r="C696" s="654">
        <v>91026</v>
      </c>
      <c r="D696" s="654">
        <v>50837</v>
      </c>
      <c r="E696" s="654">
        <v>41647</v>
      </c>
      <c r="F696" s="654">
        <v>41647</v>
      </c>
      <c r="G696" s="654">
        <v>39325</v>
      </c>
      <c r="H696" s="654">
        <v>39325</v>
      </c>
      <c r="I696" s="518" t="s">
        <v>1158</v>
      </c>
    </row>
    <row r="697" spans="1:9" ht="29.25" thickBot="1">
      <c r="A697" s="520" t="s">
        <v>1055</v>
      </c>
      <c r="B697" s="654">
        <v>4704846</v>
      </c>
      <c r="C697" s="654">
        <v>5561246</v>
      </c>
      <c r="D697" s="654">
        <v>5493177</v>
      </c>
      <c r="E697" s="654">
        <v>4909025</v>
      </c>
      <c r="F697" s="654">
        <v>4909025</v>
      </c>
      <c r="G697" s="654">
        <v>4880033</v>
      </c>
      <c r="H697" s="654">
        <v>4880033</v>
      </c>
      <c r="I697" s="518" t="s">
        <v>1159</v>
      </c>
    </row>
    <row r="698" spans="1:9">
      <c r="A698" s="517"/>
      <c r="B698" s="516"/>
      <c r="C698" s="516"/>
      <c r="D698" s="516"/>
      <c r="E698" s="516"/>
      <c r="F698" s="516"/>
      <c r="G698" s="516"/>
      <c r="H698" s="516"/>
      <c r="I698" s="515"/>
    </row>
    <row r="699" spans="1:9" ht="15">
      <c r="A699" s="1374" t="s">
        <v>455</v>
      </c>
      <c r="B699" s="1375"/>
      <c r="C699" s="1375"/>
      <c r="D699" s="1375"/>
      <c r="E699" s="1375"/>
      <c r="F699" s="1375"/>
      <c r="G699" s="1375"/>
      <c r="H699" s="1375"/>
      <c r="I699" s="1376"/>
    </row>
    <row r="700" spans="1:9">
      <c r="A700" s="1369" t="s">
        <v>456</v>
      </c>
      <c r="B700" s="1370"/>
      <c r="C700" s="1370"/>
      <c r="D700" s="1370"/>
      <c r="E700" s="1370"/>
      <c r="F700" s="1370"/>
      <c r="G700" s="1370"/>
      <c r="H700" s="1370"/>
      <c r="I700" s="1371"/>
    </row>
    <row r="701" spans="1:9">
      <c r="A701" s="1360"/>
      <c r="B701" s="1361"/>
      <c r="C701" s="1361"/>
      <c r="D701" s="1361"/>
      <c r="E701" s="1361"/>
      <c r="F701" s="1361"/>
      <c r="G701" s="1361"/>
      <c r="H701" s="1361"/>
      <c r="I701" s="1362"/>
    </row>
    <row r="702" spans="1:9">
      <c r="A702" s="1357" t="s">
        <v>951</v>
      </c>
      <c r="B702" s="1358"/>
      <c r="C702" s="1358"/>
      <c r="D702" s="1358"/>
      <c r="E702" s="1358"/>
      <c r="F702" s="1358"/>
      <c r="G702" s="1358"/>
      <c r="H702" s="1358"/>
      <c r="I702" s="1359"/>
    </row>
    <row r="703" spans="1:9">
      <c r="A703" s="1360"/>
      <c r="B703" s="1361"/>
      <c r="C703" s="1361"/>
      <c r="D703" s="1361"/>
      <c r="E703" s="1361"/>
      <c r="F703" s="1361"/>
      <c r="G703" s="1361"/>
      <c r="H703" s="1361"/>
      <c r="I703" s="1362"/>
    </row>
    <row r="704" spans="1:9">
      <c r="A704" s="1363" t="s">
        <v>458</v>
      </c>
      <c r="B704" s="1364"/>
      <c r="C704" s="1364"/>
      <c r="D704" s="1364"/>
      <c r="E704" s="1364"/>
      <c r="F704" s="1364"/>
      <c r="G704" s="1364"/>
      <c r="H704" s="1364"/>
      <c r="I704" s="1365"/>
    </row>
    <row r="705" spans="1:9" ht="13.5" thickBot="1">
      <c r="A705" s="1363" t="s">
        <v>459</v>
      </c>
      <c r="B705" s="1364"/>
      <c r="C705" s="1364"/>
      <c r="D705" s="1364"/>
      <c r="E705" s="1364"/>
      <c r="F705" s="1364"/>
      <c r="G705" s="1364"/>
      <c r="H705" s="1364"/>
      <c r="I705" s="1365"/>
    </row>
    <row r="706" spans="1:9" ht="15" thickBot="1">
      <c r="A706" s="513" t="s">
        <v>0</v>
      </c>
      <c r="B706" s="650">
        <v>183029770158</v>
      </c>
      <c r="C706" s="650">
        <v>215148794119</v>
      </c>
      <c r="D706" s="650">
        <v>178643184101</v>
      </c>
      <c r="E706" s="650">
        <v>161429843140</v>
      </c>
      <c r="F706" s="650">
        <v>133402835103</v>
      </c>
      <c r="G706" s="650">
        <v>123508583604</v>
      </c>
      <c r="H706" s="650">
        <v>121427380120</v>
      </c>
      <c r="I706" s="514" t="s">
        <v>984</v>
      </c>
    </row>
    <row r="707" spans="1:9" ht="15" thickBot="1">
      <c r="A707" s="512" t="s">
        <v>461</v>
      </c>
      <c r="B707" s="649">
        <v>127420957133</v>
      </c>
      <c r="C707" s="649">
        <v>134718280635</v>
      </c>
      <c r="D707" s="649">
        <v>111956050691</v>
      </c>
      <c r="E707" s="649">
        <v>104755203912</v>
      </c>
      <c r="F707" s="649">
        <v>85110174419</v>
      </c>
      <c r="G707" s="649">
        <v>79535872077</v>
      </c>
      <c r="H707" s="649">
        <v>78596555657</v>
      </c>
      <c r="I707" s="511" t="s">
        <v>985</v>
      </c>
    </row>
    <row r="708" spans="1:9" ht="19.5" thickBot="1">
      <c r="A708" s="521" t="s">
        <v>463</v>
      </c>
      <c r="B708" s="648">
        <v>409018374</v>
      </c>
      <c r="C708" s="648">
        <v>508467707</v>
      </c>
      <c r="D708" s="648">
        <v>408931934</v>
      </c>
      <c r="E708" s="648">
        <v>360832330</v>
      </c>
      <c r="F708" s="648">
        <v>308495723</v>
      </c>
      <c r="G708" s="648">
        <v>262738768</v>
      </c>
      <c r="H708" s="648">
        <v>257253471</v>
      </c>
      <c r="I708" s="519" t="s">
        <v>986</v>
      </c>
    </row>
    <row r="709" spans="1:9" ht="19.5" thickBot="1">
      <c r="A709" s="512" t="s">
        <v>952</v>
      </c>
      <c r="B709" s="649">
        <v>409018374</v>
      </c>
      <c r="C709" s="649">
        <v>508467707</v>
      </c>
      <c r="D709" s="649">
        <v>408931934</v>
      </c>
      <c r="E709" s="649">
        <v>360832330</v>
      </c>
      <c r="F709" s="649">
        <v>308495723</v>
      </c>
      <c r="G709" s="649">
        <v>262738768</v>
      </c>
      <c r="H709" s="649">
        <v>257253471</v>
      </c>
      <c r="I709" s="511" t="s">
        <v>986</v>
      </c>
    </row>
    <row r="710" spans="1:9" ht="15" thickBot="1">
      <c r="A710" s="521" t="s">
        <v>1033</v>
      </c>
      <c r="B710" s="648">
        <v>257165566</v>
      </c>
      <c r="C710" s="648">
        <v>317227924</v>
      </c>
      <c r="D710" s="648">
        <v>264834143</v>
      </c>
      <c r="E710" s="648">
        <v>242275936</v>
      </c>
      <c r="F710" s="648">
        <v>215797460</v>
      </c>
      <c r="G710" s="648">
        <v>182916517</v>
      </c>
      <c r="H710" s="648">
        <v>179439148</v>
      </c>
      <c r="I710" s="519" t="s">
        <v>1075</v>
      </c>
    </row>
    <row r="711" spans="1:9" ht="19.5" thickBot="1">
      <c r="A711" s="512" t="s">
        <v>972</v>
      </c>
      <c r="B711" s="649">
        <v>213721116</v>
      </c>
      <c r="C711" s="649">
        <v>249202237</v>
      </c>
      <c r="D711" s="649">
        <v>213922249</v>
      </c>
      <c r="E711" s="649">
        <v>195993037</v>
      </c>
      <c r="F711" s="649">
        <v>176111755</v>
      </c>
      <c r="G711" s="649">
        <v>150929930</v>
      </c>
      <c r="H711" s="649">
        <v>148325885</v>
      </c>
      <c r="I711" s="511" t="s">
        <v>1150</v>
      </c>
    </row>
    <row r="712" spans="1:9" ht="19.5" thickBot="1">
      <c r="A712" s="575" t="s">
        <v>1057</v>
      </c>
      <c r="B712" s="651">
        <v>194248871</v>
      </c>
      <c r="C712" s="651">
        <v>222058067</v>
      </c>
      <c r="D712" s="651">
        <v>187425161</v>
      </c>
      <c r="E712" s="651">
        <v>171031538</v>
      </c>
      <c r="F712" s="651">
        <v>151227347</v>
      </c>
      <c r="G712" s="651">
        <v>126143378</v>
      </c>
      <c r="H712" s="651">
        <v>123539402</v>
      </c>
      <c r="I712" s="582" t="s">
        <v>1161</v>
      </c>
    </row>
    <row r="713" spans="1:9" ht="15.75" thickBot="1">
      <c r="A713" s="1353" t="s">
        <v>1037</v>
      </c>
      <c r="B713" s="1319" t="s">
        <v>466</v>
      </c>
      <c r="C713" s="1319" t="s">
        <v>467</v>
      </c>
      <c r="D713" s="1309" t="s">
        <v>468</v>
      </c>
      <c r="E713" s="1309" t="s">
        <v>469</v>
      </c>
      <c r="F713" s="1314" t="s">
        <v>470</v>
      </c>
      <c r="G713" s="1315"/>
      <c r="H713" s="1316"/>
      <c r="I713" s="1345" t="s">
        <v>471</v>
      </c>
    </row>
    <row r="714" spans="1:9" ht="45.75" thickBot="1">
      <c r="A714" s="1354"/>
      <c r="B714" s="1320"/>
      <c r="C714" s="1320"/>
      <c r="D714" s="1310"/>
      <c r="E714" s="1310"/>
      <c r="F714" s="652" t="s">
        <v>472</v>
      </c>
      <c r="G714" s="653" t="s">
        <v>473</v>
      </c>
      <c r="H714" s="653" t="s">
        <v>474</v>
      </c>
      <c r="I714" s="1346"/>
    </row>
    <row r="715" spans="1:9" ht="15" thickBot="1">
      <c r="A715" s="520" t="s">
        <v>1059</v>
      </c>
      <c r="B715" s="649">
        <v>2525531</v>
      </c>
      <c r="C715" s="649">
        <v>767460</v>
      </c>
      <c r="D715" s="649">
        <v>543144</v>
      </c>
      <c r="E715" s="649">
        <v>452242</v>
      </c>
      <c r="F715" s="649">
        <v>451777</v>
      </c>
      <c r="G715" s="649">
        <v>451777</v>
      </c>
      <c r="H715" s="649">
        <v>451652</v>
      </c>
      <c r="I715" s="511" t="s">
        <v>1162</v>
      </c>
    </row>
    <row r="716" spans="1:9" ht="43.5" thickBot="1">
      <c r="A716" s="520" t="s">
        <v>1061</v>
      </c>
      <c r="B716" s="654">
        <v>21134535</v>
      </c>
      <c r="C716" s="654">
        <v>24511838</v>
      </c>
      <c r="D716" s="654">
        <v>23501568</v>
      </c>
      <c r="E716" s="654">
        <v>19845739</v>
      </c>
      <c r="F716" s="654">
        <v>19841771</v>
      </c>
      <c r="G716" s="654">
        <v>16080455</v>
      </c>
      <c r="H716" s="654">
        <v>16080447</v>
      </c>
      <c r="I716" s="518" t="s">
        <v>1163</v>
      </c>
    </row>
    <row r="717" spans="1:9" ht="43.5" thickBot="1">
      <c r="A717" s="520" t="s">
        <v>1063</v>
      </c>
      <c r="B717" s="654">
        <v>31528814</v>
      </c>
      <c r="C717" s="654">
        <v>24926491</v>
      </c>
      <c r="D717" s="654">
        <v>23367195</v>
      </c>
      <c r="E717" s="654">
        <v>22970627</v>
      </c>
      <c r="F717" s="654">
        <v>22970627</v>
      </c>
      <c r="G717" s="654">
        <v>13656375</v>
      </c>
      <c r="H717" s="654">
        <v>13641544</v>
      </c>
      <c r="I717" s="518" t="s">
        <v>1164</v>
      </c>
    </row>
    <row r="718" spans="1:9" ht="57.75" thickBot="1">
      <c r="A718" s="520" t="s">
        <v>1065</v>
      </c>
      <c r="B718" s="654">
        <v>245691</v>
      </c>
      <c r="C718" s="654">
        <v>5114909</v>
      </c>
      <c r="D718" s="654">
        <v>4918271</v>
      </c>
      <c r="E718" s="654">
        <v>4326718</v>
      </c>
      <c r="F718" s="654">
        <v>4307220</v>
      </c>
      <c r="G718" s="654">
        <v>3059361</v>
      </c>
      <c r="H718" s="654">
        <v>3059361</v>
      </c>
      <c r="I718" s="518" t="s">
        <v>1165</v>
      </c>
    </row>
    <row r="719" spans="1:9" ht="29.25" thickBot="1">
      <c r="A719" s="520" t="s">
        <v>1067</v>
      </c>
      <c r="B719" s="654">
        <v>18413009</v>
      </c>
      <c r="C719" s="654">
        <v>27334227</v>
      </c>
      <c r="D719" s="654">
        <v>23221597</v>
      </c>
      <c r="E719" s="654">
        <v>21484969</v>
      </c>
      <c r="F719" s="654">
        <v>20683849</v>
      </c>
      <c r="G719" s="654">
        <v>17353101</v>
      </c>
      <c r="H719" s="654">
        <v>16512175</v>
      </c>
      <c r="I719" s="518" t="s">
        <v>1166</v>
      </c>
    </row>
    <row r="720" spans="1:9" ht="57.75" thickBot="1">
      <c r="A720" s="520" t="s">
        <v>1069</v>
      </c>
      <c r="B720" s="654">
        <v>26590095</v>
      </c>
      <c r="C720" s="654">
        <v>25075323</v>
      </c>
      <c r="D720" s="654">
        <v>23005629</v>
      </c>
      <c r="E720" s="654">
        <v>13569292</v>
      </c>
      <c r="F720" s="654">
        <v>13078792</v>
      </c>
      <c r="G720" s="654">
        <v>13025115</v>
      </c>
      <c r="H720" s="654">
        <v>13024408</v>
      </c>
      <c r="I720" s="518" t="s">
        <v>1167</v>
      </c>
    </row>
    <row r="721" spans="1:9" ht="43.5" thickBot="1">
      <c r="A721" s="520" t="s">
        <v>1071</v>
      </c>
      <c r="B721" s="654">
        <v>7792416</v>
      </c>
      <c r="C721" s="654">
        <v>28309039</v>
      </c>
      <c r="D721" s="654">
        <v>20246854</v>
      </c>
      <c r="E721" s="654">
        <v>19761049</v>
      </c>
      <c r="F721" s="654">
        <v>19744486</v>
      </c>
      <c r="G721" s="654">
        <v>12405084</v>
      </c>
      <c r="H721" s="654">
        <v>12380969</v>
      </c>
      <c r="I721" s="518" t="s">
        <v>1168</v>
      </c>
    </row>
    <row r="722" spans="1:9" ht="43.5" thickBot="1">
      <c r="A722" s="544" t="s">
        <v>1073</v>
      </c>
      <c r="B722" s="555">
        <v>86018780</v>
      </c>
      <c r="C722" s="555">
        <v>86018780</v>
      </c>
      <c r="D722" s="555">
        <v>68620902</v>
      </c>
      <c r="E722" s="555">
        <v>68620901</v>
      </c>
      <c r="F722" s="555">
        <v>50148825</v>
      </c>
      <c r="G722" s="555">
        <v>50112109</v>
      </c>
      <c r="H722" s="555">
        <v>48388846</v>
      </c>
      <c r="I722" s="551" t="s">
        <v>1169</v>
      </c>
    </row>
  </sheetData>
  <mergeCells count="407">
    <mergeCell ref="A699:I699"/>
    <mergeCell ref="A700:I700"/>
    <mergeCell ref="A701:I701"/>
    <mergeCell ref="I713:I714"/>
    <mergeCell ref="A702:I702"/>
    <mergeCell ref="A703:I703"/>
    <mergeCell ref="A704:I704"/>
    <mergeCell ref="A705:I705"/>
    <mergeCell ref="A713:A714"/>
    <mergeCell ref="B713:B714"/>
    <mergeCell ref="C713:C714"/>
    <mergeCell ref="D713:D714"/>
    <mergeCell ref="E713:E714"/>
    <mergeCell ref="F713:H713"/>
    <mergeCell ref="A645:I645"/>
    <mergeCell ref="I686:I687"/>
    <mergeCell ref="A675:I675"/>
    <mergeCell ref="A676:I676"/>
    <mergeCell ref="A677:I677"/>
    <mergeCell ref="A678:I678"/>
    <mergeCell ref="A686:A687"/>
    <mergeCell ref="B686:B687"/>
    <mergeCell ref="C686:C687"/>
    <mergeCell ref="D686:D687"/>
    <mergeCell ref="E686:E687"/>
    <mergeCell ref="F686:H686"/>
    <mergeCell ref="A672:I672"/>
    <mergeCell ref="A673:I673"/>
    <mergeCell ref="A674:I674"/>
    <mergeCell ref="I657:I658"/>
    <mergeCell ref="A646:I646"/>
    <mergeCell ref="A647:I647"/>
    <mergeCell ref="A648:I648"/>
    <mergeCell ref="A649:I649"/>
    <mergeCell ref="A657:A658"/>
    <mergeCell ref="B657:B658"/>
    <mergeCell ref="C657:C658"/>
    <mergeCell ref="D657:D658"/>
    <mergeCell ref="A643:I643"/>
    <mergeCell ref="A644:I644"/>
    <mergeCell ref="I630:I631"/>
    <mergeCell ref="A619:I619"/>
    <mergeCell ref="A620:I620"/>
    <mergeCell ref="A621:I621"/>
    <mergeCell ref="A622:I622"/>
    <mergeCell ref="A630:A631"/>
    <mergeCell ref="B630:B631"/>
    <mergeCell ref="C630:C631"/>
    <mergeCell ref="E657:E658"/>
    <mergeCell ref="F657:H657"/>
    <mergeCell ref="D630:D631"/>
    <mergeCell ref="E630:E631"/>
    <mergeCell ref="F630:H630"/>
    <mergeCell ref="A563:I563"/>
    <mergeCell ref="I607:I608"/>
    <mergeCell ref="A596:I596"/>
    <mergeCell ref="A597:I597"/>
    <mergeCell ref="A598:I598"/>
    <mergeCell ref="A599:I599"/>
    <mergeCell ref="A607:A608"/>
    <mergeCell ref="B607:B608"/>
    <mergeCell ref="C607:C608"/>
    <mergeCell ref="D607:D608"/>
    <mergeCell ref="E607:E608"/>
    <mergeCell ref="F607:H607"/>
    <mergeCell ref="A593:I593"/>
    <mergeCell ref="A594:I594"/>
    <mergeCell ref="A595:I595"/>
    <mergeCell ref="A616:I616"/>
    <mergeCell ref="A617:I617"/>
    <mergeCell ref="A618:I618"/>
    <mergeCell ref="I575:I576"/>
    <mergeCell ref="A561:I561"/>
    <mergeCell ref="A562:I562"/>
    <mergeCell ref="I548:I549"/>
    <mergeCell ref="A537:I537"/>
    <mergeCell ref="A538:I538"/>
    <mergeCell ref="A539:I539"/>
    <mergeCell ref="A540:I540"/>
    <mergeCell ref="A548:A549"/>
    <mergeCell ref="B548:B549"/>
    <mergeCell ref="C548:C549"/>
    <mergeCell ref="D548:D549"/>
    <mergeCell ref="E548:E549"/>
    <mergeCell ref="F548:H548"/>
    <mergeCell ref="A564:I564"/>
    <mergeCell ref="A565:I565"/>
    <mergeCell ref="A566:I566"/>
    <mergeCell ref="A567:I567"/>
    <mergeCell ref="A575:A576"/>
    <mergeCell ref="B575:B576"/>
    <mergeCell ref="C575:C576"/>
    <mergeCell ref="D575:D576"/>
    <mergeCell ref="E575:E576"/>
    <mergeCell ref="F575:H575"/>
    <mergeCell ref="A477:I477"/>
    <mergeCell ref="I519:I520"/>
    <mergeCell ref="A508:I508"/>
    <mergeCell ref="A509:I509"/>
    <mergeCell ref="A510:I510"/>
    <mergeCell ref="A511:I511"/>
    <mergeCell ref="A519:A520"/>
    <mergeCell ref="B519:B520"/>
    <mergeCell ref="C519:C520"/>
    <mergeCell ref="D519:D520"/>
    <mergeCell ref="E519:E520"/>
    <mergeCell ref="F519:H519"/>
    <mergeCell ref="A505:I505"/>
    <mergeCell ref="A506:I506"/>
    <mergeCell ref="A507:I507"/>
    <mergeCell ref="A534:I534"/>
    <mergeCell ref="A535:I535"/>
    <mergeCell ref="A536:I536"/>
    <mergeCell ref="A440:I440"/>
    <mergeCell ref="A441:I441"/>
    <mergeCell ref="A442:I442"/>
    <mergeCell ref="I489:I490"/>
    <mergeCell ref="A478:I478"/>
    <mergeCell ref="A479:I479"/>
    <mergeCell ref="A480:I480"/>
    <mergeCell ref="A481:I481"/>
    <mergeCell ref="A489:A490"/>
    <mergeCell ref="B489:B490"/>
    <mergeCell ref="C489:C490"/>
    <mergeCell ref="D489:D490"/>
    <mergeCell ref="E489:E490"/>
    <mergeCell ref="F489:H489"/>
    <mergeCell ref="A475:I475"/>
    <mergeCell ref="A476:I476"/>
    <mergeCell ref="I453:I454"/>
    <mergeCell ref="A443:I443"/>
    <mergeCell ref="A444:I444"/>
    <mergeCell ref="A445:I445"/>
    <mergeCell ref="A446:I446"/>
    <mergeCell ref="I396:I397"/>
    <mergeCell ref="I426:I427"/>
    <mergeCell ref="A416:I416"/>
    <mergeCell ref="A417:I417"/>
    <mergeCell ref="A418:I418"/>
    <mergeCell ref="A419:I419"/>
    <mergeCell ref="A426:A427"/>
    <mergeCell ref="B426:B427"/>
    <mergeCell ref="C426:C427"/>
    <mergeCell ref="D426:D427"/>
    <mergeCell ref="E426:E427"/>
    <mergeCell ref="F426:H426"/>
    <mergeCell ref="A413:I413"/>
    <mergeCell ref="A414:I414"/>
    <mergeCell ref="A415:I415"/>
    <mergeCell ref="A396:A397"/>
    <mergeCell ref="B396:B397"/>
    <mergeCell ref="D368:D369"/>
    <mergeCell ref="E368:E369"/>
    <mergeCell ref="F368:H368"/>
    <mergeCell ref="A453:A454"/>
    <mergeCell ref="B453:B454"/>
    <mergeCell ref="C453:C454"/>
    <mergeCell ref="D453:D454"/>
    <mergeCell ref="E453:E454"/>
    <mergeCell ref="F453:H453"/>
    <mergeCell ref="F396:H396"/>
    <mergeCell ref="B317:B318"/>
    <mergeCell ref="C317:C318"/>
    <mergeCell ref="D317:D318"/>
    <mergeCell ref="C396:C397"/>
    <mergeCell ref="D396:D397"/>
    <mergeCell ref="E396:E397"/>
    <mergeCell ref="A385:I385"/>
    <mergeCell ref="A386:I386"/>
    <mergeCell ref="A387:I387"/>
    <mergeCell ref="A388:I388"/>
    <mergeCell ref="A389:I389"/>
    <mergeCell ref="A355:I355"/>
    <mergeCell ref="A356:I356"/>
    <mergeCell ref="A357:I357"/>
    <mergeCell ref="A383:I383"/>
    <mergeCell ref="A384:I384"/>
    <mergeCell ref="I368:I369"/>
    <mergeCell ref="A358:I358"/>
    <mergeCell ref="A359:I359"/>
    <mergeCell ref="A360:I360"/>
    <mergeCell ref="A361:I361"/>
    <mergeCell ref="A368:A369"/>
    <mergeCell ref="B368:B369"/>
    <mergeCell ref="C368:C369"/>
    <mergeCell ref="A295:A296"/>
    <mergeCell ref="B295:B296"/>
    <mergeCell ref="C295:C296"/>
    <mergeCell ref="A307:I307"/>
    <mergeCell ref="I340:I341"/>
    <mergeCell ref="A331:I331"/>
    <mergeCell ref="A332:I332"/>
    <mergeCell ref="A333:I333"/>
    <mergeCell ref="A334:I334"/>
    <mergeCell ref="A340:A341"/>
    <mergeCell ref="B340:B341"/>
    <mergeCell ref="C340:C341"/>
    <mergeCell ref="D340:D341"/>
    <mergeCell ref="E340:E341"/>
    <mergeCell ref="F340:H340"/>
    <mergeCell ref="A328:I328"/>
    <mergeCell ref="A329:I329"/>
    <mergeCell ref="A330:I330"/>
    <mergeCell ref="I317:I318"/>
    <mergeCell ref="A308:I308"/>
    <mergeCell ref="A309:I309"/>
    <mergeCell ref="A310:I310"/>
    <mergeCell ref="A311:I311"/>
    <mergeCell ref="A317:A318"/>
    <mergeCell ref="E317:E318"/>
    <mergeCell ref="F317:H317"/>
    <mergeCell ref="D295:D296"/>
    <mergeCell ref="E295:E296"/>
    <mergeCell ref="F295:H295"/>
    <mergeCell ref="A263:I263"/>
    <mergeCell ref="A264:I264"/>
    <mergeCell ref="A270:A271"/>
    <mergeCell ref="B270:B271"/>
    <mergeCell ref="C270:C271"/>
    <mergeCell ref="D270:D271"/>
    <mergeCell ref="E270:E271"/>
    <mergeCell ref="F270:H270"/>
    <mergeCell ref="I270:I271"/>
    <mergeCell ref="A283:I283"/>
    <mergeCell ref="A284:I284"/>
    <mergeCell ref="A285:I285"/>
    <mergeCell ref="A305:I305"/>
    <mergeCell ref="A306:I306"/>
    <mergeCell ref="I295:I296"/>
    <mergeCell ref="A286:I286"/>
    <mergeCell ref="A287:I287"/>
    <mergeCell ref="A288:I288"/>
    <mergeCell ref="A289:I289"/>
    <mergeCell ref="A258:I258"/>
    <mergeCell ref="A259:I259"/>
    <mergeCell ref="A260:I260"/>
    <mergeCell ref="A261:I261"/>
    <mergeCell ref="A262:I262"/>
    <mergeCell ref="A218:I218"/>
    <mergeCell ref="I246:I247"/>
    <mergeCell ref="A239:I239"/>
    <mergeCell ref="A240:I240"/>
    <mergeCell ref="A241:I241"/>
    <mergeCell ref="A242:I242"/>
    <mergeCell ref="A246:A247"/>
    <mergeCell ref="B246:B247"/>
    <mergeCell ref="C246:C247"/>
    <mergeCell ref="D246:D247"/>
    <mergeCell ref="E246:E247"/>
    <mergeCell ref="F246:H246"/>
    <mergeCell ref="A236:I236"/>
    <mergeCell ref="A237:I237"/>
    <mergeCell ref="A238:I238"/>
    <mergeCell ref="I227:I228"/>
    <mergeCell ref="A219:I219"/>
    <mergeCell ref="A220:I220"/>
    <mergeCell ref="A221:I221"/>
    <mergeCell ref="A216:I216"/>
    <mergeCell ref="A217:I217"/>
    <mergeCell ref="I206:I207"/>
    <mergeCell ref="A197:I197"/>
    <mergeCell ref="A198:I198"/>
    <mergeCell ref="A199:I199"/>
    <mergeCell ref="A200:I200"/>
    <mergeCell ref="A206:A207"/>
    <mergeCell ref="B206:B207"/>
    <mergeCell ref="C206:C207"/>
    <mergeCell ref="A222:I222"/>
    <mergeCell ref="A227:A228"/>
    <mergeCell ref="B227:B228"/>
    <mergeCell ref="C227:C228"/>
    <mergeCell ref="D227:D228"/>
    <mergeCell ref="E227:E228"/>
    <mergeCell ref="F227:H227"/>
    <mergeCell ref="B142:B143"/>
    <mergeCell ref="C142:C143"/>
    <mergeCell ref="D206:D207"/>
    <mergeCell ref="E206:E207"/>
    <mergeCell ref="F206:H206"/>
    <mergeCell ref="A153:I153"/>
    <mergeCell ref="I184:I185"/>
    <mergeCell ref="A175:I175"/>
    <mergeCell ref="A176:I176"/>
    <mergeCell ref="A177:I177"/>
    <mergeCell ref="A178:I178"/>
    <mergeCell ref="A184:A185"/>
    <mergeCell ref="B184:B185"/>
    <mergeCell ref="C184:C185"/>
    <mergeCell ref="D184:D185"/>
    <mergeCell ref="E184:E185"/>
    <mergeCell ref="F184:H184"/>
    <mergeCell ref="A172:I172"/>
    <mergeCell ref="A173:I173"/>
    <mergeCell ref="A174:I174"/>
    <mergeCell ref="A194:I194"/>
    <mergeCell ref="A195:I195"/>
    <mergeCell ref="A196:I196"/>
    <mergeCell ref="A29:I29"/>
    <mergeCell ref="A30:I30"/>
    <mergeCell ref="A131:I131"/>
    <mergeCell ref="A132:I132"/>
    <mergeCell ref="A133:I133"/>
    <mergeCell ref="I163:I164"/>
    <mergeCell ref="A154:I154"/>
    <mergeCell ref="A155:I155"/>
    <mergeCell ref="A156:I156"/>
    <mergeCell ref="A157:I157"/>
    <mergeCell ref="A163:A164"/>
    <mergeCell ref="B163:B164"/>
    <mergeCell ref="C163:C164"/>
    <mergeCell ref="D163:D164"/>
    <mergeCell ref="E163:E164"/>
    <mergeCell ref="F163:H163"/>
    <mergeCell ref="A151:I151"/>
    <mergeCell ref="A152:I152"/>
    <mergeCell ref="I142:I143"/>
    <mergeCell ref="A134:I134"/>
    <mergeCell ref="A135:I135"/>
    <mergeCell ref="A136:I136"/>
    <mergeCell ref="A137:I137"/>
    <mergeCell ref="A142:A143"/>
    <mergeCell ref="A47:I47"/>
    <mergeCell ref="A48:I48"/>
    <mergeCell ref="D142:D143"/>
    <mergeCell ref="E142:E143"/>
    <mergeCell ref="F142:H142"/>
    <mergeCell ref="E54:E55"/>
    <mergeCell ref="F54:H54"/>
    <mergeCell ref="B77:B78"/>
    <mergeCell ref="A112:I112"/>
    <mergeCell ref="A113:I113"/>
    <mergeCell ref="A114:I114"/>
    <mergeCell ref="I124:I125"/>
    <mergeCell ref="A115:I115"/>
    <mergeCell ref="A116:I116"/>
    <mergeCell ref="A117:I117"/>
    <mergeCell ref="A118:I118"/>
    <mergeCell ref="A124:A125"/>
    <mergeCell ref="B124:B125"/>
    <mergeCell ref="A54:A55"/>
    <mergeCell ref="B54:B55"/>
    <mergeCell ref="C54:C55"/>
    <mergeCell ref="D54:D55"/>
    <mergeCell ref="A4:I4"/>
    <mergeCell ref="A5:I5"/>
    <mergeCell ref="A6:I6"/>
    <mergeCell ref="A24:I24"/>
    <mergeCell ref="A25:I25"/>
    <mergeCell ref="I14:I15"/>
    <mergeCell ref="A7:I7"/>
    <mergeCell ref="A8:I8"/>
    <mergeCell ref="A9:I9"/>
    <mergeCell ref="A10:I10"/>
    <mergeCell ref="A14:A15"/>
    <mergeCell ref="B14:B15"/>
    <mergeCell ref="C14:C15"/>
    <mergeCell ref="D14:D15"/>
    <mergeCell ref="E14:E15"/>
    <mergeCell ref="F14:H14"/>
    <mergeCell ref="A69:I69"/>
    <mergeCell ref="A70:I70"/>
    <mergeCell ref="A71:I71"/>
    <mergeCell ref="A77:A78"/>
    <mergeCell ref="A26:I26"/>
    <mergeCell ref="A27:I27"/>
    <mergeCell ref="A28:I28"/>
    <mergeCell ref="C77:C78"/>
    <mergeCell ref="D77:D78"/>
    <mergeCell ref="E77:E78"/>
    <mergeCell ref="F77:H77"/>
    <mergeCell ref="A31:I31"/>
    <mergeCell ref="A35:A36"/>
    <mergeCell ref="B35:B36"/>
    <mergeCell ref="C35:C36"/>
    <mergeCell ref="D35:D36"/>
    <mergeCell ref="E35:E36"/>
    <mergeCell ref="F35:H35"/>
    <mergeCell ref="I35:I36"/>
    <mergeCell ref="I54:I55"/>
    <mergeCell ref="A49:I49"/>
    <mergeCell ref="A50:I50"/>
    <mergeCell ref="A51:I51"/>
    <mergeCell ref="A52:I52"/>
    <mergeCell ref="C124:C125"/>
    <mergeCell ref="D124:D125"/>
    <mergeCell ref="E124:E125"/>
    <mergeCell ref="F124:H124"/>
    <mergeCell ref="A46:I46"/>
    <mergeCell ref="A65:I65"/>
    <mergeCell ref="A66:I66"/>
    <mergeCell ref="A67:I67"/>
    <mergeCell ref="I100:I101"/>
    <mergeCell ref="A91:I91"/>
    <mergeCell ref="A92:I92"/>
    <mergeCell ref="A93:I93"/>
    <mergeCell ref="A94:I94"/>
    <mergeCell ref="A100:A101"/>
    <mergeCell ref="B100:B101"/>
    <mergeCell ref="C100:C101"/>
    <mergeCell ref="D100:D101"/>
    <mergeCell ref="E100:E101"/>
    <mergeCell ref="F100:H100"/>
    <mergeCell ref="A88:I88"/>
    <mergeCell ref="A89:I89"/>
    <mergeCell ref="A90:I90"/>
    <mergeCell ref="I77:I78"/>
    <mergeCell ref="A68:I6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K397"/>
  <sheetViews>
    <sheetView topLeftCell="B321" zoomScale="85" zoomScaleNormal="85" workbookViewId="0">
      <selection activeCell="B349" sqref="B349"/>
    </sheetView>
  </sheetViews>
  <sheetFormatPr baseColWidth="10" defaultRowHeight="15"/>
  <cols>
    <col min="1" max="1" width="127.140625" style="251" bestFit="1" customWidth="1"/>
    <col min="2" max="2" width="23" style="251" bestFit="1" customWidth="1"/>
    <col min="3" max="3" width="58.85546875" style="251" bestFit="1" customWidth="1"/>
    <col min="4" max="4" width="27.28515625" style="251" bestFit="1" customWidth="1"/>
    <col min="5" max="5" width="22" style="251" bestFit="1" customWidth="1"/>
    <col min="6" max="6" width="54.28515625" style="251" bestFit="1" customWidth="1"/>
    <col min="7" max="7" width="15.7109375" style="251" bestFit="1" customWidth="1"/>
    <col min="8" max="8" width="34.42578125" style="251" bestFit="1" customWidth="1"/>
    <col min="9" max="9" width="15.7109375" style="251" bestFit="1" customWidth="1"/>
    <col min="10" max="16384" width="11.42578125" style="251"/>
  </cols>
  <sheetData>
    <row r="1" spans="1:4">
      <c r="A1" s="256" t="s">
        <v>88</v>
      </c>
      <c r="B1" t="s">
        <v>488</v>
      </c>
    </row>
    <row r="3" spans="1:4">
      <c r="A3" s="256" t="s">
        <v>489</v>
      </c>
      <c r="B3" t="s">
        <v>490</v>
      </c>
    </row>
    <row r="4" spans="1:4">
      <c r="A4" s="257" t="s">
        <v>491</v>
      </c>
      <c r="B4" s="258">
        <v>357783017</v>
      </c>
    </row>
    <row r="5" spans="1:4">
      <c r="A5" s="257" t="s">
        <v>492</v>
      </c>
      <c r="B5" s="258">
        <v>129591324</v>
      </c>
    </row>
    <row r="6" spans="1:4">
      <c r="A6" s="257" t="s">
        <v>493</v>
      </c>
      <c r="B6" s="258">
        <v>13614544</v>
      </c>
    </row>
    <row r="7" spans="1:4">
      <c r="A7" s="257" t="s">
        <v>494</v>
      </c>
      <c r="B7" s="258">
        <v>500988885</v>
      </c>
    </row>
    <row r="11" spans="1:4">
      <c r="A11" s="256" t="s">
        <v>88</v>
      </c>
      <c r="B11" t="s">
        <v>488</v>
      </c>
    </row>
    <row r="12" spans="1:4">
      <c r="A12" s="256" t="s">
        <v>515</v>
      </c>
      <c r="B12" t="s">
        <v>488</v>
      </c>
      <c r="D12" s="251" t="s">
        <v>950</v>
      </c>
    </row>
    <row r="14" spans="1:4">
      <c r="A14" s="256" t="s">
        <v>489</v>
      </c>
      <c r="B14" t="s">
        <v>490</v>
      </c>
    </row>
    <row r="15" spans="1:4">
      <c r="A15" s="257" t="s">
        <v>551</v>
      </c>
      <c r="B15" s="258">
        <v>364651337</v>
      </c>
    </row>
    <row r="16" spans="1:4">
      <c r="A16" s="260" t="s">
        <v>553</v>
      </c>
      <c r="B16" s="258">
        <v>95724839</v>
      </c>
    </row>
    <row r="17" spans="1:2">
      <c r="A17" s="260" t="s">
        <v>872</v>
      </c>
      <c r="B17" s="258">
        <v>1871014</v>
      </c>
    </row>
    <row r="18" spans="1:2">
      <c r="A18" s="260" t="s">
        <v>564</v>
      </c>
      <c r="B18" s="258">
        <v>248982625</v>
      </c>
    </row>
    <row r="19" spans="1:2">
      <c r="A19" s="260" t="s">
        <v>617</v>
      </c>
      <c r="B19" s="258">
        <v>18072859</v>
      </c>
    </row>
    <row r="20" spans="1:2">
      <c r="A20" s="257" t="s">
        <v>887</v>
      </c>
      <c r="B20" s="258">
        <v>136337548</v>
      </c>
    </row>
    <row r="21" spans="1:2">
      <c r="A21" s="260" t="s">
        <v>888</v>
      </c>
      <c r="B21" s="258">
        <v>136337548</v>
      </c>
    </row>
    <row r="22" spans="1:2">
      <c r="A22" s="257" t="s">
        <v>494</v>
      </c>
      <c r="B22" s="258">
        <v>500988885</v>
      </c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 s="256" t="s">
        <v>88</v>
      </c>
      <c r="B27" t="s">
        <v>488</v>
      </c>
    </row>
    <row r="29" spans="1:2">
      <c r="A29" s="256" t="s">
        <v>489</v>
      </c>
      <c r="B29" t="s">
        <v>490</v>
      </c>
    </row>
    <row r="30" spans="1:2">
      <c r="A30" s="257" t="s">
        <v>38</v>
      </c>
      <c r="B30" s="258">
        <v>58545703</v>
      </c>
    </row>
    <row r="31" spans="1:2">
      <c r="A31" s="260" t="s">
        <v>551</v>
      </c>
      <c r="B31" s="258">
        <v>47539452</v>
      </c>
    </row>
    <row r="32" spans="1:2">
      <c r="A32" s="261" t="s">
        <v>553</v>
      </c>
      <c r="B32" s="258">
        <v>3312851</v>
      </c>
    </row>
    <row r="33" spans="1:4">
      <c r="A33" s="261" t="s">
        <v>872</v>
      </c>
      <c r="B33" s="258">
        <v>1858014</v>
      </c>
    </row>
    <row r="34" spans="1:4">
      <c r="A34" s="261" t="s">
        <v>564</v>
      </c>
      <c r="B34" s="258">
        <v>42368587</v>
      </c>
      <c r="D34" s="251" t="s">
        <v>1011</v>
      </c>
    </row>
    <row r="35" spans="1:4">
      <c r="A35" s="260" t="s">
        <v>887</v>
      </c>
      <c r="B35" s="258">
        <v>11006251</v>
      </c>
    </row>
    <row r="36" spans="1:4">
      <c r="A36" s="261" t="s">
        <v>888</v>
      </c>
      <c r="B36" s="258">
        <v>11006251</v>
      </c>
    </row>
    <row r="37" spans="1:4">
      <c r="A37" s="257" t="s">
        <v>581</v>
      </c>
      <c r="B37" s="258">
        <v>317111885</v>
      </c>
    </row>
    <row r="38" spans="1:4">
      <c r="A38" s="260" t="s">
        <v>551</v>
      </c>
      <c r="B38" s="258">
        <v>317111885</v>
      </c>
    </row>
    <row r="39" spans="1:4">
      <c r="A39" s="261" t="s">
        <v>553</v>
      </c>
      <c r="B39" s="258">
        <v>92411988</v>
      </c>
    </row>
    <row r="40" spans="1:4">
      <c r="A40" s="261" t="s">
        <v>872</v>
      </c>
      <c r="B40" s="258">
        <v>13000</v>
      </c>
    </row>
    <row r="41" spans="1:4">
      <c r="A41" s="261" t="s">
        <v>564</v>
      </c>
      <c r="B41" s="258">
        <v>206614038</v>
      </c>
    </row>
    <row r="42" spans="1:4">
      <c r="A42" s="261" t="s">
        <v>617</v>
      </c>
      <c r="B42" s="258">
        <v>18072859</v>
      </c>
    </row>
    <row r="43" spans="1:4">
      <c r="A43" s="257" t="s">
        <v>893</v>
      </c>
      <c r="B43" s="258">
        <v>125331297</v>
      </c>
    </row>
    <row r="44" spans="1:4">
      <c r="A44" s="260" t="s">
        <v>887</v>
      </c>
      <c r="B44" s="258">
        <v>125331297</v>
      </c>
    </row>
    <row r="45" spans="1:4">
      <c r="A45" s="261" t="s">
        <v>888</v>
      </c>
      <c r="B45" s="258">
        <v>125331297</v>
      </c>
    </row>
    <row r="46" spans="1:4">
      <c r="A46" s="257" t="s">
        <v>494</v>
      </c>
      <c r="B46" s="258">
        <v>500988885</v>
      </c>
    </row>
    <row r="52" spans="1:4">
      <c r="A52" s="256" t="s">
        <v>88</v>
      </c>
      <c r="B52" t="s">
        <v>488</v>
      </c>
    </row>
    <row r="54" spans="1:4">
      <c r="A54" s="256" t="s">
        <v>489</v>
      </c>
      <c r="B54" t="s">
        <v>490</v>
      </c>
    </row>
    <row r="55" spans="1:4">
      <c r="A55" s="257" t="s">
        <v>536</v>
      </c>
      <c r="B55" s="258">
        <v>364651337</v>
      </c>
    </row>
    <row r="56" spans="1:4">
      <c r="A56" s="260" t="s">
        <v>551</v>
      </c>
      <c r="B56" s="258">
        <v>364651337</v>
      </c>
    </row>
    <row r="57" spans="1:4">
      <c r="A57" s="261" t="s">
        <v>553</v>
      </c>
      <c r="B57" s="258">
        <v>95724839</v>
      </c>
    </row>
    <row r="58" spans="1:4">
      <c r="A58" s="261" t="s">
        <v>872</v>
      </c>
      <c r="B58" s="258">
        <v>1871014</v>
      </c>
    </row>
    <row r="59" spans="1:4">
      <c r="A59" s="261" t="s">
        <v>564</v>
      </c>
      <c r="B59" s="258">
        <v>248982625</v>
      </c>
      <c r="D59" s="251" t="s">
        <v>1012</v>
      </c>
    </row>
    <row r="60" spans="1:4">
      <c r="A60" s="261" t="s">
        <v>617</v>
      </c>
      <c r="B60" s="258">
        <v>18072859</v>
      </c>
    </row>
    <row r="61" spans="1:4">
      <c r="A61" s="257" t="s">
        <v>880</v>
      </c>
      <c r="B61" s="258">
        <v>136337548</v>
      </c>
    </row>
    <row r="62" spans="1:4">
      <c r="A62" s="260" t="s">
        <v>887</v>
      </c>
      <c r="B62" s="258">
        <v>136337548</v>
      </c>
    </row>
    <row r="63" spans="1:4">
      <c r="A63" s="261" t="s">
        <v>888</v>
      </c>
      <c r="B63" s="258">
        <v>136337548</v>
      </c>
    </row>
    <row r="64" spans="1:4">
      <c r="A64" s="257" t="s">
        <v>494</v>
      </c>
      <c r="B64" s="258">
        <v>500988885</v>
      </c>
    </row>
    <row r="65" spans="1:4">
      <c r="A65"/>
      <c r="B65"/>
    </row>
    <row r="66" spans="1:4">
      <c r="A66"/>
      <c r="B66"/>
    </row>
    <row r="67" spans="1:4">
      <c r="A67"/>
      <c r="B67"/>
    </row>
    <row r="68" spans="1:4">
      <c r="A68"/>
      <c r="B68"/>
    </row>
    <row r="69" spans="1:4">
      <c r="A69" s="256" t="s">
        <v>88</v>
      </c>
      <c r="B69" t="s">
        <v>488</v>
      </c>
    </row>
    <row r="71" spans="1:4">
      <c r="A71" s="256" t="s">
        <v>489</v>
      </c>
      <c r="B71" t="s">
        <v>490</v>
      </c>
    </row>
    <row r="72" spans="1:4">
      <c r="A72" s="257" t="s">
        <v>491</v>
      </c>
      <c r="B72" s="258">
        <v>357783017</v>
      </c>
    </row>
    <row r="73" spans="1:4">
      <c r="A73" s="260" t="s">
        <v>537</v>
      </c>
      <c r="B73" s="258">
        <v>357783017</v>
      </c>
    </row>
    <row r="74" spans="1:4">
      <c r="A74" s="261" t="s">
        <v>551</v>
      </c>
      <c r="B74" s="258">
        <v>221445469</v>
      </c>
    </row>
    <row r="75" spans="1:4">
      <c r="A75" s="341" t="s">
        <v>553</v>
      </c>
      <c r="B75" s="258">
        <v>67551216</v>
      </c>
    </row>
    <row r="76" spans="1:4">
      <c r="A76" s="341" t="s">
        <v>564</v>
      </c>
      <c r="B76" s="258">
        <v>153556514</v>
      </c>
      <c r="D76" s="251" t="s">
        <v>1017</v>
      </c>
    </row>
    <row r="77" spans="1:4">
      <c r="A77" s="341" t="s">
        <v>617</v>
      </c>
      <c r="B77" s="258">
        <v>337739</v>
      </c>
    </row>
    <row r="78" spans="1:4">
      <c r="A78" s="261" t="s">
        <v>887</v>
      </c>
      <c r="B78" s="258">
        <v>136337548</v>
      </c>
    </row>
    <row r="79" spans="1:4">
      <c r="A79" s="341" t="s">
        <v>888</v>
      </c>
      <c r="B79" s="258">
        <v>136337548</v>
      </c>
    </row>
    <row r="80" spans="1:4">
      <c r="A80" s="257" t="s">
        <v>492</v>
      </c>
      <c r="B80" s="258">
        <v>129591324</v>
      </c>
    </row>
    <row r="81" spans="1:9">
      <c r="A81" s="260" t="s">
        <v>797</v>
      </c>
      <c r="B81" s="258">
        <v>129591324</v>
      </c>
    </row>
    <row r="82" spans="1:9">
      <c r="A82" s="261" t="s">
        <v>551</v>
      </c>
      <c r="B82" s="258">
        <v>129591324</v>
      </c>
    </row>
    <row r="83" spans="1:9">
      <c r="A83" s="341" t="s">
        <v>553</v>
      </c>
      <c r="B83" s="258">
        <v>28173623</v>
      </c>
    </row>
    <row r="84" spans="1:9">
      <c r="A84" s="341" t="s">
        <v>564</v>
      </c>
      <c r="B84" s="258">
        <v>83682581</v>
      </c>
    </row>
    <row r="85" spans="1:9">
      <c r="A85" s="341" t="s">
        <v>617</v>
      </c>
      <c r="B85" s="258">
        <v>17735120</v>
      </c>
    </row>
    <row r="86" spans="1:9">
      <c r="A86" s="257" t="s">
        <v>493</v>
      </c>
      <c r="B86" s="258">
        <v>13614544</v>
      </c>
    </row>
    <row r="87" spans="1:9">
      <c r="A87" s="260" t="s">
        <v>862</v>
      </c>
      <c r="B87" s="258">
        <v>13614544</v>
      </c>
    </row>
    <row r="88" spans="1:9">
      <c r="A88" s="261" t="s">
        <v>551</v>
      </c>
      <c r="B88" s="258">
        <v>13614544</v>
      </c>
    </row>
    <row r="89" spans="1:9">
      <c r="A89" s="341" t="s">
        <v>872</v>
      </c>
      <c r="B89" s="258">
        <v>1871014</v>
      </c>
    </row>
    <row r="90" spans="1:9">
      <c r="A90" s="341" t="s">
        <v>564</v>
      </c>
      <c r="B90" s="258">
        <v>11743530</v>
      </c>
    </row>
    <row r="91" spans="1:9">
      <c r="A91" s="257" t="s">
        <v>494</v>
      </c>
      <c r="B91" s="258">
        <v>500988885</v>
      </c>
    </row>
    <row r="94" spans="1:9">
      <c r="A94" s="256" t="s">
        <v>88</v>
      </c>
      <c r="B94" t="s">
        <v>488</v>
      </c>
    </row>
    <row r="96" spans="1:9">
      <c r="A96" s="256" t="s">
        <v>490</v>
      </c>
      <c r="B96" s="256" t="s">
        <v>1018</v>
      </c>
      <c r="C96"/>
      <c r="D96"/>
      <c r="E96"/>
      <c r="F96"/>
      <c r="G96"/>
      <c r="H96"/>
      <c r="I96"/>
    </row>
    <row r="97" spans="1:11">
      <c r="A97"/>
      <c r="B97" t="s">
        <v>551</v>
      </c>
      <c r="C97"/>
      <c r="D97"/>
      <c r="E97"/>
      <c r="F97" t="s">
        <v>1019</v>
      </c>
      <c r="G97" t="s">
        <v>887</v>
      </c>
      <c r="H97" t="s">
        <v>1020</v>
      </c>
      <c r="I97" t="s">
        <v>494</v>
      </c>
    </row>
    <row r="98" spans="1:11">
      <c r="A98" s="256" t="s">
        <v>489</v>
      </c>
      <c r="B98" t="s">
        <v>553</v>
      </c>
      <c r="C98" t="s">
        <v>872</v>
      </c>
      <c r="D98" t="s">
        <v>564</v>
      </c>
      <c r="E98" t="s">
        <v>617</v>
      </c>
      <c r="F98"/>
      <c r="G98" t="s">
        <v>888</v>
      </c>
      <c r="H98"/>
      <c r="I98"/>
    </row>
    <row r="99" spans="1:11">
      <c r="A99" s="257" t="s">
        <v>38</v>
      </c>
      <c r="B99" s="258">
        <v>3312851</v>
      </c>
      <c r="C99" s="258">
        <v>1858014</v>
      </c>
      <c r="D99" s="258">
        <v>42368587</v>
      </c>
      <c r="E99" s="258"/>
      <c r="F99" s="258">
        <v>47539452</v>
      </c>
      <c r="G99" s="258">
        <v>11006251</v>
      </c>
      <c r="H99" s="258">
        <v>11006251</v>
      </c>
      <c r="I99" s="258">
        <v>58545703</v>
      </c>
      <c r="K99" s="251" t="s">
        <v>1021</v>
      </c>
    </row>
    <row r="100" spans="1:11">
      <c r="A100" s="257" t="s">
        <v>581</v>
      </c>
      <c r="B100" s="258">
        <v>92411988</v>
      </c>
      <c r="C100" s="258">
        <v>13000</v>
      </c>
      <c r="D100" s="258">
        <v>206614038</v>
      </c>
      <c r="E100" s="258">
        <v>18072859</v>
      </c>
      <c r="F100" s="258">
        <v>317111885</v>
      </c>
      <c r="G100" s="258"/>
      <c r="H100" s="258"/>
      <c r="I100" s="258">
        <v>317111885</v>
      </c>
    </row>
    <row r="101" spans="1:11">
      <c r="A101" s="257" t="s">
        <v>893</v>
      </c>
      <c r="B101" s="258"/>
      <c r="C101" s="258"/>
      <c r="D101" s="258"/>
      <c r="E101" s="258"/>
      <c r="F101" s="258"/>
      <c r="G101" s="258">
        <v>125331297</v>
      </c>
      <c r="H101" s="258">
        <v>125331297</v>
      </c>
      <c r="I101" s="258">
        <v>125331297</v>
      </c>
    </row>
    <row r="102" spans="1:11">
      <c r="A102" s="257" t="s">
        <v>494</v>
      </c>
      <c r="B102" s="258">
        <v>95724839</v>
      </c>
      <c r="C102" s="258">
        <v>1871014</v>
      </c>
      <c r="D102" s="258">
        <v>248982625</v>
      </c>
      <c r="E102" s="258">
        <v>18072859</v>
      </c>
      <c r="F102" s="258">
        <v>364651337</v>
      </c>
      <c r="G102" s="258">
        <v>136337548</v>
      </c>
      <c r="H102" s="258">
        <v>136337548</v>
      </c>
      <c r="I102" s="258">
        <v>500988885</v>
      </c>
    </row>
    <row r="103" spans="1:11">
      <c r="A103"/>
      <c r="B103"/>
      <c r="C103"/>
      <c r="D103"/>
      <c r="E103"/>
    </row>
    <row r="104" spans="1:11">
      <c r="A104"/>
      <c r="B104"/>
      <c r="C104"/>
      <c r="D104"/>
      <c r="E104"/>
    </row>
    <row r="105" spans="1:11">
      <c r="A105"/>
      <c r="B105"/>
      <c r="C105"/>
      <c r="D105"/>
      <c r="E105"/>
    </row>
    <row r="106" spans="1:11">
      <c r="A106"/>
      <c r="B106"/>
      <c r="C106"/>
      <c r="D106"/>
    </row>
    <row r="107" spans="1:11">
      <c r="A107"/>
      <c r="B107"/>
      <c r="C107"/>
      <c r="D107"/>
    </row>
    <row r="108" spans="1:11">
      <c r="A108"/>
      <c r="B108"/>
      <c r="C108"/>
      <c r="D108"/>
    </row>
    <row r="109" spans="1:11">
      <c r="A109" s="256" t="s">
        <v>88</v>
      </c>
      <c r="B109" t="s">
        <v>488</v>
      </c>
    </row>
    <row r="111" spans="1:11">
      <c r="A111" s="256" t="s">
        <v>490</v>
      </c>
      <c r="B111" s="256" t="s">
        <v>1018</v>
      </c>
      <c r="C111"/>
      <c r="D111"/>
      <c r="E111"/>
      <c r="F111"/>
      <c r="G111"/>
      <c r="H111"/>
      <c r="I111"/>
    </row>
    <row r="112" spans="1:11">
      <c r="A112" s="256" t="s">
        <v>489</v>
      </c>
      <c r="B112" t="s">
        <v>553</v>
      </c>
      <c r="C112" t="s">
        <v>872</v>
      </c>
      <c r="D112" t="s">
        <v>564</v>
      </c>
      <c r="E112" t="s">
        <v>617</v>
      </c>
      <c r="F112" t="s">
        <v>888</v>
      </c>
      <c r="G112" t="s">
        <v>494</v>
      </c>
      <c r="H112"/>
      <c r="I112"/>
    </row>
    <row r="113" spans="1:11">
      <c r="A113" s="257" t="s">
        <v>542</v>
      </c>
      <c r="B113" s="258">
        <v>95724839</v>
      </c>
      <c r="C113" s="258"/>
      <c r="D113" s="258">
        <v>248982625</v>
      </c>
      <c r="E113" s="258">
        <v>18072859</v>
      </c>
      <c r="F113" s="258">
        <v>136337548</v>
      </c>
      <c r="G113" s="258">
        <v>499117871</v>
      </c>
      <c r="H113"/>
      <c r="I113"/>
    </row>
    <row r="114" spans="1:11">
      <c r="A114" s="257" t="s">
        <v>868</v>
      </c>
      <c r="B114" s="258"/>
      <c r="C114" s="258">
        <v>1871014</v>
      </c>
      <c r="D114" s="258"/>
      <c r="E114" s="258"/>
      <c r="F114" s="258"/>
      <c r="G114" s="258">
        <v>1871014</v>
      </c>
      <c r="H114"/>
      <c r="I114"/>
      <c r="K114" s="251" t="s">
        <v>1021</v>
      </c>
    </row>
    <row r="115" spans="1:11">
      <c r="A115" s="257" t="s">
        <v>494</v>
      </c>
      <c r="B115" s="258">
        <v>95724839</v>
      </c>
      <c r="C115" s="258">
        <v>1871014</v>
      </c>
      <c r="D115" s="258">
        <v>248982625</v>
      </c>
      <c r="E115" s="258">
        <v>18072859</v>
      </c>
      <c r="F115" s="258">
        <v>136337548</v>
      </c>
      <c r="G115" s="258">
        <v>500988885</v>
      </c>
      <c r="H115"/>
      <c r="I115"/>
    </row>
    <row r="116" spans="1:11">
      <c r="A116"/>
      <c r="B116"/>
      <c r="C116"/>
      <c r="D116"/>
      <c r="E116"/>
      <c r="F116"/>
      <c r="G116"/>
      <c r="H116"/>
      <c r="I116"/>
    </row>
    <row r="117" spans="1:11">
      <c r="A117"/>
      <c r="B117"/>
      <c r="C117"/>
      <c r="D117"/>
      <c r="E117"/>
      <c r="F117"/>
      <c r="G117"/>
      <c r="H117"/>
      <c r="I117"/>
    </row>
    <row r="118" spans="1:11">
      <c r="A118"/>
      <c r="B118"/>
    </row>
    <row r="119" spans="1:11">
      <c r="A119" s="256" t="s">
        <v>88</v>
      </c>
      <c r="B119" t="s">
        <v>488</v>
      </c>
    </row>
    <row r="120" spans="1:11">
      <c r="A120" s="256" t="s">
        <v>519</v>
      </c>
      <c r="B120" t="s">
        <v>564</v>
      </c>
    </row>
    <row r="122" spans="1:11">
      <c r="A122" s="256" t="s">
        <v>489</v>
      </c>
      <c r="B122" t="s">
        <v>490</v>
      </c>
      <c r="C122"/>
      <c r="D122"/>
      <c r="E122"/>
      <c r="F122"/>
      <c r="G122"/>
      <c r="H122"/>
      <c r="I122"/>
    </row>
    <row r="123" spans="1:11">
      <c r="A123" s="257" t="s">
        <v>551</v>
      </c>
      <c r="B123" s="258">
        <v>248982625</v>
      </c>
      <c r="C123"/>
      <c r="D123"/>
      <c r="E123"/>
      <c r="F123"/>
      <c r="G123"/>
      <c r="H123"/>
      <c r="I123"/>
    </row>
    <row r="124" spans="1:11">
      <c r="A124" s="260" t="s">
        <v>633</v>
      </c>
      <c r="B124" s="258">
        <v>177891</v>
      </c>
      <c r="C124"/>
      <c r="D124"/>
      <c r="E124"/>
      <c r="F124"/>
      <c r="G124"/>
      <c r="H124"/>
      <c r="I124"/>
    </row>
    <row r="125" spans="1:11">
      <c r="A125" s="260" t="s">
        <v>594</v>
      </c>
      <c r="B125" s="258">
        <v>602596</v>
      </c>
      <c r="C125"/>
      <c r="D125"/>
      <c r="E125"/>
      <c r="F125"/>
      <c r="G125"/>
      <c r="H125"/>
      <c r="I125"/>
      <c r="K125" s="251" t="s">
        <v>1021</v>
      </c>
    </row>
    <row r="126" spans="1:11">
      <c r="A126" s="260" t="s">
        <v>715</v>
      </c>
      <c r="B126" s="258">
        <v>104800</v>
      </c>
      <c r="C126"/>
      <c r="D126"/>
      <c r="E126"/>
      <c r="F126"/>
      <c r="G126"/>
      <c r="H126"/>
      <c r="I126"/>
    </row>
    <row r="127" spans="1:11">
      <c r="A127" s="260" t="s">
        <v>566</v>
      </c>
      <c r="B127" s="258">
        <v>20270797</v>
      </c>
    </row>
    <row r="128" spans="1:11">
      <c r="A128" s="260" t="s">
        <v>743</v>
      </c>
      <c r="B128" s="258">
        <v>2199660</v>
      </c>
    </row>
    <row r="129" spans="1:2">
      <c r="A129" s="260" t="s">
        <v>588</v>
      </c>
      <c r="B129" s="258">
        <v>349777</v>
      </c>
    </row>
    <row r="130" spans="1:2">
      <c r="A130" s="260" t="s">
        <v>569</v>
      </c>
      <c r="B130" s="258">
        <v>25933855</v>
      </c>
    </row>
    <row r="131" spans="1:2">
      <c r="A131" s="260" t="s">
        <v>604</v>
      </c>
      <c r="B131" s="258">
        <v>4907035</v>
      </c>
    </row>
    <row r="132" spans="1:2">
      <c r="A132" s="260" t="s">
        <v>572</v>
      </c>
      <c r="B132" s="258">
        <v>22774593</v>
      </c>
    </row>
    <row r="133" spans="1:2">
      <c r="A133" s="260" t="s">
        <v>624</v>
      </c>
      <c r="B133" s="258">
        <v>4058060</v>
      </c>
    </row>
    <row r="134" spans="1:2">
      <c r="A134" s="260" t="s">
        <v>723</v>
      </c>
      <c r="B134" s="258">
        <v>11028946</v>
      </c>
    </row>
    <row r="135" spans="1:2">
      <c r="A135" s="260" t="s">
        <v>575</v>
      </c>
      <c r="B135" s="258">
        <v>21973658</v>
      </c>
    </row>
    <row r="136" spans="1:2">
      <c r="A136" s="260" t="s">
        <v>578</v>
      </c>
      <c r="B136" s="258">
        <v>43358355</v>
      </c>
    </row>
    <row r="137" spans="1:2">
      <c r="A137" s="260" t="s">
        <v>613</v>
      </c>
      <c r="B137" s="258">
        <v>72734711</v>
      </c>
    </row>
    <row r="138" spans="1:2">
      <c r="A138" s="260" t="s">
        <v>648</v>
      </c>
      <c r="B138" s="258">
        <v>125600</v>
      </c>
    </row>
    <row r="139" spans="1:2">
      <c r="A139" s="260" t="s">
        <v>758</v>
      </c>
      <c r="B139" s="258">
        <v>11256868</v>
      </c>
    </row>
    <row r="140" spans="1:2">
      <c r="A140" s="260" t="s">
        <v>591</v>
      </c>
      <c r="B140" s="258">
        <v>7125423</v>
      </c>
    </row>
    <row r="141" spans="1:2">
      <c r="A141" s="257" t="s">
        <v>494</v>
      </c>
      <c r="B141" s="258">
        <v>248982625</v>
      </c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3">
      <c r="A145"/>
      <c r="B145"/>
    </row>
    <row r="146" spans="1:3">
      <c r="A146"/>
      <c r="B146"/>
    </row>
    <row r="147" spans="1:3">
      <c r="A147"/>
      <c r="B147"/>
    </row>
    <row r="148" spans="1:3">
      <c r="A148" s="256" t="s">
        <v>88</v>
      </c>
      <c r="B148" t="s">
        <v>488</v>
      </c>
    </row>
    <row r="149" spans="1:3">
      <c r="A149" s="256" t="s">
        <v>519</v>
      </c>
      <c r="B149" t="s">
        <v>564</v>
      </c>
    </row>
    <row r="151" spans="1:3">
      <c r="A151" s="256" t="s">
        <v>489</v>
      </c>
      <c r="B151" t="s">
        <v>490</v>
      </c>
    </row>
    <row r="152" spans="1:3">
      <c r="A152" s="257" t="s">
        <v>38</v>
      </c>
      <c r="B152" s="258">
        <v>42368587</v>
      </c>
    </row>
    <row r="153" spans="1:3">
      <c r="A153" s="260" t="s">
        <v>551</v>
      </c>
      <c r="B153" s="258">
        <v>42368587</v>
      </c>
    </row>
    <row r="154" spans="1:3">
      <c r="A154" s="571" t="s">
        <v>633</v>
      </c>
      <c r="B154" s="258">
        <v>123123</v>
      </c>
    </row>
    <row r="155" spans="1:3">
      <c r="A155" s="261" t="s">
        <v>594</v>
      </c>
      <c r="B155" s="258">
        <v>319737</v>
      </c>
    </row>
    <row r="156" spans="1:3">
      <c r="A156" s="261" t="s">
        <v>715</v>
      </c>
      <c r="B156" s="258">
        <v>44800</v>
      </c>
    </row>
    <row r="157" spans="1:3">
      <c r="A157" s="261" t="s">
        <v>566</v>
      </c>
      <c r="B157" s="258">
        <v>2217990</v>
      </c>
    </row>
    <row r="158" spans="1:3">
      <c r="A158" s="261" t="s">
        <v>743</v>
      </c>
      <c r="B158" s="258">
        <v>189660</v>
      </c>
    </row>
    <row r="159" spans="1:3">
      <c r="A159" s="571" t="s">
        <v>588</v>
      </c>
      <c r="B159" s="572">
        <v>19941</v>
      </c>
      <c r="C159" s="573"/>
    </row>
    <row r="160" spans="1:3">
      <c r="A160" s="261" t="s">
        <v>569</v>
      </c>
      <c r="B160" s="258">
        <v>3063508</v>
      </c>
    </row>
    <row r="161" spans="1:2">
      <c r="A161" s="261" t="s">
        <v>604</v>
      </c>
      <c r="B161" s="258">
        <v>290163</v>
      </c>
    </row>
    <row r="162" spans="1:2">
      <c r="A162" s="571" t="s">
        <v>572</v>
      </c>
      <c r="B162" s="258">
        <v>2017043</v>
      </c>
    </row>
    <row r="163" spans="1:2">
      <c r="A163" s="261" t="s">
        <v>624</v>
      </c>
      <c r="B163" s="258">
        <v>1458060</v>
      </c>
    </row>
    <row r="164" spans="1:2">
      <c r="A164" s="261" t="s">
        <v>723</v>
      </c>
      <c r="B164" s="258">
        <v>28946</v>
      </c>
    </row>
    <row r="165" spans="1:2">
      <c r="A165" s="261" t="s">
        <v>575</v>
      </c>
      <c r="B165" s="258">
        <v>2151231</v>
      </c>
    </row>
    <row r="166" spans="1:2">
      <c r="A166" s="261" t="s">
        <v>578</v>
      </c>
      <c r="B166" s="258">
        <v>4330072</v>
      </c>
    </row>
    <row r="167" spans="1:2">
      <c r="A167" s="261" t="s">
        <v>613</v>
      </c>
      <c r="B167" s="258">
        <v>14618440</v>
      </c>
    </row>
    <row r="168" spans="1:2">
      <c r="A168" s="261" t="s">
        <v>648</v>
      </c>
      <c r="B168" s="258">
        <v>118950</v>
      </c>
    </row>
    <row r="169" spans="1:2">
      <c r="A169" s="261" t="s">
        <v>758</v>
      </c>
      <c r="B169" s="258">
        <v>11256868</v>
      </c>
    </row>
    <row r="170" spans="1:2">
      <c r="A170" s="261" t="s">
        <v>591</v>
      </c>
      <c r="B170" s="258">
        <v>120055</v>
      </c>
    </row>
    <row r="171" spans="1:2">
      <c r="A171" s="257" t="s">
        <v>581</v>
      </c>
      <c r="B171" s="258">
        <v>206614038</v>
      </c>
    </row>
    <row r="172" spans="1:2">
      <c r="A172" s="260" t="s">
        <v>551</v>
      </c>
      <c r="B172" s="258">
        <v>206614038</v>
      </c>
    </row>
    <row r="173" spans="1:2">
      <c r="A173" s="261" t="s">
        <v>633</v>
      </c>
      <c r="B173" s="258">
        <v>54768</v>
      </c>
    </row>
    <row r="174" spans="1:2">
      <c r="A174" s="261" t="s">
        <v>594</v>
      </c>
      <c r="B174" s="258">
        <v>282859</v>
      </c>
    </row>
    <row r="175" spans="1:2">
      <c r="A175" s="261" t="s">
        <v>715</v>
      </c>
      <c r="B175" s="258">
        <v>60000</v>
      </c>
    </row>
    <row r="176" spans="1:2">
      <c r="A176" s="261" t="s">
        <v>566</v>
      </c>
      <c r="B176" s="258">
        <v>18052807</v>
      </c>
    </row>
    <row r="177" spans="1:2">
      <c r="A177" s="261" t="s">
        <v>743</v>
      </c>
      <c r="B177" s="258">
        <v>2010000</v>
      </c>
    </row>
    <row r="178" spans="1:2">
      <c r="A178" s="261" t="s">
        <v>588</v>
      </c>
      <c r="B178" s="258">
        <v>329836</v>
      </c>
    </row>
    <row r="179" spans="1:2">
      <c r="A179" s="261" t="s">
        <v>569</v>
      </c>
      <c r="B179" s="258">
        <v>22870347</v>
      </c>
    </row>
    <row r="180" spans="1:2">
      <c r="A180" s="261" t="s">
        <v>604</v>
      </c>
      <c r="B180" s="258">
        <v>4616872</v>
      </c>
    </row>
    <row r="181" spans="1:2">
      <c r="A181" s="261" t="s">
        <v>572</v>
      </c>
      <c r="B181" s="258">
        <v>20757550</v>
      </c>
    </row>
    <row r="182" spans="1:2">
      <c r="A182" s="261" t="s">
        <v>624</v>
      </c>
      <c r="B182" s="258">
        <v>2600000</v>
      </c>
    </row>
    <row r="183" spans="1:2">
      <c r="A183" s="261" t="s">
        <v>723</v>
      </c>
      <c r="B183" s="258">
        <v>11000000</v>
      </c>
    </row>
    <row r="184" spans="1:2">
      <c r="A184" s="261" t="s">
        <v>575</v>
      </c>
      <c r="B184" s="258">
        <v>19822427</v>
      </c>
    </row>
    <row r="185" spans="1:2">
      <c r="A185" s="261" t="s">
        <v>578</v>
      </c>
      <c r="B185" s="258">
        <v>39028283</v>
      </c>
    </row>
    <row r="186" spans="1:2">
      <c r="A186" s="261" t="s">
        <v>613</v>
      </c>
      <c r="B186" s="258">
        <v>58116271</v>
      </c>
    </row>
    <row r="187" spans="1:2">
      <c r="A187" s="261" t="s">
        <v>648</v>
      </c>
      <c r="B187" s="258">
        <v>6650</v>
      </c>
    </row>
    <row r="188" spans="1:2">
      <c r="A188" s="261" t="s">
        <v>591</v>
      </c>
      <c r="B188" s="258">
        <v>7005368</v>
      </c>
    </row>
    <row r="189" spans="1:2">
      <c r="A189" s="257" t="s">
        <v>494</v>
      </c>
      <c r="B189" s="258">
        <v>248982625</v>
      </c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3">
      <c r="A193"/>
      <c r="B193"/>
    </row>
    <row r="194" spans="1:3">
      <c r="A194"/>
      <c r="B194"/>
    </row>
    <row r="195" spans="1:3">
      <c r="A195"/>
      <c r="B195"/>
    </row>
    <row r="196" spans="1:3">
      <c r="A196"/>
      <c r="B196"/>
    </row>
    <row r="197" spans="1:3">
      <c r="A197"/>
      <c r="B197"/>
    </row>
    <row r="198" spans="1:3">
      <c r="A198" s="256" t="s">
        <v>88</v>
      </c>
      <c r="B198" t="s">
        <v>488</v>
      </c>
    </row>
    <row r="200" spans="1:3">
      <c r="A200" s="256" t="s">
        <v>489</v>
      </c>
      <c r="B200" t="s">
        <v>490</v>
      </c>
    </row>
    <row r="201" spans="1:3">
      <c r="A201" s="257" t="s">
        <v>553</v>
      </c>
      <c r="B201" s="258">
        <v>95724839</v>
      </c>
      <c r="C201" s="251" t="s">
        <v>10568</v>
      </c>
    </row>
    <row r="202" spans="1:3">
      <c r="A202" s="257" t="s">
        <v>494</v>
      </c>
      <c r="B202" s="258">
        <v>95724839</v>
      </c>
      <c r="C202" s="1058">
        <f>B202-'F-10'!G23</f>
        <v>240327.07547992468</v>
      </c>
    </row>
    <row r="203" spans="1:3">
      <c r="A203"/>
      <c r="B203"/>
    </row>
    <row r="204" spans="1:3">
      <c r="A204"/>
      <c r="B204"/>
    </row>
    <row r="205" spans="1:3">
      <c r="A205"/>
      <c r="B205"/>
    </row>
    <row r="206" spans="1:3">
      <c r="A206"/>
      <c r="B206"/>
    </row>
    <row r="207" spans="1:3">
      <c r="A207" s="256" t="s">
        <v>88</v>
      </c>
      <c r="B207" t="s">
        <v>488</v>
      </c>
    </row>
    <row r="209" spans="1:3">
      <c r="A209" s="256" t="s">
        <v>489</v>
      </c>
      <c r="B209" t="s">
        <v>490</v>
      </c>
    </row>
    <row r="210" spans="1:3">
      <c r="A210" s="257" t="s">
        <v>536</v>
      </c>
      <c r="B210" s="258">
        <v>364651337</v>
      </c>
      <c r="C210" s="251" t="s">
        <v>10568</v>
      </c>
    </row>
    <row r="211" spans="1:3">
      <c r="A211" s="260" t="s">
        <v>539</v>
      </c>
      <c r="B211" s="258">
        <v>56685938</v>
      </c>
      <c r="C211" s="1058">
        <f>B211-'F-10'!G32</f>
        <v>56685938</v>
      </c>
    </row>
    <row r="212" spans="1:3">
      <c r="A212" s="260" t="s">
        <v>656</v>
      </c>
      <c r="B212" s="258">
        <v>18549959</v>
      </c>
    </row>
    <row r="213" spans="1:3">
      <c r="A213" s="260" t="s">
        <v>706</v>
      </c>
      <c r="B213" s="258">
        <v>124774128</v>
      </c>
    </row>
    <row r="214" spans="1:3">
      <c r="A214" s="260" t="s">
        <v>735</v>
      </c>
      <c r="B214" s="258">
        <v>15196602</v>
      </c>
    </row>
    <row r="215" spans="1:3">
      <c r="A215" s="260" t="s">
        <v>739</v>
      </c>
      <c r="B215" s="258">
        <v>6238842</v>
      </c>
    </row>
    <row r="216" spans="1:3">
      <c r="A216" s="260" t="s">
        <v>798</v>
      </c>
      <c r="B216" s="258">
        <v>143205868</v>
      </c>
    </row>
    <row r="217" spans="1:3">
      <c r="A217" s="257" t="s">
        <v>880</v>
      </c>
      <c r="B217" s="258">
        <v>136337548</v>
      </c>
    </row>
    <row r="218" spans="1:3">
      <c r="A218" s="260" t="s">
        <v>882</v>
      </c>
      <c r="B218" s="258">
        <v>136337548</v>
      </c>
    </row>
    <row r="219" spans="1:3">
      <c r="A219" s="257" t="s">
        <v>494</v>
      </c>
      <c r="B219" s="258">
        <v>500988885</v>
      </c>
    </row>
    <row r="223" spans="1:3">
      <c r="A223" s="256" t="s">
        <v>88</v>
      </c>
      <c r="B223" t="s">
        <v>488</v>
      </c>
    </row>
    <row r="225" spans="1:2">
      <c r="A225" s="256" t="s">
        <v>489</v>
      </c>
      <c r="B225" t="s">
        <v>490</v>
      </c>
    </row>
    <row r="226" spans="1:2">
      <c r="A226" s="257" t="s">
        <v>38</v>
      </c>
      <c r="B226" s="258">
        <v>58545703</v>
      </c>
    </row>
    <row r="227" spans="1:2">
      <c r="A227" s="260" t="s">
        <v>553</v>
      </c>
      <c r="B227" s="258">
        <v>3312851</v>
      </c>
    </row>
    <row r="228" spans="1:2">
      <c r="A228" s="260" t="s">
        <v>872</v>
      </c>
      <c r="B228" s="258">
        <v>1858014</v>
      </c>
    </row>
    <row r="229" spans="1:2">
      <c r="A229" s="260" t="s">
        <v>564</v>
      </c>
      <c r="B229" s="258">
        <v>42368587</v>
      </c>
    </row>
    <row r="230" spans="1:2">
      <c r="A230" s="260" t="s">
        <v>888</v>
      </c>
      <c r="B230" s="258">
        <v>11006251</v>
      </c>
    </row>
    <row r="231" spans="1:2">
      <c r="A231" s="257" t="s">
        <v>581</v>
      </c>
      <c r="B231" s="258">
        <v>317111885</v>
      </c>
    </row>
    <row r="232" spans="1:2">
      <c r="A232" s="260" t="s">
        <v>553</v>
      </c>
      <c r="B232" s="258">
        <v>92411988</v>
      </c>
    </row>
    <row r="233" spans="1:2">
      <c r="A233" s="260" t="s">
        <v>872</v>
      </c>
      <c r="B233" s="258">
        <v>13000</v>
      </c>
    </row>
    <row r="234" spans="1:2">
      <c r="A234" s="260" t="s">
        <v>564</v>
      </c>
      <c r="B234" s="258">
        <v>206614038</v>
      </c>
    </row>
    <row r="235" spans="1:2">
      <c r="A235" s="260" t="s">
        <v>617</v>
      </c>
      <c r="B235" s="258">
        <v>18072859</v>
      </c>
    </row>
    <row r="236" spans="1:2">
      <c r="A236" s="257" t="s">
        <v>893</v>
      </c>
      <c r="B236" s="258">
        <v>125331297</v>
      </c>
    </row>
    <row r="237" spans="1:2">
      <c r="A237" s="260" t="s">
        <v>888</v>
      </c>
      <c r="B237" s="258">
        <v>125331297</v>
      </c>
    </row>
    <row r="238" spans="1:2">
      <c r="A238" s="257" t="s">
        <v>494</v>
      </c>
      <c r="B238" s="258">
        <v>500988885</v>
      </c>
    </row>
    <row r="243" spans="1:2">
      <c r="A243" s="256" t="s">
        <v>88</v>
      </c>
      <c r="B243" t="s">
        <v>488</v>
      </c>
    </row>
    <row r="245" spans="1:2">
      <c r="A245" s="256" t="s">
        <v>489</v>
      </c>
      <c r="B245" t="s">
        <v>490</v>
      </c>
    </row>
    <row r="246" spans="1:2">
      <c r="A246" s="257" t="s">
        <v>491</v>
      </c>
      <c r="B246" s="258">
        <v>357783017</v>
      </c>
    </row>
    <row r="247" spans="1:2">
      <c r="A247" s="257" t="s">
        <v>492</v>
      </c>
      <c r="B247" s="258">
        <v>129591324</v>
      </c>
    </row>
    <row r="248" spans="1:2">
      <c r="A248" s="257" t="s">
        <v>493</v>
      </c>
      <c r="B248" s="258">
        <v>13614544</v>
      </c>
    </row>
    <row r="249" spans="1:2">
      <c r="A249" s="257" t="s">
        <v>494</v>
      </c>
      <c r="B249" s="258">
        <v>500988885</v>
      </c>
    </row>
    <row r="250" spans="1:2">
      <c r="A250"/>
      <c r="B250"/>
    </row>
    <row r="251" spans="1:2">
      <c r="A251"/>
      <c r="B251"/>
    </row>
    <row r="252" spans="1:2">
      <c r="A252" s="256" t="s">
        <v>88</v>
      </c>
      <c r="B252" t="s">
        <v>488</v>
      </c>
    </row>
    <row r="254" spans="1:2">
      <c r="A254" s="256" t="s">
        <v>489</v>
      </c>
      <c r="B254" t="s">
        <v>490</v>
      </c>
    </row>
    <row r="255" spans="1:2">
      <c r="A255" s="257" t="s">
        <v>551</v>
      </c>
      <c r="B255" s="258">
        <v>364651337</v>
      </c>
    </row>
    <row r="256" spans="1:2">
      <c r="A256" s="260" t="s">
        <v>553</v>
      </c>
      <c r="B256" s="258">
        <v>95724839</v>
      </c>
    </row>
    <row r="257" spans="1:3">
      <c r="A257" s="260" t="s">
        <v>872</v>
      </c>
      <c r="B257" s="258">
        <v>1871014</v>
      </c>
    </row>
    <row r="258" spans="1:3">
      <c r="A258" s="260" t="s">
        <v>564</v>
      </c>
      <c r="B258" s="258">
        <v>248982625</v>
      </c>
    </row>
    <row r="259" spans="1:3">
      <c r="A259" s="260" t="s">
        <v>617</v>
      </c>
      <c r="B259" s="258">
        <v>18072859</v>
      </c>
    </row>
    <row r="260" spans="1:3">
      <c r="A260" s="257" t="s">
        <v>887</v>
      </c>
      <c r="B260" s="258">
        <v>136337548</v>
      </c>
    </row>
    <row r="261" spans="1:3">
      <c r="A261" s="260" t="s">
        <v>888</v>
      </c>
      <c r="B261" s="258">
        <v>136337548</v>
      </c>
    </row>
    <row r="262" spans="1:3">
      <c r="A262" s="257" t="s">
        <v>494</v>
      </c>
      <c r="B262" s="258">
        <v>500988885</v>
      </c>
    </row>
    <row r="263" spans="1:3">
      <c r="A263"/>
      <c r="B263"/>
    </row>
    <row r="264" spans="1:3">
      <c r="A264"/>
      <c r="B264"/>
    </row>
    <row r="265" spans="1:3">
      <c r="A265"/>
      <c r="B265"/>
    </row>
    <row r="266" spans="1:3">
      <c r="A266"/>
      <c r="B266"/>
    </row>
    <row r="267" spans="1:3">
      <c r="A267" s="256" t="s">
        <v>88</v>
      </c>
      <c r="B267" t="s">
        <v>488</v>
      </c>
    </row>
    <row r="269" spans="1:3">
      <c r="A269" s="256" t="s">
        <v>489</v>
      </c>
      <c r="B269" t="s">
        <v>490</v>
      </c>
    </row>
    <row r="270" spans="1:3">
      <c r="A270" s="257" t="s">
        <v>10575</v>
      </c>
      <c r="B270" s="258">
        <v>2378367</v>
      </c>
      <c r="C270" s="1084">
        <f>B270/1000000</f>
        <v>2.3783669999999999</v>
      </c>
    </row>
    <row r="271" spans="1:3">
      <c r="A271" s="257" t="s">
        <v>10576</v>
      </c>
      <c r="B271" s="258">
        <v>329620</v>
      </c>
      <c r="C271" s="1084">
        <f t="shared" ref="C271:C274" si="0">B271/1000000</f>
        <v>0.32962000000000002</v>
      </c>
    </row>
    <row r="272" spans="1:3">
      <c r="A272" s="257" t="s">
        <v>10577</v>
      </c>
      <c r="B272" s="258">
        <v>646873</v>
      </c>
      <c r="C272" s="1084">
        <f t="shared" si="0"/>
        <v>0.64687300000000003</v>
      </c>
    </row>
    <row r="273" spans="1:3">
      <c r="A273" s="257" t="s">
        <v>10578</v>
      </c>
      <c r="B273" s="258">
        <v>533087</v>
      </c>
      <c r="C273" s="1084">
        <f t="shared" si="0"/>
        <v>0.53308699999999998</v>
      </c>
    </row>
    <row r="274" spans="1:3">
      <c r="A274" s="257" t="s">
        <v>10579</v>
      </c>
      <c r="B274" s="258">
        <v>3642564</v>
      </c>
      <c r="C274" s="1084">
        <f t="shared" si="0"/>
        <v>3.6425640000000001</v>
      </c>
    </row>
    <row r="275" spans="1:3">
      <c r="A275" s="257" t="s">
        <v>494</v>
      </c>
      <c r="B275" s="258">
        <v>7530511</v>
      </c>
    </row>
    <row r="276" spans="1:3">
      <c r="A276"/>
      <c r="B276"/>
    </row>
    <row r="277" spans="1:3">
      <c r="A277"/>
      <c r="B277"/>
    </row>
    <row r="278" spans="1:3">
      <c r="A278"/>
      <c r="B278"/>
    </row>
    <row r="279" spans="1:3">
      <c r="A279" s="256" t="s">
        <v>88</v>
      </c>
      <c r="B279" t="s">
        <v>488</v>
      </c>
    </row>
    <row r="281" spans="1:3">
      <c r="A281" s="256" t="s">
        <v>489</v>
      </c>
      <c r="B281" t="s">
        <v>490</v>
      </c>
    </row>
    <row r="282" spans="1:3">
      <c r="A282" s="257" t="s">
        <v>10584</v>
      </c>
      <c r="B282" s="258">
        <v>90800</v>
      </c>
      <c r="C282" s="1084">
        <f>B282/1000000</f>
        <v>9.0800000000000006E-2</v>
      </c>
    </row>
    <row r="283" spans="1:3">
      <c r="A283" s="257" t="s">
        <v>10585</v>
      </c>
      <c r="B283" s="258">
        <v>31486</v>
      </c>
      <c r="C283" s="1084">
        <f t="shared" ref="C283:C286" si="1">B283/1000000</f>
        <v>3.1486E-2</v>
      </c>
    </row>
    <row r="284" spans="1:3">
      <c r="A284" s="257" t="s">
        <v>10586</v>
      </c>
      <c r="B284" s="258">
        <v>73200</v>
      </c>
      <c r="C284" s="1084">
        <f t="shared" si="1"/>
        <v>7.3200000000000001E-2</v>
      </c>
    </row>
    <row r="285" spans="1:3">
      <c r="A285" s="257" t="s">
        <v>10587</v>
      </c>
      <c r="B285" s="258">
        <v>4711549</v>
      </c>
      <c r="C285" s="1084">
        <f t="shared" si="1"/>
        <v>4.7115489999999998</v>
      </c>
    </row>
    <row r="286" spans="1:3">
      <c r="A286" s="257" t="s">
        <v>494</v>
      </c>
      <c r="B286" s="258">
        <v>4907035</v>
      </c>
      <c r="C286" s="1084">
        <f t="shared" si="1"/>
        <v>4.9070349999999996</v>
      </c>
    </row>
    <row r="287" spans="1:3">
      <c r="A287"/>
      <c r="B287"/>
    </row>
    <row r="288" spans="1:3">
      <c r="A288"/>
      <c r="B288"/>
    </row>
    <row r="289" spans="1:3">
      <c r="A289"/>
      <c r="B289"/>
    </row>
    <row r="290" spans="1:3">
      <c r="A290" s="256" t="s">
        <v>88</v>
      </c>
      <c r="B290" t="s">
        <v>488</v>
      </c>
    </row>
    <row r="292" spans="1:3">
      <c r="A292" s="256" t="s">
        <v>489</v>
      </c>
      <c r="B292" t="s">
        <v>490</v>
      </c>
    </row>
    <row r="293" spans="1:3">
      <c r="A293" s="257" t="s">
        <v>10581</v>
      </c>
      <c r="B293" s="258">
        <v>512953</v>
      </c>
      <c r="C293" s="1084">
        <f t="shared" ref="C293:C296" si="2">B293/1000000</f>
        <v>0.51295299999999999</v>
      </c>
    </row>
    <row r="294" spans="1:3">
      <c r="A294" s="257" t="s">
        <v>10593</v>
      </c>
      <c r="B294" s="258">
        <v>80000</v>
      </c>
      <c r="C294" s="1084">
        <f t="shared" si="2"/>
        <v>0.08</v>
      </c>
    </row>
    <row r="295" spans="1:3">
      <c r="A295" s="257" t="s">
        <v>494</v>
      </c>
      <c r="B295" s="258">
        <v>592953</v>
      </c>
      <c r="C295" s="1084">
        <f t="shared" si="2"/>
        <v>0.59295299999999995</v>
      </c>
    </row>
    <row r="296" spans="1:3">
      <c r="A296"/>
      <c r="B296"/>
      <c r="C296" s="1084">
        <f t="shared" si="2"/>
        <v>0</v>
      </c>
    </row>
    <row r="297" spans="1:3">
      <c r="A297"/>
      <c r="B297"/>
    </row>
    <row r="298" spans="1:3">
      <c r="A298"/>
      <c r="B298"/>
    </row>
    <row r="299" spans="1:3">
      <c r="A299"/>
      <c r="B299"/>
    </row>
    <row r="300" spans="1:3">
      <c r="A300"/>
      <c r="B300"/>
    </row>
    <row r="301" spans="1:3">
      <c r="A301" s="256" t="s">
        <v>88</v>
      </c>
      <c r="B301" t="s">
        <v>488</v>
      </c>
    </row>
    <row r="303" spans="1:3">
      <c r="A303" s="256" t="s">
        <v>489</v>
      </c>
      <c r="B303" t="s">
        <v>490</v>
      </c>
    </row>
    <row r="304" spans="1:3">
      <c r="A304" s="257" t="s">
        <v>10571</v>
      </c>
      <c r="B304" s="258">
        <v>2199660</v>
      </c>
      <c r="C304" s="1084">
        <f t="shared" ref="C304:C307" si="3">B304/1000000</f>
        <v>2.1996600000000002</v>
      </c>
    </row>
    <row r="305" spans="1:3">
      <c r="A305" s="257" t="s">
        <v>10572</v>
      </c>
      <c r="B305" s="258">
        <v>2730595</v>
      </c>
      <c r="C305" s="1084">
        <f t="shared" si="3"/>
        <v>2.7305950000000001</v>
      </c>
    </row>
    <row r="306" spans="1:3">
      <c r="A306" s="257" t="s">
        <v>10573</v>
      </c>
      <c r="B306" s="258">
        <v>11002220</v>
      </c>
      <c r="C306" s="1084">
        <f t="shared" si="3"/>
        <v>11.002219999999999</v>
      </c>
    </row>
    <row r="307" spans="1:3">
      <c r="A307" s="257" t="s">
        <v>10574</v>
      </c>
      <c r="B307" s="258">
        <v>36400</v>
      </c>
      <c r="C307" s="1084">
        <f t="shared" si="3"/>
        <v>3.6400000000000002E-2</v>
      </c>
    </row>
    <row r="308" spans="1:3">
      <c r="A308" s="257" t="s">
        <v>10579</v>
      </c>
      <c r="B308" s="258">
        <v>3642564</v>
      </c>
    </row>
    <row r="309" spans="1:3">
      <c r="A309" s="257" t="s">
        <v>10580</v>
      </c>
      <c r="B309" s="258">
        <v>11656196</v>
      </c>
    </row>
    <row r="310" spans="1:3">
      <c r="A310" s="257" t="s">
        <v>10582</v>
      </c>
      <c r="B310" s="258">
        <v>7516307</v>
      </c>
    </row>
    <row r="311" spans="1:3">
      <c r="A311" s="257" t="s">
        <v>10583</v>
      </c>
      <c r="B311" s="258">
        <v>18417548</v>
      </c>
    </row>
    <row r="312" spans="1:3">
      <c r="A312" s="257" t="s">
        <v>10587</v>
      </c>
      <c r="B312" s="258">
        <v>4711549</v>
      </c>
    </row>
    <row r="313" spans="1:3">
      <c r="A313" s="257" t="s">
        <v>10588</v>
      </c>
      <c r="B313" s="258">
        <v>18390867</v>
      </c>
    </row>
    <row r="314" spans="1:3">
      <c r="A314" s="257" t="s">
        <v>10589</v>
      </c>
      <c r="B314" s="258">
        <v>1266775</v>
      </c>
    </row>
    <row r="315" spans="1:3">
      <c r="A315" s="257" t="s">
        <v>10590</v>
      </c>
      <c r="B315" s="258">
        <v>2762707</v>
      </c>
    </row>
    <row r="316" spans="1:3">
      <c r="A316" s="257" t="s">
        <v>10591</v>
      </c>
      <c r="B316" s="258">
        <v>10000000</v>
      </c>
    </row>
    <row r="317" spans="1:3">
      <c r="A317" s="257" t="s">
        <v>10592</v>
      </c>
      <c r="B317" s="258">
        <v>11400273</v>
      </c>
    </row>
    <row r="318" spans="1:3">
      <c r="A318" s="257" t="s">
        <v>10594</v>
      </c>
      <c r="B318" s="258">
        <v>14601343</v>
      </c>
    </row>
    <row r="319" spans="1:3">
      <c r="A319" s="257" t="s">
        <v>10595</v>
      </c>
      <c r="B319" s="258">
        <v>3074256</v>
      </c>
    </row>
    <row r="320" spans="1:3">
      <c r="A320" s="257" t="s">
        <v>494</v>
      </c>
      <c r="B320" s="258">
        <v>123409260</v>
      </c>
    </row>
    <row r="321" spans="1:3">
      <c r="A321"/>
      <c r="B321"/>
    </row>
    <row r="322" spans="1:3">
      <c r="A322"/>
      <c r="B322"/>
    </row>
    <row r="323" spans="1:3">
      <c r="A323"/>
      <c r="B323"/>
    </row>
    <row r="324" spans="1:3">
      <c r="A324" s="256" t="s">
        <v>88</v>
      </c>
      <c r="B324" t="s">
        <v>488</v>
      </c>
    </row>
    <row r="326" spans="1:3">
      <c r="A326" s="256" t="s">
        <v>489</v>
      </c>
      <c r="B326" t="s">
        <v>490</v>
      </c>
    </row>
    <row r="327" spans="1:3">
      <c r="A327" s="257" t="s">
        <v>38</v>
      </c>
      <c r="B327" s="258">
        <v>58545703</v>
      </c>
      <c r="C327" s="1084">
        <f>B327/1000000</f>
        <v>58.545703000000003</v>
      </c>
    </row>
    <row r="328" spans="1:3">
      <c r="A328" s="260" t="s">
        <v>553</v>
      </c>
      <c r="B328" s="258">
        <v>3312851</v>
      </c>
      <c r="C328" s="1084">
        <f t="shared" ref="C328:C331" si="4">B328/1000000</f>
        <v>3.3128510000000002</v>
      </c>
    </row>
    <row r="329" spans="1:3">
      <c r="A329" s="260" t="s">
        <v>872</v>
      </c>
      <c r="B329" s="258">
        <v>1858014</v>
      </c>
      <c r="C329" s="1084">
        <f t="shared" si="4"/>
        <v>1.8580140000000001</v>
      </c>
    </row>
    <row r="330" spans="1:3">
      <c r="A330" s="260" t="s">
        <v>564</v>
      </c>
      <c r="B330" s="258">
        <v>42368587</v>
      </c>
      <c r="C330" s="1084">
        <f t="shared" si="4"/>
        <v>42.368586999999998</v>
      </c>
    </row>
    <row r="331" spans="1:3">
      <c r="A331" s="260" t="s">
        <v>888</v>
      </c>
      <c r="B331" s="258">
        <v>11006251</v>
      </c>
      <c r="C331" s="1084">
        <f t="shared" si="4"/>
        <v>11.006251000000001</v>
      </c>
    </row>
    <row r="332" spans="1:3">
      <c r="A332" s="257" t="s">
        <v>581</v>
      </c>
      <c r="B332" s="258">
        <v>317111885</v>
      </c>
    </row>
    <row r="333" spans="1:3">
      <c r="A333" s="260" t="s">
        <v>553</v>
      </c>
      <c r="B333" s="258">
        <v>92411988</v>
      </c>
    </row>
    <row r="334" spans="1:3">
      <c r="A334" s="260" t="s">
        <v>872</v>
      </c>
      <c r="B334" s="258">
        <v>13000</v>
      </c>
    </row>
    <row r="335" spans="1:3">
      <c r="A335" s="260" t="s">
        <v>564</v>
      </c>
      <c r="B335" s="258">
        <v>206614038</v>
      </c>
    </row>
    <row r="336" spans="1:3">
      <c r="A336" s="260" t="s">
        <v>617</v>
      </c>
      <c r="B336" s="258">
        <v>18072859</v>
      </c>
    </row>
    <row r="337" spans="1:2">
      <c r="A337" s="257" t="s">
        <v>893</v>
      </c>
      <c r="B337" s="258">
        <v>125331297</v>
      </c>
    </row>
    <row r="338" spans="1:2">
      <c r="A338" s="260" t="s">
        <v>888</v>
      </c>
      <c r="B338" s="258">
        <v>125331297</v>
      </c>
    </row>
    <row r="339" spans="1:2">
      <c r="A339" s="257" t="s">
        <v>494</v>
      </c>
      <c r="B339" s="258">
        <v>500988885</v>
      </c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 s="256" t="s">
        <v>88</v>
      </c>
      <c r="B344" t="s">
        <v>488</v>
      </c>
    </row>
    <row r="346" spans="1:2">
      <c r="A346" s="256" t="s">
        <v>489</v>
      </c>
      <c r="B346" t="s">
        <v>490</v>
      </c>
    </row>
    <row r="347" spans="1:2">
      <c r="A347" s="257" t="s">
        <v>882</v>
      </c>
      <c r="B347" s="258">
        <v>136337548</v>
      </c>
    </row>
    <row r="348" spans="1:2">
      <c r="A348" s="260" t="s">
        <v>38</v>
      </c>
      <c r="B348" s="258">
        <v>11006251</v>
      </c>
    </row>
    <row r="349" spans="1:2">
      <c r="A349" s="261" t="s">
        <v>888</v>
      </c>
      <c r="B349" s="258">
        <v>11006251</v>
      </c>
    </row>
    <row r="350" spans="1:2">
      <c r="A350" s="260" t="s">
        <v>893</v>
      </c>
      <c r="B350" s="258">
        <v>125331297</v>
      </c>
    </row>
    <row r="351" spans="1:2">
      <c r="A351" s="261" t="s">
        <v>888</v>
      </c>
      <c r="B351" s="258">
        <v>125331297</v>
      </c>
    </row>
    <row r="352" spans="1:2">
      <c r="A352" s="257" t="s">
        <v>539</v>
      </c>
      <c r="B352" s="258">
        <v>56685938</v>
      </c>
    </row>
    <row r="353" spans="1:2">
      <c r="A353" s="260" t="s">
        <v>38</v>
      </c>
      <c r="B353" s="258">
        <v>16690710</v>
      </c>
    </row>
    <row r="354" spans="1:2">
      <c r="A354" s="261" t="s">
        <v>553</v>
      </c>
      <c r="B354" s="258">
        <v>591851</v>
      </c>
    </row>
    <row r="355" spans="1:2">
      <c r="A355" s="261" t="s">
        <v>564</v>
      </c>
      <c r="B355" s="258">
        <v>16098859</v>
      </c>
    </row>
    <row r="356" spans="1:2">
      <c r="A356" s="260" t="s">
        <v>581</v>
      </c>
      <c r="B356" s="258">
        <v>39995228</v>
      </c>
    </row>
    <row r="357" spans="1:2">
      <c r="A357" s="261" t="s">
        <v>553</v>
      </c>
      <c r="B357" s="258">
        <v>11287370</v>
      </c>
    </row>
    <row r="358" spans="1:2">
      <c r="A358" s="261" t="s">
        <v>564</v>
      </c>
      <c r="B358" s="258">
        <v>28595060</v>
      </c>
    </row>
    <row r="359" spans="1:2">
      <c r="A359" s="261" t="s">
        <v>617</v>
      </c>
      <c r="B359" s="258">
        <v>112798</v>
      </c>
    </row>
    <row r="360" spans="1:2">
      <c r="A360" s="257" t="s">
        <v>656</v>
      </c>
      <c r="B360" s="258">
        <v>18549959</v>
      </c>
    </row>
    <row r="361" spans="1:2">
      <c r="A361" s="260" t="s">
        <v>38</v>
      </c>
      <c r="B361" s="258">
        <v>170143</v>
      </c>
    </row>
    <row r="362" spans="1:2">
      <c r="A362" s="261" t="s">
        <v>553</v>
      </c>
      <c r="B362" s="258">
        <v>170143</v>
      </c>
    </row>
    <row r="363" spans="1:2">
      <c r="A363" s="260" t="s">
        <v>581</v>
      </c>
      <c r="B363" s="258">
        <v>18379816</v>
      </c>
    </row>
    <row r="364" spans="1:2">
      <c r="A364" s="261" t="s">
        <v>553</v>
      </c>
      <c r="B364" s="258">
        <v>5996085</v>
      </c>
    </row>
    <row r="365" spans="1:2">
      <c r="A365" s="261" t="s">
        <v>564</v>
      </c>
      <c r="B365" s="258">
        <v>12364461</v>
      </c>
    </row>
    <row r="366" spans="1:2">
      <c r="A366" s="261" t="s">
        <v>617</v>
      </c>
      <c r="B366" s="258">
        <v>19270</v>
      </c>
    </row>
    <row r="367" spans="1:2">
      <c r="A367" s="257" t="s">
        <v>706</v>
      </c>
      <c r="B367" s="258">
        <v>124774128</v>
      </c>
    </row>
    <row r="368" spans="1:2">
      <c r="A368" s="260" t="s">
        <v>38</v>
      </c>
      <c r="B368" s="258">
        <v>1426507</v>
      </c>
    </row>
    <row r="369" spans="1:2">
      <c r="A369" s="261" t="s">
        <v>553</v>
      </c>
      <c r="B369" s="258">
        <v>1426507</v>
      </c>
    </row>
    <row r="370" spans="1:2">
      <c r="A370" s="260" t="s">
        <v>581</v>
      </c>
      <c r="B370" s="258">
        <v>123347621</v>
      </c>
    </row>
    <row r="371" spans="1:2">
      <c r="A371" s="261" t="s">
        <v>553</v>
      </c>
      <c r="B371" s="258">
        <v>47130914</v>
      </c>
    </row>
    <row r="372" spans="1:2">
      <c r="A372" s="261" t="s">
        <v>564</v>
      </c>
      <c r="B372" s="258">
        <v>76011036</v>
      </c>
    </row>
    <row r="373" spans="1:2">
      <c r="A373" s="261" t="s">
        <v>617</v>
      </c>
      <c r="B373" s="258">
        <v>205671</v>
      </c>
    </row>
    <row r="374" spans="1:2">
      <c r="A374" s="257" t="s">
        <v>735</v>
      </c>
      <c r="B374" s="258">
        <v>15196602</v>
      </c>
    </row>
    <row r="375" spans="1:2">
      <c r="A375" s="260" t="s">
        <v>38</v>
      </c>
      <c r="B375" s="258">
        <v>4786256</v>
      </c>
    </row>
    <row r="376" spans="1:2">
      <c r="A376" s="261" t="s">
        <v>564</v>
      </c>
      <c r="B376" s="258">
        <v>4786256</v>
      </c>
    </row>
    <row r="377" spans="1:2">
      <c r="A377" s="260" t="s">
        <v>581</v>
      </c>
      <c r="B377" s="258">
        <v>10410346</v>
      </c>
    </row>
    <row r="378" spans="1:2">
      <c r="A378" s="261" t="s">
        <v>553</v>
      </c>
      <c r="B378" s="258">
        <v>948346</v>
      </c>
    </row>
    <row r="379" spans="1:2">
      <c r="A379" s="261" t="s">
        <v>564</v>
      </c>
      <c r="B379" s="258">
        <v>9462000</v>
      </c>
    </row>
    <row r="380" spans="1:2">
      <c r="A380" s="257" t="s">
        <v>739</v>
      </c>
      <c r="B380" s="258">
        <v>6238842</v>
      </c>
    </row>
    <row r="381" spans="1:2">
      <c r="A381" s="260" t="s">
        <v>38</v>
      </c>
      <c r="B381" s="258">
        <v>6238842</v>
      </c>
    </row>
    <row r="382" spans="1:2">
      <c r="A382" s="261" t="s">
        <v>564</v>
      </c>
      <c r="B382" s="258">
        <v>6238842</v>
      </c>
    </row>
    <row r="383" spans="1:2">
      <c r="A383" s="257" t="s">
        <v>798</v>
      </c>
      <c r="B383" s="258">
        <v>143205868</v>
      </c>
    </row>
    <row r="384" spans="1:2">
      <c r="A384" s="260" t="s">
        <v>38</v>
      </c>
      <c r="B384" s="258">
        <v>18226994</v>
      </c>
    </row>
    <row r="385" spans="1:2">
      <c r="A385" s="261" t="s">
        <v>553</v>
      </c>
      <c r="B385" s="258">
        <v>1124350</v>
      </c>
    </row>
    <row r="386" spans="1:2">
      <c r="A386" s="261" t="s">
        <v>872</v>
      </c>
      <c r="B386" s="258">
        <v>1858014</v>
      </c>
    </row>
    <row r="387" spans="1:2">
      <c r="A387" s="261" t="s">
        <v>564</v>
      </c>
      <c r="B387" s="258">
        <v>15244630</v>
      </c>
    </row>
    <row r="388" spans="1:2">
      <c r="A388" s="260" t="s">
        <v>581</v>
      </c>
      <c r="B388" s="258">
        <v>124978874</v>
      </c>
    </row>
    <row r="389" spans="1:2">
      <c r="A389" s="261" t="s">
        <v>553</v>
      </c>
      <c r="B389" s="258">
        <v>27049273</v>
      </c>
    </row>
    <row r="390" spans="1:2">
      <c r="A390" s="261" t="s">
        <v>872</v>
      </c>
      <c r="B390" s="258">
        <v>13000</v>
      </c>
    </row>
    <row r="391" spans="1:2">
      <c r="A391" s="261" t="s">
        <v>564</v>
      </c>
      <c r="B391" s="258">
        <v>80181481</v>
      </c>
    </row>
    <row r="392" spans="1:2">
      <c r="A392" s="261" t="s">
        <v>617</v>
      </c>
      <c r="B392" s="258">
        <v>17735120</v>
      </c>
    </row>
    <row r="393" spans="1:2">
      <c r="A393" s="257" t="s">
        <v>494</v>
      </c>
      <c r="B393" s="258">
        <v>500988885</v>
      </c>
    </row>
    <row r="394" spans="1:2">
      <c r="A394"/>
      <c r="B394"/>
    </row>
    <row r="395" spans="1:2">
      <c r="A395"/>
      <c r="B395"/>
    </row>
    <row r="396" spans="1:2">
      <c r="A396"/>
      <c r="B396"/>
    </row>
    <row r="397" spans="1:2">
      <c r="A397"/>
      <c r="B39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O27"/>
  <sheetViews>
    <sheetView zoomScale="85" zoomScaleNormal="85" workbookViewId="0">
      <selection activeCell="B7" sqref="B7"/>
    </sheetView>
  </sheetViews>
  <sheetFormatPr baseColWidth="10" defaultRowHeight="12.75"/>
  <cols>
    <col min="1" max="1" width="12" bestFit="1" customWidth="1"/>
    <col min="2" max="2" width="69.5703125" customWidth="1"/>
    <col min="7" max="7" width="60.7109375" customWidth="1"/>
    <col min="9" max="10" width="13.42578125" bestFit="1" customWidth="1"/>
  </cols>
  <sheetData>
    <row r="1" spans="1:15" ht="15.75">
      <c r="A1" s="1386" t="s">
        <v>532</v>
      </c>
      <c r="B1" s="1386" t="s">
        <v>10596</v>
      </c>
      <c r="C1" s="1387" t="s">
        <v>10597</v>
      </c>
      <c r="D1" s="1387"/>
      <c r="E1" s="1387"/>
      <c r="F1" s="1388" t="s">
        <v>10598</v>
      </c>
      <c r="G1" s="1388"/>
      <c r="H1" s="1388"/>
      <c r="I1" s="1388"/>
      <c r="J1" s="1383" t="s">
        <v>10599</v>
      </c>
      <c r="K1" s="1383"/>
      <c r="L1" s="1383"/>
      <c r="M1" s="1383" t="s">
        <v>10600</v>
      </c>
      <c r="N1" s="1383"/>
      <c r="O1" s="1383"/>
    </row>
    <row r="2" spans="1:15" ht="48">
      <c r="A2" s="1386"/>
      <c r="B2" s="1386"/>
      <c r="C2" s="1085" t="s">
        <v>10601</v>
      </c>
      <c r="D2" s="1086" t="s">
        <v>10602</v>
      </c>
      <c r="E2" s="1087">
        <v>2021</v>
      </c>
      <c r="F2" s="1086" t="s">
        <v>10603</v>
      </c>
      <c r="G2" s="1088" t="s">
        <v>10604</v>
      </c>
      <c r="H2" s="1086" t="s">
        <v>10605</v>
      </c>
      <c r="I2" s="1087">
        <v>2021</v>
      </c>
      <c r="J2" s="1087" t="s">
        <v>10606</v>
      </c>
      <c r="K2" s="1087" t="s">
        <v>10607</v>
      </c>
      <c r="L2" s="1087" t="s">
        <v>10608</v>
      </c>
      <c r="M2" s="1085">
        <v>2022</v>
      </c>
      <c r="N2" s="1085">
        <v>2023</v>
      </c>
      <c r="O2" s="1085">
        <v>2024</v>
      </c>
    </row>
    <row r="3" spans="1:15" ht="16.5">
      <c r="A3" s="1089" t="s">
        <v>10609</v>
      </c>
      <c r="B3" s="1090" t="s">
        <v>10610</v>
      </c>
      <c r="C3" s="1091">
        <v>0</v>
      </c>
      <c r="D3" s="1091">
        <v>0</v>
      </c>
      <c r="E3" s="1091">
        <f t="shared" ref="E3:E10" si="0">C3+D3</f>
        <v>0</v>
      </c>
      <c r="F3" s="1091">
        <v>8209870</v>
      </c>
      <c r="G3" s="1092" t="s">
        <v>10611</v>
      </c>
      <c r="H3" s="1093">
        <f>+L3</f>
        <v>8228630</v>
      </c>
      <c r="I3" s="1094">
        <v>0</v>
      </c>
      <c r="J3" s="1094">
        <v>2028760</v>
      </c>
      <c r="K3" s="1094">
        <v>6199870</v>
      </c>
      <c r="L3" s="1094">
        <f>+K3+J3</f>
        <v>8228630</v>
      </c>
      <c r="M3" s="1095">
        <f>+L3</f>
        <v>8228630</v>
      </c>
      <c r="N3" s="1095">
        <v>8374067.4000000004</v>
      </c>
      <c r="O3" s="1095">
        <v>8541548.7479999997</v>
      </c>
    </row>
    <row r="4" spans="1:15" ht="31.5">
      <c r="A4" s="1089" t="s">
        <v>10612</v>
      </c>
      <c r="B4" s="1090" t="s">
        <v>10613</v>
      </c>
      <c r="C4" s="1096">
        <v>161455.00000000006</v>
      </c>
      <c r="D4" s="1096">
        <v>2000000</v>
      </c>
      <c r="E4" s="1091">
        <f t="shared" si="0"/>
        <v>2161455</v>
      </c>
      <c r="F4" s="1091">
        <v>4227140</v>
      </c>
      <c r="G4" s="1092" t="s">
        <v>10614</v>
      </c>
      <c r="H4" s="1093">
        <f>+L4</f>
        <v>4227140</v>
      </c>
      <c r="I4" s="1094">
        <v>2161455</v>
      </c>
      <c r="J4" s="1094">
        <v>2204146</v>
      </c>
      <c r="K4" s="1097">
        <v>2022994</v>
      </c>
      <c r="L4" s="1094">
        <f t="shared" ref="L4:L5" si="1">+K4+J4</f>
        <v>4227140</v>
      </c>
      <c r="M4" s="1095">
        <f>+L4</f>
        <v>4227140</v>
      </c>
      <c r="N4" s="1095">
        <v>4106642.4</v>
      </c>
      <c r="O4" s="1095">
        <v>4188775.2479999997</v>
      </c>
    </row>
    <row r="5" spans="1:15" ht="31.5">
      <c r="A5" s="1089" t="s">
        <v>10615</v>
      </c>
      <c r="B5" s="1090" t="s">
        <v>10616</v>
      </c>
      <c r="C5" s="1091">
        <v>13751067.719999999</v>
      </c>
      <c r="D5" s="1091">
        <v>20133528.98</v>
      </c>
      <c r="E5" s="1091">
        <f t="shared" si="0"/>
        <v>33884596.700000003</v>
      </c>
      <c r="F5" s="1091">
        <v>18001200</v>
      </c>
      <c r="G5" s="1098" t="s">
        <v>10617</v>
      </c>
      <c r="H5" s="1099">
        <v>54102020</v>
      </c>
      <c r="I5" s="1094">
        <v>33884596.700000003</v>
      </c>
      <c r="J5" s="1094">
        <v>11001200</v>
      </c>
      <c r="K5" s="1094">
        <v>7000000</v>
      </c>
      <c r="L5" s="1094">
        <f t="shared" si="1"/>
        <v>18001200</v>
      </c>
      <c r="M5" s="1095">
        <f>+L5</f>
        <v>18001200</v>
      </c>
      <c r="N5" s="1095">
        <v>22000000</v>
      </c>
      <c r="O5" s="1095">
        <v>25000000</v>
      </c>
    </row>
    <row r="6" spans="1:15" ht="16.5">
      <c r="A6" s="1089" t="s">
        <v>10618</v>
      </c>
      <c r="B6" s="1090" t="s">
        <v>10619</v>
      </c>
      <c r="C6" s="1091">
        <v>1501375.5300000003</v>
      </c>
      <c r="D6" s="1091">
        <v>1632732</v>
      </c>
      <c r="E6" s="1091">
        <f t="shared" si="0"/>
        <v>3134107.5300000003</v>
      </c>
      <c r="F6" s="1091">
        <v>3101868</v>
      </c>
      <c r="G6" s="1098" t="s">
        <v>10620</v>
      </c>
      <c r="H6" s="1093" t="s">
        <v>10621</v>
      </c>
      <c r="I6" s="1094">
        <v>3134107.5300000003</v>
      </c>
      <c r="J6" s="1094">
        <v>2378367</v>
      </c>
      <c r="K6" s="1097">
        <v>831704</v>
      </c>
      <c r="L6" s="1094">
        <f>+K6+J6</f>
        <v>3210071</v>
      </c>
      <c r="M6" s="1095">
        <f>+L6</f>
        <v>3210071</v>
      </c>
      <c r="N6" s="1095">
        <v>3163905.3599999989</v>
      </c>
      <c r="O6" s="1095">
        <v>3227183.4671999994</v>
      </c>
    </row>
    <row r="7" spans="1:15" ht="63">
      <c r="A7" s="1089" t="s">
        <v>10622</v>
      </c>
      <c r="B7" s="1090" t="s">
        <v>10623</v>
      </c>
      <c r="C7" s="1091">
        <v>825052.34999999986</v>
      </c>
      <c r="D7" s="1091">
        <v>2318868.3100000005</v>
      </c>
      <c r="E7" s="1091">
        <f t="shared" si="0"/>
        <v>3143920.66</v>
      </c>
      <c r="F7" s="1091">
        <v>4862649</v>
      </c>
      <c r="G7" s="1092" t="s">
        <v>10624</v>
      </c>
      <c r="H7" s="1093" t="s">
        <v>10621</v>
      </c>
      <c r="I7" s="1094">
        <v>3143920.66</v>
      </c>
      <c r="J7" s="1094">
        <v>3072324</v>
      </c>
      <c r="K7" s="1097">
        <v>1790325</v>
      </c>
      <c r="L7" s="1094">
        <f t="shared" ref="L7:L10" si="2">+K7+J7</f>
        <v>4862649</v>
      </c>
      <c r="M7" s="1095">
        <f>+L7</f>
        <v>4862649</v>
      </c>
      <c r="N7" s="1095">
        <v>4672261.9800000004</v>
      </c>
      <c r="O7" s="1095">
        <v>4765707.2195999995</v>
      </c>
    </row>
    <row r="8" spans="1:15" ht="31.5">
      <c r="A8" s="1089" t="s">
        <v>10625</v>
      </c>
      <c r="B8" s="1090" t="s">
        <v>10626</v>
      </c>
      <c r="C8" s="1091">
        <v>5760962.4500000002</v>
      </c>
      <c r="D8" s="1091">
        <v>10037894.609999999</v>
      </c>
      <c r="E8" s="1091">
        <f t="shared" si="0"/>
        <v>15798857.059999999</v>
      </c>
      <c r="F8" s="1091">
        <v>16601412</v>
      </c>
      <c r="G8" s="1092" t="s">
        <v>10627</v>
      </c>
      <c r="H8" s="1100">
        <f>8876760.2+36895010</f>
        <v>45771770.200000003</v>
      </c>
      <c r="I8" s="1101">
        <v>15798857.059999999</v>
      </c>
      <c r="J8" s="1101">
        <v>11656196</v>
      </c>
      <c r="K8" s="1097">
        <v>4945216</v>
      </c>
      <c r="L8" s="1094">
        <f t="shared" si="2"/>
        <v>16601412</v>
      </c>
      <c r="M8" s="1095">
        <v>16601412</v>
      </c>
      <c r="N8" s="1095">
        <v>16933440.240000002</v>
      </c>
      <c r="O8" s="1095">
        <v>17272109.044800002</v>
      </c>
    </row>
    <row r="9" spans="1:15" ht="31.5">
      <c r="A9" s="1089" t="s">
        <v>10628</v>
      </c>
      <c r="B9" s="1090" t="s">
        <v>10629</v>
      </c>
      <c r="C9" s="1091">
        <v>2978763.1000000006</v>
      </c>
      <c r="D9" s="1091">
        <v>5517444.2800000003</v>
      </c>
      <c r="E9" s="1091">
        <f t="shared" si="0"/>
        <v>8496207.3800000008</v>
      </c>
      <c r="F9" s="1091">
        <v>11216671</v>
      </c>
      <c r="G9" s="1092" t="s">
        <v>10630</v>
      </c>
      <c r="H9" s="1093" t="s">
        <v>10621</v>
      </c>
      <c r="I9" s="1094">
        <v>8496207.3800000008</v>
      </c>
      <c r="J9" s="1094">
        <v>7516307</v>
      </c>
      <c r="K9" s="1097">
        <v>3700364</v>
      </c>
      <c r="L9" s="1094">
        <f t="shared" si="2"/>
        <v>11216671</v>
      </c>
      <c r="M9" s="1095">
        <v>11216671</v>
      </c>
      <c r="N9" s="1095">
        <v>11441004.419999998</v>
      </c>
      <c r="O9" s="1095">
        <v>11669824.508399999</v>
      </c>
    </row>
    <row r="10" spans="1:15" ht="16.5">
      <c r="A10" s="1089" t="s">
        <v>10631</v>
      </c>
      <c r="B10" s="1090" t="s">
        <v>10632</v>
      </c>
      <c r="C10" s="1091">
        <v>3921023.6999999993</v>
      </c>
      <c r="D10" s="1091">
        <v>19331475.947999995</v>
      </c>
      <c r="E10" s="1091">
        <f t="shared" si="0"/>
        <v>23252499.647999994</v>
      </c>
      <c r="F10" s="1091">
        <v>26031867</v>
      </c>
      <c r="G10" s="1098" t="s">
        <v>10633</v>
      </c>
      <c r="H10" s="1093" t="s">
        <v>10621</v>
      </c>
      <c r="I10" s="1094">
        <v>23252499.647999994</v>
      </c>
      <c r="J10" s="1094">
        <v>18417548</v>
      </c>
      <c r="K10" s="1094">
        <v>7614319</v>
      </c>
      <c r="L10" s="1094">
        <f t="shared" si="2"/>
        <v>26031867</v>
      </c>
      <c r="M10" s="1095">
        <v>26031867</v>
      </c>
      <c r="N10" s="1095">
        <v>26552504.340000004</v>
      </c>
      <c r="O10" s="1095">
        <v>27083554.426799998</v>
      </c>
    </row>
    <row r="11" spans="1:15" ht="31.5">
      <c r="A11" s="1089" t="s">
        <v>10634</v>
      </c>
      <c r="B11" s="1090" t="s">
        <v>10635</v>
      </c>
      <c r="C11" s="1091">
        <v>0</v>
      </c>
      <c r="D11" s="1091">
        <v>138423.43</v>
      </c>
      <c r="E11" s="1102">
        <f>C11+D11</f>
        <v>138423.43</v>
      </c>
      <c r="F11" s="1102">
        <v>569000</v>
      </c>
      <c r="G11" s="1098" t="s">
        <v>10636</v>
      </c>
      <c r="H11" s="1103" t="s">
        <v>10637</v>
      </c>
      <c r="I11" s="1101">
        <v>138423.43</v>
      </c>
      <c r="J11" s="1101">
        <v>284500</v>
      </c>
      <c r="K11" s="1097">
        <v>584500</v>
      </c>
      <c r="L11" s="1094">
        <f>+K11+J11</f>
        <v>869000</v>
      </c>
      <c r="M11" s="1095">
        <f>+L11</f>
        <v>869000</v>
      </c>
      <c r="N11" s="1095">
        <v>580380</v>
      </c>
      <c r="O11" s="1095">
        <v>591987.6</v>
      </c>
    </row>
    <row r="12" spans="1:15" ht="31.5">
      <c r="A12" s="1089" t="s">
        <v>10634</v>
      </c>
      <c r="B12" s="1090" t="s">
        <v>10278</v>
      </c>
      <c r="C12" s="1091">
        <v>217541.5</v>
      </c>
      <c r="D12" s="1091">
        <v>681033.77</v>
      </c>
      <c r="E12" s="1091">
        <f t="shared" ref="E12:E25" si="3">C12+D12</f>
        <v>898575.27</v>
      </c>
      <c r="F12" s="1091">
        <v>1170000</v>
      </c>
      <c r="G12" s="1098" t="s">
        <v>10636</v>
      </c>
      <c r="H12" s="1093">
        <v>1167486.46</v>
      </c>
      <c r="I12" s="1094">
        <v>898575.27</v>
      </c>
      <c r="J12" s="1101">
        <v>585000</v>
      </c>
      <c r="K12" s="1097">
        <v>585000</v>
      </c>
      <c r="L12" s="1094">
        <f>+K12+J12</f>
        <v>1170000</v>
      </c>
      <c r="M12" s="1095">
        <v>1170000</v>
      </c>
      <c r="N12" s="1095">
        <v>1193400</v>
      </c>
      <c r="O12" s="1095">
        <v>1217268</v>
      </c>
    </row>
    <row r="13" spans="1:15" ht="16.5">
      <c r="A13" s="1104" t="s">
        <v>10638</v>
      </c>
      <c r="B13" s="1090" t="s">
        <v>10639</v>
      </c>
      <c r="C13" s="1091">
        <v>8904658.6700000037</v>
      </c>
      <c r="D13" s="1091">
        <v>12073609.900083328</v>
      </c>
      <c r="E13" s="1091">
        <f t="shared" si="3"/>
        <v>20978268.570083331</v>
      </c>
      <c r="F13" s="1091">
        <v>22981045</v>
      </c>
      <c r="G13" s="1098" t="s">
        <v>10640</v>
      </c>
      <c r="H13" s="1093">
        <f>+F13</f>
        <v>22981045</v>
      </c>
      <c r="I13" s="1094">
        <v>20978268.570083331</v>
      </c>
      <c r="J13" s="1094">
        <v>18390867</v>
      </c>
      <c r="K13" s="1094">
        <v>4590178</v>
      </c>
      <c r="L13" s="1094">
        <f>+K13+J13</f>
        <v>22981045</v>
      </c>
      <c r="M13" s="1095">
        <v>22981045</v>
      </c>
      <c r="N13" s="1095">
        <v>23440665.899999991</v>
      </c>
      <c r="O13" s="1095">
        <v>23909479.218000006</v>
      </c>
    </row>
    <row r="14" spans="1:15" ht="16.5">
      <c r="A14" s="1089" t="s">
        <v>10641</v>
      </c>
      <c r="B14" s="1090" t="s">
        <v>10642</v>
      </c>
      <c r="C14" s="1091">
        <v>0</v>
      </c>
      <c r="D14" s="1091">
        <v>700000</v>
      </c>
      <c r="E14" s="1091">
        <f t="shared" si="3"/>
        <v>700000</v>
      </c>
      <c r="F14" s="1091">
        <v>1427000</v>
      </c>
      <c r="G14" s="1098" t="s">
        <v>10643</v>
      </c>
      <c r="H14" s="1093"/>
      <c r="I14" s="1094">
        <v>700000</v>
      </c>
      <c r="J14" s="1094">
        <v>713500</v>
      </c>
      <c r="K14" s="1097">
        <v>876000</v>
      </c>
      <c r="L14" s="1094">
        <f>+K14+J14</f>
        <v>1589500</v>
      </c>
      <c r="M14" s="1095">
        <f>+L14</f>
        <v>1589500</v>
      </c>
      <c r="N14" s="1095">
        <v>1455540</v>
      </c>
      <c r="O14" s="1095">
        <v>1484650.8</v>
      </c>
    </row>
    <row r="15" spans="1:15" ht="31.5">
      <c r="A15" s="1089" t="s">
        <v>10644</v>
      </c>
      <c r="B15" s="1105" t="s">
        <v>10312</v>
      </c>
      <c r="C15" s="1091">
        <v>278791.67</v>
      </c>
      <c r="D15" s="1096">
        <v>645833.33000000007</v>
      </c>
      <c r="E15" s="1091">
        <f t="shared" si="3"/>
        <v>924625</v>
      </c>
      <c r="F15" s="1091">
        <v>1010100</v>
      </c>
      <c r="G15" s="1098" t="s">
        <v>10645</v>
      </c>
      <c r="H15" s="1093">
        <v>1010100</v>
      </c>
      <c r="I15" s="1094">
        <v>924625</v>
      </c>
      <c r="J15" s="1094">
        <v>505050</v>
      </c>
      <c r="K15" s="1097">
        <v>505050</v>
      </c>
      <c r="L15" s="1094">
        <f t="shared" ref="L15:L19" si="4">+K15+J15</f>
        <v>1010100</v>
      </c>
      <c r="M15" s="1095">
        <v>1010100</v>
      </c>
      <c r="N15" s="1095">
        <v>1030302</v>
      </c>
      <c r="O15" s="1095">
        <v>1050908.04</v>
      </c>
    </row>
    <row r="16" spans="1:15" ht="16.5">
      <c r="A16" s="1089" t="s">
        <v>10644</v>
      </c>
      <c r="B16" s="1105" t="s">
        <v>10308</v>
      </c>
      <c r="C16" s="1091">
        <v>1767936.86</v>
      </c>
      <c r="D16" s="1091">
        <v>1.0000000009313226E-2</v>
      </c>
      <c r="E16" s="1091">
        <f t="shared" si="3"/>
        <v>1767936.87</v>
      </c>
      <c r="F16" s="1091">
        <v>2475112</v>
      </c>
      <c r="G16" s="1098" t="s">
        <v>10646</v>
      </c>
      <c r="H16" s="1106">
        <v>5893122.9199999999</v>
      </c>
      <c r="I16" s="1094">
        <v>1767936.87</v>
      </c>
      <c r="J16" s="1094">
        <v>1237556</v>
      </c>
      <c r="K16" s="1097">
        <v>1237553</v>
      </c>
      <c r="L16" s="1094">
        <f t="shared" si="4"/>
        <v>2475109</v>
      </c>
      <c r="M16" s="1095">
        <f>+L16</f>
        <v>2475109</v>
      </c>
      <c r="N16" s="1095">
        <v>2524614.2400000002</v>
      </c>
      <c r="O16" s="1095">
        <v>2575106.5248000002</v>
      </c>
    </row>
    <row r="17" spans="1:15" ht="16.5">
      <c r="A17" s="1089" t="s">
        <v>10644</v>
      </c>
      <c r="B17" s="1105" t="s">
        <v>10293</v>
      </c>
      <c r="C17" s="1091">
        <v>0</v>
      </c>
      <c r="D17" s="1091">
        <v>339053.29</v>
      </c>
      <c r="E17" s="1091">
        <f t="shared" si="3"/>
        <v>339053.29</v>
      </c>
      <c r="F17" s="1091">
        <v>547109</v>
      </c>
      <c r="G17" s="1098" t="s">
        <v>10647</v>
      </c>
      <c r="H17" s="1107" t="s">
        <v>10648</v>
      </c>
      <c r="I17" s="1094">
        <v>339053.29</v>
      </c>
      <c r="J17" s="1094">
        <v>273556</v>
      </c>
      <c r="K17" s="1097">
        <v>595156</v>
      </c>
      <c r="L17" s="1094">
        <f t="shared" si="4"/>
        <v>868712</v>
      </c>
      <c r="M17" s="1095">
        <f>+L17</f>
        <v>868712</v>
      </c>
      <c r="N17" s="1095">
        <v>408051.18000000005</v>
      </c>
      <c r="O17" s="1095">
        <v>419212.20360000001</v>
      </c>
    </row>
    <row r="18" spans="1:15" ht="31.5">
      <c r="A18" s="1089" t="s">
        <v>10644</v>
      </c>
      <c r="B18" s="1105" t="s">
        <v>10285</v>
      </c>
      <c r="C18" s="1108">
        <v>118748.4</v>
      </c>
      <c r="D18" s="1091">
        <v>914693.94</v>
      </c>
      <c r="E18" s="1091">
        <f t="shared" si="3"/>
        <v>1033442.34</v>
      </c>
      <c r="F18" s="1091">
        <v>849890</v>
      </c>
      <c r="G18" s="1098" t="s">
        <v>10649</v>
      </c>
      <c r="H18" s="1093">
        <v>789880</v>
      </c>
      <c r="I18" s="1094">
        <v>1033442.34</v>
      </c>
      <c r="J18" s="1094">
        <v>424945</v>
      </c>
      <c r="K18" s="1097">
        <v>424945</v>
      </c>
      <c r="L18" s="1094">
        <f t="shared" si="4"/>
        <v>849890</v>
      </c>
      <c r="M18" s="1095">
        <v>849890</v>
      </c>
      <c r="N18" s="1095">
        <v>866887.8</v>
      </c>
      <c r="O18" s="1095">
        <v>884225.5560000001</v>
      </c>
    </row>
    <row r="19" spans="1:15" ht="16.5">
      <c r="A19" s="1089" t="s">
        <v>10650</v>
      </c>
      <c r="B19" s="1105" t="s">
        <v>10651</v>
      </c>
      <c r="C19" s="1091">
        <v>4409216.47</v>
      </c>
      <c r="D19" s="1091">
        <v>10000000</v>
      </c>
      <c r="E19" s="1091">
        <f t="shared" si="3"/>
        <v>14409216.469999999</v>
      </c>
      <c r="F19" s="1091">
        <v>16000000</v>
      </c>
      <c r="G19" s="1098" t="s">
        <v>10652</v>
      </c>
      <c r="H19" s="1093">
        <f>+F19</f>
        <v>16000000</v>
      </c>
      <c r="I19" s="1094">
        <v>14409216.469999999</v>
      </c>
      <c r="J19" s="1094">
        <v>10000000</v>
      </c>
      <c r="K19" s="1097">
        <v>6000000</v>
      </c>
      <c r="L19" s="1094">
        <f t="shared" si="4"/>
        <v>16000000</v>
      </c>
      <c r="M19" s="1095">
        <v>16000000</v>
      </c>
      <c r="N19" s="1095">
        <v>16320000</v>
      </c>
      <c r="O19" s="1095">
        <v>16646400</v>
      </c>
    </row>
    <row r="20" spans="1:15" ht="16.5">
      <c r="A20" s="1089" t="s">
        <v>10653</v>
      </c>
      <c r="B20" s="1105" t="s">
        <v>10654</v>
      </c>
      <c r="C20" s="1091">
        <v>3231280.0299999993</v>
      </c>
      <c r="D20" s="1091">
        <v>13250240.970000001</v>
      </c>
      <c r="E20" s="1091">
        <f t="shared" si="3"/>
        <v>16481521</v>
      </c>
      <c r="F20" s="1091">
        <v>17147529</v>
      </c>
      <c r="G20" s="1098" t="s">
        <v>10655</v>
      </c>
      <c r="H20" s="1093">
        <f>+F20</f>
        <v>17147529</v>
      </c>
      <c r="I20" s="1094">
        <v>16481521</v>
      </c>
      <c r="J20" s="1094">
        <v>11400273</v>
      </c>
      <c r="K20" s="1109">
        <v>5808671</v>
      </c>
      <c r="L20" s="1094">
        <f>+K20+J20</f>
        <v>17208944</v>
      </c>
      <c r="M20" s="1095">
        <f>+L20</f>
        <v>17208944</v>
      </c>
      <c r="N20" s="1095">
        <v>17490479.580000006</v>
      </c>
      <c r="O20" s="1095">
        <v>17840289.17160001</v>
      </c>
    </row>
    <row r="21" spans="1:15" ht="31.5">
      <c r="A21" s="1089" t="s">
        <v>10656</v>
      </c>
      <c r="B21" s="1105" t="s">
        <v>10657</v>
      </c>
      <c r="C21" s="1091">
        <v>3143017.34</v>
      </c>
      <c r="D21" s="1091">
        <v>17575299.835000001</v>
      </c>
      <c r="E21" s="1091">
        <f t="shared" si="3"/>
        <v>20718317.175000001</v>
      </c>
      <c r="F21" s="1102">
        <v>19106495</v>
      </c>
      <c r="G21" s="1098" t="s">
        <v>10658</v>
      </c>
      <c r="H21" s="1103">
        <f>(2628116.669*3.9)</f>
        <v>10249655.009100001</v>
      </c>
      <c r="I21" s="1101">
        <v>20718317.175000001</v>
      </c>
      <c r="J21" s="1101">
        <v>10875104</v>
      </c>
      <c r="K21" s="1097">
        <v>9347781</v>
      </c>
      <c r="L21" s="1094">
        <f t="shared" ref="L21:L22" si="5">+K21+J21</f>
        <v>20222885</v>
      </c>
      <c r="M21" s="1095">
        <f>+L21</f>
        <v>20222885</v>
      </c>
      <c r="N21" s="1095">
        <v>15000000</v>
      </c>
      <c r="O21" s="1095">
        <v>15000000</v>
      </c>
    </row>
    <row r="22" spans="1:15" ht="31.5">
      <c r="A22" s="1089" t="s">
        <v>10656</v>
      </c>
      <c r="B22" s="1105" t="s">
        <v>10289</v>
      </c>
      <c r="C22" s="1091">
        <v>746280</v>
      </c>
      <c r="D22" s="1096">
        <v>1814851.57</v>
      </c>
      <c r="E22" s="1091">
        <f t="shared" si="3"/>
        <v>2561131.5700000003</v>
      </c>
      <c r="F22" s="1091">
        <v>2512000</v>
      </c>
      <c r="G22" s="1098" t="s">
        <v>10636</v>
      </c>
      <c r="H22" s="1093">
        <v>3111174.12</v>
      </c>
      <c r="I22" s="1094">
        <v>2561131.5700000003</v>
      </c>
      <c r="J22" s="1094">
        <v>1256000</v>
      </c>
      <c r="K22" s="1097">
        <v>1256000</v>
      </c>
      <c r="L22" s="1094">
        <f t="shared" si="5"/>
        <v>2512000</v>
      </c>
      <c r="M22" s="1095">
        <v>2512000</v>
      </c>
      <c r="N22" s="1095">
        <v>2562240</v>
      </c>
      <c r="O22" s="1095">
        <v>2613484.7999999998</v>
      </c>
    </row>
    <row r="23" spans="1:15" ht="16.5">
      <c r="A23" s="1089" t="s">
        <v>10659</v>
      </c>
      <c r="B23" s="1105" t="s">
        <v>10660</v>
      </c>
      <c r="C23" s="1091">
        <v>0</v>
      </c>
      <c r="D23" s="1091">
        <v>1248620</v>
      </c>
      <c r="E23" s="1091">
        <f t="shared" si="3"/>
        <v>1248620</v>
      </c>
      <c r="F23" s="1091">
        <v>4998480</v>
      </c>
      <c r="G23" s="1098" t="s">
        <v>10661</v>
      </c>
      <c r="H23" s="1093">
        <f>+L23</f>
        <v>4698480</v>
      </c>
      <c r="I23" s="1094">
        <v>1248620</v>
      </c>
      <c r="J23" s="1094">
        <v>1500000</v>
      </c>
      <c r="K23" s="1097">
        <v>3198480</v>
      </c>
      <c r="L23" s="1094">
        <f>+K23+J23</f>
        <v>4698480</v>
      </c>
      <c r="M23" s="1095">
        <v>4698480</v>
      </c>
      <c r="N23" s="1095">
        <v>4792449.5999999996</v>
      </c>
      <c r="O23" s="1095">
        <v>4888298.5919999992</v>
      </c>
    </row>
    <row r="24" spans="1:15" ht="31.5">
      <c r="A24" s="1089" t="s">
        <v>10659</v>
      </c>
      <c r="B24" s="1105" t="s">
        <v>10662</v>
      </c>
      <c r="C24" s="1091">
        <v>0</v>
      </c>
      <c r="D24" s="1091">
        <v>584000</v>
      </c>
      <c r="E24" s="1091">
        <f t="shared" si="3"/>
        <v>584000</v>
      </c>
      <c r="F24" s="1091">
        <v>874258</v>
      </c>
      <c r="G24" s="1098" t="s">
        <v>10661</v>
      </c>
      <c r="H24" s="1093">
        <f>+L24</f>
        <v>874258</v>
      </c>
      <c r="I24" s="1094">
        <v>584000</v>
      </c>
      <c r="J24" s="1094">
        <v>0</v>
      </c>
      <c r="K24" s="1097">
        <v>874258</v>
      </c>
      <c r="L24" s="1094">
        <f t="shared" ref="L24:L25" si="6">+K24+J24</f>
        <v>874258</v>
      </c>
      <c r="M24" s="1095">
        <v>874258</v>
      </c>
      <c r="N24" s="1095">
        <v>891743.16</v>
      </c>
      <c r="O24" s="1095">
        <v>909578.02320000005</v>
      </c>
    </row>
    <row r="25" spans="1:15" ht="16.5">
      <c r="A25" s="1089" t="s">
        <v>10659</v>
      </c>
      <c r="B25" s="1105" t="s">
        <v>10663</v>
      </c>
      <c r="C25" s="1091">
        <v>0</v>
      </c>
      <c r="D25" s="1091">
        <v>485818</v>
      </c>
      <c r="E25" s="1091">
        <f t="shared" si="3"/>
        <v>485818</v>
      </c>
      <c r="F25" s="1091">
        <v>1943276</v>
      </c>
      <c r="G25" s="1098" t="s">
        <v>10661</v>
      </c>
      <c r="H25" s="1093">
        <f>+L25</f>
        <v>1943276</v>
      </c>
      <c r="I25" s="1094">
        <v>485818</v>
      </c>
      <c r="J25" s="1094">
        <v>500000</v>
      </c>
      <c r="K25" s="1097">
        <v>1443276</v>
      </c>
      <c r="L25" s="1094">
        <f t="shared" si="6"/>
        <v>1943276</v>
      </c>
      <c r="M25" s="1095">
        <v>1943276</v>
      </c>
      <c r="N25" s="1095">
        <v>1982141.52</v>
      </c>
      <c r="O25" s="1095">
        <v>2021784.3504000001</v>
      </c>
    </row>
    <row r="26" spans="1:15" ht="63">
      <c r="A26" s="1089" t="s">
        <v>10664</v>
      </c>
      <c r="B26" s="1105" t="s">
        <v>10665</v>
      </c>
      <c r="C26" s="1091"/>
      <c r="D26" s="1091"/>
      <c r="E26" s="1091"/>
      <c r="F26" s="1091"/>
      <c r="G26" s="1098" t="s">
        <v>10666</v>
      </c>
      <c r="H26" s="1093"/>
      <c r="I26" s="1094">
        <f>27019055-7793172</f>
        <v>19225883</v>
      </c>
      <c r="J26" s="1097">
        <f>42251839-787352-18072859</f>
        <v>23391628</v>
      </c>
      <c r="K26" s="1097">
        <v>787352</v>
      </c>
      <c r="L26" s="1094">
        <f>+K26+J26</f>
        <v>24178980</v>
      </c>
      <c r="M26" s="1095">
        <f>42251839-18072859</f>
        <v>24178980</v>
      </c>
      <c r="N26" s="1095">
        <f>45533594-18105297-3764968</f>
        <v>23663329</v>
      </c>
      <c r="O26" s="1095">
        <f>46102446-18137395-3864939</f>
        <v>24100112</v>
      </c>
    </row>
    <row r="27" spans="1:15" ht="15.75">
      <c r="A27" s="1384" t="s">
        <v>0</v>
      </c>
      <c r="B27" s="1385"/>
      <c r="C27" s="1110"/>
      <c r="D27" s="1110"/>
      <c r="E27" s="1111">
        <f>SUM(E3:E25)</f>
        <v>173140592.96308336</v>
      </c>
      <c r="F27" s="1111"/>
      <c r="G27" s="1112"/>
      <c r="H27" s="1111"/>
      <c r="I27" s="1113">
        <f t="shared" ref="I27:O27" si="7">SUM(I3:I26)</f>
        <v>192366475.96308336</v>
      </c>
      <c r="J27" s="1113">
        <f t="shared" si="7"/>
        <v>139612827</v>
      </c>
      <c r="K27" s="1113">
        <f t="shared" si="7"/>
        <v>72218992</v>
      </c>
      <c r="L27" s="1113">
        <f t="shared" si="7"/>
        <v>211831819</v>
      </c>
      <c r="M27" s="1114">
        <f t="shared" si="7"/>
        <v>211831819</v>
      </c>
      <c r="N27" s="1114">
        <f t="shared" si="7"/>
        <v>211446050.12</v>
      </c>
      <c r="O27" s="1114">
        <f t="shared" si="7"/>
        <v>217901487.54240003</v>
      </c>
    </row>
  </sheetData>
  <mergeCells count="7">
    <mergeCell ref="J1:L1"/>
    <mergeCell ref="M1:O1"/>
    <mergeCell ref="A27:B27"/>
    <mergeCell ref="A1:A2"/>
    <mergeCell ref="B1:B2"/>
    <mergeCell ref="C1:E1"/>
    <mergeCell ref="F1:I1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7:N60"/>
  <sheetViews>
    <sheetView topLeftCell="A37" workbookViewId="0">
      <selection activeCell="B47" sqref="B47:C60"/>
    </sheetView>
  </sheetViews>
  <sheetFormatPr baseColWidth="10" defaultRowHeight="12.75"/>
  <cols>
    <col min="2" max="2" width="42.140625" customWidth="1"/>
    <col min="3" max="3" width="13.85546875" bestFit="1" customWidth="1"/>
  </cols>
  <sheetData>
    <row r="7" spans="1:14">
      <c r="A7" s="1389" t="s">
        <v>10667</v>
      </c>
      <c r="B7" s="1389"/>
      <c r="C7" s="1389" t="s">
        <v>10668</v>
      </c>
      <c r="D7" s="1389"/>
      <c r="E7" s="1389"/>
      <c r="F7" s="1389"/>
      <c r="G7" s="1389" t="s">
        <v>10669</v>
      </c>
      <c r="H7" s="1389"/>
      <c r="I7" s="1389"/>
      <c r="J7" s="1389"/>
      <c r="K7" s="1389" t="s">
        <v>10670</v>
      </c>
      <c r="L7" s="1389"/>
      <c r="M7" s="1389"/>
      <c r="N7" s="1389"/>
    </row>
    <row r="8" spans="1:14">
      <c r="A8" s="1115">
        <v>5</v>
      </c>
      <c r="B8" s="1116" t="s">
        <v>106</v>
      </c>
      <c r="C8" s="1117">
        <f>+C9+C11+C13+C21</f>
        <v>46990001</v>
      </c>
      <c r="D8" s="1117">
        <f>+D9+D11+D13+D21</f>
        <v>293921127</v>
      </c>
      <c r="E8" s="1117">
        <f>+E9+E11+E13+E21</f>
        <v>0</v>
      </c>
      <c r="F8" s="1117">
        <f>+F9+F11+F13+F21</f>
        <v>340911128</v>
      </c>
      <c r="G8" s="1118">
        <f t="shared" ref="G8:L8" si="0">+G9+G11+G13+G21</f>
        <v>47539452</v>
      </c>
      <c r="H8" s="1118">
        <f t="shared" si="0"/>
        <v>317111885</v>
      </c>
      <c r="I8" s="1118">
        <f t="shared" si="0"/>
        <v>0</v>
      </c>
      <c r="J8" s="1118">
        <f>+J9+J11+J13+J21</f>
        <v>364651337</v>
      </c>
      <c r="K8" s="1117">
        <f t="shared" si="0"/>
        <v>549451</v>
      </c>
      <c r="L8" s="1117">
        <f t="shared" si="0"/>
        <v>23190758</v>
      </c>
      <c r="M8" s="1117">
        <f>+M9+M11+M13+M21</f>
        <v>0</v>
      </c>
      <c r="N8" s="1117">
        <f>+N9+N11+N13+N21</f>
        <v>23740209</v>
      </c>
    </row>
    <row r="9" spans="1:14">
      <c r="A9" s="1119">
        <v>2.1</v>
      </c>
      <c r="B9" s="1120" t="s">
        <v>10671</v>
      </c>
      <c r="C9" s="1121">
        <v>1462870</v>
      </c>
      <c r="D9" s="1121">
        <v>79637320</v>
      </c>
      <c r="E9" s="1121"/>
      <c r="F9" s="1121">
        <f>+C9+D9+E9</f>
        <v>81100190</v>
      </c>
      <c r="G9" s="1122">
        <v>3312851</v>
      </c>
      <c r="H9" s="1122">
        <v>92411988</v>
      </c>
      <c r="I9" s="1122"/>
      <c r="J9" s="1122">
        <f>+G9+H9+I9</f>
        <v>95724839</v>
      </c>
      <c r="K9" s="1121">
        <f>+G9-C9</f>
        <v>1849981</v>
      </c>
      <c r="L9" s="1121">
        <f t="shared" ref="L9:N9" si="1">+H9-D9</f>
        <v>12774668</v>
      </c>
      <c r="M9" s="1121">
        <f t="shared" si="1"/>
        <v>0</v>
      </c>
      <c r="N9" s="1121">
        <f t="shared" si="1"/>
        <v>14624649</v>
      </c>
    </row>
    <row r="10" spans="1:14">
      <c r="A10" s="1123"/>
      <c r="B10" s="1124" t="s">
        <v>10672</v>
      </c>
      <c r="C10" s="1125"/>
      <c r="D10" s="1125"/>
      <c r="E10" s="1125"/>
      <c r="F10" s="1125"/>
      <c r="G10" s="1126"/>
      <c r="H10" s="1126"/>
      <c r="I10" s="1126"/>
      <c r="J10" s="1126"/>
      <c r="K10" s="1125"/>
      <c r="L10" s="1125"/>
      <c r="M10" s="1125"/>
      <c r="N10" s="1125"/>
    </row>
    <row r="11" spans="1:14">
      <c r="A11" s="1119">
        <v>2.2000000000000002</v>
      </c>
      <c r="B11" s="1120" t="s">
        <v>10673</v>
      </c>
      <c r="C11" s="1121">
        <v>2082681</v>
      </c>
      <c r="D11" s="1121">
        <v>18000</v>
      </c>
      <c r="E11" s="1121"/>
      <c r="F11" s="1121">
        <f>+C11+D11+E11</f>
        <v>2100681</v>
      </c>
      <c r="G11" s="1122">
        <v>1858014</v>
      </c>
      <c r="H11" s="1122">
        <v>13000</v>
      </c>
      <c r="I11" s="1122"/>
      <c r="J11" s="1122">
        <f>+G11+H11+I11</f>
        <v>1871014</v>
      </c>
      <c r="K11" s="1121">
        <f t="shared" ref="K11:N26" si="2">+G11-C11</f>
        <v>-224667</v>
      </c>
      <c r="L11" s="1121">
        <f t="shared" si="2"/>
        <v>-5000</v>
      </c>
      <c r="M11" s="1121">
        <f t="shared" si="2"/>
        <v>0</v>
      </c>
      <c r="N11" s="1121">
        <f t="shared" si="2"/>
        <v>-229667</v>
      </c>
    </row>
    <row r="12" spans="1:14">
      <c r="A12" s="1123"/>
      <c r="B12" s="1124" t="s">
        <v>10674</v>
      </c>
      <c r="C12" s="1125"/>
      <c r="D12" s="1125"/>
      <c r="E12" s="1125"/>
      <c r="F12" s="1125"/>
      <c r="G12" s="1126"/>
      <c r="H12" s="1126"/>
      <c r="I12" s="1126"/>
      <c r="J12" s="1126"/>
      <c r="K12" s="1125"/>
      <c r="L12" s="1125"/>
      <c r="M12" s="1125"/>
      <c r="N12" s="1125"/>
    </row>
    <row r="13" spans="1:14">
      <c r="A13" s="1119">
        <v>2.2999999999999998</v>
      </c>
      <c r="B13" s="1120" t="s">
        <v>289</v>
      </c>
      <c r="C13" s="1121">
        <f>SUM(C14:C20)</f>
        <v>43444450</v>
      </c>
      <c r="D13" s="1121">
        <f>SUM(D14:D20)</f>
        <v>213721116</v>
      </c>
      <c r="E13" s="1121"/>
      <c r="F13" s="1121">
        <f>+C13+D13+E13</f>
        <v>257165566</v>
      </c>
      <c r="G13" s="1122">
        <f>SUM(G14:G20)</f>
        <v>42368587</v>
      </c>
      <c r="H13" s="1122">
        <f>SUM(H14:H20)</f>
        <v>206614038</v>
      </c>
      <c r="I13" s="1122"/>
      <c r="J13" s="1122">
        <f>+G13+H13+I13</f>
        <v>248982625</v>
      </c>
      <c r="K13" s="1121">
        <f t="shared" si="2"/>
        <v>-1075863</v>
      </c>
      <c r="L13" s="1121">
        <f t="shared" si="2"/>
        <v>-7107078</v>
      </c>
      <c r="M13" s="1121">
        <f t="shared" si="2"/>
        <v>0</v>
      </c>
      <c r="N13" s="1121">
        <f t="shared" si="2"/>
        <v>-8182941</v>
      </c>
    </row>
    <row r="14" spans="1:14">
      <c r="A14" s="1123"/>
      <c r="B14" s="1124" t="s">
        <v>10675</v>
      </c>
      <c r="C14" s="1125">
        <v>4325507</v>
      </c>
      <c r="D14" s="1125">
        <v>127702336</v>
      </c>
      <c r="E14" s="1125"/>
      <c r="F14" s="1125">
        <f>+C14+D14+E14</f>
        <v>132027843</v>
      </c>
      <c r="G14" s="1126">
        <v>10479106</v>
      </c>
      <c r="H14" s="1126">
        <v>127287281</v>
      </c>
      <c r="I14" s="1126"/>
      <c r="J14" s="1126">
        <f t="shared" ref="J14:J20" si="3">+G14+H14+I14</f>
        <v>137766387</v>
      </c>
      <c r="K14" s="1125">
        <f t="shared" si="2"/>
        <v>6153599</v>
      </c>
      <c r="L14" s="1125">
        <f t="shared" si="2"/>
        <v>-415055</v>
      </c>
      <c r="M14" s="1125">
        <f t="shared" si="2"/>
        <v>0</v>
      </c>
      <c r="N14" s="1125">
        <f t="shared" si="2"/>
        <v>5738544</v>
      </c>
    </row>
    <row r="15" spans="1:14">
      <c r="A15" s="1123"/>
      <c r="B15" s="1124" t="s">
        <v>10676</v>
      </c>
      <c r="C15" s="1125">
        <v>23375413</v>
      </c>
      <c r="D15" s="1125">
        <v>86018780</v>
      </c>
      <c r="E15" s="1125"/>
      <c r="F15" s="1125">
        <f t="shared" ref="F15:F17" si="4">+C15+D15+E15</f>
        <v>109394193</v>
      </c>
      <c r="G15" s="1126">
        <v>14618440</v>
      </c>
      <c r="H15" s="1126">
        <v>58116271</v>
      </c>
      <c r="I15" s="1126"/>
      <c r="J15" s="1126">
        <f t="shared" si="3"/>
        <v>72734711</v>
      </c>
      <c r="K15" s="1125">
        <f t="shared" si="2"/>
        <v>-8756973</v>
      </c>
      <c r="L15" s="1125">
        <f t="shared" si="2"/>
        <v>-27902509</v>
      </c>
      <c r="M15" s="1125">
        <f t="shared" si="2"/>
        <v>0</v>
      </c>
      <c r="N15" s="1125">
        <f t="shared" si="2"/>
        <v>-36659482</v>
      </c>
    </row>
    <row r="16" spans="1:14">
      <c r="A16" s="1123"/>
      <c r="B16" s="1124" t="s">
        <v>10677</v>
      </c>
      <c r="C16" s="1125">
        <v>4000000</v>
      </c>
      <c r="D16" s="1125"/>
      <c r="E16" s="1125"/>
      <c r="F16" s="1125">
        <f t="shared" si="4"/>
        <v>4000000</v>
      </c>
      <c r="G16" s="1126">
        <f>1846440+2719387</f>
        <v>4565827</v>
      </c>
      <c r="H16" s="1126"/>
      <c r="I16" s="1126"/>
      <c r="J16" s="1126">
        <f t="shared" si="3"/>
        <v>4565827</v>
      </c>
      <c r="K16" s="1125">
        <f t="shared" si="2"/>
        <v>565827</v>
      </c>
      <c r="L16" s="1125">
        <f t="shared" si="2"/>
        <v>0</v>
      </c>
      <c r="M16" s="1125">
        <f t="shared" si="2"/>
        <v>0</v>
      </c>
      <c r="N16" s="1125">
        <f t="shared" si="2"/>
        <v>565827</v>
      </c>
    </row>
    <row r="17" spans="1:14">
      <c r="A17" s="1123"/>
      <c r="B17" s="1124" t="s">
        <v>10678</v>
      </c>
      <c r="C17" s="1125">
        <v>11743530</v>
      </c>
      <c r="D17" s="1125"/>
      <c r="E17" s="1125"/>
      <c r="F17" s="1125">
        <f t="shared" si="4"/>
        <v>11743530</v>
      </c>
      <c r="G17" s="1126">
        <v>11743530</v>
      </c>
      <c r="H17" s="1126"/>
      <c r="I17" s="1126"/>
      <c r="J17" s="1126">
        <f t="shared" si="3"/>
        <v>11743530</v>
      </c>
      <c r="K17" s="1125">
        <f t="shared" si="2"/>
        <v>0</v>
      </c>
      <c r="L17" s="1125">
        <f t="shared" si="2"/>
        <v>0</v>
      </c>
      <c r="M17" s="1125">
        <f t="shared" si="2"/>
        <v>0</v>
      </c>
      <c r="N17" s="1125">
        <f t="shared" si="2"/>
        <v>0</v>
      </c>
    </row>
    <row r="18" spans="1:14">
      <c r="A18" s="1123"/>
      <c r="B18" s="1124" t="s">
        <v>10679</v>
      </c>
      <c r="C18" s="1125"/>
      <c r="D18" s="1125"/>
      <c r="E18" s="1125"/>
      <c r="F18" s="1125"/>
      <c r="G18" s="1126">
        <v>961684</v>
      </c>
      <c r="H18" s="1126"/>
      <c r="I18" s="1126"/>
      <c r="J18" s="1126">
        <f t="shared" si="3"/>
        <v>961684</v>
      </c>
      <c r="K18" s="1125">
        <f t="shared" si="2"/>
        <v>961684</v>
      </c>
      <c r="L18" s="1125">
        <f t="shared" si="2"/>
        <v>0</v>
      </c>
      <c r="M18" s="1125">
        <f t="shared" si="2"/>
        <v>0</v>
      </c>
      <c r="N18" s="1125">
        <f t="shared" si="2"/>
        <v>961684</v>
      </c>
    </row>
    <row r="19" spans="1:14">
      <c r="A19" s="1123"/>
      <c r="B19" s="1124" t="s">
        <v>10680</v>
      </c>
      <c r="C19" s="1125"/>
      <c r="D19" s="1125"/>
      <c r="E19" s="1125"/>
      <c r="F19" s="1125"/>
      <c r="G19" s="1126"/>
      <c r="H19" s="1126">
        <v>11748486</v>
      </c>
      <c r="I19" s="1126"/>
      <c r="J19" s="1126">
        <f t="shared" si="3"/>
        <v>11748486</v>
      </c>
      <c r="K19" s="1125">
        <f t="shared" si="2"/>
        <v>0</v>
      </c>
      <c r="L19" s="1125">
        <f t="shared" si="2"/>
        <v>11748486</v>
      </c>
      <c r="M19" s="1125">
        <f t="shared" si="2"/>
        <v>0</v>
      </c>
      <c r="N19" s="1125">
        <f t="shared" si="2"/>
        <v>11748486</v>
      </c>
    </row>
    <row r="20" spans="1:14">
      <c r="A20" s="1123"/>
      <c r="B20" s="1127" t="s">
        <v>10681</v>
      </c>
      <c r="C20" s="1125"/>
      <c r="D20" s="1125"/>
      <c r="E20" s="1125"/>
      <c r="F20" s="1125"/>
      <c r="G20" s="1126"/>
      <c r="H20" s="1126">
        <v>9462000</v>
      </c>
      <c r="I20" s="1126"/>
      <c r="J20" s="1126">
        <f t="shared" si="3"/>
        <v>9462000</v>
      </c>
      <c r="K20" s="1125">
        <f t="shared" si="2"/>
        <v>0</v>
      </c>
      <c r="L20" s="1125">
        <f t="shared" si="2"/>
        <v>9462000</v>
      </c>
      <c r="M20" s="1125">
        <f t="shared" si="2"/>
        <v>0</v>
      </c>
      <c r="N20" s="1125">
        <f t="shared" si="2"/>
        <v>9462000</v>
      </c>
    </row>
    <row r="21" spans="1:14">
      <c r="A21" s="1119">
        <v>2.5</v>
      </c>
      <c r="B21" s="1120" t="s">
        <v>291</v>
      </c>
      <c r="C21" s="1121"/>
      <c r="D21" s="1121">
        <v>544691</v>
      </c>
      <c r="E21" s="1121"/>
      <c r="F21" s="1121">
        <v>544691</v>
      </c>
      <c r="G21" s="1122"/>
      <c r="H21" s="1122">
        <v>18072859</v>
      </c>
      <c r="I21" s="1122"/>
      <c r="J21" s="1122">
        <v>18072859</v>
      </c>
      <c r="K21" s="1121">
        <f t="shared" si="2"/>
        <v>0</v>
      </c>
      <c r="L21" s="1121">
        <f t="shared" si="2"/>
        <v>17528168</v>
      </c>
      <c r="M21" s="1121">
        <f t="shared" si="2"/>
        <v>0</v>
      </c>
      <c r="N21" s="1121">
        <f t="shared" si="2"/>
        <v>17528168</v>
      </c>
    </row>
    <row r="22" spans="1:14">
      <c r="A22" s="1123"/>
      <c r="B22" s="1124" t="s">
        <v>10682</v>
      </c>
      <c r="C22" s="1125"/>
      <c r="D22" s="1125"/>
      <c r="E22" s="1125"/>
      <c r="F22" s="1125"/>
      <c r="G22" s="1126"/>
      <c r="H22" s="1126"/>
      <c r="I22" s="1126"/>
      <c r="J22" s="1126"/>
      <c r="K22" s="1125"/>
      <c r="L22" s="1125"/>
      <c r="M22" s="1125"/>
      <c r="N22" s="1125"/>
    </row>
    <row r="23" spans="1:14">
      <c r="A23" s="1115">
        <v>6</v>
      </c>
      <c r="B23" s="1116" t="s">
        <v>10683</v>
      </c>
      <c r="C23" s="1117">
        <f>+C24</f>
        <v>0</v>
      </c>
      <c r="D23" s="1117">
        <f t="shared" ref="D23:N23" si="5">+D24</f>
        <v>0</v>
      </c>
      <c r="E23" s="1117">
        <f t="shared" si="5"/>
        <v>68107246</v>
      </c>
      <c r="F23" s="1117">
        <f t="shared" si="5"/>
        <v>68107246</v>
      </c>
      <c r="G23" s="1118">
        <f t="shared" si="5"/>
        <v>11006251</v>
      </c>
      <c r="H23" s="1118">
        <f t="shared" si="5"/>
        <v>0</v>
      </c>
      <c r="I23" s="1118">
        <f t="shared" si="5"/>
        <v>125331297</v>
      </c>
      <c r="J23" s="1118">
        <f t="shared" si="5"/>
        <v>136337548</v>
      </c>
      <c r="K23" s="1117">
        <f t="shared" si="5"/>
        <v>11006251</v>
      </c>
      <c r="L23" s="1117">
        <f t="shared" si="5"/>
        <v>0</v>
      </c>
      <c r="M23" s="1117">
        <f t="shared" si="5"/>
        <v>57224051</v>
      </c>
      <c r="N23" s="1117">
        <f t="shared" si="5"/>
        <v>68230302</v>
      </c>
    </row>
    <row r="24" spans="1:14">
      <c r="A24" s="1119">
        <v>2.6</v>
      </c>
      <c r="B24" s="1120" t="s">
        <v>10684</v>
      </c>
      <c r="C24" s="1120"/>
      <c r="D24" s="1120"/>
      <c r="E24" s="1121">
        <v>68107246</v>
      </c>
      <c r="F24" s="1121">
        <f>+C24+D24+E24</f>
        <v>68107246</v>
      </c>
      <c r="G24" s="1122">
        <v>11006251</v>
      </c>
      <c r="H24" s="1122"/>
      <c r="I24" s="1122">
        <v>125331297</v>
      </c>
      <c r="J24" s="1122">
        <f t="shared" ref="J24:J26" si="6">+G24+H24+I24</f>
        <v>136337548</v>
      </c>
      <c r="K24" s="1121">
        <f t="shared" si="2"/>
        <v>11006251</v>
      </c>
      <c r="L24" s="1121">
        <f t="shared" si="2"/>
        <v>0</v>
      </c>
      <c r="M24" s="1121">
        <f t="shared" si="2"/>
        <v>57224051</v>
      </c>
      <c r="N24" s="1121">
        <f t="shared" si="2"/>
        <v>68230302</v>
      </c>
    </row>
    <row r="25" spans="1:14">
      <c r="A25" s="1123"/>
      <c r="B25" s="1124" t="s">
        <v>10685</v>
      </c>
      <c r="C25" s="1124"/>
      <c r="D25" s="1124"/>
      <c r="E25" s="1125"/>
      <c r="F25" s="1125"/>
      <c r="G25" s="1126">
        <v>11006251</v>
      </c>
      <c r="H25" s="1126"/>
      <c r="I25" s="1126"/>
      <c r="J25" s="1126">
        <f t="shared" si="6"/>
        <v>11006251</v>
      </c>
      <c r="K25" s="1125">
        <f t="shared" si="2"/>
        <v>11006251</v>
      </c>
      <c r="L25" s="1125">
        <f t="shared" si="2"/>
        <v>0</v>
      </c>
      <c r="M25" s="1125">
        <f t="shared" si="2"/>
        <v>0</v>
      </c>
      <c r="N25" s="1125">
        <f t="shared" si="2"/>
        <v>11006251</v>
      </c>
    </row>
    <row r="26" spans="1:14" ht="33.75">
      <c r="A26" s="1123"/>
      <c r="B26" s="1127" t="s">
        <v>10686</v>
      </c>
      <c r="C26" s="1124"/>
      <c r="D26" s="1124"/>
      <c r="E26" s="1125">
        <v>68107246</v>
      </c>
      <c r="F26" s="1125">
        <f>+C26+D26+E26</f>
        <v>68107246</v>
      </c>
      <c r="G26" s="1126"/>
      <c r="H26" s="1126"/>
      <c r="I26" s="1126">
        <v>125331297</v>
      </c>
      <c r="J26" s="1126">
        <f t="shared" si="6"/>
        <v>125331297</v>
      </c>
      <c r="K26" s="1125">
        <f t="shared" si="2"/>
        <v>0</v>
      </c>
      <c r="L26" s="1125">
        <f t="shared" si="2"/>
        <v>0</v>
      </c>
      <c r="M26" s="1125">
        <f t="shared" si="2"/>
        <v>57224051</v>
      </c>
      <c r="N26" s="1125">
        <f t="shared" si="2"/>
        <v>57224051</v>
      </c>
    </row>
    <row r="27" spans="1:14">
      <c r="A27" s="1389" t="s">
        <v>10687</v>
      </c>
      <c r="B27" s="1389"/>
      <c r="C27" s="1128">
        <f t="shared" ref="C27:N27" si="7">+C8+C23</f>
        <v>46990001</v>
      </c>
      <c r="D27" s="1128">
        <f t="shared" si="7"/>
        <v>293921127</v>
      </c>
      <c r="E27" s="1128">
        <f t="shared" si="7"/>
        <v>68107246</v>
      </c>
      <c r="F27" s="1128">
        <f t="shared" si="7"/>
        <v>409018374</v>
      </c>
      <c r="G27" s="1128">
        <f t="shared" si="7"/>
        <v>58545703</v>
      </c>
      <c r="H27" s="1128">
        <f t="shared" si="7"/>
        <v>317111885</v>
      </c>
      <c r="I27" s="1128">
        <f t="shared" si="7"/>
        <v>125331297</v>
      </c>
      <c r="J27" s="1128">
        <f t="shared" si="7"/>
        <v>500988885</v>
      </c>
      <c r="K27" s="1128">
        <f t="shared" si="7"/>
        <v>11555702</v>
      </c>
      <c r="L27" s="1128">
        <f t="shared" si="7"/>
        <v>23190758</v>
      </c>
      <c r="M27" s="1128">
        <f t="shared" si="7"/>
        <v>57224051</v>
      </c>
      <c r="N27" s="1128">
        <f t="shared" si="7"/>
        <v>91970511</v>
      </c>
    </row>
    <row r="31" spans="1:14" ht="38.25">
      <c r="B31" s="1062" t="s">
        <v>10701</v>
      </c>
      <c r="C31" s="1132" t="s">
        <v>10700</v>
      </c>
      <c r="D31" s="1131" t="s">
        <v>10699</v>
      </c>
    </row>
    <row r="32" spans="1:14">
      <c r="B32" s="1062" t="s">
        <v>10689</v>
      </c>
      <c r="C32" s="1133">
        <v>14624649</v>
      </c>
      <c r="D32" s="1130">
        <f>C32/F9</f>
        <v>0.18032817185755051</v>
      </c>
    </row>
    <row r="33" spans="2:4">
      <c r="B33" s="1062" t="s">
        <v>10688</v>
      </c>
      <c r="C33" s="1133">
        <v>-229667</v>
      </c>
      <c r="D33" s="1130">
        <f>C33/F11</f>
        <v>-0.10932978400813831</v>
      </c>
    </row>
    <row r="34" spans="2:4">
      <c r="B34" s="1062" t="s">
        <v>10690</v>
      </c>
      <c r="C34" s="1133">
        <v>5738544</v>
      </c>
      <c r="D34" s="1130">
        <f>C34/F14</f>
        <v>4.3464650104145075E-2</v>
      </c>
    </row>
    <row r="35" spans="2:4">
      <c r="B35" s="1062" t="s">
        <v>10691</v>
      </c>
      <c r="C35" s="1133">
        <v>-36659482</v>
      </c>
      <c r="D35" s="1130">
        <f t="shared" ref="D35:D37" si="8">C35/F15</f>
        <v>-0.3351136015053377</v>
      </c>
    </row>
    <row r="36" spans="2:4">
      <c r="B36" s="1062" t="s">
        <v>10692</v>
      </c>
      <c r="C36" s="1133">
        <v>565827</v>
      </c>
      <c r="D36" s="1130">
        <f t="shared" si="8"/>
        <v>0.14145674999999999</v>
      </c>
    </row>
    <row r="37" spans="2:4">
      <c r="B37" s="1062" t="s">
        <v>10693</v>
      </c>
      <c r="C37" s="1133">
        <v>0</v>
      </c>
      <c r="D37" s="1130">
        <f t="shared" si="8"/>
        <v>0</v>
      </c>
    </row>
    <row r="38" spans="2:4">
      <c r="B38" s="1062" t="s">
        <v>10694</v>
      </c>
      <c r="C38" s="1133">
        <v>961684</v>
      </c>
      <c r="D38" s="1130">
        <v>1</v>
      </c>
    </row>
    <row r="39" spans="2:4">
      <c r="B39" s="1062" t="s">
        <v>10695</v>
      </c>
      <c r="C39" s="1133">
        <v>11748486</v>
      </c>
      <c r="D39" s="1130">
        <v>1</v>
      </c>
    </row>
    <row r="40" spans="2:4">
      <c r="B40" s="1062" t="s">
        <v>10696</v>
      </c>
      <c r="C40" s="1133">
        <v>9462000</v>
      </c>
      <c r="D40" s="1130">
        <v>1</v>
      </c>
    </row>
    <row r="41" spans="2:4">
      <c r="B41" s="1062" t="s">
        <v>10697</v>
      </c>
      <c r="C41" s="1133">
        <v>17528168</v>
      </c>
      <c r="D41" s="1130">
        <f>C41/F21</f>
        <v>32.180021333196251</v>
      </c>
    </row>
    <row r="42" spans="2:4">
      <c r="B42" s="1062" t="s">
        <v>10698</v>
      </c>
      <c r="C42" s="1133">
        <v>11006251</v>
      </c>
      <c r="D42" s="1130">
        <v>1</v>
      </c>
    </row>
    <row r="43" spans="2:4" ht="38.25">
      <c r="B43" s="1129" t="s">
        <v>10702</v>
      </c>
      <c r="C43" s="1133">
        <v>57224051</v>
      </c>
      <c r="D43" s="1130">
        <f>C43/E26</f>
        <v>0.84020503486515963</v>
      </c>
    </row>
    <row r="44" spans="2:4">
      <c r="B44" s="1062" t="s">
        <v>10608</v>
      </c>
      <c r="C44" s="258">
        <f>SUM(C32:C43)</f>
        <v>91970511</v>
      </c>
    </row>
    <row r="47" spans="2:4" ht="30">
      <c r="B47" s="1137" t="s">
        <v>10701</v>
      </c>
      <c r="C47" s="1137" t="s">
        <v>10700</v>
      </c>
    </row>
    <row r="48" spans="2:4">
      <c r="B48" t="s">
        <v>10689</v>
      </c>
      <c r="C48" s="1134">
        <f>C32/1000000</f>
        <v>14.624649</v>
      </c>
    </row>
    <row r="49" spans="2:3">
      <c r="B49" t="s">
        <v>10688</v>
      </c>
      <c r="C49" s="1134">
        <f t="shared" ref="C49:C59" si="9">C33/1000000</f>
        <v>-0.22966700000000001</v>
      </c>
    </row>
    <row r="50" spans="2:3">
      <c r="B50" t="s">
        <v>10690</v>
      </c>
      <c r="C50" s="1134">
        <f t="shared" si="9"/>
        <v>5.7385440000000001</v>
      </c>
    </row>
    <row r="51" spans="2:3">
      <c r="B51" t="s">
        <v>10691</v>
      </c>
      <c r="C51" s="1134">
        <f t="shared" si="9"/>
        <v>-36.659481999999997</v>
      </c>
    </row>
    <row r="52" spans="2:3">
      <c r="B52" t="s">
        <v>10692</v>
      </c>
      <c r="C52" s="1134">
        <f t="shared" si="9"/>
        <v>0.56582699999999997</v>
      </c>
    </row>
    <row r="53" spans="2:3">
      <c r="B53" t="s">
        <v>10693</v>
      </c>
      <c r="C53" s="1134">
        <f t="shared" si="9"/>
        <v>0</v>
      </c>
    </row>
    <row r="54" spans="2:3">
      <c r="B54" t="s">
        <v>10694</v>
      </c>
      <c r="C54" s="1134">
        <f t="shared" si="9"/>
        <v>0.96168399999999998</v>
      </c>
    </row>
    <row r="55" spans="2:3">
      <c r="B55" t="s">
        <v>10695</v>
      </c>
      <c r="C55" s="1134">
        <f t="shared" si="9"/>
        <v>11.748486</v>
      </c>
    </row>
    <row r="56" spans="2:3">
      <c r="B56" t="s">
        <v>10696</v>
      </c>
      <c r="C56" s="1134">
        <f t="shared" si="9"/>
        <v>9.4619999999999997</v>
      </c>
    </row>
    <row r="57" spans="2:3">
      <c r="B57" t="s">
        <v>10697</v>
      </c>
      <c r="C57" s="1134">
        <f t="shared" si="9"/>
        <v>17.528168000000001</v>
      </c>
    </row>
    <row r="58" spans="2:3">
      <c r="B58" t="s">
        <v>10698</v>
      </c>
      <c r="C58" s="1134">
        <f t="shared" si="9"/>
        <v>11.006251000000001</v>
      </c>
    </row>
    <row r="59" spans="2:3">
      <c r="B59" t="s">
        <v>10702</v>
      </c>
      <c r="C59" s="1134">
        <f t="shared" si="9"/>
        <v>57.224051000000003</v>
      </c>
    </row>
    <row r="60" spans="2:3" ht="15">
      <c r="B60" s="1135" t="s">
        <v>10608</v>
      </c>
      <c r="C60" s="1136">
        <f>SUM(C48:C59)</f>
        <v>91.970511000000016</v>
      </c>
    </row>
  </sheetData>
  <mergeCells count="5">
    <mergeCell ref="A7:B7"/>
    <mergeCell ref="C7:F7"/>
    <mergeCell ref="G7:J7"/>
    <mergeCell ref="K7:N7"/>
    <mergeCell ref="A27:B27"/>
  </mergeCell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AM2179"/>
  <sheetViews>
    <sheetView topLeftCell="AA2" workbookViewId="0">
      <selection activeCell="AD21" sqref="AD21"/>
    </sheetView>
  </sheetViews>
  <sheetFormatPr baseColWidth="10" defaultColWidth="9.140625" defaultRowHeight="15"/>
  <cols>
    <col min="1" max="4" width="11.7109375" style="251" customWidth="1"/>
    <col min="5" max="5" width="67.85546875" style="251" customWidth="1"/>
    <col min="6" max="23" width="11.7109375" style="251" customWidth="1"/>
    <col min="24" max="24" width="21.42578125" style="251" customWidth="1"/>
    <col min="25" max="25" width="29.7109375" style="251" customWidth="1"/>
    <col min="26" max="26" width="37.85546875" style="251" customWidth="1"/>
    <col min="27" max="27" width="56" style="251" customWidth="1"/>
    <col min="28" max="28" width="28" style="251" customWidth="1"/>
    <col min="29" max="29" width="47.85546875" style="251" customWidth="1"/>
    <col min="30" max="30" width="39.5703125" style="251" customWidth="1"/>
    <col min="31" max="31" width="11.7109375" style="255" customWidth="1"/>
    <col min="32" max="16384" width="9.140625" style="251"/>
  </cols>
  <sheetData>
    <row r="1" spans="1:39" ht="15.75" thickBot="1">
      <c r="A1" s="252" t="s">
        <v>495</v>
      </c>
      <c r="B1" s="252" t="s">
        <v>496</v>
      </c>
      <c r="C1" s="252" t="s">
        <v>497</v>
      </c>
      <c r="D1" s="252" t="s">
        <v>88</v>
      </c>
      <c r="E1" s="252" t="s">
        <v>498</v>
      </c>
      <c r="F1" s="252" t="s">
        <v>499</v>
      </c>
      <c r="G1" s="252" t="s">
        <v>500</v>
      </c>
      <c r="H1" s="252" t="s">
        <v>501</v>
      </c>
      <c r="I1" s="252" t="s">
        <v>502</v>
      </c>
      <c r="J1" s="252" t="s">
        <v>503</v>
      </c>
      <c r="K1" s="252" t="s">
        <v>504</v>
      </c>
      <c r="L1" s="252" t="s">
        <v>505</v>
      </c>
      <c r="M1" s="252" t="s">
        <v>506</v>
      </c>
      <c r="N1" s="252" t="s">
        <v>507</v>
      </c>
      <c r="O1" s="252" t="s">
        <v>508</v>
      </c>
      <c r="P1" s="252" t="s">
        <v>509</v>
      </c>
      <c r="Q1" s="252" t="s">
        <v>510</v>
      </c>
      <c r="R1" s="252" t="s">
        <v>511</v>
      </c>
      <c r="S1" s="252" t="s">
        <v>512</v>
      </c>
      <c r="T1" s="252" t="s">
        <v>513</v>
      </c>
      <c r="U1" s="252" t="s">
        <v>514</v>
      </c>
      <c r="V1" s="252" t="s">
        <v>515</v>
      </c>
      <c r="W1" s="252" t="s">
        <v>516</v>
      </c>
      <c r="X1" s="252" t="s">
        <v>517</v>
      </c>
      <c r="Y1" s="252" t="s">
        <v>518</v>
      </c>
      <c r="Z1" s="252" t="s">
        <v>519</v>
      </c>
      <c r="AA1" s="252" t="s">
        <v>520</v>
      </c>
      <c r="AB1" s="252" t="s">
        <v>521</v>
      </c>
      <c r="AC1" s="252" t="s">
        <v>522</v>
      </c>
      <c r="AD1" s="252" t="s">
        <v>523</v>
      </c>
      <c r="AE1" s="253" t="s">
        <v>524</v>
      </c>
      <c r="AF1" s="254" t="s">
        <v>525</v>
      </c>
      <c r="AG1" s="254" t="s">
        <v>526</v>
      </c>
      <c r="AH1" s="254" t="s">
        <v>527</v>
      </c>
      <c r="AI1" s="254" t="s">
        <v>528</v>
      </c>
      <c r="AJ1" s="254" t="s">
        <v>529</v>
      </c>
      <c r="AK1" s="254" t="s">
        <v>530</v>
      </c>
      <c r="AL1" s="254" t="s">
        <v>531</v>
      </c>
      <c r="AM1" s="254" t="s">
        <v>532</v>
      </c>
    </row>
    <row r="2" spans="1:39">
      <c r="A2" s="251">
        <v>2022</v>
      </c>
      <c r="B2" s="251" t="s">
        <v>533</v>
      </c>
      <c r="C2" s="251" t="s">
        <v>534</v>
      </c>
      <c r="D2" s="251" t="s">
        <v>535</v>
      </c>
      <c r="E2" s="251" t="s">
        <v>536</v>
      </c>
      <c r="F2" s="251" t="s">
        <v>491</v>
      </c>
      <c r="G2" s="251" t="s">
        <v>537</v>
      </c>
      <c r="H2" s="251" t="s">
        <v>538</v>
      </c>
      <c r="I2" s="251" t="s">
        <v>539</v>
      </c>
      <c r="J2" s="251" t="s">
        <v>540</v>
      </c>
      <c r="K2" s="251" t="s">
        <v>541</v>
      </c>
      <c r="L2" s="251" t="s">
        <v>542</v>
      </c>
      <c r="M2" s="251" t="s">
        <v>543</v>
      </c>
      <c r="N2" s="251" t="s">
        <v>544</v>
      </c>
      <c r="O2" s="251" t="s">
        <v>545</v>
      </c>
      <c r="P2" s="251" t="s">
        <v>546</v>
      </c>
      <c r="Q2" s="251" t="s">
        <v>547</v>
      </c>
      <c r="R2" s="251">
        <v>18</v>
      </c>
      <c r="S2" s="251" t="s">
        <v>548</v>
      </c>
      <c r="T2" s="251" t="s">
        <v>549</v>
      </c>
      <c r="U2" s="251" t="s">
        <v>549</v>
      </c>
      <c r="V2" s="251" t="s">
        <v>38</v>
      </c>
      <c r="W2" s="251" t="s">
        <v>550</v>
      </c>
      <c r="X2" s="251" t="s">
        <v>551</v>
      </c>
      <c r="Y2" s="251" t="s">
        <v>552</v>
      </c>
      <c r="Z2" s="251" t="s">
        <v>553</v>
      </c>
      <c r="AA2" s="251" t="s">
        <v>554</v>
      </c>
      <c r="AB2" s="251" t="s">
        <v>555</v>
      </c>
      <c r="AC2" s="251" t="s">
        <v>555</v>
      </c>
      <c r="AD2" s="251" t="s">
        <v>556</v>
      </c>
      <c r="AE2" s="255">
        <v>94455</v>
      </c>
      <c r="AF2" s="251" t="str">
        <f t="shared" ref="AF2:AL17" si="0">LEFT(X2,2)</f>
        <v>5.</v>
      </c>
      <c r="AG2" s="251" t="str">
        <f t="shared" si="0"/>
        <v>2.</v>
      </c>
      <c r="AH2" s="251" t="str">
        <f t="shared" si="0"/>
        <v>1.</v>
      </c>
      <c r="AI2" s="251" t="str">
        <f t="shared" si="0"/>
        <v>1.</v>
      </c>
      <c r="AJ2" s="251" t="str">
        <f t="shared" si="0"/>
        <v>1.</v>
      </c>
      <c r="AK2" s="251" t="str">
        <f t="shared" si="0"/>
        <v>1.</v>
      </c>
      <c r="AL2" s="251" t="str">
        <f t="shared" si="0"/>
        <v>4.</v>
      </c>
      <c r="AM2" s="251" t="str">
        <f>CONCATENATE(AG2,AH2,AI2,AJ2,AK2,AL2)</f>
        <v>2.1.1.1.1.4.</v>
      </c>
    </row>
    <row r="3" spans="1:39">
      <c r="A3" s="251">
        <v>2022</v>
      </c>
      <c r="B3" s="251" t="s">
        <v>533</v>
      </c>
      <c r="C3" s="251" t="s">
        <v>534</v>
      </c>
      <c r="D3" s="251" t="s">
        <v>535</v>
      </c>
      <c r="E3" s="251" t="s">
        <v>536</v>
      </c>
      <c r="F3" s="251" t="s">
        <v>491</v>
      </c>
      <c r="G3" s="251" t="s">
        <v>537</v>
      </c>
      <c r="H3" s="251" t="s">
        <v>538</v>
      </c>
      <c r="I3" s="251" t="s">
        <v>539</v>
      </c>
      <c r="J3" s="251" t="s">
        <v>540</v>
      </c>
      <c r="K3" s="251" t="s">
        <v>541</v>
      </c>
      <c r="L3" s="251" t="s">
        <v>542</v>
      </c>
      <c r="M3" s="251" t="s">
        <v>543</v>
      </c>
      <c r="N3" s="251" t="s">
        <v>544</v>
      </c>
      <c r="O3" s="251" t="s">
        <v>545</v>
      </c>
      <c r="P3" s="251" t="s">
        <v>546</v>
      </c>
      <c r="Q3" s="251" t="s">
        <v>547</v>
      </c>
      <c r="R3" s="251">
        <v>18</v>
      </c>
      <c r="S3" s="251" t="s">
        <v>548</v>
      </c>
      <c r="T3" s="251" t="s">
        <v>549</v>
      </c>
      <c r="U3" s="251" t="s">
        <v>549</v>
      </c>
      <c r="V3" s="251" t="s">
        <v>38</v>
      </c>
      <c r="W3" s="251" t="s">
        <v>550</v>
      </c>
      <c r="X3" s="251" t="s">
        <v>551</v>
      </c>
      <c r="Y3" s="251" t="s">
        <v>552</v>
      </c>
      <c r="Z3" s="251" t="s">
        <v>553</v>
      </c>
      <c r="AA3" s="251" t="s">
        <v>554</v>
      </c>
      <c r="AB3" s="251" t="s">
        <v>557</v>
      </c>
      <c r="AC3" s="251" t="s">
        <v>558</v>
      </c>
      <c r="AD3" s="251" t="s">
        <v>559</v>
      </c>
      <c r="AE3" s="255">
        <v>13800</v>
      </c>
      <c r="AF3" s="251" t="str">
        <f t="shared" si="0"/>
        <v>5.</v>
      </c>
      <c r="AG3" s="251" t="str">
        <f t="shared" si="0"/>
        <v>2.</v>
      </c>
      <c r="AH3" s="251" t="str">
        <f t="shared" si="0"/>
        <v>1.</v>
      </c>
      <c r="AI3" s="251" t="str">
        <f t="shared" si="0"/>
        <v>1.</v>
      </c>
      <c r="AJ3" s="251" t="str">
        <f t="shared" si="0"/>
        <v>9.</v>
      </c>
      <c r="AK3" s="251" t="str">
        <f t="shared" si="0"/>
        <v>1.</v>
      </c>
      <c r="AL3" s="251" t="str">
        <f t="shared" si="0"/>
        <v>1.</v>
      </c>
      <c r="AM3" s="251" t="str">
        <f t="shared" ref="AM3:AM66" si="1">CONCATENATE(AG3,AH3,AI3,AJ3,AK3,AL3)</f>
        <v>2.1.1.9.1.1.</v>
      </c>
    </row>
    <row r="4" spans="1:39">
      <c r="A4" s="251">
        <v>2022</v>
      </c>
      <c r="B4" s="251" t="s">
        <v>533</v>
      </c>
      <c r="C4" s="251" t="s">
        <v>534</v>
      </c>
      <c r="D4" s="251" t="s">
        <v>535</v>
      </c>
      <c r="E4" s="251" t="s">
        <v>536</v>
      </c>
      <c r="F4" s="251" t="s">
        <v>491</v>
      </c>
      <c r="G4" s="251" t="s">
        <v>537</v>
      </c>
      <c r="H4" s="251" t="s">
        <v>538</v>
      </c>
      <c r="I4" s="251" t="s">
        <v>539</v>
      </c>
      <c r="J4" s="251" t="s">
        <v>540</v>
      </c>
      <c r="K4" s="251" t="s">
        <v>541</v>
      </c>
      <c r="L4" s="251" t="s">
        <v>542</v>
      </c>
      <c r="M4" s="251" t="s">
        <v>543</v>
      </c>
      <c r="N4" s="251" t="s">
        <v>544</v>
      </c>
      <c r="O4" s="251" t="s">
        <v>545</v>
      </c>
      <c r="P4" s="251" t="s">
        <v>546</v>
      </c>
      <c r="Q4" s="251" t="s">
        <v>547</v>
      </c>
      <c r="R4" s="251">
        <v>18</v>
      </c>
      <c r="S4" s="251" t="s">
        <v>548</v>
      </c>
      <c r="T4" s="251" t="s">
        <v>549</v>
      </c>
      <c r="U4" s="251" t="s">
        <v>549</v>
      </c>
      <c r="V4" s="251" t="s">
        <v>38</v>
      </c>
      <c r="W4" s="251" t="s">
        <v>550</v>
      </c>
      <c r="X4" s="251" t="s">
        <v>551</v>
      </c>
      <c r="Y4" s="251" t="s">
        <v>552</v>
      </c>
      <c r="Z4" s="251" t="s">
        <v>553</v>
      </c>
      <c r="AA4" s="251" t="s">
        <v>554</v>
      </c>
      <c r="AB4" s="251" t="s">
        <v>557</v>
      </c>
      <c r="AC4" s="251" t="s">
        <v>558</v>
      </c>
      <c r="AD4" s="251" t="s">
        <v>560</v>
      </c>
      <c r="AE4" s="255">
        <v>1860</v>
      </c>
      <c r="AF4" s="251" t="str">
        <f t="shared" si="0"/>
        <v>5.</v>
      </c>
      <c r="AG4" s="251" t="str">
        <f t="shared" si="0"/>
        <v>2.</v>
      </c>
      <c r="AH4" s="251" t="str">
        <f t="shared" si="0"/>
        <v>1.</v>
      </c>
      <c r="AI4" s="251" t="str">
        <f t="shared" si="0"/>
        <v>1.</v>
      </c>
      <c r="AJ4" s="251" t="str">
        <f t="shared" si="0"/>
        <v>9.</v>
      </c>
      <c r="AK4" s="251" t="str">
        <f t="shared" si="0"/>
        <v>1.</v>
      </c>
      <c r="AL4" s="251" t="str">
        <f t="shared" si="0"/>
        <v>3.</v>
      </c>
      <c r="AM4" s="251" t="str">
        <f t="shared" si="1"/>
        <v>2.1.1.9.1.3.</v>
      </c>
    </row>
    <row r="5" spans="1:39">
      <c r="A5" s="251">
        <v>2022</v>
      </c>
      <c r="B5" s="251" t="s">
        <v>533</v>
      </c>
      <c r="C5" s="251" t="s">
        <v>534</v>
      </c>
      <c r="D5" s="251" t="s">
        <v>535</v>
      </c>
      <c r="E5" s="251" t="s">
        <v>536</v>
      </c>
      <c r="F5" s="251" t="s">
        <v>491</v>
      </c>
      <c r="G5" s="251" t="s">
        <v>537</v>
      </c>
      <c r="H5" s="251" t="s">
        <v>538</v>
      </c>
      <c r="I5" s="251" t="s">
        <v>539</v>
      </c>
      <c r="J5" s="251" t="s">
        <v>540</v>
      </c>
      <c r="K5" s="251" t="s">
        <v>541</v>
      </c>
      <c r="L5" s="251" t="s">
        <v>542</v>
      </c>
      <c r="M5" s="251" t="s">
        <v>543</v>
      </c>
      <c r="N5" s="251" t="s">
        <v>544</v>
      </c>
      <c r="O5" s="251" t="s">
        <v>545</v>
      </c>
      <c r="P5" s="251" t="s">
        <v>546</v>
      </c>
      <c r="Q5" s="251" t="s">
        <v>547</v>
      </c>
      <c r="R5" s="251">
        <v>18</v>
      </c>
      <c r="S5" s="251" t="s">
        <v>548</v>
      </c>
      <c r="T5" s="251" t="s">
        <v>549</v>
      </c>
      <c r="U5" s="251" t="s">
        <v>549</v>
      </c>
      <c r="V5" s="251" t="s">
        <v>38</v>
      </c>
      <c r="W5" s="251" t="s">
        <v>550</v>
      </c>
      <c r="X5" s="251" t="s">
        <v>551</v>
      </c>
      <c r="Y5" s="251" t="s">
        <v>552</v>
      </c>
      <c r="Z5" s="251" t="s">
        <v>553</v>
      </c>
      <c r="AA5" s="251" t="s">
        <v>561</v>
      </c>
      <c r="AB5" s="251" t="s">
        <v>562</v>
      </c>
      <c r="AC5" s="251" t="s">
        <v>562</v>
      </c>
      <c r="AD5" s="251" t="s">
        <v>563</v>
      </c>
      <c r="AE5" s="255">
        <v>7452</v>
      </c>
      <c r="AF5" s="251" t="str">
        <f t="shared" si="0"/>
        <v>5.</v>
      </c>
      <c r="AG5" s="251" t="str">
        <f t="shared" si="0"/>
        <v>2.</v>
      </c>
      <c r="AH5" s="251" t="str">
        <f t="shared" si="0"/>
        <v>1.</v>
      </c>
      <c r="AI5" s="251" t="str">
        <f t="shared" si="0"/>
        <v>3.</v>
      </c>
      <c r="AJ5" s="251" t="str">
        <f t="shared" si="0"/>
        <v>1.</v>
      </c>
      <c r="AK5" s="251" t="str">
        <f t="shared" si="0"/>
        <v>1.</v>
      </c>
      <c r="AL5" s="251" t="str">
        <f t="shared" si="0"/>
        <v>5.</v>
      </c>
      <c r="AM5" s="251" t="str">
        <f t="shared" si="1"/>
        <v>2.1.3.1.1.5.</v>
      </c>
    </row>
    <row r="6" spans="1:39">
      <c r="A6" s="251">
        <v>2022</v>
      </c>
      <c r="B6" s="251" t="s">
        <v>533</v>
      </c>
      <c r="C6" s="251" t="s">
        <v>534</v>
      </c>
      <c r="D6" s="251" t="s">
        <v>535</v>
      </c>
      <c r="E6" s="251" t="s">
        <v>536</v>
      </c>
      <c r="F6" s="251" t="s">
        <v>491</v>
      </c>
      <c r="G6" s="251" t="s">
        <v>537</v>
      </c>
      <c r="H6" s="251" t="s">
        <v>538</v>
      </c>
      <c r="I6" s="251" t="s">
        <v>539</v>
      </c>
      <c r="J6" s="251" t="s">
        <v>540</v>
      </c>
      <c r="K6" s="251" t="s">
        <v>541</v>
      </c>
      <c r="L6" s="251" t="s">
        <v>542</v>
      </c>
      <c r="M6" s="251" t="s">
        <v>543</v>
      </c>
      <c r="N6" s="251" t="s">
        <v>544</v>
      </c>
      <c r="O6" s="251" t="s">
        <v>545</v>
      </c>
      <c r="P6" s="251" t="s">
        <v>546</v>
      </c>
      <c r="Q6" s="251" t="s">
        <v>547</v>
      </c>
      <c r="R6" s="251">
        <v>18</v>
      </c>
      <c r="S6" s="251" t="s">
        <v>548</v>
      </c>
      <c r="T6" s="251" t="s">
        <v>549</v>
      </c>
      <c r="U6" s="251" t="s">
        <v>549</v>
      </c>
      <c r="V6" s="251" t="s">
        <v>38</v>
      </c>
      <c r="W6" s="251" t="s">
        <v>550</v>
      </c>
      <c r="X6" s="251" t="s">
        <v>551</v>
      </c>
      <c r="Y6" s="251" t="s">
        <v>552</v>
      </c>
      <c r="Z6" s="251" t="s">
        <v>564</v>
      </c>
      <c r="AA6" s="251" t="s">
        <v>565</v>
      </c>
      <c r="AB6" s="251" t="s">
        <v>566</v>
      </c>
      <c r="AC6" s="251" t="s">
        <v>567</v>
      </c>
      <c r="AD6" s="251" t="s">
        <v>568</v>
      </c>
      <c r="AE6" s="255">
        <v>500000</v>
      </c>
      <c r="AF6" s="251" t="str">
        <f t="shared" si="0"/>
        <v>5.</v>
      </c>
      <c r="AG6" s="251" t="str">
        <f t="shared" si="0"/>
        <v>2.</v>
      </c>
      <c r="AH6" s="251" t="str">
        <f t="shared" si="0"/>
        <v>3.</v>
      </c>
      <c r="AI6" s="251" t="str">
        <f t="shared" si="0"/>
        <v>2.</v>
      </c>
      <c r="AJ6" s="251" t="str">
        <f t="shared" si="0"/>
        <v>2.</v>
      </c>
      <c r="AK6" s="251" t="str">
        <f t="shared" si="0"/>
        <v>3.</v>
      </c>
      <c r="AL6" s="251" t="str">
        <f t="shared" si="0"/>
        <v>1.</v>
      </c>
      <c r="AM6" s="251" t="str">
        <f t="shared" si="1"/>
        <v>2.3.2.2.3.1.</v>
      </c>
    </row>
    <row r="7" spans="1:39">
      <c r="A7" s="251">
        <v>2022</v>
      </c>
      <c r="B7" s="251" t="s">
        <v>533</v>
      </c>
      <c r="C7" s="251" t="s">
        <v>534</v>
      </c>
      <c r="D7" s="251" t="s">
        <v>535</v>
      </c>
      <c r="E7" s="251" t="s">
        <v>536</v>
      </c>
      <c r="F7" s="251" t="s">
        <v>491</v>
      </c>
      <c r="G7" s="251" t="s">
        <v>537</v>
      </c>
      <c r="H7" s="251" t="s">
        <v>538</v>
      </c>
      <c r="I7" s="251" t="s">
        <v>539</v>
      </c>
      <c r="J7" s="251" t="s">
        <v>540</v>
      </c>
      <c r="K7" s="251" t="s">
        <v>541</v>
      </c>
      <c r="L7" s="251" t="s">
        <v>542</v>
      </c>
      <c r="M7" s="251" t="s">
        <v>543</v>
      </c>
      <c r="N7" s="251" t="s">
        <v>544</v>
      </c>
      <c r="O7" s="251" t="s">
        <v>545</v>
      </c>
      <c r="P7" s="251" t="s">
        <v>546</v>
      </c>
      <c r="Q7" s="251" t="s">
        <v>547</v>
      </c>
      <c r="R7" s="251">
        <v>18</v>
      </c>
      <c r="S7" s="251" t="s">
        <v>548</v>
      </c>
      <c r="T7" s="251" t="s">
        <v>549</v>
      </c>
      <c r="U7" s="251" t="s">
        <v>549</v>
      </c>
      <c r="V7" s="251" t="s">
        <v>38</v>
      </c>
      <c r="W7" s="251" t="s">
        <v>550</v>
      </c>
      <c r="X7" s="251" t="s">
        <v>551</v>
      </c>
      <c r="Y7" s="251" t="s">
        <v>552</v>
      </c>
      <c r="Z7" s="251" t="s">
        <v>564</v>
      </c>
      <c r="AA7" s="251" t="s">
        <v>565</v>
      </c>
      <c r="AB7" s="251" t="s">
        <v>569</v>
      </c>
      <c r="AC7" s="251" t="s">
        <v>570</v>
      </c>
      <c r="AD7" s="251" t="s">
        <v>571</v>
      </c>
      <c r="AE7" s="255">
        <v>1000000</v>
      </c>
      <c r="AF7" s="251" t="str">
        <f t="shared" si="0"/>
        <v>5.</v>
      </c>
      <c r="AG7" s="251" t="str">
        <f t="shared" si="0"/>
        <v>2.</v>
      </c>
      <c r="AH7" s="251" t="str">
        <f t="shared" si="0"/>
        <v>3.</v>
      </c>
      <c r="AI7" s="251" t="str">
        <f t="shared" si="0"/>
        <v>2.</v>
      </c>
      <c r="AJ7" s="251" t="str">
        <f t="shared" si="0"/>
        <v>3.</v>
      </c>
      <c r="AK7" s="251" t="str">
        <f t="shared" si="0"/>
        <v>1.</v>
      </c>
      <c r="AL7" s="251" t="str">
        <f t="shared" si="0"/>
        <v>2.</v>
      </c>
      <c r="AM7" s="251" t="str">
        <f t="shared" si="1"/>
        <v>2.3.2.3.1.2.</v>
      </c>
    </row>
    <row r="8" spans="1:39">
      <c r="A8" s="251">
        <v>2022</v>
      </c>
      <c r="B8" s="251" t="s">
        <v>533</v>
      </c>
      <c r="C8" s="251" t="s">
        <v>534</v>
      </c>
      <c r="D8" s="251" t="s">
        <v>535</v>
      </c>
      <c r="E8" s="251" t="s">
        <v>536</v>
      </c>
      <c r="F8" s="251" t="s">
        <v>491</v>
      </c>
      <c r="G8" s="251" t="s">
        <v>537</v>
      </c>
      <c r="H8" s="251" t="s">
        <v>538</v>
      </c>
      <c r="I8" s="251" t="s">
        <v>539</v>
      </c>
      <c r="J8" s="251" t="s">
        <v>540</v>
      </c>
      <c r="K8" s="251" t="s">
        <v>541</v>
      </c>
      <c r="L8" s="251" t="s">
        <v>542</v>
      </c>
      <c r="M8" s="251" t="s">
        <v>543</v>
      </c>
      <c r="N8" s="251" t="s">
        <v>544</v>
      </c>
      <c r="O8" s="251" t="s">
        <v>545</v>
      </c>
      <c r="P8" s="251" t="s">
        <v>546</v>
      </c>
      <c r="Q8" s="251" t="s">
        <v>547</v>
      </c>
      <c r="R8" s="251">
        <v>18</v>
      </c>
      <c r="S8" s="251" t="s">
        <v>548</v>
      </c>
      <c r="T8" s="251" t="s">
        <v>549</v>
      </c>
      <c r="U8" s="251" t="s">
        <v>549</v>
      </c>
      <c r="V8" s="251" t="s">
        <v>38</v>
      </c>
      <c r="W8" s="251" t="s">
        <v>550</v>
      </c>
      <c r="X8" s="251" t="s">
        <v>551</v>
      </c>
      <c r="Y8" s="251" t="s">
        <v>552</v>
      </c>
      <c r="Z8" s="251" t="s">
        <v>564</v>
      </c>
      <c r="AA8" s="251" t="s">
        <v>565</v>
      </c>
      <c r="AB8" s="251" t="s">
        <v>572</v>
      </c>
      <c r="AC8" s="251" t="s">
        <v>573</v>
      </c>
      <c r="AD8" s="251" t="s">
        <v>574</v>
      </c>
      <c r="AE8" s="255">
        <v>771118</v>
      </c>
      <c r="AF8" s="251" t="str">
        <f t="shared" si="0"/>
        <v>5.</v>
      </c>
      <c r="AG8" s="251" t="str">
        <f t="shared" si="0"/>
        <v>2.</v>
      </c>
      <c r="AH8" s="251" t="str">
        <f t="shared" si="0"/>
        <v>3.</v>
      </c>
      <c r="AI8" s="251" t="str">
        <f t="shared" si="0"/>
        <v>2.</v>
      </c>
      <c r="AJ8" s="251" t="str">
        <f t="shared" si="0"/>
        <v>5.</v>
      </c>
      <c r="AK8" s="251" t="str">
        <f t="shared" si="0"/>
        <v>1.</v>
      </c>
      <c r="AL8" s="251" t="str">
        <f t="shared" si="0"/>
        <v>1.</v>
      </c>
      <c r="AM8" s="251" t="str">
        <f t="shared" si="1"/>
        <v>2.3.2.5.1.1.</v>
      </c>
    </row>
    <row r="9" spans="1:39">
      <c r="A9" s="251">
        <v>2022</v>
      </c>
      <c r="B9" s="251" t="s">
        <v>533</v>
      </c>
      <c r="C9" s="251" t="s">
        <v>534</v>
      </c>
      <c r="D9" s="251" t="s">
        <v>535</v>
      </c>
      <c r="E9" s="251" t="s">
        <v>536</v>
      </c>
      <c r="F9" s="251" t="s">
        <v>491</v>
      </c>
      <c r="G9" s="251" t="s">
        <v>537</v>
      </c>
      <c r="H9" s="251" t="s">
        <v>538</v>
      </c>
      <c r="I9" s="251" t="s">
        <v>539</v>
      </c>
      <c r="J9" s="251" t="s">
        <v>540</v>
      </c>
      <c r="K9" s="251" t="s">
        <v>541</v>
      </c>
      <c r="L9" s="251" t="s">
        <v>542</v>
      </c>
      <c r="M9" s="251" t="s">
        <v>543</v>
      </c>
      <c r="N9" s="251" t="s">
        <v>544</v>
      </c>
      <c r="O9" s="251" t="s">
        <v>545</v>
      </c>
      <c r="P9" s="251" t="s">
        <v>546</v>
      </c>
      <c r="Q9" s="251" t="s">
        <v>547</v>
      </c>
      <c r="R9" s="251">
        <v>18</v>
      </c>
      <c r="S9" s="251" t="s">
        <v>548</v>
      </c>
      <c r="T9" s="251" t="s">
        <v>549</v>
      </c>
      <c r="U9" s="251" t="s">
        <v>549</v>
      </c>
      <c r="V9" s="251" t="s">
        <v>38</v>
      </c>
      <c r="W9" s="251" t="s">
        <v>550</v>
      </c>
      <c r="X9" s="251" t="s">
        <v>551</v>
      </c>
      <c r="Y9" s="251" t="s">
        <v>552</v>
      </c>
      <c r="Z9" s="251" t="s">
        <v>564</v>
      </c>
      <c r="AA9" s="251" t="s">
        <v>565</v>
      </c>
      <c r="AB9" s="251" t="s">
        <v>575</v>
      </c>
      <c r="AC9" s="251" t="s">
        <v>576</v>
      </c>
      <c r="AD9" s="251" t="s">
        <v>577</v>
      </c>
      <c r="AE9" s="255">
        <v>500000</v>
      </c>
      <c r="AF9" s="251" t="str">
        <f t="shared" si="0"/>
        <v>5.</v>
      </c>
      <c r="AG9" s="251" t="str">
        <f t="shared" si="0"/>
        <v>2.</v>
      </c>
      <c r="AH9" s="251" t="str">
        <f t="shared" si="0"/>
        <v>3.</v>
      </c>
      <c r="AI9" s="251" t="str">
        <f t="shared" si="0"/>
        <v>2.</v>
      </c>
      <c r="AJ9" s="251" t="str">
        <f t="shared" si="0"/>
        <v>6.</v>
      </c>
      <c r="AK9" s="251" t="str">
        <f t="shared" si="0"/>
        <v>3.</v>
      </c>
      <c r="AL9" s="251" t="str">
        <f t="shared" si="0"/>
        <v>4.</v>
      </c>
      <c r="AM9" s="251" t="str">
        <f t="shared" si="1"/>
        <v>2.3.2.6.3.4.</v>
      </c>
    </row>
    <row r="10" spans="1:39">
      <c r="A10" s="251">
        <v>2022</v>
      </c>
      <c r="B10" s="251" t="s">
        <v>533</v>
      </c>
      <c r="C10" s="251" t="s">
        <v>534</v>
      </c>
      <c r="D10" s="251" t="s">
        <v>535</v>
      </c>
      <c r="E10" s="251" t="s">
        <v>536</v>
      </c>
      <c r="F10" s="251" t="s">
        <v>491</v>
      </c>
      <c r="G10" s="251" t="s">
        <v>537</v>
      </c>
      <c r="H10" s="251" t="s">
        <v>538</v>
      </c>
      <c r="I10" s="251" t="s">
        <v>539</v>
      </c>
      <c r="J10" s="251" t="s">
        <v>540</v>
      </c>
      <c r="K10" s="251" t="s">
        <v>541</v>
      </c>
      <c r="L10" s="251" t="s">
        <v>542</v>
      </c>
      <c r="M10" s="251" t="s">
        <v>543</v>
      </c>
      <c r="N10" s="251" t="s">
        <v>544</v>
      </c>
      <c r="O10" s="251" t="s">
        <v>545</v>
      </c>
      <c r="P10" s="251" t="s">
        <v>546</v>
      </c>
      <c r="Q10" s="251" t="s">
        <v>547</v>
      </c>
      <c r="R10" s="251">
        <v>18</v>
      </c>
      <c r="S10" s="251" t="s">
        <v>548</v>
      </c>
      <c r="T10" s="251" t="s">
        <v>549</v>
      </c>
      <c r="U10" s="251" t="s">
        <v>549</v>
      </c>
      <c r="V10" s="251" t="s">
        <v>38</v>
      </c>
      <c r="W10" s="251" t="s">
        <v>550</v>
      </c>
      <c r="X10" s="251" t="s">
        <v>551</v>
      </c>
      <c r="Y10" s="251" t="s">
        <v>552</v>
      </c>
      <c r="Z10" s="251" t="s">
        <v>564</v>
      </c>
      <c r="AA10" s="251" t="s">
        <v>565</v>
      </c>
      <c r="AB10" s="251" t="s">
        <v>578</v>
      </c>
      <c r="AC10" s="251" t="s">
        <v>579</v>
      </c>
      <c r="AD10" s="251" t="s">
        <v>580</v>
      </c>
      <c r="AE10" s="255">
        <v>153560</v>
      </c>
      <c r="AF10" s="251" t="str">
        <f t="shared" si="0"/>
        <v>5.</v>
      </c>
      <c r="AG10" s="251" t="str">
        <f t="shared" si="0"/>
        <v>2.</v>
      </c>
      <c r="AH10" s="251" t="str">
        <f t="shared" si="0"/>
        <v>3.</v>
      </c>
      <c r="AI10" s="251" t="str">
        <f t="shared" si="0"/>
        <v>2.</v>
      </c>
      <c r="AJ10" s="251" t="str">
        <f t="shared" si="0"/>
        <v>7.</v>
      </c>
      <c r="AK10" s="251" t="str">
        <f t="shared" si="0"/>
        <v>11</v>
      </c>
      <c r="AL10" s="251" t="str">
        <f t="shared" si="0"/>
        <v>99</v>
      </c>
      <c r="AM10" s="251" t="str">
        <f t="shared" si="1"/>
        <v>2.3.2.7.1199</v>
      </c>
    </row>
    <row r="11" spans="1:39">
      <c r="A11" s="251">
        <v>2022</v>
      </c>
      <c r="B11" s="251" t="s">
        <v>533</v>
      </c>
      <c r="C11" s="251" t="s">
        <v>534</v>
      </c>
      <c r="D11" s="251" t="s">
        <v>535</v>
      </c>
      <c r="E11" s="251" t="s">
        <v>536</v>
      </c>
      <c r="F11" s="251" t="s">
        <v>491</v>
      </c>
      <c r="G11" s="251" t="s">
        <v>537</v>
      </c>
      <c r="H11" s="251" t="s">
        <v>538</v>
      </c>
      <c r="I11" s="251" t="s">
        <v>539</v>
      </c>
      <c r="J11" s="251" t="s">
        <v>540</v>
      </c>
      <c r="K11" s="251" t="s">
        <v>541</v>
      </c>
      <c r="L11" s="251" t="s">
        <v>542</v>
      </c>
      <c r="M11" s="251" t="s">
        <v>543</v>
      </c>
      <c r="N11" s="251" t="s">
        <v>544</v>
      </c>
      <c r="O11" s="251" t="s">
        <v>545</v>
      </c>
      <c r="P11" s="251" t="s">
        <v>546</v>
      </c>
      <c r="Q11" s="251" t="s">
        <v>547</v>
      </c>
      <c r="R11" s="251">
        <v>18</v>
      </c>
      <c r="S11" s="251" t="s">
        <v>548</v>
      </c>
      <c r="T11" s="251" t="s">
        <v>549</v>
      </c>
      <c r="U11" s="251" t="s">
        <v>549</v>
      </c>
      <c r="V11" s="251" t="s">
        <v>581</v>
      </c>
      <c r="W11" s="251" t="s">
        <v>582</v>
      </c>
      <c r="X11" s="251" t="s">
        <v>551</v>
      </c>
      <c r="Y11" s="251" t="s">
        <v>552</v>
      </c>
      <c r="Z11" s="251" t="s">
        <v>553</v>
      </c>
      <c r="AA11" s="251" t="s">
        <v>554</v>
      </c>
      <c r="AB11" s="251" t="s">
        <v>555</v>
      </c>
      <c r="AC11" s="251" t="s">
        <v>555</v>
      </c>
      <c r="AD11" s="251" t="s">
        <v>556</v>
      </c>
      <c r="AE11" s="255">
        <v>1503912</v>
      </c>
      <c r="AF11" s="251" t="str">
        <f t="shared" si="0"/>
        <v>5.</v>
      </c>
      <c r="AG11" s="251" t="str">
        <f t="shared" si="0"/>
        <v>2.</v>
      </c>
      <c r="AH11" s="251" t="str">
        <f t="shared" si="0"/>
        <v>1.</v>
      </c>
      <c r="AI11" s="251" t="str">
        <f t="shared" si="0"/>
        <v>1.</v>
      </c>
      <c r="AJ11" s="251" t="str">
        <f t="shared" si="0"/>
        <v>1.</v>
      </c>
      <c r="AK11" s="251" t="str">
        <f t="shared" si="0"/>
        <v>1.</v>
      </c>
      <c r="AL11" s="251" t="str">
        <f t="shared" si="0"/>
        <v>4.</v>
      </c>
      <c r="AM11" s="251" t="str">
        <f t="shared" si="1"/>
        <v>2.1.1.1.1.4.</v>
      </c>
    </row>
    <row r="12" spans="1:39">
      <c r="A12" s="251">
        <v>2022</v>
      </c>
      <c r="B12" s="251" t="s">
        <v>533</v>
      </c>
      <c r="C12" s="251" t="s">
        <v>534</v>
      </c>
      <c r="D12" s="251" t="s">
        <v>535</v>
      </c>
      <c r="E12" s="251" t="s">
        <v>536</v>
      </c>
      <c r="F12" s="251" t="s">
        <v>491</v>
      </c>
      <c r="G12" s="251" t="s">
        <v>537</v>
      </c>
      <c r="H12" s="251" t="s">
        <v>538</v>
      </c>
      <c r="I12" s="251" t="s">
        <v>539</v>
      </c>
      <c r="J12" s="251" t="s">
        <v>540</v>
      </c>
      <c r="K12" s="251" t="s">
        <v>541</v>
      </c>
      <c r="L12" s="251" t="s">
        <v>542</v>
      </c>
      <c r="M12" s="251" t="s">
        <v>543</v>
      </c>
      <c r="N12" s="251" t="s">
        <v>544</v>
      </c>
      <c r="O12" s="251" t="s">
        <v>545</v>
      </c>
      <c r="P12" s="251" t="s">
        <v>546</v>
      </c>
      <c r="Q12" s="251" t="s">
        <v>547</v>
      </c>
      <c r="R12" s="251">
        <v>18</v>
      </c>
      <c r="S12" s="251" t="s">
        <v>548</v>
      </c>
      <c r="T12" s="251" t="s">
        <v>549</v>
      </c>
      <c r="U12" s="251" t="s">
        <v>549</v>
      </c>
      <c r="V12" s="251" t="s">
        <v>581</v>
      </c>
      <c r="W12" s="251" t="s">
        <v>582</v>
      </c>
      <c r="X12" s="251" t="s">
        <v>551</v>
      </c>
      <c r="Y12" s="251" t="s">
        <v>552</v>
      </c>
      <c r="Z12" s="251" t="s">
        <v>553</v>
      </c>
      <c r="AA12" s="251" t="s">
        <v>554</v>
      </c>
      <c r="AB12" s="251" t="s">
        <v>557</v>
      </c>
      <c r="AC12" s="251" t="s">
        <v>558</v>
      </c>
      <c r="AD12" s="251" t="s">
        <v>559</v>
      </c>
      <c r="AE12" s="255">
        <v>246362</v>
      </c>
      <c r="AF12" s="251" t="str">
        <f t="shared" si="0"/>
        <v>5.</v>
      </c>
      <c r="AG12" s="251" t="str">
        <f t="shared" si="0"/>
        <v>2.</v>
      </c>
      <c r="AH12" s="251" t="str">
        <f t="shared" si="0"/>
        <v>1.</v>
      </c>
      <c r="AI12" s="251" t="str">
        <f t="shared" si="0"/>
        <v>1.</v>
      </c>
      <c r="AJ12" s="251" t="str">
        <f t="shared" si="0"/>
        <v>9.</v>
      </c>
      <c r="AK12" s="251" t="str">
        <f t="shared" si="0"/>
        <v>1.</v>
      </c>
      <c r="AL12" s="251" t="str">
        <f t="shared" si="0"/>
        <v>1.</v>
      </c>
      <c r="AM12" s="251" t="str">
        <f t="shared" si="1"/>
        <v>2.1.1.9.1.1.</v>
      </c>
    </row>
    <row r="13" spans="1:39">
      <c r="A13" s="251">
        <v>2022</v>
      </c>
      <c r="B13" s="251" t="s">
        <v>533</v>
      </c>
      <c r="C13" s="251" t="s">
        <v>534</v>
      </c>
      <c r="D13" s="251" t="s">
        <v>535</v>
      </c>
      <c r="E13" s="251" t="s">
        <v>536</v>
      </c>
      <c r="F13" s="251" t="s">
        <v>491</v>
      </c>
      <c r="G13" s="251" t="s">
        <v>537</v>
      </c>
      <c r="H13" s="251" t="s">
        <v>538</v>
      </c>
      <c r="I13" s="251" t="s">
        <v>539</v>
      </c>
      <c r="J13" s="251" t="s">
        <v>540</v>
      </c>
      <c r="K13" s="251" t="s">
        <v>541</v>
      </c>
      <c r="L13" s="251" t="s">
        <v>542</v>
      </c>
      <c r="M13" s="251" t="s">
        <v>543</v>
      </c>
      <c r="N13" s="251" t="s">
        <v>544</v>
      </c>
      <c r="O13" s="251" t="s">
        <v>545</v>
      </c>
      <c r="P13" s="251" t="s">
        <v>546</v>
      </c>
      <c r="Q13" s="251" t="s">
        <v>547</v>
      </c>
      <c r="R13" s="251">
        <v>18</v>
      </c>
      <c r="S13" s="251" t="s">
        <v>548</v>
      </c>
      <c r="T13" s="251" t="s">
        <v>549</v>
      </c>
      <c r="U13" s="251" t="s">
        <v>549</v>
      </c>
      <c r="V13" s="251" t="s">
        <v>581</v>
      </c>
      <c r="W13" s="251" t="s">
        <v>582</v>
      </c>
      <c r="X13" s="251" t="s">
        <v>551</v>
      </c>
      <c r="Y13" s="251" t="s">
        <v>552</v>
      </c>
      <c r="Z13" s="251" t="s">
        <v>553</v>
      </c>
      <c r="AA13" s="251" t="s">
        <v>554</v>
      </c>
      <c r="AB13" s="251" t="s">
        <v>557</v>
      </c>
      <c r="AC13" s="251" t="s">
        <v>558</v>
      </c>
      <c r="AD13" s="251" t="s">
        <v>560</v>
      </c>
      <c r="AE13" s="255">
        <v>21660</v>
      </c>
      <c r="AF13" s="251" t="str">
        <f t="shared" si="0"/>
        <v>5.</v>
      </c>
      <c r="AG13" s="251" t="str">
        <f t="shared" si="0"/>
        <v>2.</v>
      </c>
      <c r="AH13" s="251" t="str">
        <f t="shared" si="0"/>
        <v>1.</v>
      </c>
      <c r="AI13" s="251" t="str">
        <f t="shared" si="0"/>
        <v>1.</v>
      </c>
      <c r="AJ13" s="251" t="str">
        <f t="shared" si="0"/>
        <v>9.</v>
      </c>
      <c r="AK13" s="251" t="str">
        <f t="shared" si="0"/>
        <v>1.</v>
      </c>
      <c r="AL13" s="251" t="str">
        <f t="shared" si="0"/>
        <v>3.</v>
      </c>
      <c r="AM13" s="251" t="str">
        <f t="shared" si="1"/>
        <v>2.1.1.9.1.3.</v>
      </c>
    </row>
    <row r="14" spans="1:39">
      <c r="A14" s="251">
        <v>2022</v>
      </c>
      <c r="B14" s="251" t="s">
        <v>533</v>
      </c>
      <c r="C14" s="251" t="s">
        <v>534</v>
      </c>
      <c r="D14" s="251" t="s">
        <v>535</v>
      </c>
      <c r="E14" s="251" t="s">
        <v>536</v>
      </c>
      <c r="F14" s="251" t="s">
        <v>491</v>
      </c>
      <c r="G14" s="251" t="s">
        <v>537</v>
      </c>
      <c r="H14" s="251" t="s">
        <v>538</v>
      </c>
      <c r="I14" s="251" t="s">
        <v>539</v>
      </c>
      <c r="J14" s="251" t="s">
        <v>540</v>
      </c>
      <c r="K14" s="251" t="s">
        <v>541</v>
      </c>
      <c r="L14" s="251" t="s">
        <v>542</v>
      </c>
      <c r="M14" s="251" t="s">
        <v>543</v>
      </c>
      <c r="N14" s="251" t="s">
        <v>544</v>
      </c>
      <c r="O14" s="251" t="s">
        <v>545</v>
      </c>
      <c r="P14" s="251" t="s">
        <v>546</v>
      </c>
      <c r="Q14" s="251" t="s">
        <v>547</v>
      </c>
      <c r="R14" s="251">
        <v>18</v>
      </c>
      <c r="S14" s="251" t="s">
        <v>548</v>
      </c>
      <c r="T14" s="251" t="s">
        <v>549</v>
      </c>
      <c r="U14" s="251" t="s">
        <v>549</v>
      </c>
      <c r="V14" s="251" t="s">
        <v>581</v>
      </c>
      <c r="W14" s="251" t="s">
        <v>582</v>
      </c>
      <c r="X14" s="251" t="s">
        <v>551</v>
      </c>
      <c r="Y14" s="251" t="s">
        <v>552</v>
      </c>
      <c r="Z14" s="251" t="s">
        <v>553</v>
      </c>
      <c r="AA14" s="251" t="s">
        <v>554</v>
      </c>
      <c r="AB14" s="251" t="s">
        <v>557</v>
      </c>
      <c r="AC14" s="251" t="s">
        <v>583</v>
      </c>
      <c r="AD14" s="251" t="s">
        <v>584</v>
      </c>
      <c r="AE14" s="255">
        <v>143711</v>
      </c>
      <c r="AF14" s="251" t="str">
        <f t="shared" si="0"/>
        <v>5.</v>
      </c>
      <c r="AG14" s="251" t="str">
        <f t="shared" si="0"/>
        <v>2.</v>
      </c>
      <c r="AH14" s="251" t="str">
        <f t="shared" si="0"/>
        <v>1.</v>
      </c>
      <c r="AI14" s="251" t="str">
        <f t="shared" si="0"/>
        <v>1.</v>
      </c>
      <c r="AJ14" s="251" t="str">
        <f t="shared" si="0"/>
        <v>9.</v>
      </c>
      <c r="AK14" s="251" t="str">
        <f t="shared" si="0"/>
        <v>2.</v>
      </c>
      <c r="AL14" s="251" t="str">
        <f t="shared" si="0"/>
        <v>1.</v>
      </c>
      <c r="AM14" s="251" t="str">
        <f t="shared" si="1"/>
        <v>2.1.1.9.2.1.</v>
      </c>
    </row>
    <row r="15" spans="1:39">
      <c r="A15" s="251">
        <v>2022</v>
      </c>
      <c r="B15" s="251" t="s">
        <v>533</v>
      </c>
      <c r="C15" s="251" t="s">
        <v>534</v>
      </c>
      <c r="D15" s="251" t="s">
        <v>535</v>
      </c>
      <c r="E15" s="251" t="s">
        <v>536</v>
      </c>
      <c r="F15" s="251" t="s">
        <v>491</v>
      </c>
      <c r="G15" s="251" t="s">
        <v>537</v>
      </c>
      <c r="H15" s="251" t="s">
        <v>538</v>
      </c>
      <c r="I15" s="251" t="s">
        <v>539</v>
      </c>
      <c r="J15" s="251" t="s">
        <v>540</v>
      </c>
      <c r="K15" s="251" t="s">
        <v>541</v>
      </c>
      <c r="L15" s="251" t="s">
        <v>542</v>
      </c>
      <c r="M15" s="251" t="s">
        <v>543</v>
      </c>
      <c r="N15" s="251" t="s">
        <v>544</v>
      </c>
      <c r="O15" s="251" t="s">
        <v>545</v>
      </c>
      <c r="P15" s="251" t="s">
        <v>546</v>
      </c>
      <c r="Q15" s="251" t="s">
        <v>547</v>
      </c>
      <c r="R15" s="251">
        <v>18</v>
      </c>
      <c r="S15" s="251" t="s">
        <v>548</v>
      </c>
      <c r="T15" s="251" t="s">
        <v>549</v>
      </c>
      <c r="U15" s="251" t="s">
        <v>549</v>
      </c>
      <c r="V15" s="251" t="s">
        <v>581</v>
      </c>
      <c r="W15" s="251" t="s">
        <v>582</v>
      </c>
      <c r="X15" s="251" t="s">
        <v>551</v>
      </c>
      <c r="Y15" s="251" t="s">
        <v>552</v>
      </c>
      <c r="Z15" s="251" t="s">
        <v>553</v>
      </c>
      <c r="AA15" s="251" t="s">
        <v>554</v>
      </c>
      <c r="AB15" s="251" t="s">
        <v>557</v>
      </c>
      <c r="AC15" s="251" t="s">
        <v>585</v>
      </c>
      <c r="AD15" s="251" t="s">
        <v>586</v>
      </c>
      <c r="AE15" s="255">
        <v>22173</v>
      </c>
      <c r="AF15" s="251" t="str">
        <f t="shared" si="0"/>
        <v>5.</v>
      </c>
      <c r="AG15" s="251" t="str">
        <f t="shared" si="0"/>
        <v>2.</v>
      </c>
      <c r="AH15" s="251" t="str">
        <f t="shared" si="0"/>
        <v>1.</v>
      </c>
      <c r="AI15" s="251" t="str">
        <f t="shared" si="0"/>
        <v>1.</v>
      </c>
      <c r="AJ15" s="251" t="str">
        <f t="shared" si="0"/>
        <v>9.</v>
      </c>
      <c r="AK15" s="251" t="str">
        <f t="shared" si="0"/>
        <v>3.</v>
      </c>
      <c r="AL15" s="251" t="str">
        <f t="shared" si="0"/>
        <v>99</v>
      </c>
      <c r="AM15" s="251" t="str">
        <f t="shared" si="1"/>
        <v>2.1.1.9.3.99</v>
      </c>
    </row>
    <row r="16" spans="1:39">
      <c r="A16" s="251">
        <v>2022</v>
      </c>
      <c r="B16" s="251" t="s">
        <v>533</v>
      </c>
      <c r="C16" s="251" t="s">
        <v>534</v>
      </c>
      <c r="D16" s="251" t="s">
        <v>535</v>
      </c>
      <c r="E16" s="251" t="s">
        <v>536</v>
      </c>
      <c r="F16" s="251" t="s">
        <v>491</v>
      </c>
      <c r="G16" s="251" t="s">
        <v>537</v>
      </c>
      <c r="H16" s="251" t="s">
        <v>538</v>
      </c>
      <c r="I16" s="251" t="s">
        <v>539</v>
      </c>
      <c r="J16" s="251" t="s">
        <v>540</v>
      </c>
      <c r="K16" s="251" t="s">
        <v>541</v>
      </c>
      <c r="L16" s="251" t="s">
        <v>542</v>
      </c>
      <c r="M16" s="251" t="s">
        <v>543</v>
      </c>
      <c r="N16" s="251" t="s">
        <v>544</v>
      </c>
      <c r="O16" s="251" t="s">
        <v>545</v>
      </c>
      <c r="P16" s="251" t="s">
        <v>546</v>
      </c>
      <c r="Q16" s="251" t="s">
        <v>547</v>
      </c>
      <c r="R16" s="251">
        <v>18</v>
      </c>
      <c r="S16" s="251" t="s">
        <v>548</v>
      </c>
      <c r="T16" s="251" t="s">
        <v>549</v>
      </c>
      <c r="U16" s="251" t="s">
        <v>549</v>
      </c>
      <c r="V16" s="251" t="s">
        <v>581</v>
      </c>
      <c r="W16" s="251" t="s">
        <v>582</v>
      </c>
      <c r="X16" s="251" t="s">
        <v>551</v>
      </c>
      <c r="Y16" s="251" t="s">
        <v>552</v>
      </c>
      <c r="Z16" s="251" t="s">
        <v>553</v>
      </c>
      <c r="AA16" s="251" t="s">
        <v>561</v>
      </c>
      <c r="AB16" s="251" t="s">
        <v>562</v>
      </c>
      <c r="AC16" s="251" t="s">
        <v>562</v>
      </c>
      <c r="AD16" s="251" t="s">
        <v>563</v>
      </c>
      <c r="AE16" s="255">
        <v>133035</v>
      </c>
      <c r="AF16" s="251" t="str">
        <f t="shared" si="0"/>
        <v>5.</v>
      </c>
      <c r="AG16" s="251" t="str">
        <f t="shared" si="0"/>
        <v>2.</v>
      </c>
      <c r="AH16" s="251" t="str">
        <f t="shared" si="0"/>
        <v>1.</v>
      </c>
      <c r="AI16" s="251" t="str">
        <f t="shared" si="0"/>
        <v>3.</v>
      </c>
      <c r="AJ16" s="251" t="str">
        <f t="shared" si="0"/>
        <v>1.</v>
      </c>
      <c r="AK16" s="251" t="str">
        <f t="shared" si="0"/>
        <v>1.</v>
      </c>
      <c r="AL16" s="251" t="str">
        <f t="shared" si="0"/>
        <v>5.</v>
      </c>
      <c r="AM16" s="251" t="str">
        <f t="shared" si="1"/>
        <v>2.1.3.1.1.5.</v>
      </c>
    </row>
    <row r="17" spans="1:39">
      <c r="A17" s="251">
        <v>2022</v>
      </c>
      <c r="B17" s="251" t="s">
        <v>533</v>
      </c>
      <c r="C17" s="251" t="s">
        <v>534</v>
      </c>
      <c r="D17" s="251" t="s">
        <v>535</v>
      </c>
      <c r="E17" s="251" t="s">
        <v>536</v>
      </c>
      <c r="F17" s="251" t="s">
        <v>491</v>
      </c>
      <c r="G17" s="251" t="s">
        <v>537</v>
      </c>
      <c r="H17" s="251" t="s">
        <v>538</v>
      </c>
      <c r="I17" s="251" t="s">
        <v>539</v>
      </c>
      <c r="J17" s="251" t="s">
        <v>540</v>
      </c>
      <c r="K17" s="251" t="s">
        <v>541</v>
      </c>
      <c r="L17" s="251" t="s">
        <v>542</v>
      </c>
      <c r="M17" s="251" t="s">
        <v>543</v>
      </c>
      <c r="N17" s="251" t="s">
        <v>544</v>
      </c>
      <c r="O17" s="251" t="s">
        <v>545</v>
      </c>
      <c r="P17" s="251" t="s">
        <v>546</v>
      </c>
      <c r="Q17" s="251" t="s">
        <v>547</v>
      </c>
      <c r="R17" s="251">
        <v>18</v>
      </c>
      <c r="S17" s="251" t="s">
        <v>548</v>
      </c>
      <c r="T17" s="251" t="s">
        <v>549</v>
      </c>
      <c r="U17" s="251" t="s">
        <v>549</v>
      </c>
      <c r="V17" s="251" t="s">
        <v>581</v>
      </c>
      <c r="W17" s="251" t="s">
        <v>582</v>
      </c>
      <c r="X17" s="251" t="s">
        <v>551</v>
      </c>
      <c r="Y17" s="251" t="s">
        <v>552</v>
      </c>
      <c r="Z17" s="251" t="s">
        <v>564</v>
      </c>
      <c r="AA17" s="251" t="s">
        <v>587</v>
      </c>
      <c r="AB17" s="251" t="s">
        <v>588</v>
      </c>
      <c r="AC17" s="251" t="s">
        <v>589</v>
      </c>
      <c r="AD17" s="251" t="s">
        <v>590</v>
      </c>
      <c r="AE17" s="255">
        <v>64814</v>
      </c>
      <c r="AF17" s="251" t="str">
        <f t="shared" si="0"/>
        <v>5.</v>
      </c>
      <c r="AG17" s="251" t="str">
        <f t="shared" si="0"/>
        <v>2.</v>
      </c>
      <c r="AH17" s="251" t="str">
        <f t="shared" si="0"/>
        <v>3.</v>
      </c>
      <c r="AI17" s="251" t="str">
        <f t="shared" si="0"/>
        <v>1.</v>
      </c>
      <c r="AJ17" s="251" t="str">
        <f t="shared" si="0"/>
        <v>3.</v>
      </c>
      <c r="AK17" s="251" t="str">
        <f t="shared" si="0"/>
        <v>1.</v>
      </c>
      <c r="AL17" s="251" t="str">
        <f t="shared" si="0"/>
        <v>1.</v>
      </c>
      <c r="AM17" s="251" t="str">
        <f t="shared" si="1"/>
        <v>2.3.1.3.1.1.</v>
      </c>
    </row>
    <row r="18" spans="1:39">
      <c r="A18" s="251">
        <v>2022</v>
      </c>
      <c r="B18" s="251" t="s">
        <v>533</v>
      </c>
      <c r="C18" s="251" t="s">
        <v>534</v>
      </c>
      <c r="D18" s="251" t="s">
        <v>535</v>
      </c>
      <c r="E18" s="251" t="s">
        <v>536</v>
      </c>
      <c r="F18" s="251" t="s">
        <v>491</v>
      </c>
      <c r="G18" s="251" t="s">
        <v>537</v>
      </c>
      <c r="H18" s="251" t="s">
        <v>538</v>
      </c>
      <c r="I18" s="251" t="s">
        <v>539</v>
      </c>
      <c r="J18" s="251" t="s">
        <v>540</v>
      </c>
      <c r="K18" s="251" t="s">
        <v>541</v>
      </c>
      <c r="L18" s="251" t="s">
        <v>542</v>
      </c>
      <c r="M18" s="251" t="s">
        <v>543</v>
      </c>
      <c r="N18" s="251" t="s">
        <v>544</v>
      </c>
      <c r="O18" s="251" t="s">
        <v>545</v>
      </c>
      <c r="P18" s="251" t="s">
        <v>546</v>
      </c>
      <c r="Q18" s="251" t="s">
        <v>547</v>
      </c>
      <c r="R18" s="251">
        <v>18</v>
      </c>
      <c r="S18" s="251" t="s">
        <v>548</v>
      </c>
      <c r="T18" s="251" t="s">
        <v>549</v>
      </c>
      <c r="U18" s="251" t="s">
        <v>549</v>
      </c>
      <c r="V18" s="251" t="s">
        <v>581</v>
      </c>
      <c r="W18" s="251" t="s">
        <v>582</v>
      </c>
      <c r="X18" s="251" t="s">
        <v>551</v>
      </c>
      <c r="Y18" s="251" t="s">
        <v>552</v>
      </c>
      <c r="Z18" s="251" t="s">
        <v>564</v>
      </c>
      <c r="AA18" s="251" t="s">
        <v>587</v>
      </c>
      <c r="AB18" s="251" t="s">
        <v>591</v>
      </c>
      <c r="AC18" s="251" t="s">
        <v>592</v>
      </c>
      <c r="AD18" s="251" t="s">
        <v>593</v>
      </c>
      <c r="AE18" s="255">
        <v>1260064</v>
      </c>
      <c r="AF18" s="251" t="str">
        <f t="shared" ref="AF18:AL54" si="2">LEFT(X18,2)</f>
        <v>5.</v>
      </c>
      <c r="AG18" s="251" t="str">
        <f t="shared" si="2"/>
        <v>2.</v>
      </c>
      <c r="AH18" s="251" t="str">
        <f t="shared" si="2"/>
        <v>3.</v>
      </c>
      <c r="AI18" s="251" t="str">
        <f t="shared" si="2"/>
        <v>1.</v>
      </c>
      <c r="AJ18" s="251" t="str">
        <f t="shared" si="2"/>
        <v>99</v>
      </c>
      <c r="AK18" s="251" t="str">
        <f t="shared" si="2"/>
        <v>1.</v>
      </c>
      <c r="AL18" s="251" t="str">
        <f t="shared" si="2"/>
        <v>3.</v>
      </c>
      <c r="AM18" s="251" t="str">
        <f t="shared" si="1"/>
        <v>2.3.1.991.3.</v>
      </c>
    </row>
    <row r="19" spans="1:39">
      <c r="A19" s="251">
        <v>2022</v>
      </c>
      <c r="B19" s="251" t="s">
        <v>533</v>
      </c>
      <c r="C19" s="251" t="s">
        <v>534</v>
      </c>
      <c r="D19" s="251" t="s">
        <v>535</v>
      </c>
      <c r="E19" s="251" t="s">
        <v>536</v>
      </c>
      <c r="F19" s="251" t="s">
        <v>491</v>
      </c>
      <c r="G19" s="251" t="s">
        <v>537</v>
      </c>
      <c r="H19" s="251" t="s">
        <v>538</v>
      </c>
      <c r="I19" s="251" t="s">
        <v>539</v>
      </c>
      <c r="J19" s="251" t="s">
        <v>540</v>
      </c>
      <c r="K19" s="251" t="s">
        <v>541</v>
      </c>
      <c r="L19" s="251" t="s">
        <v>542</v>
      </c>
      <c r="M19" s="251" t="s">
        <v>543</v>
      </c>
      <c r="N19" s="251" t="s">
        <v>544</v>
      </c>
      <c r="O19" s="251" t="s">
        <v>545</v>
      </c>
      <c r="P19" s="251" t="s">
        <v>546</v>
      </c>
      <c r="Q19" s="251" t="s">
        <v>547</v>
      </c>
      <c r="R19" s="251">
        <v>18</v>
      </c>
      <c r="S19" s="251" t="s">
        <v>548</v>
      </c>
      <c r="T19" s="251" t="s">
        <v>549</v>
      </c>
      <c r="U19" s="251" t="s">
        <v>549</v>
      </c>
      <c r="V19" s="251" t="s">
        <v>581</v>
      </c>
      <c r="W19" s="251" t="s">
        <v>582</v>
      </c>
      <c r="X19" s="251" t="s">
        <v>551</v>
      </c>
      <c r="Y19" s="251" t="s">
        <v>552</v>
      </c>
      <c r="Z19" s="251" t="s">
        <v>564</v>
      </c>
      <c r="AA19" s="251" t="s">
        <v>565</v>
      </c>
      <c r="AB19" s="251" t="s">
        <v>594</v>
      </c>
      <c r="AC19" s="251" t="s">
        <v>595</v>
      </c>
      <c r="AD19" s="251" t="s">
        <v>596</v>
      </c>
      <c r="AE19" s="255">
        <v>7950</v>
      </c>
      <c r="AF19" s="251" t="str">
        <f t="shared" si="2"/>
        <v>5.</v>
      </c>
      <c r="AG19" s="251" t="str">
        <f t="shared" si="2"/>
        <v>2.</v>
      </c>
      <c r="AH19" s="251" t="str">
        <f t="shared" si="2"/>
        <v>3.</v>
      </c>
      <c r="AI19" s="251" t="str">
        <f t="shared" si="2"/>
        <v>2.</v>
      </c>
      <c r="AJ19" s="251" t="str">
        <f t="shared" si="2"/>
        <v>1.</v>
      </c>
      <c r="AK19" s="251" t="str">
        <f t="shared" si="2"/>
        <v>2.</v>
      </c>
      <c r="AL19" s="251" t="str">
        <f t="shared" si="2"/>
        <v>99</v>
      </c>
      <c r="AM19" s="251" t="str">
        <f t="shared" si="1"/>
        <v>2.3.2.1.2.99</v>
      </c>
    </row>
    <row r="20" spans="1:39">
      <c r="A20" s="251">
        <v>2022</v>
      </c>
      <c r="B20" s="251" t="s">
        <v>533</v>
      </c>
      <c r="C20" s="251" t="s">
        <v>534</v>
      </c>
      <c r="D20" s="251" t="s">
        <v>535</v>
      </c>
      <c r="E20" s="251" t="s">
        <v>536</v>
      </c>
      <c r="F20" s="251" t="s">
        <v>491</v>
      </c>
      <c r="G20" s="251" t="s">
        <v>537</v>
      </c>
      <c r="H20" s="251" t="s">
        <v>538</v>
      </c>
      <c r="I20" s="251" t="s">
        <v>539</v>
      </c>
      <c r="J20" s="251" t="s">
        <v>540</v>
      </c>
      <c r="K20" s="251" t="s">
        <v>541</v>
      </c>
      <c r="L20" s="251" t="s">
        <v>542</v>
      </c>
      <c r="M20" s="251" t="s">
        <v>543</v>
      </c>
      <c r="N20" s="251" t="s">
        <v>544</v>
      </c>
      <c r="O20" s="251" t="s">
        <v>545</v>
      </c>
      <c r="P20" s="251" t="s">
        <v>546</v>
      </c>
      <c r="Q20" s="251" t="s">
        <v>547</v>
      </c>
      <c r="R20" s="251">
        <v>18</v>
      </c>
      <c r="S20" s="251" t="s">
        <v>548</v>
      </c>
      <c r="T20" s="251" t="s">
        <v>549</v>
      </c>
      <c r="U20" s="251" t="s">
        <v>549</v>
      </c>
      <c r="V20" s="251" t="s">
        <v>581</v>
      </c>
      <c r="W20" s="251" t="s">
        <v>582</v>
      </c>
      <c r="X20" s="251" t="s">
        <v>551</v>
      </c>
      <c r="Y20" s="251" t="s">
        <v>552</v>
      </c>
      <c r="Z20" s="251" t="s">
        <v>564</v>
      </c>
      <c r="AA20" s="251" t="s">
        <v>565</v>
      </c>
      <c r="AB20" s="251" t="s">
        <v>566</v>
      </c>
      <c r="AC20" s="251" t="s">
        <v>597</v>
      </c>
      <c r="AD20" s="251" t="s">
        <v>598</v>
      </c>
      <c r="AE20" s="255">
        <v>37799</v>
      </c>
      <c r="AF20" s="251" t="str">
        <f t="shared" si="2"/>
        <v>5.</v>
      </c>
      <c r="AG20" s="251" t="str">
        <f t="shared" si="2"/>
        <v>2.</v>
      </c>
      <c r="AH20" s="251" t="str">
        <f t="shared" si="2"/>
        <v>3.</v>
      </c>
      <c r="AI20" s="251" t="str">
        <f t="shared" si="2"/>
        <v>2.</v>
      </c>
      <c r="AJ20" s="251" t="str">
        <f t="shared" si="2"/>
        <v>2.</v>
      </c>
      <c r="AK20" s="251" t="str">
        <f t="shared" si="2"/>
        <v>1.</v>
      </c>
      <c r="AL20" s="251" t="str">
        <f t="shared" si="2"/>
        <v>1.</v>
      </c>
      <c r="AM20" s="251" t="str">
        <f t="shared" si="1"/>
        <v>2.3.2.2.1.1.</v>
      </c>
    </row>
    <row r="21" spans="1:39">
      <c r="A21" s="251">
        <v>2022</v>
      </c>
      <c r="B21" s="251" t="s">
        <v>533</v>
      </c>
      <c r="C21" s="251" t="s">
        <v>534</v>
      </c>
      <c r="D21" s="251" t="s">
        <v>535</v>
      </c>
      <c r="E21" s="251" t="s">
        <v>536</v>
      </c>
      <c r="F21" s="251" t="s">
        <v>491</v>
      </c>
      <c r="G21" s="251" t="s">
        <v>537</v>
      </c>
      <c r="H21" s="251" t="s">
        <v>538</v>
      </c>
      <c r="I21" s="251" t="s">
        <v>539</v>
      </c>
      <c r="J21" s="251" t="s">
        <v>540</v>
      </c>
      <c r="K21" s="251" t="s">
        <v>541</v>
      </c>
      <c r="L21" s="251" t="s">
        <v>542</v>
      </c>
      <c r="M21" s="251" t="s">
        <v>543</v>
      </c>
      <c r="N21" s="251" t="s">
        <v>544</v>
      </c>
      <c r="O21" s="251" t="s">
        <v>545</v>
      </c>
      <c r="P21" s="251" t="s">
        <v>546</v>
      </c>
      <c r="Q21" s="251" t="s">
        <v>547</v>
      </c>
      <c r="R21" s="251">
        <v>18</v>
      </c>
      <c r="S21" s="251" t="s">
        <v>548</v>
      </c>
      <c r="T21" s="251" t="s">
        <v>549</v>
      </c>
      <c r="U21" s="251" t="s">
        <v>549</v>
      </c>
      <c r="V21" s="251" t="s">
        <v>581</v>
      </c>
      <c r="W21" s="251" t="s">
        <v>582</v>
      </c>
      <c r="X21" s="251" t="s">
        <v>551</v>
      </c>
      <c r="Y21" s="251" t="s">
        <v>552</v>
      </c>
      <c r="Z21" s="251" t="s">
        <v>564</v>
      </c>
      <c r="AA21" s="251" t="s">
        <v>565</v>
      </c>
      <c r="AB21" s="251" t="s">
        <v>566</v>
      </c>
      <c r="AC21" s="251" t="s">
        <v>597</v>
      </c>
      <c r="AD21" s="251" t="s">
        <v>599</v>
      </c>
      <c r="AE21" s="255">
        <v>5014</v>
      </c>
      <c r="AF21" s="251" t="str">
        <f t="shared" si="2"/>
        <v>5.</v>
      </c>
      <c r="AG21" s="251" t="str">
        <f t="shared" si="2"/>
        <v>2.</v>
      </c>
      <c r="AH21" s="251" t="str">
        <f t="shared" si="2"/>
        <v>3.</v>
      </c>
      <c r="AI21" s="251" t="str">
        <f t="shared" si="2"/>
        <v>2.</v>
      </c>
      <c r="AJ21" s="251" t="str">
        <f t="shared" si="2"/>
        <v>2.</v>
      </c>
      <c r="AK21" s="251" t="str">
        <f t="shared" si="2"/>
        <v>1.</v>
      </c>
      <c r="AL21" s="251" t="str">
        <f t="shared" si="2"/>
        <v>2.</v>
      </c>
      <c r="AM21" s="251" t="str">
        <f t="shared" si="1"/>
        <v>2.3.2.2.1.2.</v>
      </c>
    </row>
    <row r="22" spans="1:39">
      <c r="A22" s="251">
        <v>2022</v>
      </c>
      <c r="B22" s="251" t="s">
        <v>533</v>
      </c>
      <c r="C22" s="251" t="s">
        <v>534</v>
      </c>
      <c r="D22" s="251" t="s">
        <v>535</v>
      </c>
      <c r="E22" s="251" t="s">
        <v>536</v>
      </c>
      <c r="F22" s="251" t="s">
        <v>491</v>
      </c>
      <c r="G22" s="251" t="s">
        <v>537</v>
      </c>
      <c r="H22" s="251" t="s">
        <v>538</v>
      </c>
      <c r="I22" s="251" t="s">
        <v>539</v>
      </c>
      <c r="J22" s="251" t="s">
        <v>540</v>
      </c>
      <c r="K22" s="251" t="s">
        <v>541</v>
      </c>
      <c r="L22" s="251" t="s">
        <v>542</v>
      </c>
      <c r="M22" s="251" t="s">
        <v>543</v>
      </c>
      <c r="N22" s="251" t="s">
        <v>544</v>
      </c>
      <c r="O22" s="251" t="s">
        <v>545</v>
      </c>
      <c r="P22" s="251" t="s">
        <v>546</v>
      </c>
      <c r="Q22" s="251" t="s">
        <v>547</v>
      </c>
      <c r="R22" s="251">
        <v>18</v>
      </c>
      <c r="S22" s="251" t="s">
        <v>548</v>
      </c>
      <c r="T22" s="251" t="s">
        <v>549</v>
      </c>
      <c r="U22" s="251" t="s">
        <v>549</v>
      </c>
      <c r="V22" s="251" t="s">
        <v>581</v>
      </c>
      <c r="W22" s="251" t="s">
        <v>582</v>
      </c>
      <c r="X22" s="251" t="s">
        <v>551</v>
      </c>
      <c r="Y22" s="251" t="s">
        <v>552</v>
      </c>
      <c r="Z22" s="251" t="s">
        <v>564</v>
      </c>
      <c r="AA22" s="251" t="s">
        <v>565</v>
      </c>
      <c r="AB22" s="251" t="s">
        <v>566</v>
      </c>
      <c r="AC22" s="251" t="s">
        <v>600</v>
      </c>
      <c r="AD22" s="251" t="s">
        <v>601</v>
      </c>
      <c r="AE22" s="255">
        <v>20280</v>
      </c>
      <c r="AF22" s="251" t="str">
        <f t="shared" si="2"/>
        <v>5.</v>
      </c>
      <c r="AG22" s="251" t="str">
        <f t="shared" si="2"/>
        <v>2.</v>
      </c>
      <c r="AH22" s="251" t="str">
        <f t="shared" si="2"/>
        <v>3.</v>
      </c>
      <c r="AI22" s="251" t="str">
        <f t="shared" si="2"/>
        <v>2.</v>
      </c>
      <c r="AJ22" s="251" t="str">
        <f t="shared" si="2"/>
        <v>2.</v>
      </c>
      <c r="AK22" s="251" t="str">
        <f t="shared" si="2"/>
        <v>2.</v>
      </c>
      <c r="AL22" s="251" t="str">
        <f t="shared" si="2"/>
        <v>1.</v>
      </c>
      <c r="AM22" s="251" t="str">
        <f t="shared" si="1"/>
        <v>2.3.2.2.2.1.</v>
      </c>
    </row>
    <row r="23" spans="1:39">
      <c r="A23" s="251">
        <v>2022</v>
      </c>
      <c r="B23" s="251" t="s">
        <v>533</v>
      </c>
      <c r="C23" s="251" t="s">
        <v>534</v>
      </c>
      <c r="D23" s="251" t="s">
        <v>535</v>
      </c>
      <c r="E23" s="251" t="s">
        <v>536</v>
      </c>
      <c r="F23" s="251" t="s">
        <v>491</v>
      </c>
      <c r="G23" s="251" t="s">
        <v>537</v>
      </c>
      <c r="H23" s="251" t="s">
        <v>538</v>
      </c>
      <c r="I23" s="251" t="s">
        <v>539</v>
      </c>
      <c r="J23" s="251" t="s">
        <v>540</v>
      </c>
      <c r="K23" s="251" t="s">
        <v>541</v>
      </c>
      <c r="L23" s="251" t="s">
        <v>542</v>
      </c>
      <c r="M23" s="251" t="s">
        <v>543</v>
      </c>
      <c r="N23" s="251" t="s">
        <v>544</v>
      </c>
      <c r="O23" s="251" t="s">
        <v>545</v>
      </c>
      <c r="P23" s="251" t="s">
        <v>546</v>
      </c>
      <c r="Q23" s="251" t="s">
        <v>547</v>
      </c>
      <c r="R23" s="251">
        <v>18</v>
      </c>
      <c r="S23" s="251" t="s">
        <v>548</v>
      </c>
      <c r="T23" s="251" t="s">
        <v>549</v>
      </c>
      <c r="U23" s="251" t="s">
        <v>549</v>
      </c>
      <c r="V23" s="251" t="s">
        <v>581</v>
      </c>
      <c r="W23" s="251" t="s">
        <v>582</v>
      </c>
      <c r="X23" s="251" t="s">
        <v>551</v>
      </c>
      <c r="Y23" s="251" t="s">
        <v>552</v>
      </c>
      <c r="Z23" s="251" t="s">
        <v>564</v>
      </c>
      <c r="AA23" s="251" t="s">
        <v>565</v>
      </c>
      <c r="AB23" s="251" t="s">
        <v>566</v>
      </c>
      <c r="AC23" s="251" t="s">
        <v>600</v>
      </c>
      <c r="AD23" s="251" t="s">
        <v>602</v>
      </c>
      <c r="AE23" s="255">
        <v>2415</v>
      </c>
      <c r="AF23" s="251" t="str">
        <f t="shared" si="2"/>
        <v>5.</v>
      </c>
      <c r="AG23" s="251" t="str">
        <f t="shared" si="2"/>
        <v>2.</v>
      </c>
      <c r="AH23" s="251" t="str">
        <f t="shared" si="2"/>
        <v>3.</v>
      </c>
      <c r="AI23" s="251" t="str">
        <f t="shared" si="2"/>
        <v>2.</v>
      </c>
      <c r="AJ23" s="251" t="str">
        <f t="shared" si="2"/>
        <v>2.</v>
      </c>
      <c r="AK23" s="251" t="str">
        <f t="shared" si="2"/>
        <v>2.</v>
      </c>
      <c r="AL23" s="251" t="str">
        <f t="shared" si="2"/>
        <v>2.</v>
      </c>
      <c r="AM23" s="251" t="str">
        <f t="shared" si="1"/>
        <v>2.3.2.2.2.2.</v>
      </c>
    </row>
    <row r="24" spans="1:39">
      <c r="A24" s="251">
        <v>2022</v>
      </c>
      <c r="B24" s="251" t="s">
        <v>533</v>
      </c>
      <c r="C24" s="251" t="s">
        <v>534</v>
      </c>
      <c r="D24" s="251" t="s">
        <v>535</v>
      </c>
      <c r="E24" s="251" t="s">
        <v>536</v>
      </c>
      <c r="F24" s="251" t="s">
        <v>491</v>
      </c>
      <c r="G24" s="251" t="s">
        <v>537</v>
      </c>
      <c r="H24" s="251" t="s">
        <v>538</v>
      </c>
      <c r="I24" s="251" t="s">
        <v>539</v>
      </c>
      <c r="J24" s="251" t="s">
        <v>540</v>
      </c>
      <c r="K24" s="251" t="s">
        <v>541</v>
      </c>
      <c r="L24" s="251" t="s">
        <v>542</v>
      </c>
      <c r="M24" s="251" t="s">
        <v>543</v>
      </c>
      <c r="N24" s="251" t="s">
        <v>544</v>
      </c>
      <c r="O24" s="251" t="s">
        <v>545</v>
      </c>
      <c r="P24" s="251" t="s">
        <v>546</v>
      </c>
      <c r="Q24" s="251" t="s">
        <v>547</v>
      </c>
      <c r="R24" s="251">
        <v>18</v>
      </c>
      <c r="S24" s="251" t="s">
        <v>548</v>
      </c>
      <c r="T24" s="251" t="s">
        <v>549</v>
      </c>
      <c r="U24" s="251" t="s">
        <v>549</v>
      </c>
      <c r="V24" s="251" t="s">
        <v>581</v>
      </c>
      <c r="W24" s="251" t="s">
        <v>582</v>
      </c>
      <c r="X24" s="251" t="s">
        <v>551</v>
      </c>
      <c r="Y24" s="251" t="s">
        <v>552</v>
      </c>
      <c r="Z24" s="251" t="s">
        <v>564</v>
      </c>
      <c r="AA24" s="251" t="s">
        <v>565</v>
      </c>
      <c r="AB24" s="251" t="s">
        <v>566</v>
      </c>
      <c r="AC24" s="251" t="s">
        <v>567</v>
      </c>
      <c r="AD24" s="251" t="s">
        <v>568</v>
      </c>
      <c r="AE24" s="255">
        <v>1597324</v>
      </c>
      <c r="AF24" s="251" t="str">
        <f t="shared" si="2"/>
        <v>5.</v>
      </c>
      <c r="AG24" s="251" t="str">
        <f t="shared" si="2"/>
        <v>2.</v>
      </c>
      <c r="AH24" s="251" t="str">
        <f t="shared" si="2"/>
        <v>3.</v>
      </c>
      <c r="AI24" s="251" t="str">
        <f t="shared" si="2"/>
        <v>2.</v>
      </c>
      <c r="AJ24" s="251" t="str">
        <f t="shared" si="2"/>
        <v>2.</v>
      </c>
      <c r="AK24" s="251" t="str">
        <f t="shared" si="2"/>
        <v>3.</v>
      </c>
      <c r="AL24" s="251" t="str">
        <f t="shared" si="2"/>
        <v>1.</v>
      </c>
      <c r="AM24" s="251" t="str">
        <f t="shared" si="1"/>
        <v>2.3.2.2.3.1.</v>
      </c>
    </row>
    <row r="25" spans="1:39">
      <c r="A25" s="251">
        <v>2022</v>
      </c>
      <c r="B25" s="251" t="s">
        <v>533</v>
      </c>
      <c r="C25" s="251" t="s">
        <v>534</v>
      </c>
      <c r="D25" s="251" t="s">
        <v>535</v>
      </c>
      <c r="E25" s="251" t="s">
        <v>536</v>
      </c>
      <c r="F25" s="251" t="s">
        <v>491</v>
      </c>
      <c r="G25" s="251" t="s">
        <v>537</v>
      </c>
      <c r="H25" s="251" t="s">
        <v>538</v>
      </c>
      <c r="I25" s="251" t="s">
        <v>539</v>
      </c>
      <c r="J25" s="251" t="s">
        <v>540</v>
      </c>
      <c r="K25" s="251" t="s">
        <v>541</v>
      </c>
      <c r="L25" s="251" t="s">
        <v>542</v>
      </c>
      <c r="M25" s="251" t="s">
        <v>543</v>
      </c>
      <c r="N25" s="251" t="s">
        <v>544</v>
      </c>
      <c r="O25" s="251" t="s">
        <v>545</v>
      </c>
      <c r="P25" s="251" t="s">
        <v>546</v>
      </c>
      <c r="Q25" s="251" t="s">
        <v>547</v>
      </c>
      <c r="R25" s="251">
        <v>18</v>
      </c>
      <c r="S25" s="251" t="s">
        <v>548</v>
      </c>
      <c r="T25" s="251" t="s">
        <v>549</v>
      </c>
      <c r="U25" s="251" t="s">
        <v>549</v>
      </c>
      <c r="V25" s="251" t="s">
        <v>581</v>
      </c>
      <c r="W25" s="251" t="s">
        <v>582</v>
      </c>
      <c r="X25" s="251" t="s">
        <v>551</v>
      </c>
      <c r="Y25" s="251" t="s">
        <v>552</v>
      </c>
      <c r="Z25" s="251" t="s">
        <v>564</v>
      </c>
      <c r="AA25" s="251" t="s">
        <v>565</v>
      </c>
      <c r="AB25" s="251" t="s">
        <v>569</v>
      </c>
      <c r="AC25" s="251" t="s">
        <v>570</v>
      </c>
      <c r="AD25" s="251" t="s">
        <v>603</v>
      </c>
      <c r="AE25" s="255">
        <v>275920</v>
      </c>
      <c r="AF25" s="251" t="str">
        <f t="shared" si="2"/>
        <v>5.</v>
      </c>
      <c r="AG25" s="251" t="str">
        <f t="shared" si="2"/>
        <v>2.</v>
      </c>
      <c r="AH25" s="251" t="str">
        <f t="shared" si="2"/>
        <v>3.</v>
      </c>
      <c r="AI25" s="251" t="str">
        <f t="shared" si="2"/>
        <v>2.</v>
      </c>
      <c r="AJ25" s="251" t="str">
        <f t="shared" si="2"/>
        <v>3.</v>
      </c>
      <c r="AK25" s="251" t="str">
        <f t="shared" si="2"/>
        <v>1.</v>
      </c>
      <c r="AL25" s="251" t="str">
        <f t="shared" si="2"/>
        <v>1.</v>
      </c>
      <c r="AM25" s="251" t="str">
        <f t="shared" si="1"/>
        <v>2.3.2.3.1.1.</v>
      </c>
    </row>
    <row r="26" spans="1:39">
      <c r="A26" s="251">
        <v>2022</v>
      </c>
      <c r="B26" s="251" t="s">
        <v>533</v>
      </c>
      <c r="C26" s="251" t="s">
        <v>534</v>
      </c>
      <c r="D26" s="251" t="s">
        <v>535</v>
      </c>
      <c r="E26" s="251" t="s">
        <v>536</v>
      </c>
      <c r="F26" s="251" t="s">
        <v>491</v>
      </c>
      <c r="G26" s="251" t="s">
        <v>537</v>
      </c>
      <c r="H26" s="251" t="s">
        <v>538</v>
      </c>
      <c r="I26" s="251" t="s">
        <v>539</v>
      </c>
      <c r="J26" s="251" t="s">
        <v>540</v>
      </c>
      <c r="K26" s="251" t="s">
        <v>541</v>
      </c>
      <c r="L26" s="251" t="s">
        <v>542</v>
      </c>
      <c r="M26" s="251" t="s">
        <v>543</v>
      </c>
      <c r="N26" s="251" t="s">
        <v>544</v>
      </c>
      <c r="O26" s="251" t="s">
        <v>545</v>
      </c>
      <c r="P26" s="251" t="s">
        <v>546</v>
      </c>
      <c r="Q26" s="251" t="s">
        <v>547</v>
      </c>
      <c r="R26" s="251">
        <v>18</v>
      </c>
      <c r="S26" s="251" t="s">
        <v>548</v>
      </c>
      <c r="T26" s="251" t="s">
        <v>549</v>
      </c>
      <c r="U26" s="251" t="s">
        <v>549</v>
      </c>
      <c r="V26" s="251" t="s">
        <v>581</v>
      </c>
      <c r="W26" s="251" t="s">
        <v>582</v>
      </c>
      <c r="X26" s="251" t="s">
        <v>551</v>
      </c>
      <c r="Y26" s="251" t="s">
        <v>552</v>
      </c>
      <c r="Z26" s="251" t="s">
        <v>564</v>
      </c>
      <c r="AA26" s="251" t="s">
        <v>565</v>
      </c>
      <c r="AB26" s="251" t="s">
        <v>569</v>
      </c>
      <c r="AC26" s="251" t="s">
        <v>570</v>
      </c>
      <c r="AD26" s="251" t="s">
        <v>571</v>
      </c>
      <c r="AE26" s="255">
        <v>67659</v>
      </c>
      <c r="AF26" s="251" t="str">
        <f t="shared" si="2"/>
        <v>5.</v>
      </c>
      <c r="AG26" s="251" t="str">
        <f t="shared" si="2"/>
        <v>2.</v>
      </c>
      <c r="AH26" s="251" t="str">
        <f t="shared" si="2"/>
        <v>3.</v>
      </c>
      <c r="AI26" s="251" t="str">
        <f t="shared" si="2"/>
        <v>2.</v>
      </c>
      <c r="AJ26" s="251" t="str">
        <f t="shared" si="2"/>
        <v>3.</v>
      </c>
      <c r="AK26" s="251" t="str">
        <f t="shared" si="2"/>
        <v>1.</v>
      </c>
      <c r="AL26" s="251" t="str">
        <f t="shared" si="2"/>
        <v>2.</v>
      </c>
      <c r="AM26" s="251" t="str">
        <f t="shared" si="1"/>
        <v>2.3.2.3.1.2.</v>
      </c>
    </row>
    <row r="27" spans="1:39">
      <c r="A27" s="251">
        <v>2022</v>
      </c>
      <c r="B27" s="251" t="s">
        <v>533</v>
      </c>
      <c r="C27" s="251" t="s">
        <v>534</v>
      </c>
      <c r="D27" s="251" t="s">
        <v>535</v>
      </c>
      <c r="E27" s="251" t="s">
        <v>536</v>
      </c>
      <c r="F27" s="251" t="s">
        <v>491</v>
      </c>
      <c r="G27" s="251" t="s">
        <v>537</v>
      </c>
      <c r="H27" s="251" t="s">
        <v>538</v>
      </c>
      <c r="I27" s="251" t="s">
        <v>539</v>
      </c>
      <c r="J27" s="251" t="s">
        <v>540</v>
      </c>
      <c r="K27" s="251" t="s">
        <v>541</v>
      </c>
      <c r="L27" s="251" t="s">
        <v>542</v>
      </c>
      <c r="M27" s="251" t="s">
        <v>543</v>
      </c>
      <c r="N27" s="251" t="s">
        <v>544</v>
      </c>
      <c r="O27" s="251" t="s">
        <v>545</v>
      </c>
      <c r="P27" s="251" t="s">
        <v>546</v>
      </c>
      <c r="Q27" s="251" t="s">
        <v>547</v>
      </c>
      <c r="R27" s="251">
        <v>18</v>
      </c>
      <c r="S27" s="251" t="s">
        <v>548</v>
      </c>
      <c r="T27" s="251" t="s">
        <v>549</v>
      </c>
      <c r="U27" s="251" t="s">
        <v>549</v>
      </c>
      <c r="V27" s="251" t="s">
        <v>581</v>
      </c>
      <c r="W27" s="251" t="s">
        <v>582</v>
      </c>
      <c r="X27" s="251" t="s">
        <v>551</v>
      </c>
      <c r="Y27" s="251" t="s">
        <v>552</v>
      </c>
      <c r="Z27" s="251" t="s">
        <v>564</v>
      </c>
      <c r="AA27" s="251" t="s">
        <v>565</v>
      </c>
      <c r="AB27" s="251" t="s">
        <v>604</v>
      </c>
      <c r="AC27" s="251" t="s">
        <v>605</v>
      </c>
      <c r="AD27" s="251" t="s">
        <v>606</v>
      </c>
      <c r="AE27" s="255">
        <v>5430</v>
      </c>
      <c r="AF27" s="251" t="str">
        <f t="shared" si="2"/>
        <v>5.</v>
      </c>
      <c r="AG27" s="251" t="str">
        <f t="shared" si="2"/>
        <v>2.</v>
      </c>
      <c r="AH27" s="251" t="str">
        <f t="shared" si="2"/>
        <v>3.</v>
      </c>
      <c r="AI27" s="251" t="str">
        <f t="shared" si="2"/>
        <v>2.</v>
      </c>
      <c r="AJ27" s="251" t="str">
        <f t="shared" si="2"/>
        <v>4.</v>
      </c>
      <c r="AK27" s="251" t="str">
        <f t="shared" si="2"/>
        <v>5.</v>
      </c>
      <c r="AL27" s="251" t="str">
        <f t="shared" si="2"/>
        <v>1.</v>
      </c>
      <c r="AM27" s="251" t="str">
        <f t="shared" si="1"/>
        <v>2.3.2.4.5.1.</v>
      </c>
    </row>
    <row r="28" spans="1:39">
      <c r="A28" s="251">
        <v>2022</v>
      </c>
      <c r="B28" s="251" t="s">
        <v>533</v>
      </c>
      <c r="C28" s="251" t="s">
        <v>534</v>
      </c>
      <c r="D28" s="251" t="s">
        <v>535</v>
      </c>
      <c r="E28" s="251" t="s">
        <v>536</v>
      </c>
      <c r="F28" s="251" t="s">
        <v>491</v>
      </c>
      <c r="G28" s="251" t="s">
        <v>537</v>
      </c>
      <c r="H28" s="251" t="s">
        <v>538</v>
      </c>
      <c r="I28" s="251" t="s">
        <v>539</v>
      </c>
      <c r="J28" s="251" t="s">
        <v>540</v>
      </c>
      <c r="K28" s="251" t="s">
        <v>541</v>
      </c>
      <c r="L28" s="251" t="s">
        <v>542</v>
      </c>
      <c r="M28" s="251" t="s">
        <v>543</v>
      </c>
      <c r="N28" s="251" t="s">
        <v>544</v>
      </c>
      <c r="O28" s="251" t="s">
        <v>545</v>
      </c>
      <c r="P28" s="251" t="s">
        <v>546</v>
      </c>
      <c r="Q28" s="251" t="s">
        <v>547</v>
      </c>
      <c r="R28" s="251">
        <v>18</v>
      </c>
      <c r="S28" s="251" t="s">
        <v>548</v>
      </c>
      <c r="T28" s="251" t="s">
        <v>549</v>
      </c>
      <c r="U28" s="251" t="s">
        <v>549</v>
      </c>
      <c r="V28" s="251" t="s">
        <v>581</v>
      </c>
      <c r="W28" s="251" t="s">
        <v>582</v>
      </c>
      <c r="X28" s="251" t="s">
        <v>551</v>
      </c>
      <c r="Y28" s="251" t="s">
        <v>552</v>
      </c>
      <c r="Z28" s="251" t="s">
        <v>564</v>
      </c>
      <c r="AA28" s="251" t="s">
        <v>565</v>
      </c>
      <c r="AB28" s="251" t="s">
        <v>604</v>
      </c>
      <c r="AC28" s="251" t="s">
        <v>607</v>
      </c>
      <c r="AD28" s="251" t="s">
        <v>608</v>
      </c>
      <c r="AE28" s="255">
        <v>62754</v>
      </c>
      <c r="AF28" s="251" t="str">
        <f t="shared" si="2"/>
        <v>5.</v>
      </c>
      <c r="AG28" s="251" t="str">
        <f t="shared" si="2"/>
        <v>2.</v>
      </c>
      <c r="AH28" s="251" t="str">
        <f t="shared" si="2"/>
        <v>3.</v>
      </c>
      <c r="AI28" s="251" t="str">
        <f t="shared" si="2"/>
        <v>2.</v>
      </c>
      <c r="AJ28" s="251" t="str">
        <f t="shared" si="2"/>
        <v>4.</v>
      </c>
      <c r="AK28" s="251" t="str">
        <f t="shared" si="2"/>
        <v>7.</v>
      </c>
      <c r="AL28" s="251" t="str">
        <f t="shared" si="2"/>
        <v>1.</v>
      </c>
      <c r="AM28" s="251" t="str">
        <f t="shared" si="1"/>
        <v>2.3.2.4.7.1.</v>
      </c>
    </row>
    <row r="29" spans="1:39">
      <c r="A29" s="251">
        <v>2022</v>
      </c>
      <c r="B29" s="251" t="s">
        <v>533</v>
      </c>
      <c r="C29" s="251" t="s">
        <v>534</v>
      </c>
      <c r="D29" s="251" t="s">
        <v>535</v>
      </c>
      <c r="E29" s="251" t="s">
        <v>536</v>
      </c>
      <c r="F29" s="251" t="s">
        <v>491</v>
      </c>
      <c r="G29" s="251" t="s">
        <v>537</v>
      </c>
      <c r="H29" s="251" t="s">
        <v>538</v>
      </c>
      <c r="I29" s="251" t="s">
        <v>539</v>
      </c>
      <c r="J29" s="251" t="s">
        <v>540</v>
      </c>
      <c r="K29" s="251" t="s">
        <v>541</v>
      </c>
      <c r="L29" s="251" t="s">
        <v>542</v>
      </c>
      <c r="M29" s="251" t="s">
        <v>543</v>
      </c>
      <c r="N29" s="251" t="s">
        <v>544</v>
      </c>
      <c r="O29" s="251" t="s">
        <v>545</v>
      </c>
      <c r="P29" s="251" t="s">
        <v>546</v>
      </c>
      <c r="Q29" s="251" t="s">
        <v>547</v>
      </c>
      <c r="R29" s="251">
        <v>18</v>
      </c>
      <c r="S29" s="251" t="s">
        <v>548</v>
      </c>
      <c r="T29" s="251" t="s">
        <v>549</v>
      </c>
      <c r="U29" s="251" t="s">
        <v>549</v>
      </c>
      <c r="V29" s="251" t="s">
        <v>581</v>
      </c>
      <c r="W29" s="251" t="s">
        <v>582</v>
      </c>
      <c r="X29" s="251" t="s">
        <v>551</v>
      </c>
      <c r="Y29" s="251" t="s">
        <v>552</v>
      </c>
      <c r="Z29" s="251" t="s">
        <v>564</v>
      </c>
      <c r="AA29" s="251" t="s">
        <v>565</v>
      </c>
      <c r="AB29" s="251" t="s">
        <v>572</v>
      </c>
      <c r="AC29" s="251" t="s">
        <v>573</v>
      </c>
      <c r="AD29" s="251" t="s">
        <v>574</v>
      </c>
      <c r="AE29" s="255">
        <v>395586</v>
      </c>
      <c r="AF29" s="251" t="str">
        <f t="shared" si="2"/>
        <v>5.</v>
      </c>
      <c r="AG29" s="251" t="str">
        <f t="shared" si="2"/>
        <v>2.</v>
      </c>
      <c r="AH29" s="251" t="str">
        <f t="shared" si="2"/>
        <v>3.</v>
      </c>
      <c r="AI29" s="251" t="str">
        <f t="shared" si="2"/>
        <v>2.</v>
      </c>
      <c r="AJ29" s="251" t="str">
        <f t="shared" si="2"/>
        <v>5.</v>
      </c>
      <c r="AK29" s="251" t="str">
        <f t="shared" si="2"/>
        <v>1.</v>
      </c>
      <c r="AL29" s="251" t="str">
        <f t="shared" si="2"/>
        <v>1.</v>
      </c>
      <c r="AM29" s="251" t="str">
        <f t="shared" si="1"/>
        <v>2.3.2.5.1.1.</v>
      </c>
    </row>
    <row r="30" spans="1:39">
      <c r="A30" s="251">
        <v>2022</v>
      </c>
      <c r="B30" s="251" t="s">
        <v>533</v>
      </c>
      <c r="C30" s="251" t="s">
        <v>534</v>
      </c>
      <c r="D30" s="251" t="s">
        <v>535</v>
      </c>
      <c r="E30" s="251" t="s">
        <v>536</v>
      </c>
      <c r="F30" s="251" t="s">
        <v>491</v>
      </c>
      <c r="G30" s="251" t="s">
        <v>537</v>
      </c>
      <c r="H30" s="251" t="s">
        <v>538</v>
      </c>
      <c r="I30" s="251" t="s">
        <v>539</v>
      </c>
      <c r="J30" s="251" t="s">
        <v>540</v>
      </c>
      <c r="K30" s="251" t="s">
        <v>541</v>
      </c>
      <c r="L30" s="251" t="s">
        <v>542</v>
      </c>
      <c r="M30" s="251" t="s">
        <v>543</v>
      </c>
      <c r="N30" s="251" t="s">
        <v>544</v>
      </c>
      <c r="O30" s="251" t="s">
        <v>545</v>
      </c>
      <c r="P30" s="251" t="s">
        <v>546</v>
      </c>
      <c r="Q30" s="251" t="s">
        <v>547</v>
      </c>
      <c r="R30" s="251">
        <v>18</v>
      </c>
      <c r="S30" s="251" t="s">
        <v>548</v>
      </c>
      <c r="T30" s="251" t="s">
        <v>549</v>
      </c>
      <c r="U30" s="251" t="s">
        <v>549</v>
      </c>
      <c r="V30" s="251" t="s">
        <v>581</v>
      </c>
      <c r="W30" s="251" t="s">
        <v>582</v>
      </c>
      <c r="X30" s="251" t="s">
        <v>551</v>
      </c>
      <c r="Y30" s="251" t="s">
        <v>552</v>
      </c>
      <c r="Z30" s="251" t="s">
        <v>564</v>
      </c>
      <c r="AA30" s="251" t="s">
        <v>565</v>
      </c>
      <c r="AB30" s="251" t="s">
        <v>572</v>
      </c>
      <c r="AC30" s="251" t="s">
        <v>573</v>
      </c>
      <c r="AD30" s="251" t="s">
        <v>609</v>
      </c>
      <c r="AE30" s="255">
        <v>118944</v>
      </c>
      <c r="AF30" s="251" t="str">
        <f t="shared" si="2"/>
        <v>5.</v>
      </c>
      <c r="AG30" s="251" t="str">
        <f t="shared" si="2"/>
        <v>2.</v>
      </c>
      <c r="AH30" s="251" t="str">
        <f t="shared" si="2"/>
        <v>3.</v>
      </c>
      <c r="AI30" s="251" t="str">
        <f t="shared" si="2"/>
        <v>2.</v>
      </c>
      <c r="AJ30" s="251" t="str">
        <f t="shared" si="2"/>
        <v>5.</v>
      </c>
      <c r="AK30" s="251" t="str">
        <f t="shared" si="2"/>
        <v>1.</v>
      </c>
      <c r="AL30" s="251" t="str">
        <f t="shared" si="2"/>
        <v>2.</v>
      </c>
      <c r="AM30" s="251" t="str">
        <f t="shared" si="1"/>
        <v>2.3.2.5.1.2.</v>
      </c>
    </row>
    <row r="31" spans="1:39">
      <c r="A31" s="251">
        <v>2022</v>
      </c>
      <c r="B31" s="251" t="s">
        <v>533</v>
      </c>
      <c r="C31" s="251" t="s">
        <v>534</v>
      </c>
      <c r="D31" s="251" t="s">
        <v>535</v>
      </c>
      <c r="E31" s="251" t="s">
        <v>536</v>
      </c>
      <c r="F31" s="251" t="s">
        <v>491</v>
      </c>
      <c r="G31" s="251" t="s">
        <v>537</v>
      </c>
      <c r="H31" s="251" t="s">
        <v>538</v>
      </c>
      <c r="I31" s="251" t="s">
        <v>539</v>
      </c>
      <c r="J31" s="251" t="s">
        <v>540</v>
      </c>
      <c r="K31" s="251" t="s">
        <v>541</v>
      </c>
      <c r="L31" s="251" t="s">
        <v>542</v>
      </c>
      <c r="M31" s="251" t="s">
        <v>543</v>
      </c>
      <c r="N31" s="251" t="s">
        <v>544</v>
      </c>
      <c r="O31" s="251" t="s">
        <v>545</v>
      </c>
      <c r="P31" s="251" t="s">
        <v>546</v>
      </c>
      <c r="Q31" s="251" t="s">
        <v>547</v>
      </c>
      <c r="R31" s="251">
        <v>18</v>
      </c>
      <c r="S31" s="251" t="s">
        <v>548</v>
      </c>
      <c r="T31" s="251" t="s">
        <v>549</v>
      </c>
      <c r="U31" s="251" t="s">
        <v>549</v>
      </c>
      <c r="V31" s="251" t="s">
        <v>581</v>
      </c>
      <c r="W31" s="251" t="s">
        <v>582</v>
      </c>
      <c r="X31" s="251" t="s">
        <v>551</v>
      </c>
      <c r="Y31" s="251" t="s">
        <v>552</v>
      </c>
      <c r="Z31" s="251" t="s">
        <v>564</v>
      </c>
      <c r="AA31" s="251" t="s">
        <v>565</v>
      </c>
      <c r="AB31" s="251" t="s">
        <v>575</v>
      </c>
      <c r="AC31" s="251" t="s">
        <v>576</v>
      </c>
      <c r="AD31" s="251" t="s">
        <v>610</v>
      </c>
      <c r="AE31" s="255">
        <v>2959</v>
      </c>
      <c r="AF31" s="251" t="str">
        <f t="shared" si="2"/>
        <v>5.</v>
      </c>
      <c r="AG31" s="251" t="str">
        <f t="shared" si="2"/>
        <v>2.</v>
      </c>
      <c r="AH31" s="251" t="str">
        <f t="shared" si="2"/>
        <v>3.</v>
      </c>
      <c r="AI31" s="251" t="str">
        <f t="shared" si="2"/>
        <v>2.</v>
      </c>
      <c r="AJ31" s="251" t="str">
        <f t="shared" si="2"/>
        <v>6.</v>
      </c>
      <c r="AK31" s="251" t="str">
        <f t="shared" si="2"/>
        <v>3.</v>
      </c>
      <c r="AL31" s="251" t="str">
        <f t="shared" si="2"/>
        <v>2.</v>
      </c>
      <c r="AM31" s="251" t="str">
        <f t="shared" si="1"/>
        <v>2.3.2.6.3.2.</v>
      </c>
    </row>
    <row r="32" spans="1:39">
      <c r="A32" s="251">
        <v>2022</v>
      </c>
      <c r="B32" s="251" t="s">
        <v>533</v>
      </c>
      <c r="C32" s="251" t="s">
        <v>534</v>
      </c>
      <c r="D32" s="251" t="s">
        <v>535</v>
      </c>
      <c r="E32" s="251" t="s">
        <v>536</v>
      </c>
      <c r="F32" s="251" t="s">
        <v>491</v>
      </c>
      <c r="G32" s="251" t="s">
        <v>537</v>
      </c>
      <c r="H32" s="251" t="s">
        <v>538</v>
      </c>
      <c r="I32" s="251" t="s">
        <v>539</v>
      </c>
      <c r="J32" s="251" t="s">
        <v>540</v>
      </c>
      <c r="K32" s="251" t="s">
        <v>541</v>
      </c>
      <c r="L32" s="251" t="s">
        <v>542</v>
      </c>
      <c r="M32" s="251" t="s">
        <v>543</v>
      </c>
      <c r="N32" s="251" t="s">
        <v>544</v>
      </c>
      <c r="O32" s="251" t="s">
        <v>545</v>
      </c>
      <c r="P32" s="251" t="s">
        <v>546</v>
      </c>
      <c r="Q32" s="251" t="s">
        <v>547</v>
      </c>
      <c r="R32" s="251">
        <v>18</v>
      </c>
      <c r="S32" s="251" t="s">
        <v>548</v>
      </c>
      <c r="T32" s="251" t="s">
        <v>549</v>
      </c>
      <c r="U32" s="251" t="s">
        <v>549</v>
      </c>
      <c r="V32" s="251" t="s">
        <v>581</v>
      </c>
      <c r="W32" s="251" t="s">
        <v>582</v>
      </c>
      <c r="X32" s="251" t="s">
        <v>551</v>
      </c>
      <c r="Y32" s="251" t="s">
        <v>552</v>
      </c>
      <c r="Z32" s="251" t="s">
        <v>564</v>
      </c>
      <c r="AA32" s="251" t="s">
        <v>565</v>
      </c>
      <c r="AB32" s="251" t="s">
        <v>575</v>
      </c>
      <c r="AC32" s="251" t="s">
        <v>576</v>
      </c>
      <c r="AD32" s="251" t="s">
        <v>611</v>
      </c>
      <c r="AE32" s="255">
        <v>880</v>
      </c>
      <c r="AF32" s="251" t="str">
        <f t="shared" si="2"/>
        <v>5.</v>
      </c>
      <c r="AG32" s="251" t="str">
        <f t="shared" si="2"/>
        <v>2.</v>
      </c>
      <c r="AH32" s="251" t="str">
        <f t="shared" si="2"/>
        <v>3.</v>
      </c>
      <c r="AI32" s="251" t="str">
        <f t="shared" si="2"/>
        <v>2.</v>
      </c>
      <c r="AJ32" s="251" t="str">
        <f t="shared" si="2"/>
        <v>6.</v>
      </c>
      <c r="AK32" s="251" t="str">
        <f t="shared" si="2"/>
        <v>3.</v>
      </c>
      <c r="AL32" s="251" t="str">
        <f t="shared" si="2"/>
        <v>3.</v>
      </c>
      <c r="AM32" s="251" t="str">
        <f t="shared" si="1"/>
        <v>2.3.2.6.3.3.</v>
      </c>
    </row>
    <row r="33" spans="1:39">
      <c r="A33" s="251">
        <v>2022</v>
      </c>
      <c r="B33" s="251" t="s">
        <v>533</v>
      </c>
      <c r="C33" s="251" t="s">
        <v>534</v>
      </c>
      <c r="D33" s="251" t="s">
        <v>535</v>
      </c>
      <c r="E33" s="251" t="s">
        <v>536</v>
      </c>
      <c r="F33" s="251" t="s">
        <v>491</v>
      </c>
      <c r="G33" s="251" t="s">
        <v>537</v>
      </c>
      <c r="H33" s="251" t="s">
        <v>538</v>
      </c>
      <c r="I33" s="251" t="s">
        <v>539</v>
      </c>
      <c r="J33" s="251" t="s">
        <v>540</v>
      </c>
      <c r="K33" s="251" t="s">
        <v>541</v>
      </c>
      <c r="L33" s="251" t="s">
        <v>542</v>
      </c>
      <c r="M33" s="251" t="s">
        <v>543</v>
      </c>
      <c r="N33" s="251" t="s">
        <v>544</v>
      </c>
      <c r="O33" s="251" t="s">
        <v>545</v>
      </c>
      <c r="P33" s="251" t="s">
        <v>546</v>
      </c>
      <c r="Q33" s="251" t="s">
        <v>547</v>
      </c>
      <c r="R33" s="251">
        <v>18</v>
      </c>
      <c r="S33" s="251" t="s">
        <v>548</v>
      </c>
      <c r="T33" s="251" t="s">
        <v>549</v>
      </c>
      <c r="U33" s="251" t="s">
        <v>549</v>
      </c>
      <c r="V33" s="251" t="s">
        <v>581</v>
      </c>
      <c r="W33" s="251" t="s">
        <v>582</v>
      </c>
      <c r="X33" s="251" t="s">
        <v>551</v>
      </c>
      <c r="Y33" s="251" t="s">
        <v>552</v>
      </c>
      <c r="Z33" s="251" t="s">
        <v>564</v>
      </c>
      <c r="AA33" s="251" t="s">
        <v>565</v>
      </c>
      <c r="AB33" s="251" t="s">
        <v>575</v>
      </c>
      <c r="AC33" s="251" t="s">
        <v>576</v>
      </c>
      <c r="AD33" s="251" t="s">
        <v>577</v>
      </c>
      <c r="AE33" s="255">
        <v>241897</v>
      </c>
      <c r="AF33" s="251" t="str">
        <f t="shared" si="2"/>
        <v>5.</v>
      </c>
      <c r="AG33" s="251" t="str">
        <f t="shared" si="2"/>
        <v>2.</v>
      </c>
      <c r="AH33" s="251" t="str">
        <f t="shared" si="2"/>
        <v>3.</v>
      </c>
      <c r="AI33" s="251" t="str">
        <f t="shared" si="2"/>
        <v>2.</v>
      </c>
      <c r="AJ33" s="251" t="str">
        <f t="shared" si="2"/>
        <v>6.</v>
      </c>
      <c r="AK33" s="251" t="str">
        <f t="shared" si="2"/>
        <v>3.</v>
      </c>
      <c r="AL33" s="251" t="str">
        <f t="shared" si="2"/>
        <v>4.</v>
      </c>
      <c r="AM33" s="251" t="str">
        <f t="shared" si="1"/>
        <v>2.3.2.6.3.4.</v>
      </c>
    </row>
    <row r="34" spans="1:39">
      <c r="A34" s="251">
        <v>2022</v>
      </c>
      <c r="B34" s="251" t="s">
        <v>533</v>
      </c>
      <c r="C34" s="251" t="s">
        <v>534</v>
      </c>
      <c r="D34" s="251" t="s">
        <v>535</v>
      </c>
      <c r="E34" s="251" t="s">
        <v>536</v>
      </c>
      <c r="F34" s="251" t="s">
        <v>491</v>
      </c>
      <c r="G34" s="251" t="s">
        <v>537</v>
      </c>
      <c r="H34" s="251" t="s">
        <v>538</v>
      </c>
      <c r="I34" s="251" t="s">
        <v>539</v>
      </c>
      <c r="J34" s="251" t="s">
        <v>540</v>
      </c>
      <c r="K34" s="251" t="s">
        <v>541</v>
      </c>
      <c r="L34" s="251" t="s">
        <v>542</v>
      </c>
      <c r="M34" s="251" t="s">
        <v>543</v>
      </c>
      <c r="N34" s="251" t="s">
        <v>544</v>
      </c>
      <c r="O34" s="251" t="s">
        <v>545</v>
      </c>
      <c r="P34" s="251" t="s">
        <v>546</v>
      </c>
      <c r="Q34" s="251" t="s">
        <v>547</v>
      </c>
      <c r="R34" s="251">
        <v>18</v>
      </c>
      <c r="S34" s="251" t="s">
        <v>548</v>
      </c>
      <c r="T34" s="251" t="s">
        <v>549</v>
      </c>
      <c r="U34" s="251" t="s">
        <v>549</v>
      </c>
      <c r="V34" s="251" t="s">
        <v>581</v>
      </c>
      <c r="W34" s="251" t="s">
        <v>582</v>
      </c>
      <c r="X34" s="251" t="s">
        <v>551</v>
      </c>
      <c r="Y34" s="251" t="s">
        <v>552</v>
      </c>
      <c r="Z34" s="251" t="s">
        <v>564</v>
      </c>
      <c r="AA34" s="251" t="s">
        <v>565</v>
      </c>
      <c r="AB34" s="251" t="s">
        <v>575</v>
      </c>
      <c r="AC34" s="251" t="s">
        <v>576</v>
      </c>
      <c r="AD34" s="251" t="s">
        <v>612</v>
      </c>
      <c r="AE34" s="255">
        <v>12115</v>
      </c>
      <c r="AF34" s="251" t="str">
        <f t="shared" si="2"/>
        <v>5.</v>
      </c>
      <c r="AG34" s="251" t="str">
        <f t="shared" si="2"/>
        <v>2.</v>
      </c>
      <c r="AH34" s="251" t="str">
        <f t="shared" si="2"/>
        <v>3.</v>
      </c>
      <c r="AI34" s="251" t="str">
        <f t="shared" si="2"/>
        <v>2.</v>
      </c>
      <c r="AJ34" s="251" t="str">
        <f t="shared" si="2"/>
        <v>6.</v>
      </c>
      <c r="AK34" s="251" t="str">
        <f t="shared" si="2"/>
        <v>3.</v>
      </c>
      <c r="AL34" s="251" t="str">
        <f t="shared" si="2"/>
        <v>99</v>
      </c>
      <c r="AM34" s="251" t="str">
        <f t="shared" si="1"/>
        <v>2.3.2.6.3.99</v>
      </c>
    </row>
    <row r="35" spans="1:39">
      <c r="A35" s="251">
        <v>2022</v>
      </c>
      <c r="B35" s="251" t="s">
        <v>533</v>
      </c>
      <c r="C35" s="251" t="s">
        <v>534</v>
      </c>
      <c r="D35" s="251" t="s">
        <v>535</v>
      </c>
      <c r="E35" s="251" t="s">
        <v>536</v>
      </c>
      <c r="F35" s="251" t="s">
        <v>491</v>
      </c>
      <c r="G35" s="251" t="s">
        <v>537</v>
      </c>
      <c r="H35" s="251" t="s">
        <v>538</v>
      </c>
      <c r="I35" s="251" t="s">
        <v>539</v>
      </c>
      <c r="J35" s="251" t="s">
        <v>540</v>
      </c>
      <c r="K35" s="251" t="s">
        <v>541</v>
      </c>
      <c r="L35" s="251" t="s">
        <v>542</v>
      </c>
      <c r="M35" s="251" t="s">
        <v>543</v>
      </c>
      <c r="N35" s="251" t="s">
        <v>544</v>
      </c>
      <c r="O35" s="251" t="s">
        <v>545</v>
      </c>
      <c r="P35" s="251" t="s">
        <v>546</v>
      </c>
      <c r="Q35" s="251" t="s">
        <v>547</v>
      </c>
      <c r="R35" s="251">
        <v>18</v>
      </c>
      <c r="S35" s="251" t="s">
        <v>548</v>
      </c>
      <c r="T35" s="251" t="s">
        <v>549</v>
      </c>
      <c r="U35" s="251" t="s">
        <v>549</v>
      </c>
      <c r="V35" s="251" t="s">
        <v>581</v>
      </c>
      <c r="W35" s="251" t="s">
        <v>582</v>
      </c>
      <c r="X35" s="251" t="s">
        <v>551</v>
      </c>
      <c r="Y35" s="251" t="s">
        <v>552</v>
      </c>
      <c r="Z35" s="251" t="s">
        <v>564</v>
      </c>
      <c r="AA35" s="251" t="s">
        <v>565</v>
      </c>
      <c r="AB35" s="251" t="s">
        <v>578</v>
      </c>
      <c r="AC35" s="251" t="s">
        <v>579</v>
      </c>
      <c r="AD35" s="251" t="s">
        <v>580</v>
      </c>
      <c r="AE35" s="255">
        <v>60255</v>
      </c>
      <c r="AF35" s="251" t="str">
        <f t="shared" si="2"/>
        <v>5.</v>
      </c>
      <c r="AG35" s="251" t="str">
        <f t="shared" si="2"/>
        <v>2.</v>
      </c>
      <c r="AH35" s="251" t="str">
        <f t="shared" si="2"/>
        <v>3.</v>
      </c>
      <c r="AI35" s="251" t="str">
        <f t="shared" si="2"/>
        <v>2.</v>
      </c>
      <c r="AJ35" s="251" t="str">
        <f t="shared" si="2"/>
        <v>7.</v>
      </c>
      <c r="AK35" s="251" t="str">
        <f t="shared" si="2"/>
        <v>11</v>
      </c>
      <c r="AL35" s="251" t="str">
        <f t="shared" si="2"/>
        <v>99</v>
      </c>
      <c r="AM35" s="251" t="str">
        <f t="shared" si="1"/>
        <v>2.3.2.7.1199</v>
      </c>
    </row>
    <row r="36" spans="1:39">
      <c r="A36" s="251">
        <v>2022</v>
      </c>
      <c r="B36" s="251" t="s">
        <v>533</v>
      </c>
      <c r="C36" s="251" t="s">
        <v>534</v>
      </c>
      <c r="D36" s="251" t="s">
        <v>535</v>
      </c>
      <c r="E36" s="251" t="s">
        <v>536</v>
      </c>
      <c r="F36" s="251" t="s">
        <v>491</v>
      </c>
      <c r="G36" s="251" t="s">
        <v>537</v>
      </c>
      <c r="H36" s="251" t="s">
        <v>538</v>
      </c>
      <c r="I36" s="251" t="s">
        <v>539</v>
      </c>
      <c r="J36" s="251" t="s">
        <v>540</v>
      </c>
      <c r="K36" s="251" t="s">
        <v>541</v>
      </c>
      <c r="L36" s="251" t="s">
        <v>542</v>
      </c>
      <c r="M36" s="251" t="s">
        <v>543</v>
      </c>
      <c r="N36" s="251" t="s">
        <v>544</v>
      </c>
      <c r="O36" s="251" t="s">
        <v>545</v>
      </c>
      <c r="P36" s="251" t="s">
        <v>546</v>
      </c>
      <c r="Q36" s="251" t="s">
        <v>547</v>
      </c>
      <c r="R36" s="251">
        <v>18</v>
      </c>
      <c r="S36" s="251" t="s">
        <v>548</v>
      </c>
      <c r="T36" s="251" t="s">
        <v>549</v>
      </c>
      <c r="U36" s="251" t="s">
        <v>549</v>
      </c>
      <c r="V36" s="251" t="s">
        <v>581</v>
      </c>
      <c r="W36" s="251" t="s">
        <v>582</v>
      </c>
      <c r="X36" s="251" t="s">
        <v>551</v>
      </c>
      <c r="Y36" s="251" t="s">
        <v>552</v>
      </c>
      <c r="Z36" s="251" t="s">
        <v>564</v>
      </c>
      <c r="AA36" s="251" t="s">
        <v>565</v>
      </c>
      <c r="AB36" s="251" t="s">
        <v>613</v>
      </c>
      <c r="AC36" s="251" t="s">
        <v>614</v>
      </c>
      <c r="AD36" s="251" t="s">
        <v>614</v>
      </c>
      <c r="AE36" s="255">
        <v>877837</v>
      </c>
      <c r="AF36" s="251" t="str">
        <f t="shared" si="2"/>
        <v>5.</v>
      </c>
      <c r="AG36" s="251" t="str">
        <f t="shared" si="2"/>
        <v>2.</v>
      </c>
      <c r="AH36" s="251" t="str">
        <f t="shared" si="2"/>
        <v>3.</v>
      </c>
      <c r="AI36" s="251" t="str">
        <f t="shared" si="2"/>
        <v>2.</v>
      </c>
      <c r="AJ36" s="251" t="str">
        <f t="shared" si="2"/>
        <v>8.</v>
      </c>
      <c r="AK36" s="251" t="str">
        <f t="shared" si="2"/>
        <v>1.</v>
      </c>
      <c r="AL36" s="251" t="str">
        <f t="shared" si="2"/>
        <v>1.</v>
      </c>
      <c r="AM36" s="251" t="str">
        <f t="shared" si="1"/>
        <v>2.3.2.8.1.1.</v>
      </c>
    </row>
    <row r="37" spans="1:39">
      <c r="A37" s="251">
        <v>2022</v>
      </c>
      <c r="B37" s="251" t="s">
        <v>533</v>
      </c>
      <c r="C37" s="251" t="s">
        <v>534</v>
      </c>
      <c r="D37" s="251" t="s">
        <v>535</v>
      </c>
      <c r="E37" s="251" t="s">
        <v>536</v>
      </c>
      <c r="F37" s="251" t="s">
        <v>491</v>
      </c>
      <c r="G37" s="251" t="s">
        <v>537</v>
      </c>
      <c r="H37" s="251" t="s">
        <v>538</v>
      </c>
      <c r="I37" s="251" t="s">
        <v>539</v>
      </c>
      <c r="J37" s="251" t="s">
        <v>540</v>
      </c>
      <c r="K37" s="251" t="s">
        <v>541</v>
      </c>
      <c r="L37" s="251" t="s">
        <v>542</v>
      </c>
      <c r="M37" s="251" t="s">
        <v>543</v>
      </c>
      <c r="N37" s="251" t="s">
        <v>544</v>
      </c>
      <c r="O37" s="251" t="s">
        <v>545</v>
      </c>
      <c r="P37" s="251" t="s">
        <v>546</v>
      </c>
      <c r="Q37" s="251" t="s">
        <v>547</v>
      </c>
      <c r="R37" s="251">
        <v>18</v>
      </c>
      <c r="S37" s="251" t="s">
        <v>548</v>
      </c>
      <c r="T37" s="251" t="s">
        <v>549</v>
      </c>
      <c r="U37" s="251" t="s">
        <v>549</v>
      </c>
      <c r="V37" s="251" t="s">
        <v>581</v>
      </c>
      <c r="W37" s="251" t="s">
        <v>582</v>
      </c>
      <c r="X37" s="251" t="s">
        <v>551</v>
      </c>
      <c r="Y37" s="251" t="s">
        <v>552</v>
      </c>
      <c r="Z37" s="251" t="s">
        <v>564</v>
      </c>
      <c r="AA37" s="251" t="s">
        <v>565</v>
      </c>
      <c r="AB37" s="251" t="s">
        <v>613</v>
      </c>
      <c r="AC37" s="251" t="s">
        <v>614</v>
      </c>
      <c r="AD37" s="251" t="s">
        <v>615</v>
      </c>
      <c r="AE37" s="255">
        <v>65303</v>
      </c>
      <c r="AF37" s="251" t="str">
        <f t="shared" si="2"/>
        <v>5.</v>
      </c>
      <c r="AG37" s="251" t="str">
        <f t="shared" si="2"/>
        <v>2.</v>
      </c>
      <c r="AH37" s="251" t="str">
        <f t="shared" si="2"/>
        <v>3.</v>
      </c>
      <c r="AI37" s="251" t="str">
        <f t="shared" si="2"/>
        <v>2.</v>
      </c>
      <c r="AJ37" s="251" t="str">
        <f t="shared" si="2"/>
        <v>8.</v>
      </c>
      <c r="AK37" s="251" t="str">
        <f t="shared" si="2"/>
        <v>1.</v>
      </c>
      <c r="AL37" s="251" t="str">
        <f t="shared" si="2"/>
        <v>2.</v>
      </c>
      <c r="AM37" s="251" t="str">
        <f t="shared" si="1"/>
        <v>2.3.2.8.1.2.</v>
      </c>
    </row>
    <row r="38" spans="1:39">
      <c r="A38" s="251">
        <v>2022</v>
      </c>
      <c r="B38" s="251" t="s">
        <v>533</v>
      </c>
      <c r="C38" s="251" t="s">
        <v>534</v>
      </c>
      <c r="D38" s="251" t="s">
        <v>535</v>
      </c>
      <c r="E38" s="251" t="s">
        <v>536</v>
      </c>
      <c r="F38" s="251" t="s">
        <v>491</v>
      </c>
      <c r="G38" s="251" t="s">
        <v>537</v>
      </c>
      <c r="H38" s="251" t="s">
        <v>538</v>
      </c>
      <c r="I38" s="251" t="s">
        <v>539</v>
      </c>
      <c r="J38" s="251" t="s">
        <v>540</v>
      </c>
      <c r="K38" s="251" t="s">
        <v>541</v>
      </c>
      <c r="L38" s="251" t="s">
        <v>542</v>
      </c>
      <c r="M38" s="251" t="s">
        <v>543</v>
      </c>
      <c r="N38" s="251" t="s">
        <v>544</v>
      </c>
      <c r="O38" s="251" t="s">
        <v>545</v>
      </c>
      <c r="P38" s="251" t="s">
        <v>546</v>
      </c>
      <c r="Q38" s="251" t="s">
        <v>547</v>
      </c>
      <c r="R38" s="251">
        <v>18</v>
      </c>
      <c r="S38" s="251" t="s">
        <v>548</v>
      </c>
      <c r="T38" s="251" t="s">
        <v>549</v>
      </c>
      <c r="U38" s="251" t="s">
        <v>549</v>
      </c>
      <c r="V38" s="251" t="s">
        <v>581</v>
      </c>
      <c r="W38" s="251" t="s">
        <v>582</v>
      </c>
      <c r="X38" s="251" t="s">
        <v>551</v>
      </c>
      <c r="Y38" s="251" t="s">
        <v>552</v>
      </c>
      <c r="Z38" s="251" t="s">
        <v>564</v>
      </c>
      <c r="AA38" s="251" t="s">
        <v>565</v>
      </c>
      <c r="AB38" s="251" t="s">
        <v>613</v>
      </c>
      <c r="AC38" s="251" t="s">
        <v>614</v>
      </c>
      <c r="AD38" s="251" t="s">
        <v>616</v>
      </c>
      <c r="AE38" s="255">
        <v>22200</v>
      </c>
      <c r="AF38" s="251" t="str">
        <f t="shared" si="2"/>
        <v>5.</v>
      </c>
      <c r="AG38" s="251" t="str">
        <f t="shared" si="2"/>
        <v>2.</v>
      </c>
      <c r="AH38" s="251" t="str">
        <f t="shared" si="2"/>
        <v>3.</v>
      </c>
      <c r="AI38" s="251" t="str">
        <f t="shared" si="2"/>
        <v>2.</v>
      </c>
      <c r="AJ38" s="251" t="str">
        <f t="shared" si="2"/>
        <v>8.</v>
      </c>
      <c r="AK38" s="251" t="str">
        <f t="shared" si="2"/>
        <v>1.</v>
      </c>
      <c r="AL38" s="251" t="str">
        <f t="shared" si="2"/>
        <v>4.</v>
      </c>
      <c r="AM38" s="251" t="str">
        <f t="shared" si="1"/>
        <v>2.3.2.8.1.4.</v>
      </c>
    </row>
    <row r="39" spans="1:39">
      <c r="A39" s="251">
        <v>2022</v>
      </c>
      <c r="B39" s="251" t="s">
        <v>533</v>
      </c>
      <c r="C39" s="251" t="s">
        <v>534</v>
      </c>
      <c r="D39" s="251" t="s">
        <v>535</v>
      </c>
      <c r="E39" s="251" t="s">
        <v>536</v>
      </c>
      <c r="F39" s="251" t="s">
        <v>491</v>
      </c>
      <c r="G39" s="251" t="s">
        <v>537</v>
      </c>
      <c r="H39" s="251" t="s">
        <v>538</v>
      </c>
      <c r="I39" s="251" t="s">
        <v>539</v>
      </c>
      <c r="J39" s="251" t="s">
        <v>540</v>
      </c>
      <c r="K39" s="251" t="s">
        <v>541</v>
      </c>
      <c r="L39" s="251" t="s">
        <v>542</v>
      </c>
      <c r="M39" s="251" t="s">
        <v>543</v>
      </c>
      <c r="N39" s="251" t="s">
        <v>544</v>
      </c>
      <c r="O39" s="251" t="s">
        <v>545</v>
      </c>
      <c r="P39" s="251" t="s">
        <v>546</v>
      </c>
      <c r="Q39" s="251" t="s">
        <v>547</v>
      </c>
      <c r="R39" s="251">
        <v>18</v>
      </c>
      <c r="S39" s="251" t="s">
        <v>548</v>
      </c>
      <c r="T39" s="251" t="s">
        <v>549</v>
      </c>
      <c r="U39" s="251" t="s">
        <v>549</v>
      </c>
      <c r="V39" s="251" t="s">
        <v>581</v>
      </c>
      <c r="W39" s="251" t="s">
        <v>582</v>
      </c>
      <c r="X39" s="251" t="s">
        <v>551</v>
      </c>
      <c r="Y39" s="251" t="s">
        <v>552</v>
      </c>
      <c r="Z39" s="251" t="s">
        <v>617</v>
      </c>
      <c r="AA39" s="251" t="s">
        <v>618</v>
      </c>
      <c r="AB39" s="251" t="s">
        <v>619</v>
      </c>
      <c r="AC39" s="251" t="s">
        <v>620</v>
      </c>
      <c r="AD39" s="251" t="s">
        <v>621</v>
      </c>
      <c r="AE39" s="255">
        <v>51649</v>
      </c>
      <c r="AF39" s="251" t="str">
        <f t="shared" si="2"/>
        <v>5.</v>
      </c>
      <c r="AG39" s="251" t="str">
        <f t="shared" si="2"/>
        <v>2.</v>
      </c>
      <c r="AH39" s="251" t="str">
        <f t="shared" si="2"/>
        <v>5.</v>
      </c>
      <c r="AI39" s="251" t="str">
        <f t="shared" si="2"/>
        <v>4.</v>
      </c>
      <c r="AJ39" s="251" t="str">
        <f t="shared" si="2"/>
        <v>3.</v>
      </c>
      <c r="AK39" s="251" t="str">
        <f t="shared" si="2"/>
        <v>2.</v>
      </c>
      <c r="AL39" s="251" t="str">
        <f t="shared" si="2"/>
        <v>1.</v>
      </c>
      <c r="AM39" s="251" t="str">
        <f t="shared" si="1"/>
        <v>2.5.4.3.2.1.</v>
      </c>
    </row>
    <row r="40" spans="1:39">
      <c r="A40" s="251">
        <v>2022</v>
      </c>
      <c r="B40" s="251" t="s">
        <v>533</v>
      </c>
      <c r="C40" s="251" t="s">
        <v>534</v>
      </c>
      <c r="D40" s="251" t="s">
        <v>535</v>
      </c>
      <c r="E40" s="251" t="s">
        <v>536</v>
      </c>
      <c r="F40" s="251" t="s">
        <v>491</v>
      </c>
      <c r="G40" s="251" t="s">
        <v>537</v>
      </c>
      <c r="H40" s="251" t="s">
        <v>538</v>
      </c>
      <c r="I40" s="251" t="s">
        <v>539</v>
      </c>
      <c r="J40" s="251" t="s">
        <v>540</v>
      </c>
      <c r="K40" s="251" t="s">
        <v>541</v>
      </c>
      <c r="L40" s="251" t="s">
        <v>542</v>
      </c>
      <c r="M40" s="251" t="s">
        <v>543</v>
      </c>
      <c r="N40" s="251" t="s">
        <v>544</v>
      </c>
      <c r="O40" s="251" t="s">
        <v>622</v>
      </c>
      <c r="P40" s="251" t="s">
        <v>546</v>
      </c>
      <c r="Q40" s="251" t="s">
        <v>547</v>
      </c>
      <c r="R40" s="251">
        <v>18</v>
      </c>
      <c r="S40" s="251" t="s">
        <v>548</v>
      </c>
      <c r="T40" s="251" t="s">
        <v>549</v>
      </c>
      <c r="U40" s="251" t="s">
        <v>623</v>
      </c>
      <c r="V40" s="251" t="s">
        <v>38</v>
      </c>
      <c r="W40" s="251" t="s">
        <v>550</v>
      </c>
      <c r="X40" s="251" t="s">
        <v>551</v>
      </c>
      <c r="Y40" s="251" t="s">
        <v>552</v>
      </c>
      <c r="Z40" s="251" t="s">
        <v>553</v>
      </c>
      <c r="AA40" s="251" t="s">
        <v>554</v>
      </c>
      <c r="AB40" s="251" t="s">
        <v>555</v>
      </c>
      <c r="AC40" s="251" t="s">
        <v>555</v>
      </c>
      <c r="AD40" s="251" t="s">
        <v>556</v>
      </c>
      <c r="AE40" s="255">
        <v>134505</v>
      </c>
      <c r="AF40" s="251" t="str">
        <f t="shared" si="2"/>
        <v>5.</v>
      </c>
      <c r="AG40" s="251" t="str">
        <f t="shared" si="2"/>
        <v>2.</v>
      </c>
      <c r="AH40" s="251" t="str">
        <f t="shared" si="2"/>
        <v>1.</v>
      </c>
      <c r="AI40" s="251" t="str">
        <f t="shared" si="2"/>
        <v>1.</v>
      </c>
      <c r="AJ40" s="251" t="str">
        <f t="shared" si="2"/>
        <v>1.</v>
      </c>
      <c r="AK40" s="251" t="str">
        <f t="shared" si="2"/>
        <v>1.</v>
      </c>
      <c r="AL40" s="251" t="str">
        <f t="shared" si="2"/>
        <v>4.</v>
      </c>
      <c r="AM40" s="251" t="str">
        <f t="shared" si="1"/>
        <v>2.1.1.1.1.4.</v>
      </c>
    </row>
    <row r="41" spans="1:39">
      <c r="A41" s="251">
        <v>2022</v>
      </c>
      <c r="B41" s="251" t="s">
        <v>533</v>
      </c>
      <c r="C41" s="251" t="s">
        <v>534</v>
      </c>
      <c r="D41" s="251" t="s">
        <v>535</v>
      </c>
      <c r="E41" s="251" t="s">
        <v>536</v>
      </c>
      <c r="F41" s="251" t="s">
        <v>491</v>
      </c>
      <c r="G41" s="251" t="s">
        <v>537</v>
      </c>
      <c r="H41" s="251" t="s">
        <v>538</v>
      </c>
      <c r="I41" s="251" t="s">
        <v>539</v>
      </c>
      <c r="J41" s="251" t="s">
        <v>540</v>
      </c>
      <c r="K41" s="251" t="s">
        <v>541</v>
      </c>
      <c r="L41" s="251" t="s">
        <v>542</v>
      </c>
      <c r="M41" s="251" t="s">
        <v>543</v>
      </c>
      <c r="N41" s="251" t="s">
        <v>544</v>
      </c>
      <c r="O41" s="251" t="s">
        <v>622</v>
      </c>
      <c r="P41" s="251" t="s">
        <v>546</v>
      </c>
      <c r="Q41" s="251" t="s">
        <v>547</v>
      </c>
      <c r="R41" s="251">
        <v>18</v>
      </c>
      <c r="S41" s="251" t="s">
        <v>548</v>
      </c>
      <c r="T41" s="251" t="s">
        <v>549</v>
      </c>
      <c r="U41" s="251" t="s">
        <v>623</v>
      </c>
      <c r="V41" s="251" t="s">
        <v>38</v>
      </c>
      <c r="W41" s="251" t="s">
        <v>550</v>
      </c>
      <c r="X41" s="251" t="s">
        <v>551</v>
      </c>
      <c r="Y41" s="251" t="s">
        <v>552</v>
      </c>
      <c r="Z41" s="251" t="s">
        <v>553</v>
      </c>
      <c r="AA41" s="251" t="s">
        <v>554</v>
      </c>
      <c r="AB41" s="251" t="s">
        <v>557</v>
      </c>
      <c r="AC41" s="251" t="s">
        <v>558</v>
      </c>
      <c r="AD41" s="251" t="s">
        <v>559</v>
      </c>
      <c r="AE41" s="255">
        <v>19800</v>
      </c>
      <c r="AF41" s="251" t="str">
        <f t="shared" si="2"/>
        <v>5.</v>
      </c>
      <c r="AG41" s="251" t="str">
        <f t="shared" si="2"/>
        <v>2.</v>
      </c>
      <c r="AH41" s="251" t="str">
        <f t="shared" si="2"/>
        <v>1.</v>
      </c>
      <c r="AI41" s="251" t="str">
        <f t="shared" si="2"/>
        <v>1.</v>
      </c>
      <c r="AJ41" s="251" t="str">
        <f t="shared" si="2"/>
        <v>9.</v>
      </c>
      <c r="AK41" s="251" t="str">
        <f t="shared" si="2"/>
        <v>1.</v>
      </c>
      <c r="AL41" s="251" t="str">
        <f t="shared" si="2"/>
        <v>1.</v>
      </c>
      <c r="AM41" s="251" t="str">
        <f t="shared" si="1"/>
        <v>2.1.1.9.1.1.</v>
      </c>
    </row>
    <row r="42" spans="1:39">
      <c r="A42" s="251">
        <v>2022</v>
      </c>
      <c r="B42" s="251" t="s">
        <v>533</v>
      </c>
      <c r="C42" s="251" t="s">
        <v>534</v>
      </c>
      <c r="D42" s="251" t="s">
        <v>535</v>
      </c>
      <c r="E42" s="251" t="s">
        <v>536</v>
      </c>
      <c r="F42" s="251" t="s">
        <v>491</v>
      </c>
      <c r="G42" s="251" t="s">
        <v>537</v>
      </c>
      <c r="H42" s="251" t="s">
        <v>538</v>
      </c>
      <c r="I42" s="251" t="s">
        <v>539</v>
      </c>
      <c r="J42" s="251" t="s">
        <v>540</v>
      </c>
      <c r="K42" s="251" t="s">
        <v>541</v>
      </c>
      <c r="L42" s="251" t="s">
        <v>542</v>
      </c>
      <c r="M42" s="251" t="s">
        <v>543</v>
      </c>
      <c r="N42" s="251" t="s">
        <v>544</v>
      </c>
      <c r="O42" s="251" t="s">
        <v>622</v>
      </c>
      <c r="P42" s="251" t="s">
        <v>546</v>
      </c>
      <c r="Q42" s="251" t="s">
        <v>547</v>
      </c>
      <c r="R42" s="251">
        <v>18</v>
      </c>
      <c r="S42" s="251" t="s">
        <v>548</v>
      </c>
      <c r="T42" s="251" t="s">
        <v>549</v>
      </c>
      <c r="U42" s="251" t="s">
        <v>623</v>
      </c>
      <c r="V42" s="251" t="s">
        <v>38</v>
      </c>
      <c r="W42" s="251" t="s">
        <v>550</v>
      </c>
      <c r="X42" s="251" t="s">
        <v>551</v>
      </c>
      <c r="Y42" s="251" t="s">
        <v>552</v>
      </c>
      <c r="Z42" s="251" t="s">
        <v>553</v>
      </c>
      <c r="AA42" s="251" t="s">
        <v>554</v>
      </c>
      <c r="AB42" s="251" t="s">
        <v>557</v>
      </c>
      <c r="AC42" s="251" t="s">
        <v>558</v>
      </c>
      <c r="AD42" s="251" t="s">
        <v>560</v>
      </c>
      <c r="AE42" s="255">
        <v>1860</v>
      </c>
      <c r="AF42" s="251" t="str">
        <f t="shared" si="2"/>
        <v>5.</v>
      </c>
      <c r="AG42" s="251" t="str">
        <f t="shared" si="2"/>
        <v>2.</v>
      </c>
      <c r="AH42" s="251" t="str">
        <f t="shared" si="2"/>
        <v>1.</v>
      </c>
      <c r="AI42" s="251" t="str">
        <f t="shared" si="2"/>
        <v>1.</v>
      </c>
      <c r="AJ42" s="251" t="str">
        <f t="shared" si="2"/>
        <v>9.</v>
      </c>
      <c r="AK42" s="251" t="str">
        <f t="shared" si="2"/>
        <v>1.</v>
      </c>
      <c r="AL42" s="251" t="str">
        <f t="shared" si="2"/>
        <v>3.</v>
      </c>
      <c r="AM42" s="251" t="str">
        <f t="shared" si="1"/>
        <v>2.1.1.9.1.3.</v>
      </c>
    </row>
    <row r="43" spans="1:39">
      <c r="A43" s="251">
        <v>2022</v>
      </c>
      <c r="B43" s="251" t="s">
        <v>533</v>
      </c>
      <c r="C43" s="251" t="s">
        <v>534</v>
      </c>
      <c r="D43" s="251" t="s">
        <v>535</v>
      </c>
      <c r="E43" s="251" t="s">
        <v>536</v>
      </c>
      <c r="F43" s="251" t="s">
        <v>491</v>
      </c>
      <c r="G43" s="251" t="s">
        <v>537</v>
      </c>
      <c r="H43" s="251" t="s">
        <v>538</v>
      </c>
      <c r="I43" s="251" t="s">
        <v>539</v>
      </c>
      <c r="J43" s="251" t="s">
        <v>540</v>
      </c>
      <c r="K43" s="251" t="s">
        <v>541</v>
      </c>
      <c r="L43" s="251" t="s">
        <v>542</v>
      </c>
      <c r="M43" s="251" t="s">
        <v>543</v>
      </c>
      <c r="N43" s="251" t="s">
        <v>544</v>
      </c>
      <c r="O43" s="251" t="s">
        <v>622</v>
      </c>
      <c r="P43" s="251" t="s">
        <v>546</v>
      </c>
      <c r="Q43" s="251" t="s">
        <v>547</v>
      </c>
      <c r="R43" s="251">
        <v>18</v>
      </c>
      <c r="S43" s="251" t="s">
        <v>548</v>
      </c>
      <c r="T43" s="251" t="s">
        <v>549</v>
      </c>
      <c r="U43" s="251" t="s">
        <v>623</v>
      </c>
      <c r="V43" s="251" t="s">
        <v>38</v>
      </c>
      <c r="W43" s="251" t="s">
        <v>550</v>
      </c>
      <c r="X43" s="251" t="s">
        <v>551</v>
      </c>
      <c r="Y43" s="251" t="s">
        <v>552</v>
      </c>
      <c r="Z43" s="251" t="s">
        <v>553</v>
      </c>
      <c r="AA43" s="251" t="s">
        <v>561</v>
      </c>
      <c r="AB43" s="251" t="s">
        <v>562</v>
      </c>
      <c r="AC43" s="251" t="s">
        <v>562</v>
      </c>
      <c r="AD43" s="251" t="s">
        <v>563</v>
      </c>
      <c r="AE43" s="255">
        <v>10692</v>
      </c>
      <c r="AF43" s="251" t="str">
        <f t="shared" si="2"/>
        <v>5.</v>
      </c>
      <c r="AG43" s="251" t="str">
        <f t="shared" si="2"/>
        <v>2.</v>
      </c>
      <c r="AH43" s="251" t="str">
        <f t="shared" si="2"/>
        <v>1.</v>
      </c>
      <c r="AI43" s="251" t="str">
        <f t="shared" si="2"/>
        <v>3.</v>
      </c>
      <c r="AJ43" s="251" t="str">
        <f t="shared" si="2"/>
        <v>1.</v>
      </c>
      <c r="AK43" s="251" t="str">
        <f t="shared" si="2"/>
        <v>1.</v>
      </c>
      <c r="AL43" s="251" t="str">
        <f t="shared" si="2"/>
        <v>5.</v>
      </c>
      <c r="AM43" s="251" t="str">
        <f t="shared" si="1"/>
        <v>2.1.3.1.1.5.</v>
      </c>
    </row>
    <row r="44" spans="1:39">
      <c r="A44" s="251">
        <v>2022</v>
      </c>
      <c r="B44" s="251" t="s">
        <v>533</v>
      </c>
      <c r="C44" s="251" t="s">
        <v>534</v>
      </c>
      <c r="D44" s="251" t="s">
        <v>535</v>
      </c>
      <c r="E44" s="251" t="s">
        <v>536</v>
      </c>
      <c r="F44" s="251" t="s">
        <v>491</v>
      </c>
      <c r="G44" s="251" t="s">
        <v>537</v>
      </c>
      <c r="H44" s="251" t="s">
        <v>538</v>
      </c>
      <c r="I44" s="251" t="s">
        <v>539</v>
      </c>
      <c r="J44" s="251" t="s">
        <v>540</v>
      </c>
      <c r="K44" s="251" t="s">
        <v>541</v>
      </c>
      <c r="L44" s="251" t="s">
        <v>542</v>
      </c>
      <c r="M44" s="251" t="s">
        <v>543</v>
      </c>
      <c r="N44" s="251" t="s">
        <v>544</v>
      </c>
      <c r="O44" s="251" t="s">
        <v>622</v>
      </c>
      <c r="P44" s="251" t="s">
        <v>546</v>
      </c>
      <c r="Q44" s="251" t="s">
        <v>547</v>
      </c>
      <c r="R44" s="251">
        <v>18</v>
      </c>
      <c r="S44" s="251" t="s">
        <v>548</v>
      </c>
      <c r="T44" s="251" t="s">
        <v>549</v>
      </c>
      <c r="U44" s="251" t="s">
        <v>623</v>
      </c>
      <c r="V44" s="251" t="s">
        <v>581</v>
      </c>
      <c r="W44" s="251" t="s">
        <v>582</v>
      </c>
      <c r="X44" s="251" t="s">
        <v>551</v>
      </c>
      <c r="Y44" s="251" t="s">
        <v>552</v>
      </c>
      <c r="Z44" s="251" t="s">
        <v>553</v>
      </c>
      <c r="AA44" s="251" t="s">
        <v>554</v>
      </c>
      <c r="AB44" s="251" t="s">
        <v>555</v>
      </c>
      <c r="AC44" s="251" t="s">
        <v>555</v>
      </c>
      <c r="AD44" s="251" t="s">
        <v>556</v>
      </c>
      <c r="AE44" s="255">
        <v>833058</v>
      </c>
      <c r="AF44" s="251" t="str">
        <f t="shared" si="2"/>
        <v>5.</v>
      </c>
      <c r="AG44" s="251" t="str">
        <f t="shared" si="2"/>
        <v>2.</v>
      </c>
      <c r="AH44" s="251" t="str">
        <f t="shared" si="2"/>
        <v>1.</v>
      </c>
      <c r="AI44" s="251" t="str">
        <f t="shared" si="2"/>
        <v>1.</v>
      </c>
      <c r="AJ44" s="251" t="str">
        <f t="shared" si="2"/>
        <v>1.</v>
      </c>
      <c r="AK44" s="251" t="str">
        <f t="shared" si="2"/>
        <v>1.</v>
      </c>
      <c r="AL44" s="251" t="str">
        <f t="shared" si="2"/>
        <v>4.</v>
      </c>
      <c r="AM44" s="251" t="str">
        <f t="shared" si="1"/>
        <v>2.1.1.1.1.4.</v>
      </c>
    </row>
    <row r="45" spans="1:39">
      <c r="A45" s="251">
        <v>2022</v>
      </c>
      <c r="B45" s="251" t="s">
        <v>533</v>
      </c>
      <c r="C45" s="251" t="s">
        <v>534</v>
      </c>
      <c r="D45" s="251" t="s">
        <v>535</v>
      </c>
      <c r="E45" s="251" t="s">
        <v>536</v>
      </c>
      <c r="F45" s="251" t="s">
        <v>491</v>
      </c>
      <c r="G45" s="251" t="s">
        <v>537</v>
      </c>
      <c r="H45" s="251" t="s">
        <v>538</v>
      </c>
      <c r="I45" s="251" t="s">
        <v>539</v>
      </c>
      <c r="J45" s="251" t="s">
        <v>540</v>
      </c>
      <c r="K45" s="251" t="s">
        <v>541</v>
      </c>
      <c r="L45" s="251" t="s">
        <v>542</v>
      </c>
      <c r="M45" s="251" t="s">
        <v>543</v>
      </c>
      <c r="N45" s="251" t="s">
        <v>544</v>
      </c>
      <c r="O45" s="251" t="s">
        <v>622</v>
      </c>
      <c r="P45" s="251" t="s">
        <v>546</v>
      </c>
      <c r="Q45" s="251" t="s">
        <v>547</v>
      </c>
      <c r="R45" s="251">
        <v>18</v>
      </c>
      <c r="S45" s="251" t="s">
        <v>548</v>
      </c>
      <c r="T45" s="251" t="s">
        <v>549</v>
      </c>
      <c r="U45" s="251" t="s">
        <v>623</v>
      </c>
      <c r="V45" s="251" t="s">
        <v>581</v>
      </c>
      <c r="W45" s="251" t="s">
        <v>582</v>
      </c>
      <c r="X45" s="251" t="s">
        <v>551</v>
      </c>
      <c r="Y45" s="251" t="s">
        <v>552</v>
      </c>
      <c r="Z45" s="251" t="s">
        <v>553</v>
      </c>
      <c r="AA45" s="251" t="s">
        <v>554</v>
      </c>
      <c r="AB45" s="251" t="s">
        <v>557</v>
      </c>
      <c r="AC45" s="251" t="s">
        <v>558</v>
      </c>
      <c r="AD45" s="251" t="s">
        <v>559</v>
      </c>
      <c r="AE45" s="255">
        <v>135918</v>
      </c>
      <c r="AF45" s="251" t="str">
        <f t="shared" si="2"/>
        <v>5.</v>
      </c>
      <c r="AG45" s="251" t="str">
        <f t="shared" si="2"/>
        <v>2.</v>
      </c>
      <c r="AH45" s="251" t="str">
        <f t="shared" si="2"/>
        <v>1.</v>
      </c>
      <c r="AI45" s="251" t="str">
        <f t="shared" si="2"/>
        <v>1.</v>
      </c>
      <c r="AJ45" s="251" t="str">
        <f t="shared" si="2"/>
        <v>9.</v>
      </c>
      <c r="AK45" s="251" t="str">
        <f t="shared" si="2"/>
        <v>1.</v>
      </c>
      <c r="AL45" s="251" t="str">
        <f t="shared" si="2"/>
        <v>1.</v>
      </c>
      <c r="AM45" s="251" t="str">
        <f t="shared" si="1"/>
        <v>2.1.1.9.1.1.</v>
      </c>
    </row>
    <row r="46" spans="1:39">
      <c r="A46" s="251">
        <v>2022</v>
      </c>
      <c r="B46" s="251" t="s">
        <v>533</v>
      </c>
      <c r="C46" s="251" t="s">
        <v>534</v>
      </c>
      <c r="D46" s="251" t="s">
        <v>535</v>
      </c>
      <c r="E46" s="251" t="s">
        <v>536</v>
      </c>
      <c r="F46" s="251" t="s">
        <v>491</v>
      </c>
      <c r="G46" s="251" t="s">
        <v>537</v>
      </c>
      <c r="H46" s="251" t="s">
        <v>538</v>
      </c>
      <c r="I46" s="251" t="s">
        <v>539</v>
      </c>
      <c r="J46" s="251" t="s">
        <v>540</v>
      </c>
      <c r="K46" s="251" t="s">
        <v>541</v>
      </c>
      <c r="L46" s="251" t="s">
        <v>542</v>
      </c>
      <c r="M46" s="251" t="s">
        <v>543</v>
      </c>
      <c r="N46" s="251" t="s">
        <v>544</v>
      </c>
      <c r="O46" s="251" t="s">
        <v>622</v>
      </c>
      <c r="P46" s="251" t="s">
        <v>546</v>
      </c>
      <c r="Q46" s="251" t="s">
        <v>547</v>
      </c>
      <c r="R46" s="251">
        <v>18</v>
      </c>
      <c r="S46" s="251" t="s">
        <v>548</v>
      </c>
      <c r="T46" s="251" t="s">
        <v>549</v>
      </c>
      <c r="U46" s="251" t="s">
        <v>623</v>
      </c>
      <c r="V46" s="251" t="s">
        <v>581</v>
      </c>
      <c r="W46" s="251" t="s">
        <v>582</v>
      </c>
      <c r="X46" s="251" t="s">
        <v>551</v>
      </c>
      <c r="Y46" s="251" t="s">
        <v>552</v>
      </c>
      <c r="Z46" s="251" t="s">
        <v>553</v>
      </c>
      <c r="AA46" s="251" t="s">
        <v>554</v>
      </c>
      <c r="AB46" s="251" t="s">
        <v>557</v>
      </c>
      <c r="AC46" s="251" t="s">
        <v>558</v>
      </c>
      <c r="AD46" s="251" t="s">
        <v>560</v>
      </c>
      <c r="AE46" s="255">
        <v>14350</v>
      </c>
      <c r="AF46" s="251" t="str">
        <f t="shared" si="2"/>
        <v>5.</v>
      </c>
      <c r="AG46" s="251" t="str">
        <f t="shared" si="2"/>
        <v>2.</v>
      </c>
      <c r="AH46" s="251" t="str">
        <f t="shared" si="2"/>
        <v>1.</v>
      </c>
      <c r="AI46" s="251" t="str">
        <f t="shared" si="2"/>
        <v>1.</v>
      </c>
      <c r="AJ46" s="251" t="str">
        <f t="shared" si="2"/>
        <v>9.</v>
      </c>
      <c r="AK46" s="251" t="str">
        <f t="shared" si="2"/>
        <v>1.</v>
      </c>
      <c r="AL46" s="251" t="str">
        <f t="shared" si="2"/>
        <v>3.</v>
      </c>
      <c r="AM46" s="251" t="str">
        <f t="shared" si="1"/>
        <v>2.1.1.9.1.3.</v>
      </c>
    </row>
    <row r="47" spans="1:39">
      <c r="A47" s="251">
        <v>2022</v>
      </c>
      <c r="B47" s="251" t="s">
        <v>533</v>
      </c>
      <c r="C47" s="251" t="s">
        <v>534</v>
      </c>
      <c r="D47" s="251" t="s">
        <v>535</v>
      </c>
      <c r="E47" s="251" t="s">
        <v>536</v>
      </c>
      <c r="F47" s="251" t="s">
        <v>491</v>
      </c>
      <c r="G47" s="251" t="s">
        <v>537</v>
      </c>
      <c r="H47" s="251" t="s">
        <v>538</v>
      </c>
      <c r="I47" s="251" t="s">
        <v>539</v>
      </c>
      <c r="J47" s="251" t="s">
        <v>540</v>
      </c>
      <c r="K47" s="251" t="s">
        <v>541</v>
      </c>
      <c r="L47" s="251" t="s">
        <v>542</v>
      </c>
      <c r="M47" s="251" t="s">
        <v>543</v>
      </c>
      <c r="N47" s="251" t="s">
        <v>544</v>
      </c>
      <c r="O47" s="251" t="s">
        <v>622</v>
      </c>
      <c r="P47" s="251" t="s">
        <v>546</v>
      </c>
      <c r="Q47" s="251" t="s">
        <v>547</v>
      </c>
      <c r="R47" s="251">
        <v>18</v>
      </c>
      <c r="S47" s="251" t="s">
        <v>548</v>
      </c>
      <c r="T47" s="251" t="s">
        <v>549</v>
      </c>
      <c r="U47" s="251" t="s">
        <v>623</v>
      </c>
      <c r="V47" s="251" t="s">
        <v>581</v>
      </c>
      <c r="W47" s="251" t="s">
        <v>582</v>
      </c>
      <c r="X47" s="251" t="s">
        <v>551</v>
      </c>
      <c r="Y47" s="251" t="s">
        <v>552</v>
      </c>
      <c r="Z47" s="251" t="s">
        <v>553</v>
      </c>
      <c r="AA47" s="251" t="s">
        <v>554</v>
      </c>
      <c r="AB47" s="251" t="s">
        <v>557</v>
      </c>
      <c r="AC47" s="251" t="s">
        <v>583</v>
      </c>
      <c r="AD47" s="251" t="s">
        <v>584</v>
      </c>
      <c r="AE47" s="255">
        <v>79286</v>
      </c>
      <c r="AF47" s="251" t="str">
        <f t="shared" si="2"/>
        <v>5.</v>
      </c>
      <c r="AG47" s="251" t="str">
        <f t="shared" si="2"/>
        <v>2.</v>
      </c>
      <c r="AH47" s="251" t="str">
        <f t="shared" si="2"/>
        <v>1.</v>
      </c>
      <c r="AI47" s="251" t="str">
        <f t="shared" si="2"/>
        <v>1.</v>
      </c>
      <c r="AJ47" s="251" t="str">
        <f t="shared" si="2"/>
        <v>9.</v>
      </c>
      <c r="AK47" s="251" t="str">
        <f t="shared" si="2"/>
        <v>2.</v>
      </c>
      <c r="AL47" s="251" t="str">
        <f t="shared" si="2"/>
        <v>1.</v>
      </c>
      <c r="AM47" s="251" t="str">
        <f t="shared" si="1"/>
        <v>2.1.1.9.2.1.</v>
      </c>
    </row>
    <row r="48" spans="1:39">
      <c r="A48" s="251">
        <v>2022</v>
      </c>
      <c r="B48" s="251" t="s">
        <v>533</v>
      </c>
      <c r="C48" s="251" t="s">
        <v>534</v>
      </c>
      <c r="D48" s="251" t="s">
        <v>535</v>
      </c>
      <c r="E48" s="251" t="s">
        <v>536</v>
      </c>
      <c r="F48" s="251" t="s">
        <v>491</v>
      </c>
      <c r="G48" s="251" t="s">
        <v>537</v>
      </c>
      <c r="H48" s="251" t="s">
        <v>538</v>
      </c>
      <c r="I48" s="251" t="s">
        <v>539</v>
      </c>
      <c r="J48" s="251" t="s">
        <v>540</v>
      </c>
      <c r="K48" s="251" t="s">
        <v>541</v>
      </c>
      <c r="L48" s="251" t="s">
        <v>542</v>
      </c>
      <c r="M48" s="251" t="s">
        <v>543</v>
      </c>
      <c r="N48" s="251" t="s">
        <v>544</v>
      </c>
      <c r="O48" s="251" t="s">
        <v>622</v>
      </c>
      <c r="P48" s="251" t="s">
        <v>546</v>
      </c>
      <c r="Q48" s="251" t="s">
        <v>547</v>
      </c>
      <c r="R48" s="251">
        <v>18</v>
      </c>
      <c r="S48" s="251" t="s">
        <v>548</v>
      </c>
      <c r="T48" s="251" t="s">
        <v>549</v>
      </c>
      <c r="U48" s="251" t="s">
        <v>623</v>
      </c>
      <c r="V48" s="251" t="s">
        <v>581</v>
      </c>
      <c r="W48" s="251" t="s">
        <v>582</v>
      </c>
      <c r="X48" s="251" t="s">
        <v>551</v>
      </c>
      <c r="Y48" s="251" t="s">
        <v>552</v>
      </c>
      <c r="Z48" s="251" t="s">
        <v>553</v>
      </c>
      <c r="AA48" s="251" t="s">
        <v>554</v>
      </c>
      <c r="AB48" s="251" t="s">
        <v>557</v>
      </c>
      <c r="AC48" s="251" t="s">
        <v>585</v>
      </c>
      <c r="AD48" s="251" t="s">
        <v>586</v>
      </c>
      <c r="AE48" s="255">
        <v>12233</v>
      </c>
      <c r="AF48" s="251" t="str">
        <f t="shared" si="2"/>
        <v>5.</v>
      </c>
      <c r="AG48" s="251" t="str">
        <f t="shared" si="2"/>
        <v>2.</v>
      </c>
      <c r="AH48" s="251" t="str">
        <f t="shared" si="2"/>
        <v>1.</v>
      </c>
      <c r="AI48" s="251" t="str">
        <f t="shared" si="2"/>
        <v>1.</v>
      </c>
      <c r="AJ48" s="251" t="str">
        <f t="shared" si="2"/>
        <v>9.</v>
      </c>
      <c r="AK48" s="251" t="str">
        <f t="shared" si="2"/>
        <v>3.</v>
      </c>
      <c r="AL48" s="251" t="str">
        <f t="shared" si="2"/>
        <v>99</v>
      </c>
      <c r="AM48" s="251" t="str">
        <f t="shared" si="1"/>
        <v>2.1.1.9.3.99</v>
      </c>
    </row>
    <row r="49" spans="1:39">
      <c r="A49" s="251">
        <v>2022</v>
      </c>
      <c r="B49" s="251" t="s">
        <v>533</v>
      </c>
      <c r="C49" s="251" t="s">
        <v>534</v>
      </c>
      <c r="D49" s="251" t="s">
        <v>535</v>
      </c>
      <c r="E49" s="251" t="s">
        <v>536</v>
      </c>
      <c r="F49" s="251" t="s">
        <v>491</v>
      </c>
      <c r="G49" s="251" t="s">
        <v>537</v>
      </c>
      <c r="H49" s="251" t="s">
        <v>538</v>
      </c>
      <c r="I49" s="251" t="s">
        <v>539</v>
      </c>
      <c r="J49" s="251" t="s">
        <v>540</v>
      </c>
      <c r="K49" s="251" t="s">
        <v>541</v>
      </c>
      <c r="L49" s="251" t="s">
        <v>542</v>
      </c>
      <c r="M49" s="251" t="s">
        <v>543</v>
      </c>
      <c r="N49" s="251" t="s">
        <v>544</v>
      </c>
      <c r="O49" s="251" t="s">
        <v>622</v>
      </c>
      <c r="P49" s="251" t="s">
        <v>546</v>
      </c>
      <c r="Q49" s="251" t="s">
        <v>547</v>
      </c>
      <c r="R49" s="251">
        <v>18</v>
      </c>
      <c r="S49" s="251" t="s">
        <v>548</v>
      </c>
      <c r="T49" s="251" t="s">
        <v>549</v>
      </c>
      <c r="U49" s="251" t="s">
        <v>623</v>
      </c>
      <c r="V49" s="251" t="s">
        <v>581</v>
      </c>
      <c r="W49" s="251" t="s">
        <v>582</v>
      </c>
      <c r="X49" s="251" t="s">
        <v>551</v>
      </c>
      <c r="Y49" s="251" t="s">
        <v>552</v>
      </c>
      <c r="Z49" s="251" t="s">
        <v>553</v>
      </c>
      <c r="AA49" s="251" t="s">
        <v>561</v>
      </c>
      <c r="AB49" s="251" t="s">
        <v>562</v>
      </c>
      <c r="AC49" s="251" t="s">
        <v>562</v>
      </c>
      <c r="AD49" s="251" t="s">
        <v>563</v>
      </c>
      <c r="AE49" s="255">
        <v>73396</v>
      </c>
      <c r="AF49" s="251" t="str">
        <f t="shared" si="2"/>
        <v>5.</v>
      </c>
      <c r="AG49" s="251" t="str">
        <f t="shared" si="2"/>
        <v>2.</v>
      </c>
      <c r="AH49" s="251" t="str">
        <f t="shared" si="2"/>
        <v>1.</v>
      </c>
      <c r="AI49" s="251" t="str">
        <f t="shared" si="2"/>
        <v>3.</v>
      </c>
      <c r="AJ49" s="251" t="str">
        <f t="shared" si="2"/>
        <v>1.</v>
      </c>
      <c r="AK49" s="251" t="str">
        <f t="shared" si="2"/>
        <v>1.</v>
      </c>
      <c r="AL49" s="251" t="str">
        <f t="shared" si="2"/>
        <v>5.</v>
      </c>
      <c r="AM49" s="251" t="str">
        <f t="shared" si="1"/>
        <v>2.1.3.1.1.5.</v>
      </c>
    </row>
    <row r="50" spans="1:39">
      <c r="A50" s="251">
        <v>2022</v>
      </c>
      <c r="B50" s="251" t="s">
        <v>533</v>
      </c>
      <c r="C50" s="251" t="s">
        <v>534</v>
      </c>
      <c r="D50" s="251" t="s">
        <v>535</v>
      </c>
      <c r="E50" s="251" t="s">
        <v>536</v>
      </c>
      <c r="F50" s="251" t="s">
        <v>491</v>
      </c>
      <c r="G50" s="251" t="s">
        <v>537</v>
      </c>
      <c r="H50" s="251" t="s">
        <v>538</v>
      </c>
      <c r="I50" s="251" t="s">
        <v>539</v>
      </c>
      <c r="J50" s="251" t="s">
        <v>540</v>
      </c>
      <c r="K50" s="251" t="s">
        <v>541</v>
      </c>
      <c r="L50" s="251" t="s">
        <v>542</v>
      </c>
      <c r="M50" s="251" t="s">
        <v>543</v>
      </c>
      <c r="N50" s="251" t="s">
        <v>544</v>
      </c>
      <c r="O50" s="251" t="s">
        <v>622</v>
      </c>
      <c r="P50" s="251" t="s">
        <v>546</v>
      </c>
      <c r="Q50" s="251" t="s">
        <v>547</v>
      </c>
      <c r="R50" s="251">
        <v>18</v>
      </c>
      <c r="S50" s="251" t="s">
        <v>548</v>
      </c>
      <c r="T50" s="251" t="s">
        <v>549</v>
      </c>
      <c r="U50" s="251" t="s">
        <v>623</v>
      </c>
      <c r="V50" s="251" t="s">
        <v>581</v>
      </c>
      <c r="W50" s="251" t="s">
        <v>582</v>
      </c>
      <c r="X50" s="251" t="s">
        <v>551</v>
      </c>
      <c r="Y50" s="251" t="s">
        <v>552</v>
      </c>
      <c r="Z50" s="251" t="s">
        <v>564</v>
      </c>
      <c r="AA50" s="251" t="s">
        <v>587</v>
      </c>
      <c r="AB50" s="251" t="s">
        <v>588</v>
      </c>
      <c r="AC50" s="251" t="s">
        <v>589</v>
      </c>
      <c r="AD50" s="251" t="s">
        <v>590</v>
      </c>
      <c r="AE50" s="255">
        <v>18008</v>
      </c>
      <c r="AF50" s="251" t="str">
        <f t="shared" si="2"/>
        <v>5.</v>
      </c>
      <c r="AG50" s="251" t="str">
        <f t="shared" si="2"/>
        <v>2.</v>
      </c>
      <c r="AH50" s="251" t="str">
        <f t="shared" si="2"/>
        <v>3.</v>
      </c>
      <c r="AI50" s="251" t="str">
        <f t="shared" si="2"/>
        <v>1.</v>
      </c>
      <c r="AJ50" s="251" t="str">
        <f t="shared" si="2"/>
        <v>3.</v>
      </c>
      <c r="AK50" s="251" t="str">
        <f t="shared" si="2"/>
        <v>1.</v>
      </c>
      <c r="AL50" s="251" t="str">
        <f t="shared" si="2"/>
        <v>1.</v>
      </c>
      <c r="AM50" s="251" t="str">
        <f t="shared" si="1"/>
        <v>2.3.1.3.1.1.</v>
      </c>
    </row>
    <row r="51" spans="1:39">
      <c r="A51" s="251">
        <v>2022</v>
      </c>
      <c r="B51" s="251" t="s">
        <v>533</v>
      </c>
      <c r="C51" s="251" t="s">
        <v>534</v>
      </c>
      <c r="D51" s="251" t="s">
        <v>535</v>
      </c>
      <c r="E51" s="251" t="s">
        <v>536</v>
      </c>
      <c r="F51" s="251" t="s">
        <v>491</v>
      </c>
      <c r="G51" s="251" t="s">
        <v>537</v>
      </c>
      <c r="H51" s="251" t="s">
        <v>538</v>
      </c>
      <c r="I51" s="251" t="s">
        <v>539</v>
      </c>
      <c r="J51" s="251" t="s">
        <v>540</v>
      </c>
      <c r="K51" s="251" t="s">
        <v>541</v>
      </c>
      <c r="L51" s="251" t="s">
        <v>542</v>
      </c>
      <c r="M51" s="251" t="s">
        <v>543</v>
      </c>
      <c r="N51" s="251" t="s">
        <v>544</v>
      </c>
      <c r="O51" s="251" t="s">
        <v>622</v>
      </c>
      <c r="P51" s="251" t="s">
        <v>546</v>
      </c>
      <c r="Q51" s="251" t="s">
        <v>547</v>
      </c>
      <c r="R51" s="251">
        <v>18</v>
      </c>
      <c r="S51" s="251" t="s">
        <v>548</v>
      </c>
      <c r="T51" s="251" t="s">
        <v>549</v>
      </c>
      <c r="U51" s="251" t="s">
        <v>623</v>
      </c>
      <c r="V51" s="251" t="s">
        <v>581</v>
      </c>
      <c r="W51" s="251" t="s">
        <v>582</v>
      </c>
      <c r="X51" s="251" t="s">
        <v>551</v>
      </c>
      <c r="Y51" s="251" t="s">
        <v>552</v>
      </c>
      <c r="Z51" s="251" t="s">
        <v>564</v>
      </c>
      <c r="AA51" s="251" t="s">
        <v>587</v>
      </c>
      <c r="AB51" s="251" t="s">
        <v>624</v>
      </c>
      <c r="AC51" s="251" t="s">
        <v>625</v>
      </c>
      <c r="AD51" s="251" t="s">
        <v>626</v>
      </c>
      <c r="AE51" s="255">
        <v>600000</v>
      </c>
      <c r="AF51" s="251" t="str">
        <f t="shared" si="2"/>
        <v>5.</v>
      </c>
      <c r="AG51" s="251" t="str">
        <f t="shared" si="2"/>
        <v>2.</v>
      </c>
      <c r="AH51" s="251" t="str">
        <f t="shared" si="2"/>
        <v>3.</v>
      </c>
      <c r="AI51" s="251" t="str">
        <f t="shared" si="2"/>
        <v>1.</v>
      </c>
      <c r="AJ51" s="251" t="str">
        <f t="shared" si="2"/>
        <v>5.</v>
      </c>
      <c r="AK51" s="251" t="str">
        <f t="shared" si="2"/>
        <v>1.</v>
      </c>
      <c r="AL51" s="251" t="str">
        <f t="shared" si="2"/>
        <v>1.</v>
      </c>
      <c r="AM51" s="251" t="str">
        <f t="shared" si="1"/>
        <v>2.3.1.5.1.1.</v>
      </c>
    </row>
    <row r="52" spans="1:39">
      <c r="A52" s="251">
        <v>2022</v>
      </c>
      <c r="B52" s="251" t="s">
        <v>533</v>
      </c>
      <c r="C52" s="251" t="s">
        <v>534</v>
      </c>
      <c r="D52" s="251" t="s">
        <v>535</v>
      </c>
      <c r="E52" s="251" t="s">
        <v>536</v>
      </c>
      <c r="F52" s="251" t="s">
        <v>491</v>
      </c>
      <c r="G52" s="251" t="s">
        <v>537</v>
      </c>
      <c r="H52" s="251" t="s">
        <v>538</v>
      </c>
      <c r="I52" s="251" t="s">
        <v>539</v>
      </c>
      <c r="J52" s="251" t="s">
        <v>540</v>
      </c>
      <c r="K52" s="251" t="s">
        <v>541</v>
      </c>
      <c r="L52" s="251" t="s">
        <v>542</v>
      </c>
      <c r="M52" s="251" t="s">
        <v>543</v>
      </c>
      <c r="N52" s="251" t="s">
        <v>544</v>
      </c>
      <c r="O52" s="251" t="s">
        <v>622</v>
      </c>
      <c r="P52" s="251" t="s">
        <v>546</v>
      </c>
      <c r="Q52" s="251" t="s">
        <v>547</v>
      </c>
      <c r="R52" s="251">
        <v>18</v>
      </c>
      <c r="S52" s="251" t="s">
        <v>548</v>
      </c>
      <c r="T52" s="251" t="s">
        <v>549</v>
      </c>
      <c r="U52" s="251" t="s">
        <v>623</v>
      </c>
      <c r="V52" s="251" t="s">
        <v>581</v>
      </c>
      <c r="W52" s="251" t="s">
        <v>582</v>
      </c>
      <c r="X52" s="251" t="s">
        <v>551</v>
      </c>
      <c r="Y52" s="251" t="s">
        <v>552</v>
      </c>
      <c r="Z52" s="251" t="s">
        <v>564</v>
      </c>
      <c r="AA52" s="251" t="s">
        <v>587</v>
      </c>
      <c r="AB52" s="251" t="s">
        <v>624</v>
      </c>
      <c r="AC52" s="251" t="s">
        <v>625</v>
      </c>
      <c r="AD52" s="251" t="s">
        <v>627</v>
      </c>
      <c r="AE52" s="255">
        <v>1830000</v>
      </c>
      <c r="AF52" s="251" t="str">
        <f t="shared" si="2"/>
        <v>5.</v>
      </c>
      <c r="AG52" s="251" t="str">
        <f t="shared" si="2"/>
        <v>2.</v>
      </c>
      <c r="AH52" s="251" t="str">
        <f t="shared" si="2"/>
        <v>3.</v>
      </c>
      <c r="AI52" s="251" t="str">
        <f t="shared" si="2"/>
        <v>1.</v>
      </c>
      <c r="AJ52" s="251" t="str">
        <f t="shared" si="2"/>
        <v>5.</v>
      </c>
      <c r="AK52" s="251" t="str">
        <f t="shared" si="2"/>
        <v>1.</v>
      </c>
      <c r="AL52" s="251" t="str">
        <f t="shared" si="2"/>
        <v>2.</v>
      </c>
      <c r="AM52" s="251" t="str">
        <f t="shared" si="1"/>
        <v>2.3.1.5.1.2.</v>
      </c>
    </row>
    <row r="53" spans="1:39">
      <c r="A53" s="251">
        <v>2022</v>
      </c>
      <c r="B53" s="251" t="s">
        <v>533</v>
      </c>
      <c r="C53" s="251" t="s">
        <v>534</v>
      </c>
      <c r="D53" s="251" t="s">
        <v>535</v>
      </c>
      <c r="E53" s="251" t="s">
        <v>536</v>
      </c>
      <c r="F53" s="251" t="s">
        <v>491</v>
      </c>
      <c r="G53" s="251" t="s">
        <v>537</v>
      </c>
      <c r="H53" s="251" t="s">
        <v>538</v>
      </c>
      <c r="I53" s="251" t="s">
        <v>539</v>
      </c>
      <c r="J53" s="251" t="s">
        <v>540</v>
      </c>
      <c r="K53" s="251" t="s">
        <v>541</v>
      </c>
      <c r="L53" s="251" t="s">
        <v>542</v>
      </c>
      <c r="M53" s="251" t="s">
        <v>543</v>
      </c>
      <c r="N53" s="251" t="s">
        <v>544</v>
      </c>
      <c r="O53" s="251" t="s">
        <v>622</v>
      </c>
      <c r="P53" s="251" t="s">
        <v>546</v>
      </c>
      <c r="Q53" s="251" t="s">
        <v>547</v>
      </c>
      <c r="R53" s="251">
        <v>18</v>
      </c>
      <c r="S53" s="251" t="s">
        <v>548</v>
      </c>
      <c r="T53" s="251" t="s">
        <v>549</v>
      </c>
      <c r="U53" s="251" t="s">
        <v>623</v>
      </c>
      <c r="V53" s="251" t="s">
        <v>581</v>
      </c>
      <c r="W53" s="251" t="s">
        <v>582</v>
      </c>
      <c r="X53" s="251" t="s">
        <v>551</v>
      </c>
      <c r="Y53" s="251" t="s">
        <v>552</v>
      </c>
      <c r="Z53" s="251" t="s">
        <v>564</v>
      </c>
      <c r="AA53" s="251" t="s">
        <v>587</v>
      </c>
      <c r="AB53" s="251" t="s">
        <v>591</v>
      </c>
      <c r="AC53" s="251" t="s">
        <v>592</v>
      </c>
      <c r="AD53" s="251" t="s">
        <v>628</v>
      </c>
      <c r="AE53" s="255">
        <v>1298012</v>
      </c>
      <c r="AF53" s="251" t="str">
        <f t="shared" si="2"/>
        <v>5.</v>
      </c>
      <c r="AG53" s="251" t="str">
        <f t="shared" si="2"/>
        <v>2.</v>
      </c>
      <c r="AH53" s="251" t="str">
        <f t="shared" si="2"/>
        <v>3.</v>
      </c>
      <c r="AI53" s="251" t="str">
        <f t="shared" si="2"/>
        <v>1.</v>
      </c>
      <c r="AJ53" s="251" t="str">
        <f t="shared" si="2"/>
        <v>99</v>
      </c>
      <c r="AK53" s="251" t="str">
        <f t="shared" si="2"/>
        <v>1.</v>
      </c>
      <c r="AL53" s="251" t="str">
        <f t="shared" si="2"/>
        <v>99</v>
      </c>
      <c r="AM53" s="251" t="str">
        <f t="shared" si="1"/>
        <v>2.3.1.991.99</v>
      </c>
    </row>
    <row r="54" spans="1:39">
      <c r="A54" s="251">
        <v>2022</v>
      </c>
      <c r="B54" s="251" t="s">
        <v>533</v>
      </c>
      <c r="C54" s="251" t="s">
        <v>534</v>
      </c>
      <c r="D54" s="251" t="s">
        <v>535</v>
      </c>
      <c r="E54" s="251" t="s">
        <v>536</v>
      </c>
      <c r="F54" s="251" t="s">
        <v>491</v>
      </c>
      <c r="G54" s="251" t="s">
        <v>537</v>
      </c>
      <c r="H54" s="251" t="s">
        <v>538</v>
      </c>
      <c r="I54" s="251" t="s">
        <v>539</v>
      </c>
      <c r="J54" s="251" t="s">
        <v>540</v>
      </c>
      <c r="K54" s="251" t="s">
        <v>541</v>
      </c>
      <c r="L54" s="251" t="s">
        <v>542</v>
      </c>
      <c r="M54" s="251" t="s">
        <v>543</v>
      </c>
      <c r="N54" s="251" t="s">
        <v>544</v>
      </c>
      <c r="O54" s="251" t="s">
        <v>622</v>
      </c>
      <c r="P54" s="251" t="s">
        <v>546</v>
      </c>
      <c r="Q54" s="251" t="s">
        <v>547</v>
      </c>
      <c r="R54" s="251">
        <v>18</v>
      </c>
      <c r="S54" s="251" t="s">
        <v>548</v>
      </c>
      <c r="T54" s="251" t="s">
        <v>549</v>
      </c>
      <c r="U54" s="251" t="s">
        <v>623</v>
      </c>
      <c r="V54" s="251" t="s">
        <v>581</v>
      </c>
      <c r="W54" s="251" t="s">
        <v>582</v>
      </c>
      <c r="X54" s="251" t="s">
        <v>551</v>
      </c>
      <c r="Y54" s="251" t="s">
        <v>552</v>
      </c>
      <c r="Z54" s="251" t="s">
        <v>564</v>
      </c>
      <c r="AA54" s="251" t="s">
        <v>565</v>
      </c>
      <c r="AB54" s="251" t="s">
        <v>566</v>
      </c>
      <c r="AC54" s="251" t="s">
        <v>597</v>
      </c>
      <c r="AD54" s="251" t="s">
        <v>598</v>
      </c>
      <c r="AE54" s="255">
        <v>20046</v>
      </c>
      <c r="AF54" s="251" t="str">
        <f t="shared" si="2"/>
        <v>5.</v>
      </c>
      <c r="AG54" s="251" t="str">
        <f t="shared" si="2"/>
        <v>2.</v>
      </c>
      <c r="AH54" s="251" t="str">
        <f t="shared" si="2"/>
        <v>3.</v>
      </c>
      <c r="AI54" s="251" t="str">
        <f t="shared" ref="AI54:AL117" si="3">LEFT(AA54,2)</f>
        <v>2.</v>
      </c>
      <c r="AJ54" s="251" t="str">
        <f t="shared" si="3"/>
        <v>2.</v>
      </c>
      <c r="AK54" s="251" t="str">
        <f t="shared" si="3"/>
        <v>1.</v>
      </c>
      <c r="AL54" s="251" t="str">
        <f t="shared" si="3"/>
        <v>1.</v>
      </c>
      <c r="AM54" s="251" t="str">
        <f t="shared" si="1"/>
        <v>2.3.2.2.1.1.</v>
      </c>
    </row>
    <row r="55" spans="1:39">
      <c r="A55" s="251">
        <v>2022</v>
      </c>
      <c r="B55" s="251" t="s">
        <v>533</v>
      </c>
      <c r="C55" s="251" t="s">
        <v>534</v>
      </c>
      <c r="D55" s="251" t="s">
        <v>535</v>
      </c>
      <c r="E55" s="251" t="s">
        <v>536</v>
      </c>
      <c r="F55" s="251" t="s">
        <v>491</v>
      </c>
      <c r="G55" s="251" t="s">
        <v>537</v>
      </c>
      <c r="H55" s="251" t="s">
        <v>538</v>
      </c>
      <c r="I55" s="251" t="s">
        <v>539</v>
      </c>
      <c r="J55" s="251" t="s">
        <v>540</v>
      </c>
      <c r="K55" s="251" t="s">
        <v>541</v>
      </c>
      <c r="L55" s="251" t="s">
        <v>542</v>
      </c>
      <c r="M55" s="251" t="s">
        <v>543</v>
      </c>
      <c r="N55" s="251" t="s">
        <v>544</v>
      </c>
      <c r="O55" s="251" t="s">
        <v>622</v>
      </c>
      <c r="P55" s="251" t="s">
        <v>546</v>
      </c>
      <c r="Q55" s="251" t="s">
        <v>547</v>
      </c>
      <c r="R55" s="251">
        <v>18</v>
      </c>
      <c r="S55" s="251" t="s">
        <v>548</v>
      </c>
      <c r="T55" s="251" t="s">
        <v>549</v>
      </c>
      <c r="U55" s="251" t="s">
        <v>623</v>
      </c>
      <c r="V55" s="251" t="s">
        <v>581</v>
      </c>
      <c r="W55" s="251" t="s">
        <v>582</v>
      </c>
      <c r="X55" s="251" t="s">
        <v>551</v>
      </c>
      <c r="Y55" s="251" t="s">
        <v>552</v>
      </c>
      <c r="Z55" s="251" t="s">
        <v>564</v>
      </c>
      <c r="AA55" s="251" t="s">
        <v>565</v>
      </c>
      <c r="AB55" s="251" t="s">
        <v>566</v>
      </c>
      <c r="AC55" s="251" t="s">
        <v>597</v>
      </c>
      <c r="AD55" s="251" t="s">
        <v>599</v>
      </c>
      <c r="AE55" s="255">
        <v>243</v>
      </c>
      <c r="AF55" s="251" t="str">
        <f t="shared" ref="AF55:AK118" si="4">LEFT(X55,2)</f>
        <v>5.</v>
      </c>
      <c r="AG55" s="251" t="str">
        <f t="shared" si="4"/>
        <v>2.</v>
      </c>
      <c r="AH55" s="251" t="str">
        <f t="shared" si="4"/>
        <v>3.</v>
      </c>
      <c r="AI55" s="251" t="str">
        <f t="shared" si="3"/>
        <v>2.</v>
      </c>
      <c r="AJ55" s="251" t="str">
        <f t="shared" si="3"/>
        <v>2.</v>
      </c>
      <c r="AK55" s="251" t="str">
        <f t="shared" si="3"/>
        <v>1.</v>
      </c>
      <c r="AL55" s="251" t="str">
        <f t="shared" si="3"/>
        <v>2.</v>
      </c>
      <c r="AM55" s="251" t="str">
        <f t="shared" si="1"/>
        <v>2.3.2.2.1.2.</v>
      </c>
    </row>
    <row r="56" spans="1:39">
      <c r="A56" s="251">
        <v>2022</v>
      </c>
      <c r="B56" s="251" t="s">
        <v>533</v>
      </c>
      <c r="C56" s="251" t="s">
        <v>534</v>
      </c>
      <c r="D56" s="251" t="s">
        <v>535</v>
      </c>
      <c r="E56" s="251" t="s">
        <v>536</v>
      </c>
      <c r="F56" s="251" t="s">
        <v>491</v>
      </c>
      <c r="G56" s="251" t="s">
        <v>537</v>
      </c>
      <c r="H56" s="251" t="s">
        <v>538</v>
      </c>
      <c r="I56" s="251" t="s">
        <v>539</v>
      </c>
      <c r="J56" s="251" t="s">
        <v>540</v>
      </c>
      <c r="K56" s="251" t="s">
        <v>541</v>
      </c>
      <c r="L56" s="251" t="s">
        <v>542</v>
      </c>
      <c r="M56" s="251" t="s">
        <v>543</v>
      </c>
      <c r="N56" s="251" t="s">
        <v>544</v>
      </c>
      <c r="O56" s="251" t="s">
        <v>622</v>
      </c>
      <c r="P56" s="251" t="s">
        <v>546</v>
      </c>
      <c r="Q56" s="251" t="s">
        <v>547</v>
      </c>
      <c r="R56" s="251">
        <v>18</v>
      </c>
      <c r="S56" s="251" t="s">
        <v>548</v>
      </c>
      <c r="T56" s="251" t="s">
        <v>549</v>
      </c>
      <c r="U56" s="251" t="s">
        <v>623</v>
      </c>
      <c r="V56" s="251" t="s">
        <v>581</v>
      </c>
      <c r="W56" s="251" t="s">
        <v>582</v>
      </c>
      <c r="X56" s="251" t="s">
        <v>551</v>
      </c>
      <c r="Y56" s="251" t="s">
        <v>552</v>
      </c>
      <c r="Z56" s="251" t="s">
        <v>564</v>
      </c>
      <c r="AA56" s="251" t="s">
        <v>565</v>
      </c>
      <c r="AB56" s="251" t="s">
        <v>566</v>
      </c>
      <c r="AC56" s="251" t="s">
        <v>600</v>
      </c>
      <c r="AD56" s="251" t="s">
        <v>601</v>
      </c>
      <c r="AE56" s="255">
        <v>19258</v>
      </c>
      <c r="AF56" s="251" t="str">
        <f t="shared" si="4"/>
        <v>5.</v>
      </c>
      <c r="AG56" s="251" t="str">
        <f t="shared" si="4"/>
        <v>2.</v>
      </c>
      <c r="AH56" s="251" t="str">
        <f t="shared" si="4"/>
        <v>3.</v>
      </c>
      <c r="AI56" s="251" t="str">
        <f t="shared" si="3"/>
        <v>2.</v>
      </c>
      <c r="AJ56" s="251" t="str">
        <f t="shared" si="3"/>
        <v>2.</v>
      </c>
      <c r="AK56" s="251" t="str">
        <f t="shared" si="3"/>
        <v>2.</v>
      </c>
      <c r="AL56" s="251" t="str">
        <f t="shared" si="3"/>
        <v>1.</v>
      </c>
      <c r="AM56" s="251" t="str">
        <f t="shared" si="1"/>
        <v>2.3.2.2.2.1.</v>
      </c>
    </row>
    <row r="57" spans="1:39">
      <c r="A57" s="251">
        <v>2022</v>
      </c>
      <c r="B57" s="251" t="s">
        <v>533</v>
      </c>
      <c r="C57" s="251" t="s">
        <v>534</v>
      </c>
      <c r="D57" s="251" t="s">
        <v>535</v>
      </c>
      <c r="E57" s="251" t="s">
        <v>536</v>
      </c>
      <c r="F57" s="251" t="s">
        <v>491</v>
      </c>
      <c r="G57" s="251" t="s">
        <v>537</v>
      </c>
      <c r="H57" s="251" t="s">
        <v>538</v>
      </c>
      <c r="I57" s="251" t="s">
        <v>539</v>
      </c>
      <c r="J57" s="251" t="s">
        <v>540</v>
      </c>
      <c r="K57" s="251" t="s">
        <v>541</v>
      </c>
      <c r="L57" s="251" t="s">
        <v>542</v>
      </c>
      <c r="M57" s="251" t="s">
        <v>543</v>
      </c>
      <c r="N57" s="251" t="s">
        <v>544</v>
      </c>
      <c r="O57" s="251" t="s">
        <v>622</v>
      </c>
      <c r="P57" s="251" t="s">
        <v>546</v>
      </c>
      <c r="Q57" s="251" t="s">
        <v>547</v>
      </c>
      <c r="R57" s="251">
        <v>18</v>
      </c>
      <c r="S57" s="251" t="s">
        <v>548</v>
      </c>
      <c r="T57" s="251" t="s">
        <v>549</v>
      </c>
      <c r="U57" s="251" t="s">
        <v>623</v>
      </c>
      <c r="V57" s="251" t="s">
        <v>581</v>
      </c>
      <c r="W57" s="251" t="s">
        <v>582</v>
      </c>
      <c r="X57" s="251" t="s">
        <v>551</v>
      </c>
      <c r="Y57" s="251" t="s">
        <v>552</v>
      </c>
      <c r="Z57" s="251" t="s">
        <v>564</v>
      </c>
      <c r="AA57" s="251" t="s">
        <v>565</v>
      </c>
      <c r="AB57" s="251" t="s">
        <v>569</v>
      </c>
      <c r="AC57" s="251" t="s">
        <v>570</v>
      </c>
      <c r="AD57" s="251" t="s">
        <v>603</v>
      </c>
      <c r="AE57" s="255">
        <v>2567</v>
      </c>
      <c r="AF57" s="251" t="str">
        <f t="shared" si="4"/>
        <v>5.</v>
      </c>
      <c r="AG57" s="251" t="str">
        <f t="shared" si="4"/>
        <v>2.</v>
      </c>
      <c r="AH57" s="251" t="str">
        <f t="shared" si="4"/>
        <v>3.</v>
      </c>
      <c r="AI57" s="251" t="str">
        <f t="shared" si="3"/>
        <v>2.</v>
      </c>
      <c r="AJ57" s="251" t="str">
        <f t="shared" si="3"/>
        <v>3.</v>
      </c>
      <c r="AK57" s="251" t="str">
        <f t="shared" si="3"/>
        <v>1.</v>
      </c>
      <c r="AL57" s="251" t="str">
        <f t="shared" si="3"/>
        <v>1.</v>
      </c>
      <c r="AM57" s="251" t="str">
        <f t="shared" si="1"/>
        <v>2.3.2.3.1.1.</v>
      </c>
    </row>
    <row r="58" spans="1:39">
      <c r="A58" s="251">
        <v>2022</v>
      </c>
      <c r="B58" s="251" t="s">
        <v>533</v>
      </c>
      <c r="C58" s="251" t="s">
        <v>534</v>
      </c>
      <c r="D58" s="251" t="s">
        <v>535</v>
      </c>
      <c r="E58" s="251" t="s">
        <v>536</v>
      </c>
      <c r="F58" s="251" t="s">
        <v>491</v>
      </c>
      <c r="G58" s="251" t="s">
        <v>537</v>
      </c>
      <c r="H58" s="251" t="s">
        <v>538</v>
      </c>
      <c r="I58" s="251" t="s">
        <v>539</v>
      </c>
      <c r="J58" s="251" t="s">
        <v>540</v>
      </c>
      <c r="K58" s="251" t="s">
        <v>541</v>
      </c>
      <c r="L58" s="251" t="s">
        <v>542</v>
      </c>
      <c r="M58" s="251" t="s">
        <v>543</v>
      </c>
      <c r="N58" s="251" t="s">
        <v>544</v>
      </c>
      <c r="O58" s="251" t="s">
        <v>622</v>
      </c>
      <c r="P58" s="251" t="s">
        <v>546</v>
      </c>
      <c r="Q58" s="251" t="s">
        <v>547</v>
      </c>
      <c r="R58" s="251">
        <v>18</v>
      </c>
      <c r="S58" s="251" t="s">
        <v>548</v>
      </c>
      <c r="T58" s="251" t="s">
        <v>549</v>
      </c>
      <c r="U58" s="251" t="s">
        <v>623</v>
      </c>
      <c r="V58" s="251" t="s">
        <v>581</v>
      </c>
      <c r="W58" s="251" t="s">
        <v>582</v>
      </c>
      <c r="X58" s="251" t="s">
        <v>551</v>
      </c>
      <c r="Y58" s="251" t="s">
        <v>552</v>
      </c>
      <c r="Z58" s="251" t="s">
        <v>564</v>
      </c>
      <c r="AA58" s="251" t="s">
        <v>565</v>
      </c>
      <c r="AB58" s="251" t="s">
        <v>569</v>
      </c>
      <c r="AC58" s="251" t="s">
        <v>570</v>
      </c>
      <c r="AD58" s="251" t="s">
        <v>571</v>
      </c>
      <c r="AE58" s="255">
        <v>22553</v>
      </c>
      <c r="AF58" s="251" t="str">
        <f t="shared" si="4"/>
        <v>5.</v>
      </c>
      <c r="AG58" s="251" t="str">
        <f t="shared" si="4"/>
        <v>2.</v>
      </c>
      <c r="AH58" s="251" t="str">
        <f t="shared" si="4"/>
        <v>3.</v>
      </c>
      <c r="AI58" s="251" t="str">
        <f t="shared" si="3"/>
        <v>2.</v>
      </c>
      <c r="AJ58" s="251" t="str">
        <f t="shared" si="3"/>
        <v>3.</v>
      </c>
      <c r="AK58" s="251" t="str">
        <f t="shared" si="3"/>
        <v>1.</v>
      </c>
      <c r="AL58" s="251" t="str">
        <f t="shared" si="3"/>
        <v>2.</v>
      </c>
      <c r="AM58" s="251" t="str">
        <f t="shared" si="1"/>
        <v>2.3.2.3.1.2.</v>
      </c>
    </row>
    <row r="59" spans="1:39">
      <c r="A59" s="251">
        <v>2022</v>
      </c>
      <c r="B59" s="251" t="s">
        <v>533</v>
      </c>
      <c r="C59" s="251" t="s">
        <v>534</v>
      </c>
      <c r="D59" s="251" t="s">
        <v>535</v>
      </c>
      <c r="E59" s="251" t="s">
        <v>536</v>
      </c>
      <c r="F59" s="251" t="s">
        <v>491</v>
      </c>
      <c r="G59" s="251" t="s">
        <v>537</v>
      </c>
      <c r="H59" s="251" t="s">
        <v>538</v>
      </c>
      <c r="I59" s="251" t="s">
        <v>539</v>
      </c>
      <c r="J59" s="251" t="s">
        <v>540</v>
      </c>
      <c r="K59" s="251" t="s">
        <v>541</v>
      </c>
      <c r="L59" s="251" t="s">
        <v>542</v>
      </c>
      <c r="M59" s="251" t="s">
        <v>543</v>
      </c>
      <c r="N59" s="251" t="s">
        <v>544</v>
      </c>
      <c r="O59" s="251" t="s">
        <v>622</v>
      </c>
      <c r="P59" s="251" t="s">
        <v>546</v>
      </c>
      <c r="Q59" s="251" t="s">
        <v>547</v>
      </c>
      <c r="R59" s="251">
        <v>18</v>
      </c>
      <c r="S59" s="251" t="s">
        <v>548</v>
      </c>
      <c r="T59" s="251" t="s">
        <v>549</v>
      </c>
      <c r="U59" s="251" t="s">
        <v>623</v>
      </c>
      <c r="V59" s="251" t="s">
        <v>581</v>
      </c>
      <c r="W59" s="251" t="s">
        <v>582</v>
      </c>
      <c r="X59" s="251" t="s">
        <v>551</v>
      </c>
      <c r="Y59" s="251" t="s">
        <v>552</v>
      </c>
      <c r="Z59" s="251" t="s">
        <v>564</v>
      </c>
      <c r="AA59" s="251" t="s">
        <v>565</v>
      </c>
      <c r="AB59" s="251" t="s">
        <v>604</v>
      </c>
      <c r="AC59" s="251" t="s">
        <v>605</v>
      </c>
      <c r="AD59" s="251" t="s">
        <v>606</v>
      </c>
      <c r="AE59" s="255">
        <v>1550</v>
      </c>
      <c r="AF59" s="251" t="str">
        <f t="shared" si="4"/>
        <v>5.</v>
      </c>
      <c r="AG59" s="251" t="str">
        <f t="shared" si="4"/>
        <v>2.</v>
      </c>
      <c r="AH59" s="251" t="str">
        <f t="shared" si="4"/>
        <v>3.</v>
      </c>
      <c r="AI59" s="251" t="str">
        <f t="shared" si="3"/>
        <v>2.</v>
      </c>
      <c r="AJ59" s="251" t="str">
        <f t="shared" si="3"/>
        <v>4.</v>
      </c>
      <c r="AK59" s="251" t="str">
        <f t="shared" si="3"/>
        <v>5.</v>
      </c>
      <c r="AL59" s="251" t="str">
        <f t="shared" si="3"/>
        <v>1.</v>
      </c>
      <c r="AM59" s="251" t="str">
        <f t="shared" si="1"/>
        <v>2.3.2.4.5.1.</v>
      </c>
    </row>
    <row r="60" spans="1:39">
      <c r="A60" s="251">
        <v>2022</v>
      </c>
      <c r="B60" s="251" t="s">
        <v>533</v>
      </c>
      <c r="C60" s="251" t="s">
        <v>534</v>
      </c>
      <c r="D60" s="251" t="s">
        <v>535</v>
      </c>
      <c r="E60" s="251" t="s">
        <v>536</v>
      </c>
      <c r="F60" s="251" t="s">
        <v>491</v>
      </c>
      <c r="G60" s="251" t="s">
        <v>537</v>
      </c>
      <c r="H60" s="251" t="s">
        <v>538</v>
      </c>
      <c r="I60" s="251" t="s">
        <v>539</v>
      </c>
      <c r="J60" s="251" t="s">
        <v>540</v>
      </c>
      <c r="K60" s="251" t="s">
        <v>541</v>
      </c>
      <c r="L60" s="251" t="s">
        <v>542</v>
      </c>
      <c r="M60" s="251" t="s">
        <v>543</v>
      </c>
      <c r="N60" s="251" t="s">
        <v>544</v>
      </c>
      <c r="O60" s="251" t="s">
        <v>622</v>
      </c>
      <c r="P60" s="251" t="s">
        <v>546</v>
      </c>
      <c r="Q60" s="251" t="s">
        <v>547</v>
      </c>
      <c r="R60" s="251">
        <v>18</v>
      </c>
      <c r="S60" s="251" t="s">
        <v>548</v>
      </c>
      <c r="T60" s="251" t="s">
        <v>549</v>
      </c>
      <c r="U60" s="251" t="s">
        <v>623</v>
      </c>
      <c r="V60" s="251" t="s">
        <v>581</v>
      </c>
      <c r="W60" s="251" t="s">
        <v>582</v>
      </c>
      <c r="X60" s="251" t="s">
        <v>551</v>
      </c>
      <c r="Y60" s="251" t="s">
        <v>552</v>
      </c>
      <c r="Z60" s="251" t="s">
        <v>564</v>
      </c>
      <c r="AA60" s="251" t="s">
        <v>565</v>
      </c>
      <c r="AB60" s="251" t="s">
        <v>604</v>
      </c>
      <c r="AC60" s="251" t="s">
        <v>607</v>
      </c>
      <c r="AD60" s="251" t="s">
        <v>608</v>
      </c>
      <c r="AE60" s="255">
        <v>13585</v>
      </c>
      <c r="AF60" s="251" t="str">
        <f t="shared" si="4"/>
        <v>5.</v>
      </c>
      <c r="AG60" s="251" t="str">
        <f t="shared" si="4"/>
        <v>2.</v>
      </c>
      <c r="AH60" s="251" t="str">
        <f t="shared" si="4"/>
        <v>3.</v>
      </c>
      <c r="AI60" s="251" t="str">
        <f t="shared" si="3"/>
        <v>2.</v>
      </c>
      <c r="AJ60" s="251" t="str">
        <f t="shared" si="3"/>
        <v>4.</v>
      </c>
      <c r="AK60" s="251" t="str">
        <f t="shared" si="3"/>
        <v>7.</v>
      </c>
      <c r="AL60" s="251" t="str">
        <f t="shared" si="3"/>
        <v>1.</v>
      </c>
      <c r="AM60" s="251" t="str">
        <f t="shared" si="1"/>
        <v>2.3.2.4.7.1.</v>
      </c>
    </row>
    <row r="61" spans="1:39">
      <c r="A61" s="251">
        <v>2022</v>
      </c>
      <c r="B61" s="251" t="s">
        <v>533</v>
      </c>
      <c r="C61" s="251" t="s">
        <v>534</v>
      </c>
      <c r="D61" s="251" t="s">
        <v>535</v>
      </c>
      <c r="E61" s="251" t="s">
        <v>536</v>
      </c>
      <c r="F61" s="251" t="s">
        <v>491</v>
      </c>
      <c r="G61" s="251" t="s">
        <v>537</v>
      </c>
      <c r="H61" s="251" t="s">
        <v>538</v>
      </c>
      <c r="I61" s="251" t="s">
        <v>539</v>
      </c>
      <c r="J61" s="251" t="s">
        <v>540</v>
      </c>
      <c r="K61" s="251" t="s">
        <v>541</v>
      </c>
      <c r="L61" s="251" t="s">
        <v>542</v>
      </c>
      <c r="M61" s="251" t="s">
        <v>543</v>
      </c>
      <c r="N61" s="251" t="s">
        <v>544</v>
      </c>
      <c r="O61" s="251" t="s">
        <v>622</v>
      </c>
      <c r="P61" s="251" t="s">
        <v>546</v>
      </c>
      <c r="Q61" s="251" t="s">
        <v>547</v>
      </c>
      <c r="R61" s="251">
        <v>18</v>
      </c>
      <c r="S61" s="251" t="s">
        <v>548</v>
      </c>
      <c r="T61" s="251" t="s">
        <v>549</v>
      </c>
      <c r="U61" s="251" t="s">
        <v>623</v>
      </c>
      <c r="V61" s="251" t="s">
        <v>581</v>
      </c>
      <c r="W61" s="251" t="s">
        <v>582</v>
      </c>
      <c r="X61" s="251" t="s">
        <v>551</v>
      </c>
      <c r="Y61" s="251" t="s">
        <v>552</v>
      </c>
      <c r="Z61" s="251" t="s">
        <v>564</v>
      </c>
      <c r="AA61" s="251" t="s">
        <v>565</v>
      </c>
      <c r="AB61" s="251" t="s">
        <v>572</v>
      </c>
      <c r="AC61" s="251" t="s">
        <v>573</v>
      </c>
      <c r="AD61" s="251" t="s">
        <v>574</v>
      </c>
      <c r="AE61" s="255">
        <v>237013</v>
      </c>
      <c r="AF61" s="251" t="str">
        <f t="shared" si="4"/>
        <v>5.</v>
      </c>
      <c r="AG61" s="251" t="str">
        <f t="shared" si="4"/>
        <v>2.</v>
      </c>
      <c r="AH61" s="251" t="str">
        <f t="shared" si="4"/>
        <v>3.</v>
      </c>
      <c r="AI61" s="251" t="str">
        <f t="shared" si="3"/>
        <v>2.</v>
      </c>
      <c r="AJ61" s="251" t="str">
        <f t="shared" si="3"/>
        <v>5.</v>
      </c>
      <c r="AK61" s="251" t="str">
        <f t="shared" si="3"/>
        <v>1.</v>
      </c>
      <c r="AL61" s="251" t="str">
        <f t="shared" si="3"/>
        <v>1.</v>
      </c>
      <c r="AM61" s="251" t="str">
        <f t="shared" si="1"/>
        <v>2.3.2.5.1.1.</v>
      </c>
    </row>
    <row r="62" spans="1:39">
      <c r="A62" s="251">
        <v>2022</v>
      </c>
      <c r="B62" s="251" t="s">
        <v>533</v>
      </c>
      <c r="C62" s="251" t="s">
        <v>534</v>
      </c>
      <c r="D62" s="251" t="s">
        <v>535</v>
      </c>
      <c r="E62" s="251" t="s">
        <v>536</v>
      </c>
      <c r="F62" s="251" t="s">
        <v>491</v>
      </c>
      <c r="G62" s="251" t="s">
        <v>537</v>
      </c>
      <c r="H62" s="251" t="s">
        <v>538</v>
      </c>
      <c r="I62" s="251" t="s">
        <v>539</v>
      </c>
      <c r="J62" s="251" t="s">
        <v>540</v>
      </c>
      <c r="K62" s="251" t="s">
        <v>541</v>
      </c>
      <c r="L62" s="251" t="s">
        <v>542</v>
      </c>
      <c r="M62" s="251" t="s">
        <v>543</v>
      </c>
      <c r="N62" s="251" t="s">
        <v>544</v>
      </c>
      <c r="O62" s="251" t="s">
        <v>622</v>
      </c>
      <c r="P62" s="251" t="s">
        <v>546</v>
      </c>
      <c r="Q62" s="251" t="s">
        <v>547</v>
      </c>
      <c r="R62" s="251">
        <v>18</v>
      </c>
      <c r="S62" s="251" t="s">
        <v>548</v>
      </c>
      <c r="T62" s="251" t="s">
        <v>549</v>
      </c>
      <c r="U62" s="251" t="s">
        <v>623</v>
      </c>
      <c r="V62" s="251" t="s">
        <v>581</v>
      </c>
      <c r="W62" s="251" t="s">
        <v>582</v>
      </c>
      <c r="X62" s="251" t="s">
        <v>551</v>
      </c>
      <c r="Y62" s="251" t="s">
        <v>552</v>
      </c>
      <c r="Z62" s="251" t="s">
        <v>564</v>
      </c>
      <c r="AA62" s="251" t="s">
        <v>565</v>
      </c>
      <c r="AB62" s="251" t="s">
        <v>575</v>
      </c>
      <c r="AC62" s="251" t="s">
        <v>576</v>
      </c>
      <c r="AD62" s="251" t="s">
        <v>611</v>
      </c>
      <c r="AE62" s="255">
        <v>220</v>
      </c>
      <c r="AF62" s="251" t="str">
        <f t="shared" si="4"/>
        <v>5.</v>
      </c>
      <c r="AG62" s="251" t="str">
        <f t="shared" si="4"/>
        <v>2.</v>
      </c>
      <c r="AH62" s="251" t="str">
        <f t="shared" si="4"/>
        <v>3.</v>
      </c>
      <c r="AI62" s="251" t="str">
        <f t="shared" si="3"/>
        <v>2.</v>
      </c>
      <c r="AJ62" s="251" t="str">
        <f t="shared" si="3"/>
        <v>6.</v>
      </c>
      <c r="AK62" s="251" t="str">
        <f t="shared" si="3"/>
        <v>3.</v>
      </c>
      <c r="AL62" s="251" t="str">
        <f t="shared" si="3"/>
        <v>3.</v>
      </c>
      <c r="AM62" s="251" t="str">
        <f t="shared" si="1"/>
        <v>2.3.2.6.3.3.</v>
      </c>
    </row>
    <row r="63" spans="1:39">
      <c r="A63" s="251">
        <v>2022</v>
      </c>
      <c r="B63" s="251" t="s">
        <v>533</v>
      </c>
      <c r="C63" s="251" t="s">
        <v>534</v>
      </c>
      <c r="D63" s="251" t="s">
        <v>535</v>
      </c>
      <c r="E63" s="251" t="s">
        <v>536</v>
      </c>
      <c r="F63" s="251" t="s">
        <v>491</v>
      </c>
      <c r="G63" s="251" t="s">
        <v>537</v>
      </c>
      <c r="H63" s="251" t="s">
        <v>538</v>
      </c>
      <c r="I63" s="251" t="s">
        <v>539</v>
      </c>
      <c r="J63" s="251" t="s">
        <v>540</v>
      </c>
      <c r="K63" s="251" t="s">
        <v>541</v>
      </c>
      <c r="L63" s="251" t="s">
        <v>542</v>
      </c>
      <c r="M63" s="251" t="s">
        <v>543</v>
      </c>
      <c r="N63" s="251" t="s">
        <v>544</v>
      </c>
      <c r="O63" s="251" t="s">
        <v>622</v>
      </c>
      <c r="P63" s="251" t="s">
        <v>546</v>
      </c>
      <c r="Q63" s="251" t="s">
        <v>547</v>
      </c>
      <c r="R63" s="251">
        <v>18</v>
      </c>
      <c r="S63" s="251" t="s">
        <v>548</v>
      </c>
      <c r="T63" s="251" t="s">
        <v>549</v>
      </c>
      <c r="U63" s="251" t="s">
        <v>623</v>
      </c>
      <c r="V63" s="251" t="s">
        <v>581</v>
      </c>
      <c r="W63" s="251" t="s">
        <v>582</v>
      </c>
      <c r="X63" s="251" t="s">
        <v>551</v>
      </c>
      <c r="Y63" s="251" t="s">
        <v>552</v>
      </c>
      <c r="Z63" s="251" t="s">
        <v>564</v>
      </c>
      <c r="AA63" s="251" t="s">
        <v>565</v>
      </c>
      <c r="AB63" s="251" t="s">
        <v>575</v>
      </c>
      <c r="AC63" s="251" t="s">
        <v>576</v>
      </c>
      <c r="AD63" s="251" t="s">
        <v>577</v>
      </c>
      <c r="AE63" s="255">
        <v>197644</v>
      </c>
      <c r="AF63" s="251" t="str">
        <f t="shared" si="4"/>
        <v>5.</v>
      </c>
      <c r="AG63" s="251" t="str">
        <f t="shared" si="4"/>
        <v>2.</v>
      </c>
      <c r="AH63" s="251" t="str">
        <f t="shared" si="4"/>
        <v>3.</v>
      </c>
      <c r="AI63" s="251" t="str">
        <f t="shared" si="3"/>
        <v>2.</v>
      </c>
      <c r="AJ63" s="251" t="str">
        <f t="shared" si="3"/>
        <v>6.</v>
      </c>
      <c r="AK63" s="251" t="str">
        <f t="shared" si="3"/>
        <v>3.</v>
      </c>
      <c r="AL63" s="251" t="str">
        <f t="shared" si="3"/>
        <v>4.</v>
      </c>
      <c r="AM63" s="251" t="str">
        <f t="shared" si="1"/>
        <v>2.3.2.6.3.4.</v>
      </c>
    </row>
    <row r="64" spans="1:39">
      <c r="A64" s="251">
        <v>2022</v>
      </c>
      <c r="B64" s="251" t="s">
        <v>533</v>
      </c>
      <c r="C64" s="251" t="s">
        <v>534</v>
      </c>
      <c r="D64" s="251" t="s">
        <v>535</v>
      </c>
      <c r="E64" s="251" t="s">
        <v>536</v>
      </c>
      <c r="F64" s="251" t="s">
        <v>491</v>
      </c>
      <c r="G64" s="251" t="s">
        <v>537</v>
      </c>
      <c r="H64" s="251" t="s">
        <v>538</v>
      </c>
      <c r="I64" s="251" t="s">
        <v>539</v>
      </c>
      <c r="J64" s="251" t="s">
        <v>540</v>
      </c>
      <c r="K64" s="251" t="s">
        <v>541</v>
      </c>
      <c r="L64" s="251" t="s">
        <v>542</v>
      </c>
      <c r="M64" s="251" t="s">
        <v>543</v>
      </c>
      <c r="N64" s="251" t="s">
        <v>544</v>
      </c>
      <c r="O64" s="251" t="s">
        <v>622</v>
      </c>
      <c r="P64" s="251" t="s">
        <v>546</v>
      </c>
      <c r="Q64" s="251" t="s">
        <v>547</v>
      </c>
      <c r="R64" s="251">
        <v>18</v>
      </c>
      <c r="S64" s="251" t="s">
        <v>548</v>
      </c>
      <c r="T64" s="251" t="s">
        <v>549</v>
      </c>
      <c r="U64" s="251" t="s">
        <v>623</v>
      </c>
      <c r="V64" s="251" t="s">
        <v>581</v>
      </c>
      <c r="W64" s="251" t="s">
        <v>582</v>
      </c>
      <c r="X64" s="251" t="s">
        <v>551</v>
      </c>
      <c r="Y64" s="251" t="s">
        <v>552</v>
      </c>
      <c r="Z64" s="251" t="s">
        <v>564</v>
      </c>
      <c r="AA64" s="251" t="s">
        <v>565</v>
      </c>
      <c r="AB64" s="251" t="s">
        <v>575</v>
      </c>
      <c r="AC64" s="251" t="s">
        <v>576</v>
      </c>
      <c r="AD64" s="251" t="s">
        <v>612</v>
      </c>
      <c r="AE64" s="255">
        <v>3406</v>
      </c>
      <c r="AF64" s="251" t="str">
        <f t="shared" si="4"/>
        <v>5.</v>
      </c>
      <c r="AG64" s="251" t="str">
        <f t="shared" si="4"/>
        <v>2.</v>
      </c>
      <c r="AH64" s="251" t="str">
        <f t="shared" si="4"/>
        <v>3.</v>
      </c>
      <c r="AI64" s="251" t="str">
        <f t="shared" si="3"/>
        <v>2.</v>
      </c>
      <c r="AJ64" s="251" t="str">
        <f t="shared" si="3"/>
        <v>6.</v>
      </c>
      <c r="AK64" s="251" t="str">
        <f t="shared" si="3"/>
        <v>3.</v>
      </c>
      <c r="AL64" s="251" t="str">
        <f t="shared" si="3"/>
        <v>99</v>
      </c>
      <c r="AM64" s="251" t="str">
        <f t="shared" si="1"/>
        <v>2.3.2.6.3.99</v>
      </c>
    </row>
    <row r="65" spans="1:39">
      <c r="A65" s="251">
        <v>2022</v>
      </c>
      <c r="B65" s="251" t="s">
        <v>533</v>
      </c>
      <c r="C65" s="251" t="s">
        <v>534</v>
      </c>
      <c r="D65" s="251" t="s">
        <v>535</v>
      </c>
      <c r="E65" s="251" t="s">
        <v>536</v>
      </c>
      <c r="F65" s="251" t="s">
        <v>491</v>
      </c>
      <c r="G65" s="251" t="s">
        <v>537</v>
      </c>
      <c r="H65" s="251" t="s">
        <v>538</v>
      </c>
      <c r="I65" s="251" t="s">
        <v>539</v>
      </c>
      <c r="J65" s="251" t="s">
        <v>540</v>
      </c>
      <c r="K65" s="251" t="s">
        <v>541</v>
      </c>
      <c r="L65" s="251" t="s">
        <v>542</v>
      </c>
      <c r="M65" s="251" t="s">
        <v>543</v>
      </c>
      <c r="N65" s="251" t="s">
        <v>544</v>
      </c>
      <c r="O65" s="251" t="s">
        <v>622</v>
      </c>
      <c r="P65" s="251" t="s">
        <v>546</v>
      </c>
      <c r="Q65" s="251" t="s">
        <v>547</v>
      </c>
      <c r="R65" s="251">
        <v>18</v>
      </c>
      <c r="S65" s="251" t="s">
        <v>548</v>
      </c>
      <c r="T65" s="251" t="s">
        <v>549</v>
      </c>
      <c r="U65" s="251" t="s">
        <v>623</v>
      </c>
      <c r="V65" s="251" t="s">
        <v>581</v>
      </c>
      <c r="W65" s="251" t="s">
        <v>582</v>
      </c>
      <c r="X65" s="251" t="s">
        <v>551</v>
      </c>
      <c r="Y65" s="251" t="s">
        <v>552</v>
      </c>
      <c r="Z65" s="251" t="s">
        <v>564</v>
      </c>
      <c r="AA65" s="251" t="s">
        <v>565</v>
      </c>
      <c r="AB65" s="251" t="s">
        <v>578</v>
      </c>
      <c r="AC65" s="251" t="s">
        <v>579</v>
      </c>
      <c r="AD65" s="251" t="s">
        <v>580</v>
      </c>
      <c r="AE65" s="255">
        <v>1004499</v>
      </c>
      <c r="AF65" s="251" t="str">
        <f t="shared" si="4"/>
        <v>5.</v>
      </c>
      <c r="AG65" s="251" t="str">
        <f t="shared" si="4"/>
        <v>2.</v>
      </c>
      <c r="AH65" s="251" t="str">
        <f t="shared" si="4"/>
        <v>3.</v>
      </c>
      <c r="AI65" s="251" t="str">
        <f t="shared" si="3"/>
        <v>2.</v>
      </c>
      <c r="AJ65" s="251" t="str">
        <f t="shared" si="3"/>
        <v>7.</v>
      </c>
      <c r="AK65" s="251" t="str">
        <f t="shared" si="3"/>
        <v>11</v>
      </c>
      <c r="AL65" s="251" t="str">
        <f t="shared" si="3"/>
        <v>99</v>
      </c>
      <c r="AM65" s="251" t="str">
        <f t="shared" si="1"/>
        <v>2.3.2.7.1199</v>
      </c>
    </row>
    <row r="66" spans="1:39">
      <c r="A66" s="251">
        <v>2022</v>
      </c>
      <c r="B66" s="251" t="s">
        <v>533</v>
      </c>
      <c r="C66" s="251" t="s">
        <v>534</v>
      </c>
      <c r="D66" s="251" t="s">
        <v>535</v>
      </c>
      <c r="E66" s="251" t="s">
        <v>536</v>
      </c>
      <c r="F66" s="251" t="s">
        <v>491</v>
      </c>
      <c r="G66" s="251" t="s">
        <v>537</v>
      </c>
      <c r="H66" s="251" t="s">
        <v>538</v>
      </c>
      <c r="I66" s="251" t="s">
        <v>539</v>
      </c>
      <c r="J66" s="251" t="s">
        <v>540</v>
      </c>
      <c r="K66" s="251" t="s">
        <v>541</v>
      </c>
      <c r="L66" s="251" t="s">
        <v>542</v>
      </c>
      <c r="M66" s="251" t="s">
        <v>543</v>
      </c>
      <c r="N66" s="251" t="s">
        <v>544</v>
      </c>
      <c r="O66" s="251" t="s">
        <v>622</v>
      </c>
      <c r="P66" s="251" t="s">
        <v>546</v>
      </c>
      <c r="Q66" s="251" t="s">
        <v>547</v>
      </c>
      <c r="R66" s="251">
        <v>18</v>
      </c>
      <c r="S66" s="251" t="s">
        <v>548</v>
      </c>
      <c r="T66" s="251" t="s">
        <v>549</v>
      </c>
      <c r="U66" s="251" t="s">
        <v>623</v>
      </c>
      <c r="V66" s="251" t="s">
        <v>581</v>
      </c>
      <c r="W66" s="251" t="s">
        <v>582</v>
      </c>
      <c r="X66" s="251" t="s">
        <v>551</v>
      </c>
      <c r="Y66" s="251" t="s">
        <v>552</v>
      </c>
      <c r="Z66" s="251" t="s">
        <v>564</v>
      </c>
      <c r="AA66" s="251" t="s">
        <v>565</v>
      </c>
      <c r="AB66" s="251" t="s">
        <v>613</v>
      </c>
      <c r="AC66" s="251" t="s">
        <v>614</v>
      </c>
      <c r="AD66" s="251" t="s">
        <v>614</v>
      </c>
      <c r="AE66" s="255">
        <v>949324</v>
      </c>
      <c r="AF66" s="251" t="str">
        <f t="shared" si="4"/>
        <v>5.</v>
      </c>
      <c r="AG66" s="251" t="str">
        <f t="shared" si="4"/>
        <v>2.</v>
      </c>
      <c r="AH66" s="251" t="str">
        <f t="shared" si="4"/>
        <v>3.</v>
      </c>
      <c r="AI66" s="251" t="str">
        <f t="shared" si="3"/>
        <v>2.</v>
      </c>
      <c r="AJ66" s="251" t="str">
        <f t="shared" si="3"/>
        <v>8.</v>
      </c>
      <c r="AK66" s="251" t="str">
        <f t="shared" si="3"/>
        <v>1.</v>
      </c>
      <c r="AL66" s="251" t="str">
        <f t="shared" si="3"/>
        <v>1.</v>
      </c>
      <c r="AM66" s="251" t="str">
        <f t="shared" si="1"/>
        <v>2.3.2.8.1.1.</v>
      </c>
    </row>
    <row r="67" spans="1:39">
      <c r="A67" s="251">
        <v>2022</v>
      </c>
      <c r="B67" s="251" t="s">
        <v>533</v>
      </c>
      <c r="C67" s="251" t="s">
        <v>534</v>
      </c>
      <c r="D67" s="251" t="s">
        <v>535</v>
      </c>
      <c r="E67" s="251" t="s">
        <v>536</v>
      </c>
      <c r="F67" s="251" t="s">
        <v>491</v>
      </c>
      <c r="G67" s="251" t="s">
        <v>537</v>
      </c>
      <c r="H67" s="251" t="s">
        <v>538</v>
      </c>
      <c r="I67" s="251" t="s">
        <v>539</v>
      </c>
      <c r="J67" s="251" t="s">
        <v>540</v>
      </c>
      <c r="K67" s="251" t="s">
        <v>541</v>
      </c>
      <c r="L67" s="251" t="s">
        <v>542</v>
      </c>
      <c r="M67" s="251" t="s">
        <v>543</v>
      </c>
      <c r="N67" s="251" t="s">
        <v>544</v>
      </c>
      <c r="O67" s="251" t="s">
        <v>622</v>
      </c>
      <c r="P67" s="251" t="s">
        <v>546</v>
      </c>
      <c r="Q67" s="251" t="s">
        <v>547</v>
      </c>
      <c r="R67" s="251">
        <v>18</v>
      </c>
      <c r="S67" s="251" t="s">
        <v>548</v>
      </c>
      <c r="T67" s="251" t="s">
        <v>549</v>
      </c>
      <c r="U67" s="251" t="s">
        <v>623</v>
      </c>
      <c r="V67" s="251" t="s">
        <v>581</v>
      </c>
      <c r="W67" s="251" t="s">
        <v>582</v>
      </c>
      <c r="X67" s="251" t="s">
        <v>551</v>
      </c>
      <c r="Y67" s="251" t="s">
        <v>552</v>
      </c>
      <c r="Z67" s="251" t="s">
        <v>564</v>
      </c>
      <c r="AA67" s="251" t="s">
        <v>565</v>
      </c>
      <c r="AB67" s="251" t="s">
        <v>613</v>
      </c>
      <c r="AC67" s="251" t="s">
        <v>614</v>
      </c>
      <c r="AD67" s="251" t="s">
        <v>615</v>
      </c>
      <c r="AE67" s="255">
        <v>78466</v>
      </c>
      <c r="AF67" s="251" t="str">
        <f t="shared" si="4"/>
        <v>5.</v>
      </c>
      <c r="AG67" s="251" t="str">
        <f t="shared" si="4"/>
        <v>2.</v>
      </c>
      <c r="AH67" s="251" t="str">
        <f t="shared" si="4"/>
        <v>3.</v>
      </c>
      <c r="AI67" s="251" t="str">
        <f t="shared" si="3"/>
        <v>2.</v>
      </c>
      <c r="AJ67" s="251" t="str">
        <f t="shared" si="3"/>
        <v>8.</v>
      </c>
      <c r="AK67" s="251" t="str">
        <f t="shared" si="3"/>
        <v>1.</v>
      </c>
      <c r="AL67" s="251" t="str">
        <f t="shared" si="3"/>
        <v>2.</v>
      </c>
      <c r="AM67" s="251" t="str">
        <f t="shared" ref="AM67:AM130" si="5">CONCATENATE(AG67,AH67,AI67,AJ67,AK67,AL67)</f>
        <v>2.3.2.8.1.2.</v>
      </c>
    </row>
    <row r="68" spans="1:39">
      <c r="A68" s="251">
        <v>2022</v>
      </c>
      <c r="B68" s="251" t="s">
        <v>533</v>
      </c>
      <c r="C68" s="251" t="s">
        <v>534</v>
      </c>
      <c r="D68" s="251" t="s">
        <v>535</v>
      </c>
      <c r="E68" s="251" t="s">
        <v>536</v>
      </c>
      <c r="F68" s="251" t="s">
        <v>491</v>
      </c>
      <c r="G68" s="251" t="s">
        <v>537</v>
      </c>
      <c r="H68" s="251" t="s">
        <v>538</v>
      </c>
      <c r="I68" s="251" t="s">
        <v>539</v>
      </c>
      <c r="J68" s="251" t="s">
        <v>540</v>
      </c>
      <c r="K68" s="251" t="s">
        <v>541</v>
      </c>
      <c r="L68" s="251" t="s">
        <v>542</v>
      </c>
      <c r="M68" s="251" t="s">
        <v>543</v>
      </c>
      <c r="N68" s="251" t="s">
        <v>544</v>
      </c>
      <c r="O68" s="251" t="s">
        <v>622</v>
      </c>
      <c r="P68" s="251" t="s">
        <v>546</v>
      </c>
      <c r="Q68" s="251" t="s">
        <v>547</v>
      </c>
      <c r="R68" s="251">
        <v>18</v>
      </c>
      <c r="S68" s="251" t="s">
        <v>548</v>
      </c>
      <c r="T68" s="251" t="s">
        <v>549</v>
      </c>
      <c r="U68" s="251" t="s">
        <v>623</v>
      </c>
      <c r="V68" s="251" t="s">
        <v>581</v>
      </c>
      <c r="W68" s="251" t="s">
        <v>582</v>
      </c>
      <c r="X68" s="251" t="s">
        <v>551</v>
      </c>
      <c r="Y68" s="251" t="s">
        <v>552</v>
      </c>
      <c r="Z68" s="251" t="s">
        <v>564</v>
      </c>
      <c r="AA68" s="251" t="s">
        <v>565</v>
      </c>
      <c r="AB68" s="251" t="s">
        <v>613</v>
      </c>
      <c r="AC68" s="251" t="s">
        <v>614</v>
      </c>
      <c r="AD68" s="251" t="s">
        <v>616</v>
      </c>
      <c r="AE68" s="255">
        <v>29400</v>
      </c>
      <c r="AF68" s="251" t="str">
        <f t="shared" si="4"/>
        <v>5.</v>
      </c>
      <c r="AG68" s="251" t="str">
        <f t="shared" si="4"/>
        <v>2.</v>
      </c>
      <c r="AH68" s="251" t="str">
        <f t="shared" si="4"/>
        <v>3.</v>
      </c>
      <c r="AI68" s="251" t="str">
        <f t="shared" si="3"/>
        <v>2.</v>
      </c>
      <c r="AJ68" s="251" t="str">
        <f t="shared" si="3"/>
        <v>8.</v>
      </c>
      <c r="AK68" s="251" t="str">
        <f t="shared" si="3"/>
        <v>1.</v>
      </c>
      <c r="AL68" s="251" t="str">
        <f t="shared" si="3"/>
        <v>4.</v>
      </c>
      <c r="AM68" s="251" t="str">
        <f t="shared" si="5"/>
        <v>2.3.2.8.1.4.</v>
      </c>
    </row>
    <row r="69" spans="1:39">
      <c r="A69" s="251">
        <v>2022</v>
      </c>
      <c r="B69" s="251" t="s">
        <v>533</v>
      </c>
      <c r="C69" s="251" t="s">
        <v>534</v>
      </c>
      <c r="D69" s="251" t="s">
        <v>535</v>
      </c>
      <c r="E69" s="251" t="s">
        <v>536</v>
      </c>
      <c r="F69" s="251" t="s">
        <v>491</v>
      </c>
      <c r="G69" s="251" t="s">
        <v>537</v>
      </c>
      <c r="H69" s="251" t="s">
        <v>538</v>
      </c>
      <c r="I69" s="251" t="s">
        <v>539</v>
      </c>
      <c r="J69" s="251" t="s">
        <v>540</v>
      </c>
      <c r="K69" s="251" t="s">
        <v>541</v>
      </c>
      <c r="L69" s="251" t="s">
        <v>542</v>
      </c>
      <c r="M69" s="251" t="s">
        <v>543</v>
      </c>
      <c r="N69" s="251" t="s">
        <v>544</v>
      </c>
      <c r="O69" s="251" t="s">
        <v>622</v>
      </c>
      <c r="P69" s="251" t="s">
        <v>546</v>
      </c>
      <c r="Q69" s="251" t="s">
        <v>547</v>
      </c>
      <c r="R69" s="251">
        <v>18</v>
      </c>
      <c r="S69" s="251" t="s">
        <v>548</v>
      </c>
      <c r="T69" s="251" t="s">
        <v>549</v>
      </c>
      <c r="U69" s="251" t="s">
        <v>623</v>
      </c>
      <c r="V69" s="251" t="s">
        <v>581</v>
      </c>
      <c r="W69" s="251" t="s">
        <v>582</v>
      </c>
      <c r="X69" s="251" t="s">
        <v>551</v>
      </c>
      <c r="Y69" s="251" t="s">
        <v>552</v>
      </c>
      <c r="Z69" s="251" t="s">
        <v>617</v>
      </c>
      <c r="AA69" s="251" t="s">
        <v>618</v>
      </c>
      <c r="AB69" s="251" t="s">
        <v>619</v>
      </c>
      <c r="AC69" s="251" t="s">
        <v>620</v>
      </c>
      <c r="AD69" s="251" t="s">
        <v>621</v>
      </c>
      <c r="AE69" s="255">
        <v>8955</v>
      </c>
      <c r="AF69" s="251" t="str">
        <f t="shared" si="4"/>
        <v>5.</v>
      </c>
      <c r="AG69" s="251" t="str">
        <f t="shared" si="4"/>
        <v>2.</v>
      </c>
      <c r="AH69" s="251" t="str">
        <f t="shared" si="4"/>
        <v>5.</v>
      </c>
      <c r="AI69" s="251" t="str">
        <f t="shared" si="3"/>
        <v>4.</v>
      </c>
      <c r="AJ69" s="251" t="str">
        <f t="shared" si="3"/>
        <v>3.</v>
      </c>
      <c r="AK69" s="251" t="str">
        <f t="shared" si="3"/>
        <v>2.</v>
      </c>
      <c r="AL69" s="251" t="str">
        <f t="shared" si="3"/>
        <v>1.</v>
      </c>
      <c r="AM69" s="251" t="str">
        <f t="shared" si="5"/>
        <v>2.5.4.3.2.1.</v>
      </c>
    </row>
    <row r="70" spans="1:39">
      <c r="A70" s="251">
        <v>2022</v>
      </c>
      <c r="B70" s="251" t="s">
        <v>533</v>
      </c>
      <c r="C70" s="251" t="s">
        <v>534</v>
      </c>
      <c r="D70" s="251" t="s">
        <v>535</v>
      </c>
      <c r="E70" s="251" t="s">
        <v>536</v>
      </c>
      <c r="F70" s="251" t="s">
        <v>491</v>
      </c>
      <c r="G70" s="251" t="s">
        <v>537</v>
      </c>
      <c r="H70" s="251" t="s">
        <v>538</v>
      </c>
      <c r="I70" s="251" t="s">
        <v>539</v>
      </c>
      <c r="J70" s="251" t="s">
        <v>540</v>
      </c>
      <c r="K70" s="251" t="s">
        <v>541</v>
      </c>
      <c r="L70" s="251" t="s">
        <v>542</v>
      </c>
      <c r="M70" s="251" t="s">
        <v>543</v>
      </c>
      <c r="N70" s="251" t="s">
        <v>544</v>
      </c>
      <c r="O70" s="251" t="s">
        <v>629</v>
      </c>
      <c r="P70" s="251" t="s">
        <v>546</v>
      </c>
      <c r="Q70" s="251" t="s">
        <v>547</v>
      </c>
      <c r="R70" s="251">
        <v>15</v>
      </c>
      <c r="S70" s="251" t="s">
        <v>548</v>
      </c>
      <c r="T70" s="251" t="s">
        <v>549</v>
      </c>
      <c r="U70" s="251" t="s">
        <v>630</v>
      </c>
      <c r="V70" s="251" t="s">
        <v>581</v>
      </c>
      <c r="W70" s="251" t="s">
        <v>582</v>
      </c>
      <c r="X70" s="251" t="s">
        <v>551</v>
      </c>
      <c r="Y70" s="251" t="s">
        <v>552</v>
      </c>
      <c r="Z70" s="251" t="s">
        <v>553</v>
      </c>
      <c r="AA70" s="251" t="s">
        <v>554</v>
      </c>
      <c r="AB70" s="251" t="s">
        <v>555</v>
      </c>
      <c r="AC70" s="251" t="s">
        <v>555</v>
      </c>
      <c r="AD70" s="251" t="s">
        <v>556</v>
      </c>
      <c r="AE70" s="255">
        <v>652026</v>
      </c>
      <c r="AF70" s="251" t="str">
        <f t="shared" si="4"/>
        <v>5.</v>
      </c>
      <c r="AG70" s="251" t="str">
        <f t="shared" si="4"/>
        <v>2.</v>
      </c>
      <c r="AH70" s="251" t="str">
        <f t="shared" si="4"/>
        <v>1.</v>
      </c>
      <c r="AI70" s="251" t="str">
        <f t="shared" si="3"/>
        <v>1.</v>
      </c>
      <c r="AJ70" s="251" t="str">
        <f t="shared" si="3"/>
        <v>1.</v>
      </c>
      <c r="AK70" s="251" t="str">
        <f t="shared" si="3"/>
        <v>1.</v>
      </c>
      <c r="AL70" s="251" t="str">
        <f t="shared" si="3"/>
        <v>4.</v>
      </c>
      <c r="AM70" s="251" t="str">
        <f t="shared" si="5"/>
        <v>2.1.1.1.1.4.</v>
      </c>
    </row>
    <row r="71" spans="1:39">
      <c r="A71" s="251">
        <v>2022</v>
      </c>
      <c r="B71" s="251" t="s">
        <v>533</v>
      </c>
      <c r="C71" s="251" t="s">
        <v>534</v>
      </c>
      <c r="D71" s="251" t="s">
        <v>535</v>
      </c>
      <c r="E71" s="251" t="s">
        <v>536</v>
      </c>
      <c r="F71" s="251" t="s">
        <v>491</v>
      </c>
      <c r="G71" s="251" t="s">
        <v>537</v>
      </c>
      <c r="H71" s="251" t="s">
        <v>538</v>
      </c>
      <c r="I71" s="251" t="s">
        <v>539</v>
      </c>
      <c r="J71" s="251" t="s">
        <v>540</v>
      </c>
      <c r="K71" s="251" t="s">
        <v>541</v>
      </c>
      <c r="L71" s="251" t="s">
        <v>542</v>
      </c>
      <c r="M71" s="251" t="s">
        <v>543</v>
      </c>
      <c r="N71" s="251" t="s">
        <v>544</v>
      </c>
      <c r="O71" s="251" t="s">
        <v>629</v>
      </c>
      <c r="P71" s="251" t="s">
        <v>546</v>
      </c>
      <c r="Q71" s="251" t="s">
        <v>547</v>
      </c>
      <c r="R71" s="251">
        <v>15</v>
      </c>
      <c r="S71" s="251" t="s">
        <v>548</v>
      </c>
      <c r="T71" s="251" t="s">
        <v>549</v>
      </c>
      <c r="U71" s="251" t="s">
        <v>630</v>
      </c>
      <c r="V71" s="251" t="s">
        <v>581</v>
      </c>
      <c r="W71" s="251" t="s">
        <v>582</v>
      </c>
      <c r="X71" s="251" t="s">
        <v>551</v>
      </c>
      <c r="Y71" s="251" t="s">
        <v>552</v>
      </c>
      <c r="Z71" s="251" t="s">
        <v>553</v>
      </c>
      <c r="AA71" s="251" t="s">
        <v>554</v>
      </c>
      <c r="AB71" s="251" t="s">
        <v>557</v>
      </c>
      <c r="AC71" s="251" t="s">
        <v>558</v>
      </c>
      <c r="AD71" s="251" t="s">
        <v>559</v>
      </c>
      <c r="AE71" s="255">
        <v>106916</v>
      </c>
      <c r="AF71" s="251" t="str">
        <f t="shared" si="4"/>
        <v>5.</v>
      </c>
      <c r="AG71" s="251" t="str">
        <f t="shared" si="4"/>
        <v>2.</v>
      </c>
      <c r="AH71" s="251" t="str">
        <f t="shared" si="4"/>
        <v>1.</v>
      </c>
      <c r="AI71" s="251" t="str">
        <f t="shared" si="3"/>
        <v>1.</v>
      </c>
      <c r="AJ71" s="251" t="str">
        <f t="shared" si="3"/>
        <v>9.</v>
      </c>
      <c r="AK71" s="251" t="str">
        <f t="shared" si="3"/>
        <v>1.</v>
      </c>
      <c r="AL71" s="251" t="str">
        <f t="shared" si="3"/>
        <v>1.</v>
      </c>
      <c r="AM71" s="251" t="str">
        <f t="shared" si="5"/>
        <v>2.1.1.9.1.1.</v>
      </c>
    </row>
    <row r="72" spans="1:39">
      <c r="A72" s="251">
        <v>2022</v>
      </c>
      <c r="B72" s="251" t="s">
        <v>533</v>
      </c>
      <c r="C72" s="251" t="s">
        <v>534</v>
      </c>
      <c r="D72" s="251" t="s">
        <v>535</v>
      </c>
      <c r="E72" s="251" t="s">
        <v>536</v>
      </c>
      <c r="F72" s="251" t="s">
        <v>491</v>
      </c>
      <c r="G72" s="251" t="s">
        <v>537</v>
      </c>
      <c r="H72" s="251" t="s">
        <v>538</v>
      </c>
      <c r="I72" s="251" t="s">
        <v>539</v>
      </c>
      <c r="J72" s="251" t="s">
        <v>540</v>
      </c>
      <c r="K72" s="251" t="s">
        <v>541</v>
      </c>
      <c r="L72" s="251" t="s">
        <v>542</v>
      </c>
      <c r="M72" s="251" t="s">
        <v>543</v>
      </c>
      <c r="N72" s="251" t="s">
        <v>544</v>
      </c>
      <c r="O72" s="251" t="s">
        <v>629</v>
      </c>
      <c r="P72" s="251" t="s">
        <v>546</v>
      </c>
      <c r="Q72" s="251" t="s">
        <v>547</v>
      </c>
      <c r="R72" s="251">
        <v>15</v>
      </c>
      <c r="S72" s="251" t="s">
        <v>548</v>
      </c>
      <c r="T72" s="251" t="s">
        <v>549</v>
      </c>
      <c r="U72" s="251" t="s">
        <v>630</v>
      </c>
      <c r="V72" s="251" t="s">
        <v>581</v>
      </c>
      <c r="W72" s="251" t="s">
        <v>582</v>
      </c>
      <c r="X72" s="251" t="s">
        <v>551</v>
      </c>
      <c r="Y72" s="251" t="s">
        <v>552</v>
      </c>
      <c r="Z72" s="251" t="s">
        <v>553</v>
      </c>
      <c r="AA72" s="251" t="s">
        <v>554</v>
      </c>
      <c r="AB72" s="251" t="s">
        <v>557</v>
      </c>
      <c r="AC72" s="251" t="s">
        <v>558</v>
      </c>
      <c r="AD72" s="251" t="s">
        <v>560</v>
      </c>
      <c r="AE72" s="255">
        <v>8770</v>
      </c>
      <c r="AF72" s="251" t="str">
        <f t="shared" si="4"/>
        <v>5.</v>
      </c>
      <c r="AG72" s="251" t="str">
        <f t="shared" si="4"/>
        <v>2.</v>
      </c>
      <c r="AH72" s="251" t="str">
        <f t="shared" si="4"/>
        <v>1.</v>
      </c>
      <c r="AI72" s="251" t="str">
        <f t="shared" si="3"/>
        <v>1.</v>
      </c>
      <c r="AJ72" s="251" t="str">
        <f t="shared" si="3"/>
        <v>9.</v>
      </c>
      <c r="AK72" s="251" t="str">
        <f t="shared" si="3"/>
        <v>1.</v>
      </c>
      <c r="AL72" s="251" t="str">
        <f t="shared" si="3"/>
        <v>3.</v>
      </c>
      <c r="AM72" s="251" t="str">
        <f t="shared" si="5"/>
        <v>2.1.1.9.1.3.</v>
      </c>
    </row>
    <row r="73" spans="1:39">
      <c r="A73" s="251">
        <v>2022</v>
      </c>
      <c r="B73" s="251" t="s">
        <v>533</v>
      </c>
      <c r="C73" s="251" t="s">
        <v>534</v>
      </c>
      <c r="D73" s="251" t="s">
        <v>535</v>
      </c>
      <c r="E73" s="251" t="s">
        <v>536</v>
      </c>
      <c r="F73" s="251" t="s">
        <v>491</v>
      </c>
      <c r="G73" s="251" t="s">
        <v>537</v>
      </c>
      <c r="H73" s="251" t="s">
        <v>538</v>
      </c>
      <c r="I73" s="251" t="s">
        <v>539</v>
      </c>
      <c r="J73" s="251" t="s">
        <v>540</v>
      </c>
      <c r="K73" s="251" t="s">
        <v>541</v>
      </c>
      <c r="L73" s="251" t="s">
        <v>542</v>
      </c>
      <c r="M73" s="251" t="s">
        <v>543</v>
      </c>
      <c r="N73" s="251" t="s">
        <v>544</v>
      </c>
      <c r="O73" s="251" t="s">
        <v>629</v>
      </c>
      <c r="P73" s="251" t="s">
        <v>546</v>
      </c>
      <c r="Q73" s="251" t="s">
        <v>547</v>
      </c>
      <c r="R73" s="251">
        <v>15</v>
      </c>
      <c r="S73" s="251" t="s">
        <v>548</v>
      </c>
      <c r="T73" s="251" t="s">
        <v>549</v>
      </c>
      <c r="U73" s="251" t="s">
        <v>630</v>
      </c>
      <c r="V73" s="251" t="s">
        <v>581</v>
      </c>
      <c r="W73" s="251" t="s">
        <v>582</v>
      </c>
      <c r="X73" s="251" t="s">
        <v>551</v>
      </c>
      <c r="Y73" s="251" t="s">
        <v>552</v>
      </c>
      <c r="Z73" s="251" t="s">
        <v>553</v>
      </c>
      <c r="AA73" s="251" t="s">
        <v>554</v>
      </c>
      <c r="AB73" s="251" t="s">
        <v>557</v>
      </c>
      <c r="AC73" s="251" t="s">
        <v>583</v>
      </c>
      <c r="AD73" s="251" t="s">
        <v>584</v>
      </c>
      <c r="AE73" s="255">
        <v>62368</v>
      </c>
      <c r="AF73" s="251" t="str">
        <f t="shared" si="4"/>
        <v>5.</v>
      </c>
      <c r="AG73" s="251" t="str">
        <f t="shared" si="4"/>
        <v>2.</v>
      </c>
      <c r="AH73" s="251" t="str">
        <f t="shared" si="4"/>
        <v>1.</v>
      </c>
      <c r="AI73" s="251" t="str">
        <f t="shared" si="3"/>
        <v>1.</v>
      </c>
      <c r="AJ73" s="251" t="str">
        <f t="shared" si="3"/>
        <v>9.</v>
      </c>
      <c r="AK73" s="251" t="str">
        <f t="shared" si="3"/>
        <v>2.</v>
      </c>
      <c r="AL73" s="251" t="str">
        <f t="shared" si="3"/>
        <v>1.</v>
      </c>
      <c r="AM73" s="251" t="str">
        <f t="shared" si="5"/>
        <v>2.1.1.9.2.1.</v>
      </c>
    </row>
    <row r="74" spans="1:39">
      <c r="A74" s="251">
        <v>2022</v>
      </c>
      <c r="B74" s="251" t="s">
        <v>533</v>
      </c>
      <c r="C74" s="251" t="s">
        <v>534</v>
      </c>
      <c r="D74" s="251" t="s">
        <v>535</v>
      </c>
      <c r="E74" s="251" t="s">
        <v>536</v>
      </c>
      <c r="F74" s="251" t="s">
        <v>491</v>
      </c>
      <c r="G74" s="251" t="s">
        <v>537</v>
      </c>
      <c r="H74" s="251" t="s">
        <v>538</v>
      </c>
      <c r="I74" s="251" t="s">
        <v>539</v>
      </c>
      <c r="J74" s="251" t="s">
        <v>540</v>
      </c>
      <c r="K74" s="251" t="s">
        <v>541</v>
      </c>
      <c r="L74" s="251" t="s">
        <v>542</v>
      </c>
      <c r="M74" s="251" t="s">
        <v>543</v>
      </c>
      <c r="N74" s="251" t="s">
        <v>544</v>
      </c>
      <c r="O74" s="251" t="s">
        <v>629</v>
      </c>
      <c r="P74" s="251" t="s">
        <v>546</v>
      </c>
      <c r="Q74" s="251" t="s">
        <v>547</v>
      </c>
      <c r="R74" s="251">
        <v>15</v>
      </c>
      <c r="S74" s="251" t="s">
        <v>548</v>
      </c>
      <c r="T74" s="251" t="s">
        <v>549</v>
      </c>
      <c r="U74" s="251" t="s">
        <v>630</v>
      </c>
      <c r="V74" s="251" t="s">
        <v>581</v>
      </c>
      <c r="W74" s="251" t="s">
        <v>582</v>
      </c>
      <c r="X74" s="251" t="s">
        <v>551</v>
      </c>
      <c r="Y74" s="251" t="s">
        <v>552</v>
      </c>
      <c r="Z74" s="251" t="s">
        <v>553</v>
      </c>
      <c r="AA74" s="251" t="s">
        <v>554</v>
      </c>
      <c r="AB74" s="251" t="s">
        <v>557</v>
      </c>
      <c r="AC74" s="251" t="s">
        <v>585</v>
      </c>
      <c r="AD74" s="251" t="s">
        <v>586</v>
      </c>
      <c r="AE74" s="255">
        <v>9622</v>
      </c>
      <c r="AF74" s="251" t="str">
        <f t="shared" si="4"/>
        <v>5.</v>
      </c>
      <c r="AG74" s="251" t="str">
        <f t="shared" si="4"/>
        <v>2.</v>
      </c>
      <c r="AH74" s="251" t="str">
        <f t="shared" si="4"/>
        <v>1.</v>
      </c>
      <c r="AI74" s="251" t="str">
        <f t="shared" si="3"/>
        <v>1.</v>
      </c>
      <c r="AJ74" s="251" t="str">
        <f t="shared" si="3"/>
        <v>9.</v>
      </c>
      <c r="AK74" s="251" t="str">
        <f t="shared" si="3"/>
        <v>3.</v>
      </c>
      <c r="AL74" s="251" t="str">
        <f t="shared" si="3"/>
        <v>99</v>
      </c>
      <c r="AM74" s="251" t="str">
        <f t="shared" si="5"/>
        <v>2.1.1.9.3.99</v>
      </c>
    </row>
    <row r="75" spans="1:39">
      <c r="A75" s="251">
        <v>2022</v>
      </c>
      <c r="B75" s="251" t="s">
        <v>533</v>
      </c>
      <c r="C75" s="251" t="s">
        <v>534</v>
      </c>
      <c r="D75" s="251" t="s">
        <v>535</v>
      </c>
      <c r="E75" s="251" t="s">
        <v>536</v>
      </c>
      <c r="F75" s="251" t="s">
        <v>491</v>
      </c>
      <c r="G75" s="251" t="s">
        <v>537</v>
      </c>
      <c r="H75" s="251" t="s">
        <v>538</v>
      </c>
      <c r="I75" s="251" t="s">
        <v>539</v>
      </c>
      <c r="J75" s="251" t="s">
        <v>540</v>
      </c>
      <c r="K75" s="251" t="s">
        <v>541</v>
      </c>
      <c r="L75" s="251" t="s">
        <v>542</v>
      </c>
      <c r="M75" s="251" t="s">
        <v>543</v>
      </c>
      <c r="N75" s="251" t="s">
        <v>544</v>
      </c>
      <c r="O75" s="251" t="s">
        <v>629</v>
      </c>
      <c r="P75" s="251" t="s">
        <v>546</v>
      </c>
      <c r="Q75" s="251" t="s">
        <v>547</v>
      </c>
      <c r="R75" s="251">
        <v>15</v>
      </c>
      <c r="S75" s="251" t="s">
        <v>548</v>
      </c>
      <c r="T75" s="251" t="s">
        <v>549</v>
      </c>
      <c r="U75" s="251" t="s">
        <v>630</v>
      </c>
      <c r="V75" s="251" t="s">
        <v>581</v>
      </c>
      <c r="W75" s="251" t="s">
        <v>582</v>
      </c>
      <c r="X75" s="251" t="s">
        <v>551</v>
      </c>
      <c r="Y75" s="251" t="s">
        <v>552</v>
      </c>
      <c r="Z75" s="251" t="s">
        <v>553</v>
      </c>
      <c r="AA75" s="251" t="s">
        <v>561</v>
      </c>
      <c r="AB75" s="251" t="s">
        <v>562</v>
      </c>
      <c r="AC75" s="251" t="s">
        <v>562</v>
      </c>
      <c r="AD75" s="251" t="s">
        <v>563</v>
      </c>
      <c r="AE75" s="255">
        <v>57735</v>
      </c>
      <c r="AF75" s="251" t="str">
        <f t="shared" si="4"/>
        <v>5.</v>
      </c>
      <c r="AG75" s="251" t="str">
        <f t="shared" si="4"/>
        <v>2.</v>
      </c>
      <c r="AH75" s="251" t="str">
        <f t="shared" si="4"/>
        <v>1.</v>
      </c>
      <c r="AI75" s="251" t="str">
        <f t="shared" si="3"/>
        <v>3.</v>
      </c>
      <c r="AJ75" s="251" t="str">
        <f t="shared" si="3"/>
        <v>1.</v>
      </c>
      <c r="AK75" s="251" t="str">
        <f t="shared" si="3"/>
        <v>1.</v>
      </c>
      <c r="AL75" s="251" t="str">
        <f t="shared" si="3"/>
        <v>5.</v>
      </c>
      <c r="AM75" s="251" t="str">
        <f t="shared" si="5"/>
        <v>2.1.3.1.1.5.</v>
      </c>
    </row>
    <row r="76" spans="1:39">
      <c r="A76" s="251">
        <v>2022</v>
      </c>
      <c r="B76" s="251" t="s">
        <v>533</v>
      </c>
      <c r="C76" s="251" t="s">
        <v>534</v>
      </c>
      <c r="D76" s="251" t="s">
        <v>535</v>
      </c>
      <c r="E76" s="251" t="s">
        <v>536</v>
      </c>
      <c r="F76" s="251" t="s">
        <v>491</v>
      </c>
      <c r="G76" s="251" t="s">
        <v>537</v>
      </c>
      <c r="H76" s="251" t="s">
        <v>538</v>
      </c>
      <c r="I76" s="251" t="s">
        <v>539</v>
      </c>
      <c r="J76" s="251" t="s">
        <v>540</v>
      </c>
      <c r="K76" s="251" t="s">
        <v>541</v>
      </c>
      <c r="L76" s="251" t="s">
        <v>542</v>
      </c>
      <c r="M76" s="251" t="s">
        <v>543</v>
      </c>
      <c r="N76" s="251" t="s">
        <v>544</v>
      </c>
      <c r="O76" s="251" t="s">
        <v>629</v>
      </c>
      <c r="P76" s="251" t="s">
        <v>546</v>
      </c>
      <c r="Q76" s="251" t="s">
        <v>547</v>
      </c>
      <c r="R76" s="251">
        <v>15</v>
      </c>
      <c r="S76" s="251" t="s">
        <v>548</v>
      </c>
      <c r="T76" s="251" t="s">
        <v>549</v>
      </c>
      <c r="U76" s="251" t="s">
        <v>630</v>
      </c>
      <c r="V76" s="251" t="s">
        <v>581</v>
      </c>
      <c r="W76" s="251" t="s">
        <v>582</v>
      </c>
      <c r="X76" s="251" t="s">
        <v>551</v>
      </c>
      <c r="Y76" s="251" t="s">
        <v>552</v>
      </c>
      <c r="Z76" s="251" t="s">
        <v>564</v>
      </c>
      <c r="AA76" s="251" t="s">
        <v>565</v>
      </c>
      <c r="AB76" s="251" t="s">
        <v>566</v>
      </c>
      <c r="AC76" s="251" t="s">
        <v>597</v>
      </c>
      <c r="AD76" s="251" t="s">
        <v>598</v>
      </c>
      <c r="AE76" s="255">
        <v>8641</v>
      </c>
      <c r="AF76" s="251" t="str">
        <f t="shared" si="4"/>
        <v>5.</v>
      </c>
      <c r="AG76" s="251" t="str">
        <f t="shared" si="4"/>
        <v>2.</v>
      </c>
      <c r="AH76" s="251" t="str">
        <f t="shared" si="4"/>
        <v>3.</v>
      </c>
      <c r="AI76" s="251" t="str">
        <f t="shared" si="3"/>
        <v>2.</v>
      </c>
      <c r="AJ76" s="251" t="str">
        <f t="shared" si="3"/>
        <v>2.</v>
      </c>
      <c r="AK76" s="251" t="str">
        <f t="shared" si="3"/>
        <v>1.</v>
      </c>
      <c r="AL76" s="251" t="str">
        <f t="shared" si="3"/>
        <v>1.</v>
      </c>
      <c r="AM76" s="251" t="str">
        <f t="shared" si="5"/>
        <v>2.3.2.2.1.1.</v>
      </c>
    </row>
    <row r="77" spans="1:39">
      <c r="A77" s="251">
        <v>2022</v>
      </c>
      <c r="B77" s="251" t="s">
        <v>533</v>
      </c>
      <c r="C77" s="251" t="s">
        <v>534</v>
      </c>
      <c r="D77" s="251" t="s">
        <v>535</v>
      </c>
      <c r="E77" s="251" t="s">
        <v>536</v>
      </c>
      <c r="F77" s="251" t="s">
        <v>491</v>
      </c>
      <c r="G77" s="251" t="s">
        <v>537</v>
      </c>
      <c r="H77" s="251" t="s">
        <v>538</v>
      </c>
      <c r="I77" s="251" t="s">
        <v>539</v>
      </c>
      <c r="J77" s="251" t="s">
        <v>540</v>
      </c>
      <c r="K77" s="251" t="s">
        <v>541</v>
      </c>
      <c r="L77" s="251" t="s">
        <v>542</v>
      </c>
      <c r="M77" s="251" t="s">
        <v>543</v>
      </c>
      <c r="N77" s="251" t="s">
        <v>544</v>
      </c>
      <c r="O77" s="251" t="s">
        <v>629</v>
      </c>
      <c r="P77" s="251" t="s">
        <v>546</v>
      </c>
      <c r="Q77" s="251" t="s">
        <v>547</v>
      </c>
      <c r="R77" s="251">
        <v>15</v>
      </c>
      <c r="S77" s="251" t="s">
        <v>548</v>
      </c>
      <c r="T77" s="251" t="s">
        <v>549</v>
      </c>
      <c r="U77" s="251" t="s">
        <v>630</v>
      </c>
      <c r="V77" s="251" t="s">
        <v>581</v>
      </c>
      <c r="W77" s="251" t="s">
        <v>582</v>
      </c>
      <c r="X77" s="251" t="s">
        <v>551</v>
      </c>
      <c r="Y77" s="251" t="s">
        <v>552</v>
      </c>
      <c r="Z77" s="251" t="s">
        <v>564</v>
      </c>
      <c r="AA77" s="251" t="s">
        <v>565</v>
      </c>
      <c r="AB77" s="251" t="s">
        <v>566</v>
      </c>
      <c r="AC77" s="251" t="s">
        <v>597</v>
      </c>
      <c r="AD77" s="251" t="s">
        <v>599</v>
      </c>
      <c r="AE77" s="255">
        <v>2362</v>
      </c>
      <c r="AF77" s="251" t="str">
        <f t="shared" si="4"/>
        <v>5.</v>
      </c>
      <c r="AG77" s="251" t="str">
        <f t="shared" si="4"/>
        <v>2.</v>
      </c>
      <c r="AH77" s="251" t="str">
        <f t="shared" si="4"/>
        <v>3.</v>
      </c>
      <c r="AI77" s="251" t="str">
        <f t="shared" si="3"/>
        <v>2.</v>
      </c>
      <c r="AJ77" s="251" t="str">
        <f t="shared" si="3"/>
        <v>2.</v>
      </c>
      <c r="AK77" s="251" t="str">
        <f t="shared" si="3"/>
        <v>1.</v>
      </c>
      <c r="AL77" s="251" t="str">
        <f t="shared" si="3"/>
        <v>2.</v>
      </c>
      <c r="AM77" s="251" t="str">
        <f t="shared" si="5"/>
        <v>2.3.2.2.1.2.</v>
      </c>
    </row>
    <row r="78" spans="1:39">
      <c r="A78" s="251">
        <v>2022</v>
      </c>
      <c r="B78" s="251" t="s">
        <v>533</v>
      </c>
      <c r="C78" s="251" t="s">
        <v>534</v>
      </c>
      <c r="D78" s="251" t="s">
        <v>535</v>
      </c>
      <c r="E78" s="251" t="s">
        <v>536</v>
      </c>
      <c r="F78" s="251" t="s">
        <v>491</v>
      </c>
      <c r="G78" s="251" t="s">
        <v>537</v>
      </c>
      <c r="H78" s="251" t="s">
        <v>538</v>
      </c>
      <c r="I78" s="251" t="s">
        <v>539</v>
      </c>
      <c r="J78" s="251" t="s">
        <v>540</v>
      </c>
      <c r="K78" s="251" t="s">
        <v>541</v>
      </c>
      <c r="L78" s="251" t="s">
        <v>542</v>
      </c>
      <c r="M78" s="251" t="s">
        <v>543</v>
      </c>
      <c r="N78" s="251" t="s">
        <v>544</v>
      </c>
      <c r="O78" s="251" t="s">
        <v>629</v>
      </c>
      <c r="P78" s="251" t="s">
        <v>546</v>
      </c>
      <c r="Q78" s="251" t="s">
        <v>547</v>
      </c>
      <c r="R78" s="251">
        <v>15</v>
      </c>
      <c r="S78" s="251" t="s">
        <v>548</v>
      </c>
      <c r="T78" s="251" t="s">
        <v>549</v>
      </c>
      <c r="U78" s="251" t="s">
        <v>630</v>
      </c>
      <c r="V78" s="251" t="s">
        <v>581</v>
      </c>
      <c r="W78" s="251" t="s">
        <v>582</v>
      </c>
      <c r="X78" s="251" t="s">
        <v>551</v>
      </c>
      <c r="Y78" s="251" t="s">
        <v>552</v>
      </c>
      <c r="Z78" s="251" t="s">
        <v>564</v>
      </c>
      <c r="AA78" s="251" t="s">
        <v>565</v>
      </c>
      <c r="AB78" s="251" t="s">
        <v>566</v>
      </c>
      <c r="AC78" s="251" t="s">
        <v>600</v>
      </c>
      <c r="AD78" s="251" t="s">
        <v>601</v>
      </c>
      <c r="AE78" s="255">
        <v>3452</v>
      </c>
      <c r="AF78" s="251" t="str">
        <f t="shared" si="4"/>
        <v>5.</v>
      </c>
      <c r="AG78" s="251" t="str">
        <f t="shared" si="4"/>
        <v>2.</v>
      </c>
      <c r="AH78" s="251" t="str">
        <f t="shared" si="4"/>
        <v>3.</v>
      </c>
      <c r="AI78" s="251" t="str">
        <f t="shared" si="3"/>
        <v>2.</v>
      </c>
      <c r="AJ78" s="251" t="str">
        <f t="shared" si="3"/>
        <v>2.</v>
      </c>
      <c r="AK78" s="251" t="str">
        <f t="shared" si="3"/>
        <v>2.</v>
      </c>
      <c r="AL78" s="251" t="str">
        <f t="shared" si="3"/>
        <v>1.</v>
      </c>
      <c r="AM78" s="251" t="str">
        <f t="shared" si="5"/>
        <v>2.3.2.2.2.1.</v>
      </c>
    </row>
    <row r="79" spans="1:39">
      <c r="A79" s="251">
        <v>2022</v>
      </c>
      <c r="B79" s="251" t="s">
        <v>533</v>
      </c>
      <c r="C79" s="251" t="s">
        <v>534</v>
      </c>
      <c r="D79" s="251" t="s">
        <v>535</v>
      </c>
      <c r="E79" s="251" t="s">
        <v>536</v>
      </c>
      <c r="F79" s="251" t="s">
        <v>491</v>
      </c>
      <c r="G79" s="251" t="s">
        <v>537</v>
      </c>
      <c r="H79" s="251" t="s">
        <v>538</v>
      </c>
      <c r="I79" s="251" t="s">
        <v>539</v>
      </c>
      <c r="J79" s="251" t="s">
        <v>540</v>
      </c>
      <c r="K79" s="251" t="s">
        <v>541</v>
      </c>
      <c r="L79" s="251" t="s">
        <v>542</v>
      </c>
      <c r="M79" s="251" t="s">
        <v>543</v>
      </c>
      <c r="N79" s="251" t="s">
        <v>544</v>
      </c>
      <c r="O79" s="251" t="s">
        <v>629</v>
      </c>
      <c r="P79" s="251" t="s">
        <v>546</v>
      </c>
      <c r="Q79" s="251" t="s">
        <v>547</v>
      </c>
      <c r="R79" s="251">
        <v>15</v>
      </c>
      <c r="S79" s="251" t="s">
        <v>548</v>
      </c>
      <c r="T79" s="251" t="s">
        <v>549</v>
      </c>
      <c r="U79" s="251" t="s">
        <v>630</v>
      </c>
      <c r="V79" s="251" t="s">
        <v>581</v>
      </c>
      <c r="W79" s="251" t="s">
        <v>582</v>
      </c>
      <c r="X79" s="251" t="s">
        <v>551</v>
      </c>
      <c r="Y79" s="251" t="s">
        <v>552</v>
      </c>
      <c r="Z79" s="251" t="s">
        <v>564</v>
      </c>
      <c r="AA79" s="251" t="s">
        <v>565</v>
      </c>
      <c r="AB79" s="251" t="s">
        <v>566</v>
      </c>
      <c r="AC79" s="251" t="s">
        <v>600</v>
      </c>
      <c r="AD79" s="251" t="s">
        <v>602</v>
      </c>
      <c r="AE79" s="255">
        <v>2553</v>
      </c>
      <c r="AF79" s="251" t="str">
        <f t="shared" si="4"/>
        <v>5.</v>
      </c>
      <c r="AG79" s="251" t="str">
        <f t="shared" si="4"/>
        <v>2.</v>
      </c>
      <c r="AH79" s="251" t="str">
        <f t="shared" si="4"/>
        <v>3.</v>
      </c>
      <c r="AI79" s="251" t="str">
        <f t="shared" si="3"/>
        <v>2.</v>
      </c>
      <c r="AJ79" s="251" t="str">
        <f t="shared" si="3"/>
        <v>2.</v>
      </c>
      <c r="AK79" s="251" t="str">
        <f t="shared" si="3"/>
        <v>2.</v>
      </c>
      <c r="AL79" s="251" t="str">
        <f t="shared" si="3"/>
        <v>2.</v>
      </c>
      <c r="AM79" s="251" t="str">
        <f t="shared" si="5"/>
        <v>2.3.2.2.2.2.</v>
      </c>
    </row>
    <row r="80" spans="1:39">
      <c r="A80" s="251">
        <v>2022</v>
      </c>
      <c r="B80" s="251" t="s">
        <v>533</v>
      </c>
      <c r="C80" s="251" t="s">
        <v>534</v>
      </c>
      <c r="D80" s="251" t="s">
        <v>535</v>
      </c>
      <c r="E80" s="251" t="s">
        <v>536</v>
      </c>
      <c r="F80" s="251" t="s">
        <v>491</v>
      </c>
      <c r="G80" s="251" t="s">
        <v>537</v>
      </c>
      <c r="H80" s="251" t="s">
        <v>538</v>
      </c>
      <c r="I80" s="251" t="s">
        <v>539</v>
      </c>
      <c r="J80" s="251" t="s">
        <v>540</v>
      </c>
      <c r="K80" s="251" t="s">
        <v>541</v>
      </c>
      <c r="L80" s="251" t="s">
        <v>542</v>
      </c>
      <c r="M80" s="251" t="s">
        <v>543</v>
      </c>
      <c r="N80" s="251" t="s">
        <v>544</v>
      </c>
      <c r="O80" s="251" t="s">
        <v>629</v>
      </c>
      <c r="P80" s="251" t="s">
        <v>546</v>
      </c>
      <c r="Q80" s="251" t="s">
        <v>547</v>
      </c>
      <c r="R80" s="251">
        <v>15</v>
      </c>
      <c r="S80" s="251" t="s">
        <v>548</v>
      </c>
      <c r="T80" s="251" t="s">
        <v>549</v>
      </c>
      <c r="U80" s="251" t="s">
        <v>630</v>
      </c>
      <c r="V80" s="251" t="s">
        <v>581</v>
      </c>
      <c r="W80" s="251" t="s">
        <v>582</v>
      </c>
      <c r="X80" s="251" t="s">
        <v>551</v>
      </c>
      <c r="Y80" s="251" t="s">
        <v>552</v>
      </c>
      <c r="Z80" s="251" t="s">
        <v>564</v>
      </c>
      <c r="AA80" s="251" t="s">
        <v>565</v>
      </c>
      <c r="AB80" s="251" t="s">
        <v>569</v>
      </c>
      <c r="AC80" s="251" t="s">
        <v>570</v>
      </c>
      <c r="AD80" s="251" t="s">
        <v>603</v>
      </c>
      <c r="AE80" s="255">
        <v>3645</v>
      </c>
      <c r="AF80" s="251" t="str">
        <f t="shared" si="4"/>
        <v>5.</v>
      </c>
      <c r="AG80" s="251" t="str">
        <f t="shared" si="4"/>
        <v>2.</v>
      </c>
      <c r="AH80" s="251" t="str">
        <f t="shared" si="4"/>
        <v>3.</v>
      </c>
      <c r="AI80" s="251" t="str">
        <f t="shared" si="3"/>
        <v>2.</v>
      </c>
      <c r="AJ80" s="251" t="str">
        <f t="shared" si="3"/>
        <v>3.</v>
      </c>
      <c r="AK80" s="251" t="str">
        <f t="shared" si="3"/>
        <v>1.</v>
      </c>
      <c r="AL80" s="251" t="str">
        <f t="shared" si="3"/>
        <v>1.</v>
      </c>
      <c r="AM80" s="251" t="str">
        <f t="shared" si="5"/>
        <v>2.3.2.3.1.1.</v>
      </c>
    </row>
    <row r="81" spans="1:39">
      <c r="A81" s="251">
        <v>2022</v>
      </c>
      <c r="B81" s="251" t="s">
        <v>533</v>
      </c>
      <c r="C81" s="251" t="s">
        <v>534</v>
      </c>
      <c r="D81" s="251" t="s">
        <v>535</v>
      </c>
      <c r="E81" s="251" t="s">
        <v>536</v>
      </c>
      <c r="F81" s="251" t="s">
        <v>491</v>
      </c>
      <c r="G81" s="251" t="s">
        <v>537</v>
      </c>
      <c r="H81" s="251" t="s">
        <v>538</v>
      </c>
      <c r="I81" s="251" t="s">
        <v>539</v>
      </c>
      <c r="J81" s="251" t="s">
        <v>540</v>
      </c>
      <c r="K81" s="251" t="s">
        <v>541</v>
      </c>
      <c r="L81" s="251" t="s">
        <v>542</v>
      </c>
      <c r="M81" s="251" t="s">
        <v>543</v>
      </c>
      <c r="N81" s="251" t="s">
        <v>544</v>
      </c>
      <c r="O81" s="251" t="s">
        <v>629</v>
      </c>
      <c r="P81" s="251" t="s">
        <v>546</v>
      </c>
      <c r="Q81" s="251" t="s">
        <v>547</v>
      </c>
      <c r="R81" s="251">
        <v>15</v>
      </c>
      <c r="S81" s="251" t="s">
        <v>548</v>
      </c>
      <c r="T81" s="251" t="s">
        <v>549</v>
      </c>
      <c r="U81" s="251" t="s">
        <v>630</v>
      </c>
      <c r="V81" s="251" t="s">
        <v>581</v>
      </c>
      <c r="W81" s="251" t="s">
        <v>582</v>
      </c>
      <c r="X81" s="251" t="s">
        <v>551</v>
      </c>
      <c r="Y81" s="251" t="s">
        <v>552</v>
      </c>
      <c r="Z81" s="251" t="s">
        <v>564</v>
      </c>
      <c r="AA81" s="251" t="s">
        <v>565</v>
      </c>
      <c r="AB81" s="251" t="s">
        <v>569</v>
      </c>
      <c r="AC81" s="251" t="s">
        <v>570</v>
      </c>
      <c r="AD81" s="251" t="s">
        <v>571</v>
      </c>
      <c r="AE81" s="255">
        <v>22553</v>
      </c>
      <c r="AF81" s="251" t="str">
        <f t="shared" si="4"/>
        <v>5.</v>
      </c>
      <c r="AG81" s="251" t="str">
        <f t="shared" si="4"/>
        <v>2.</v>
      </c>
      <c r="AH81" s="251" t="str">
        <f t="shared" si="4"/>
        <v>3.</v>
      </c>
      <c r="AI81" s="251" t="str">
        <f t="shared" si="3"/>
        <v>2.</v>
      </c>
      <c r="AJ81" s="251" t="str">
        <f t="shared" si="3"/>
        <v>3.</v>
      </c>
      <c r="AK81" s="251" t="str">
        <f t="shared" si="3"/>
        <v>1.</v>
      </c>
      <c r="AL81" s="251" t="str">
        <f t="shared" si="3"/>
        <v>2.</v>
      </c>
      <c r="AM81" s="251" t="str">
        <f t="shared" si="5"/>
        <v>2.3.2.3.1.2.</v>
      </c>
    </row>
    <row r="82" spans="1:39">
      <c r="A82" s="251">
        <v>2022</v>
      </c>
      <c r="B82" s="251" t="s">
        <v>533</v>
      </c>
      <c r="C82" s="251" t="s">
        <v>534</v>
      </c>
      <c r="D82" s="251" t="s">
        <v>535</v>
      </c>
      <c r="E82" s="251" t="s">
        <v>536</v>
      </c>
      <c r="F82" s="251" t="s">
        <v>491</v>
      </c>
      <c r="G82" s="251" t="s">
        <v>537</v>
      </c>
      <c r="H82" s="251" t="s">
        <v>538</v>
      </c>
      <c r="I82" s="251" t="s">
        <v>539</v>
      </c>
      <c r="J82" s="251" t="s">
        <v>540</v>
      </c>
      <c r="K82" s="251" t="s">
        <v>541</v>
      </c>
      <c r="L82" s="251" t="s">
        <v>542</v>
      </c>
      <c r="M82" s="251" t="s">
        <v>543</v>
      </c>
      <c r="N82" s="251" t="s">
        <v>544</v>
      </c>
      <c r="O82" s="251" t="s">
        <v>629</v>
      </c>
      <c r="P82" s="251" t="s">
        <v>546</v>
      </c>
      <c r="Q82" s="251" t="s">
        <v>547</v>
      </c>
      <c r="R82" s="251">
        <v>15</v>
      </c>
      <c r="S82" s="251" t="s">
        <v>548</v>
      </c>
      <c r="T82" s="251" t="s">
        <v>549</v>
      </c>
      <c r="U82" s="251" t="s">
        <v>630</v>
      </c>
      <c r="V82" s="251" t="s">
        <v>581</v>
      </c>
      <c r="W82" s="251" t="s">
        <v>582</v>
      </c>
      <c r="X82" s="251" t="s">
        <v>551</v>
      </c>
      <c r="Y82" s="251" t="s">
        <v>552</v>
      </c>
      <c r="Z82" s="251" t="s">
        <v>564</v>
      </c>
      <c r="AA82" s="251" t="s">
        <v>565</v>
      </c>
      <c r="AB82" s="251" t="s">
        <v>572</v>
      </c>
      <c r="AC82" s="251" t="s">
        <v>573</v>
      </c>
      <c r="AD82" s="251" t="s">
        <v>574</v>
      </c>
      <c r="AE82" s="255">
        <v>71820</v>
      </c>
      <c r="AF82" s="251" t="str">
        <f t="shared" si="4"/>
        <v>5.</v>
      </c>
      <c r="AG82" s="251" t="str">
        <f t="shared" si="4"/>
        <v>2.</v>
      </c>
      <c r="AH82" s="251" t="str">
        <f t="shared" si="4"/>
        <v>3.</v>
      </c>
      <c r="AI82" s="251" t="str">
        <f t="shared" si="3"/>
        <v>2.</v>
      </c>
      <c r="AJ82" s="251" t="str">
        <f t="shared" si="3"/>
        <v>5.</v>
      </c>
      <c r="AK82" s="251" t="str">
        <f t="shared" si="3"/>
        <v>1.</v>
      </c>
      <c r="AL82" s="251" t="str">
        <f t="shared" si="3"/>
        <v>1.</v>
      </c>
      <c r="AM82" s="251" t="str">
        <f t="shared" si="5"/>
        <v>2.3.2.5.1.1.</v>
      </c>
    </row>
    <row r="83" spans="1:39">
      <c r="A83" s="251">
        <v>2022</v>
      </c>
      <c r="B83" s="251" t="s">
        <v>533</v>
      </c>
      <c r="C83" s="251" t="s">
        <v>534</v>
      </c>
      <c r="D83" s="251" t="s">
        <v>535</v>
      </c>
      <c r="E83" s="251" t="s">
        <v>536</v>
      </c>
      <c r="F83" s="251" t="s">
        <v>491</v>
      </c>
      <c r="G83" s="251" t="s">
        <v>537</v>
      </c>
      <c r="H83" s="251" t="s">
        <v>538</v>
      </c>
      <c r="I83" s="251" t="s">
        <v>539</v>
      </c>
      <c r="J83" s="251" t="s">
        <v>540</v>
      </c>
      <c r="K83" s="251" t="s">
        <v>541</v>
      </c>
      <c r="L83" s="251" t="s">
        <v>542</v>
      </c>
      <c r="M83" s="251" t="s">
        <v>543</v>
      </c>
      <c r="N83" s="251" t="s">
        <v>544</v>
      </c>
      <c r="O83" s="251" t="s">
        <v>629</v>
      </c>
      <c r="P83" s="251" t="s">
        <v>546</v>
      </c>
      <c r="Q83" s="251" t="s">
        <v>547</v>
      </c>
      <c r="R83" s="251">
        <v>15</v>
      </c>
      <c r="S83" s="251" t="s">
        <v>548</v>
      </c>
      <c r="T83" s="251" t="s">
        <v>549</v>
      </c>
      <c r="U83" s="251" t="s">
        <v>630</v>
      </c>
      <c r="V83" s="251" t="s">
        <v>581</v>
      </c>
      <c r="W83" s="251" t="s">
        <v>582</v>
      </c>
      <c r="X83" s="251" t="s">
        <v>551</v>
      </c>
      <c r="Y83" s="251" t="s">
        <v>552</v>
      </c>
      <c r="Z83" s="251" t="s">
        <v>564</v>
      </c>
      <c r="AA83" s="251" t="s">
        <v>565</v>
      </c>
      <c r="AB83" s="251" t="s">
        <v>575</v>
      </c>
      <c r="AC83" s="251" t="s">
        <v>576</v>
      </c>
      <c r="AD83" s="251" t="s">
        <v>577</v>
      </c>
      <c r="AE83" s="255">
        <v>62754</v>
      </c>
      <c r="AF83" s="251" t="str">
        <f t="shared" si="4"/>
        <v>5.</v>
      </c>
      <c r="AG83" s="251" t="str">
        <f t="shared" si="4"/>
        <v>2.</v>
      </c>
      <c r="AH83" s="251" t="str">
        <f t="shared" si="4"/>
        <v>3.</v>
      </c>
      <c r="AI83" s="251" t="str">
        <f t="shared" si="3"/>
        <v>2.</v>
      </c>
      <c r="AJ83" s="251" t="str">
        <f t="shared" si="3"/>
        <v>6.</v>
      </c>
      <c r="AK83" s="251" t="str">
        <f t="shared" si="3"/>
        <v>3.</v>
      </c>
      <c r="AL83" s="251" t="str">
        <f t="shared" si="3"/>
        <v>4.</v>
      </c>
      <c r="AM83" s="251" t="str">
        <f t="shared" si="5"/>
        <v>2.3.2.6.3.4.</v>
      </c>
    </row>
    <row r="84" spans="1:39">
      <c r="A84" s="251">
        <v>2022</v>
      </c>
      <c r="B84" s="251" t="s">
        <v>533</v>
      </c>
      <c r="C84" s="251" t="s">
        <v>534</v>
      </c>
      <c r="D84" s="251" t="s">
        <v>535</v>
      </c>
      <c r="E84" s="251" t="s">
        <v>536</v>
      </c>
      <c r="F84" s="251" t="s">
        <v>491</v>
      </c>
      <c r="G84" s="251" t="s">
        <v>537</v>
      </c>
      <c r="H84" s="251" t="s">
        <v>538</v>
      </c>
      <c r="I84" s="251" t="s">
        <v>539</v>
      </c>
      <c r="J84" s="251" t="s">
        <v>540</v>
      </c>
      <c r="K84" s="251" t="s">
        <v>541</v>
      </c>
      <c r="L84" s="251" t="s">
        <v>542</v>
      </c>
      <c r="M84" s="251" t="s">
        <v>543</v>
      </c>
      <c r="N84" s="251" t="s">
        <v>544</v>
      </c>
      <c r="O84" s="251" t="s">
        <v>629</v>
      </c>
      <c r="P84" s="251" t="s">
        <v>546</v>
      </c>
      <c r="Q84" s="251" t="s">
        <v>547</v>
      </c>
      <c r="R84" s="251">
        <v>15</v>
      </c>
      <c r="S84" s="251" t="s">
        <v>548</v>
      </c>
      <c r="T84" s="251" t="s">
        <v>549</v>
      </c>
      <c r="U84" s="251" t="s">
        <v>630</v>
      </c>
      <c r="V84" s="251" t="s">
        <v>581</v>
      </c>
      <c r="W84" s="251" t="s">
        <v>582</v>
      </c>
      <c r="X84" s="251" t="s">
        <v>551</v>
      </c>
      <c r="Y84" s="251" t="s">
        <v>552</v>
      </c>
      <c r="Z84" s="251" t="s">
        <v>564</v>
      </c>
      <c r="AA84" s="251" t="s">
        <v>565</v>
      </c>
      <c r="AB84" s="251" t="s">
        <v>575</v>
      </c>
      <c r="AC84" s="251" t="s">
        <v>576</v>
      </c>
      <c r="AD84" s="251" t="s">
        <v>612</v>
      </c>
      <c r="AE84" s="255">
        <v>3406</v>
      </c>
      <c r="AF84" s="251" t="str">
        <f t="shared" si="4"/>
        <v>5.</v>
      </c>
      <c r="AG84" s="251" t="str">
        <f t="shared" si="4"/>
        <v>2.</v>
      </c>
      <c r="AH84" s="251" t="str">
        <f t="shared" si="4"/>
        <v>3.</v>
      </c>
      <c r="AI84" s="251" t="str">
        <f t="shared" si="3"/>
        <v>2.</v>
      </c>
      <c r="AJ84" s="251" t="str">
        <f t="shared" si="3"/>
        <v>6.</v>
      </c>
      <c r="AK84" s="251" t="str">
        <f t="shared" si="3"/>
        <v>3.</v>
      </c>
      <c r="AL84" s="251" t="str">
        <f t="shared" si="3"/>
        <v>99</v>
      </c>
      <c r="AM84" s="251" t="str">
        <f t="shared" si="5"/>
        <v>2.3.2.6.3.99</v>
      </c>
    </row>
    <row r="85" spans="1:39">
      <c r="A85" s="251">
        <v>2022</v>
      </c>
      <c r="B85" s="251" t="s">
        <v>533</v>
      </c>
      <c r="C85" s="251" t="s">
        <v>534</v>
      </c>
      <c r="D85" s="251" t="s">
        <v>535</v>
      </c>
      <c r="E85" s="251" t="s">
        <v>536</v>
      </c>
      <c r="F85" s="251" t="s">
        <v>491</v>
      </c>
      <c r="G85" s="251" t="s">
        <v>537</v>
      </c>
      <c r="H85" s="251" t="s">
        <v>538</v>
      </c>
      <c r="I85" s="251" t="s">
        <v>539</v>
      </c>
      <c r="J85" s="251" t="s">
        <v>540</v>
      </c>
      <c r="K85" s="251" t="s">
        <v>541</v>
      </c>
      <c r="L85" s="251" t="s">
        <v>542</v>
      </c>
      <c r="M85" s="251" t="s">
        <v>543</v>
      </c>
      <c r="N85" s="251" t="s">
        <v>544</v>
      </c>
      <c r="O85" s="251" t="s">
        <v>629</v>
      </c>
      <c r="P85" s="251" t="s">
        <v>546</v>
      </c>
      <c r="Q85" s="251" t="s">
        <v>547</v>
      </c>
      <c r="R85" s="251">
        <v>15</v>
      </c>
      <c r="S85" s="251" t="s">
        <v>548</v>
      </c>
      <c r="T85" s="251" t="s">
        <v>549</v>
      </c>
      <c r="U85" s="251" t="s">
        <v>630</v>
      </c>
      <c r="V85" s="251" t="s">
        <v>581</v>
      </c>
      <c r="W85" s="251" t="s">
        <v>582</v>
      </c>
      <c r="X85" s="251" t="s">
        <v>551</v>
      </c>
      <c r="Y85" s="251" t="s">
        <v>552</v>
      </c>
      <c r="Z85" s="251" t="s">
        <v>564</v>
      </c>
      <c r="AA85" s="251" t="s">
        <v>565</v>
      </c>
      <c r="AB85" s="251" t="s">
        <v>613</v>
      </c>
      <c r="AC85" s="251" t="s">
        <v>614</v>
      </c>
      <c r="AD85" s="251" t="s">
        <v>614</v>
      </c>
      <c r="AE85" s="255">
        <v>53880</v>
      </c>
      <c r="AF85" s="251" t="str">
        <f t="shared" si="4"/>
        <v>5.</v>
      </c>
      <c r="AG85" s="251" t="str">
        <f t="shared" si="4"/>
        <v>2.</v>
      </c>
      <c r="AH85" s="251" t="str">
        <f t="shared" si="4"/>
        <v>3.</v>
      </c>
      <c r="AI85" s="251" t="str">
        <f t="shared" si="3"/>
        <v>2.</v>
      </c>
      <c r="AJ85" s="251" t="str">
        <f t="shared" si="3"/>
        <v>8.</v>
      </c>
      <c r="AK85" s="251" t="str">
        <f t="shared" si="3"/>
        <v>1.</v>
      </c>
      <c r="AL85" s="251" t="str">
        <f t="shared" si="3"/>
        <v>1.</v>
      </c>
      <c r="AM85" s="251" t="str">
        <f t="shared" si="5"/>
        <v>2.3.2.8.1.1.</v>
      </c>
    </row>
    <row r="86" spans="1:39">
      <c r="A86" s="251">
        <v>2022</v>
      </c>
      <c r="B86" s="251" t="s">
        <v>533</v>
      </c>
      <c r="C86" s="251" t="s">
        <v>534</v>
      </c>
      <c r="D86" s="251" t="s">
        <v>535</v>
      </c>
      <c r="E86" s="251" t="s">
        <v>536</v>
      </c>
      <c r="F86" s="251" t="s">
        <v>491</v>
      </c>
      <c r="G86" s="251" t="s">
        <v>537</v>
      </c>
      <c r="H86" s="251" t="s">
        <v>538</v>
      </c>
      <c r="I86" s="251" t="s">
        <v>539</v>
      </c>
      <c r="J86" s="251" t="s">
        <v>540</v>
      </c>
      <c r="K86" s="251" t="s">
        <v>541</v>
      </c>
      <c r="L86" s="251" t="s">
        <v>542</v>
      </c>
      <c r="M86" s="251" t="s">
        <v>543</v>
      </c>
      <c r="N86" s="251" t="s">
        <v>544</v>
      </c>
      <c r="O86" s="251" t="s">
        <v>629</v>
      </c>
      <c r="P86" s="251" t="s">
        <v>546</v>
      </c>
      <c r="Q86" s="251" t="s">
        <v>547</v>
      </c>
      <c r="R86" s="251">
        <v>15</v>
      </c>
      <c r="S86" s="251" t="s">
        <v>548</v>
      </c>
      <c r="T86" s="251" t="s">
        <v>549</v>
      </c>
      <c r="U86" s="251" t="s">
        <v>630</v>
      </c>
      <c r="V86" s="251" t="s">
        <v>581</v>
      </c>
      <c r="W86" s="251" t="s">
        <v>582</v>
      </c>
      <c r="X86" s="251" t="s">
        <v>551</v>
      </c>
      <c r="Y86" s="251" t="s">
        <v>552</v>
      </c>
      <c r="Z86" s="251" t="s">
        <v>564</v>
      </c>
      <c r="AA86" s="251" t="s">
        <v>565</v>
      </c>
      <c r="AB86" s="251" t="s">
        <v>613</v>
      </c>
      <c r="AC86" s="251" t="s">
        <v>614</v>
      </c>
      <c r="AD86" s="251" t="s">
        <v>615</v>
      </c>
      <c r="AE86" s="255">
        <v>3683</v>
      </c>
      <c r="AF86" s="251" t="str">
        <f t="shared" si="4"/>
        <v>5.</v>
      </c>
      <c r="AG86" s="251" t="str">
        <f t="shared" si="4"/>
        <v>2.</v>
      </c>
      <c r="AH86" s="251" t="str">
        <f t="shared" si="4"/>
        <v>3.</v>
      </c>
      <c r="AI86" s="251" t="str">
        <f t="shared" si="3"/>
        <v>2.</v>
      </c>
      <c r="AJ86" s="251" t="str">
        <f t="shared" si="3"/>
        <v>8.</v>
      </c>
      <c r="AK86" s="251" t="str">
        <f t="shared" si="3"/>
        <v>1.</v>
      </c>
      <c r="AL86" s="251" t="str">
        <f t="shared" si="3"/>
        <v>2.</v>
      </c>
      <c r="AM86" s="251" t="str">
        <f t="shared" si="5"/>
        <v>2.3.2.8.1.2.</v>
      </c>
    </row>
    <row r="87" spans="1:39">
      <c r="A87" s="251">
        <v>2022</v>
      </c>
      <c r="B87" s="251" t="s">
        <v>533</v>
      </c>
      <c r="C87" s="251" t="s">
        <v>534</v>
      </c>
      <c r="D87" s="251" t="s">
        <v>535</v>
      </c>
      <c r="E87" s="251" t="s">
        <v>536</v>
      </c>
      <c r="F87" s="251" t="s">
        <v>491</v>
      </c>
      <c r="G87" s="251" t="s">
        <v>537</v>
      </c>
      <c r="H87" s="251" t="s">
        <v>538</v>
      </c>
      <c r="I87" s="251" t="s">
        <v>539</v>
      </c>
      <c r="J87" s="251" t="s">
        <v>540</v>
      </c>
      <c r="K87" s="251" t="s">
        <v>541</v>
      </c>
      <c r="L87" s="251" t="s">
        <v>542</v>
      </c>
      <c r="M87" s="251" t="s">
        <v>543</v>
      </c>
      <c r="N87" s="251" t="s">
        <v>544</v>
      </c>
      <c r="O87" s="251" t="s">
        <v>629</v>
      </c>
      <c r="P87" s="251" t="s">
        <v>546</v>
      </c>
      <c r="Q87" s="251" t="s">
        <v>547</v>
      </c>
      <c r="R87" s="251">
        <v>15</v>
      </c>
      <c r="S87" s="251" t="s">
        <v>548</v>
      </c>
      <c r="T87" s="251" t="s">
        <v>549</v>
      </c>
      <c r="U87" s="251" t="s">
        <v>630</v>
      </c>
      <c r="V87" s="251" t="s">
        <v>581</v>
      </c>
      <c r="W87" s="251" t="s">
        <v>582</v>
      </c>
      <c r="X87" s="251" t="s">
        <v>551</v>
      </c>
      <c r="Y87" s="251" t="s">
        <v>552</v>
      </c>
      <c r="Z87" s="251" t="s">
        <v>564</v>
      </c>
      <c r="AA87" s="251" t="s">
        <v>565</v>
      </c>
      <c r="AB87" s="251" t="s">
        <v>613</v>
      </c>
      <c r="AC87" s="251" t="s">
        <v>614</v>
      </c>
      <c r="AD87" s="251" t="s">
        <v>616</v>
      </c>
      <c r="AE87" s="255">
        <v>1200</v>
      </c>
      <c r="AF87" s="251" t="str">
        <f t="shared" si="4"/>
        <v>5.</v>
      </c>
      <c r="AG87" s="251" t="str">
        <f t="shared" si="4"/>
        <v>2.</v>
      </c>
      <c r="AH87" s="251" t="str">
        <f t="shared" si="4"/>
        <v>3.</v>
      </c>
      <c r="AI87" s="251" t="str">
        <f t="shared" si="3"/>
        <v>2.</v>
      </c>
      <c r="AJ87" s="251" t="str">
        <f t="shared" si="3"/>
        <v>8.</v>
      </c>
      <c r="AK87" s="251" t="str">
        <f t="shared" si="3"/>
        <v>1.</v>
      </c>
      <c r="AL87" s="251" t="str">
        <f t="shared" si="3"/>
        <v>4.</v>
      </c>
      <c r="AM87" s="251" t="str">
        <f t="shared" si="5"/>
        <v>2.3.2.8.1.4.</v>
      </c>
    </row>
    <row r="88" spans="1:39">
      <c r="A88" s="251">
        <v>2022</v>
      </c>
      <c r="B88" s="251" t="s">
        <v>533</v>
      </c>
      <c r="C88" s="251" t="s">
        <v>534</v>
      </c>
      <c r="D88" s="251" t="s">
        <v>535</v>
      </c>
      <c r="E88" s="251" t="s">
        <v>536</v>
      </c>
      <c r="F88" s="251" t="s">
        <v>491</v>
      </c>
      <c r="G88" s="251" t="s">
        <v>537</v>
      </c>
      <c r="H88" s="251" t="s">
        <v>538</v>
      </c>
      <c r="I88" s="251" t="s">
        <v>539</v>
      </c>
      <c r="J88" s="251" t="s">
        <v>540</v>
      </c>
      <c r="K88" s="251" t="s">
        <v>541</v>
      </c>
      <c r="L88" s="251" t="s">
        <v>542</v>
      </c>
      <c r="M88" s="251" t="s">
        <v>543</v>
      </c>
      <c r="N88" s="251" t="s">
        <v>544</v>
      </c>
      <c r="O88" s="251" t="s">
        <v>629</v>
      </c>
      <c r="P88" s="251" t="s">
        <v>546</v>
      </c>
      <c r="Q88" s="251" t="s">
        <v>547</v>
      </c>
      <c r="R88" s="251">
        <v>15</v>
      </c>
      <c r="S88" s="251" t="s">
        <v>548</v>
      </c>
      <c r="T88" s="251" t="s">
        <v>549</v>
      </c>
      <c r="U88" s="251" t="s">
        <v>630</v>
      </c>
      <c r="V88" s="251" t="s">
        <v>581</v>
      </c>
      <c r="W88" s="251" t="s">
        <v>582</v>
      </c>
      <c r="X88" s="251" t="s">
        <v>551</v>
      </c>
      <c r="Y88" s="251" t="s">
        <v>552</v>
      </c>
      <c r="Z88" s="251" t="s">
        <v>617</v>
      </c>
      <c r="AA88" s="251" t="s">
        <v>618</v>
      </c>
      <c r="AB88" s="251" t="s">
        <v>619</v>
      </c>
      <c r="AC88" s="251" t="s">
        <v>620</v>
      </c>
      <c r="AD88" s="251" t="s">
        <v>621</v>
      </c>
      <c r="AE88" s="255">
        <v>6630</v>
      </c>
      <c r="AF88" s="251" t="str">
        <f t="shared" si="4"/>
        <v>5.</v>
      </c>
      <c r="AG88" s="251" t="str">
        <f t="shared" si="4"/>
        <v>2.</v>
      </c>
      <c r="AH88" s="251" t="str">
        <f t="shared" si="4"/>
        <v>5.</v>
      </c>
      <c r="AI88" s="251" t="str">
        <f t="shared" si="3"/>
        <v>4.</v>
      </c>
      <c r="AJ88" s="251" t="str">
        <f t="shared" si="3"/>
        <v>3.</v>
      </c>
      <c r="AK88" s="251" t="str">
        <f t="shared" si="3"/>
        <v>2.</v>
      </c>
      <c r="AL88" s="251" t="str">
        <f t="shared" si="3"/>
        <v>1.</v>
      </c>
      <c r="AM88" s="251" t="str">
        <f t="shared" si="5"/>
        <v>2.5.4.3.2.1.</v>
      </c>
    </row>
    <row r="89" spans="1:39">
      <c r="A89" s="251">
        <v>2022</v>
      </c>
      <c r="B89" s="251" t="s">
        <v>533</v>
      </c>
      <c r="C89" s="251" t="s">
        <v>534</v>
      </c>
      <c r="D89" s="251" t="s">
        <v>535</v>
      </c>
      <c r="E89" s="251" t="s">
        <v>536</v>
      </c>
      <c r="F89" s="251" t="s">
        <v>491</v>
      </c>
      <c r="G89" s="251" t="s">
        <v>537</v>
      </c>
      <c r="H89" s="251" t="s">
        <v>538</v>
      </c>
      <c r="I89" s="251" t="s">
        <v>539</v>
      </c>
      <c r="J89" s="251" t="s">
        <v>540</v>
      </c>
      <c r="K89" s="251" t="s">
        <v>541</v>
      </c>
      <c r="L89" s="251" t="s">
        <v>542</v>
      </c>
      <c r="M89" s="251" t="s">
        <v>543</v>
      </c>
      <c r="N89" s="251" t="s">
        <v>544</v>
      </c>
      <c r="O89" s="251" t="s">
        <v>631</v>
      </c>
      <c r="P89" s="251" t="s">
        <v>546</v>
      </c>
      <c r="Q89" s="251" t="s">
        <v>547</v>
      </c>
      <c r="R89" s="251">
        <v>54</v>
      </c>
      <c r="S89" s="251" t="s">
        <v>548</v>
      </c>
      <c r="T89" s="251" t="s">
        <v>549</v>
      </c>
      <c r="U89" s="251" t="s">
        <v>632</v>
      </c>
      <c r="V89" s="251" t="s">
        <v>38</v>
      </c>
      <c r="W89" s="251" t="s">
        <v>550</v>
      </c>
      <c r="X89" s="251" t="s">
        <v>551</v>
      </c>
      <c r="Y89" s="251" t="s">
        <v>552</v>
      </c>
      <c r="Z89" s="251" t="s">
        <v>564</v>
      </c>
      <c r="AA89" s="251" t="s">
        <v>587</v>
      </c>
      <c r="AB89" s="251" t="s">
        <v>633</v>
      </c>
      <c r="AC89" s="251" t="s">
        <v>633</v>
      </c>
      <c r="AD89" s="251" t="s">
        <v>634</v>
      </c>
      <c r="AE89" s="255">
        <v>4050</v>
      </c>
      <c r="AF89" s="251" t="str">
        <f t="shared" si="4"/>
        <v>5.</v>
      </c>
      <c r="AG89" s="251" t="str">
        <f t="shared" si="4"/>
        <v>2.</v>
      </c>
      <c r="AH89" s="251" t="str">
        <f t="shared" si="4"/>
        <v>3.</v>
      </c>
      <c r="AI89" s="251" t="str">
        <f t="shared" si="3"/>
        <v>1.</v>
      </c>
      <c r="AJ89" s="251" t="str">
        <f t="shared" si="3"/>
        <v>1.</v>
      </c>
      <c r="AK89" s="251" t="str">
        <f t="shared" si="3"/>
        <v>1.</v>
      </c>
      <c r="AL89" s="251" t="str">
        <f t="shared" si="3"/>
        <v>1.</v>
      </c>
      <c r="AM89" s="251" t="str">
        <f t="shared" si="5"/>
        <v>2.3.1.1.1.1.</v>
      </c>
    </row>
    <row r="90" spans="1:39">
      <c r="A90" s="251">
        <v>2022</v>
      </c>
      <c r="B90" s="251" t="s">
        <v>533</v>
      </c>
      <c r="C90" s="251" t="s">
        <v>534</v>
      </c>
      <c r="D90" s="251" t="s">
        <v>535</v>
      </c>
      <c r="E90" s="251" t="s">
        <v>536</v>
      </c>
      <c r="F90" s="251" t="s">
        <v>491</v>
      </c>
      <c r="G90" s="251" t="s">
        <v>537</v>
      </c>
      <c r="H90" s="251" t="s">
        <v>538</v>
      </c>
      <c r="I90" s="251" t="s">
        <v>539</v>
      </c>
      <c r="J90" s="251" t="s">
        <v>540</v>
      </c>
      <c r="K90" s="251" t="s">
        <v>541</v>
      </c>
      <c r="L90" s="251" t="s">
        <v>542</v>
      </c>
      <c r="M90" s="251" t="s">
        <v>543</v>
      </c>
      <c r="N90" s="251" t="s">
        <v>544</v>
      </c>
      <c r="O90" s="251" t="s">
        <v>631</v>
      </c>
      <c r="P90" s="251" t="s">
        <v>546</v>
      </c>
      <c r="Q90" s="251" t="s">
        <v>547</v>
      </c>
      <c r="R90" s="251">
        <v>54</v>
      </c>
      <c r="S90" s="251" t="s">
        <v>548</v>
      </c>
      <c r="T90" s="251" t="s">
        <v>549</v>
      </c>
      <c r="U90" s="251" t="s">
        <v>632</v>
      </c>
      <c r="V90" s="251" t="s">
        <v>38</v>
      </c>
      <c r="W90" s="251" t="s">
        <v>550</v>
      </c>
      <c r="X90" s="251" t="s">
        <v>551</v>
      </c>
      <c r="Y90" s="251" t="s">
        <v>552</v>
      </c>
      <c r="Z90" s="251" t="s">
        <v>564</v>
      </c>
      <c r="AA90" s="251" t="s">
        <v>587</v>
      </c>
      <c r="AB90" s="251" t="s">
        <v>588</v>
      </c>
      <c r="AC90" s="251" t="s">
        <v>589</v>
      </c>
      <c r="AD90" s="251" t="s">
        <v>590</v>
      </c>
      <c r="AE90" s="255">
        <v>19941</v>
      </c>
      <c r="AF90" s="251" t="str">
        <f t="shared" si="4"/>
        <v>5.</v>
      </c>
      <c r="AG90" s="251" t="str">
        <f t="shared" si="4"/>
        <v>2.</v>
      </c>
      <c r="AH90" s="251" t="str">
        <f t="shared" si="4"/>
        <v>3.</v>
      </c>
      <c r="AI90" s="251" t="str">
        <f t="shared" si="3"/>
        <v>1.</v>
      </c>
      <c r="AJ90" s="251" t="str">
        <f t="shared" si="3"/>
        <v>3.</v>
      </c>
      <c r="AK90" s="251" t="str">
        <f t="shared" si="3"/>
        <v>1.</v>
      </c>
      <c r="AL90" s="251" t="str">
        <f t="shared" si="3"/>
        <v>1.</v>
      </c>
      <c r="AM90" s="251" t="str">
        <f t="shared" si="5"/>
        <v>2.3.1.3.1.1.</v>
      </c>
    </row>
    <row r="91" spans="1:39">
      <c r="A91" s="251">
        <v>2022</v>
      </c>
      <c r="B91" s="251" t="s">
        <v>533</v>
      </c>
      <c r="C91" s="251" t="s">
        <v>534</v>
      </c>
      <c r="D91" s="251" t="s">
        <v>535</v>
      </c>
      <c r="E91" s="251" t="s">
        <v>536</v>
      </c>
      <c r="F91" s="251" t="s">
        <v>491</v>
      </c>
      <c r="G91" s="251" t="s">
        <v>537</v>
      </c>
      <c r="H91" s="251" t="s">
        <v>538</v>
      </c>
      <c r="I91" s="251" t="s">
        <v>539</v>
      </c>
      <c r="J91" s="251" t="s">
        <v>540</v>
      </c>
      <c r="K91" s="251" t="s">
        <v>541</v>
      </c>
      <c r="L91" s="251" t="s">
        <v>542</v>
      </c>
      <c r="M91" s="251" t="s">
        <v>543</v>
      </c>
      <c r="N91" s="251" t="s">
        <v>544</v>
      </c>
      <c r="O91" s="251" t="s">
        <v>631</v>
      </c>
      <c r="P91" s="251" t="s">
        <v>546</v>
      </c>
      <c r="Q91" s="251" t="s">
        <v>547</v>
      </c>
      <c r="R91" s="251">
        <v>54</v>
      </c>
      <c r="S91" s="251" t="s">
        <v>548</v>
      </c>
      <c r="T91" s="251" t="s">
        <v>549</v>
      </c>
      <c r="U91" s="251" t="s">
        <v>632</v>
      </c>
      <c r="V91" s="251" t="s">
        <v>38</v>
      </c>
      <c r="W91" s="251" t="s">
        <v>550</v>
      </c>
      <c r="X91" s="251" t="s">
        <v>551</v>
      </c>
      <c r="Y91" s="251" t="s">
        <v>552</v>
      </c>
      <c r="Z91" s="251" t="s">
        <v>564</v>
      </c>
      <c r="AA91" s="251" t="s">
        <v>565</v>
      </c>
      <c r="AB91" s="251" t="s">
        <v>566</v>
      </c>
      <c r="AC91" s="251" t="s">
        <v>600</v>
      </c>
      <c r="AD91" s="251" t="s">
        <v>601</v>
      </c>
      <c r="AE91" s="255">
        <v>14811</v>
      </c>
      <c r="AF91" s="251" t="str">
        <f t="shared" si="4"/>
        <v>5.</v>
      </c>
      <c r="AG91" s="251" t="str">
        <f t="shared" si="4"/>
        <v>2.</v>
      </c>
      <c r="AH91" s="251" t="str">
        <f t="shared" si="4"/>
        <v>3.</v>
      </c>
      <c r="AI91" s="251" t="str">
        <f t="shared" si="3"/>
        <v>2.</v>
      </c>
      <c r="AJ91" s="251" t="str">
        <f t="shared" si="3"/>
        <v>2.</v>
      </c>
      <c r="AK91" s="251" t="str">
        <f t="shared" si="3"/>
        <v>2.</v>
      </c>
      <c r="AL91" s="251" t="str">
        <f t="shared" si="3"/>
        <v>1.</v>
      </c>
      <c r="AM91" s="251" t="str">
        <f t="shared" si="5"/>
        <v>2.3.2.2.2.1.</v>
      </c>
    </row>
    <row r="92" spans="1:39">
      <c r="A92" s="251">
        <v>2022</v>
      </c>
      <c r="B92" s="251" t="s">
        <v>533</v>
      </c>
      <c r="C92" s="251" t="s">
        <v>534</v>
      </c>
      <c r="D92" s="251" t="s">
        <v>535</v>
      </c>
      <c r="E92" s="251" t="s">
        <v>536</v>
      </c>
      <c r="F92" s="251" t="s">
        <v>491</v>
      </c>
      <c r="G92" s="251" t="s">
        <v>537</v>
      </c>
      <c r="H92" s="251" t="s">
        <v>538</v>
      </c>
      <c r="I92" s="251" t="s">
        <v>539</v>
      </c>
      <c r="J92" s="251" t="s">
        <v>540</v>
      </c>
      <c r="K92" s="251" t="s">
        <v>541</v>
      </c>
      <c r="L92" s="251" t="s">
        <v>542</v>
      </c>
      <c r="M92" s="251" t="s">
        <v>543</v>
      </c>
      <c r="N92" s="251" t="s">
        <v>544</v>
      </c>
      <c r="O92" s="251" t="s">
        <v>631</v>
      </c>
      <c r="P92" s="251" t="s">
        <v>546</v>
      </c>
      <c r="Q92" s="251" t="s">
        <v>547</v>
      </c>
      <c r="R92" s="251">
        <v>54</v>
      </c>
      <c r="S92" s="251" t="s">
        <v>548</v>
      </c>
      <c r="T92" s="251" t="s">
        <v>549</v>
      </c>
      <c r="U92" s="251" t="s">
        <v>632</v>
      </c>
      <c r="V92" s="251" t="s">
        <v>38</v>
      </c>
      <c r="W92" s="251" t="s">
        <v>550</v>
      </c>
      <c r="X92" s="251" t="s">
        <v>551</v>
      </c>
      <c r="Y92" s="251" t="s">
        <v>552</v>
      </c>
      <c r="Z92" s="251" t="s">
        <v>564</v>
      </c>
      <c r="AA92" s="251" t="s">
        <v>565</v>
      </c>
      <c r="AB92" s="251" t="s">
        <v>566</v>
      </c>
      <c r="AC92" s="251" t="s">
        <v>600</v>
      </c>
      <c r="AD92" s="251" t="s">
        <v>602</v>
      </c>
      <c r="AE92" s="255">
        <v>6197</v>
      </c>
      <c r="AF92" s="251" t="str">
        <f t="shared" si="4"/>
        <v>5.</v>
      </c>
      <c r="AG92" s="251" t="str">
        <f t="shared" si="4"/>
        <v>2.</v>
      </c>
      <c r="AH92" s="251" t="str">
        <f t="shared" si="4"/>
        <v>3.</v>
      </c>
      <c r="AI92" s="251" t="str">
        <f t="shared" si="3"/>
        <v>2.</v>
      </c>
      <c r="AJ92" s="251" t="str">
        <f t="shared" si="3"/>
        <v>2.</v>
      </c>
      <c r="AK92" s="251" t="str">
        <f t="shared" si="3"/>
        <v>2.</v>
      </c>
      <c r="AL92" s="251" t="str">
        <f t="shared" si="3"/>
        <v>2.</v>
      </c>
      <c r="AM92" s="251" t="str">
        <f t="shared" si="5"/>
        <v>2.3.2.2.2.2.</v>
      </c>
    </row>
    <row r="93" spans="1:39">
      <c r="A93" s="251">
        <v>2022</v>
      </c>
      <c r="B93" s="251" t="s">
        <v>533</v>
      </c>
      <c r="C93" s="251" t="s">
        <v>534</v>
      </c>
      <c r="D93" s="251" t="s">
        <v>535</v>
      </c>
      <c r="E93" s="251" t="s">
        <v>536</v>
      </c>
      <c r="F93" s="251" t="s">
        <v>491</v>
      </c>
      <c r="G93" s="251" t="s">
        <v>537</v>
      </c>
      <c r="H93" s="251" t="s">
        <v>538</v>
      </c>
      <c r="I93" s="251" t="s">
        <v>539</v>
      </c>
      <c r="J93" s="251" t="s">
        <v>540</v>
      </c>
      <c r="K93" s="251" t="s">
        <v>541</v>
      </c>
      <c r="L93" s="251" t="s">
        <v>542</v>
      </c>
      <c r="M93" s="251" t="s">
        <v>543</v>
      </c>
      <c r="N93" s="251" t="s">
        <v>544</v>
      </c>
      <c r="O93" s="251" t="s">
        <v>631</v>
      </c>
      <c r="P93" s="251" t="s">
        <v>546</v>
      </c>
      <c r="Q93" s="251" t="s">
        <v>547</v>
      </c>
      <c r="R93" s="251">
        <v>54</v>
      </c>
      <c r="S93" s="251" t="s">
        <v>548</v>
      </c>
      <c r="T93" s="251" t="s">
        <v>549</v>
      </c>
      <c r="U93" s="251" t="s">
        <v>632</v>
      </c>
      <c r="V93" s="251" t="s">
        <v>38</v>
      </c>
      <c r="W93" s="251" t="s">
        <v>550</v>
      </c>
      <c r="X93" s="251" t="s">
        <v>551</v>
      </c>
      <c r="Y93" s="251" t="s">
        <v>552</v>
      </c>
      <c r="Z93" s="251" t="s">
        <v>564</v>
      </c>
      <c r="AA93" s="251" t="s">
        <v>565</v>
      </c>
      <c r="AB93" s="251" t="s">
        <v>566</v>
      </c>
      <c r="AC93" s="251" t="s">
        <v>567</v>
      </c>
      <c r="AD93" s="251" t="s">
        <v>635</v>
      </c>
      <c r="AE93" s="255">
        <v>1854</v>
      </c>
      <c r="AF93" s="251" t="str">
        <f t="shared" si="4"/>
        <v>5.</v>
      </c>
      <c r="AG93" s="251" t="str">
        <f t="shared" si="4"/>
        <v>2.</v>
      </c>
      <c r="AH93" s="251" t="str">
        <f t="shared" si="4"/>
        <v>3.</v>
      </c>
      <c r="AI93" s="251" t="str">
        <f t="shared" si="3"/>
        <v>2.</v>
      </c>
      <c r="AJ93" s="251" t="str">
        <f t="shared" si="3"/>
        <v>2.</v>
      </c>
      <c r="AK93" s="251" t="str">
        <f t="shared" si="3"/>
        <v>3.</v>
      </c>
      <c r="AL93" s="251" t="str">
        <f t="shared" si="3"/>
        <v>99</v>
      </c>
      <c r="AM93" s="251" t="str">
        <f t="shared" si="5"/>
        <v>2.3.2.2.3.99</v>
      </c>
    </row>
    <row r="94" spans="1:39">
      <c r="A94" s="251">
        <v>2022</v>
      </c>
      <c r="B94" s="251" t="s">
        <v>533</v>
      </c>
      <c r="C94" s="251" t="s">
        <v>534</v>
      </c>
      <c r="D94" s="251" t="s">
        <v>535</v>
      </c>
      <c r="E94" s="251" t="s">
        <v>536</v>
      </c>
      <c r="F94" s="251" t="s">
        <v>491</v>
      </c>
      <c r="G94" s="251" t="s">
        <v>537</v>
      </c>
      <c r="H94" s="251" t="s">
        <v>538</v>
      </c>
      <c r="I94" s="251" t="s">
        <v>539</v>
      </c>
      <c r="J94" s="251" t="s">
        <v>540</v>
      </c>
      <c r="K94" s="251" t="s">
        <v>541</v>
      </c>
      <c r="L94" s="251" t="s">
        <v>542</v>
      </c>
      <c r="M94" s="251" t="s">
        <v>543</v>
      </c>
      <c r="N94" s="251" t="s">
        <v>544</v>
      </c>
      <c r="O94" s="251" t="s">
        <v>631</v>
      </c>
      <c r="P94" s="251" t="s">
        <v>546</v>
      </c>
      <c r="Q94" s="251" t="s">
        <v>547</v>
      </c>
      <c r="R94" s="251">
        <v>54</v>
      </c>
      <c r="S94" s="251" t="s">
        <v>548</v>
      </c>
      <c r="T94" s="251" t="s">
        <v>549</v>
      </c>
      <c r="U94" s="251" t="s">
        <v>632</v>
      </c>
      <c r="V94" s="251" t="s">
        <v>38</v>
      </c>
      <c r="W94" s="251" t="s">
        <v>550</v>
      </c>
      <c r="X94" s="251" t="s">
        <v>551</v>
      </c>
      <c r="Y94" s="251" t="s">
        <v>552</v>
      </c>
      <c r="Z94" s="251" t="s">
        <v>564</v>
      </c>
      <c r="AA94" s="251" t="s">
        <v>565</v>
      </c>
      <c r="AB94" s="251" t="s">
        <v>569</v>
      </c>
      <c r="AC94" s="251" t="s">
        <v>570</v>
      </c>
      <c r="AD94" s="251" t="s">
        <v>603</v>
      </c>
      <c r="AE94" s="255">
        <v>114788</v>
      </c>
      <c r="AF94" s="251" t="str">
        <f t="shared" si="4"/>
        <v>5.</v>
      </c>
      <c r="AG94" s="251" t="str">
        <f t="shared" si="4"/>
        <v>2.</v>
      </c>
      <c r="AH94" s="251" t="str">
        <f t="shared" si="4"/>
        <v>3.</v>
      </c>
      <c r="AI94" s="251" t="str">
        <f t="shared" si="3"/>
        <v>2.</v>
      </c>
      <c r="AJ94" s="251" t="str">
        <f t="shared" si="3"/>
        <v>3.</v>
      </c>
      <c r="AK94" s="251" t="str">
        <f t="shared" si="3"/>
        <v>1.</v>
      </c>
      <c r="AL94" s="251" t="str">
        <f t="shared" si="3"/>
        <v>1.</v>
      </c>
      <c r="AM94" s="251" t="str">
        <f t="shared" si="5"/>
        <v>2.3.2.3.1.1.</v>
      </c>
    </row>
    <row r="95" spans="1:39">
      <c r="A95" s="251">
        <v>2022</v>
      </c>
      <c r="B95" s="251" t="s">
        <v>533</v>
      </c>
      <c r="C95" s="251" t="s">
        <v>534</v>
      </c>
      <c r="D95" s="251" t="s">
        <v>535</v>
      </c>
      <c r="E95" s="251" t="s">
        <v>536</v>
      </c>
      <c r="F95" s="251" t="s">
        <v>491</v>
      </c>
      <c r="G95" s="251" t="s">
        <v>537</v>
      </c>
      <c r="H95" s="251" t="s">
        <v>538</v>
      </c>
      <c r="I95" s="251" t="s">
        <v>539</v>
      </c>
      <c r="J95" s="251" t="s">
        <v>540</v>
      </c>
      <c r="K95" s="251" t="s">
        <v>541</v>
      </c>
      <c r="L95" s="251" t="s">
        <v>542</v>
      </c>
      <c r="M95" s="251" t="s">
        <v>543</v>
      </c>
      <c r="N95" s="251" t="s">
        <v>544</v>
      </c>
      <c r="O95" s="251" t="s">
        <v>631</v>
      </c>
      <c r="P95" s="251" t="s">
        <v>546</v>
      </c>
      <c r="Q95" s="251" t="s">
        <v>547</v>
      </c>
      <c r="R95" s="251">
        <v>54</v>
      </c>
      <c r="S95" s="251" t="s">
        <v>548</v>
      </c>
      <c r="T95" s="251" t="s">
        <v>549</v>
      </c>
      <c r="U95" s="251" t="s">
        <v>632</v>
      </c>
      <c r="V95" s="251" t="s">
        <v>38</v>
      </c>
      <c r="W95" s="251" t="s">
        <v>550</v>
      </c>
      <c r="X95" s="251" t="s">
        <v>551</v>
      </c>
      <c r="Y95" s="251" t="s">
        <v>552</v>
      </c>
      <c r="Z95" s="251" t="s">
        <v>564</v>
      </c>
      <c r="AA95" s="251" t="s">
        <v>565</v>
      </c>
      <c r="AB95" s="251" t="s">
        <v>569</v>
      </c>
      <c r="AC95" s="251" t="s">
        <v>570</v>
      </c>
      <c r="AD95" s="251" t="s">
        <v>571</v>
      </c>
      <c r="AE95" s="255">
        <v>271373</v>
      </c>
      <c r="AF95" s="251" t="str">
        <f t="shared" si="4"/>
        <v>5.</v>
      </c>
      <c r="AG95" s="251" t="str">
        <f t="shared" si="4"/>
        <v>2.</v>
      </c>
      <c r="AH95" s="251" t="str">
        <f t="shared" si="4"/>
        <v>3.</v>
      </c>
      <c r="AI95" s="251" t="str">
        <f t="shared" si="3"/>
        <v>2.</v>
      </c>
      <c r="AJ95" s="251" t="str">
        <f t="shared" si="3"/>
        <v>3.</v>
      </c>
      <c r="AK95" s="251" t="str">
        <f t="shared" si="3"/>
        <v>1.</v>
      </c>
      <c r="AL95" s="251" t="str">
        <f t="shared" si="3"/>
        <v>2.</v>
      </c>
      <c r="AM95" s="251" t="str">
        <f t="shared" si="5"/>
        <v>2.3.2.3.1.2.</v>
      </c>
    </row>
    <row r="96" spans="1:39">
      <c r="A96" s="251">
        <v>2022</v>
      </c>
      <c r="B96" s="251" t="s">
        <v>533</v>
      </c>
      <c r="C96" s="251" t="s">
        <v>534</v>
      </c>
      <c r="D96" s="251" t="s">
        <v>535</v>
      </c>
      <c r="E96" s="251" t="s">
        <v>536</v>
      </c>
      <c r="F96" s="251" t="s">
        <v>491</v>
      </c>
      <c r="G96" s="251" t="s">
        <v>537</v>
      </c>
      <c r="H96" s="251" t="s">
        <v>538</v>
      </c>
      <c r="I96" s="251" t="s">
        <v>539</v>
      </c>
      <c r="J96" s="251" t="s">
        <v>540</v>
      </c>
      <c r="K96" s="251" t="s">
        <v>541</v>
      </c>
      <c r="L96" s="251" t="s">
        <v>542</v>
      </c>
      <c r="M96" s="251" t="s">
        <v>543</v>
      </c>
      <c r="N96" s="251" t="s">
        <v>544</v>
      </c>
      <c r="O96" s="251" t="s">
        <v>631</v>
      </c>
      <c r="P96" s="251" t="s">
        <v>546</v>
      </c>
      <c r="Q96" s="251" t="s">
        <v>547</v>
      </c>
      <c r="R96" s="251">
        <v>54</v>
      </c>
      <c r="S96" s="251" t="s">
        <v>548</v>
      </c>
      <c r="T96" s="251" t="s">
        <v>549</v>
      </c>
      <c r="U96" s="251" t="s">
        <v>632</v>
      </c>
      <c r="V96" s="251" t="s">
        <v>38</v>
      </c>
      <c r="W96" s="251" t="s">
        <v>550</v>
      </c>
      <c r="X96" s="251" t="s">
        <v>551</v>
      </c>
      <c r="Y96" s="251" t="s">
        <v>552</v>
      </c>
      <c r="Z96" s="251" t="s">
        <v>564</v>
      </c>
      <c r="AA96" s="251" t="s">
        <v>565</v>
      </c>
      <c r="AB96" s="251" t="s">
        <v>604</v>
      </c>
      <c r="AC96" s="251" t="s">
        <v>605</v>
      </c>
      <c r="AD96" s="251" t="s">
        <v>606</v>
      </c>
      <c r="AE96" s="255">
        <v>7350</v>
      </c>
      <c r="AF96" s="251" t="str">
        <f t="shared" si="4"/>
        <v>5.</v>
      </c>
      <c r="AG96" s="251" t="str">
        <f t="shared" si="4"/>
        <v>2.</v>
      </c>
      <c r="AH96" s="251" t="str">
        <f t="shared" si="4"/>
        <v>3.</v>
      </c>
      <c r="AI96" s="251" t="str">
        <f t="shared" si="3"/>
        <v>2.</v>
      </c>
      <c r="AJ96" s="251" t="str">
        <f t="shared" si="3"/>
        <v>4.</v>
      </c>
      <c r="AK96" s="251" t="str">
        <f t="shared" si="3"/>
        <v>5.</v>
      </c>
      <c r="AL96" s="251" t="str">
        <f t="shared" si="3"/>
        <v>1.</v>
      </c>
      <c r="AM96" s="251" t="str">
        <f t="shared" si="5"/>
        <v>2.3.2.4.5.1.</v>
      </c>
    </row>
    <row r="97" spans="1:39">
      <c r="A97" s="251">
        <v>2022</v>
      </c>
      <c r="B97" s="251" t="s">
        <v>533</v>
      </c>
      <c r="C97" s="251" t="s">
        <v>534</v>
      </c>
      <c r="D97" s="251" t="s">
        <v>535</v>
      </c>
      <c r="E97" s="251" t="s">
        <v>536</v>
      </c>
      <c r="F97" s="251" t="s">
        <v>491</v>
      </c>
      <c r="G97" s="251" t="s">
        <v>537</v>
      </c>
      <c r="H97" s="251" t="s">
        <v>538</v>
      </c>
      <c r="I97" s="251" t="s">
        <v>539</v>
      </c>
      <c r="J97" s="251" t="s">
        <v>540</v>
      </c>
      <c r="K97" s="251" t="s">
        <v>541</v>
      </c>
      <c r="L97" s="251" t="s">
        <v>542</v>
      </c>
      <c r="M97" s="251" t="s">
        <v>543</v>
      </c>
      <c r="N97" s="251" t="s">
        <v>544</v>
      </c>
      <c r="O97" s="251" t="s">
        <v>631</v>
      </c>
      <c r="P97" s="251" t="s">
        <v>546</v>
      </c>
      <c r="Q97" s="251" t="s">
        <v>547</v>
      </c>
      <c r="R97" s="251">
        <v>54</v>
      </c>
      <c r="S97" s="251" t="s">
        <v>548</v>
      </c>
      <c r="T97" s="251" t="s">
        <v>549</v>
      </c>
      <c r="U97" s="251" t="s">
        <v>632</v>
      </c>
      <c r="V97" s="251" t="s">
        <v>38</v>
      </c>
      <c r="W97" s="251" t="s">
        <v>550</v>
      </c>
      <c r="X97" s="251" t="s">
        <v>551</v>
      </c>
      <c r="Y97" s="251" t="s">
        <v>552</v>
      </c>
      <c r="Z97" s="251" t="s">
        <v>564</v>
      </c>
      <c r="AA97" s="251" t="s">
        <v>565</v>
      </c>
      <c r="AB97" s="251" t="s">
        <v>604</v>
      </c>
      <c r="AC97" s="251" t="s">
        <v>607</v>
      </c>
      <c r="AD97" s="251" t="s">
        <v>608</v>
      </c>
      <c r="AE97" s="255">
        <v>35922</v>
      </c>
      <c r="AF97" s="251" t="str">
        <f t="shared" si="4"/>
        <v>5.</v>
      </c>
      <c r="AG97" s="251" t="str">
        <f t="shared" si="4"/>
        <v>2.</v>
      </c>
      <c r="AH97" s="251" t="str">
        <f t="shared" si="4"/>
        <v>3.</v>
      </c>
      <c r="AI97" s="251" t="str">
        <f t="shared" si="3"/>
        <v>2.</v>
      </c>
      <c r="AJ97" s="251" t="str">
        <f t="shared" si="3"/>
        <v>4.</v>
      </c>
      <c r="AK97" s="251" t="str">
        <f t="shared" si="3"/>
        <v>7.</v>
      </c>
      <c r="AL97" s="251" t="str">
        <f t="shared" si="3"/>
        <v>1.</v>
      </c>
      <c r="AM97" s="251" t="str">
        <f t="shared" si="5"/>
        <v>2.3.2.4.7.1.</v>
      </c>
    </row>
    <row r="98" spans="1:39">
      <c r="A98" s="251">
        <v>2022</v>
      </c>
      <c r="B98" s="251" t="s">
        <v>533</v>
      </c>
      <c r="C98" s="251" t="s">
        <v>534</v>
      </c>
      <c r="D98" s="251" t="s">
        <v>535</v>
      </c>
      <c r="E98" s="251" t="s">
        <v>536</v>
      </c>
      <c r="F98" s="251" t="s">
        <v>491</v>
      </c>
      <c r="G98" s="251" t="s">
        <v>537</v>
      </c>
      <c r="H98" s="251" t="s">
        <v>538</v>
      </c>
      <c r="I98" s="251" t="s">
        <v>539</v>
      </c>
      <c r="J98" s="251" t="s">
        <v>540</v>
      </c>
      <c r="K98" s="251" t="s">
        <v>541</v>
      </c>
      <c r="L98" s="251" t="s">
        <v>542</v>
      </c>
      <c r="M98" s="251" t="s">
        <v>543</v>
      </c>
      <c r="N98" s="251" t="s">
        <v>544</v>
      </c>
      <c r="O98" s="251" t="s">
        <v>631</v>
      </c>
      <c r="P98" s="251" t="s">
        <v>546</v>
      </c>
      <c r="Q98" s="251" t="s">
        <v>547</v>
      </c>
      <c r="R98" s="251">
        <v>54</v>
      </c>
      <c r="S98" s="251" t="s">
        <v>548</v>
      </c>
      <c r="T98" s="251" t="s">
        <v>549</v>
      </c>
      <c r="U98" s="251" t="s">
        <v>632</v>
      </c>
      <c r="V98" s="251" t="s">
        <v>38</v>
      </c>
      <c r="W98" s="251" t="s">
        <v>550</v>
      </c>
      <c r="X98" s="251" t="s">
        <v>551</v>
      </c>
      <c r="Y98" s="251" t="s">
        <v>552</v>
      </c>
      <c r="Z98" s="251" t="s">
        <v>564</v>
      </c>
      <c r="AA98" s="251" t="s">
        <v>565</v>
      </c>
      <c r="AB98" s="251" t="s">
        <v>572</v>
      </c>
      <c r="AC98" s="251" t="s">
        <v>573</v>
      </c>
      <c r="AD98" s="251" t="s">
        <v>574</v>
      </c>
      <c r="AE98" s="255">
        <v>238981</v>
      </c>
      <c r="AF98" s="251" t="str">
        <f t="shared" si="4"/>
        <v>5.</v>
      </c>
      <c r="AG98" s="251" t="str">
        <f t="shared" si="4"/>
        <v>2.</v>
      </c>
      <c r="AH98" s="251" t="str">
        <f t="shared" si="4"/>
        <v>3.</v>
      </c>
      <c r="AI98" s="251" t="str">
        <f t="shared" si="3"/>
        <v>2.</v>
      </c>
      <c r="AJ98" s="251" t="str">
        <f t="shared" si="3"/>
        <v>5.</v>
      </c>
      <c r="AK98" s="251" t="str">
        <f t="shared" si="3"/>
        <v>1.</v>
      </c>
      <c r="AL98" s="251" t="str">
        <f t="shared" si="3"/>
        <v>1.</v>
      </c>
      <c r="AM98" s="251" t="str">
        <f t="shared" si="5"/>
        <v>2.3.2.5.1.1.</v>
      </c>
    </row>
    <row r="99" spans="1:39">
      <c r="A99" s="251">
        <v>2022</v>
      </c>
      <c r="B99" s="251" t="s">
        <v>533</v>
      </c>
      <c r="C99" s="251" t="s">
        <v>534</v>
      </c>
      <c r="D99" s="251" t="s">
        <v>535</v>
      </c>
      <c r="E99" s="251" t="s">
        <v>536</v>
      </c>
      <c r="F99" s="251" t="s">
        <v>491</v>
      </c>
      <c r="G99" s="251" t="s">
        <v>537</v>
      </c>
      <c r="H99" s="251" t="s">
        <v>538</v>
      </c>
      <c r="I99" s="251" t="s">
        <v>539</v>
      </c>
      <c r="J99" s="251" t="s">
        <v>540</v>
      </c>
      <c r="K99" s="251" t="s">
        <v>541</v>
      </c>
      <c r="L99" s="251" t="s">
        <v>542</v>
      </c>
      <c r="M99" s="251" t="s">
        <v>543</v>
      </c>
      <c r="N99" s="251" t="s">
        <v>544</v>
      </c>
      <c r="O99" s="251" t="s">
        <v>631</v>
      </c>
      <c r="P99" s="251" t="s">
        <v>546</v>
      </c>
      <c r="Q99" s="251" t="s">
        <v>547</v>
      </c>
      <c r="R99" s="251">
        <v>54</v>
      </c>
      <c r="S99" s="251" t="s">
        <v>548</v>
      </c>
      <c r="T99" s="251" t="s">
        <v>549</v>
      </c>
      <c r="U99" s="251" t="s">
        <v>632</v>
      </c>
      <c r="V99" s="251" t="s">
        <v>38</v>
      </c>
      <c r="W99" s="251" t="s">
        <v>550</v>
      </c>
      <c r="X99" s="251" t="s">
        <v>551</v>
      </c>
      <c r="Y99" s="251" t="s">
        <v>552</v>
      </c>
      <c r="Z99" s="251" t="s">
        <v>564</v>
      </c>
      <c r="AA99" s="251" t="s">
        <v>565</v>
      </c>
      <c r="AB99" s="251" t="s">
        <v>575</v>
      </c>
      <c r="AC99" s="251" t="s">
        <v>576</v>
      </c>
      <c r="AD99" s="251" t="s">
        <v>577</v>
      </c>
      <c r="AE99" s="255">
        <v>47829</v>
      </c>
      <c r="AF99" s="251" t="str">
        <f t="shared" si="4"/>
        <v>5.</v>
      </c>
      <c r="AG99" s="251" t="str">
        <f t="shared" si="4"/>
        <v>2.</v>
      </c>
      <c r="AH99" s="251" t="str">
        <f t="shared" si="4"/>
        <v>3.</v>
      </c>
      <c r="AI99" s="251" t="str">
        <f t="shared" si="3"/>
        <v>2.</v>
      </c>
      <c r="AJ99" s="251" t="str">
        <f t="shared" si="3"/>
        <v>6.</v>
      </c>
      <c r="AK99" s="251" t="str">
        <f t="shared" si="3"/>
        <v>3.</v>
      </c>
      <c r="AL99" s="251" t="str">
        <f t="shared" si="3"/>
        <v>4.</v>
      </c>
      <c r="AM99" s="251" t="str">
        <f t="shared" si="5"/>
        <v>2.3.2.6.3.4.</v>
      </c>
    </row>
    <row r="100" spans="1:39">
      <c r="A100" s="251">
        <v>2022</v>
      </c>
      <c r="B100" s="251" t="s">
        <v>533</v>
      </c>
      <c r="C100" s="251" t="s">
        <v>534</v>
      </c>
      <c r="D100" s="251" t="s">
        <v>535</v>
      </c>
      <c r="E100" s="251" t="s">
        <v>536</v>
      </c>
      <c r="F100" s="251" t="s">
        <v>491</v>
      </c>
      <c r="G100" s="251" t="s">
        <v>537</v>
      </c>
      <c r="H100" s="251" t="s">
        <v>538</v>
      </c>
      <c r="I100" s="251" t="s">
        <v>539</v>
      </c>
      <c r="J100" s="251" t="s">
        <v>540</v>
      </c>
      <c r="K100" s="251" t="s">
        <v>541</v>
      </c>
      <c r="L100" s="251" t="s">
        <v>542</v>
      </c>
      <c r="M100" s="251" t="s">
        <v>543</v>
      </c>
      <c r="N100" s="251" t="s">
        <v>544</v>
      </c>
      <c r="O100" s="251" t="s">
        <v>631</v>
      </c>
      <c r="P100" s="251" t="s">
        <v>546</v>
      </c>
      <c r="Q100" s="251" t="s">
        <v>547</v>
      </c>
      <c r="R100" s="251">
        <v>54</v>
      </c>
      <c r="S100" s="251" t="s">
        <v>548</v>
      </c>
      <c r="T100" s="251" t="s">
        <v>549</v>
      </c>
      <c r="U100" s="251" t="s">
        <v>632</v>
      </c>
      <c r="V100" s="251" t="s">
        <v>38</v>
      </c>
      <c r="W100" s="251" t="s">
        <v>550</v>
      </c>
      <c r="X100" s="251" t="s">
        <v>551</v>
      </c>
      <c r="Y100" s="251" t="s">
        <v>552</v>
      </c>
      <c r="Z100" s="251" t="s">
        <v>564</v>
      </c>
      <c r="AA100" s="251" t="s">
        <v>565</v>
      </c>
      <c r="AB100" s="251" t="s">
        <v>575</v>
      </c>
      <c r="AC100" s="251" t="s">
        <v>576</v>
      </c>
      <c r="AD100" s="251" t="s">
        <v>612</v>
      </c>
      <c r="AE100" s="255">
        <v>10105</v>
      </c>
      <c r="AF100" s="251" t="str">
        <f t="shared" si="4"/>
        <v>5.</v>
      </c>
      <c r="AG100" s="251" t="str">
        <f t="shared" si="4"/>
        <v>2.</v>
      </c>
      <c r="AH100" s="251" t="str">
        <f t="shared" si="4"/>
        <v>3.</v>
      </c>
      <c r="AI100" s="251" t="str">
        <f t="shared" si="3"/>
        <v>2.</v>
      </c>
      <c r="AJ100" s="251" t="str">
        <f t="shared" si="3"/>
        <v>6.</v>
      </c>
      <c r="AK100" s="251" t="str">
        <f t="shared" si="3"/>
        <v>3.</v>
      </c>
      <c r="AL100" s="251" t="str">
        <f t="shared" si="3"/>
        <v>99</v>
      </c>
      <c r="AM100" s="251" t="str">
        <f t="shared" si="5"/>
        <v>2.3.2.6.3.99</v>
      </c>
    </row>
    <row r="101" spans="1:39">
      <c r="A101" s="251">
        <v>2022</v>
      </c>
      <c r="B101" s="251" t="s">
        <v>533</v>
      </c>
      <c r="C101" s="251" t="s">
        <v>534</v>
      </c>
      <c r="D101" s="251" t="s">
        <v>535</v>
      </c>
      <c r="E101" s="251" t="s">
        <v>536</v>
      </c>
      <c r="F101" s="251" t="s">
        <v>491</v>
      </c>
      <c r="G101" s="251" t="s">
        <v>537</v>
      </c>
      <c r="H101" s="251" t="s">
        <v>538</v>
      </c>
      <c r="I101" s="251" t="s">
        <v>539</v>
      </c>
      <c r="J101" s="251" t="s">
        <v>540</v>
      </c>
      <c r="K101" s="251" t="s">
        <v>541</v>
      </c>
      <c r="L101" s="251" t="s">
        <v>542</v>
      </c>
      <c r="M101" s="251" t="s">
        <v>543</v>
      </c>
      <c r="N101" s="251" t="s">
        <v>544</v>
      </c>
      <c r="O101" s="251" t="s">
        <v>631</v>
      </c>
      <c r="P101" s="251" t="s">
        <v>546</v>
      </c>
      <c r="Q101" s="251" t="s">
        <v>547</v>
      </c>
      <c r="R101" s="251">
        <v>54</v>
      </c>
      <c r="S101" s="251" t="s">
        <v>548</v>
      </c>
      <c r="T101" s="251" t="s">
        <v>549</v>
      </c>
      <c r="U101" s="251" t="s">
        <v>632</v>
      </c>
      <c r="V101" s="251" t="s">
        <v>38</v>
      </c>
      <c r="W101" s="251" t="s">
        <v>550</v>
      </c>
      <c r="X101" s="251" t="s">
        <v>551</v>
      </c>
      <c r="Y101" s="251" t="s">
        <v>552</v>
      </c>
      <c r="Z101" s="251" t="s">
        <v>564</v>
      </c>
      <c r="AA101" s="251" t="s">
        <v>565</v>
      </c>
      <c r="AB101" s="251" t="s">
        <v>578</v>
      </c>
      <c r="AC101" s="251" t="s">
        <v>579</v>
      </c>
      <c r="AD101" s="251" t="s">
        <v>580</v>
      </c>
      <c r="AE101" s="255">
        <v>155080</v>
      </c>
      <c r="AF101" s="251" t="str">
        <f t="shared" si="4"/>
        <v>5.</v>
      </c>
      <c r="AG101" s="251" t="str">
        <f t="shared" si="4"/>
        <v>2.</v>
      </c>
      <c r="AH101" s="251" t="str">
        <f t="shared" si="4"/>
        <v>3.</v>
      </c>
      <c r="AI101" s="251" t="str">
        <f t="shared" si="3"/>
        <v>2.</v>
      </c>
      <c r="AJ101" s="251" t="str">
        <f t="shared" si="3"/>
        <v>7.</v>
      </c>
      <c r="AK101" s="251" t="str">
        <f t="shared" si="3"/>
        <v>11</v>
      </c>
      <c r="AL101" s="251" t="str">
        <f t="shared" si="3"/>
        <v>99</v>
      </c>
      <c r="AM101" s="251" t="str">
        <f t="shared" si="5"/>
        <v>2.3.2.7.1199</v>
      </c>
    </row>
    <row r="102" spans="1:39">
      <c r="A102" s="251">
        <v>2022</v>
      </c>
      <c r="B102" s="251" t="s">
        <v>533</v>
      </c>
      <c r="C102" s="251" t="s">
        <v>534</v>
      </c>
      <c r="D102" s="251" t="s">
        <v>535</v>
      </c>
      <c r="E102" s="251" t="s">
        <v>536</v>
      </c>
      <c r="F102" s="251" t="s">
        <v>491</v>
      </c>
      <c r="G102" s="251" t="s">
        <v>537</v>
      </c>
      <c r="H102" s="251" t="s">
        <v>538</v>
      </c>
      <c r="I102" s="251" t="s">
        <v>539</v>
      </c>
      <c r="J102" s="251" t="s">
        <v>540</v>
      </c>
      <c r="K102" s="251" t="s">
        <v>541</v>
      </c>
      <c r="L102" s="251" t="s">
        <v>542</v>
      </c>
      <c r="M102" s="251" t="s">
        <v>543</v>
      </c>
      <c r="N102" s="251" t="s">
        <v>544</v>
      </c>
      <c r="O102" s="251" t="s">
        <v>631</v>
      </c>
      <c r="P102" s="251" t="s">
        <v>546</v>
      </c>
      <c r="Q102" s="251" t="s">
        <v>547</v>
      </c>
      <c r="R102" s="251">
        <v>54</v>
      </c>
      <c r="S102" s="251" t="s">
        <v>548</v>
      </c>
      <c r="T102" s="251" t="s">
        <v>549</v>
      </c>
      <c r="U102" s="251" t="s">
        <v>632</v>
      </c>
      <c r="V102" s="251" t="s">
        <v>38</v>
      </c>
      <c r="W102" s="251" t="s">
        <v>550</v>
      </c>
      <c r="X102" s="251" t="s">
        <v>551</v>
      </c>
      <c r="Y102" s="251" t="s">
        <v>552</v>
      </c>
      <c r="Z102" s="251" t="s">
        <v>564</v>
      </c>
      <c r="AA102" s="251" t="s">
        <v>565</v>
      </c>
      <c r="AB102" s="251" t="s">
        <v>613</v>
      </c>
      <c r="AC102" s="251" t="s">
        <v>614</v>
      </c>
      <c r="AD102" s="251" t="s">
        <v>614</v>
      </c>
      <c r="AE102" s="255">
        <v>417300</v>
      </c>
      <c r="AF102" s="251" t="str">
        <f t="shared" si="4"/>
        <v>5.</v>
      </c>
      <c r="AG102" s="251" t="str">
        <f t="shared" si="4"/>
        <v>2.</v>
      </c>
      <c r="AH102" s="251" t="str">
        <f t="shared" si="4"/>
        <v>3.</v>
      </c>
      <c r="AI102" s="251" t="str">
        <f t="shared" si="3"/>
        <v>2.</v>
      </c>
      <c r="AJ102" s="251" t="str">
        <f t="shared" si="3"/>
        <v>8.</v>
      </c>
      <c r="AK102" s="251" t="str">
        <f t="shared" si="3"/>
        <v>1.</v>
      </c>
      <c r="AL102" s="251" t="str">
        <f t="shared" si="3"/>
        <v>1.</v>
      </c>
      <c r="AM102" s="251" t="str">
        <f t="shared" si="5"/>
        <v>2.3.2.8.1.1.</v>
      </c>
    </row>
    <row r="103" spans="1:39">
      <c r="A103" s="251">
        <v>2022</v>
      </c>
      <c r="B103" s="251" t="s">
        <v>533</v>
      </c>
      <c r="C103" s="251" t="s">
        <v>534</v>
      </c>
      <c r="D103" s="251" t="s">
        <v>535</v>
      </c>
      <c r="E103" s="251" t="s">
        <v>536</v>
      </c>
      <c r="F103" s="251" t="s">
        <v>491</v>
      </c>
      <c r="G103" s="251" t="s">
        <v>537</v>
      </c>
      <c r="H103" s="251" t="s">
        <v>538</v>
      </c>
      <c r="I103" s="251" t="s">
        <v>539</v>
      </c>
      <c r="J103" s="251" t="s">
        <v>540</v>
      </c>
      <c r="K103" s="251" t="s">
        <v>541</v>
      </c>
      <c r="L103" s="251" t="s">
        <v>542</v>
      </c>
      <c r="M103" s="251" t="s">
        <v>543</v>
      </c>
      <c r="N103" s="251" t="s">
        <v>544</v>
      </c>
      <c r="O103" s="251" t="s">
        <v>631</v>
      </c>
      <c r="P103" s="251" t="s">
        <v>546</v>
      </c>
      <c r="Q103" s="251" t="s">
        <v>547</v>
      </c>
      <c r="R103" s="251">
        <v>54</v>
      </c>
      <c r="S103" s="251" t="s">
        <v>548</v>
      </c>
      <c r="T103" s="251" t="s">
        <v>549</v>
      </c>
      <c r="U103" s="251" t="s">
        <v>632</v>
      </c>
      <c r="V103" s="251" t="s">
        <v>38</v>
      </c>
      <c r="W103" s="251" t="s">
        <v>550</v>
      </c>
      <c r="X103" s="251" t="s">
        <v>551</v>
      </c>
      <c r="Y103" s="251" t="s">
        <v>552</v>
      </c>
      <c r="Z103" s="251" t="s">
        <v>564</v>
      </c>
      <c r="AA103" s="251" t="s">
        <v>565</v>
      </c>
      <c r="AB103" s="251" t="s">
        <v>613</v>
      </c>
      <c r="AC103" s="251" t="s">
        <v>614</v>
      </c>
      <c r="AD103" s="251" t="s">
        <v>615</v>
      </c>
      <c r="AE103" s="255">
        <v>22810</v>
      </c>
      <c r="AF103" s="251" t="str">
        <f t="shared" si="4"/>
        <v>5.</v>
      </c>
      <c r="AG103" s="251" t="str">
        <f t="shared" si="4"/>
        <v>2.</v>
      </c>
      <c r="AH103" s="251" t="str">
        <f t="shared" si="4"/>
        <v>3.</v>
      </c>
      <c r="AI103" s="251" t="str">
        <f t="shared" si="3"/>
        <v>2.</v>
      </c>
      <c r="AJ103" s="251" t="str">
        <f t="shared" si="3"/>
        <v>8.</v>
      </c>
      <c r="AK103" s="251" t="str">
        <f t="shared" si="3"/>
        <v>1.</v>
      </c>
      <c r="AL103" s="251" t="str">
        <f t="shared" si="3"/>
        <v>2.</v>
      </c>
      <c r="AM103" s="251" t="str">
        <f t="shared" si="5"/>
        <v>2.3.2.8.1.2.</v>
      </c>
    </row>
    <row r="104" spans="1:39">
      <c r="A104" s="251">
        <v>2022</v>
      </c>
      <c r="B104" s="251" t="s">
        <v>533</v>
      </c>
      <c r="C104" s="251" t="s">
        <v>534</v>
      </c>
      <c r="D104" s="251" t="s">
        <v>535</v>
      </c>
      <c r="E104" s="251" t="s">
        <v>536</v>
      </c>
      <c r="F104" s="251" t="s">
        <v>491</v>
      </c>
      <c r="G104" s="251" t="s">
        <v>537</v>
      </c>
      <c r="H104" s="251" t="s">
        <v>538</v>
      </c>
      <c r="I104" s="251" t="s">
        <v>539</v>
      </c>
      <c r="J104" s="251" t="s">
        <v>540</v>
      </c>
      <c r="K104" s="251" t="s">
        <v>541</v>
      </c>
      <c r="L104" s="251" t="s">
        <v>542</v>
      </c>
      <c r="M104" s="251" t="s">
        <v>543</v>
      </c>
      <c r="N104" s="251" t="s">
        <v>544</v>
      </c>
      <c r="O104" s="251" t="s">
        <v>631</v>
      </c>
      <c r="P104" s="251" t="s">
        <v>546</v>
      </c>
      <c r="Q104" s="251" t="s">
        <v>547</v>
      </c>
      <c r="R104" s="251">
        <v>54</v>
      </c>
      <c r="S104" s="251" t="s">
        <v>548</v>
      </c>
      <c r="T104" s="251" t="s">
        <v>549</v>
      </c>
      <c r="U104" s="251" t="s">
        <v>632</v>
      </c>
      <c r="V104" s="251" t="s">
        <v>38</v>
      </c>
      <c r="W104" s="251" t="s">
        <v>550</v>
      </c>
      <c r="X104" s="251" t="s">
        <v>551</v>
      </c>
      <c r="Y104" s="251" t="s">
        <v>552</v>
      </c>
      <c r="Z104" s="251" t="s">
        <v>564</v>
      </c>
      <c r="AA104" s="251" t="s">
        <v>565</v>
      </c>
      <c r="AB104" s="251" t="s">
        <v>613</v>
      </c>
      <c r="AC104" s="251" t="s">
        <v>614</v>
      </c>
      <c r="AD104" s="251" t="s">
        <v>616</v>
      </c>
      <c r="AE104" s="255">
        <v>5400</v>
      </c>
      <c r="AF104" s="251" t="str">
        <f t="shared" si="4"/>
        <v>5.</v>
      </c>
      <c r="AG104" s="251" t="str">
        <f t="shared" si="4"/>
        <v>2.</v>
      </c>
      <c r="AH104" s="251" t="str">
        <f t="shared" si="4"/>
        <v>3.</v>
      </c>
      <c r="AI104" s="251" t="str">
        <f t="shared" si="3"/>
        <v>2.</v>
      </c>
      <c r="AJ104" s="251" t="str">
        <f t="shared" si="3"/>
        <v>8.</v>
      </c>
      <c r="AK104" s="251" t="str">
        <f t="shared" si="3"/>
        <v>1.</v>
      </c>
      <c r="AL104" s="251" t="str">
        <f t="shared" si="3"/>
        <v>4.</v>
      </c>
      <c r="AM104" s="251" t="str">
        <f t="shared" si="5"/>
        <v>2.3.2.8.1.4.</v>
      </c>
    </row>
    <row r="105" spans="1:39">
      <c r="A105" s="251">
        <v>2022</v>
      </c>
      <c r="B105" s="251" t="s">
        <v>533</v>
      </c>
      <c r="C105" s="251" t="s">
        <v>534</v>
      </c>
      <c r="D105" s="251" t="s">
        <v>535</v>
      </c>
      <c r="E105" s="251" t="s">
        <v>536</v>
      </c>
      <c r="F105" s="251" t="s">
        <v>491</v>
      </c>
      <c r="G105" s="251" t="s">
        <v>537</v>
      </c>
      <c r="H105" s="251" t="s">
        <v>538</v>
      </c>
      <c r="I105" s="251" t="s">
        <v>539</v>
      </c>
      <c r="J105" s="251" t="s">
        <v>540</v>
      </c>
      <c r="K105" s="251" t="s">
        <v>541</v>
      </c>
      <c r="L105" s="251" t="s">
        <v>542</v>
      </c>
      <c r="M105" s="251" t="s">
        <v>543</v>
      </c>
      <c r="N105" s="251" t="s">
        <v>544</v>
      </c>
      <c r="O105" s="251" t="s">
        <v>631</v>
      </c>
      <c r="P105" s="251" t="s">
        <v>546</v>
      </c>
      <c r="Q105" s="251" t="s">
        <v>547</v>
      </c>
      <c r="R105" s="251">
        <v>54</v>
      </c>
      <c r="S105" s="251" t="s">
        <v>548</v>
      </c>
      <c r="T105" s="251" t="s">
        <v>549</v>
      </c>
      <c r="U105" s="251" t="s">
        <v>632</v>
      </c>
      <c r="V105" s="251" t="s">
        <v>581</v>
      </c>
      <c r="W105" s="251" t="s">
        <v>582</v>
      </c>
      <c r="X105" s="251" t="s">
        <v>551</v>
      </c>
      <c r="Y105" s="251" t="s">
        <v>552</v>
      </c>
      <c r="Z105" s="251" t="s">
        <v>553</v>
      </c>
      <c r="AA105" s="251" t="s">
        <v>554</v>
      </c>
      <c r="AB105" s="251" t="s">
        <v>555</v>
      </c>
      <c r="AC105" s="251" t="s">
        <v>555</v>
      </c>
      <c r="AD105" s="251" t="s">
        <v>556</v>
      </c>
      <c r="AE105" s="255">
        <v>923226</v>
      </c>
      <c r="AF105" s="251" t="str">
        <f t="shared" si="4"/>
        <v>5.</v>
      </c>
      <c r="AG105" s="251" t="str">
        <f t="shared" si="4"/>
        <v>2.</v>
      </c>
      <c r="AH105" s="251" t="str">
        <f t="shared" si="4"/>
        <v>1.</v>
      </c>
      <c r="AI105" s="251" t="str">
        <f t="shared" si="3"/>
        <v>1.</v>
      </c>
      <c r="AJ105" s="251" t="str">
        <f t="shared" si="3"/>
        <v>1.</v>
      </c>
      <c r="AK105" s="251" t="str">
        <f t="shared" si="3"/>
        <v>1.</v>
      </c>
      <c r="AL105" s="251" t="str">
        <f t="shared" si="3"/>
        <v>4.</v>
      </c>
      <c r="AM105" s="251" t="str">
        <f t="shared" si="5"/>
        <v>2.1.1.1.1.4.</v>
      </c>
    </row>
    <row r="106" spans="1:39">
      <c r="A106" s="251">
        <v>2022</v>
      </c>
      <c r="B106" s="251" t="s">
        <v>533</v>
      </c>
      <c r="C106" s="251" t="s">
        <v>534</v>
      </c>
      <c r="D106" s="251" t="s">
        <v>535</v>
      </c>
      <c r="E106" s="251" t="s">
        <v>536</v>
      </c>
      <c r="F106" s="251" t="s">
        <v>491</v>
      </c>
      <c r="G106" s="251" t="s">
        <v>537</v>
      </c>
      <c r="H106" s="251" t="s">
        <v>538</v>
      </c>
      <c r="I106" s="251" t="s">
        <v>539</v>
      </c>
      <c r="J106" s="251" t="s">
        <v>540</v>
      </c>
      <c r="K106" s="251" t="s">
        <v>541</v>
      </c>
      <c r="L106" s="251" t="s">
        <v>542</v>
      </c>
      <c r="M106" s="251" t="s">
        <v>543</v>
      </c>
      <c r="N106" s="251" t="s">
        <v>544</v>
      </c>
      <c r="O106" s="251" t="s">
        <v>631</v>
      </c>
      <c r="P106" s="251" t="s">
        <v>546</v>
      </c>
      <c r="Q106" s="251" t="s">
        <v>547</v>
      </c>
      <c r="R106" s="251">
        <v>54</v>
      </c>
      <c r="S106" s="251" t="s">
        <v>548</v>
      </c>
      <c r="T106" s="251" t="s">
        <v>549</v>
      </c>
      <c r="U106" s="251" t="s">
        <v>632</v>
      </c>
      <c r="V106" s="251" t="s">
        <v>581</v>
      </c>
      <c r="W106" s="251" t="s">
        <v>582</v>
      </c>
      <c r="X106" s="251" t="s">
        <v>551</v>
      </c>
      <c r="Y106" s="251" t="s">
        <v>552</v>
      </c>
      <c r="Z106" s="251" t="s">
        <v>553</v>
      </c>
      <c r="AA106" s="251" t="s">
        <v>554</v>
      </c>
      <c r="AB106" s="251" t="s">
        <v>557</v>
      </c>
      <c r="AC106" s="251" t="s">
        <v>558</v>
      </c>
      <c r="AD106" s="251" t="s">
        <v>559</v>
      </c>
      <c r="AE106" s="255">
        <v>152116</v>
      </c>
      <c r="AF106" s="251" t="str">
        <f t="shared" si="4"/>
        <v>5.</v>
      </c>
      <c r="AG106" s="251" t="str">
        <f t="shared" si="4"/>
        <v>2.</v>
      </c>
      <c r="AH106" s="251" t="str">
        <f t="shared" si="4"/>
        <v>1.</v>
      </c>
      <c r="AI106" s="251" t="str">
        <f t="shared" si="3"/>
        <v>1.</v>
      </c>
      <c r="AJ106" s="251" t="str">
        <f t="shared" si="3"/>
        <v>9.</v>
      </c>
      <c r="AK106" s="251" t="str">
        <f t="shared" si="3"/>
        <v>1.</v>
      </c>
      <c r="AL106" s="251" t="str">
        <f t="shared" si="3"/>
        <v>1.</v>
      </c>
      <c r="AM106" s="251" t="str">
        <f t="shared" si="5"/>
        <v>2.1.1.9.1.1.</v>
      </c>
    </row>
    <row r="107" spans="1:39">
      <c r="A107" s="251">
        <v>2022</v>
      </c>
      <c r="B107" s="251" t="s">
        <v>533</v>
      </c>
      <c r="C107" s="251" t="s">
        <v>534</v>
      </c>
      <c r="D107" s="251" t="s">
        <v>535</v>
      </c>
      <c r="E107" s="251" t="s">
        <v>536</v>
      </c>
      <c r="F107" s="251" t="s">
        <v>491</v>
      </c>
      <c r="G107" s="251" t="s">
        <v>537</v>
      </c>
      <c r="H107" s="251" t="s">
        <v>538</v>
      </c>
      <c r="I107" s="251" t="s">
        <v>539</v>
      </c>
      <c r="J107" s="251" t="s">
        <v>540</v>
      </c>
      <c r="K107" s="251" t="s">
        <v>541</v>
      </c>
      <c r="L107" s="251" t="s">
        <v>542</v>
      </c>
      <c r="M107" s="251" t="s">
        <v>543</v>
      </c>
      <c r="N107" s="251" t="s">
        <v>544</v>
      </c>
      <c r="O107" s="251" t="s">
        <v>631</v>
      </c>
      <c r="P107" s="251" t="s">
        <v>546</v>
      </c>
      <c r="Q107" s="251" t="s">
        <v>547</v>
      </c>
      <c r="R107" s="251">
        <v>54</v>
      </c>
      <c r="S107" s="251" t="s">
        <v>548</v>
      </c>
      <c r="T107" s="251" t="s">
        <v>549</v>
      </c>
      <c r="U107" s="251" t="s">
        <v>632</v>
      </c>
      <c r="V107" s="251" t="s">
        <v>581</v>
      </c>
      <c r="W107" s="251" t="s">
        <v>582</v>
      </c>
      <c r="X107" s="251" t="s">
        <v>551</v>
      </c>
      <c r="Y107" s="251" t="s">
        <v>552</v>
      </c>
      <c r="Z107" s="251" t="s">
        <v>553</v>
      </c>
      <c r="AA107" s="251" t="s">
        <v>554</v>
      </c>
      <c r="AB107" s="251" t="s">
        <v>557</v>
      </c>
      <c r="AC107" s="251" t="s">
        <v>558</v>
      </c>
      <c r="AD107" s="251" t="s">
        <v>560</v>
      </c>
      <c r="AE107" s="255">
        <v>9170</v>
      </c>
      <c r="AF107" s="251" t="str">
        <f t="shared" si="4"/>
        <v>5.</v>
      </c>
      <c r="AG107" s="251" t="str">
        <f t="shared" si="4"/>
        <v>2.</v>
      </c>
      <c r="AH107" s="251" t="str">
        <f t="shared" si="4"/>
        <v>1.</v>
      </c>
      <c r="AI107" s="251" t="str">
        <f t="shared" si="3"/>
        <v>1.</v>
      </c>
      <c r="AJ107" s="251" t="str">
        <f t="shared" si="3"/>
        <v>9.</v>
      </c>
      <c r="AK107" s="251" t="str">
        <f t="shared" si="3"/>
        <v>1.</v>
      </c>
      <c r="AL107" s="251" t="str">
        <f t="shared" si="3"/>
        <v>3.</v>
      </c>
      <c r="AM107" s="251" t="str">
        <f t="shared" si="5"/>
        <v>2.1.1.9.1.3.</v>
      </c>
    </row>
    <row r="108" spans="1:39">
      <c r="A108" s="251">
        <v>2022</v>
      </c>
      <c r="B108" s="251" t="s">
        <v>533</v>
      </c>
      <c r="C108" s="251" t="s">
        <v>534</v>
      </c>
      <c r="D108" s="251" t="s">
        <v>535</v>
      </c>
      <c r="E108" s="251" t="s">
        <v>536</v>
      </c>
      <c r="F108" s="251" t="s">
        <v>491</v>
      </c>
      <c r="G108" s="251" t="s">
        <v>537</v>
      </c>
      <c r="H108" s="251" t="s">
        <v>538</v>
      </c>
      <c r="I108" s="251" t="s">
        <v>539</v>
      </c>
      <c r="J108" s="251" t="s">
        <v>540</v>
      </c>
      <c r="K108" s="251" t="s">
        <v>541</v>
      </c>
      <c r="L108" s="251" t="s">
        <v>542</v>
      </c>
      <c r="M108" s="251" t="s">
        <v>543</v>
      </c>
      <c r="N108" s="251" t="s">
        <v>544</v>
      </c>
      <c r="O108" s="251" t="s">
        <v>631</v>
      </c>
      <c r="P108" s="251" t="s">
        <v>546</v>
      </c>
      <c r="Q108" s="251" t="s">
        <v>547</v>
      </c>
      <c r="R108" s="251">
        <v>54</v>
      </c>
      <c r="S108" s="251" t="s">
        <v>548</v>
      </c>
      <c r="T108" s="251" t="s">
        <v>549</v>
      </c>
      <c r="U108" s="251" t="s">
        <v>632</v>
      </c>
      <c r="V108" s="251" t="s">
        <v>581</v>
      </c>
      <c r="W108" s="251" t="s">
        <v>582</v>
      </c>
      <c r="X108" s="251" t="s">
        <v>551</v>
      </c>
      <c r="Y108" s="251" t="s">
        <v>552</v>
      </c>
      <c r="Z108" s="251" t="s">
        <v>553</v>
      </c>
      <c r="AA108" s="251" t="s">
        <v>554</v>
      </c>
      <c r="AB108" s="251" t="s">
        <v>557</v>
      </c>
      <c r="AC108" s="251" t="s">
        <v>583</v>
      </c>
      <c r="AD108" s="251" t="s">
        <v>584</v>
      </c>
      <c r="AE108" s="255">
        <v>88732</v>
      </c>
      <c r="AF108" s="251" t="str">
        <f t="shared" si="4"/>
        <v>5.</v>
      </c>
      <c r="AG108" s="251" t="str">
        <f t="shared" si="4"/>
        <v>2.</v>
      </c>
      <c r="AH108" s="251" t="str">
        <f t="shared" si="4"/>
        <v>1.</v>
      </c>
      <c r="AI108" s="251" t="str">
        <f t="shared" si="3"/>
        <v>1.</v>
      </c>
      <c r="AJ108" s="251" t="str">
        <f t="shared" si="3"/>
        <v>9.</v>
      </c>
      <c r="AK108" s="251" t="str">
        <f t="shared" si="3"/>
        <v>2.</v>
      </c>
      <c r="AL108" s="251" t="str">
        <f t="shared" si="3"/>
        <v>1.</v>
      </c>
      <c r="AM108" s="251" t="str">
        <f t="shared" si="5"/>
        <v>2.1.1.9.2.1.</v>
      </c>
    </row>
    <row r="109" spans="1:39">
      <c r="A109" s="251">
        <v>2022</v>
      </c>
      <c r="B109" s="251" t="s">
        <v>533</v>
      </c>
      <c r="C109" s="251" t="s">
        <v>534</v>
      </c>
      <c r="D109" s="251" t="s">
        <v>535</v>
      </c>
      <c r="E109" s="251" t="s">
        <v>536</v>
      </c>
      <c r="F109" s="251" t="s">
        <v>491</v>
      </c>
      <c r="G109" s="251" t="s">
        <v>537</v>
      </c>
      <c r="H109" s="251" t="s">
        <v>538</v>
      </c>
      <c r="I109" s="251" t="s">
        <v>539</v>
      </c>
      <c r="J109" s="251" t="s">
        <v>540</v>
      </c>
      <c r="K109" s="251" t="s">
        <v>541</v>
      </c>
      <c r="L109" s="251" t="s">
        <v>542</v>
      </c>
      <c r="M109" s="251" t="s">
        <v>543</v>
      </c>
      <c r="N109" s="251" t="s">
        <v>544</v>
      </c>
      <c r="O109" s="251" t="s">
        <v>631</v>
      </c>
      <c r="P109" s="251" t="s">
        <v>546</v>
      </c>
      <c r="Q109" s="251" t="s">
        <v>547</v>
      </c>
      <c r="R109" s="251">
        <v>54</v>
      </c>
      <c r="S109" s="251" t="s">
        <v>548</v>
      </c>
      <c r="T109" s="251" t="s">
        <v>549</v>
      </c>
      <c r="U109" s="251" t="s">
        <v>632</v>
      </c>
      <c r="V109" s="251" t="s">
        <v>581</v>
      </c>
      <c r="W109" s="251" t="s">
        <v>582</v>
      </c>
      <c r="X109" s="251" t="s">
        <v>551</v>
      </c>
      <c r="Y109" s="251" t="s">
        <v>552</v>
      </c>
      <c r="Z109" s="251" t="s">
        <v>553</v>
      </c>
      <c r="AA109" s="251" t="s">
        <v>554</v>
      </c>
      <c r="AB109" s="251" t="s">
        <v>557</v>
      </c>
      <c r="AC109" s="251" t="s">
        <v>585</v>
      </c>
      <c r="AD109" s="251" t="s">
        <v>586</v>
      </c>
      <c r="AE109" s="255">
        <v>13690</v>
      </c>
      <c r="AF109" s="251" t="str">
        <f t="shared" si="4"/>
        <v>5.</v>
      </c>
      <c r="AG109" s="251" t="str">
        <f t="shared" si="4"/>
        <v>2.</v>
      </c>
      <c r="AH109" s="251" t="str">
        <f t="shared" si="4"/>
        <v>1.</v>
      </c>
      <c r="AI109" s="251" t="str">
        <f t="shared" si="3"/>
        <v>1.</v>
      </c>
      <c r="AJ109" s="251" t="str">
        <f t="shared" si="3"/>
        <v>9.</v>
      </c>
      <c r="AK109" s="251" t="str">
        <f t="shared" si="3"/>
        <v>3.</v>
      </c>
      <c r="AL109" s="251" t="str">
        <f t="shared" si="3"/>
        <v>99</v>
      </c>
      <c r="AM109" s="251" t="str">
        <f t="shared" si="5"/>
        <v>2.1.1.9.3.99</v>
      </c>
    </row>
    <row r="110" spans="1:39">
      <c r="A110" s="251">
        <v>2022</v>
      </c>
      <c r="B110" s="251" t="s">
        <v>533</v>
      </c>
      <c r="C110" s="251" t="s">
        <v>534</v>
      </c>
      <c r="D110" s="251" t="s">
        <v>535</v>
      </c>
      <c r="E110" s="251" t="s">
        <v>536</v>
      </c>
      <c r="F110" s="251" t="s">
        <v>491</v>
      </c>
      <c r="G110" s="251" t="s">
        <v>537</v>
      </c>
      <c r="H110" s="251" t="s">
        <v>538</v>
      </c>
      <c r="I110" s="251" t="s">
        <v>539</v>
      </c>
      <c r="J110" s="251" t="s">
        <v>540</v>
      </c>
      <c r="K110" s="251" t="s">
        <v>541</v>
      </c>
      <c r="L110" s="251" t="s">
        <v>542</v>
      </c>
      <c r="M110" s="251" t="s">
        <v>543</v>
      </c>
      <c r="N110" s="251" t="s">
        <v>544</v>
      </c>
      <c r="O110" s="251" t="s">
        <v>631</v>
      </c>
      <c r="P110" s="251" t="s">
        <v>546</v>
      </c>
      <c r="Q110" s="251" t="s">
        <v>547</v>
      </c>
      <c r="R110" s="251">
        <v>54</v>
      </c>
      <c r="S110" s="251" t="s">
        <v>548</v>
      </c>
      <c r="T110" s="251" t="s">
        <v>549</v>
      </c>
      <c r="U110" s="251" t="s">
        <v>632</v>
      </c>
      <c r="V110" s="251" t="s">
        <v>581</v>
      </c>
      <c r="W110" s="251" t="s">
        <v>582</v>
      </c>
      <c r="X110" s="251" t="s">
        <v>551</v>
      </c>
      <c r="Y110" s="251" t="s">
        <v>552</v>
      </c>
      <c r="Z110" s="251" t="s">
        <v>553</v>
      </c>
      <c r="AA110" s="251" t="s">
        <v>561</v>
      </c>
      <c r="AB110" s="251" t="s">
        <v>562</v>
      </c>
      <c r="AC110" s="251" t="s">
        <v>562</v>
      </c>
      <c r="AD110" s="251" t="s">
        <v>563</v>
      </c>
      <c r="AE110" s="255">
        <v>82145</v>
      </c>
      <c r="AF110" s="251" t="str">
        <f t="shared" si="4"/>
        <v>5.</v>
      </c>
      <c r="AG110" s="251" t="str">
        <f t="shared" si="4"/>
        <v>2.</v>
      </c>
      <c r="AH110" s="251" t="str">
        <f t="shared" si="4"/>
        <v>1.</v>
      </c>
      <c r="AI110" s="251" t="str">
        <f t="shared" si="3"/>
        <v>3.</v>
      </c>
      <c r="AJ110" s="251" t="str">
        <f t="shared" si="3"/>
        <v>1.</v>
      </c>
      <c r="AK110" s="251" t="str">
        <f t="shared" si="3"/>
        <v>1.</v>
      </c>
      <c r="AL110" s="251" t="str">
        <f t="shared" si="3"/>
        <v>5.</v>
      </c>
      <c r="AM110" s="251" t="str">
        <f t="shared" si="5"/>
        <v>2.1.3.1.1.5.</v>
      </c>
    </row>
    <row r="111" spans="1:39">
      <c r="A111" s="251">
        <v>2022</v>
      </c>
      <c r="B111" s="251" t="s">
        <v>533</v>
      </c>
      <c r="C111" s="251" t="s">
        <v>534</v>
      </c>
      <c r="D111" s="251" t="s">
        <v>535</v>
      </c>
      <c r="E111" s="251" t="s">
        <v>536</v>
      </c>
      <c r="F111" s="251" t="s">
        <v>491</v>
      </c>
      <c r="G111" s="251" t="s">
        <v>537</v>
      </c>
      <c r="H111" s="251" t="s">
        <v>538</v>
      </c>
      <c r="I111" s="251" t="s">
        <v>539</v>
      </c>
      <c r="J111" s="251" t="s">
        <v>540</v>
      </c>
      <c r="K111" s="251" t="s">
        <v>541</v>
      </c>
      <c r="L111" s="251" t="s">
        <v>542</v>
      </c>
      <c r="M111" s="251" t="s">
        <v>543</v>
      </c>
      <c r="N111" s="251" t="s">
        <v>544</v>
      </c>
      <c r="O111" s="251" t="s">
        <v>636</v>
      </c>
      <c r="P111" s="251" t="s">
        <v>546</v>
      </c>
      <c r="Q111" s="251" t="s">
        <v>547</v>
      </c>
      <c r="R111" s="251">
        <v>1243</v>
      </c>
      <c r="S111" s="251" t="s">
        <v>548</v>
      </c>
      <c r="T111" s="251" t="s">
        <v>549</v>
      </c>
      <c r="U111" s="251" t="s">
        <v>637</v>
      </c>
      <c r="V111" s="251" t="s">
        <v>38</v>
      </c>
      <c r="W111" s="251" t="s">
        <v>550</v>
      </c>
      <c r="X111" s="251" t="s">
        <v>551</v>
      </c>
      <c r="Y111" s="251" t="s">
        <v>552</v>
      </c>
      <c r="Z111" s="251" t="s">
        <v>553</v>
      </c>
      <c r="AA111" s="251" t="s">
        <v>554</v>
      </c>
      <c r="AB111" s="251" t="s">
        <v>555</v>
      </c>
      <c r="AC111" s="251" t="s">
        <v>555</v>
      </c>
      <c r="AD111" s="251" t="s">
        <v>556</v>
      </c>
      <c r="AE111" s="255">
        <v>76598</v>
      </c>
      <c r="AF111" s="251" t="str">
        <f t="shared" si="4"/>
        <v>5.</v>
      </c>
      <c r="AG111" s="251" t="str">
        <f t="shared" si="4"/>
        <v>2.</v>
      </c>
      <c r="AH111" s="251" t="str">
        <f t="shared" si="4"/>
        <v>1.</v>
      </c>
      <c r="AI111" s="251" t="str">
        <f t="shared" si="3"/>
        <v>1.</v>
      </c>
      <c r="AJ111" s="251" t="str">
        <f t="shared" si="3"/>
        <v>1.</v>
      </c>
      <c r="AK111" s="251" t="str">
        <f t="shared" si="3"/>
        <v>1.</v>
      </c>
      <c r="AL111" s="251" t="str">
        <f t="shared" si="3"/>
        <v>4.</v>
      </c>
      <c r="AM111" s="251" t="str">
        <f t="shared" si="5"/>
        <v>2.1.1.1.1.4.</v>
      </c>
    </row>
    <row r="112" spans="1:39">
      <c r="A112" s="251">
        <v>2022</v>
      </c>
      <c r="B112" s="251" t="s">
        <v>533</v>
      </c>
      <c r="C112" s="251" t="s">
        <v>534</v>
      </c>
      <c r="D112" s="251" t="s">
        <v>535</v>
      </c>
      <c r="E112" s="251" t="s">
        <v>536</v>
      </c>
      <c r="F112" s="251" t="s">
        <v>491</v>
      </c>
      <c r="G112" s="251" t="s">
        <v>537</v>
      </c>
      <c r="H112" s="251" t="s">
        <v>538</v>
      </c>
      <c r="I112" s="251" t="s">
        <v>539</v>
      </c>
      <c r="J112" s="251" t="s">
        <v>540</v>
      </c>
      <c r="K112" s="251" t="s">
        <v>541</v>
      </c>
      <c r="L112" s="251" t="s">
        <v>542</v>
      </c>
      <c r="M112" s="251" t="s">
        <v>543</v>
      </c>
      <c r="N112" s="251" t="s">
        <v>544</v>
      </c>
      <c r="O112" s="251" t="s">
        <v>636</v>
      </c>
      <c r="P112" s="251" t="s">
        <v>546</v>
      </c>
      <c r="Q112" s="251" t="s">
        <v>547</v>
      </c>
      <c r="R112" s="251">
        <v>1243</v>
      </c>
      <c r="S112" s="251" t="s">
        <v>548</v>
      </c>
      <c r="T112" s="251" t="s">
        <v>549</v>
      </c>
      <c r="U112" s="251" t="s">
        <v>637</v>
      </c>
      <c r="V112" s="251" t="s">
        <v>38</v>
      </c>
      <c r="W112" s="251" t="s">
        <v>550</v>
      </c>
      <c r="X112" s="251" t="s">
        <v>551</v>
      </c>
      <c r="Y112" s="251" t="s">
        <v>552</v>
      </c>
      <c r="Z112" s="251" t="s">
        <v>553</v>
      </c>
      <c r="AA112" s="251" t="s">
        <v>554</v>
      </c>
      <c r="AB112" s="251" t="s">
        <v>557</v>
      </c>
      <c r="AC112" s="251" t="s">
        <v>558</v>
      </c>
      <c r="AD112" s="251" t="s">
        <v>559</v>
      </c>
      <c r="AE112" s="255">
        <v>11300</v>
      </c>
      <c r="AF112" s="251" t="str">
        <f t="shared" si="4"/>
        <v>5.</v>
      </c>
      <c r="AG112" s="251" t="str">
        <f t="shared" si="4"/>
        <v>2.</v>
      </c>
      <c r="AH112" s="251" t="str">
        <f t="shared" si="4"/>
        <v>1.</v>
      </c>
      <c r="AI112" s="251" t="str">
        <f t="shared" si="3"/>
        <v>1.</v>
      </c>
      <c r="AJ112" s="251" t="str">
        <f t="shared" si="3"/>
        <v>9.</v>
      </c>
      <c r="AK112" s="251" t="str">
        <f t="shared" si="3"/>
        <v>1.</v>
      </c>
      <c r="AL112" s="251" t="str">
        <f t="shared" si="3"/>
        <v>1.</v>
      </c>
      <c r="AM112" s="251" t="str">
        <f t="shared" si="5"/>
        <v>2.1.1.9.1.1.</v>
      </c>
    </row>
    <row r="113" spans="1:39">
      <c r="A113" s="251">
        <v>2022</v>
      </c>
      <c r="B113" s="251" t="s">
        <v>533</v>
      </c>
      <c r="C113" s="251" t="s">
        <v>534</v>
      </c>
      <c r="D113" s="251" t="s">
        <v>535</v>
      </c>
      <c r="E113" s="251" t="s">
        <v>536</v>
      </c>
      <c r="F113" s="251" t="s">
        <v>491</v>
      </c>
      <c r="G113" s="251" t="s">
        <v>537</v>
      </c>
      <c r="H113" s="251" t="s">
        <v>538</v>
      </c>
      <c r="I113" s="251" t="s">
        <v>539</v>
      </c>
      <c r="J113" s="251" t="s">
        <v>540</v>
      </c>
      <c r="K113" s="251" t="s">
        <v>541</v>
      </c>
      <c r="L113" s="251" t="s">
        <v>542</v>
      </c>
      <c r="M113" s="251" t="s">
        <v>543</v>
      </c>
      <c r="N113" s="251" t="s">
        <v>544</v>
      </c>
      <c r="O113" s="251" t="s">
        <v>636</v>
      </c>
      <c r="P113" s="251" t="s">
        <v>546</v>
      </c>
      <c r="Q113" s="251" t="s">
        <v>547</v>
      </c>
      <c r="R113" s="251">
        <v>1243</v>
      </c>
      <c r="S113" s="251" t="s">
        <v>548</v>
      </c>
      <c r="T113" s="251" t="s">
        <v>549</v>
      </c>
      <c r="U113" s="251" t="s">
        <v>637</v>
      </c>
      <c r="V113" s="251" t="s">
        <v>38</v>
      </c>
      <c r="W113" s="251" t="s">
        <v>550</v>
      </c>
      <c r="X113" s="251" t="s">
        <v>551</v>
      </c>
      <c r="Y113" s="251" t="s">
        <v>552</v>
      </c>
      <c r="Z113" s="251" t="s">
        <v>553</v>
      </c>
      <c r="AA113" s="251" t="s">
        <v>554</v>
      </c>
      <c r="AB113" s="251" t="s">
        <v>557</v>
      </c>
      <c r="AC113" s="251" t="s">
        <v>558</v>
      </c>
      <c r="AD113" s="251" t="s">
        <v>560</v>
      </c>
      <c r="AE113" s="255">
        <v>930</v>
      </c>
      <c r="AF113" s="251" t="str">
        <f t="shared" si="4"/>
        <v>5.</v>
      </c>
      <c r="AG113" s="251" t="str">
        <f t="shared" si="4"/>
        <v>2.</v>
      </c>
      <c r="AH113" s="251" t="str">
        <f t="shared" si="4"/>
        <v>1.</v>
      </c>
      <c r="AI113" s="251" t="str">
        <f t="shared" si="3"/>
        <v>1.</v>
      </c>
      <c r="AJ113" s="251" t="str">
        <f t="shared" si="3"/>
        <v>9.</v>
      </c>
      <c r="AK113" s="251" t="str">
        <f t="shared" si="3"/>
        <v>1.</v>
      </c>
      <c r="AL113" s="251" t="str">
        <f t="shared" si="3"/>
        <v>3.</v>
      </c>
      <c r="AM113" s="251" t="str">
        <f t="shared" si="5"/>
        <v>2.1.1.9.1.3.</v>
      </c>
    </row>
    <row r="114" spans="1:39">
      <c r="A114" s="251">
        <v>2022</v>
      </c>
      <c r="B114" s="251" t="s">
        <v>533</v>
      </c>
      <c r="C114" s="251" t="s">
        <v>534</v>
      </c>
      <c r="D114" s="251" t="s">
        <v>535</v>
      </c>
      <c r="E114" s="251" t="s">
        <v>536</v>
      </c>
      <c r="F114" s="251" t="s">
        <v>491</v>
      </c>
      <c r="G114" s="251" t="s">
        <v>537</v>
      </c>
      <c r="H114" s="251" t="s">
        <v>538</v>
      </c>
      <c r="I114" s="251" t="s">
        <v>539</v>
      </c>
      <c r="J114" s="251" t="s">
        <v>540</v>
      </c>
      <c r="K114" s="251" t="s">
        <v>541</v>
      </c>
      <c r="L114" s="251" t="s">
        <v>542</v>
      </c>
      <c r="M114" s="251" t="s">
        <v>543</v>
      </c>
      <c r="N114" s="251" t="s">
        <v>544</v>
      </c>
      <c r="O114" s="251" t="s">
        <v>636</v>
      </c>
      <c r="P114" s="251" t="s">
        <v>546</v>
      </c>
      <c r="Q114" s="251" t="s">
        <v>547</v>
      </c>
      <c r="R114" s="251">
        <v>1243</v>
      </c>
      <c r="S114" s="251" t="s">
        <v>548</v>
      </c>
      <c r="T114" s="251" t="s">
        <v>549</v>
      </c>
      <c r="U114" s="251" t="s">
        <v>637</v>
      </c>
      <c r="V114" s="251" t="s">
        <v>38</v>
      </c>
      <c r="W114" s="251" t="s">
        <v>550</v>
      </c>
      <c r="X114" s="251" t="s">
        <v>551</v>
      </c>
      <c r="Y114" s="251" t="s">
        <v>552</v>
      </c>
      <c r="Z114" s="251" t="s">
        <v>553</v>
      </c>
      <c r="AA114" s="251" t="s">
        <v>561</v>
      </c>
      <c r="AB114" s="251" t="s">
        <v>562</v>
      </c>
      <c r="AC114" s="251" t="s">
        <v>562</v>
      </c>
      <c r="AD114" s="251" t="s">
        <v>563</v>
      </c>
      <c r="AE114" s="255">
        <v>6102</v>
      </c>
      <c r="AF114" s="251" t="str">
        <f t="shared" si="4"/>
        <v>5.</v>
      </c>
      <c r="AG114" s="251" t="str">
        <f t="shared" si="4"/>
        <v>2.</v>
      </c>
      <c r="AH114" s="251" t="str">
        <f t="shared" si="4"/>
        <v>1.</v>
      </c>
      <c r="AI114" s="251" t="str">
        <f t="shared" si="3"/>
        <v>3.</v>
      </c>
      <c r="AJ114" s="251" t="str">
        <f t="shared" si="3"/>
        <v>1.</v>
      </c>
      <c r="AK114" s="251" t="str">
        <f t="shared" si="3"/>
        <v>1.</v>
      </c>
      <c r="AL114" s="251" t="str">
        <f t="shared" si="3"/>
        <v>5.</v>
      </c>
      <c r="AM114" s="251" t="str">
        <f t="shared" si="5"/>
        <v>2.1.3.1.1.5.</v>
      </c>
    </row>
    <row r="115" spans="1:39">
      <c r="A115" s="251">
        <v>2022</v>
      </c>
      <c r="B115" s="251" t="s">
        <v>533</v>
      </c>
      <c r="C115" s="251" t="s">
        <v>534</v>
      </c>
      <c r="D115" s="251" t="s">
        <v>535</v>
      </c>
      <c r="E115" s="251" t="s">
        <v>536</v>
      </c>
      <c r="F115" s="251" t="s">
        <v>491</v>
      </c>
      <c r="G115" s="251" t="s">
        <v>537</v>
      </c>
      <c r="H115" s="251" t="s">
        <v>538</v>
      </c>
      <c r="I115" s="251" t="s">
        <v>539</v>
      </c>
      <c r="J115" s="251" t="s">
        <v>540</v>
      </c>
      <c r="K115" s="251" t="s">
        <v>541</v>
      </c>
      <c r="L115" s="251" t="s">
        <v>542</v>
      </c>
      <c r="M115" s="251" t="s">
        <v>543</v>
      </c>
      <c r="N115" s="251" t="s">
        <v>544</v>
      </c>
      <c r="O115" s="251" t="s">
        <v>636</v>
      </c>
      <c r="P115" s="251" t="s">
        <v>546</v>
      </c>
      <c r="Q115" s="251" t="s">
        <v>547</v>
      </c>
      <c r="R115" s="251">
        <v>1243</v>
      </c>
      <c r="S115" s="251" t="s">
        <v>548</v>
      </c>
      <c r="T115" s="251" t="s">
        <v>549</v>
      </c>
      <c r="U115" s="251" t="s">
        <v>637</v>
      </c>
      <c r="V115" s="251" t="s">
        <v>581</v>
      </c>
      <c r="W115" s="251" t="s">
        <v>582</v>
      </c>
      <c r="X115" s="251" t="s">
        <v>551</v>
      </c>
      <c r="Y115" s="251" t="s">
        <v>552</v>
      </c>
      <c r="Z115" s="251" t="s">
        <v>553</v>
      </c>
      <c r="AA115" s="251" t="s">
        <v>554</v>
      </c>
      <c r="AB115" s="251" t="s">
        <v>555</v>
      </c>
      <c r="AC115" s="251" t="s">
        <v>555</v>
      </c>
      <c r="AD115" s="251" t="s">
        <v>556</v>
      </c>
      <c r="AE115" s="255">
        <v>1519854</v>
      </c>
      <c r="AF115" s="251" t="str">
        <f t="shared" si="4"/>
        <v>5.</v>
      </c>
      <c r="AG115" s="251" t="str">
        <f t="shared" si="4"/>
        <v>2.</v>
      </c>
      <c r="AH115" s="251" t="str">
        <f t="shared" si="4"/>
        <v>1.</v>
      </c>
      <c r="AI115" s="251" t="str">
        <f t="shared" si="3"/>
        <v>1.</v>
      </c>
      <c r="AJ115" s="251" t="str">
        <f t="shared" si="3"/>
        <v>1.</v>
      </c>
      <c r="AK115" s="251" t="str">
        <f t="shared" si="3"/>
        <v>1.</v>
      </c>
      <c r="AL115" s="251" t="str">
        <f t="shared" si="3"/>
        <v>4.</v>
      </c>
      <c r="AM115" s="251" t="str">
        <f t="shared" si="5"/>
        <v>2.1.1.1.1.4.</v>
      </c>
    </row>
    <row r="116" spans="1:39">
      <c r="A116" s="251">
        <v>2022</v>
      </c>
      <c r="B116" s="251" t="s">
        <v>533</v>
      </c>
      <c r="C116" s="251" t="s">
        <v>534</v>
      </c>
      <c r="D116" s="251" t="s">
        <v>535</v>
      </c>
      <c r="E116" s="251" t="s">
        <v>536</v>
      </c>
      <c r="F116" s="251" t="s">
        <v>491</v>
      </c>
      <c r="G116" s="251" t="s">
        <v>537</v>
      </c>
      <c r="H116" s="251" t="s">
        <v>538</v>
      </c>
      <c r="I116" s="251" t="s">
        <v>539</v>
      </c>
      <c r="J116" s="251" t="s">
        <v>540</v>
      </c>
      <c r="K116" s="251" t="s">
        <v>541</v>
      </c>
      <c r="L116" s="251" t="s">
        <v>542</v>
      </c>
      <c r="M116" s="251" t="s">
        <v>543</v>
      </c>
      <c r="N116" s="251" t="s">
        <v>544</v>
      </c>
      <c r="O116" s="251" t="s">
        <v>636</v>
      </c>
      <c r="P116" s="251" t="s">
        <v>546</v>
      </c>
      <c r="Q116" s="251" t="s">
        <v>547</v>
      </c>
      <c r="R116" s="251">
        <v>1243</v>
      </c>
      <c r="S116" s="251" t="s">
        <v>548</v>
      </c>
      <c r="T116" s="251" t="s">
        <v>549</v>
      </c>
      <c r="U116" s="251" t="s">
        <v>637</v>
      </c>
      <c r="V116" s="251" t="s">
        <v>581</v>
      </c>
      <c r="W116" s="251" t="s">
        <v>582</v>
      </c>
      <c r="X116" s="251" t="s">
        <v>551</v>
      </c>
      <c r="Y116" s="251" t="s">
        <v>552</v>
      </c>
      <c r="Z116" s="251" t="s">
        <v>553</v>
      </c>
      <c r="AA116" s="251" t="s">
        <v>554</v>
      </c>
      <c r="AB116" s="251" t="s">
        <v>557</v>
      </c>
      <c r="AC116" s="251" t="s">
        <v>558</v>
      </c>
      <c r="AD116" s="251" t="s">
        <v>559</v>
      </c>
      <c r="AE116" s="255">
        <v>249604</v>
      </c>
      <c r="AF116" s="251" t="str">
        <f t="shared" si="4"/>
        <v>5.</v>
      </c>
      <c r="AG116" s="251" t="str">
        <f t="shared" si="4"/>
        <v>2.</v>
      </c>
      <c r="AH116" s="251" t="str">
        <f t="shared" si="4"/>
        <v>1.</v>
      </c>
      <c r="AI116" s="251" t="str">
        <f t="shared" si="3"/>
        <v>1.</v>
      </c>
      <c r="AJ116" s="251" t="str">
        <f t="shared" si="3"/>
        <v>9.</v>
      </c>
      <c r="AK116" s="251" t="str">
        <f t="shared" si="3"/>
        <v>1.</v>
      </c>
      <c r="AL116" s="251" t="str">
        <f t="shared" si="3"/>
        <v>1.</v>
      </c>
      <c r="AM116" s="251" t="str">
        <f t="shared" si="5"/>
        <v>2.1.1.9.1.1.</v>
      </c>
    </row>
    <row r="117" spans="1:39">
      <c r="A117" s="251">
        <v>2022</v>
      </c>
      <c r="B117" s="251" t="s">
        <v>533</v>
      </c>
      <c r="C117" s="251" t="s">
        <v>534</v>
      </c>
      <c r="D117" s="251" t="s">
        <v>535</v>
      </c>
      <c r="E117" s="251" t="s">
        <v>536</v>
      </c>
      <c r="F117" s="251" t="s">
        <v>491</v>
      </c>
      <c r="G117" s="251" t="s">
        <v>537</v>
      </c>
      <c r="H117" s="251" t="s">
        <v>538</v>
      </c>
      <c r="I117" s="251" t="s">
        <v>539</v>
      </c>
      <c r="J117" s="251" t="s">
        <v>540</v>
      </c>
      <c r="K117" s="251" t="s">
        <v>541</v>
      </c>
      <c r="L117" s="251" t="s">
        <v>542</v>
      </c>
      <c r="M117" s="251" t="s">
        <v>543</v>
      </c>
      <c r="N117" s="251" t="s">
        <v>544</v>
      </c>
      <c r="O117" s="251" t="s">
        <v>636</v>
      </c>
      <c r="P117" s="251" t="s">
        <v>546</v>
      </c>
      <c r="Q117" s="251" t="s">
        <v>547</v>
      </c>
      <c r="R117" s="251">
        <v>1243</v>
      </c>
      <c r="S117" s="251" t="s">
        <v>548</v>
      </c>
      <c r="T117" s="251" t="s">
        <v>549</v>
      </c>
      <c r="U117" s="251" t="s">
        <v>637</v>
      </c>
      <c r="V117" s="251" t="s">
        <v>581</v>
      </c>
      <c r="W117" s="251" t="s">
        <v>582</v>
      </c>
      <c r="X117" s="251" t="s">
        <v>551</v>
      </c>
      <c r="Y117" s="251" t="s">
        <v>552</v>
      </c>
      <c r="Z117" s="251" t="s">
        <v>553</v>
      </c>
      <c r="AA117" s="251" t="s">
        <v>554</v>
      </c>
      <c r="AB117" s="251" t="s">
        <v>557</v>
      </c>
      <c r="AC117" s="251" t="s">
        <v>558</v>
      </c>
      <c r="AD117" s="251" t="s">
        <v>560</v>
      </c>
      <c r="AE117" s="255">
        <v>18470</v>
      </c>
      <c r="AF117" s="251" t="str">
        <f t="shared" si="4"/>
        <v>5.</v>
      </c>
      <c r="AG117" s="251" t="str">
        <f t="shared" si="4"/>
        <v>2.</v>
      </c>
      <c r="AH117" s="251" t="str">
        <f t="shared" si="4"/>
        <v>1.</v>
      </c>
      <c r="AI117" s="251" t="str">
        <f t="shared" si="3"/>
        <v>1.</v>
      </c>
      <c r="AJ117" s="251" t="str">
        <f t="shared" si="3"/>
        <v>9.</v>
      </c>
      <c r="AK117" s="251" t="str">
        <f t="shared" si="3"/>
        <v>1.</v>
      </c>
      <c r="AL117" s="251" t="str">
        <f t="shared" ref="AL117:AL180" si="6">LEFT(AD117,2)</f>
        <v>3.</v>
      </c>
      <c r="AM117" s="251" t="str">
        <f t="shared" si="5"/>
        <v>2.1.1.9.1.3.</v>
      </c>
    </row>
    <row r="118" spans="1:39">
      <c r="A118" s="251">
        <v>2022</v>
      </c>
      <c r="B118" s="251" t="s">
        <v>533</v>
      </c>
      <c r="C118" s="251" t="s">
        <v>534</v>
      </c>
      <c r="D118" s="251" t="s">
        <v>535</v>
      </c>
      <c r="E118" s="251" t="s">
        <v>536</v>
      </c>
      <c r="F118" s="251" t="s">
        <v>491</v>
      </c>
      <c r="G118" s="251" t="s">
        <v>537</v>
      </c>
      <c r="H118" s="251" t="s">
        <v>538</v>
      </c>
      <c r="I118" s="251" t="s">
        <v>539</v>
      </c>
      <c r="J118" s="251" t="s">
        <v>540</v>
      </c>
      <c r="K118" s="251" t="s">
        <v>541</v>
      </c>
      <c r="L118" s="251" t="s">
        <v>542</v>
      </c>
      <c r="M118" s="251" t="s">
        <v>543</v>
      </c>
      <c r="N118" s="251" t="s">
        <v>544</v>
      </c>
      <c r="O118" s="251" t="s">
        <v>636</v>
      </c>
      <c r="P118" s="251" t="s">
        <v>546</v>
      </c>
      <c r="Q118" s="251" t="s">
        <v>547</v>
      </c>
      <c r="R118" s="251">
        <v>1243</v>
      </c>
      <c r="S118" s="251" t="s">
        <v>548</v>
      </c>
      <c r="T118" s="251" t="s">
        <v>549</v>
      </c>
      <c r="U118" s="251" t="s">
        <v>637</v>
      </c>
      <c r="V118" s="251" t="s">
        <v>581</v>
      </c>
      <c r="W118" s="251" t="s">
        <v>582</v>
      </c>
      <c r="X118" s="251" t="s">
        <v>551</v>
      </c>
      <c r="Y118" s="251" t="s">
        <v>552</v>
      </c>
      <c r="Z118" s="251" t="s">
        <v>553</v>
      </c>
      <c r="AA118" s="251" t="s">
        <v>554</v>
      </c>
      <c r="AB118" s="251" t="s">
        <v>557</v>
      </c>
      <c r="AC118" s="251" t="s">
        <v>583</v>
      </c>
      <c r="AD118" s="251" t="s">
        <v>584</v>
      </c>
      <c r="AE118" s="255">
        <v>145602</v>
      </c>
      <c r="AF118" s="251" t="str">
        <f t="shared" si="4"/>
        <v>5.</v>
      </c>
      <c r="AG118" s="251" t="str">
        <f t="shared" si="4"/>
        <v>2.</v>
      </c>
      <c r="AH118" s="251" t="str">
        <f t="shared" si="4"/>
        <v>1.</v>
      </c>
      <c r="AI118" s="251" t="str">
        <f t="shared" si="4"/>
        <v>1.</v>
      </c>
      <c r="AJ118" s="251" t="str">
        <f t="shared" si="4"/>
        <v>9.</v>
      </c>
      <c r="AK118" s="251" t="str">
        <f t="shared" si="4"/>
        <v>2.</v>
      </c>
      <c r="AL118" s="251" t="str">
        <f t="shared" si="6"/>
        <v>1.</v>
      </c>
      <c r="AM118" s="251" t="str">
        <f t="shared" si="5"/>
        <v>2.1.1.9.2.1.</v>
      </c>
    </row>
    <row r="119" spans="1:39">
      <c r="A119" s="251">
        <v>2022</v>
      </c>
      <c r="B119" s="251" t="s">
        <v>533</v>
      </c>
      <c r="C119" s="251" t="s">
        <v>534</v>
      </c>
      <c r="D119" s="251" t="s">
        <v>535</v>
      </c>
      <c r="E119" s="251" t="s">
        <v>536</v>
      </c>
      <c r="F119" s="251" t="s">
        <v>491</v>
      </c>
      <c r="G119" s="251" t="s">
        <v>537</v>
      </c>
      <c r="H119" s="251" t="s">
        <v>538</v>
      </c>
      <c r="I119" s="251" t="s">
        <v>539</v>
      </c>
      <c r="J119" s="251" t="s">
        <v>540</v>
      </c>
      <c r="K119" s="251" t="s">
        <v>541</v>
      </c>
      <c r="L119" s="251" t="s">
        <v>542</v>
      </c>
      <c r="M119" s="251" t="s">
        <v>543</v>
      </c>
      <c r="N119" s="251" t="s">
        <v>544</v>
      </c>
      <c r="O119" s="251" t="s">
        <v>636</v>
      </c>
      <c r="P119" s="251" t="s">
        <v>546</v>
      </c>
      <c r="Q119" s="251" t="s">
        <v>547</v>
      </c>
      <c r="R119" s="251">
        <v>1243</v>
      </c>
      <c r="S119" s="251" t="s">
        <v>548</v>
      </c>
      <c r="T119" s="251" t="s">
        <v>549</v>
      </c>
      <c r="U119" s="251" t="s">
        <v>637</v>
      </c>
      <c r="V119" s="251" t="s">
        <v>581</v>
      </c>
      <c r="W119" s="251" t="s">
        <v>582</v>
      </c>
      <c r="X119" s="251" t="s">
        <v>551</v>
      </c>
      <c r="Y119" s="251" t="s">
        <v>552</v>
      </c>
      <c r="Z119" s="251" t="s">
        <v>553</v>
      </c>
      <c r="AA119" s="251" t="s">
        <v>554</v>
      </c>
      <c r="AB119" s="251" t="s">
        <v>557</v>
      </c>
      <c r="AC119" s="251" t="s">
        <v>585</v>
      </c>
      <c r="AD119" s="251" t="s">
        <v>586</v>
      </c>
      <c r="AE119" s="255">
        <v>22464</v>
      </c>
      <c r="AF119" s="251" t="str">
        <f t="shared" ref="AF119:AK161" si="7">LEFT(X119,2)</f>
        <v>5.</v>
      </c>
      <c r="AG119" s="251" t="str">
        <f t="shared" si="7"/>
        <v>2.</v>
      </c>
      <c r="AH119" s="251" t="str">
        <f t="shared" si="7"/>
        <v>1.</v>
      </c>
      <c r="AI119" s="251" t="str">
        <f t="shared" si="7"/>
        <v>1.</v>
      </c>
      <c r="AJ119" s="251" t="str">
        <f t="shared" si="7"/>
        <v>9.</v>
      </c>
      <c r="AK119" s="251" t="str">
        <f t="shared" si="7"/>
        <v>3.</v>
      </c>
      <c r="AL119" s="251" t="str">
        <f t="shared" si="6"/>
        <v>99</v>
      </c>
      <c r="AM119" s="251" t="str">
        <f t="shared" si="5"/>
        <v>2.1.1.9.3.99</v>
      </c>
    </row>
    <row r="120" spans="1:39">
      <c r="A120" s="251">
        <v>2022</v>
      </c>
      <c r="B120" s="251" t="s">
        <v>533</v>
      </c>
      <c r="C120" s="251" t="s">
        <v>534</v>
      </c>
      <c r="D120" s="251" t="s">
        <v>535</v>
      </c>
      <c r="E120" s="251" t="s">
        <v>536</v>
      </c>
      <c r="F120" s="251" t="s">
        <v>491</v>
      </c>
      <c r="G120" s="251" t="s">
        <v>537</v>
      </c>
      <c r="H120" s="251" t="s">
        <v>538</v>
      </c>
      <c r="I120" s="251" t="s">
        <v>539</v>
      </c>
      <c r="J120" s="251" t="s">
        <v>540</v>
      </c>
      <c r="K120" s="251" t="s">
        <v>541</v>
      </c>
      <c r="L120" s="251" t="s">
        <v>542</v>
      </c>
      <c r="M120" s="251" t="s">
        <v>543</v>
      </c>
      <c r="N120" s="251" t="s">
        <v>544</v>
      </c>
      <c r="O120" s="251" t="s">
        <v>636</v>
      </c>
      <c r="P120" s="251" t="s">
        <v>546</v>
      </c>
      <c r="Q120" s="251" t="s">
        <v>547</v>
      </c>
      <c r="R120" s="251">
        <v>1243</v>
      </c>
      <c r="S120" s="251" t="s">
        <v>548</v>
      </c>
      <c r="T120" s="251" t="s">
        <v>549</v>
      </c>
      <c r="U120" s="251" t="s">
        <v>637</v>
      </c>
      <c r="V120" s="251" t="s">
        <v>581</v>
      </c>
      <c r="W120" s="251" t="s">
        <v>582</v>
      </c>
      <c r="X120" s="251" t="s">
        <v>551</v>
      </c>
      <c r="Y120" s="251" t="s">
        <v>552</v>
      </c>
      <c r="Z120" s="251" t="s">
        <v>553</v>
      </c>
      <c r="AA120" s="251" t="s">
        <v>561</v>
      </c>
      <c r="AB120" s="251" t="s">
        <v>562</v>
      </c>
      <c r="AC120" s="251" t="s">
        <v>562</v>
      </c>
      <c r="AD120" s="251" t="s">
        <v>563</v>
      </c>
      <c r="AE120" s="255">
        <v>134786</v>
      </c>
      <c r="AF120" s="251" t="str">
        <f t="shared" si="7"/>
        <v>5.</v>
      </c>
      <c r="AG120" s="251" t="str">
        <f t="shared" si="7"/>
        <v>2.</v>
      </c>
      <c r="AH120" s="251" t="str">
        <f t="shared" si="7"/>
        <v>1.</v>
      </c>
      <c r="AI120" s="251" t="str">
        <f t="shared" si="7"/>
        <v>3.</v>
      </c>
      <c r="AJ120" s="251" t="str">
        <f t="shared" si="7"/>
        <v>1.</v>
      </c>
      <c r="AK120" s="251" t="str">
        <f t="shared" si="7"/>
        <v>1.</v>
      </c>
      <c r="AL120" s="251" t="str">
        <f t="shared" si="6"/>
        <v>5.</v>
      </c>
      <c r="AM120" s="251" t="str">
        <f t="shared" si="5"/>
        <v>2.1.3.1.1.5.</v>
      </c>
    </row>
    <row r="121" spans="1:39">
      <c r="A121" s="251">
        <v>2022</v>
      </c>
      <c r="B121" s="251" t="s">
        <v>533</v>
      </c>
      <c r="C121" s="251" t="s">
        <v>534</v>
      </c>
      <c r="D121" s="251" t="s">
        <v>535</v>
      </c>
      <c r="E121" s="251" t="s">
        <v>536</v>
      </c>
      <c r="F121" s="251" t="s">
        <v>491</v>
      </c>
      <c r="G121" s="251" t="s">
        <v>537</v>
      </c>
      <c r="H121" s="251" t="s">
        <v>538</v>
      </c>
      <c r="I121" s="251" t="s">
        <v>539</v>
      </c>
      <c r="J121" s="251" t="s">
        <v>540</v>
      </c>
      <c r="K121" s="251" t="s">
        <v>541</v>
      </c>
      <c r="L121" s="251" t="s">
        <v>542</v>
      </c>
      <c r="M121" s="251" t="s">
        <v>543</v>
      </c>
      <c r="N121" s="251" t="s">
        <v>544</v>
      </c>
      <c r="O121" s="251" t="s">
        <v>636</v>
      </c>
      <c r="P121" s="251" t="s">
        <v>546</v>
      </c>
      <c r="Q121" s="251" t="s">
        <v>547</v>
      </c>
      <c r="R121" s="251">
        <v>1243</v>
      </c>
      <c r="S121" s="251" t="s">
        <v>548</v>
      </c>
      <c r="T121" s="251" t="s">
        <v>549</v>
      </c>
      <c r="U121" s="251" t="s">
        <v>637</v>
      </c>
      <c r="V121" s="251" t="s">
        <v>581</v>
      </c>
      <c r="W121" s="251" t="s">
        <v>582</v>
      </c>
      <c r="X121" s="251" t="s">
        <v>551</v>
      </c>
      <c r="Y121" s="251" t="s">
        <v>552</v>
      </c>
      <c r="Z121" s="251" t="s">
        <v>564</v>
      </c>
      <c r="AA121" s="251" t="s">
        <v>587</v>
      </c>
      <c r="AB121" s="251" t="s">
        <v>633</v>
      </c>
      <c r="AC121" s="251" t="s">
        <v>633</v>
      </c>
      <c r="AD121" s="251" t="s">
        <v>634</v>
      </c>
      <c r="AE121" s="255">
        <v>3432</v>
      </c>
      <c r="AF121" s="251" t="str">
        <f t="shared" si="7"/>
        <v>5.</v>
      </c>
      <c r="AG121" s="251" t="str">
        <f t="shared" si="7"/>
        <v>2.</v>
      </c>
      <c r="AH121" s="251" t="str">
        <f t="shared" si="7"/>
        <v>3.</v>
      </c>
      <c r="AI121" s="251" t="str">
        <f t="shared" si="7"/>
        <v>1.</v>
      </c>
      <c r="AJ121" s="251" t="str">
        <f t="shared" si="7"/>
        <v>1.</v>
      </c>
      <c r="AK121" s="251" t="str">
        <f t="shared" si="7"/>
        <v>1.</v>
      </c>
      <c r="AL121" s="251" t="str">
        <f t="shared" si="6"/>
        <v>1.</v>
      </c>
      <c r="AM121" s="251" t="str">
        <f t="shared" si="5"/>
        <v>2.3.1.1.1.1.</v>
      </c>
    </row>
    <row r="122" spans="1:39">
      <c r="A122" s="251">
        <v>2022</v>
      </c>
      <c r="B122" s="251" t="s">
        <v>533</v>
      </c>
      <c r="C122" s="251" t="s">
        <v>534</v>
      </c>
      <c r="D122" s="251" t="s">
        <v>535</v>
      </c>
      <c r="E122" s="251" t="s">
        <v>536</v>
      </c>
      <c r="F122" s="251" t="s">
        <v>491</v>
      </c>
      <c r="G122" s="251" t="s">
        <v>537</v>
      </c>
      <c r="H122" s="251" t="s">
        <v>538</v>
      </c>
      <c r="I122" s="251" t="s">
        <v>539</v>
      </c>
      <c r="J122" s="251" t="s">
        <v>540</v>
      </c>
      <c r="K122" s="251" t="s">
        <v>541</v>
      </c>
      <c r="L122" s="251" t="s">
        <v>542</v>
      </c>
      <c r="M122" s="251" t="s">
        <v>543</v>
      </c>
      <c r="N122" s="251" t="s">
        <v>544</v>
      </c>
      <c r="O122" s="251" t="s">
        <v>636</v>
      </c>
      <c r="P122" s="251" t="s">
        <v>546</v>
      </c>
      <c r="Q122" s="251" t="s">
        <v>547</v>
      </c>
      <c r="R122" s="251">
        <v>1243</v>
      </c>
      <c r="S122" s="251" t="s">
        <v>548</v>
      </c>
      <c r="T122" s="251" t="s">
        <v>549</v>
      </c>
      <c r="U122" s="251" t="s">
        <v>637</v>
      </c>
      <c r="V122" s="251" t="s">
        <v>581</v>
      </c>
      <c r="W122" s="251" t="s">
        <v>582</v>
      </c>
      <c r="X122" s="251" t="s">
        <v>551</v>
      </c>
      <c r="Y122" s="251" t="s">
        <v>552</v>
      </c>
      <c r="Z122" s="251" t="s">
        <v>564</v>
      </c>
      <c r="AA122" s="251" t="s">
        <v>587</v>
      </c>
      <c r="AB122" s="251" t="s">
        <v>588</v>
      </c>
      <c r="AC122" s="251" t="s">
        <v>589</v>
      </c>
      <c r="AD122" s="251" t="s">
        <v>590</v>
      </c>
      <c r="AE122" s="255">
        <v>3555</v>
      </c>
      <c r="AF122" s="251" t="str">
        <f t="shared" si="7"/>
        <v>5.</v>
      </c>
      <c r="AG122" s="251" t="str">
        <f t="shared" si="7"/>
        <v>2.</v>
      </c>
      <c r="AH122" s="251" t="str">
        <f t="shared" si="7"/>
        <v>3.</v>
      </c>
      <c r="AI122" s="251" t="str">
        <f t="shared" si="7"/>
        <v>1.</v>
      </c>
      <c r="AJ122" s="251" t="str">
        <f t="shared" si="7"/>
        <v>3.</v>
      </c>
      <c r="AK122" s="251" t="str">
        <f t="shared" si="7"/>
        <v>1.</v>
      </c>
      <c r="AL122" s="251" t="str">
        <f t="shared" si="6"/>
        <v>1.</v>
      </c>
      <c r="AM122" s="251" t="str">
        <f t="shared" si="5"/>
        <v>2.3.1.3.1.1.</v>
      </c>
    </row>
    <row r="123" spans="1:39">
      <c r="A123" s="251">
        <v>2022</v>
      </c>
      <c r="B123" s="251" t="s">
        <v>533</v>
      </c>
      <c r="C123" s="251" t="s">
        <v>534</v>
      </c>
      <c r="D123" s="251" t="s">
        <v>535</v>
      </c>
      <c r="E123" s="251" t="s">
        <v>536</v>
      </c>
      <c r="F123" s="251" t="s">
        <v>491</v>
      </c>
      <c r="G123" s="251" t="s">
        <v>537</v>
      </c>
      <c r="H123" s="251" t="s">
        <v>538</v>
      </c>
      <c r="I123" s="251" t="s">
        <v>539</v>
      </c>
      <c r="J123" s="251" t="s">
        <v>540</v>
      </c>
      <c r="K123" s="251" t="s">
        <v>541</v>
      </c>
      <c r="L123" s="251" t="s">
        <v>542</v>
      </c>
      <c r="M123" s="251" t="s">
        <v>543</v>
      </c>
      <c r="N123" s="251" t="s">
        <v>544</v>
      </c>
      <c r="O123" s="251" t="s">
        <v>636</v>
      </c>
      <c r="P123" s="251" t="s">
        <v>546</v>
      </c>
      <c r="Q123" s="251" t="s">
        <v>547</v>
      </c>
      <c r="R123" s="251">
        <v>1243</v>
      </c>
      <c r="S123" s="251" t="s">
        <v>548</v>
      </c>
      <c r="T123" s="251" t="s">
        <v>549</v>
      </c>
      <c r="U123" s="251" t="s">
        <v>637</v>
      </c>
      <c r="V123" s="251" t="s">
        <v>581</v>
      </c>
      <c r="W123" s="251" t="s">
        <v>582</v>
      </c>
      <c r="X123" s="251" t="s">
        <v>551</v>
      </c>
      <c r="Y123" s="251" t="s">
        <v>552</v>
      </c>
      <c r="Z123" s="251" t="s">
        <v>564</v>
      </c>
      <c r="AA123" s="251" t="s">
        <v>565</v>
      </c>
      <c r="AB123" s="251" t="s">
        <v>594</v>
      </c>
      <c r="AC123" s="251" t="s">
        <v>595</v>
      </c>
      <c r="AD123" s="251" t="s">
        <v>596</v>
      </c>
      <c r="AE123" s="255">
        <v>600</v>
      </c>
      <c r="AF123" s="251" t="str">
        <f t="shared" si="7"/>
        <v>5.</v>
      </c>
      <c r="AG123" s="251" t="str">
        <f t="shared" si="7"/>
        <v>2.</v>
      </c>
      <c r="AH123" s="251" t="str">
        <f t="shared" si="7"/>
        <v>3.</v>
      </c>
      <c r="AI123" s="251" t="str">
        <f t="shared" si="7"/>
        <v>2.</v>
      </c>
      <c r="AJ123" s="251" t="str">
        <f t="shared" si="7"/>
        <v>1.</v>
      </c>
      <c r="AK123" s="251" t="str">
        <f t="shared" si="7"/>
        <v>2.</v>
      </c>
      <c r="AL123" s="251" t="str">
        <f t="shared" si="6"/>
        <v>99</v>
      </c>
      <c r="AM123" s="251" t="str">
        <f t="shared" si="5"/>
        <v>2.3.2.1.2.99</v>
      </c>
    </row>
    <row r="124" spans="1:39">
      <c r="A124" s="251">
        <v>2022</v>
      </c>
      <c r="B124" s="251" t="s">
        <v>533</v>
      </c>
      <c r="C124" s="251" t="s">
        <v>534</v>
      </c>
      <c r="D124" s="251" t="s">
        <v>535</v>
      </c>
      <c r="E124" s="251" t="s">
        <v>536</v>
      </c>
      <c r="F124" s="251" t="s">
        <v>491</v>
      </c>
      <c r="G124" s="251" t="s">
        <v>537</v>
      </c>
      <c r="H124" s="251" t="s">
        <v>538</v>
      </c>
      <c r="I124" s="251" t="s">
        <v>539</v>
      </c>
      <c r="J124" s="251" t="s">
        <v>540</v>
      </c>
      <c r="K124" s="251" t="s">
        <v>541</v>
      </c>
      <c r="L124" s="251" t="s">
        <v>542</v>
      </c>
      <c r="M124" s="251" t="s">
        <v>543</v>
      </c>
      <c r="N124" s="251" t="s">
        <v>544</v>
      </c>
      <c r="O124" s="251" t="s">
        <v>636</v>
      </c>
      <c r="P124" s="251" t="s">
        <v>546</v>
      </c>
      <c r="Q124" s="251" t="s">
        <v>547</v>
      </c>
      <c r="R124" s="251">
        <v>1243</v>
      </c>
      <c r="S124" s="251" t="s">
        <v>548</v>
      </c>
      <c r="T124" s="251" t="s">
        <v>549</v>
      </c>
      <c r="U124" s="251" t="s">
        <v>637</v>
      </c>
      <c r="V124" s="251" t="s">
        <v>581</v>
      </c>
      <c r="W124" s="251" t="s">
        <v>582</v>
      </c>
      <c r="X124" s="251" t="s">
        <v>551</v>
      </c>
      <c r="Y124" s="251" t="s">
        <v>552</v>
      </c>
      <c r="Z124" s="251" t="s">
        <v>564</v>
      </c>
      <c r="AA124" s="251" t="s">
        <v>565</v>
      </c>
      <c r="AB124" s="251" t="s">
        <v>566</v>
      </c>
      <c r="AC124" s="251" t="s">
        <v>600</v>
      </c>
      <c r="AD124" s="251" t="s">
        <v>601</v>
      </c>
      <c r="AE124" s="255">
        <v>6904</v>
      </c>
      <c r="AF124" s="251" t="str">
        <f t="shared" si="7"/>
        <v>5.</v>
      </c>
      <c r="AG124" s="251" t="str">
        <f t="shared" si="7"/>
        <v>2.</v>
      </c>
      <c r="AH124" s="251" t="str">
        <f t="shared" si="7"/>
        <v>3.</v>
      </c>
      <c r="AI124" s="251" t="str">
        <f t="shared" si="7"/>
        <v>2.</v>
      </c>
      <c r="AJ124" s="251" t="str">
        <f t="shared" si="7"/>
        <v>2.</v>
      </c>
      <c r="AK124" s="251" t="str">
        <f t="shared" si="7"/>
        <v>2.</v>
      </c>
      <c r="AL124" s="251" t="str">
        <f t="shared" si="6"/>
        <v>1.</v>
      </c>
      <c r="AM124" s="251" t="str">
        <f t="shared" si="5"/>
        <v>2.3.2.2.2.1.</v>
      </c>
    </row>
    <row r="125" spans="1:39">
      <c r="A125" s="251">
        <v>2022</v>
      </c>
      <c r="B125" s="251" t="s">
        <v>533</v>
      </c>
      <c r="C125" s="251" t="s">
        <v>534</v>
      </c>
      <c r="D125" s="251" t="s">
        <v>535</v>
      </c>
      <c r="E125" s="251" t="s">
        <v>536</v>
      </c>
      <c r="F125" s="251" t="s">
        <v>491</v>
      </c>
      <c r="G125" s="251" t="s">
        <v>537</v>
      </c>
      <c r="H125" s="251" t="s">
        <v>538</v>
      </c>
      <c r="I125" s="251" t="s">
        <v>539</v>
      </c>
      <c r="J125" s="251" t="s">
        <v>540</v>
      </c>
      <c r="K125" s="251" t="s">
        <v>541</v>
      </c>
      <c r="L125" s="251" t="s">
        <v>542</v>
      </c>
      <c r="M125" s="251" t="s">
        <v>543</v>
      </c>
      <c r="N125" s="251" t="s">
        <v>544</v>
      </c>
      <c r="O125" s="251" t="s">
        <v>636</v>
      </c>
      <c r="P125" s="251" t="s">
        <v>546</v>
      </c>
      <c r="Q125" s="251" t="s">
        <v>547</v>
      </c>
      <c r="R125" s="251">
        <v>1243</v>
      </c>
      <c r="S125" s="251" t="s">
        <v>548</v>
      </c>
      <c r="T125" s="251" t="s">
        <v>549</v>
      </c>
      <c r="U125" s="251" t="s">
        <v>637</v>
      </c>
      <c r="V125" s="251" t="s">
        <v>581</v>
      </c>
      <c r="W125" s="251" t="s">
        <v>582</v>
      </c>
      <c r="X125" s="251" t="s">
        <v>551</v>
      </c>
      <c r="Y125" s="251" t="s">
        <v>552</v>
      </c>
      <c r="Z125" s="251" t="s">
        <v>564</v>
      </c>
      <c r="AA125" s="251" t="s">
        <v>565</v>
      </c>
      <c r="AB125" s="251" t="s">
        <v>566</v>
      </c>
      <c r="AC125" s="251" t="s">
        <v>600</v>
      </c>
      <c r="AD125" s="251" t="s">
        <v>602</v>
      </c>
      <c r="AE125" s="255">
        <v>3624</v>
      </c>
      <c r="AF125" s="251" t="str">
        <f t="shared" si="7"/>
        <v>5.</v>
      </c>
      <c r="AG125" s="251" t="str">
        <f t="shared" si="7"/>
        <v>2.</v>
      </c>
      <c r="AH125" s="251" t="str">
        <f t="shared" si="7"/>
        <v>3.</v>
      </c>
      <c r="AI125" s="251" t="str">
        <f t="shared" si="7"/>
        <v>2.</v>
      </c>
      <c r="AJ125" s="251" t="str">
        <f t="shared" si="7"/>
        <v>2.</v>
      </c>
      <c r="AK125" s="251" t="str">
        <f t="shared" si="7"/>
        <v>2.</v>
      </c>
      <c r="AL125" s="251" t="str">
        <f t="shared" si="6"/>
        <v>2.</v>
      </c>
      <c r="AM125" s="251" t="str">
        <f t="shared" si="5"/>
        <v>2.3.2.2.2.2.</v>
      </c>
    </row>
    <row r="126" spans="1:39">
      <c r="A126" s="251">
        <v>2022</v>
      </c>
      <c r="B126" s="251" t="s">
        <v>533</v>
      </c>
      <c r="C126" s="251" t="s">
        <v>534</v>
      </c>
      <c r="D126" s="251" t="s">
        <v>535</v>
      </c>
      <c r="E126" s="251" t="s">
        <v>536</v>
      </c>
      <c r="F126" s="251" t="s">
        <v>491</v>
      </c>
      <c r="G126" s="251" t="s">
        <v>537</v>
      </c>
      <c r="H126" s="251" t="s">
        <v>538</v>
      </c>
      <c r="I126" s="251" t="s">
        <v>539</v>
      </c>
      <c r="J126" s="251" t="s">
        <v>540</v>
      </c>
      <c r="K126" s="251" t="s">
        <v>541</v>
      </c>
      <c r="L126" s="251" t="s">
        <v>542</v>
      </c>
      <c r="M126" s="251" t="s">
        <v>543</v>
      </c>
      <c r="N126" s="251" t="s">
        <v>544</v>
      </c>
      <c r="O126" s="251" t="s">
        <v>636</v>
      </c>
      <c r="P126" s="251" t="s">
        <v>546</v>
      </c>
      <c r="Q126" s="251" t="s">
        <v>547</v>
      </c>
      <c r="R126" s="251">
        <v>1243</v>
      </c>
      <c r="S126" s="251" t="s">
        <v>548</v>
      </c>
      <c r="T126" s="251" t="s">
        <v>549</v>
      </c>
      <c r="U126" s="251" t="s">
        <v>637</v>
      </c>
      <c r="V126" s="251" t="s">
        <v>581</v>
      </c>
      <c r="W126" s="251" t="s">
        <v>582</v>
      </c>
      <c r="X126" s="251" t="s">
        <v>551</v>
      </c>
      <c r="Y126" s="251" t="s">
        <v>552</v>
      </c>
      <c r="Z126" s="251" t="s">
        <v>564</v>
      </c>
      <c r="AA126" s="251" t="s">
        <v>565</v>
      </c>
      <c r="AB126" s="251" t="s">
        <v>566</v>
      </c>
      <c r="AC126" s="251" t="s">
        <v>567</v>
      </c>
      <c r="AD126" s="251" t="s">
        <v>635</v>
      </c>
      <c r="AE126" s="255">
        <v>1788</v>
      </c>
      <c r="AF126" s="251" t="str">
        <f t="shared" si="7"/>
        <v>5.</v>
      </c>
      <c r="AG126" s="251" t="str">
        <f t="shared" si="7"/>
        <v>2.</v>
      </c>
      <c r="AH126" s="251" t="str">
        <f t="shared" si="7"/>
        <v>3.</v>
      </c>
      <c r="AI126" s="251" t="str">
        <f t="shared" si="7"/>
        <v>2.</v>
      </c>
      <c r="AJ126" s="251" t="str">
        <f t="shared" si="7"/>
        <v>2.</v>
      </c>
      <c r="AK126" s="251" t="str">
        <f t="shared" si="7"/>
        <v>3.</v>
      </c>
      <c r="AL126" s="251" t="str">
        <f t="shared" si="6"/>
        <v>99</v>
      </c>
      <c r="AM126" s="251" t="str">
        <f t="shared" si="5"/>
        <v>2.3.2.2.3.99</v>
      </c>
    </row>
    <row r="127" spans="1:39">
      <c r="A127" s="251">
        <v>2022</v>
      </c>
      <c r="B127" s="251" t="s">
        <v>533</v>
      </c>
      <c r="C127" s="251" t="s">
        <v>534</v>
      </c>
      <c r="D127" s="251" t="s">
        <v>535</v>
      </c>
      <c r="E127" s="251" t="s">
        <v>536</v>
      </c>
      <c r="F127" s="251" t="s">
        <v>491</v>
      </c>
      <c r="G127" s="251" t="s">
        <v>537</v>
      </c>
      <c r="H127" s="251" t="s">
        <v>538</v>
      </c>
      <c r="I127" s="251" t="s">
        <v>539</v>
      </c>
      <c r="J127" s="251" t="s">
        <v>540</v>
      </c>
      <c r="K127" s="251" t="s">
        <v>541</v>
      </c>
      <c r="L127" s="251" t="s">
        <v>542</v>
      </c>
      <c r="M127" s="251" t="s">
        <v>543</v>
      </c>
      <c r="N127" s="251" t="s">
        <v>544</v>
      </c>
      <c r="O127" s="251" t="s">
        <v>636</v>
      </c>
      <c r="P127" s="251" t="s">
        <v>546</v>
      </c>
      <c r="Q127" s="251" t="s">
        <v>547</v>
      </c>
      <c r="R127" s="251">
        <v>1243</v>
      </c>
      <c r="S127" s="251" t="s">
        <v>548</v>
      </c>
      <c r="T127" s="251" t="s">
        <v>549</v>
      </c>
      <c r="U127" s="251" t="s">
        <v>637</v>
      </c>
      <c r="V127" s="251" t="s">
        <v>581</v>
      </c>
      <c r="W127" s="251" t="s">
        <v>582</v>
      </c>
      <c r="X127" s="251" t="s">
        <v>551</v>
      </c>
      <c r="Y127" s="251" t="s">
        <v>552</v>
      </c>
      <c r="Z127" s="251" t="s">
        <v>564</v>
      </c>
      <c r="AA127" s="251" t="s">
        <v>565</v>
      </c>
      <c r="AB127" s="251" t="s">
        <v>569</v>
      </c>
      <c r="AC127" s="251" t="s">
        <v>570</v>
      </c>
      <c r="AD127" s="251" t="s">
        <v>603</v>
      </c>
      <c r="AE127" s="255">
        <v>73600</v>
      </c>
      <c r="AF127" s="251" t="str">
        <f t="shared" si="7"/>
        <v>5.</v>
      </c>
      <c r="AG127" s="251" t="str">
        <f t="shared" si="7"/>
        <v>2.</v>
      </c>
      <c r="AH127" s="251" t="str">
        <f t="shared" si="7"/>
        <v>3.</v>
      </c>
      <c r="AI127" s="251" t="str">
        <f t="shared" si="7"/>
        <v>2.</v>
      </c>
      <c r="AJ127" s="251" t="str">
        <f t="shared" si="7"/>
        <v>3.</v>
      </c>
      <c r="AK127" s="251" t="str">
        <f t="shared" si="7"/>
        <v>1.</v>
      </c>
      <c r="AL127" s="251" t="str">
        <f t="shared" si="6"/>
        <v>1.</v>
      </c>
      <c r="AM127" s="251" t="str">
        <f t="shared" si="5"/>
        <v>2.3.2.3.1.1.</v>
      </c>
    </row>
    <row r="128" spans="1:39">
      <c r="A128" s="251">
        <v>2022</v>
      </c>
      <c r="B128" s="251" t="s">
        <v>533</v>
      </c>
      <c r="C128" s="251" t="s">
        <v>534</v>
      </c>
      <c r="D128" s="251" t="s">
        <v>535</v>
      </c>
      <c r="E128" s="251" t="s">
        <v>536</v>
      </c>
      <c r="F128" s="251" t="s">
        <v>491</v>
      </c>
      <c r="G128" s="251" t="s">
        <v>537</v>
      </c>
      <c r="H128" s="251" t="s">
        <v>538</v>
      </c>
      <c r="I128" s="251" t="s">
        <v>539</v>
      </c>
      <c r="J128" s="251" t="s">
        <v>540</v>
      </c>
      <c r="K128" s="251" t="s">
        <v>541</v>
      </c>
      <c r="L128" s="251" t="s">
        <v>542</v>
      </c>
      <c r="M128" s="251" t="s">
        <v>543</v>
      </c>
      <c r="N128" s="251" t="s">
        <v>544</v>
      </c>
      <c r="O128" s="251" t="s">
        <v>636</v>
      </c>
      <c r="P128" s="251" t="s">
        <v>546</v>
      </c>
      <c r="Q128" s="251" t="s">
        <v>547</v>
      </c>
      <c r="R128" s="251">
        <v>1243</v>
      </c>
      <c r="S128" s="251" t="s">
        <v>548</v>
      </c>
      <c r="T128" s="251" t="s">
        <v>549</v>
      </c>
      <c r="U128" s="251" t="s">
        <v>637</v>
      </c>
      <c r="V128" s="251" t="s">
        <v>581</v>
      </c>
      <c r="W128" s="251" t="s">
        <v>582</v>
      </c>
      <c r="X128" s="251" t="s">
        <v>551</v>
      </c>
      <c r="Y128" s="251" t="s">
        <v>552</v>
      </c>
      <c r="Z128" s="251" t="s">
        <v>564</v>
      </c>
      <c r="AA128" s="251" t="s">
        <v>565</v>
      </c>
      <c r="AB128" s="251" t="s">
        <v>569</v>
      </c>
      <c r="AC128" s="251" t="s">
        <v>570</v>
      </c>
      <c r="AD128" s="251" t="s">
        <v>571</v>
      </c>
      <c r="AE128" s="255">
        <v>101930</v>
      </c>
      <c r="AF128" s="251" t="str">
        <f t="shared" si="7"/>
        <v>5.</v>
      </c>
      <c r="AG128" s="251" t="str">
        <f t="shared" si="7"/>
        <v>2.</v>
      </c>
      <c r="AH128" s="251" t="str">
        <f t="shared" si="7"/>
        <v>3.</v>
      </c>
      <c r="AI128" s="251" t="str">
        <f t="shared" si="7"/>
        <v>2.</v>
      </c>
      <c r="AJ128" s="251" t="str">
        <f t="shared" si="7"/>
        <v>3.</v>
      </c>
      <c r="AK128" s="251" t="str">
        <f t="shared" si="7"/>
        <v>1.</v>
      </c>
      <c r="AL128" s="251" t="str">
        <f t="shared" si="6"/>
        <v>2.</v>
      </c>
      <c r="AM128" s="251" t="str">
        <f t="shared" si="5"/>
        <v>2.3.2.3.1.2.</v>
      </c>
    </row>
    <row r="129" spans="1:39">
      <c r="A129" s="251">
        <v>2022</v>
      </c>
      <c r="B129" s="251" t="s">
        <v>533</v>
      </c>
      <c r="C129" s="251" t="s">
        <v>534</v>
      </c>
      <c r="D129" s="251" t="s">
        <v>535</v>
      </c>
      <c r="E129" s="251" t="s">
        <v>536</v>
      </c>
      <c r="F129" s="251" t="s">
        <v>491</v>
      </c>
      <c r="G129" s="251" t="s">
        <v>537</v>
      </c>
      <c r="H129" s="251" t="s">
        <v>538</v>
      </c>
      <c r="I129" s="251" t="s">
        <v>539</v>
      </c>
      <c r="J129" s="251" t="s">
        <v>540</v>
      </c>
      <c r="K129" s="251" t="s">
        <v>541</v>
      </c>
      <c r="L129" s="251" t="s">
        <v>542</v>
      </c>
      <c r="M129" s="251" t="s">
        <v>543</v>
      </c>
      <c r="N129" s="251" t="s">
        <v>544</v>
      </c>
      <c r="O129" s="251" t="s">
        <v>636</v>
      </c>
      <c r="P129" s="251" t="s">
        <v>546</v>
      </c>
      <c r="Q129" s="251" t="s">
        <v>547</v>
      </c>
      <c r="R129" s="251">
        <v>1243</v>
      </c>
      <c r="S129" s="251" t="s">
        <v>548</v>
      </c>
      <c r="T129" s="251" t="s">
        <v>549</v>
      </c>
      <c r="U129" s="251" t="s">
        <v>637</v>
      </c>
      <c r="V129" s="251" t="s">
        <v>581</v>
      </c>
      <c r="W129" s="251" t="s">
        <v>582</v>
      </c>
      <c r="X129" s="251" t="s">
        <v>551</v>
      </c>
      <c r="Y129" s="251" t="s">
        <v>552</v>
      </c>
      <c r="Z129" s="251" t="s">
        <v>564</v>
      </c>
      <c r="AA129" s="251" t="s">
        <v>565</v>
      </c>
      <c r="AB129" s="251" t="s">
        <v>604</v>
      </c>
      <c r="AC129" s="251" t="s">
        <v>605</v>
      </c>
      <c r="AD129" s="251" t="s">
        <v>606</v>
      </c>
      <c r="AE129" s="255">
        <v>1850</v>
      </c>
      <c r="AF129" s="251" t="str">
        <f t="shared" si="7"/>
        <v>5.</v>
      </c>
      <c r="AG129" s="251" t="str">
        <f t="shared" si="7"/>
        <v>2.</v>
      </c>
      <c r="AH129" s="251" t="str">
        <f t="shared" si="7"/>
        <v>3.</v>
      </c>
      <c r="AI129" s="251" t="str">
        <f t="shared" si="7"/>
        <v>2.</v>
      </c>
      <c r="AJ129" s="251" t="str">
        <f t="shared" si="7"/>
        <v>4.</v>
      </c>
      <c r="AK129" s="251" t="str">
        <f t="shared" si="7"/>
        <v>5.</v>
      </c>
      <c r="AL129" s="251" t="str">
        <f t="shared" si="6"/>
        <v>1.</v>
      </c>
      <c r="AM129" s="251" t="str">
        <f t="shared" si="5"/>
        <v>2.3.2.4.5.1.</v>
      </c>
    </row>
    <row r="130" spans="1:39">
      <c r="A130" s="251">
        <v>2022</v>
      </c>
      <c r="B130" s="251" t="s">
        <v>533</v>
      </c>
      <c r="C130" s="251" t="s">
        <v>534</v>
      </c>
      <c r="D130" s="251" t="s">
        <v>535</v>
      </c>
      <c r="E130" s="251" t="s">
        <v>536</v>
      </c>
      <c r="F130" s="251" t="s">
        <v>491</v>
      </c>
      <c r="G130" s="251" t="s">
        <v>537</v>
      </c>
      <c r="H130" s="251" t="s">
        <v>538</v>
      </c>
      <c r="I130" s="251" t="s">
        <v>539</v>
      </c>
      <c r="J130" s="251" t="s">
        <v>540</v>
      </c>
      <c r="K130" s="251" t="s">
        <v>541</v>
      </c>
      <c r="L130" s="251" t="s">
        <v>542</v>
      </c>
      <c r="M130" s="251" t="s">
        <v>543</v>
      </c>
      <c r="N130" s="251" t="s">
        <v>544</v>
      </c>
      <c r="O130" s="251" t="s">
        <v>636</v>
      </c>
      <c r="P130" s="251" t="s">
        <v>546</v>
      </c>
      <c r="Q130" s="251" t="s">
        <v>547</v>
      </c>
      <c r="R130" s="251">
        <v>1243</v>
      </c>
      <c r="S130" s="251" t="s">
        <v>548</v>
      </c>
      <c r="T130" s="251" t="s">
        <v>549</v>
      </c>
      <c r="U130" s="251" t="s">
        <v>637</v>
      </c>
      <c r="V130" s="251" t="s">
        <v>581</v>
      </c>
      <c r="W130" s="251" t="s">
        <v>582</v>
      </c>
      <c r="X130" s="251" t="s">
        <v>551</v>
      </c>
      <c r="Y130" s="251" t="s">
        <v>552</v>
      </c>
      <c r="Z130" s="251" t="s">
        <v>564</v>
      </c>
      <c r="AA130" s="251" t="s">
        <v>565</v>
      </c>
      <c r="AB130" s="251" t="s">
        <v>604</v>
      </c>
      <c r="AC130" s="251" t="s">
        <v>607</v>
      </c>
      <c r="AD130" s="251" t="s">
        <v>608</v>
      </c>
      <c r="AE130" s="255">
        <v>23807</v>
      </c>
      <c r="AF130" s="251" t="str">
        <f t="shared" si="7"/>
        <v>5.</v>
      </c>
      <c r="AG130" s="251" t="str">
        <f t="shared" si="7"/>
        <v>2.</v>
      </c>
      <c r="AH130" s="251" t="str">
        <f t="shared" si="7"/>
        <v>3.</v>
      </c>
      <c r="AI130" s="251" t="str">
        <f t="shared" si="7"/>
        <v>2.</v>
      </c>
      <c r="AJ130" s="251" t="str">
        <f t="shared" si="7"/>
        <v>4.</v>
      </c>
      <c r="AK130" s="251" t="str">
        <f t="shared" si="7"/>
        <v>7.</v>
      </c>
      <c r="AL130" s="251" t="str">
        <f t="shared" si="6"/>
        <v>1.</v>
      </c>
      <c r="AM130" s="251" t="str">
        <f t="shared" si="5"/>
        <v>2.3.2.4.7.1.</v>
      </c>
    </row>
    <row r="131" spans="1:39">
      <c r="A131" s="251">
        <v>2022</v>
      </c>
      <c r="B131" s="251" t="s">
        <v>533</v>
      </c>
      <c r="C131" s="251" t="s">
        <v>534</v>
      </c>
      <c r="D131" s="251" t="s">
        <v>535</v>
      </c>
      <c r="E131" s="251" t="s">
        <v>536</v>
      </c>
      <c r="F131" s="251" t="s">
        <v>491</v>
      </c>
      <c r="G131" s="251" t="s">
        <v>537</v>
      </c>
      <c r="H131" s="251" t="s">
        <v>538</v>
      </c>
      <c r="I131" s="251" t="s">
        <v>539</v>
      </c>
      <c r="J131" s="251" t="s">
        <v>540</v>
      </c>
      <c r="K131" s="251" t="s">
        <v>541</v>
      </c>
      <c r="L131" s="251" t="s">
        <v>542</v>
      </c>
      <c r="M131" s="251" t="s">
        <v>543</v>
      </c>
      <c r="N131" s="251" t="s">
        <v>544</v>
      </c>
      <c r="O131" s="251" t="s">
        <v>636</v>
      </c>
      <c r="P131" s="251" t="s">
        <v>546</v>
      </c>
      <c r="Q131" s="251" t="s">
        <v>547</v>
      </c>
      <c r="R131" s="251">
        <v>1243</v>
      </c>
      <c r="S131" s="251" t="s">
        <v>548</v>
      </c>
      <c r="T131" s="251" t="s">
        <v>549</v>
      </c>
      <c r="U131" s="251" t="s">
        <v>637</v>
      </c>
      <c r="V131" s="251" t="s">
        <v>581</v>
      </c>
      <c r="W131" s="251" t="s">
        <v>582</v>
      </c>
      <c r="X131" s="251" t="s">
        <v>551</v>
      </c>
      <c r="Y131" s="251" t="s">
        <v>552</v>
      </c>
      <c r="Z131" s="251" t="s">
        <v>564</v>
      </c>
      <c r="AA131" s="251" t="s">
        <v>565</v>
      </c>
      <c r="AB131" s="251" t="s">
        <v>572</v>
      </c>
      <c r="AC131" s="251" t="s">
        <v>573</v>
      </c>
      <c r="AD131" s="251" t="s">
        <v>574</v>
      </c>
      <c r="AE131" s="255">
        <v>491761</v>
      </c>
      <c r="AF131" s="251" t="str">
        <f t="shared" si="7"/>
        <v>5.</v>
      </c>
      <c r="AG131" s="251" t="str">
        <f t="shared" si="7"/>
        <v>2.</v>
      </c>
      <c r="AH131" s="251" t="str">
        <f t="shared" si="7"/>
        <v>3.</v>
      </c>
      <c r="AI131" s="251" t="str">
        <f t="shared" si="7"/>
        <v>2.</v>
      </c>
      <c r="AJ131" s="251" t="str">
        <f t="shared" si="7"/>
        <v>5.</v>
      </c>
      <c r="AK131" s="251" t="str">
        <f t="shared" si="7"/>
        <v>1.</v>
      </c>
      <c r="AL131" s="251" t="str">
        <f t="shared" si="6"/>
        <v>1.</v>
      </c>
      <c r="AM131" s="251" t="str">
        <f t="shared" ref="AM131:AM194" si="8">CONCATENATE(AG131,AH131,AI131,AJ131,AK131,AL131)</f>
        <v>2.3.2.5.1.1.</v>
      </c>
    </row>
    <row r="132" spans="1:39">
      <c r="A132" s="251">
        <v>2022</v>
      </c>
      <c r="B132" s="251" t="s">
        <v>533</v>
      </c>
      <c r="C132" s="251" t="s">
        <v>534</v>
      </c>
      <c r="D132" s="251" t="s">
        <v>535</v>
      </c>
      <c r="E132" s="251" t="s">
        <v>536</v>
      </c>
      <c r="F132" s="251" t="s">
        <v>491</v>
      </c>
      <c r="G132" s="251" t="s">
        <v>537</v>
      </c>
      <c r="H132" s="251" t="s">
        <v>538</v>
      </c>
      <c r="I132" s="251" t="s">
        <v>539</v>
      </c>
      <c r="J132" s="251" t="s">
        <v>540</v>
      </c>
      <c r="K132" s="251" t="s">
        <v>541</v>
      </c>
      <c r="L132" s="251" t="s">
        <v>542</v>
      </c>
      <c r="M132" s="251" t="s">
        <v>543</v>
      </c>
      <c r="N132" s="251" t="s">
        <v>544</v>
      </c>
      <c r="O132" s="251" t="s">
        <v>636</v>
      </c>
      <c r="P132" s="251" t="s">
        <v>546</v>
      </c>
      <c r="Q132" s="251" t="s">
        <v>547</v>
      </c>
      <c r="R132" s="251">
        <v>1243</v>
      </c>
      <c r="S132" s="251" t="s">
        <v>548</v>
      </c>
      <c r="T132" s="251" t="s">
        <v>549</v>
      </c>
      <c r="U132" s="251" t="s">
        <v>637</v>
      </c>
      <c r="V132" s="251" t="s">
        <v>581</v>
      </c>
      <c r="W132" s="251" t="s">
        <v>582</v>
      </c>
      <c r="X132" s="251" t="s">
        <v>551</v>
      </c>
      <c r="Y132" s="251" t="s">
        <v>552</v>
      </c>
      <c r="Z132" s="251" t="s">
        <v>564</v>
      </c>
      <c r="AA132" s="251" t="s">
        <v>565</v>
      </c>
      <c r="AB132" s="251" t="s">
        <v>575</v>
      </c>
      <c r="AC132" s="251" t="s">
        <v>576</v>
      </c>
      <c r="AD132" s="251" t="s">
        <v>610</v>
      </c>
      <c r="AE132" s="255">
        <v>993</v>
      </c>
      <c r="AF132" s="251" t="str">
        <f t="shared" si="7"/>
        <v>5.</v>
      </c>
      <c r="AG132" s="251" t="str">
        <f t="shared" si="7"/>
        <v>2.</v>
      </c>
      <c r="AH132" s="251" t="str">
        <f t="shared" si="7"/>
        <v>3.</v>
      </c>
      <c r="AI132" s="251" t="str">
        <f t="shared" si="7"/>
        <v>2.</v>
      </c>
      <c r="AJ132" s="251" t="str">
        <f t="shared" si="7"/>
        <v>6.</v>
      </c>
      <c r="AK132" s="251" t="str">
        <f t="shared" si="7"/>
        <v>3.</v>
      </c>
      <c r="AL132" s="251" t="str">
        <f t="shared" si="6"/>
        <v>2.</v>
      </c>
      <c r="AM132" s="251" t="str">
        <f t="shared" si="8"/>
        <v>2.3.2.6.3.2.</v>
      </c>
    </row>
    <row r="133" spans="1:39">
      <c r="A133" s="251">
        <v>2022</v>
      </c>
      <c r="B133" s="251" t="s">
        <v>533</v>
      </c>
      <c r="C133" s="251" t="s">
        <v>534</v>
      </c>
      <c r="D133" s="251" t="s">
        <v>535</v>
      </c>
      <c r="E133" s="251" t="s">
        <v>536</v>
      </c>
      <c r="F133" s="251" t="s">
        <v>491</v>
      </c>
      <c r="G133" s="251" t="s">
        <v>537</v>
      </c>
      <c r="H133" s="251" t="s">
        <v>538</v>
      </c>
      <c r="I133" s="251" t="s">
        <v>539</v>
      </c>
      <c r="J133" s="251" t="s">
        <v>540</v>
      </c>
      <c r="K133" s="251" t="s">
        <v>541</v>
      </c>
      <c r="L133" s="251" t="s">
        <v>542</v>
      </c>
      <c r="M133" s="251" t="s">
        <v>543</v>
      </c>
      <c r="N133" s="251" t="s">
        <v>544</v>
      </c>
      <c r="O133" s="251" t="s">
        <v>636</v>
      </c>
      <c r="P133" s="251" t="s">
        <v>546</v>
      </c>
      <c r="Q133" s="251" t="s">
        <v>547</v>
      </c>
      <c r="R133" s="251">
        <v>1243</v>
      </c>
      <c r="S133" s="251" t="s">
        <v>548</v>
      </c>
      <c r="T133" s="251" t="s">
        <v>549</v>
      </c>
      <c r="U133" s="251" t="s">
        <v>637</v>
      </c>
      <c r="V133" s="251" t="s">
        <v>581</v>
      </c>
      <c r="W133" s="251" t="s">
        <v>582</v>
      </c>
      <c r="X133" s="251" t="s">
        <v>551</v>
      </c>
      <c r="Y133" s="251" t="s">
        <v>552</v>
      </c>
      <c r="Z133" s="251" t="s">
        <v>564</v>
      </c>
      <c r="AA133" s="251" t="s">
        <v>565</v>
      </c>
      <c r="AB133" s="251" t="s">
        <v>575</v>
      </c>
      <c r="AC133" s="251" t="s">
        <v>576</v>
      </c>
      <c r="AD133" s="251" t="s">
        <v>611</v>
      </c>
      <c r="AE133" s="255">
        <v>220</v>
      </c>
      <c r="AF133" s="251" t="str">
        <f t="shared" si="7"/>
        <v>5.</v>
      </c>
      <c r="AG133" s="251" t="str">
        <f t="shared" si="7"/>
        <v>2.</v>
      </c>
      <c r="AH133" s="251" t="str">
        <f t="shared" si="7"/>
        <v>3.</v>
      </c>
      <c r="AI133" s="251" t="str">
        <f t="shared" si="7"/>
        <v>2.</v>
      </c>
      <c r="AJ133" s="251" t="str">
        <f t="shared" si="7"/>
        <v>6.</v>
      </c>
      <c r="AK133" s="251" t="str">
        <f t="shared" si="7"/>
        <v>3.</v>
      </c>
      <c r="AL133" s="251" t="str">
        <f t="shared" si="6"/>
        <v>3.</v>
      </c>
      <c r="AM133" s="251" t="str">
        <f t="shared" si="8"/>
        <v>2.3.2.6.3.3.</v>
      </c>
    </row>
    <row r="134" spans="1:39">
      <c r="A134" s="251">
        <v>2022</v>
      </c>
      <c r="B134" s="251" t="s">
        <v>533</v>
      </c>
      <c r="C134" s="251" t="s">
        <v>534</v>
      </c>
      <c r="D134" s="251" t="s">
        <v>535</v>
      </c>
      <c r="E134" s="251" t="s">
        <v>536</v>
      </c>
      <c r="F134" s="251" t="s">
        <v>491</v>
      </c>
      <c r="G134" s="251" t="s">
        <v>537</v>
      </c>
      <c r="H134" s="251" t="s">
        <v>538</v>
      </c>
      <c r="I134" s="251" t="s">
        <v>539</v>
      </c>
      <c r="J134" s="251" t="s">
        <v>540</v>
      </c>
      <c r="K134" s="251" t="s">
        <v>541</v>
      </c>
      <c r="L134" s="251" t="s">
        <v>542</v>
      </c>
      <c r="M134" s="251" t="s">
        <v>543</v>
      </c>
      <c r="N134" s="251" t="s">
        <v>544</v>
      </c>
      <c r="O134" s="251" t="s">
        <v>636</v>
      </c>
      <c r="P134" s="251" t="s">
        <v>546</v>
      </c>
      <c r="Q134" s="251" t="s">
        <v>547</v>
      </c>
      <c r="R134" s="251">
        <v>1243</v>
      </c>
      <c r="S134" s="251" t="s">
        <v>548</v>
      </c>
      <c r="T134" s="251" t="s">
        <v>549</v>
      </c>
      <c r="U134" s="251" t="s">
        <v>637</v>
      </c>
      <c r="V134" s="251" t="s">
        <v>581</v>
      </c>
      <c r="W134" s="251" t="s">
        <v>582</v>
      </c>
      <c r="X134" s="251" t="s">
        <v>551</v>
      </c>
      <c r="Y134" s="251" t="s">
        <v>552</v>
      </c>
      <c r="Z134" s="251" t="s">
        <v>564</v>
      </c>
      <c r="AA134" s="251" t="s">
        <v>565</v>
      </c>
      <c r="AB134" s="251" t="s">
        <v>575</v>
      </c>
      <c r="AC134" s="251" t="s">
        <v>576</v>
      </c>
      <c r="AD134" s="251" t="s">
        <v>577</v>
      </c>
      <c r="AE134" s="255">
        <v>177415</v>
      </c>
      <c r="AF134" s="251" t="str">
        <f t="shared" si="7"/>
        <v>5.</v>
      </c>
      <c r="AG134" s="251" t="str">
        <f t="shared" si="7"/>
        <v>2.</v>
      </c>
      <c r="AH134" s="251" t="str">
        <f t="shared" si="7"/>
        <v>3.</v>
      </c>
      <c r="AI134" s="251" t="str">
        <f t="shared" si="7"/>
        <v>2.</v>
      </c>
      <c r="AJ134" s="251" t="str">
        <f t="shared" si="7"/>
        <v>6.</v>
      </c>
      <c r="AK134" s="251" t="str">
        <f t="shared" si="7"/>
        <v>3.</v>
      </c>
      <c r="AL134" s="251" t="str">
        <f t="shared" si="6"/>
        <v>4.</v>
      </c>
      <c r="AM134" s="251" t="str">
        <f t="shared" si="8"/>
        <v>2.3.2.6.3.4.</v>
      </c>
    </row>
    <row r="135" spans="1:39">
      <c r="A135" s="251">
        <v>2022</v>
      </c>
      <c r="B135" s="251" t="s">
        <v>533</v>
      </c>
      <c r="C135" s="251" t="s">
        <v>534</v>
      </c>
      <c r="D135" s="251" t="s">
        <v>535</v>
      </c>
      <c r="E135" s="251" t="s">
        <v>536</v>
      </c>
      <c r="F135" s="251" t="s">
        <v>491</v>
      </c>
      <c r="G135" s="251" t="s">
        <v>537</v>
      </c>
      <c r="H135" s="251" t="s">
        <v>538</v>
      </c>
      <c r="I135" s="251" t="s">
        <v>539</v>
      </c>
      <c r="J135" s="251" t="s">
        <v>540</v>
      </c>
      <c r="K135" s="251" t="s">
        <v>541</v>
      </c>
      <c r="L135" s="251" t="s">
        <v>542</v>
      </c>
      <c r="M135" s="251" t="s">
        <v>543</v>
      </c>
      <c r="N135" s="251" t="s">
        <v>544</v>
      </c>
      <c r="O135" s="251" t="s">
        <v>636</v>
      </c>
      <c r="P135" s="251" t="s">
        <v>546</v>
      </c>
      <c r="Q135" s="251" t="s">
        <v>547</v>
      </c>
      <c r="R135" s="251">
        <v>1243</v>
      </c>
      <c r="S135" s="251" t="s">
        <v>548</v>
      </c>
      <c r="T135" s="251" t="s">
        <v>549</v>
      </c>
      <c r="U135" s="251" t="s">
        <v>637</v>
      </c>
      <c r="V135" s="251" t="s">
        <v>581</v>
      </c>
      <c r="W135" s="251" t="s">
        <v>582</v>
      </c>
      <c r="X135" s="251" t="s">
        <v>551</v>
      </c>
      <c r="Y135" s="251" t="s">
        <v>552</v>
      </c>
      <c r="Z135" s="251" t="s">
        <v>564</v>
      </c>
      <c r="AA135" s="251" t="s">
        <v>565</v>
      </c>
      <c r="AB135" s="251" t="s">
        <v>575</v>
      </c>
      <c r="AC135" s="251" t="s">
        <v>576</v>
      </c>
      <c r="AD135" s="251" t="s">
        <v>612</v>
      </c>
      <c r="AE135" s="255">
        <v>8067</v>
      </c>
      <c r="AF135" s="251" t="str">
        <f t="shared" si="7"/>
        <v>5.</v>
      </c>
      <c r="AG135" s="251" t="str">
        <f t="shared" si="7"/>
        <v>2.</v>
      </c>
      <c r="AH135" s="251" t="str">
        <f t="shared" si="7"/>
        <v>3.</v>
      </c>
      <c r="AI135" s="251" t="str">
        <f t="shared" si="7"/>
        <v>2.</v>
      </c>
      <c r="AJ135" s="251" t="str">
        <f t="shared" si="7"/>
        <v>6.</v>
      </c>
      <c r="AK135" s="251" t="str">
        <f t="shared" si="7"/>
        <v>3.</v>
      </c>
      <c r="AL135" s="251" t="str">
        <f t="shared" si="6"/>
        <v>99</v>
      </c>
      <c r="AM135" s="251" t="str">
        <f t="shared" si="8"/>
        <v>2.3.2.6.3.99</v>
      </c>
    </row>
    <row r="136" spans="1:39">
      <c r="A136" s="251">
        <v>2022</v>
      </c>
      <c r="B136" s="251" t="s">
        <v>533</v>
      </c>
      <c r="C136" s="251" t="s">
        <v>534</v>
      </c>
      <c r="D136" s="251" t="s">
        <v>535</v>
      </c>
      <c r="E136" s="251" t="s">
        <v>536</v>
      </c>
      <c r="F136" s="251" t="s">
        <v>491</v>
      </c>
      <c r="G136" s="251" t="s">
        <v>537</v>
      </c>
      <c r="H136" s="251" t="s">
        <v>538</v>
      </c>
      <c r="I136" s="251" t="s">
        <v>539</v>
      </c>
      <c r="J136" s="251" t="s">
        <v>540</v>
      </c>
      <c r="K136" s="251" t="s">
        <v>541</v>
      </c>
      <c r="L136" s="251" t="s">
        <v>542</v>
      </c>
      <c r="M136" s="251" t="s">
        <v>543</v>
      </c>
      <c r="N136" s="251" t="s">
        <v>544</v>
      </c>
      <c r="O136" s="251" t="s">
        <v>636</v>
      </c>
      <c r="P136" s="251" t="s">
        <v>546</v>
      </c>
      <c r="Q136" s="251" t="s">
        <v>547</v>
      </c>
      <c r="R136" s="251">
        <v>1243</v>
      </c>
      <c r="S136" s="251" t="s">
        <v>548</v>
      </c>
      <c r="T136" s="251" t="s">
        <v>549</v>
      </c>
      <c r="U136" s="251" t="s">
        <v>637</v>
      </c>
      <c r="V136" s="251" t="s">
        <v>581</v>
      </c>
      <c r="W136" s="251" t="s">
        <v>582</v>
      </c>
      <c r="X136" s="251" t="s">
        <v>551</v>
      </c>
      <c r="Y136" s="251" t="s">
        <v>552</v>
      </c>
      <c r="Z136" s="251" t="s">
        <v>564</v>
      </c>
      <c r="AA136" s="251" t="s">
        <v>565</v>
      </c>
      <c r="AB136" s="251" t="s">
        <v>578</v>
      </c>
      <c r="AC136" s="251" t="s">
        <v>579</v>
      </c>
      <c r="AD136" s="251" t="s">
        <v>580</v>
      </c>
      <c r="AE136" s="255">
        <v>11748486</v>
      </c>
      <c r="AF136" s="251" t="str">
        <f t="shared" si="7"/>
        <v>5.</v>
      </c>
      <c r="AG136" s="251" t="str">
        <f t="shared" si="7"/>
        <v>2.</v>
      </c>
      <c r="AH136" s="251" t="str">
        <f t="shared" si="7"/>
        <v>3.</v>
      </c>
      <c r="AI136" s="251" t="str">
        <f t="shared" si="7"/>
        <v>2.</v>
      </c>
      <c r="AJ136" s="251" t="str">
        <f t="shared" si="7"/>
        <v>7.</v>
      </c>
      <c r="AK136" s="251" t="str">
        <f t="shared" si="7"/>
        <v>11</v>
      </c>
      <c r="AL136" s="251" t="str">
        <f t="shared" si="6"/>
        <v>99</v>
      </c>
      <c r="AM136" s="251" t="str">
        <f t="shared" si="8"/>
        <v>2.3.2.7.1199</v>
      </c>
    </row>
    <row r="137" spans="1:39">
      <c r="A137" s="251">
        <v>2022</v>
      </c>
      <c r="B137" s="251" t="s">
        <v>533</v>
      </c>
      <c r="C137" s="251" t="s">
        <v>534</v>
      </c>
      <c r="D137" s="251" t="s">
        <v>535</v>
      </c>
      <c r="E137" s="251" t="s">
        <v>536</v>
      </c>
      <c r="F137" s="251" t="s">
        <v>491</v>
      </c>
      <c r="G137" s="251" t="s">
        <v>537</v>
      </c>
      <c r="H137" s="251" t="s">
        <v>538</v>
      </c>
      <c r="I137" s="251" t="s">
        <v>539</v>
      </c>
      <c r="J137" s="251" t="s">
        <v>540</v>
      </c>
      <c r="K137" s="251" t="s">
        <v>541</v>
      </c>
      <c r="L137" s="251" t="s">
        <v>542</v>
      </c>
      <c r="M137" s="251" t="s">
        <v>543</v>
      </c>
      <c r="N137" s="251" t="s">
        <v>544</v>
      </c>
      <c r="O137" s="251" t="s">
        <v>636</v>
      </c>
      <c r="P137" s="251" t="s">
        <v>546</v>
      </c>
      <c r="Q137" s="251" t="s">
        <v>547</v>
      </c>
      <c r="R137" s="251">
        <v>1243</v>
      </c>
      <c r="S137" s="251" t="s">
        <v>548</v>
      </c>
      <c r="T137" s="251" t="s">
        <v>549</v>
      </c>
      <c r="U137" s="251" t="s">
        <v>637</v>
      </c>
      <c r="V137" s="251" t="s">
        <v>581</v>
      </c>
      <c r="W137" s="251" t="s">
        <v>582</v>
      </c>
      <c r="X137" s="251" t="s">
        <v>551</v>
      </c>
      <c r="Y137" s="251" t="s">
        <v>552</v>
      </c>
      <c r="Z137" s="251" t="s">
        <v>564</v>
      </c>
      <c r="AA137" s="251" t="s">
        <v>565</v>
      </c>
      <c r="AB137" s="251" t="s">
        <v>613</v>
      </c>
      <c r="AC137" s="251" t="s">
        <v>614</v>
      </c>
      <c r="AD137" s="251" t="s">
        <v>614</v>
      </c>
      <c r="AE137" s="255">
        <v>690265</v>
      </c>
      <c r="AF137" s="251" t="str">
        <f t="shared" si="7"/>
        <v>5.</v>
      </c>
      <c r="AG137" s="251" t="str">
        <f t="shared" si="7"/>
        <v>2.</v>
      </c>
      <c r="AH137" s="251" t="str">
        <f t="shared" si="7"/>
        <v>3.</v>
      </c>
      <c r="AI137" s="251" t="str">
        <f t="shared" si="7"/>
        <v>2.</v>
      </c>
      <c r="AJ137" s="251" t="str">
        <f t="shared" si="7"/>
        <v>8.</v>
      </c>
      <c r="AK137" s="251" t="str">
        <f t="shared" si="7"/>
        <v>1.</v>
      </c>
      <c r="AL137" s="251" t="str">
        <f t="shared" si="6"/>
        <v>1.</v>
      </c>
      <c r="AM137" s="251" t="str">
        <f t="shared" si="8"/>
        <v>2.3.2.8.1.1.</v>
      </c>
    </row>
    <row r="138" spans="1:39">
      <c r="A138" s="251">
        <v>2022</v>
      </c>
      <c r="B138" s="251" t="s">
        <v>533</v>
      </c>
      <c r="C138" s="251" t="s">
        <v>534</v>
      </c>
      <c r="D138" s="251" t="s">
        <v>535</v>
      </c>
      <c r="E138" s="251" t="s">
        <v>536</v>
      </c>
      <c r="F138" s="251" t="s">
        <v>491</v>
      </c>
      <c r="G138" s="251" t="s">
        <v>537</v>
      </c>
      <c r="H138" s="251" t="s">
        <v>538</v>
      </c>
      <c r="I138" s="251" t="s">
        <v>539</v>
      </c>
      <c r="J138" s="251" t="s">
        <v>540</v>
      </c>
      <c r="K138" s="251" t="s">
        <v>541</v>
      </c>
      <c r="L138" s="251" t="s">
        <v>542</v>
      </c>
      <c r="M138" s="251" t="s">
        <v>543</v>
      </c>
      <c r="N138" s="251" t="s">
        <v>544</v>
      </c>
      <c r="O138" s="251" t="s">
        <v>636</v>
      </c>
      <c r="P138" s="251" t="s">
        <v>546</v>
      </c>
      <c r="Q138" s="251" t="s">
        <v>547</v>
      </c>
      <c r="R138" s="251">
        <v>1243</v>
      </c>
      <c r="S138" s="251" t="s">
        <v>548</v>
      </c>
      <c r="T138" s="251" t="s">
        <v>549</v>
      </c>
      <c r="U138" s="251" t="s">
        <v>637</v>
      </c>
      <c r="V138" s="251" t="s">
        <v>581</v>
      </c>
      <c r="W138" s="251" t="s">
        <v>582</v>
      </c>
      <c r="X138" s="251" t="s">
        <v>551</v>
      </c>
      <c r="Y138" s="251" t="s">
        <v>552</v>
      </c>
      <c r="Z138" s="251" t="s">
        <v>564</v>
      </c>
      <c r="AA138" s="251" t="s">
        <v>565</v>
      </c>
      <c r="AB138" s="251" t="s">
        <v>613</v>
      </c>
      <c r="AC138" s="251" t="s">
        <v>614</v>
      </c>
      <c r="AD138" s="251" t="s">
        <v>615</v>
      </c>
      <c r="AE138" s="255">
        <v>51156</v>
      </c>
      <c r="AF138" s="251" t="str">
        <f t="shared" si="7"/>
        <v>5.</v>
      </c>
      <c r="AG138" s="251" t="str">
        <f t="shared" si="7"/>
        <v>2.</v>
      </c>
      <c r="AH138" s="251" t="str">
        <f t="shared" si="7"/>
        <v>3.</v>
      </c>
      <c r="AI138" s="251" t="str">
        <f t="shared" si="7"/>
        <v>2.</v>
      </c>
      <c r="AJ138" s="251" t="str">
        <f t="shared" si="7"/>
        <v>8.</v>
      </c>
      <c r="AK138" s="251" t="str">
        <f t="shared" si="7"/>
        <v>1.</v>
      </c>
      <c r="AL138" s="251" t="str">
        <f t="shared" si="6"/>
        <v>2.</v>
      </c>
      <c r="AM138" s="251" t="str">
        <f t="shared" si="8"/>
        <v>2.3.2.8.1.2.</v>
      </c>
    </row>
    <row r="139" spans="1:39">
      <c r="A139" s="251">
        <v>2022</v>
      </c>
      <c r="B139" s="251" t="s">
        <v>533</v>
      </c>
      <c r="C139" s="251" t="s">
        <v>534</v>
      </c>
      <c r="D139" s="251" t="s">
        <v>535</v>
      </c>
      <c r="E139" s="251" t="s">
        <v>536</v>
      </c>
      <c r="F139" s="251" t="s">
        <v>491</v>
      </c>
      <c r="G139" s="251" t="s">
        <v>537</v>
      </c>
      <c r="H139" s="251" t="s">
        <v>538</v>
      </c>
      <c r="I139" s="251" t="s">
        <v>539</v>
      </c>
      <c r="J139" s="251" t="s">
        <v>540</v>
      </c>
      <c r="K139" s="251" t="s">
        <v>541</v>
      </c>
      <c r="L139" s="251" t="s">
        <v>542</v>
      </c>
      <c r="M139" s="251" t="s">
        <v>543</v>
      </c>
      <c r="N139" s="251" t="s">
        <v>544</v>
      </c>
      <c r="O139" s="251" t="s">
        <v>636</v>
      </c>
      <c r="P139" s="251" t="s">
        <v>546</v>
      </c>
      <c r="Q139" s="251" t="s">
        <v>547</v>
      </c>
      <c r="R139" s="251">
        <v>1243</v>
      </c>
      <c r="S139" s="251" t="s">
        <v>548</v>
      </c>
      <c r="T139" s="251" t="s">
        <v>549</v>
      </c>
      <c r="U139" s="251" t="s">
        <v>637</v>
      </c>
      <c r="V139" s="251" t="s">
        <v>581</v>
      </c>
      <c r="W139" s="251" t="s">
        <v>582</v>
      </c>
      <c r="X139" s="251" t="s">
        <v>551</v>
      </c>
      <c r="Y139" s="251" t="s">
        <v>552</v>
      </c>
      <c r="Z139" s="251" t="s">
        <v>564</v>
      </c>
      <c r="AA139" s="251" t="s">
        <v>565</v>
      </c>
      <c r="AB139" s="251" t="s">
        <v>613</v>
      </c>
      <c r="AC139" s="251" t="s">
        <v>614</v>
      </c>
      <c r="AD139" s="251" t="s">
        <v>616</v>
      </c>
      <c r="AE139" s="255">
        <v>15600</v>
      </c>
      <c r="AF139" s="251" t="str">
        <f t="shared" si="7"/>
        <v>5.</v>
      </c>
      <c r="AG139" s="251" t="str">
        <f t="shared" si="7"/>
        <v>2.</v>
      </c>
      <c r="AH139" s="251" t="str">
        <f t="shared" si="7"/>
        <v>3.</v>
      </c>
      <c r="AI139" s="251" t="str">
        <f t="shared" si="7"/>
        <v>2.</v>
      </c>
      <c r="AJ139" s="251" t="str">
        <f t="shared" si="7"/>
        <v>8.</v>
      </c>
      <c r="AK139" s="251" t="str">
        <f t="shared" si="7"/>
        <v>1.</v>
      </c>
      <c r="AL139" s="251" t="str">
        <f t="shared" si="6"/>
        <v>4.</v>
      </c>
      <c r="AM139" s="251" t="str">
        <f t="shared" si="8"/>
        <v>2.3.2.8.1.4.</v>
      </c>
    </row>
    <row r="140" spans="1:39">
      <c r="A140" s="251">
        <v>2022</v>
      </c>
      <c r="B140" s="251" t="s">
        <v>533</v>
      </c>
      <c r="C140" s="251" t="s">
        <v>534</v>
      </c>
      <c r="D140" s="251" t="s">
        <v>535</v>
      </c>
      <c r="E140" s="251" t="s">
        <v>536</v>
      </c>
      <c r="F140" s="251" t="s">
        <v>491</v>
      </c>
      <c r="G140" s="251" t="s">
        <v>537</v>
      </c>
      <c r="H140" s="251" t="s">
        <v>538</v>
      </c>
      <c r="I140" s="251" t="s">
        <v>539</v>
      </c>
      <c r="J140" s="251" t="s">
        <v>540</v>
      </c>
      <c r="K140" s="251" t="s">
        <v>541</v>
      </c>
      <c r="L140" s="251" t="s">
        <v>542</v>
      </c>
      <c r="M140" s="251" t="s">
        <v>543</v>
      </c>
      <c r="N140" s="251" t="s">
        <v>544</v>
      </c>
      <c r="O140" s="251" t="s">
        <v>636</v>
      </c>
      <c r="P140" s="251" t="s">
        <v>546</v>
      </c>
      <c r="Q140" s="251" t="s">
        <v>547</v>
      </c>
      <c r="R140" s="251">
        <v>1243</v>
      </c>
      <c r="S140" s="251" t="s">
        <v>548</v>
      </c>
      <c r="T140" s="251" t="s">
        <v>549</v>
      </c>
      <c r="U140" s="251" t="s">
        <v>637</v>
      </c>
      <c r="V140" s="251" t="s">
        <v>581</v>
      </c>
      <c r="W140" s="251" t="s">
        <v>582</v>
      </c>
      <c r="X140" s="251" t="s">
        <v>551</v>
      </c>
      <c r="Y140" s="251" t="s">
        <v>552</v>
      </c>
      <c r="Z140" s="251" t="s">
        <v>617</v>
      </c>
      <c r="AA140" s="251" t="s">
        <v>618</v>
      </c>
      <c r="AB140" s="251" t="s">
        <v>619</v>
      </c>
      <c r="AC140" s="251" t="s">
        <v>620</v>
      </c>
      <c r="AD140" s="251" t="s">
        <v>621</v>
      </c>
      <c r="AE140" s="255">
        <v>24567</v>
      </c>
      <c r="AF140" s="251" t="str">
        <f t="shared" si="7"/>
        <v>5.</v>
      </c>
      <c r="AG140" s="251" t="str">
        <f t="shared" si="7"/>
        <v>2.</v>
      </c>
      <c r="AH140" s="251" t="str">
        <f t="shared" si="7"/>
        <v>5.</v>
      </c>
      <c r="AI140" s="251" t="str">
        <f t="shared" si="7"/>
        <v>4.</v>
      </c>
      <c r="AJ140" s="251" t="str">
        <f t="shared" si="7"/>
        <v>3.</v>
      </c>
      <c r="AK140" s="251" t="str">
        <f t="shared" si="7"/>
        <v>2.</v>
      </c>
      <c r="AL140" s="251" t="str">
        <f t="shared" si="6"/>
        <v>1.</v>
      </c>
      <c r="AM140" s="251" t="str">
        <f t="shared" si="8"/>
        <v>2.5.4.3.2.1.</v>
      </c>
    </row>
    <row r="141" spans="1:39">
      <c r="A141" s="251">
        <v>2022</v>
      </c>
      <c r="B141" s="251" t="s">
        <v>533</v>
      </c>
      <c r="C141" s="251" t="s">
        <v>534</v>
      </c>
      <c r="D141" s="251" t="s">
        <v>535</v>
      </c>
      <c r="E141" s="251" t="s">
        <v>536</v>
      </c>
      <c r="F141" s="251" t="s">
        <v>491</v>
      </c>
      <c r="G141" s="251" t="s">
        <v>537</v>
      </c>
      <c r="H141" s="251" t="s">
        <v>538</v>
      </c>
      <c r="I141" s="251" t="s">
        <v>539</v>
      </c>
      <c r="J141" s="251" t="s">
        <v>540</v>
      </c>
      <c r="K141" s="251" t="s">
        <v>541</v>
      </c>
      <c r="L141" s="251" t="s">
        <v>542</v>
      </c>
      <c r="M141" s="251" t="s">
        <v>543</v>
      </c>
      <c r="N141" s="251" t="s">
        <v>544</v>
      </c>
      <c r="O141" s="251" t="s">
        <v>638</v>
      </c>
      <c r="P141" s="251" t="s">
        <v>546</v>
      </c>
      <c r="Q141" s="251" t="s">
        <v>547</v>
      </c>
      <c r="R141" s="251">
        <v>6</v>
      </c>
      <c r="S141" s="251" t="s">
        <v>548</v>
      </c>
      <c r="T141" s="251" t="s">
        <v>549</v>
      </c>
      <c r="U141" s="251" t="s">
        <v>639</v>
      </c>
      <c r="V141" s="251" t="s">
        <v>38</v>
      </c>
      <c r="W141" s="251" t="s">
        <v>550</v>
      </c>
      <c r="X141" s="251" t="s">
        <v>551</v>
      </c>
      <c r="Y141" s="251" t="s">
        <v>552</v>
      </c>
      <c r="Z141" s="251" t="s">
        <v>564</v>
      </c>
      <c r="AA141" s="251" t="s">
        <v>565</v>
      </c>
      <c r="AB141" s="251" t="s">
        <v>613</v>
      </c>
      <c r="AC141" s="251" t="s">
        <v>614</v>
      </c>
      <c r="AD141" s="251" t="s">
        <v>614</v>
      </c>
      <c r="AE141" s="255">
        <v>343200</v>
      </c>
      <c r="AF141" s="251" t="str">
        <f t="shared" si="7"/>
        <v>5.</v>
      </c>
      <c r="AG141" s="251" t="str">
        <f t="shared" si="7"/>
        <v>2.</v>
      </c>
      <c r="AH141" s="251" t="str">
        <f t="shared" si="7"/>
        <v>3.</v>
      </c>
      <c r="AI141" s="251" t="str">
        <f t="shared" si="7"/>
        <v>2.</v>
      </c>
      <c r="AJ141" s="251" t="str">
        <f t="shared" si="7"/>
        <v>8.</v>
      </c>
      <c r="AK141" s="251" t="str">
        <f t="shared" si="7"/>
        <v>1.</v>
      </c>
      <c r="AL141" s="251" t="str">
        <f t="shared" si="6"/>
        <v>1.</v>
      </c>
      <c r="AM141" s="251" t="str">
        <f t="shared" si="8"/>
        <v>2.3.2.8.1.1.</v>
      </c>
    </row>
    <row r="142" spans="1:39">
      <c r="A142" s="251">
        <v>2022</v>
      </c>
      <c r="B142" s="251" t="s">
        <v>533</v>
      </c>
      <c r="C142" s="251" t="s">
        <v>534</v>
      </c>
      <c r="D142" s="251" t="s">
        <v>535</v>
      </c>
      <c r="E142" s="251" t="s">
        <v>536</v>
      </c>
      <c r="F142" s="251" t="s">
        <v>491</v>
      </c>
      <c r="G142" s="251" t="s">
        <v>537</v>
      </c>
      <c r="H142" s="251" t="s">
        <v>538</v>
      </c>
      <c r="I142" s="251" t="s">
        <v>539</v>
      </c>
      <c r="J142" s="251" t="s">
        <v>540</v>
      </c>
      <c r="K142" s="251" t="s">
        <v>541</v>
      </c>
      <c r="L142" s="251" t="s">
        <v>542</v>
      </c>
      <c r="M142" s="251" t="s">
        <v>543</v>
      </c>
      <c r="N142" s="251" t="s">
        <v>544</v>
      </c>
      <c r="O142" s="251" t="s">
        <v>638</v>
      </c>
      <c r="P142" s="251" t="s">
        <v>546</v>
      </c>
      <c r="Q142" s="251" t="s">
        <v>547</v>
      </c>
      <c r="R142" s="251">
        <v>6</v>
      </c>
      <c r="S142" s="251" t="s">
        <v>548</v>
      </c>
      <c r="T142" s="251" t="s">
        <v>549</v>
      </c>
      <c r="U142" s="251" t="s">
        <v>639</v>
      </c>
      <c r="V142" s="251" t="s">
        <v>38</v>
      </c>
      <c r="W142" s="251" t="s">
        <v>550</v>
      </c>
      <c r="X142" s="251" t="s">
        <v>551</v>
      </c>
      <c r="Y142" s="251" t="s">
        <v>552</v>
      </c>
      <c r="Z142" s="251" t="s">
        <v>564</v>
      </c>
      <c r="AA142" s="251" t="s">
        <v>565</v>
      </c>
      <c r="AB142" s="251" t="s">
        <v>613</v>
      </c>
      <c r="AC142" s="251" t="s">
        <v>614</v>
      </c>
      <c r="AD142" s="251" t="s">
        <v>615</v>
      </c>
      <c r="AE142" s="255">
        <v>19764</v>
      </c>
      <c r="AF142" s="251" t="str">
        <f t="shared" si="7"/>
        <v>5.</v>
      </c>
      <c r="AG142" s="251" t="str">
        <f t="shared" si="7"/>
        <v>2.</v>
      </c>
      <c r="AH142" s="251" t="str">
        <f t="shared" si="7"/>
        <v>3.</v>
      </c>
      <c r="AI142" s="251" t="str">
        <f t="shared" si="7"/>
        <v>2.</v>
      </c>
      <c r="AJ142" s="251" t="str">
        <f t="shared" si="7"/>
        <v>8.</v>
      </c>
      <c r="AK142" s="251" t="str">
        <f t="shared" si="7"/>
        <v>1.</v>
      </c>
      <c r="AL142" s="251" t="str">
        <f t="shared" si="6"/>
        <v>2.</v>
      </c>
      <c r="AM142" s="251" t="str">
        <f t="shared" si="8"/>
        <v>2.3.2.8.1.2.</v>
      </c>
    </row>
    <row r="143" spans="1:39">
      <c r="A143" s="251">
        <v>2022</v>
      </c>
      <c r="B143" s="251" t="s">
        <v>533</v>
      </c>
      <c r="C143" s="251" t="s">
        <v>534</v>
      </c>
      <c r="D143" s="251" t="s">
        <v>535</v>
      </c>
      <c r="E143" s="251" t="s">
        <v>536</v>
      </c>
      <c r="F143" s="251" t="s">
        <v>491</v>
      </c>
      <c r="G143" s="251" t="s">
        <v>537</v>
      </c>
      <c r="H143" s="251" t="s">
        <v>538</v>
      </c>
      <c r="I143" s="251" t="s">
        <v>539</v>
      </c>
      <c r="J143" s="251" t="s">
        <v>540</v>
      </c>
      <c r="K143" s="251" t="s">
        <v>541</v>
      </c>
      <c r="L143" s="251" t="s">
        <v>542</v>
      </c>
      <c r="M143" s="251" t="s">
        <v>543</v>
      </c>
      <c r="N143" s="251" t="s">
        <v>544</v>
      </c>
      <c r="O143" s="251" t="s">
        <v>638</v>
      </c>
      <c r="P143" s="251" t="s">
        <v>546</v>
      </c>
      <c r="Q143" s="251" t="s">
        <v>547</v>
      </c>
      <c r="R143" s="251">
        <v>6</v>
      </c>
      <c r="S143" s="251" t="s">
        <v>548</v>
      </c>
      <c r="T143" s="251" t="s">
        <v>549</v>
      </c>
      <c r="U143" s="251" t="s">
        <v>639</v>
      </c>
      <c r="V143" s="251" t="s">
        <v>38</v>
      </c>
      <c r="W143" s="251" t="s">
        <v>550</v>
      </c>
      <c r="X143" s="251" t="s">
        <v>551</v>
      </c>
      <c r="Y143" s="251" t="s">
        <v>552</v>
      </c>
      <c r="Z143" s="251" t="s">
        <v>564</v>
      </c>
      <c r="AA143" s="251" t="s">
        <v>565</v>
      </c>
      <c r="AB143" s="251" t="s">
        <v>613</v>
      </c>
      <c r="AC143" s="251" t="s">
        <v>614</v>
      </c>
      <c r="AD143" s="251" t="s">
        <v>616</v>
      </c>
      <c r="AE143" s="255">
        <v>4800</v>
      </c>
      <c r="AF143" s="251" t="str">
        <f t="shared" si="7"/>
        <v>5.</v>
      </c>
      <c r="AG143" s="251" t="str">
        <f t="shared" si="7"/>
        <v>2.</v>
      </c>
      <c r="AH143" s="251" t="str">
        <f t="shared" si="7"/>
        <v>3.</v>
      </c>
      <c r="AI143" s="251" t="str">
        <f t="shared" si="7"/>
        <v>2.</v>
      </c>
      <c r="AJ143" s="251" t="str">
        <f t="shared" si="7"/>
        <v>8.</v>
      </c>
      <c r="AK143" s="251" t="str">
        <f t="shared" si="7"/>
        <v>1.</v>
      </c>
      <c r="AL143" s="251" t="str">
        <f t="shared" si="6"/>
        <v>4.</v>
      </c>
      <c r="AM143" s="251" t="str">
        <f t="shared" si="8"/>
        <v>2.3.2.8.1.4.</v>
      </c>
    </row>
    <row r="144" spans="1:39">
      <c r="A144" s="251">
        <v>2022</v>
      </c>
      <c r="B144" s="251" t="s">
        <v>533</v>
      </c>
      <c r="C144" s="251" t="s">
        <v>534</v>
      </c>
      <c r="D144" s="251" t="s">
        <v>535</v>
      </c>
      <c r="E144" s="251" t="s">
        <v>536</v>
      </c>
      <c r="F144" s="251" t="s">
        <v>491</v>
      </c>
      <c r="G144" s="251" t="s">
        <v>537</v>
      </c>
      <c r="H144" s="251" t="s">
        <v>538</v>
      </c>
      <c r="I144" s="251" t="s">
        <v>539</v>
      </c>
      <c r="J144" s="251" t="s">
        <v>540</v>
      </c>
      <c r="K144" s="251" t="s">
        <v>541</v>
      </c>
      <c r="L144" s="251" t="s">
        <v>542</v>
      </c>
      <c r="M144" s="251" t="s">
        <v>543</v>
      </c>
      <c r="N144" s="251" t="s">
        <v>544</v>
      </c>
      <c r="O144" s="251" t="s">
        <v>638</v>
      </c>
      <c r="P144" s="251" t="s">
        <v>546</v>
      </c>
      <c r="Q144" s="251" t="s">
        <v>547</v>
      </c>
      <c r="R144" s="251">
        <v>6</v>
      </c>
      <c r="S144" s="251" t="s">
        <v>548</v>
      </c>
      <c r="T144" s="251" t="s">
        <v>549</v>
      </c>
      <c r="U144" s="251" t="s">
        <v>639</v>
      </c>
      <c r="V144" s="251" t="s">
        <v>581</v>
      </c>
      <c r="W144" s="251" t="s">
        <v>582</v>
      </c>
      <c r="X144" s="251" t="s">
        <v>551</v>
      </c>
      <c r="Y144" s="251" t="s">
        <v>552</v>
      </c>
      <c r="Z144" s="251" t="s">
        <v>553</v>
      </c>
      <c r="AA144" s="251" t="s">
        <v>554</v>
      </c>
      <c r="AB144" s="251" t="s">
        <v>555</v>
      </c>
      <c r="AC144" s="251" t="s">
        <v>555</v>
      </c>
      <c r="AD144" s="251" t="s">
        <v>556</v>
      </c>
      <c r="AE144" s="255">
        <v>536484</v>
      </c>
      <c r="AF144" s="251" t="str">
        <f t="shared" si="7"/>
        <v>5.</v>
      </c>
      <c r="AG144" s="251" t="str">
        <f t="shared" si="7"/>
        <v>2.</v>
      </c>
      <c r="AH144" s="251" t="str">
        <f t="shared" si="7"/>
        <v>1.</v>
      </c>
      <c r="AI144" s="251" t="str">
        <f t="shared" si="7"/>
        <v>1.</v>
      </c>
      <c r="AJ144" s="251" t="str">
        <f t="shared" si="7"/>
        <v>1.</v>
      </c>
      <c r="AK144" s="251" t="str">
        <f t="shared" si="7"/>
        <v>1.</v>
      </c>
      <c r="AL144" s="251" t="str">
        <f t="shared" si="6"/>
        <v>4.</v>
      </c>
      <c r="AM144" s="251" t="str">
        <f t="shared" si="8"/>
        <v>2.1.1.1.1.4.</v>
      </c>
    </row>
    <row r="145" spans="1:39">
      <c r="A145" s="251">
        <v>2022</v>
      </c>
      <c r="B145" s="251" t="s">
        <v>533</v>
      </c>
      <c r="C145" s="251" t="s">
        <v>534</v>
      </c>
      <c r="D145" s="251" t="s">
        <v>535</v>
      </c>
      <c r="E145" s="251" t="s">
        <v>536</v>
      </c>
      <c r="F145" s="251" t="s">
        <v>491</v>
      </c>
      <c r="G145" s="251" t="s">
        <v>537</v>
      </c>
      <c r="H145" s="251" t="s">
        <v>538</v>
      </c>
      <c r="I145" s="251" t="s">
        <v>539</v>
      </c>
      <c r="J145" s="251" t="s">
        <v>540</v>
      </c>
      <c r="K145" s="251" t="s">
        <v>541</v>
      </c>
      <c r="L145" s="251" t="s">
        <v>542</v>
      </c>
      <c r="M145" s="251" t="s">
        <v>543</v>
      </c>
      <c r="N145" s="251" t="s">
        <v>544</v>
      </c>
      <c r="O145" s="251" t="s">
        <v>638</v>
      </c>
      <c r="P145" s="251" t="s">
        <v>546</v>
      </c>
      <c r="Q145" s="251" t="s">
        <v>547</v>
      </c>
      <c r="R145" s="251">
        <v>6</v>
      </c>
      <c r="S145" s="251" t="s">
        <v>548</v>
      </c>
      <c r="T145" s="251" t="s">
        <v>549</v>
      </c>
      <c r="U145" s="251" t="s">
        <v>639</v>
      </c>
      <c r="V145" s="251" t="s">
        <v>581</v>
      </c>
      <c r="W145" s="251" t="s">
        <v>582</v>
      </c>
      <c r="X145" s="251" t="s">
        <v>551</v>
      </c>
      <c r="Y145" s="251" t="s">
        <v>552</v>
      </c>
      <c r="Z145" s="251" t="s">
        <v>553</v>
      </c>
      <c r="AA145" s="251" t="s">
        <v>554</v>
      </c>
      <c r="AB145" s="251" t="s">
        <v>557</v>
      </c>
      <c r="AC145" s="251" t="s">
        <v>558</v>
      </c>
      <c r="AD145" s="251" t="s">
        <v>559</v>
      </c>
      <c r="AE145" s="255">
        <v>88244</v>
      </c>
      <c r="AF145" s="251" t="str">
        <f t="shared" si="7"/>
        <v>5.</v>
      </c>
      <c r="AG145" s="251" t="str">
        <f t="shared" si="7"/>
        <v>2.</v>
      </c>
      <c r="AH145" s="251" t="str">
        <f t="shared" si="7"/>
        <v>1.</v>
      </c>
      <c r="AI145" s="251" t="str">
        <f t="shared" si="7"/>
        <v>1.</v>
      </c>
      <c r="AJ145" s="251" t="str">
        <f t="shared" si="7"/>
        <v>9.</v>
      </c>
      <c r="AK145" s="251" t="str">
        <f t="shared" si="7"/>
        <v>1.</v>
      </c>
      <c r="AL145" s="251" t="str">
        <f t="shared" si="6"/>
        <v>1.</v>
      </c>
      <c r="AM145" s="251" t="str">
        <f t="shared" si="8"/>
        <v>2.1.1.9.1.1.</v>
      </c>
    </row>
    <row r="146" spans="1:39">
      <c r="A146" s="251">
        <v>2022</v>
      </c>
      <c r="B146" s="251" t="s">
        <v>533</v>
      </c>
      <c r="C146" s="251" t="s">
        <v>534</v>
      </c>
      <c r="D146" s="251" t="s">
        <v>535</v>
      </c>
      <c r="E146" s="251" t="s">
        <v>536</v>
      </c>
      <c r="F146" s="251" t="s">
        <v>491</v>
      </c>
      <c r="G146" s="251" t="s">
        <v>537</v>
      </c>
      <c r="H146" s="251" t="s">
        <v>538</v>
      </c>
      <c r="I146" s="251" t="s">
        <v>539</v>
      </c>
      <c r="J146" s="251" t="s">
        <v>540</v>
      </c>
      <c r="K146" s="251" t="s">
        <v>541</v>
      </c>
      <c r="L146" s="251" t="s">
        <v>542</v>
      </c>
      <c r="M146" s="251" t="s">
        <v>543</v>
      </c>
      <c r="N146" s="251" t="s">
        <v>544</v>
      </c>
      <c r="O146" s="251" t="s">
        <v>638</v>
      </c>
      <c r="P146" s="251" t="s">
        <v>546</v>
      </c>
      <c r="Q146" s="251" t="s">
        <v>547</v>
      </c>
      <c r="R146" s="251">
        <v>6</v>
      </c>
      <c r="S146" s="251" t="s">
        <v>548</v>
      </c>
      <c r="T146" s="251" t="s">
        <v>549</v>
      </c>
      <c r="U146" s="251" t="s">
        <v>639</v>
      </c>
      <c r="V146" s="251" t="s">
        <v>581</v>
      </c>
      <c r="W146" s="251" t="s">
        <v>582</v>
      </c>
      <c r="X146" s="251" t="s">
        <v>551</v>
      </c>
      <c r="Y146" s="251" t="s">
        <v>552</v>
      </c>
      <c r="Z146" s="251" t="s">
        <v>553</v>
      </c>
      <c r="AA146" s="251" t="s">
        <v>554</v>
      </c>
      <c r="AB146" s="251" t="s">
        <v>557</v>
      </c>
      <c r="AC146" s="251" t="s">
        <v>558</v>
      </c>
      <c r="AD146" s="251" t="s">
        <v>560</v>
      </c>
      <c r="AE146" s="255">
        <v>5980</v>
      </c>
      <c r="AF146" s="251" t="str">
        <f t="shared" si="7"/>
        <v>5.</v>
      </c>
      <c r="AG146" s="251" t="str">
        <f t="shared" si="7"/>
        <v>2.</v>
      </c>
      <c r="AH146" s="251" t="str">
        <f t="shared" si="7"/>
        <v>1.</v>
      </c>
      <c r="AI146" s="251" t="str">
        <f t="shared" si="7"/>
        <v>1.</v>
      </c>
      <c r="AJ146" s="251" t="str">
        <f t="shared" si="7"/>
        <v>9.</v>
      </c>
      <c r="AK146" s="251" t="str">
        <f t="shared" si="7"/>
        <v>1.</v>
      </c>
      <c r="AL146" s="251" t="str">
        <f t="shared" si="6"/>
        <v>3.</v>
      </c>
      <c r="AM146" s="251" t="str">
        <f t="shared" si="8"/>
        <v>2.1.1.9.1.3.</v>
      </c>
    </row>
    <row r="147" spans="1:39">
      <c r="A147" s="251">
        <v>2022</v>
      </c>
      <c r="B147" s="251" t="s">
        <v>533</v>
      </c>
      <c r="C147" s="251" t="s">
        <v>534</v>
      </c>
      <c r="D147" s="251" t="s">
        <v>535</v>
      </c>
      <c r="E147" s="251" t="s">
        <v>536</v>
      </c>
      <c r="F147" s="251" t="s">
        <v>491</v>
      </c>
      <c r="G147" s="251" t="s">
        <v>537</v>
      </c>
      <c r="H147" s="251" t="s">
        <v>538</v>
      </c>
      <c r="I147" s="251" t="s">
        <v>539</v>
      </c>
      <c r="J147" s="251" t="s">
        <v>540</v>
      </c>
      <c r="K147" s="251" t="s">
        <v>541</v>
      </c>
      <c r="L147" s="251" t="s">
        <v>542</v>
      </c>
      <c r="M147" s="251" t="s">
        <v>543</v>
      </c>
      <c r="N147" s="251" t="s">
        <v>544</v>
      </c>
      <c r="O147" s="251" t="s">
        <v>638</v>
      </c>
      <c r="P147" s="251" t="s">
        <v>546</v>
      </c>
      <c r="Q147" s="251" t="s">
        <v>547</v>
      </c>
      <c r="R147" s="251">
        <v>6</v>
      </c>
      <c r="S147" s="251" t="s">
        <v>548</v>
      </c>
      <c r="T147" s="251" t="s">
        <v>549</v>
      </c>
      <c r="U147" s="251" t="s">
        <v>639</v>
      </c>
      <c r="V147" s="251" t="s">
        <v>581</v>
      </c>
      <c r="W147" s="251" t="s">
        <v>582</v>
      </c>
      <c r="X147" s="251" t="s">
        <v>551</v>
      </c>
      <c r="Y147" s="251" t="s">
        <v>552</v>
      </c>
      <c r="Z147" s="251" t="s">
        <v>553</v>
      </c>
      <c r="AA147" s="251" t="s">
        <v>554</v>
      </c>
      <c r="AB147" s="251" t="s">
        <v>557</v>
      </c>
      <c r="AC147" s="251" t="s">
        <v>583</v>
      </c>
      <c r="AD147" s="251" t="s">
        <v>584</v>
      </c>
      <c r="AE147" s="255">
        <v>51476</v>
      </c>
      <c r="AF147" s="251" t="str">
        <f t="shared" si="7"/>
        <v>5.</v>
      </c>
      <c r="AG147" s="251" t="str">
        <f t="shared" si="7"/>
        <v>2.</v>
      </c>
      <c r="AH147" s="251" t="str">
        <f t="shared" si="7"/>
        <v>1.</v>
      </c>
      <c r="AI147" s="251" t="str">
        <f t="shared" si="7"/>
        <v>1.</v>
      </c>
      <c r="AJ147" s="251" t="str">
        <f t="shared" si="7"/>
        <v>9.</v>
      </c>
      <c r="AK147" s="251" t="str">
        <f t="shared" si="7"/>
        <v>2.</v>
      </c>
      <c r="AL147" s="251" t="str">
        <f t="shared" si="6"/>
        <v>1.</v>
      </c>
      <c r="AM147" s="251" t="str">
        <f t="shared" si="8"/>
        <v>2.1.1.9.2.1.</v>
      </c>
    </row>
    <row r="148" spans="1:39">
      <c r="A148" s="251">
        <v>2022</v>
      </c>
      <c r="B148" s="251" t="s">
        <v>533</v>
      </c>
      <c r="C148" s="251" t="s">
        <v>534</v>
      </c>
      <c r="D148" s="251" t="s">
        <v>535</v>
      </c>
      <c r="E148" s="251" t="s">
        <v>536</v>
      </c>
      <c r="F148" s="251" t="s">
        <v>491</v>
      </c>
      <c r="G148" s="251" t="s">
        <v>537</v>
      </c>
      <c r="H148" s="251" t="s">
        <v>538</v>
      </c>
      <c r="I148" s="251" t="s">
        <v>539</v>
      </c>
      <c r="J148" s="251" t="s">
        <v>540</v>
      </c>
      <c r="K148" s="251" t="s">
        <v>541</v>
      </c>
      <c r="L148" s="251" t="s">
        <v>542</v>
      </c>
      <c r="M148" s="251" t="s">
        <v>543</v>
      </c>
      <c r="N148" s="251" t="s">
        <v>544</v>
      </c>
      <c r="O148" s="251" t="s">
        <v>638</v>
      </c>
      <c r="P148" s="251" t="s">
        <v>546</v>
      </c>
      <c r="Q148" s="251" t="s">
        <v>547</v>
      </c>
      <c r="R148" s="251">
        <v>6</v>
      </c>
      <c r="S148" s="251" t="s">
        <v>548</v>
      </c>
      <c r="T148" s="251" t="s">
        <v>549</v>
      </c>
      <c r="U148" s="251" t="s">
        <v>639</v>
      </c>
      <c r="V148" s="251" t="s">
        <v>581</v>
      </c>
      <c r="W148" s="251" t="s">
        <v>582</v>
      </c>
      <c r="X148" s="251" t="s">
        <v>551</v>
      </c>
      <c r="Y148" s="251" t="s">
        <v>552</v>
      </c>
      <c r="Z148" s="251" t="s">
        <v>553</v>
      </c>
      <c r="AA148" s="251" t="s">
        <v>554</v>
      </c>
      <c r="AB148" s="251" t="s">
        <v>557</v>
      </c>
      <c r="AC148" s="251" t="s">
        <v>585</v>
      </c>
      <c r="AD148" s="251" t="s">
        <v>586</v>
      </c>
      <c r="AE148" s="255">
        <v>7942</v>
      </c>
      <c r="AF148" s="251" t="str">
        <f t="shared" si="7"/>
        <v>5.</v>
      </c>
      <c r="AG148" s="251" t="str">
        <f t="shared" si="7"/>
        <v>2.</v>
      </c>
      <c r="AH148" s="251" t="str">
        <f t="shared" si="7"/>
        <v>1.</v>
      </c>
      <c r="AI148" s="251" t="str">
        <f t="shared" si="7"/>
        <v>1.</v>
      </c>
      <c r="AJ148" s="251" t="str">
        <f t="shared" si="7"/>
        <v>9.</v>
      </c>
      <c r="AK148" s="251" t="str">
        <f t="shared" si="7"/>
        <v>3.</v>
      </c>
      <c r="AL148" s="251" t="str">
        <f t="shared" si="6"/>
        <v>99</v>
      </c>
      <c r="AM148" s="251" t="str">
        <f t="shared" si="8"/>
        <v>2.1.1.9.3.99</v>
      </c>
    </row>
    <row r="149" spans="1:39">
      <c r="A149" s="251">
        <v>2022</v>
      </c>
      <c r="B149" s="251" t="s">
        <v>533</v>
      </c>
      <c r="C149" s="251" t="s">
        <v>534</v>
      </c>
      <c r="D149" s="251" t="s">
        <v>535</v>
      </c>
      <c r="E149" s="251" t="s">
        <v>536</v>
      </c>
      <c r="F149" s="251" t="s">
        <v>491</v>
      </c>
      <c r="G149" s="251" t="s">
        <v>537</v>
      </c>
      <c r="H149" s="251" t="s">
        <v>538</v>
      </c>
      <c r="I149" s="251" t="s">
        <v>539</v>
      </c>
      <c r="J149" s="251" t="s">
        <v>540</v>
      </c>
      <c r="K149" s="251" t="s">
        <v>541</v>
      </c>
      <c r="L149" s="251" t="s">
        <v>542</v>
      </c>
      <c r="M149" s="251" t="s">
        <v>543</v>
      </c>
      <c r="N149" s="251" t="s">
        <v>544</v>
      </c>
      <c r="O149" s="251" t="s">
        <v>638</v>
      </c>
      <c r="P149" s="251" t="s">
        <v>546</v>
      </c>
      <c r="Q149" s="251" t="s">
        <v>547</v>
      </c>
      <c r="R149" s="251">
        <v>6</v>
      </c>
      <c r="S149" s="251" t="s">
        <v>548</v>
      </c>
      <c r="T149" s="251" t="s">
        <v>549</v>
      </c>
      <c r="U149" s="251" t="s">
        <v>639</v>
      </c>
      <c r="V149" s="251" t="s">
        <v>581</v>
      </c>
      <c r="W149" s="251" t="s">
        <v>582</v>
      </c>
      <c r="X149" s="251" t="s">
        <v>551</v>
      </c>
      <c r="Y149" s="251" t="s">
        <v>552</v>
      </c>
      <c r="Z149" s="251" t="s">
        <v>553</v>
      </c>
      <c r="AA149" s="251" t="s">
        <v>561</v>
      </c>
      <c r="AB149" s="251" t="s">
        <v>562</v>
      </c>
      <c r="AC149" s="251" t="s">
        <v>562</v>
      </c>
      <c r="AD149" s="251" t="s">
        <v>563</v>
      </c>
      <c r="AE149" s="255">
        <v>47652</v>
      </c>
      <c r="AF149" s="251" t="str">
        <f t="shared" si="7"/>
        <v>5.</v>
      </c>
      <c r="AG149" s="251" t="str">
        <f t="shared" si="7"/>
        <v>2.</v>
      </c>
      <c r="AH149" s="251" t="str">
        <f t="shared" si="7"/>
        <v>1.</v>
      </c>
      <c r="AI149" s="251" t="str">
        <f t="shared" si="7"/>
        <v>3.</v>
      </c>
      <c r="AJ149" s="251" t="str">
        <f t="shared" si="7"/>
        <v>1.</v>
      </c>
      <c r="AK149" s="251" t="str">
        <f t="shared" si="7"/>
        <v>1.</v>
      </c>
      <c r="AL149" s="251" t="str">
        <f t="shared" si="6"/>
        <v>5.</v>
      </c>
      <c r="AM149" s="251" t="str">
        <f t="shared" si="8"/>
        <v>2.1.3.1.1.5.</v>
      </c>
    </row>
    <row r="150" spans="1:39">
      <c r="A150" s="251">
        <v>2022</v>
      </c>
      <c r="B150" s="251" t="s">
        <v>533</v>
      </c>
      <c r="C150" s="251" t="s">
        <v>534</v>
      </c>
      <c r="D150" s="251" t="s">
        <v>535</v>
      </c>
      <c r="E150" s="251" t="s">
        <v>536</v>
      </c>
      <c r="F150" s="251" t="s">
        <v>491</v>
      </c>
      <c r="G150" s="251" t="s">
        <v>537</v>
      </c>
      <c r="H150" s="251" t="s">
        <v>538</v>
      </c>
      <c r="I150" s="251" t="s">
        <v>539</v>
      </c>
      <c r="J150" s="251" t="s">
        <v>540</v>
      </c>
      <c r="K150" s="251" t="s">
        <v>541</v>
      </c>
      <c r="L150" s="251" t="s">
        <v>542</v>
      </c>
      <c r="M150" s="251" t="s">
        <v>543</v>
      </c>
      <c r="N150" s="251" t="s">
        <v>544</v>
      </c>
      <c r="O150" s="251" t="s">
        <v>638</v>
      </c>
      <c r="P150" s="251" t="s">
        <v>546</v>
      </c>
      <c r="Q150" s="251" t="s">
        <v>547</v>
      </c>
      <c r="R150" s="251">
        <v>6</v>
      </c>
      <c r="S150" s="251" t="s">
        <v>548</v>
      </c>
      <c r="T150" s="251" t="s">
        <v>549</v>
      </c>
      <c r="U150" s="251" t="s">
        <v>639</v>
      </c>
      <c r="V150" s="251" t="s">
        <v>581</v>
      </c>
      <c r="W150" s="251" t="s">
        <v>582</v>
      </c>
      <c r="X150" s="251" t="s">
        <v>551</v>
      </c>
      <c r="Y150" s="251" t="s">
        <v>552</v>
      </c>
      <c r="Z150" s="251" t="s">
        <v>564</v>
      </c>
      <c r="AA150" s="251" t="s">
        <v>565</v>
      </c>
      <c r="AB150" s="251" t="s">
        <v>594</v>
      </c>
      <c r="AC150" s="251" t="s">
        <v>595</v>
      </c>
      <c r="AD150" s="251" t="s">
        <v>596</v>
      </c>
      <c r="AE150" s="255">
        <v>300</v>
      </c>
      <c r="AF150" s="251" t="str">
        <f t="shared" si="7"/>
        <v>5.</v>
      </c>
      <c r="AG150" s="251" t="str">
        <f t="shared" si="7"/>
        <v>2.</v>
      </c>
      <c r="AH150" s="251" t="str">
        <f t="shared" si="7"/>
        <v>3.</v>
      </c>
      <c r="AI150" s="251" t="str">
        <f t="shared" si="7"/>
        <v>2.</v>
      </c>
      <c r="AJ150" s="251" t="str">
        <f t="shared" si="7"/>
        <v>1.</v>
      </c>
      <c r="AK150" s="251" t="str">
        <f t="shared" si="7"/>
        <v>2.</v>
      </c>
      <c r="AL150" s="251" t="str">
        <f t="shared" si="6"/>
        <v>99</v>
      </c>
      <c r="AM150" s="251" t="str">
        <f t="shared" si="8"/>
        <v>2.3.2.1.2.99</v>
      </c>
    </row>
    <row r="151" spans="1:39">
      <c r="A151" s="251">
        <v>2022</v>
      </c>
      <c r="B151" s="251" t="s">
        <v>533</v>
      </c>
      <c r="C151" s="251" t="s">
        <v>534</v>
      </c>
      <c r="D151" s="251" t="s">
        <v>535</v>
      </c>
      <c r="E151" s="251" t="s">
        <v>536</v>
      </c>
      <c r="F151" s="251" t="s">
        <v>491</v>
      </c>
      <c r="G151" s="251" t="s">
        <v>537</v>
      </c>
      <c r="H151" s="251" t="s">
        <v>538</v>
      </c>
      <c r="I151" s="251" t="s">
        <v>539</v>
      </c>
      <c r="J151" s="251" t="s">
        <v>540</v>
      </c>
      <c r="K151" s="251" t="s">
        <v>541</v>
      </c>
      <c r="L151" s="251" t="s">
        <v>542</v>
      </c>
      <c r="M151" s="251" t="s">
        <v>543</v>
      </c>
      <c r="N151" s="251" t="s">
        <v>544</v>
      </c>
      <c r="O151" s="251" t="s">
        <v>638</v>
      </c>
      <c r="P151" s="251" t="s">
        <v>546</v>
      </c>
      <c r="Q151" s="251" t="s">
        <v>547</v>
      </c>
      <c r="R151" s="251">
        <v>6</v>
      </c>
      <c r="S151" s="251" t="s">
        <v>548</v>
      </c>
      <c r="T151" s="251" t="s">
        <v>549</v>
      </c>
      <c r="U151" s="251" t="s">
        <v>639</v>
      </c>
      <c r="V151" s="251" t="s">
        <v>581</v>
      </c>
      <c r="W151" s="251" t="s">
        <v>582</v>
      </c>
      <c r="X151" s="251" t="s">
        <v>551</v>
      </c>
      <c r="Y151" s="251" t="s">
        <v>552</v>
      </c>
      <c r="Z151" s="251" t="s">
        <v>564</v>
      </c>
      <c r="AA151" s="251" t="s">
        <v>565</v>
      </c>
      <c r="AB151" s="251" t="s">
        <v>566</v>
      </c>
      <c r="AC151" s="251" t="s">
        <v>597</v>
      </c>
      <c r="AD151" s="251" t="s">
        <v>598</v>
      </c>
      <c r="AE151" s="255">
        <v>6179</v>
      </c>
      <c r="AF151" s="251" t="str">
        <f t="shared" si="7"/>
        <v>5.</v>
      </c>
      <c r="AG151" s="251" t="str">
        <f t="shared" si="7"/>
        <v>2.</v>
      </c>
      <c r="AH151" s="251" t="str">
        <f t="shared" si="7"/>
        <v>3.</v>
      </c>
      <c r="AI151" s="251" t="str">
        <f t="shared" si="7"/>
        <v>2.</v>
      </c>
      <c r="AJ151" s="251" t="str">
        <f t="shared" si="7"/>
        <v>2.</v>
      </c>
      <c r="AK151" s="251" t="str">
        <f t="shared" si="7"/>
        <v>1.</v>
      </c>
      <c r="AL151" s="251" t="str">
        <f t="shared" si="6"/>
        <v>1.</v>
      </c>
      <c r="AM151" s="251" t="str">
        <f t="shared" si="8"/>
        <v>2.3.2.2.1.1.</v>
      </c>
    </row>
    <row r="152" spans="1:39">
      <c r="A152" s="251">
        <v>2022</v>
      </c>
      <c r="B152" s="251" t="s">
        <v>533</v>
      </c>
      <c r="C152" s="251" t="s">
        <v>534</v>
      </c>
      <c r="D152" s="251" t="s">
        <v>535</v>
      </c>
      <c r="E152" s="251" t="s">
        <v>536</v>
      </c>
      <c r="F152" s="251" t="s">
        <v>491</v>
      </c>
      <c r="G152" s="251" t="s">
        <v>537</v>
      </c>
      <c r="H152" s="251" t="s">
        <v>538</v>
      </c>
      <c r="I152" s="251" t="s">
        <v>539</v>
      </c>
      <c r="J152" s="251" t="s">
        <v>540</v>
      </c>
      <c r="K152" s="251" t="s">
        <v>541</v>
      </c>
      <c r="L152" s="251" t="s">
        <v>542</v>
      </c>
      <c r="M152" s="251" t="s">
        <v>543</v>
      </c>
      <c r="N152" s="251" t="s">
        <v>544</v>
      </c>
      <c r="O152" s="251" t="s">
        <v>638</v>
      </c>
      <c r="P152" s="251" t="s">
        <v>546</v>
      </c>
      <c r="Q152" s="251" t="s">
        <v>547</v>
      </c>
      <c r="R152" s="251">
        <v>6</v>
      </c>
      <c r="S152" s="251" t="s">
        <v>548</v>
      </c>
      <c r="T152" s="251" t="s">
        <v>549</v>
      </c>
      <c r="U152" s="251" t="s">
        <v>639</v>
      </c>
      <c r="V152" s="251" t="s">
        <v>581</v>
      </c>
      <c r="W152" s="251" t="s">
        <v>582</v>
      </c>
      <c r="X152" s="251" t="s">
        <v>551</v>
      </c>
      <c r="Y152" s="251" t="s">
        <v>552</v>
      </c>
      <c r="Z152" s="251" t="s">
        <v>564</v>
      </c>
      <c r="AA152" s="251" t="s">
        <v>565</v>
      </c>
      <c r="AB152" s="251" t="s">
        <v>566</v>
      </c>
      <c r="AC152" s="251" t="s">
        <v>600</v>
      </c>
      <c r="AD152" s="251" t="s">
        <v>601</v>
      </c>
      <c r="AE152" s="255">
        <v>3452</v>
      </c>
      <c r="AF152" s="251" t="str">
        <f t="shared" si="7"/>
        <v>5.</v>
      </c>
      <c r="AG152" s="251" t="str">
        <f t="shared" si="7"/>
        <v>2.</v>
      </c>
      <c r="AH152" s="251" t="str">
        <f t="shared" si="7"/>
        <v>3.</v>
      </c>
      <c r="AI152" s="251" t="str">
        <f t="shared" si="7"/>
        <v>2.</v>
      </c>
      <c r="AJ152" s="251" t="str">
        <f t="shared" si="7"/>
        <v>2.</v>
      </c>
      <c r="AK152" s="251" t="str">
        <f t="shared" si="7"/>
        <v>2.</v>
      </c>
      <c r="AL152" s="251" t="str">
        <f t="shared" si="6"/>
        <v>1.</v>
      </c>
      <c r="AM152" s="251" t="str">
        <f t="shared" si="8"/>
        <v>2.3.2.2.2.1.</v>
      </c>
    </row>
    <row r="153" spans="1:39">
      <c r="A153" s="251">
        <v>2022</v>
      </c>
      <c r="B153" s="251" t="s">
        <v>533</v>
      </c>
      <c r="C153" s="251" t="s">
        <v>534</v>
      </c>
      <c r="D153" s="251" t="s">
        <v>535</v>
      </c>
      <c r="E153" s="251" t="s">
        <v>536</v>
      </c>
      <c r="F153" s="251" t="s">
        <v>491</v>
      </c>
      <c r="G153" s="251" t="s">
        <v>537</v>
      </c>
      <c r="H153" s="251" t="s">
        <v>538</v>
      </c>
      <c r="I153" s="251" t="s">
        <v>539</v>
      </c>
      <c r="J153" s="251" t="s">
        <v>540</v>
      </c>
      <c r="K153" s="251" t="s">
        <v>541</v>
      </c>
      <c r="L153" s="251" t="s">
        <v>542</v>
      </c>
      <c r="M153" s="251" t="s">
        <v>543</v>
      </c>
      <c r="N153" s="251" t="s">
        <v>544</v>
      </c>
      <c r="O153" s="251" t="s">
        <v>638</v>
      </c>
      <c r="P153" s="251" t="s">
        <v>546</v>
      </c>
      <c r="Q153" s="251" t="s">
        <v>547</v>
      </c>
      <c r="R153" s="251">
        <v>6</v>
      </c>
      <c r="S153" s="251" t="s">
        <v>548</v>
      </c>
      <c r="T153" s="251" t="s">
        <v>549</v>
      </c>
      <c r="U153" s="251" t="s">
        <v>639</v>
      </c>
      <c r="V153" s="251" t="s">
        <v>581</v>
      </c>
      <c r="W153" s="251" t="s">
        <v>582</v>
      </c>
      <c r="X153" s="251" t="s">
        <v>551</v>
      </c>
      <c r="Y153" s="251" t="s">
        <v>552</v>
      </c>
      <c r="Z153" s="251" t="s">
        <v>564</v>
      </c>
      <c r="AA153" s="251" t="s">
        <v>565</v>
      </c>
      <c r="AB153" s="251" t="s">
        <v>566</v>
      </c>
      <c r="AC153" s="251" t="s">
        <v>600</v>
      </c>
      <c r="AD153" s="251" t="s">
        <v>602</v>
      </c>
      <c r="AE153" s="255">
        <v>2193</v>
      </c>
      <c r="AF153" s="251" t="str">
        <f t="shared" si="7"/>
        <v>5.</v>
      </c>
      <c r="AG153" s="251" t="str">
        <f t="shared" si="7"/>
        <v>2.</v>
      </c>
      <c r="AH153" s="251" t="str">
        <f t="shared" si="7"/>
        <v>3.</v>
      </c>
      <c r="AI153" s="251" t="str">
        <f t="shared" si="7"/>
        <v>2.</v>
      </c>
      <c r="AJ153" s="251" t="str">
        <f t="shared" si="7"/>
        <v>2.</v>
      </c>
      <c r="AK153" s="251" t="str">
        <f t="shared" si="7"/>
        <v>2.</v>
      </c>
      <c r="AL153" s="251" t="str">
        <f t="shared" si="6"/>
        <v>2.</v>
      </c>
      <c r="AM153" s="251" t="str">
        <f t="shared" si="8"/>
        <v>2.3.2.2.2.2.</v>
      </c>
    </row>
    <row r="154" spans="1:39">
      <c r="A154" s="251">
        <v>2022</v>
      </c>
      <c r="B154" s="251" t="s">
        <v>533</v>
      </c>
      <c r="C154" s="251" t="s">
        <v>534</v>
      </c>
      <c r="D154" s="251" t="s">
        <v>535</v>
      </c>
      <c r="E154" s="251" t="s">
        <v>536</v>
      </c>
      <c r="F154" s="251" t="s">
        <v>491</v>
      </c>
      <c r="G154" s="251" t="s">
        <v>537</v>
      </c>
      <c r="H154" s="251" t="s">
        <v>538</v>
      </c>
      <c r="I154" s="251" t="s">
        <v>539</v>
      </c>
      <c r="J154" s="251" t="s">
        <v>540</v>
      </c>
      <c r="K154" s="251" t="s">
        <v>541</v>
      </c>
      <c r="L154" s="251" t="s">
        <v>542</v>
      </c>
      <c r="M154" s="251" t="s">
        <v>543</v>
      </c>
      <c r="N154" s="251" t="s">
        <v>544</v>
      </c>
      <c r="O154" s="251" t="s">
        <v>638</v>
      </c>
      <c r="P154" s="251" t="s">
        <v>546</v>
      </c>
      <c r="Q154" s="251" t="s">
        <v>547</v>
      </c>
      <c r="R154" s="251">
        <v>6</v>
      </c>
      <c r="S154" s="251" t="s">
        <v>548</v>
      </c>
      <c r="T154" s="251" t="s">
        <v>549</v>
      </c>
      <c r="U154" s="251" t="s">
        <v>639</v>
      </c>
      <c r="V154" s="251" t="s">
        <v>581</v>
      </c>
      <c r="W154" s="251" t="s">
        <v>582</v>
      </c>
      <c r="X154" s="251" t="s">
        <v>551</v>
      </c>
      <c r="Y154" s="251" t="s">
        <v>552</v>
      </c>
      <c r="Z154" s="251" t="s">
        <v>564</v>
      </c>
      <c r="AA154" s="251" t="s">
        <v>565</v>
      </c>
      <c r="AB154" s="251" t="s">
        <v>569</v>
      </c>
      <c r="AC154" s="251" t="s">
        <v>570</v>
      </c>
      <c r="AD154" s="251" t="s">
        <v>603</v>
      </c>
      <c r="AE154" s="255">
        <v>33699</v>
      </c>
      <c r="AF154" s="251" t="str">
        <f t="shared" si="7"/>
        <v>5.</v>
      </c>
      <c r="AG154" s="251" t="str">
        <f t="shared" si="7"/>
        <v>2.</v>
      </c>
      <c r="AH154" s="251" t="str">
        <f t="shared" si="7"/>
        <v>3.</v>
      </c>
      <c r="AI154" s="251" t="str">
        <f t="shared" si="7"/>
        <v>2.</v>
      </c>
      <c r="AJ154" s="251" t="str">
        <f t="shared" si="7"/>
        <v>3.</v>
      </c>
      <c r="AK154" s="251" t="str">
        <f t="shared" si="7"/>
        <v>1.</v>
      </c>
      <c r="AL154" s="251" t="str">
        <f t="shared" si="6"/>
        <v>1.</v>
      </c>
      <c r="AM154" s="251" t="str">
        <f t="shared" si="8"/>
        <v>2.3.2.3.1.1.</v>
      </c>
    </row>
    <row r="155" spans="1:39">
      <c r="A155" s="251">
        <v>2022</v>
      </c>
      <c r="B155" s="251" t="s">
        <v>533</v>
      </c>
      <c r="C155" s="251" t="s">
        <v>534</v>
      </c>
      <c r="D155" s="251" t="s">
        <v>535</v>
      </c>
      <c r="E155" s="251" t="s">
        <v>536</v>
      </c>
      <c r="F155" s="251" t="s">
        <v>491</v>
      </c>
      <c r="G155" s="251" t="s">
        <v>537</v>
      </c>
      <c r="H155" s="251" t="s">
        <v>538</v>
      </c>
      <c r="I155" s="251" t="s">
        <v>539</v>
      </c>
      <c r="J155" s="251" t="s">
        <v>540</v>
      </c>
      <c r="K155" s="251" t="s">
        <v>541</v>
      </c>
      <c r="L155" s="251" t="s">
        <v>542</v>
      </c>
      <c r="M155" s="251" t="s">
        <v>543</v>
      </c>
      <c r="N155" s="251" t="s">
        <v>544</v>
      </c>
      <c r="O155" s="251" t="s">
        <v>638</v>
      </c>
      <c r="P155" s="251" t="s">
        <v>546</v>
      </c>
      <c r="Q155" s="251" t="s">
        <v>547</v>
      </c>
      <c r="R155" s="251">
        <v>6</v>
      </c>
      <c r="S155" s="251" t="s">
        <v>548</v>
      </c>
      <c r="T155" s="251" t="s">
        <v>549</v>
      </c>
      <c r="U155" s="251" t="s">
        <v>639</v>
      </c>
      <c r="V155" s="251" t="s">
        <v>581</v>
      </c>
      <c r="W155" s="251" t="s">
        <v>582</v>
      </c>
      <c r="X155" s="251" t="s">
        <v>551</v>
      </c>
      <c r="Y155" s="251" t="s">
        <v>552</v>
      </c>
      <c r="Z155" s="251" t="s">
        <v>564</v>
      </c>
      <c r="AA155" s="251" t="s">
        <v>565</v>
      </c>
      <c r="AB155" s="251" t="s">
        <v>569</v>
      </c>
      <c r="AC155" s="251" t="s">
        <v>570</v>
      </c>
      <c r="AD155" s="251" t="s">
        <v>571</v>
      </c>
      <c r="AE155" s="255">
        <v>57308</v>
      </c>
      <c r="AF155" s="251" t="str">
        <f t="shared" si="7"/>
        <v>5.</v>
      </c>
      <c r="AG155" s="251" t="str">
        <f t="shared" si="7"/>
        <v>2.</v>
      </c>
      <c r="AH155" s="251" t="str">
        <f t="shared" si="7"/>
        <v>3.</v>
      </c>
      <c r="AI155" s="251" t="str">
        <f t="shared" si="7"/>
        <v>2.</v>
      </c>
      <c r="AJ155" s="251" t="str">
        <f t="shared" si="7"/>
        <v>3.</v>
      </c>
      <c r="AK155" s="251" t="str">
        <f t="shared" si="7"/>
        <v>1.</v>
      </c>
      <c r="AL155" s="251" t="str">
        <f t="shared" si="6"/>
        <v>2.</v>
      </c>
      <c r="AM155" s="251" t="str">
        <f t="shared" si="8"/>
        <v>2.3.2.3.1.2.</v>
      </c>
    </row>
    <row r="156" spans="1:39">
      <c r="A156" s="251">
        <v>2022</v>
      </c>
      <c r="B156" s="251" t="s">
        <v>533</v>
      </c>
      <c r="C156" s="251" t="s">
        <v>534</v>
      </c>
      <c r="D156" s="251" t="s">
        <v>535</v>
      </c>
      <c r="E156" s="251" t="s">
        <v>536</v>
      </c>
      <c r="F156" s="251" t="s">
        <v>491</v>
      </c>
      <c r="G156" s="251" t="s">
        <v>537</v>
      </c>
      <c r="H156" s="251" t="s">
        <v>538</v>
      </c>
      <c r="I156" s="251" t="s">
        <v>539</v>
      </c>
      <c r="J156" s="251" t="s">
        <v>540</v>
      </c>
      <c r="K156" s="251" t="s">
        <v>541</v>
      </c>
      <c r="L156" s="251" t="s">
        <v>542</v>
      </c>
      <c r="M156" s="251" t="s">
        <v>543</v>
      </c>
      <c r="N156" s="251" t="s">
        <v>544</v>
      </c>
      <c r="O156" s="251" t="s">
        <v>638</v>
      </c>
      <c r="P156" s="251" t="s">
        <v>546</v>
      </c>
      <c r="Q156" s="251" t="s">
        <v>547</v>
      </c>
      <c r="R156" s="251">
        <v>6</v>
      </c>
      <c r="S156" s="251" t="s">
        <v>548</v>
      </c>
      <c r="T156" s="251" t="s">
        <v>549</v>
      </c>
      <c r="U156" s="251" t="s">
        <v>639</v>
      </c>
      <c r="V156" s="251" t="s">
        <v>581</v>
      </c>
      <c r="W156" s="251" t="s">
        <v>582</v>
      </c>
      <c r="X156" s="251" t="s">
        <v>551</v>
      </c>
      <c r="Y156" s="251" t="s">
        <v>552</v>
      </c>
      <c r="Z156" s="251" t="s">
        <v>564</v>
      </c>
      <c r="AA156" s="251" t="s">
        <v>565</v>
      </c>
      <c r="AB156" s="251" t="s">
        <v>572</v>
      </c>
      <c r="AC156" s="251" t="s">
        <v>573</v>
      </c>
      <c r="AD156" s="251" t="s">
        <v>574</v>
      </c>
      <c r="AE156" s="255">
        <v>204279</v>
      </c>
      <c r="AF156" s="251" t="str">
        <f t="shared" si="7"/>
        <v>5.</v>
      </c>
      <c r="AG156" s="251" t="str">
        <f t="shared" si="7"/>
        <v>2.</v>
      </c>
      <c r="AH156" s="251" t="str">
        <f t="shared" si="7"/>
        <v>3.</v>
      </c>
      <c r="AI156" s="251" t="str">
        <f t="shared" si="7"/>
        <v>2.</v>
      </c>
      <c r="AJ156" s="251" t="str">
        <f t="shared" si="7"/>
        <v>5.</v>
      </c>
      <c r="AK156" s="251" t="str">
        <f t="shared" si="7"/>
        <v>1.</v>
      </c>
      <c r="AL156" s="251" t="str">
        <f t="shared" si="6"/>
        <v>1.</v>
      </c>
      <c r="AM156" s="251" t="str">
        <f t="shared" si="8"/>
        <v>2.3.2.5.1.1.</v>
      </c>
    </row>
    <row r="157" spans="1:39">
      <c r="A157" s="251">
        <v>2022</v>
      </c>
      <c r="B157" s="251" t="s">
        <v>533</v>
      </c>
      <c r="C157" s="251" t="s">
        <v>534</v>
      </c>
      <c r="D157" s="251" t="s">
        <v>535</v>
      </c>
      <c r="E157" s="251" t="s">
        <v>536</v>
      </c>
      <c r="F157" s="251" t="s">
        <v>491</v>
      </c>
      <c r="G157" s="251" t="s">
        <v>537</v>
      </c>
      <c r="H157" s="251" t="s">
        <v>538</v>
      </c>
      <c r="I157" s="251" t="s">
        <v>539</v>
      </c>
      <c r="J157" s="251" t="s">
        <v>540</v>
      </c>
      <c r="K157" s="251" t="s">
        <v>541</v>
      </c>
      <c r="L157" s="251" t="s">
        <v>542</v>
      </c>
      <c r="M157" s="251" t="s">
        <v>543</v>
      </c>
      <c r="N157" s="251" t="s">
        <v>544</v>
      </c>
      <c r="O157" s="251" t="s">
        <v>638</v>
      </c>
      <c r="P157" s="251" t="s">
        <v>546</v>
      </c>
      <c r="Q157" s="251" t="s">
        <v>547</v>
      </c>
      <c r="R157" s="251">
        <v>6</v>
      </c>
      <c r="S157" s="251" t="s">
        <v>548</v>
      </c>
      <c r="T157" s="251" t="s">
        <v>549</v>
      </c>
      <c r="U157" s="251" t="s">
        <v>639</v>
      </c>
      <c r="V157" s="251" t="s">
        <v>581</v>
      </c>
      <c r="W157" s="251" t="s">
        <v>582</v>
      </c>
      <c r="X157" s="251" t="s">
        <v>551</v>
      </c>
      <c r="Y157" s="251" t="s">
        <v>552</v>
      </c>
      <c r="Z157" s="251" t="s">
        <v>564</v>
      </c>
      <c r="AA157" s="251" t="s">
        <v>565</v>
      </c>
      <c r="AB157" s="251" t="s">
        <v>575</v>
      </c>
      <c r="AC157" s="251" t="s">
        <v>576</v>
      </c>
      <c r="AD157" s="251" t="s">
        <v>577</v>
      </c>
      <c r="AE157" s="255">
        <v>45902</v>
      </c>
      <c r="AF157" s="251" t="str">
        <f t="shared" si="7"/>
        <v>5.</v>
      </c>
      <c r="AG157" s="251" t="str">
        <f t="shared" si="7"/>
        <v>2.</v>
      </c>
      <c r="AH157" s="251" t="str">
        <f t="shared" si="7"/>
        <v>3.</v>
      </c>
      <c r="AI157" s="251" t="str">
        <f t="shared" si="7"/>
        <v>2.</v>
      </c>
      <c r="AJ157" s="251" t="str">
        <f t="shared" si="7"/>
        <v>6.</v>
      </c>
      <c r="AK157" s="251" t="str">
        <f t="shared" si="7"/>
        <v>3.</v>
      </c>
      <c r="AL157" s="251" t="str">
        <f t="shared" si="6"/>
        <v>4.</v>
      </c>
      <c r="AM157" s="251" t="str">
        <f t="shared" si="8"/>
        <v>2.3.2.6.3.4.</v>
      </c>
    </row>
    <row r="158" spans="1:39">
      <c r="A158" s="251">
        <v>2022</v>
      </c>
      <c r="B158" s="251" t="s">
        <v>533</v>
      </c>
      <c r="C158" s="251" t="s">
        <v>534</v>
      </c>
      <c r="D158" s="251" t="s">
        <v>535</v>
      </c>
      <c r="E158" s="251" t="s">
        <v>536</v>
      </c>
      <c r="F158" s="251" t="s">
        <v>491</v>
      </c>
      <c r="G158" s="251" t="s">
        <v>537</v>
      </c>
      <c r="H158" s="251" t="s">
        <v>538</v>
      </c>
      <c r="I158" s="251" t="s">
        <v>539</v>
      </c>
      <c r="J158" s="251" t="s">
        <v>540</v>
      </c>
      <c r="K158" s="251" t="s">
        <v>541</v>
      </c>
      <c r="L158" s="251" t="s">
        <v>542</v>
      </c>
      <c r="M158" s="251" t="s">
        <v>543</v>
      </c>
      <c r="N158" s="251" t="s">
        <v>544</v>
      </c>
      <c r="O158" s="251" t="s">
        <v>638</v>
      </c>
      <c r="P158" s="251" t="s">
        <v>546</v>
      </c>
      <c r="Q158" s="251" t="s">
        <v>547</v>
      </c>
      <c r="R158" s="251">
        <v>6</v>
      </c>
      <c r="S158" s="251" t="s">
        <v>548</v>
      </c>
      <c r="T158" s="251" t="s">
        <v>549</v>
      </c>
      <c r="U158" s="251" t="s">
        <v>639</v>
      </c>
      <c r="V158" s="251" t="s">
        <v>581</v>
      </c>
      <c r="W158" s="251" t="s">
        <v>582</v>
      </c>
      <c r="X158" s="251" t="s">
        <v>551</v>
      </c>
      <c r="Y158" s="251" t="s">
        <v>552</v>
      </c>
      <c r="Z158" s="251" t="s">
        <v>564</v>
      </c>
      <c r="AA158" s="251" t="s">
        <v>565</v>
      </c>
      <c r="AB158" s="251" t="s">
        <v>575</v>
      </c>
      <c r="AC158" s="251" t="s">
        <v>576</v>
      </c>
      <c r="AD158" s="251" t="s">
        <v>612</v>
      </c>
      <c r="AE158" s="255">
        <v>5043</v>
      </c>
      <c r="AF158" s="251" t="str">
        <f t="shared" si="7"/>
        <v>5.</v>
      </c>
      <c r="AG158" s="251" t="str">
        <f t="shared" si="7"/>
        <v>2.</v>
      </c>
      <c r="AH158" s="251" t="str">
        <f t="shared" si="7"/>
        <v>3.</v>
      </c>
      <c r="AI158" s="251" t="str">
        <f t="shared" si="7"/>
        <v>2.</v>
      </c>
      <c r="AJ158" s="251" t="str">
        <f t="shared" si="7"/>
        <v>6.</v>
      </c>
      <c r="AK158" s="251" t="str">
        <f t="shared" si="7"/>
        <v>3.</v>
      </c>
      <c r="AL158" s="251" t="str">
        <f t="shared" si="6"/>
        <v>99</v>
      </c>
      <c r="AM158" s="251" t="str">
        <f t="shared" si="8"/>
        <v>2.3.2.6.3.99</v>
      </c>
    </row>
    <row r="159" spans="1:39">
      <c r="A159" s="251">
        <v>2022</v>
      </c>
      <c r="B159" s="251" t="s">
        <v>533</v>
      </c>
      <c r="C159" s="251" t="s">
        <v>534</v>
      </c>
      <c r="D159" s="251" t="s">
        <v>535</v>
      </c>
      <c r="E159" s="251" t="s">
        <v>536</v>
      </c>
      <c r="F159" s="251" t="s">
        <v>491</v>
      </c>
      <c r="G159" s="251" t="s">
        <v>537</v>
      </c>
      <c r="H159" s="251" t="s">
        <v>538</v>
      </c>
      <c r="I159" s="251" t="s">
        <v>539</v>
      </c>
      <c r="J159" s="251" t="s">
        <v>540</v>
      </c>
      <c r="K159" s="251" t="s">
        <v>541</v>
      </c>
      <c r="L159" s="251" t="s">
        <v>542</v>
      </c>
      <c r="M159" s="251" t="s">
        <v>543</v>
      </c>
      <c r="N159" s="251" t="s">
        <v>544</v>
      </c>
      <c r="O159" s="251" t="s">
        <v>638</v>
      </c>
      <c r="P159" s="251" t="s">
        <v>546</v>
      </c>
      <c r="Q159" s="251" t="s">
        <v>547</v>
      </c>
      <c r="R159" s="251">
        <v>6</v>
      </c>
      <c r="S159" s="251" t="s">
        <v>548</v>
      </c>
      <c r="T159" s="251" t="s">
        <v>549</v>
      </c>
      <c r="U159" s="251" t="s">
        <v>639</v>
      </c>
      <c r="V159" s="251" t="s">
        <v>581</v>
      </c>
      <c r="W159" s="251" t="s">
        <v>582</v>
      </c>
      <c r="X159" s="251" t="s">
        <v>551</v>
      </c>
      <c r="Y159" s="251" t="s">
        <v>552</v>
      </c>
      <c r="Z159" s="251" t="s">
        <v>564</v>
      </c>
      <c r="AA159" s="251" t="s">
        <v>565</v>
      </c>
      <c r="AB159" s="251" t="s">
        <v>578</v>
      </c>
      <c r="AC159" s="251" t="s">
        <v>579</v>
      </c>
      <c r="AD159" s="251" t="s">
        <v>580</v>
      </c>
      <c r="AE159" s="255">
        <v>12181</v>
      </c>
      <c r="AF159" s="251" t="str">
        <f t="shared" si="7"/>
        <v>5.</v>
      </c>
      <c r="AG159" s="251" t="str">
        <f t="shared" si="7"/>
        <v>2.</v>
      </c>
      <c r="AH159" s="251" t="str">
        <f t="shared" si="7"/>
        <v>3.</v>
      </c>
      <c r="AI159" s="251" t="str">
        <f t="shared" si="7"/>
        <v>2.</v>
      </c>
      <c r="AJ159" s="251" t="str">
        <f t="shared" si="7"/>
        <v>7.</v>
      </c>
      <c r="AK159" s="251" t="str">
        <f t="shared" si="7"/>
        <v>11</v>
      </c>
      <c r="AL159" s="251" t="str">
        <f t="shared" si="6"/>
        <v>99</v>
      </c>
      <c r="AM159" s="251" t="str">
        <f t="shared" si="8"/>
        <v>2.3.2.7.1199</v>
      </c>
    </row>
    <row r="160" spans="1:39">
      <c r="A160" s="251">
        <v>2022</v>
      </c>
      <c r="B160" s="251" t="s">
        <v>533</v>
      </c>
      <c r="C160" s="251" t="s">
        <v>534</v>
      </c>
      <c r="D160" s="251" t="s">
        <v>535</v>
      </c>
      <c r="E160" s="251" t="s">
        <v>536</v>
      </c>
      <c r="F160" s="251" t="s">
        <v>491</v>
      </c>
      <c r="G160" s="251" t="s">
        <v>537</v>
      </c>
      <c r="H160" s="251" t="s">
        <v>538</v>
      </c>
      <c r="I160" s="251" t="s">
        <v>539</v>
      </c>
      <c r="J160" s="251" t="s">
        <v>540</v>
      </c>
      <c r="K160" s="251" t="s">
        <v>541</v>
      </c>
      <c r="L160" s="251" t="s">
        <v>542</v>
      </c>
      <c r="M160" s="251" t="s">
        <v>543</v>
      </c>
      <c r="N160" s="251" t="s">
        <v>544</v>
      </c>
      <c r="O160" s="251" t="s">
        <v>638</v>
      </c>
      <c r="P160" s="251" t="s">
        <v>546</v>
      </c>
      <c r="Q160" s="251" t="s">
        <v>547</v>
      </c>
      <c r="R160" s="251">
        <v>6</v>
      </c>
      <c r="S160" s="251" t="s">
        <v>548</v>
      </c>
      <c r="T160" s="251" t="s">
        <v>549</v>
      </c>
      <c r="U160" s="251" t="s">
        <v>639</v>
      </c>
      <c r="V160" s="251" t="s">
        <v>581</v>
      </c>
      <c r="W160" s="251" t="s">
        <v>582</v>
      </c>
      <c r="X160" s="251" t="s">
        <v>551</v>
      </c>
      <c r="Y160" s="251" t="s">
        <v>552</v>
      </c>
      <c r="Z160" s="251" t="s">
        <v>617</v>
      </c>
      <c r="AA160" s="251" t="s">
        <v>618</v>
      </c>
      <c r="AB160" s="251" t="s">
        <v>619</v>
      </c>
      <c r="AC160" s="251" t="s">
        <v>620</v>
      </c>
      <c r="AD160" s="251" t="s">
        <v>621</v>
      </c>
      <c r="AE160" s="255">
        <v>1197</v>
      </c>
      <c r="AF160" s="251" t="str">
        <f t="shared" si="7"/>
        <v>5.</v>
      </c>
      <c r="AG160" s="251" t="str">
        <f t="shared" si="7"/>
        <v>2.</v>
      </c>
      <c r="AH160" s="251" t="str">
        <f t="shared" si="7"/>
        <v>5.</v>
      </c>
      <c r="AI160" s="251" t="str">
        <f t="shared" si="7"/>
        <v>4.</v>
      </c>
      <c r="AJ160" s="251" t="str">
        <f t="shared" si="7"/>
        <v>3.</v>
      </c>
      <c r="AK160" s="251" t="str">
        <f t="shared" si="7"/>
        <v>2.</v>
      </c>
      <c r="AL160" s="251" t="str">
        <f t="shared" si="6"/>
        <v>1.</v>
      </c>
      <c r="AM160" s="251" t="str">
        <f t="shared" si="8"/>
        <v>2.5.4.3.2.1.</v>
      </c>
    </row>
    <row r="161" spans="1:39">
      <c r="A161" s="251">
        <v>2022</v>
      </c>
      <c r="B161" s="251" t="s">
        <v>533</v>
      </c>
      <c r="C161" s="251" t="s">
        <v>534</v>
      </c>
      <c r="D161" s="251" t="s">
        <v>535</v>
      </c>
      <c r="E161" s="251" t="s">
        <v>536</v>
      </c>
      <c r="F161" s="251" t="s">
        <v>491</v>
      </c>
      <c r="G161" s="251" t="s">
        <v>537</v>
      </c>
      <c r="H161" s="251" t="s">
        <v>538</v>
      </c>
      <c r="I161" s="251" t="s">
        <v>539</v>
      </c>
      <c r="J161" s="251" t="s">
        <v>540</v>
      </c>
      <c r="K161" s="251" t="s">
        <v>541</v>
      </c>
      <c r="L161" s="251" t="s">
        <v>542</v>
      </c>
      <c r="M161" s="251" t="s">
        <v>543</v>
      </c>
      <c r="N161" s="251" t="s">
        <v>544</v>
      </c>
      <c r="O161" s="251" t="s">
        <v>640</v>
      </c>
      <c r="P161" s="251" t="s">
        <v>546</v>
      </c>
      <c r="Q161" s="251" t="s">
        <v>547</v>
      </c>
      <c r="R161" s="251">
        <v>4</v>
      </c>
      <c r="S161" s="251" t="s">
        <v>548</v>
      </c>
      <c r="T161" s="251" t="s">
        <v>549</v>
      </c>
      <c r="U161" s="251" t="s">
        <v>641</v>
      </c>
      <c r="V161" s="251" t="s">
        <v>38</v>
      </c>
      <c r="W161" s="251" t="s">
        <v>550</v>
      </c>
      <c r="X161" s="251" t="s">
        <v>551</v>
      </c>
      <c r="Y161" s="251" t="s">
        <v>552</v>
      </c>
      <c r="Z161" s="251" t="s">
        <v>553</v>
      </c>
      <c r="AA161" s="251" t="s">
        <v>554</v>
      </c>
      <c r="AB161" s="251" t="s">
        <v>555</v>
      </c>
      <c r="AC161" s="251" t="s">
        <v>555</v>
      </c>
      <c r="AD161" s="251" t="s">
        <v>556</v>
      </c>
      <c r="AE161" s="255">
        <v>171053</v>
      </c>
      <c r="AF161" s="251" t="str">
        <f t="shared" si="7"/>
        <v>5.</v>
      </c>
      <c r="AG161" s="251" t="str">
        <f t="shared" si="7"/>
        <v>2.</v>
      </c>
      <c r="AH161" s="251" t="str">
        <f t="shared" si="7"/>
        <v>1.</v>
      </c>
      <c r="AI161" s="251" t="str">
        <f t="shared" ref="AI161:AL224" si="9">LEFT(AA161,2)</f>
        <v>1.</v>
      </c>
      <c r="AJ161" s="251" t="str">
        <f t="shared" si="9"/>
        <v>1.</v>
      </c>
      <c r="AK161" s="251" t="str">
        <f t="shared" si="9"/>
        <v>1.</v>
      </c>
      <c r="AL161" s="251" t="str">
        <f t="shared" si="6"/>
        <v>4.</v>
      </c>
      <c r="AM161" s="251" t="str">
        <f t="shared" si="8"/>
        <v>2.1.1.1.1.4.</v>
      </c>
    </row>
    <row r="162" spans="1:39">
      <c r="A162" s="251">
        <v>2022</v>
      </c>
      <c r="B162" s="251" t="s">
        <v>533</v>
      </c>
      <c r="C162" s="251" t="s">
        <v>534</v>
      </c>
      <c r="D162" s="251" t="s">
        <v>535</v>
      </c>
      <c r="E162" s="251" t="s">
        <v>536</v>
      </c>
      <c r="F162" s="251" t="s">
        <v>491</v>
      </c>
      <c r="G162" s="251" t="s">
        <v>537</v>
      </c>
      <c r="H162" s="251" t="s">
        <v>538</v>
      </c>
      <c r="I162" s="251" t="s">
        <v>539</v>
      </c>
      <c r="J162" s="251" t="s">
        <v>540</v>
      </c>
      <c r="K162" s="251" t="s">
        <v>541</v>
      </c>
      <c r="L162" s="251" t="s">
        <v>542</v>
      </c>
      <c r="M162" s="251" t="s">
        <v>543</v>
      </c>
      <c r="N162" s="251" t="s">
        <v>544</v>
      </c>
      <c r="O162" s="251" t="s">
        <v>640</v>
      </c>
      <c r="P162" s="251" t="s">
        <v>546</v>
      </c>
      <c r="Q162" s="251" t="s">
        <v>547</v>
      </c>
      <c r="R162" s="251">
        <v>4</v>
      </c>
      <c r="S162" s="251" t="s">
        <v>548</v>
      </c>
      <c r="T162" s="251" t="s">
        <v>549</v>
      </c>
      <c r="U162" s="251" t="s">
        <v>641</v>
      </c>
      <c r="V162" s="251" t="s">
        <v>38</v>
      </c>
      <c r="W162" s="251" t="s">
        <v>550</v>
      </c>
      <c r="X162" s="251" t="s">
        <v>551</v>
      </c>
      <c r="Y162" s="251" t="s">
        <v>552</v>
      </c>
      <c r="Z162" s="251" t="s">
        <v>553</v>
      </c>
      <c r="AA162" s="251" t="s">
        <v>554</v>
      </c>
      <c r="AB162" s="251" t="s">
        <v>557</v>
      </c>
      <c r="AC162" s="251" t="s">
        <v>558</v>
      </c>
      <c r="AD162" s="251" t="s">
        <v>559</v>
      </c>
      <c r="AE162" s="255">
        <v>25100</v>
      </c>
      <c r="AF162" s="251" t="str">
        <f t="shared" ref="AF162:AL225" si="10">LEFT(X162,2)</f>
        <v>5.</v>
      </c>
      <c r="AG162" s="251" t="str">
        <f t="shared" si="10"/>
        <v>2.</v>
      </c>
      <c r="AH162" s="251" t="str">
        <f t="shared" si="10"/>
        <v>1.</v>
      </c>
      <c r="AI162" s="251" t="str">
        <f t="shared" si="9"/>
        <v>1.</v>
      </c>
      <c r="AJ162" s="251" t="str">
        <f t="shared" si="9"/>
        <v>9.</v>
      </c>
      <c r="AK162" s="251" t="str">
        <f t="shared" si="9"/>
        <v>1.</v>
      </c>
      <c r="AL162" s="251" t="str">
        <f t="shared" si="6"/>
        <v>1.</v>
      </c>
      <c r="AM162" s="251" t="str">
        <f t="shared" si="8"/>
        <v>2.1.1.9.1.1.</v>
      </c>
    </row>
    <row r="163" spans="1:39">
      <c r="A163" s="251">
        <v>2022</v>
      </c>
      <c r="B163" s="251" t="s">
        <v>533</v>
      </c>
      <c r="C163" s="251" t="s">
        <v>534</v>
      </c>
      <c r="D163" s="251" t="s">
        <v>535</v>
      </c>
      <c r="E163" s="251" t="s">
        <v>536</v>
      </c>
      <c r="F163" s="251" t="s">
        <v>491</v>
      </c>
      <c r="G163" s="251" t="s">
        <v>537</v>
      </c>
      <c r="H163" s="251" t="s">
        <v>538</v>
      </c>
      <c r="I163" s="251" t="s">
        <v>539</v>
      </c>
      <c r="J163" s="251" t="s">
        <v>540</v>
      </c>
      <c r="K163" s="251" t="s">
        <v>541</v>
      </c>
      <c r="L163" s="251" t="s">
        <v>542</v>
      </c>
      <c r="M163" s="251" t="s">
        <v>543</v>
      </c>
      <c r="N163" s="251" t="s">
        <v>544</v>
      </c>
      <c r="O163" s="251" t="s">
        <v>640</v>
      </c>
      <c r="P163" s="251" t="s">
        <v>546</v>
      </c>
      <c r="Q163" s="251" t="s">
        <v>547</v>
      </c>
      <c r="R163" s="251">
        <v>4</v>
      </c>
      <c r="S163" s="251" t="s">
        <v>548</v>
      </c>
      <c r="T163" s="251" t="s">
        <v>549</v>
      </c>
      <c r="U163" s="251" t="s">
        <v>641</v>
      </c>
      <c r="V163" s="251" t="s">
        <v>38</v>
      </c>
      <c r="W163" s="251" t="s">
        <v>550</v>
      </c>
      <c r="X163" s="251" t="s">
        <v>551</v>
      </c>
      <c r="Y163" s="251" t="s">
        <v>552</v>
      </c>
      <c r="Z163" s="251" t="s">
        <v>553</v>
      </c>
      <c r="AA163" s="251" t="s">
        <v>554</v>
      </c>
      <c r="AB163" s="251" t="s">
        <v>557</v>
      </c>
      <c r="AC163" s="251" t="s">
        <v>558</v>
      </c>
      <c r="AD163" s="251" t="s">
        <v>560</v>
      </c>
      <c r="AE163" s="255">
        <v>2790</v>
      </c>
      <c r="AF163" s="251" t="str">
        <f t="shared" si="10"/>
        <v>5.</v>
      </c>
      <c r="AG163" s="251" t="str">
        <f t="shared" si="10"/>
        <v>2.</v>
      </c>
      <c r="AH163" s="251" t="str">
        <f t="shared" si="10"/>
        <v>1.</v>
      </c>
      <c r="AI163" s="251" t="str">
        <f t="shared" si="9"/>
        <v>1.</v>
      </c>
      <c r="AJ163" s="251" t="str">
        <f t="shared" si="9"/>
        <v>9.</v>
      </c>
      <c r="AK163" s="251" t="str">
        <f t="shared" si="9"/>
        <v>1.</v>
      </c>
      <c r="AL163" s="251" t="str">
        <f t="shared" si="6"/>
        <v>3.</v>
      </c>
      <c r="AM163" s="251" t="str">
        <f t="shared" si="8"/>
        <v>2.1.1.9.1.3.</v>
      </c>
    </row>
    <row r="164" spans="1:39">
      <c r="A164" s="251">
        <v>2022</v>
      </c>
      <c r="B164" s="251" t="s">
        <v>533</v>
      </c>
      <c r="C164" s="251" t="s">
        <v>534</v>
      </c>
      <c r="D164" s="251" t="s">
        <v>535</v>
      </c>
      <c r="E164" s="251" t="s">
        <v>536</v>
      </c>
      <c r="F164" s="251" t="s">
        <v>491</v>
      </c>
      <c r="G164" s="251" t="s">
        <v>537</v>
      </c>
      <c r="H164" s="251" t="s">
        <v>538</v>
      </c>
      <c r="I164" s="251" t="s">
        <v>539</v>
      </c>
      <c r="J164" s="251" t="s">
        <v>540</v>
      </c>
      <c r="K164" s="251" t="s">
        <v>541</v>
      </c>
      <c r="L164" s="251" t="s">
        <v>542</v>
      </c>
      <c r="M164" s="251" t="s">
        <v>543</v>
      </c>
      <c r="N164" s="251" t="s">
        <v>544</v>
      </c>
      <c r="O164" s="251" t="s">
        <v>640</v>
      </c>
      <c r="P164" s="251" t="s">
        <v>546</v>
      </c>
      <c r="Q164" s="251" t="s">
        <v>547</v>
      </c>
      <c r="R164" s="251">
        <v>4</v>
      </c>
      <c r="S164" s="251" t="s">
        <v>548</v>
      </c>
      <c r="T164" s="251" t="s">
        <v>549</v>
      </c>
      <c r="U164" s="251" t="s">
        <v>641</v>
      </c>
      <c r="V164" s="251" t="s">
        <v>38</v>
      </c>
      <c r="W164" s="251" t="s">
        <v>550</v>
      </c>
      <c r="X164" s="251" t="s">
        <v>551</v>
      </c>
      <c r="Y164" s="251" t="s">
        <v>552</v>
      </c>
      <c r="Z164" s="251" t="s">
        <v>553</v>
      </c>
      <c r="AA164" s="251" t="s">
        <v>561</v>
      </c>
      <c r="AB164" s="251" t="s">
        <v>562</v>
      </c>
      <c r="AC164" s="251" t="s">
        <v>562</v>
      </c>
      <c r="AD164" s="251" t="s">
        <v>563</v>
      </c>
      <c r="AE164" s="255">
        <v>13554</v>
      </c>
      <c r="AF164" s="251" t="str">
        <f t="shared" si="10"/>
        <v>5.</v>
      </c>
      <c r="AG164" s="251" t="str">
        <f t="shared" si="10"/>
        <v>2.</v>
      </c>
      <c r="AH164" s="251" t="str">
        <f t="shared" si="10"/>
        <v>1.</v>
      </c>
      <c r="AI164" s="251" t="str">
        <f t="shared" si="9"/>
        <v>3.</v>
      </c>
      <c r="AJ164" s="251" t="str">
        <f t="shared" si="9"/>
        <v>1.</v>
      </c>
      <c r="AK164" s="251" t="str">
        <f t="shared" si="9"/>
        <v>1.</v>
      </c>
      <c r="AL164" s="251" t="str">
        <f t="shared" si="6"/>
        <v>5.</v>
      </c>
      <c r="AM164" s="251" t="str">
        <f t="shared" si="8"/>
        <v>2.1.3.1.1.5.</v>
      </c>
    </row>
    <row r="165" spans="1:39">
      <c r="A165" s="251">
        <v>2022</v>
      </c>
      <c r="B165" s="251" t="s">
        <v>533</v>
      </c>
      <c r="C165" s="251" t="s">
        <v>534</v>
      </c>
      <c r="D165" s="251" t="s">
        <v>535</v>
      </c>
      <c r="E165" s="251" t="s">
        <v>536</v>
      </c>
      <c r="F165" s="251" t="s">
        <v>491</v>
      </c>
      <c r="G165" s="251" t="s">
        <v>537</v>
      </c>
      <c r="H165" s="251" t="s">
        <v>538</v>
      </c>
      <c r="I165" s="251" t="s">
        <v>539</v>
      </c>
      <c r="J165" s="251" t="s">
        <v>540</v>
      </c>
      <c r="K165" s="251" t="s">
        <v>541</v>
      </c>
      <c r="L165" s="251" t="s">
        <v>542</v>
      </c>
      <c r="M165" s="251" t="s">
        <v>543</v>
      </c>
      <c r="N165" s="251" t="s">
        <v>544</v>
      </c>
      <c r="O165" s="251" t="s">
        <v>640</v>
      </c>
      <c r="P165" s="251" t="s">
        <v>546</v>
      </c>
      <c r="Q165" s="251" t="s">
        <v>547</v>
      </c>
      <c r="R165" s="251">
        <v>4</v>
      </c>
      <c r="S165" s="251" t="s">
        <v>548</v>
      </c>
      <c r="T165" s="251" t="s">
        <v>549</v>
      </c>
      <c r="U165" s="251" t="s">
        <v>641</v>
      </c>
      <c r="V165" s="251" t="s">
        <v>38</v>
      </c>
      <c r="W165" s="251" t="s">
        <v>550</v>
      </c>
      <c r="X165" s="251" t="s">
        <v>551</v>
      </c>
      <c r="Y165" s="251" t="s">
        <v>552</v>
      </c>
      <c r="Z165" s="251" t="s">
        <v>564</v>
      </c>
      <c r="AA165" s="251" t="s">
        <v>587</v>
      </c>
      <c r="AB165" s="251" t="s">
        <v>633</v>
      </c>
      <c r="AC165" s="251" t="s">
        <v>633</v>
      </c>
      <c r="AD165" s="251" t="s">
        <v>634</v>
      </c>
      <c r="AE165" s="255">
        <v>5760</v>
      </c>
      <c r="AF165" s="251" t="str">
        <f t="shared" si="10"/>
        <v>5.</v>
      </c>
      <c r="AG165" s="251" t="str">
        <f t="shared" si="10"/>
        <v>2.</v>
      </c>
      <c r="AH165" s="251" t="str">
        <f t="shared" si="10"/>
        <v>3.</v>
      </c>
      <c r="AI165" s="251" t="str">
        <f t="shared" si="9"/>
        <v>1.</v>
      </c>
      <c r="AJ165" s="251" t="str">
        <f t="shared" si="9"/>
        <v>1.</v>
      </c>
      <c r="AK165" s="251" t="str">
        <f t="shared" si="9"/>
        <v>1.</v>
      </c>
      <c r="AL165" s="251" t="str">
        <f t="shared" si="6"/>
        <v>1.</v>
      </c>
      <c r="AM165" s="251" t="str">
        <f t="shared" si="8"/>
        <v>2.3.1.1.1.1.</v>
      </c>
    </row>
    <row r="166" spans="1:39">
      <c r="A166" s="251">
        <v>2022</v>
      </c>
      <c r="B166" s="251" t="s">
        <v>533</v>
      </c>
      <c r="C166" s="251" t="s">
        <v>534</v>
      </c>
      <c r="D166" s="251" t="s">
        <v>535</v>
      </c>
      <c r="E166" s="251" t="s">
        <v>536</v>
      </c>
      <c r="F166" s="251" t="s">
        <v>491</v>
      </c>
      <c r="G166" s="251" t="s">
        <v>537</v>
      </c>
      <c r="H166" s="251" t="s">
        <v>538</v>
      </c>
      <c r="I166" s="251" t="s">
        <v>539</v>
      </c>
      <c r="J166" s="251" t="s">
        <v>540</v>
      </c>
      <c r="K166" s="251" t="s">
        <v>541</v>
      </c>
      <c r="L166" s="251" t="s">
        <v>542</v>
      </c>
      <c r="M166" s="251" t="s">
        <v>543</v>
      </c>
      <c r="N166" s="251" t="s">
        <v>544</v>
      </c>
      <c r="O166" s="251" t="s">
        <v>640</v>
      </c>
      <c r="P166" s="251" t="s">
        <v>546</v>
      </c>
      <c r="Q166" s="251" t="s">
        <v>547</v>
      </c>
      <c r="R166" s="251">
        <v>4</v>
      </c>
      <c r="S166" s="251" t="s">
        <v>548</v>
      </c>
      <c r="T166" s="251" t="s">
        <v>549</v>
      </c>
      <c r="U166" s="251" t="s">
        <v>641</v>
      </c>
      <c r="V166" s="251" t="s">
        <v>38</v>
      </c>
      <c r="W166" s="251" t="s">
        <v>550</v>
      </c>
      <c r="X166" s="251" t="s">
        <v>551</v>
      </c>
      <c r="Y166" s="251" t="s">
        <v>552</v>
      </c>
      <c r="Z166" s="251" t="s">
        <v>564</v>
      </c>
      <c r="AA166" s="251" t="s">
        <v>565</v>
      </c>
      <c r="AB166" s="251" t="s">
        <v>594</v>
      </c>
      <c r="AC166" s="251" t="s">
        <v>595</v>
      </c>
      <c r="AD166" s="251" t="s">
        <v>642</v>
      </c>
      <c r="AE166" s="255">
        <v>15000</v>
      </c>
      <c r="AF166" s="251" t="str">
        <f t="shared" si="10"/>
        <v>5.</v>
      </c>
      <c r="AG166" s="251" t="str">
        <f t="shared" si="10"/>
        <v>2.</v>
      </c>
      <c r="AH166" s="251" t="str">
        <f t="shared" si="10"/>
        <v>3.</v>
      </c>
      <c r="AI166" s="251" t="str">
        <f t="shared" si="9"/>
        <v>2.</v>
      </c>
      <c r="AJ166" s="251" t="str">
        <f t="shared" si="9"/>
        <v>1.</v>
      </c>
      <c r="AK166" s="251" t="str">
        <f t="shared" si="9"/>
        <v>2.</v>
      </c>
      <c r="AL166" s="251" t="str">
        <f t="shared" si="6"/>
        <v>1.</v>
      </c>
      <c r="AM166" s="251" t="str">
        <f t="shared" si="8"/>
        <v>2.3.2.1.2.1.</v>
      </c>
    </row>
    <row r="167" spans="1:39">
      <c r="A167" s="251">
        <v>2022</v>
      </c>
      <c r="B167" s="251" t="s">
        <v>533</v>
      </c>
      <c r="C167" s="251" t="s">
        <v>534</v>
      </c>
      <c r="D167" s="251" t="s">
        <v>535</v>
      </c>
      <c r="E167" s="251" t="s">
        <v>536</v>
      </c>
      <c r="F167" s="251" t="s">
        <v>491</v>
      </c>
      <c r="G167" s="251" t="s">
        <v>537</v>
      </c>
      <c r="H167" s="251" t="s">
        <v>538</v>
      </c>
      <c r="I167" s="251" t="s">
        <v>539</v>
      </c>
      <c r="J167" s="251" t="s">
        <v>540</v>
      </c>
      <c r="K167" s="251" t="s">
        <v>541</v>
      </c>
      <c r="L167" s="251" t="s">
        <v>542</v>
      </c>
      <c r="M167" s="251" t="s">
        <v>543</v>
      </c>
      <c r="N167" s="251" t="s">
        <v>544</v>
      </c>
      <c r="O167" s="251" t="s">
        <v>640</v>
      </c>
      <c r="P167" s="251" t="s">
        <v>546</v>
      </c>
      <c r="Q167" s="251" t="s">
        <v>547</v>
      </c>
      <c r="R167" s="251">
        <v>4</v>
      </c>
      <c r="S167" s="251" t="s">
        <v>548</v>
      </c>
      <c r="T167" s="251" t="s">
        <v>549</v>
      </c>
      <c r="U167" s="251" t="s">
        <v>641</v>
      </c>
      <c r="V167" s="251" t="s">
        <v>38</v>
      </c>
      <c r="W167" s="251" t="s">
        <v>550</v>
      </c>
      <c r="X167" s="251" t="s">
        <v>551</v>
      </c>
      <c r="Y167" s="251" t="s">
        <v>552</v>
      </c>
      <c r="Z167" s="251" t="s">
        <v>564</v>
      </c>
      <c r="AA167" s="251" t="s">
        <v>565</v>
      </c>
      <c r="AB167" s="251" t="s">
        <v>594</v>
      </c>
      <c r="AC167" s="251" t="s">
        <v>595</v>
      </c>
      <c r="AD167" s="251" t="s">
        <v>643</v>
      </c>
      <c r="AE167" s="255">
        <v>15000</v>
      </c>
      <c r="AF167" s="251" t="str">
        <f t="shared" si="10"/>
        <v>5.</v>
      </c>
      <c r="AG167" s="251" t="str">
        <f t="shared" si="10"/>
        <v>2.</v>
      </c>
      <c r="AH167" s="251" t="str">
        <f t="shared" si="10"/>
        <v>3.</v>
      </c>
      <c r="AI167" s="251" t="str">
        <f t="shared" si="9"/>
        <v>2.</v>
      </c>
      <c r="AJ167" s="251" t="str">
        <f t="shared" si="9"/>
        <v>1.</v>
      </c>
      <c r="AK167" s="251" t="str">
        <f t="shared" si="9"/>
        <v>2.</v>
      </c>
      <c r="AL167" s="251" t="str">
        <f t="shared" si="6"/>
        <v>2.</v>
      </c>
      <c r="AM167" s="251" t="str">
        <f t="shared" si="8"/>
        <v>2.3.2.1.2.2.</v>
      </c>
    </row>
    <row r="168" spans="1:39">
      <c r="A168" s="251">
        <v>2022</v>
      </c>
      <c r="B168" s="251" t="s">
        <v>533</v>
      </c>
      <c r="C168" s="251" t="s">
        <v>534</v>
      </c>
      <c r="D168" s="251" t="s">
        <v>535</v>
      </c>
      <c r="E168" s="251" t="s">
        <v>536</v>
      </c>
      <c r="F168" s="251" t="s">
        <v>491</v>
      </c>
      <c r="G168" s="251" t="s">
        <v>537</v>
      </c>
      <c r="H168" s="251" t="s">
        <v>538</v>
      </c>
      <c r="I168" s="251" t="s">
        <v>539</v>
      </c>
      <c r="J168" s="251" t="s">
        <v>540</v>
      </c>
      <c r="K168" s="251" t="s">
        <v>541</v>
      </c>
      <c r="L168" s="251" t="s">
        <v>542</v>
      </c>
      <c r="M168" s="251" t="s">
        <v>543</v>
      </c>
      <c r="N168" s="251" t="s">
        <v>544</v>
      </c>
      <c r="O168" s="251" t="s">
        <v>640</v>
      </c>
      <c r="P168" s="251" t="s">
        <v>546</v>
      </c>
      <c r="Q168" s="251" t="s">
        <v>547</v>
      </c>
      <c r="R168" s="251">
        <v>4</v>
      </c>
      <c r="S168" s="251" t="s">
        <v>548</v>
      </c>
      <c r="T168" s="251" t="s">
        <v>549</v>
      </c>
      <c r="U168" s="251" t="s">
        <v>641</v>
      </c>
      <c r="V168" s="251" t="s">
        <v>38</v>
      </c>
      <c r="W168" s="251" t="s">
        <v>550</v>
      </c>
      <c r="X168" s="251" t="s">
        <v>551</v>
      </c>
      <c r="Y168" s="251" t="s">
        <v>552</v>
      </c>
      <c r="Z168" s="251" t="s">
        <v>564</v>
      </c>
      <c r="AA168" s="251" t="s">
        <v>565</v>
      </c>
      <c r="AB168" s="251" t="s">
        <v>566</v>
      </c>
      <c r="AC168" s="251" t="s">
        <v>597</v>
      </c>
      <c r="AD168" s="251" t="s">
        <v>598</v>
      </c>
      <c r="AE168" s="255">
        <v>8214</v>
      </c>
      <c r="AF168" s="251" t="str">
        <f t="shared" si="10"/>
        <v>5.</v>
      </c>
      <c r="AG168" s="251" t="str">
        <f t="shared" si="10"/>
        <v>2.</v>
      </c>
      <c r="AH168" s="251" t="str">
        <f t="shared" si="10"/>
        <v>3.</v>
      </c>
      <c r="AI168" s="251" t="str">
        <f t="shared" si="9"/>
        <v>2.</v>
      </c>
      <c r="AJ168" s="251" t="str">
        <f t="shared" si="9"/>
        <v>2.</v>
      </c>
      <c r="AK168" s="251" t="str">
        <f t="shared" si="9"/>
        <v>1.</v>
      </c>
      <c r="AL168" s="251" t="str">
        <f t="shared" si="6"/>
        <v>1.</v>
      </c>
      <c r="AM168" s="251" t="str">
        <f t="shared" si="8"/>
        <v>2.3.2.2.1.1.</v>
      </c>
    </row>
    <row r="169" spans="1:39">
      <c r="A169" s="251">
        <v>2022</v>
      </c>
      <c r="B169" s="251" t="s">
        <v>533</v>
      </c>
      <c r="C169" s="251" t="s">
        <v>534</v>
      </c>
      <c r="D169" s="251" t="s">
        <v>535</v>
      </c>
      <c r="E169" s="251" t="s">
        <v>536</v>
      </c>
      <c r="F169" s="251" t="s">
        <v>491</v>
      </c>
      <c r="G169" s="251" t="s">
        <v>537</v>
      </c>
      <c r="H169" s="251" t="s">
        <v>538</v>
      </c>
      <c r="I169" s="251" t="s">
        <v>539</v>
      </c>
      <c r="J169" s="251" t="s">
        <v>540</v>
      </c>
      <c r="K169" s="251" t="s">
        <v>541</v>
      </c>
      <c r="L169" s="251" t="s">
        <v>542</v>
      </c>
      <c r="M169" s="251" t="s">
        <v>543</v>
      </c>
      <c r="N169" s="251" t="s">
        <v>544</v>
      </c>
      <c r="O169" s="251" t="s">
        <v>640</v>
      </c>
      <c r="P169" s="251" t="s">
        <v>546</v>
      </c>
      <c r="Q169" s="251" t="s">
        <v>547</v>
      </c>
      <c r="R169" s="251">
        <v>4</v>
      </c>
      <c r="S169" s="251" t="s">
        <v>548</v>
      </c>
      <c r="T169" s="251" t="s">
        <v>549</v>
      </c>
      <c r="U169" s="251" t="s">
        <v>641</v>
      </c>
      <c r="V169" s="251" t="s">
        <v>38</v>
      </c>
      <c r="W169" s="251" t="s">
        <v>550</v>
      </c>
      <c r="X169" s="251" t="s">
        <v>551</v>
      </c>
      <c r="Y169" s="251" t="s">
        <v>552</v>
      </c>
      <c r="Z169" s="251" t="s">
        <v>564</v>
      </c>
      <c r="AA169" s="251" t="s">
        <v>565</v>
      </c>
      <c r="AB169" s="251" t="s">
        <v>566</v>
      </c>
      <c r="AC169" s="251" t="s">
        <v>597</v>
      </c>
      <c r="AD169" s="251" t="s">
        <v>599</v>
      </c>
      <c r="AE169" s="255">
        <v>3124</v>
      </c>
      <c r="AF169" s="251" t="str">
        <f t="shared" si="10"/>
        <v>5.</v>
      </c>
      <c r="AG169" s="251" t="str">
        <f t="shared" si="10"/>
        <v>2.</v>
      </c>
      <c r="AH169" s="251" t="str">
        <f t="shared" si="10"/>
        <v>3.</v>
      </c>
      <c r="AI169" s="251" t="str">
        <f t="shared" si="9"/>
        <v>2.</v>
      </c>
      <c r="AJ169" s="251" t="str">
        <f t="shared" si="9"/>
        <v>2.</v>
      </c>
      <c r="AK169" s="251" t="str">
        <f t="shared" si="9"/>
        <v>1.</v>
      </c>
      <c r="AL169" s="251" t="str">
        <f t="shared" si="6"/>
        <v>2.</v>
      </c>
      <c r="AM169" s="251" t="str">
        <f t="shared" si="8"/>
        <v>2.3.2.2.1.2.</v>
      </c>
    </row>
    <row r="170" spans="1:39">
      <c r="A170" s="251">
        <v>2022</v>
      </c>
      <c r="B170" s="251" t="s">
        <v>533</v>
      </c>
      <c r="C170" s="251" t="s">
        <v>534</v>
      </c>
      <c r="D170" s="251" t="s">
        <v>535</v>
      </c>
      <c r="E170" s="251" t="s">
        <v>536</v>
      </c>
      <c r="F170" s="251" t="s">
        <v>491</v>
      </c>
      <c r="G170" s="251" t="s">
        <v>537</v>
      </c>
      <c r="H170" s="251" t="s">
        <v>538</v>
      </c>
      <c r="I170" s="251" t="s">
        <v>539</v>
      </c>
      <c r="J170" s="251" t="s">
        <v>540</v>
      </c>
      <c r="K170" s="251" t="s">
        <v>541</v>
      </c>
      <c r="L170" s="251" t="s">
        <v>542</v>
      </c>
      <c r="M170" s="251" t="s">
        <v>543</v>
      </c>
      <c r="N170" s="251" t="s">
        <v>544</v>
      </c>
      <c r="O170" s="251" t="s">
        <v>640</v>
      </c>
      <c r="P170" s="251" t="s">
        <v>546</v>
      </c>
      <c r="Q170" s="251" t="s">
        <v>547</v>
      </c>
      <c r="R170" s="251">
        <v>4</v>
      </c>
      <c r="S170" s="251" t="s">
        <v>548</v>
      </c>
      <c r="T170" s="251" t="s">
        <v>549</v>
      </c>
      <c r="U170" s="251" t="s">
        <v>641</v>
      </c>
      <c r="V170" s="251" t="s">
        <v>38</v>
      </c>
      <c r="W170" s="251" t="s">
        <v>550</v>
      </c>
      <c r="X170" s="251" t="s">
        <v>551</v>
      </c>
      <c r="Y170" s="251" t="s">
        <v>552</v>
      </c>
      <c r="Z170" s="251" t="s">
        <v>564</v>
      </c>
      <c r="AA170" s="251" t="s">
        <v>565</v>
      </c>
      <c r="AB170" s="251" t="s">
        <v>566</v>
      </c>
      <c r="AC170" s="251" t="s">
        <v>600</v>
      </c>
      <c r="AD170" s="251" t="s">
        <v>601</v>
      </c>
      <c r="AE170" s="255">
        <v>24863</v>
      </c>
      <c r="AF170" s="251" t="str">
        <f t="shared" si="10"/>
        <v>5.</v>
      </c>
      <c r="AG170" s="251" t="str">
        <f t="shared" si="10"/>
        <v>2.</v>
      </c>
      <c r="AH170" s="251" t="str">
        <f t="shared" si="10"/>
        <v>3.</v>
      </c>
      <c r="AI170" s="251" t="str">
        <f t="shared" si="9"/>
        <v>2.</v>
      </c>
      <c r="AJ170" s="251" t="str">
        <f t="shared" si="9"/>
        <v>2.</v>
      </c>
      <c r="AK170" s="251" t="str">
        <f t="shared" si="9"/>
        <v>2.</v>
      </c>
      <c r="AL170" s="251" t="str">
        <f t="shared" si="6"/>
        <v>1.</v>
      </c>
      <c r="AM170" s="251" t="str">
        <f t="shared" si="8"/>
        <v>2.3.2.2.2.1.</v>
      </c>
    </row>
    <row r="171" spans="1:39">
      <c r="A171" s="251">
        <v>2022</v>
      </c>
      <c r="B171" s="251" t="s">
        <v>533</v>
      </c>
      <c r="C171" s="251" t="s">
        <v>534</v>
      </c>
      <c r="D171" s="251" t="s">
        <v>535</v>
      </c>
      <c r="E171" s="251" t="s">
        <v>536</v>
      </c>
      <c r="F171" s="251" t="s">
        <v>491</v>
      </c>
      <c r="G171" s="251" t="s">
        <v>537</v>
      </c>
      <c r="H171" s="251" t="s">
        <v>538</v>
      </c>
      <c r="I171" s="251" t="s">
        <v>539</v>
      </c>
      <c r="J171" s="251" t="s">
        <v>540</v>
      </c>
      <c r="K171" s="251" t="s">
        <v>541</v>
      </c>
      <c r="L171" s="251" t="s">
        <v>542</v>
      </c>
      <c r="M171" s="251" t="s">
        <v>543</v>
      </c>
      <c r="N171" s="251" t="s">
        <v>544</v>
      </c>
      <c r="O171" s="251" t="s">
        <v>640</v>
      </c>
      <c r="P171" s="251" t="s">
        <v>546</v>
      </c>
      <c r="Q171" s="251" t="s">
        <v>547</v>
      </c>
      <c r="R171" s="251">
        <v>4</v>
      </c>
      <c r="S171" s="251" t="s">
        <v>548</v>
      </c>
      <c r="T171" s="251" t="s">
        <v>549</v>
      </c>
      <c r="U171" s="251" t="s">
        <v>641</v>
      </c>
      <c r="V171" s="251" t="s">
        <v>38</v>
      </c>
      <c r="W171" s="251" t="s">
        <v>550</v>
      </c>
      <c r="X171" s="251" t="s">
        <v>551</v>
      </c>
      <c r="Y171" s="251" t="s">
        <v>552</v>
      </c>
      <c r="Z171" s="251" t="s">
        <v>564</v>
      </c>
      <c r="AA171" s="251" t="s">
        <v>565</v>
      </c>
      <c r="AB171" s="251" t="s">
        <v>566</v>
      </c>
      <c r="AC171" s="251" t="s">
        <v>600</v>
      </c>
      <c r="AD171" s="251" t="s">
        <v>602</v>
      </c>
      <c r="AE171" s="255">
        <v>1696</v>
      </c>
      <c r="AF171" s="251" t="str">
        <f t="shared" si="10"/>
        <v>5.</v>
      </c>
      <c r="AG171" s="251" t="str">
        <f t="shared" si="10"/>
        <v>2.</v>
      </c>
      <c r="AH171" s="251" t="str">
        <f t="shared" si="10"/>
        <v>3.</v>
      </c>
      <c r="AI171" s="251" t="str">
        <f t="shared" si="9"/>
        <v>2.</v>
      </c>
      <c r="AJ171" s="251" t="str">
        <f t="shared" si="9"/>
        <v>2.</v>
      </c>
      <c r="AK171" s="251" t="str">
        <f t="shared" si="9"/>
        <v>2.</v>
      </c>
      <c r="AL171" s="251" t="str">
        <f t="shared" si="6"/>
        <v>2.</v>
      </c>
      <c r="AM171" s="251" t="str">
        <f t="shared" si="8"/>
        <v>2.3.2.2.2.2.</v>
      </c>
    </row>
    <row r="172" spans="1:39">
      <c r="A172" s="251">
        <v>2022</v>
      </c>
      <c r="B172" s="251" t="s">
        <v>533</v>
      </c>
      <c r="C172" s="251" t="s">
        <v>534</v>
      </c>
      <c r="D172" s="251" t="s">
        <v>535</v>
      </c>
      <c r="E172" s="251" t="s">
        <v>536</v>
      </c>
      <c r="F172" s="251" t="s">
        <v>491</v>
      </c>
      <c r="G172" s="251" t="s">
        <v>537</v>
      </c>
      <c r="H172" s="251" t="s">
        <v>538</v>
      </c>
      <c r="I172" s="251" t="s">
        <v>539</v>
      </c>
      <c r="J172" s="251" t="s">
        <v>540</v>
      </c>
      <c r="K172" s="251" t="s">
        <v>541</v>
      </c>
      <c r="L172" s="251" t="s">
        <v>542</v>
      </c>
      <c r="M172" s="251" t="s">
        <v>543</v>
      </c>
      <c r="N172" s="251" t="s">
        <v>544</v>
      </c>
      <c r="O172" s="251" t="s">
        <v>640</v>
      </c>
      <c r="P172" s="251" t="s">
        <v>546</v>
      </c>
      <c r="Q172" s="251" t="s">
        <v>547</v>
      </c>
      <c r="R172" s="251">
        <v>4</v>
      </c>
      <c r="S172" s="251" t="s">
        <v>548</v>
      </c>
      <c r="T172" s="251" t="s">
        <v>549</v>
      </c>
      <c r="U172" s="251" t="s">
        <v>641</v>
      </c>
      <c r="V172" s="251" t="s">
        <v>38</v>
      </c>
      <c r="W172" s="251" t="s">
        <v>550</v>
      </c>
      <c r="X172" s="251" t="s">
        <v>551</v>
      </c>
      <c r="Y172" s="251" t="s">
        <v>552</v>
      </c>
      <c r="Z172" s="251" t="s">
        <v>564</v>
      </c>
      <c r="AA172" s="251" t="s">
        <v>565</v>
      </c>
      <c r="AB172" s="251" t="s">
        <v>569</v>
      </c>
      <c r="AC172" s="251" t="s">
        <v>570</v>
      </c>
      <c r="AD172" s="251" t="s">
        <v>603</v>
      </c>
      <c r="AE172" s="255">
        <v>111589</v>
      </c>
      <c r="AF172" s="251" t="str">
        <f t="shared" si="10"/>
        <v>5.</v>
      </c>
      <c r="AG172" s="251" t="str">
        <f t="shared" si="10"/>
        <v>2.</v>
      </c>
      <c r="AH172" s="251" t="str">
        <f t="shared" si="10"/>
        <v>3.</v>
      </c>
      <c r="AI172" s="251" t="str">
        <f t="shared" si="9"/>
        <v>2.</v>
      </c>
      <c r="AJ172" s="251" t="str">
        <f t="shared" si="9"/>
        <v>3.</v>
      </c>
      <c r="AK172" s="251" t="str">
        <f t="shared" si="9"/>
        <v>1.</v>
      </c>
      <c r="AL172" s="251" t="str">
        <f t="shared" si="6"/>
        <v>1.</v>
      </c>
      <c r="AM172" s="251" t="str">
        <f t="shared" si="8"/>
        <v>2.3.2.3.1.1.</v>
      </c>
    </row>
    <row r="173" spans="1:39">
      <c r="A173" s="251">
        <v>2022</v>
      </c>
      <c r="B173" s="251" t="s">
        <v>533</v>
      </c>
      <c r="C173" s="251" t="s">
        <v>534</v>
      </c>
      <c r="D173" s="251" t="s">
        <v>535</v>
      </c>
      <c r="E173" s="251" t="s">
        <v>536</v>
      </c>
      <c r="F173" s="251" t="s">
        <v>491</v>
      </c>
      <c r="G173" s="251" t="s">
        <v>537</v>
      </c>
      <c r="H173" s="251" t="s">
        <v>538</v>
      </c>
      <c r="I173" s="251" t="s">
        <v>539</v>
      </c>
      <c r="J173" s="251" t="s">
        <v>540</v>
      </c>
      <c r="K173" s="251" t="s">
        <v>541</v>
      </c>
      <c r="L173" s="251" t="s">
        <v>542</v>
      </c>
      <c r="M173" s="251" t="s">
        <v>543</v>
      </c>
      <c r="N173" s="251" t="s">
        <v>544</v>
      </c>
      <c r="O173" s="251" t="s">
        <v>640</v>
      </c>
      <c r="P173" s="251" t="s">
        <v>546</v>
      </c>
      <c r="Q173" s="251" t="s">
        <v>547</v>
      </c>
      <c r="R173" s="251">
        <v>4</v>
      </c>
      <c r="S173" s="251" t="s">
        <v>548</v>
      </c>
      <c r="T173" s="251" t="s">
        <v>549</v>
      </c>
      <c r="U173" s="251" t="s">
        <v>641</v>
      </c>
      <c r="V173" s="251" t="s">
        <v>38</v>
      </c>
      <c r="W173" s="251" t="s">
        <v>550</v>
      </c>
      <c r="X173" s="251" t="s">
        <v>551</v>
      </c>
      <c r="Y173" s="251" t="s">
        <v>552</v>
      </c>
      <c r="Z173" s="251" t="s">
        <v>564</v>
      </c>
      <c r="AA173" s="251" t="s">
        <v>565</v>
      </c>
      <c r="AB173" s="251" t="s">
        <v>569</v>
      </c>
      <c r="AC173" s="251" t="s">
        <v>570</v>
      </c>
      <c r="AD173" s="251" t="s">
        <v>571</v>
      </c>
      <c r="AE173" s="255">
        <v>306331</v>
      </c>
      <c r="AF173" s="251" t="str">
        <f t="shared" si="10"/>
        <v>5.</v>
      </c>
      <c r="AG173" s="251" t="str">
        <f t="shared" si="10"/>
        <v>2.</v>
      </c>
      <c r="AH173" s="251" t="str">
        <f t="shared" si="10"/>
        <v>3.</v>
      </c>
      <c r="AI173" s="251" t="str">
        <f t="shared" si="9"/>
        <v>2.</v>
      </c>
      <c r="AJ173" s="251" t="str">
        <f t="shared" si="9"/>
        <v>3.</v>
      </c>
      <c r="AK173" s="251" t="str">
        <f t="shared" si="9"/>
        <v>1.</v>
      </c>
      <c r="AL173" s="251" t="str">
        <f t="shared" si="6"/>
        <v>2.</v>
      </c>
      <c r="AM173" s="251" t="str">
        <f t="shared" si="8"/>
        <v>2.3.2.3.1.2.</v>
      </c>
    </row>
    <row r="174" spans="1:39">
      <c r="A174" s="251">
        <v>2022</v>
      </c>
      <c r="B174" s="251" t="s">
        <v>533</v>
      </c>
      <c r="C174" s="251" t="s">
        <v>534</v>
      </c>
      <c r="D174" s="251" t="s">
        <v>535</v>
      </c>
      <c r="E174" s="251" t="s">
        <v>536</v>
      </c>
      <c r="F174" s="251" t="s">
        <v>491</v>
      </c>
      <c r="G174" s="251" t="s">
        <v>537</v>
      </c>
      <c r="H174" s="251" t="s">
        <v>538</v>
      </c>
      <c r="I174" s="251" t="s">
        <v>539</v>
      </c>
      <c r="J174" s="251" t="s">
        <v>540</v>
      </c>
      <c r="K174" s="251" t="s">
        <v>541</v>
      </c>
      <c r="L174" s="251" t="s">
        <v>542</v>
      </c>
      <c r="M174" s="251" t="s">
        <v>543</v>
      </c>
      <c r="N174" s="251" t="s">
        <v>544</v>
      </c>
      <c r="O174" s="251" t="s">
        <v>640</v>
      </c>
      <c r="P174" s="251" t="s">
        <v>546</v>
      </c>
      <c r="Q174" s="251" t="s">
        <v>547</v>
      </c>
      <c r="R174" s="251">
        <v>4</v>
      </c>
      <c r="S174" s="251" t="s">
        <v>548</v>
      </c>
      <c r="T174" s="251" t="s">
        <v>549</v>
      </c>
      <c r="U174" s="251" t="s">
        <v>641</v>
      </c>
      <c r="V174" s="251" t="s">
        <v>38</v>
      </c>
      <c r="W174" s="251" t="s">
        <v>550</v>
      </c>
      <c r="X174" s="251" t="s">
        <v>551</v>
      </c>
      <c r="Y174" s="251" t="s">
        <v>552</v>
      </c>
      <c r="Z174" s="251" t="s">
        <v>564</v>
      </c>
      <c r="AA174" s="251" t="s">
        <v>565</v>
      </c>
      <c r="AB174" s="251" t="s">
        <v>604</v>
      </c>
      <c r="AC174" s="251" t="s">
        <v>607</v>
      </c>
      <c r="AD174" s="251" t="s">
        <v>608</v>
      </c>
      <c r="AE174" s="255">
        <v>17620</v>
      </c>
      <c r="AF174" s="251" t="str">
        <f t="shared" si="10"/>
        <v>5.</v>
      </c>
      <c r="AG174" s="251" t="str">
        <f t="shared" si="10"/>
        <v>2.</v>
      </c>
      <c r="AH174" s="251" t="str">
        <f t="shared" si="10"/>
        <v>3.</v>
      </c>
      <c r="AI174" s="251" t="str">
        <f t="shared" si="9"/>
        <v>2.</v>
      </c>
      <c r="AJ174" s="251" t="str">
        <f t="shared" si="9"/>
        <v>4.</v>
      </c>
      <c r="AK174" s="251" t="str">
        <f t="shared" si="9"/>
        <v>7.</v>
      </c>
      <c r="AL174" s="251" t="str">
        <f t="shared" si="6"/>
        <v>1.</v>
      </c>
      <c r="AM174" s="251" t="str">
        <f t="shared" si="8"/>
        <v>2.3.2.4.7.1.</v>
      </c>
    </row>
    <row r="175" spans="1:39">
      <c r="A175" s="251">
        <v>2022</v>
      </c>
      <c r="B175" s="251" t="s">
        <v>533</v>
      </c>
      <c r="C175" s="251" t="s">
        <v>534</v>
      </c>
      <c r="D175" s="251" t="s">
        <v>535</v>
      </c>
      <c r="E175" s="251" t="s">
        <v>536</v>
      </c>
      <c r="F175" s="251" t="s">
        <v>491</v>
      </c>
      <c r="G175" s="251" t="s">
        <v>537</v>
      </c>
      <c r="H175" s="251" t="s">
        <v>538</v>
      </c>
      <c r="I175" s="251" t="s">
        <v>539</v>
      </c>
      <c r="J175" s="251" t="s">
        <v>540</v>
      </c>
      <c r="K175" s="251" t="s">
        <v>541</v>
      </c>
      <c r="L175" s="251" t="s">
        <v>542</v>
      </c>
      <c r="M175" s="251" t="s">
        <v>543</v>
      </c>
      <c r="N175" s="251" t="s">
        <v>544</v>
      </c>
      <c r="O175" s="251" t="s">
        <v>640</v>
      </c>
      <c r="P175" s="251" t="s">
        <v>546</v>
      </c>
      <c r="Q175" s="251" t="s">
        <v>547</v>
      </c>
      <c r="R175" s="251">
        <v>4</v>
      </c>
      <c r="S175" s="251" t="s">
        <v>548</v>
      </c>
      <c r="T175" s="251" t="s">
        <v>549</v>
      </c>
      <c r="U175" s="251" t="s">
        <v>641</v>
      </c>
      <c r="V175" s="251" t="s">
        <v>38</v>
      </c>
      <c r="W175" s="251" t="s">
        <v>550</v>
      </c>
      <c r="X175" s="251" t="s">
        <v>551</v>
      </c>
      <c r="Y175" s="251" t="s">
        <v>552</v>
      </c>
      <c r="Z175" s="251" t="s">
        <v>564</v>
      </c>
      <c r="AA175" s="251" t="s">
        <v>565</v>
      </c>
      <c r="AB175" s="251" t="s">
        <v>572</v>
      </c>
      <c r="AC175" s="251" t="s">
        <v>573</v>
      </c>
      <c r="AD175" s="251" t="s">
        <v>574</v>
      </c>
      <c r="AE175" s="255">
        <v>385560</v>
      </c>
      <c r="AF175" s="251" t="str">
        <f t="shared" si="10"/>
        <v>5.</v>
      </c>
      <c r="AG175" s="251" t="str">
        <f t="shared" si="10"/>
        <v>2.</v>
      </c>
      <c r="AH175" s="251" t="str">
        <f t="shared" si="10"/>
        <v>3.</v>
      </c>
      <c r="AI175" s="251" t="str">
        <f t="shared" si="9"/>
        <v>2.</v>
      </c>
      <c r="AJ175" s="251" t="str">
        <f t="shared" si="9"/>
        <v>5.</v>
      </c>
      <c r="AK175" s="251" t="str">
        <f t="shared" si="9"/>
        <v>1.</v>
      </c>
      <c r="AL175" s="251" t="str">
        <f t="shared" si="6"/>
        <v>1.</v>
      </c>
      <c r="AM175" s="251" t="str">
        <f t="shared" si="8"/>
        <v>2.3.2.5.1.1.</v>
      </c>
    </row>
    <row r="176" spans="1:39">
      <c r="A176" s="251">
        <v>2022</v>
      </c>
      <c r="B176" s="251" t="s">
        <v>533</v>
      </c>
      <c r="C176" s="251" t="s">
        <v>534</v>
      </c>
      <c r="D176" s="251" t="s">
        <v>535</v>
      </c>
      <c r="E176" s="251" t="s">
        <v>536</v>
      </c>
      <c r="F176" s="251" t="s">
        <v>491</v>
      </c>
      <c r="G176" s="251" t="s">
        <v>537</v>
      </c>
      <c r="H176" s="251" t="s">
        <v>538</v>
      </c>
      <c r="I176" s="251" t="s">
        <v>539</v>
      </c>
      <c r="J176" s="251" t="s">
        <v>540</v>
      </c>
      <c r="K176" s="251" t="s">
        <v>541</v>
      </c>
      <c r="L176" s="251" t="s">
        <v>542</v>
      </c>
      <c r="M176" s="251" t="s">
        <v>543</v>
      </c>
      <c r="N176" s="251" t="s">
        <v>544</v>
      </c>
      <c r="O176" s="251" t="s">
        <v>640</v>
      </c>
      <c r="P176" s="251" t="s">
        <v>546</v>
      </c>
      <c r="Q176" s="251" t="s">
        <v>547</v>
      </c>
      <c r="R176" s="251">
        <v>4</v>
      </c>
      <c r="S176" s="251" t="s">
        <v>548</v>
      </c>
      <c r="T176" s="251" t="s">
        <v>549</v>
      </c>
      <c r="U176" s="251" t="s">
        <v>641</v>
      </c>
      <c r="V176" s="251" t="s">
        <v>38</v>
      </c>
      <c r="W176" s="251" t="s">
        <v>550</v>
      </c>
      <c r="X176" s="251" t="s">
        <v>551</v>
      </c>
      <c r="Y176" s="251" t="s">
        <v>552</v>
      </c>
      <c r="Z176" s="251" t="s">
        <v>564</v>
      </c>
      <c r="AA176" s="251" t="s">
        <v>565</v>
      </c>
      <c r="AB176" s="251" t="s">
        <v>575</v>
      </c>
      <c r="AC176" s="251" t="s">
        <v>576</v>
      </c>
      <c r="AD176" s="251" t="s">
        <v>611</v>
      </c>
      <c r="AE176" s="255">
        <v>5458</v>
      </c>
      <c r="AF176" s="251" t="str">
        <f t="shared" si="10"/>
        <v>5.</v>
      </c>
      <c r="AG176" s="251" t="str">
        <f t="shared" si="10"/>
        <v>2.</v>
      </c>
      <c r="AH176" s="251" t="str">
        <f t="shared" si="10"/>
        <v>3.</v>
      </c>
      <c r="AI176" s="251" t="str">
        <f t="shared" si="9"/>
        <v>2.</v>
      </c>
      <c r="AJ176" s="251" t="str">
        <f t="shared" si="9"/>
        <v>6.</v>
      </c>
      <c r="AK176" s="251" t="str">
        <f t="shared" si="9"/>
        <v>3.</v>
      </c>
      <c r="AL176" s="251" t="str">
        <f t="shared" si="6"/>
        <v>3.</v>
      </c>
      <c r="AM176" s="251" t="str">
        <f t="shared" si="8"/>
        <v>2.3.2.6.3.3.</v>
      </c>
    </row>
    <row r="177" spans="1:39">
      <c r="A177" s="251">
        <v>2022</v>
      </c>
      <c r="B177" s="251" t="s">
        <v>533</v>
      </c>
      <c r="C177" s="251" t="s">
        <v>534</v>
      </c>
      <c r="D177" s="251" t="s">
        <v>535</v>
      </c>
      <c r="E177" s="251" t="s">
        <v>536</v>
      </c>
      <c r="F177" s="251" t="s">
        <v>491</v>
      </c>
      <c r="G177" s="251" t="s">
        <v>537</v>
      </c>
      <c r="H177" s="251" t="s">
        <v>538</v>
      </c>
      <c r="I177" s="251" t="s">
        <v>539</v>
      </c>
      <c r="J177" s="251" t="s">
        <v>540</v>
      </c>
      <c r="K177" s="251" t="s">
        <v>541</v>
      </c>
      <c r="L177" s="251" t="s">
        <v>542</v>
      </c>
      <c r="M177" s="251" t="s">
        <v>543</v>
      </c>
      <c r="N177" s="251" t="s">
        <v>544</v>
      </c>
      <c r="O177" s="251" t="s">
        <v>640</v>
      </c>
      <c r="P177" s="251" t="s">
        <v>546</v>
      </c>
      <c r="Q177" s="251" t="s">
        <v>547</v>
      </c>
      <c r="R177" s="251">
        <v>4</v>
      </c>
      <c r="S177" s="251" t="s">
        <v>548</v>
      </c>
      <c r="T177" s="251" t="s">
        <v>549</v>
      </c>
      <c r="U177" s="251" t="s">
        <v>641</v>
      </c>
      <c r="V177" s="251" t="s">
        <v>38</v>
      </c>
      <c r="W177" s="251" t="s">
        <v>550</v>
      </c>
      <c r="X177" s="251" t="s">
        <v>551</v>
      </c>
      <c r="Y177" s="251" t="s">
        <v>552</v>
      </c>
      <c r="Z177" s="251" t="s">
        <v>564</v>
      </c>
      <c r="AA177" s="251" t="s">
        <v>565</v>
      </c>
      <c r="AB177" s="251" t="s">
        <v>575</v>
      </c>
      <c r="AC177" s="251" t="s">
        <v>576</v>
      </c>
      <c r="AD177" s="251" t="s">
        <v>577</v>
      </c>
      <c r="AE177" s="255">
        <v>1097760</v>
      </c>
      <c r="AF177" s="251" t="str">
        <f t="shared" si="10"/>
        <v>5.</v>
      </c>
      <c r="AG177" s="251" t="str">
        <f t="shared" si="10"/>
        <v>2.</v>
      </c>
      <c r="AH177" s="251" t="str">
        <f t="shared" si="10"/>
        <v>3.</v>
      </c>
      <c r="AI177" s="251" t="str">
        <f t="shared" si="9"/>
        <v>2.</v>
      </c>
      <c r="AJ177" s="251" t="str">
        <f t="shared" si="9"/>
        <v>6.</v>
      </c>
      <c r="AK177" s="251" t="str">
        <f t="shared" si="9"/>
        <v>3.</v>
      </c>
      <c r="AL177" s="251" t="str">
        <f t="shared" si="6"/>
        <v>4.</v>
      </c>
      <c r="AM177" s="251" t="str">
        <f t="shared" si="8"/>
        <v>2.3.2.6.3.4.</v>
      </c>
    </row>
    <row r="178" spans="1:39">
      <c r="A178" s="251">
        <v>2022</v>
      </c>
      <c r="B178" s="251" t="s">
        <v>533</v>
      </c>
      <c r="C178" s="251" t="s">
        <v>534</v>
      </c>
      <c r="D178" s="251" t="s">
        <v>535</v>
      </c>
      <c r="E178" s="251" t="s">
        <v>536</v>
      </c>
      <c r="F178" s="251" t="s">
        <v>491</v>
      </c>
      <c r="G178" s="251" t="s">
        <v>537</v>
      </c>
      <c r="H178" s="251" t="s">
        <v>538</v>
      </c>
      <c r="I178" s="251" t="s">
        <v>539</v>
      </c>
      <c r="J178" s="251" t="s">
        <v>540</v>
      </c>
      <c r="K178" s="251" t="s">
        <v>541</v>
      </c>
      <c r="L178" s="251" t="s">
        <v>542</v>
      </c>
      <c r="M178" s="251" t="s">
        <v>543</v>
      </c>
      <c r="N178" s="251" t="s">
        <v>544</v>
      </c>
      <c r="O178" s="251" t="s">
        <v>640</v>
      </c>
      <c r="P178" s="251" t="s">
        <v>546</v>
      </c>
      <c r="Q178" s="251" t="s">
        <v>547</v>
      </c>
      <c r="R178" s="251">
        <v>4</v>
      </c>
      <c r="S178" s="251" t="s">
        <v>548</v>
      </c>
      <c r="T178" s="251" t="s">
        <v>549</v>
      </c>
      <c r="U178" s="251" t="s">
        <v>641</v>
      </c>
      <c r="V178" s="251" t="s">
        <v>38</v>
      </c>
      <c r="W178" s="251" t="s">
        <v>550</v>
      </c>
      <c r="X178" s="251" t="s">
        <v>551</v>
      </c>
      <c r="Y178" s="251" t="s">
        <v>552</v>
      </c>
      <c r="Z178" s="251" t="s">
        <v>564</v>
      </c>
      <c r="AA178" s="251" t="s">
        <v>565</v>
      </c>
      <c r="AB178" s="251" t="s">
        <v>575</v>
      </c>
      <c r="AC178" s="251" t="s">
        <v>576</v>
      </c>
      <c r="AD178" s="251" t="s">
        <v>612</v>
      </c>
      <c r="AE178" s="255">
        <v>9670</v>
      </c>
      <c r="AF178" s="251" t="str">
        <f t="shared" si="10"/>
        <v>5.</v>
      </c>
      <c r="AG178" s="251" t="str">
        <f t="shared" si="10"/>
        <v>2.</v>
      </c>
      <c r="AH178" s="251" t="str">
        <f t="shared" si="10"/>
        <v>3.</v>
      </c>
      <c r="AI178" s="251" t="str">
        <f t="shared" si="9"/>
        <v>2.</v>
      </c>
      <c r="AJ178" s="251" t="str">
        <f t="shared" si="9"/>
        <v>6.</v>
      </c>
      <c r="AK178" s="251" t="str">
        <f t="shared" si="9"/>
        <v>3.</v>
      </c>
      <c r="AL178" s="251" t="str">
        <f t="shared" si="6"/>
        <v>99</v>
      </c>
      <c r="AM178" s="251" t="str">
        <f t="shared" si="8"/>
        <v>2.3.2.6.3.99</v>
      </c>
    </row>
    <row r="179" spans="1:39">
      <c r="A179" s="251">
        <v>2022</v>
      </c>
      <c r="B179" s="251" t="s">
        <v>533</v>
      </c>
      <c r="C179" s="251" t="s">
        <v>534</v>
      </c>
      <c r="D179" s="251" t="s">
        <v>535</v>
      </c>
      <c r="E179" s="251" t="s">
        <v>536</v>
      </c>
      <c r="F179" s="251" t="s">
        <v>491</v>
      </c>
      <c r="G179" s="251" t="s">
        <v>537</v>
      </c>
      <c r="H179" s="251" t="s">
        <v>538</v>
      </c>
      <c r="I179" s="251" t="s">
        <v>539</v>
      </c>
      <c r="J179" s="251" t="s">
        <v>540</v>
      </c>
      <c r="K179" s="251" t="s">
        <v>541</v>
      </c>
      <c r="L179" s="251" t="s">
        <v>542</v>
      </c>
      <c r="M179" s="251" t="s">
        <v>543</v>
      </c>
      <c r="N179" s="251" t="s">
        <v>544</v>
      </c>
      <c r="O179" s="251" t="s">
        <v>640</v>
      </c>
      <c r="P179" s="251" t="s">
        <v>546</v>
      </c>
      <c r="Q179" s="251" t="s">
        <v>547</v>
      </c>
      <c r="R179" s="251">
        <v>4</v>
      </c>
      <c r="S179" s="251" t="s">
        <v>548</v>
      </c>
      <c r="T179" s="251" t="s">
        <v>549</v>
      </c>
      <c r="U179" s="251" t="s">
        <v>641</v>
      </c>
      <c r="V179" s="251" t="s">
        <v>38</v>
      </c>
      <c r="W179" s="251" t="s">
        <v>550</v>
      </c>
      <c r="X179" s="251" t="s">
        <v>551</v>
      </c>
      <c r="Y179" s="251" t="s">
        <v>552</v>
      </c>
      <c r="Z179" s="251" t="s">
        <v>564</v>
      </c>
      <c r="AA179" s="251" t="s">
        <v>565</v>
      </c>
      <c r="AB179" s="251" t="s">
        <v>613</v>
      </c>
      <c r="AC179" s="251" t="s">
        <v>614</v>
      </c>
      <c r="AD179" s="251" t="s">
        <v>614</v>
      </c>
      <c r="AE179" s="255">
        <v>7113600</v>
      </c>
      <c r="AF179" s="251" t="str">
        <f t="shared" si="10"/>
        <v>5.</v>
      </c>
      <c r="AG179" s="251" t="str">
        <f t="shared" si="10"/>
        <v>2.</v>
      </c>
      <c r="AH179" s="251" t="str">
        <f t="shared" si="10"/>
        <v>3.</v>
      </c>
      <c r="AI179" s="251" t="str">
        <f t="shared" si="9"/>
        <v>2.</v>
      </c>
      <c r="AJ179" s="251" t="str">
        <f t="shared" si="9"/>
        <v>8.</v>
      </c>
      <c r="AK179" s="251" t="str">
        <f t="shared" si="9"/>
        <v>1.</v>
      </c>
      <c r="AL179" s="251" t="str">
        <f t="shared" si="6"/>
        <v>1.</v>
      </c>
      <c r="AM179" s="251" t="str">
        <f t="shared" si="8"/>
        <v>2.3.2.8.1.1.</v>
      </c>
    </row>
    <row r="180" spans="1:39">
      <c r="A180" s="251">
        <v>2022</v>
      </c>
      <c r="B180" s="251" t="s">
        <v>533</v>
      </c>
      <c r="C180" s="251" t="s">
        <v>534</v>
      </c>
      <c r="D180" s="251" t="s">
        <v>535</v>
      </c>
      <c r="E180" s="251" t="s">
        <v>536</v>
      </c>
      <c r="F180" s="251" t="s">
        <v>491</v>
      </c>
      <c r="G180" s="251" t="s">
        <v>537</v>
      </c>
      <c r="H180" s="251" t="s">
        <v>538</v>
      </c>
      <c r="I180" s="251" t="s">
        <v>539</v>
      </c>
      <c r="J180" s="251" t="s">
        <v>540</v>
      </c>
      <c r="K180" s="251" t="s">
        <v>541</v>
      </c>
      <c r="L180" s="251" t="s">
        <v>542</v>
      </c>
      <c r="M180" s="251" t="s">
        <v>543</v>
      </c>
      <c r="N180" s="251" t="s">
        <v>544</v>
      </c>
      <c r="O180" s="251" t="s">
        <v>640</v>
      </c>
      <c r="P180" s="251" t="s">
        <v>546</v>
      </c>
      <c r="Q180" s="251" t="s">
        <v>547</v>
      </c>
      <c r="R180" s="251">
        <v>4</v>
      </c>
      <c r="S180" s="251" t="s">
        <v>548</v>
      </c>
      <c r="T180" s="251" t="s">
        <v>549</v>
      </c>
      <c r="U180" s="251" t="s">
        <v>641</v>
      </c>
      <c r="V180" s="251" t="s">
        <v>38</v>
      </c>
      <c r="W180" s="251" t="s">
        <v>550</v>
      </c>
      <c r="X180" s="251" t="s">
        <v>551</v>
      </c>
      <c r="Y180" s="251" t="s">
        <v>552</v>
      </c>
      <c r="Z180" s="251" t="s">
        <v>564</v>
      </c>
      <c r="AA180" s="251" t="s">
        <v>565</v>
      </c>
      <c r="AB180" s="251" t="s">
        <v>613</v>
      </c>
      <c r="AC180" s="251" t="s">
        <v>614</v>
      </c>
      <c r="AD180" s="251" t="s">
        <v>615</v>
      </c>
      <c r="AE180" s="255">
        <v>558187</v>
      </c>
      <c r="AF180" s="251" t="str">
        <f t="shared" si="10"/>
        <v>5.</v>
      </c>
      <c r="AG180" s="251" t="str">
        <f t="shared" si="10"/>
        <v>2.</v>
      </c>
      <c r="AH180" s="251" t="str">
        <f t="shared" si="10"/>
        <v>3.</v>
      </c>
      <c r="AI180" s="251" t="str">
        <f t="shared" si="9"/>
        <v>2.</v>
      </c>
      <c r="AJ180" s="251" t="str">
        <f t="shared" si="9"/>
        <v>8.</v>
      </c>
      <c r="AK180" s="251" t="str">
        <f t="shared" si="9"/>
        <v>1.</v>
      </c>
      <c r="AL180" s="251" t="str">
        <f t="shared" si="6"/>
        <v>2.</v>
      </c>
      <c r="AM180" s="251" t="str">
        <f t="shared" si="8"/>
        <v>2.3.2.8.1.2.</v>
      </c>
    </row>
    <row r="181" spans="1:39">
      <c r="A181" s="251">
        <v>2022</v>
      </c>
      <c r="B181" s="251" t="s">
        <v>533</v>
      </c>
      <c r="C181" s="251" t="s">
        <v>534</v>
      </c>
      <c r="D181" s="251" t="s">
        <v>535</v>
      </c>
      <c r="E181" s="251" t="s">
        <v>536</v>
      </c>
      <c r="F181" s="251" t="s">
        <v>491</v>
      </c>
      <c r="G181" s="251" t="s">
        <v>537</v>
      </c>
      <c r="H181" s="251" t="s">
        <v>538</v>
      </c>
      <c r="I181" s="251" t="s">
        <v>539</v>
      </c>
      <c r="J181" s="251" t="s">
        <v>540</v>
      </c>
      <c r="K181" s="251" t="s">
        <v>541</v>
      </c>
      <c r="L181" s="251" t="s">
        <v>542</v>
      </c>
      <c r="M181" s="251" t="s">
        <v>543</v>
      </c>
      <c r="N181" s="251" t="s">
        <v>544</v>
      </c>
      <c r="O181" s="251" t="s">
        <v>640</v>
      </c>
      <c r="P181" s="251" t="s">
        <v>546</v>
      </c>
      <c r="Q181" s="251" t="s">
        <v>547</v>
      </c>
      <c r="R181" s="251">
        <v>4</v>
      </c>
      <c r="S181" s="251" t="s">
        <v>548</v>
      </c>
      <c r="T181" s="251" t="s">
        <v>549</v>
      </c>
      <c r="U181" s="251" t="s">
        <v>641</v>
      </c>
      <c r="V181" s="251" t="s">
        <v>38</v>
      </c>
      <c r="W181" s="251" t="s">
        <v>550</v>
      </c>
      <c r="X181" s="251" t="s">
        <v>551</v>
      </c>
      <c r="Y181" s="251" t="s">
        <v>552</v>
      </c>
      <c r="Z181" s="251" t="s">
        <v>564</v>
      </c>
      <c r="AA181" s="251" t="s">
        <v>565</v>
      </c>
      <c r="AB181" s="251" t="s">
        <v>613</v>
      </c>
      <c r="AC181" s="251" t="s">
        <v>614</v>
      </c>
      <c r="AD181" s="251" t="s">
        <v>616</v>
      </c>
      <c r="AE181" s="255">
        <v>146400</v>
      </c>
      <c r="AF181" s="251" t="str">
        <f t="shared" si="10"/>
        <v>5.</v>
      </c>
      <c r="AG181" s="251" t="str">
        <f t="shared" si="10"/>
        <v>2.</v>
      </c>
      <c r="AH181" s="251" t="str">
        <f t="shared" si="10"/>
        <v>3.</v>
      </c>
      <c r="AI181" s="251" t="str">
        <f t="shared" si="9"/>
        <v>2.</v>
      </c>
      <c r="AJ181" s="251" t="str">
        <f t="shared" si="9"/>
        <v>8.</v>
      </c>
      <c r="AK181" s="251" t="str">
        <f t="shared" si="9"/>
        <v>1.</v>
      </c>
      <c r="AL181" s="251" t="str">
        <f t="shared" si="9"/>
        <v>4.</v>
      </c>
      <c r="AM181" s="251" t="str">
        <f t="shared" si="8"/>
        <v>2.3.2.8.1.4.</v>
      </c>
    </row>
    <row r="182" spans="1:39">
      <c r="A182" s="251">
        <v>2022</v>
      </c>
      <c r="B182" s="251" t="s">
        <v>533</v>
      </c>
      <c r="C182" s="251" t="s">
        <v>534</v>
      </c>
      <c r="D182" s="251" t="s">
        <v>535</v>
      </c>
      <c r="E182" s="251" t="s">
        <v>536</v>
      </c>
      <c r="F182" s="251" t="s">
        <v>491</v>
      </c>
      <c r="G182" s="251" t="s">
        <v>537</v>
      </c>
      <c r="H182" s="251" t="s">
        <v>538</v>
      </c>
      <c r="I182" s="251" t="s">
        <v>539</v>
      </c>
      <c r="J182" s="251" t="s">
        <v>540</v>
      </c>
      <c r="K182" s="251" t="s">
        <v>541</v>
      </c>
      <c r="L182" s="251" t="s">
        <v>542</v>
      </c>
      <c r="M182" s="251" t="s">
        <v>543</v>
      </c>
      <c r="N182" s="251" t="s">
        <v>544</v>
      </c>
      <c r="O182" s="251" t="s">
        <v>640</v>
      </c>
      <c r="P182" s="251" t="s">
        <v>546</v>
      </c>
      <c r="Q182" s="251" t="s">
        <v>547</v>
      </c>
      <c r="R182" s="251">
        <v>4</v>
      </c>
      <c r="S182" s="251" t="s">
        <v>548</v>
      </c>
      <c r="T182" s="251" t="s">
        <v>549</v>
      </c>
      <c r="U182" s="251" t="s">
        <v>641</v>
      </c>
      <c r="V182" s="251" t="s">
        <v>581</v>
      </c>
      <c r="W182" s="251" t="s">
        <v>582</v>
      </c>
      <c r="X182" s="251" t="s">
        <v>551</v>
      </c>
      <c r="Y182" s="251" t="s">
        <v>552</v>
      </c>
      <c r="Z182" s="251" t="s">
        <v>553</v>
      </c>
      <c r="AA182" s="251" t="s">
        <v>554</v>
      </c>
      <c r="AB182" s="251" t="s">
        <v>555</v>
      </c>
      <c r="AC182" s="251" t="s">
        <v>555</v>
      </c>
      <c r="AD182" s="251" t="s">
        <v>556</v>
      </c>
      <c r="AE182" s="255">
        <v>1209678</v>
      </c>
      <c r="AF182" s="251" t="str">
        <f t="shared" si="10"/>
        <v>5.</v>
      </c>
      <c r="AG182" s="251" t="str">
        <f t="shared" si="10"/>
        <v>2.</v>
      </c>
      <c r="AH182" s="251" t="str">
        <f t="shared" si="10"/>
        <v>1.</v>
      </c>
      <c r="AI182" s="251" t="str">
        <f t="shared" si="9"/>
        <v>1.</v>
      </c>
      <c r="AJ182" s="251" t="str">
        <f t="shared" si="9"/>
        <v>1.</v>
      </c>
      <c r="AK182" s="251" t="str">
        <f t="shared" si="9"/>
        <v>1.</v>
      </c>
      <c r="AL182" s="251" t="str">
        <f t="shared" si="9"/>
        <v>4.</v>
      </c>
      <c r="AM182" s="251" t="str">
        <f t="shared" si="8"/>
        <v>2.1.1.1.1.4.</v>
      </c>
    </row>
    <row r="183" spans="1:39">
      <c r="A183" s="251">
        <v>2022</v>
      </c>
      <c r="B183" s="251" t="s">
        <v>533</v>
      </c>
      <c r="C183" s="251" t="s">
        <v>534</v>
      </c>
      <c r="D183" s="251" t="s">
        <v>535</v>
      </c>
      <c r="E183" s="251" t="s">
        <v>536</v>
      </c>
      <c r="F183" s="251" t="s">
        <v>491</v>
      </c>
      <c r="G183" s="251" t="s">
        <v>537</v>
      </c>
      <c r="H183" s="251" t="s">
        <v>538</v>
      </c>
      <c r="I183" s="251" t="s">
        <v>539</v>
      </c>
      <c r="J183" s="251" t="s">
        <v>540</v>
      </c>
      <c r="K183" s="251" t="s">
        <v>541</v>
      </c>
      <c r="L183" s="251" t="s">
        <v>542</v>
      </c>
      <c r="M183" s="251" t="s">
        <v>543</v>
      </c>
      <c r="N183" s="251" t="s">
        <v>544</v>
      </c>
      <c r="O183" s="251" t="s">
        <v>640</v>
      </c>
      <c r="P183" s="251" t="s">
        <v>546</v>
      </c>
      <c r="Q183" s="251" t="s">
        <v>547</v>
      </c>
      <c r="R183" s="251">
        <v>4</v>
      </c>
      <c r="S183" s="251" t="s">
        <v>548</v>
      </c>
      <c r="T183" s="251" t="s">
        <v>549</v>
      </c>
      <c r="U183" s="251" t="s">
        <v>641</v>
      </c>
      <c r="V183" s="251" t="s">
        <v>581</v>
      </c>
      <c r="W183" s="251" t="s">
        <v>582</v>
      </c>
      <c r="X183" s="251" t="s">
        <v>551</v>
      </c>
      <c r="Y183" s="251" t="s">
        <v>552</v>
      </c>
      <c r="Z183" s="251" t="s">
        <v>553</v>
      </c>
      <c r="AA183" s="251" t="s">
        <v>554</v>
      </c>
      <c r="AB183" s="251" t="s">
        <v>557</v>
      </c>
      <c r="AC183" s="251" t="s">
        <v>558</v>
      </c>
      <c r="AD183" s="251" t="s">
        <v>559</v>
      </c>
      <c r="AE183" s="255">
        <v>198688</v>
      </c>
      <c r="AF183" s="251" t="str">
        <f t="shared" si="10"/>
        <v>5.</v>
      </c>
      <c r="AG183" s="251" t="str">
        <f t="shared" si="10"/>
        <v>2.</v>
      </c>
      <c r="AH183" s="251" t="str">
        <f t="shared" si="10"/>
        <v>1.</v>
      </c>
      <c r="AI183" s="251" t="str">
        <f t="shared" si="9"/>
        <v>1.</v>
      </c>
      <c r="AJ183" s="251" t="str">
        <f t="shared" si="9"/>
        <v>9.</v>
      </c>
      <c r="AK183" s="251" t="str">
        <f t="shared" si="9"/>
        <v>1.</v>
      </c>
      <c r="AL183" s="251" t="str">
        <f t="shared" si="9"/>
        <v>1.</v>
      </c>
      <c r="AM183" s="251" t="str">
        <f t="shared" si="8"/>
        <v>2.1.1.9.1.1.</v>
      </c>
    </row>
    <row r="184" spans="1:39">
      <c r="A184" s="251">
        <v>2022</v>
      </c>
      <c r="B184" s="251" t="s">
        <v>533</v>
      </c>
      <c r="C184" s="251" t="s">
        <v>534</v>
      </c>
      <c r="D184" s="251" t="s">
        <v>535</v>
      </c>
      <c r="E184" s="251" t="s">
        <v>536</v>
      </c>
      <c r="F184" s="251" t="s">
        <v>491</v>
      </c>
      <c r="G184" s="251" t="s">
        <v>537</v>
      </c>
      <c r="H184" s="251" t="s">
        <v>538</v>
      </c>
      <c r="I184" s="251" t="s">
        <v>539</v>
      </c>
      <c r="J184" s="251" t="s">
        <v>540</v>
      </c>
      <c r="K184" s="251" t="s">
        <v>541</v>
      </c>
      <c r="L184" s="251" t="s">
        <v>542</v>
      </c>
      <c r="M184" s="251" t="s">
        <v>543</v>
      </c>
      <c r="N184" s="251" t="s">
        <v>544</v>
      </c>
      <c r="O184" s="251" t="s">
        <v>640</v>
      </c>
      <c r="P184" s="251" t="s">
        <v>546</v>
      </c>
      <c r="Q184" s="251" t="s">
        <v>547</v>
      </c>
      <c r="R184" s="251">
        <v>4</v>
      </c>
      <c r="S184" s="251" t="s">
        <v>548</v>
      </c>
      <c r="T184" s="251" t="s">
        <v>549</v>
      </c>
      <c r="U184" s="251" t="s">
        <v>641</v>
      </c>
      <c r="V184" s="251" t="s">
        <v>581</v>
      </c>
      <c r="W184" s="251" t="s">
        <v>582</v>
      </c>
      <c r="X184" s="251" t="s">
        <v>551</v>
      </c>
      <c r="Y184" s="251" t="s">
        <v>552</v>
      </c>
      <c r="Z184" s="251" t="s">
        <v>553</v>
      </c>
      <c r="AA184" s="251" t="s">
        <v>554</v>
      </c>
      <c r="AB184" s="251" t="s">
        <v>557</v>
      </c>
      <c r="AC184" s="251" t="s">
        <v>558</v>
      </c>
      <c r="AD184" s="251" t="s">
        <v>560</v>
      </c>
      <c r="AE184" s="255">
        <v>14750</v>
      </c>
      <c r="AF184" s="251" t="str">
        <f t="shared" si="10"/>
        <v>5.</v>
      </c>
      <c r="AG184" s="251" t="str">
        <f t="shared" si="10"/>
        <v>2.</v>
      </c>
      <c r="AH184" s="251" t="str">
        <f t="shared" si="10"/>
        <v>1.</v>
      </c>
      <c r="AI184" s="251" t="str">
        <f t="shared" si="9"/>
        <v>1.</v>
      </c>
      <c r="AJ184" s="251" t="str">
        <f t="shared" si="9"/>
        <v>9.</v>
      </c>
      <c r="AK184" s="251" t="str">
        <f t="shared" si="9"/>
        <v>1.</v>
      </c>
      <c r="AL184" s="251" t="str">
        <f t="shared" si="9"/>
        <v>3.</v>
      </c>
      <c r="AM184" s="251" t="str">
        <f t="shared" si="8"/>
        <v>2.1.1.9.1.3.</v>
      </c>
    </row>
    <row r="185" spans="1:39">
      <c r="A185" s="251">
        <v>2022</v>
      </c>
      <c r="B185" s="251" t="s">
        <v>533</v>
      </c>
      <c r="C185" s="251" t="s">
        <v>534</v>
      </c>
      <c r="D185" s="251" t="s">
        <v>535</v>
      </c>
      <c r="E185" s="251" t="s">
        <v>536</v>
      </c>
      <c r="F185" s="251" t="s">
        <v>491</v>
      </c>
      <c r="G185" s="251" t="s">
        <v>537</v>
      </c>
      <c r="H185" s="251" t="s">
        <v>538</v>
      </c>
      <c r="I185" s="251" t="s">
        <v>539</v>
      </c>
      <c r="J185" s="251" t="s">
        <v>540</v>
      </c>
      <c r="K185" s="251" t="s">
        <v>541</v>
      </c>
      <c r="L185" s="251" t="s">
        <v>542</v>
      </c>
      <c r="M185" s="251" t="s">
        <v>543</v>
      </c>
      <c r="N185" s="251" t="s">
        <v>544</v>
      </c>
      <c r="O185" s="251" t="s">
        <v>640</v>
      </c>
      <c r="P185" s="251" t="s">
        <v>546</v>
      </c>
      <c r="Q185" s="251" t="s">
        <v>547</v>
      </c>
      <c r="R185" s="251">
        <v>4</v>
      </c>
      <c r="S185" s="251" t="s">
        <v>548</v>
      </c>
      <c r="T185" s="251" t="s">
        <v>549</v>
      </c>
      <c r="U185" s="251" t="s">
        <v>641</v>
      </c>
      <c r="V185" s="251" t="s">
        <v>581</v>
      </c>
      <c r="W185" s="251" t="s">
        <v>582</v>
      </c>
      <c r="X185" s="251" t="s">
        <v>551</v>
      </c>
      <c r="Y185" s="251" t="s">
        <v>552</v>
      </c>
      <c r="Z185" s="251" t="s">
        <v>553</v>
      </c>
      <c r="AA185" s="251" t="s">
        <v>554</v>
      </c>
      <c r="AB185" s="251" t="s">
        <v>557</v>
      </c>
      <c r="AC185" s="251" t="s">
        <v>583</v>
      </c>
      <c r="AD185" s="251" t="s">
        <v>584</v>
      </c>
      <c r="AE185" s="255">
        <v>115901</v>
      </c>
      <c r="AF185" s="251" t="str">
        <f t="shared" si="10"/>
        <v>5.</v>
      </c>
      <c r="AG185" s="251" t="str">
        <f t="shared" si="10"/>
        <v>2.</v>
      </c>
      <c r="AH185" s="251" t="str">
        <f t="shared" si="10"/>
        <v>1.</v>
      </c>
      <c r="AI185" s="251" t="str">
        <f t="shared" si="9"/>
        <v>1.</v>
      </c>
      <c r="AJ185" s="251" t="str">
        <f t="shared" si="9"/>
        <v>9.</v>
      </c>
      <c r="AK185" s="251" t="str">
        <f t="shared" si="9"/>
        <v>2.</v>
      </c>
      <c r="AL185" s="251" t="str">
        <f t="shared" si="9"/>
        <v>1.</v>
      </c>
      <c r="AM185" s="251" t="str">
        <f t="shared" si="8"/>
        <v>2.1.1.9.2.1.</v>
      </c>
    </row>
    <row r="186" spans="1:39">
      <c r="A186" s="251">
        <v>2022</v>
      </c>
      <c r="B186" s="251" t="s">
        <v>533</v>
      </c>
      <c r="C186" s="251" t="s">
        <v>534</v>
      </c>
      <c r="D186" s="251" t="s">
        <v>535</v>
      </c>
      <c r="E186" s="251" t="s">
        <v>536</v>
      </c>
      <c r="F186" s="251" t="s">
        <v>491</v>
      </c>
      <c r="G186" s="251" t="s">
        <v>537</v>
      </c>
      <c r="H186" s="251" t="s">
        <v>538</v>
      </c>
      <c r="I186" s="251" t="s">
        <v>539</v>
      </c>
      <c r="J186" s="251" t="s">
        <v>540</v>
      </c>
      <c r="K186" s="251" t="s">
        <v>541</v>
      </c>
      <c r="L186" s="251" t="s">
        <v>542</v>
      </c>
      <c r="M186" s="251" t="s">
        <v>543</v>
      </c>
      <c r="N186" s="251" t="s">
        <v>544</v>
      </c>
      <c r="O186" s="251" t="s">
        <v>640</v>
      </c>
      <c r="P186" s="251" t="s">
        <v>546</v>
      </c>
      <c r="Q186" s="251" t="s">
        <v>547</v>
      </c>
      <c r="R186" s="251">
        <v>4</v>
      </c>
      <c r="S186" s="251" t="s">
        <v>548</v>
      </c>
      <c r="T186" s="251" t="s">
        <v>549</v>
      </c>
      <c r="U186" s="251" t="s">
        <v>641</v>
      </c>
      <c r="V186" s="251" t="s">
        <v>581</v>
      </c>
      <c r="W186" s="251" t="s">
        <v>582</v>
      </c>
      <c r="X186" s="251" t="s">
        <v>551</v>
      </c>
      <c r="Y186" s="251" t="s">
        <v>552</v>
      </c>
      <c r="Z186" s="251" t="s">
        <v>553</v>
      </c>
      <c r="AA186" s="251" t="s">
        <v>554</v>
      </c>
      <c r="AB186" s="251" t="s">
        <v>557</v>
      </c>
      <c r="AC186" s="251" t="s">
        <v>585</v>
      </c>
      <c r="AD186" s="251" t="s">
        <v>586</v>
      </c>
      <c r="AE186" s="255">
        <v>17882</v>
      </c>
      <c r="AF186" s="251" t="str">
        <f t="shared" si="10"/>
        <v>5.</v>
      </c>
      <c r="AG186" s="251" t="str">
        <f t="shared" si="10"/>
        <v>2.</v>
      </c>
      <c r="AH186" s="251" t="str">
        <f t="shared" si="10"/>
        <v>1.</v>
      </c>
      <c r="AI186" s="251" t="str">
        <f t="shared" si="9"/>
        <v>1.</v>
      </c>
      <c r="AJ186" s="251" t="str">
        <f t="shared" si="9"/>
        <v>9.</v>
      </c>
      <c r="AK186" s="251" t="str">
        <f t="shared" si="9"/>
        <v>3.</v>
      </c>
      <c r="AL186" s="251" t="str">
        <f t="shared" si="9"/>
        <v>99</v>
      </c>
      <c r="AM186" s="251" t="str">
        <f t="shared" si="8"/>
        <v>2.1.1.9.3.99</v>
      </c>
    </row>
    <row r="187" spans="1:39">
      <c r="A187" s="251">
        <v>2022</v>
      </c>
      <c r="B187" s="251" t="s">
        <v>533</v>
      </c>
      <c r="C187" s="251" t="s">
        <v>534</v>
      </c>
      <c r="D187" s="251" t="s">
        <v>535</v>
      </c>
      <c r="E187" s="251" t="s">
        <v>536</v>
      </c>
      <c r="F187" s="251" t="s">
        <v>491</v>
      </c>
      <c r="G187" s="251" t="s">
        <v>537</v>
      </c>
      <c r="H187" s="251" t="s">
        <v>538</v>
      </c>
      <c r="I187" s="251" t="s">
        <v>539</v>
      </c>
      <c r="J187" s="251" t="s">
        <v>540</v>
      </c>
      <c r="K187" s="251" t="s">
        <v>541</v>
      </c>
      <c r="L187" s="251" t="s">
        <v>542</v>
      </c>
      <c r="M187" s="251" t="s">
        <v>543</v>
      </c>
      <c r="N187" s="251" t="s">
        <v>544</v>
      </c>
      <c r="O187" s="251" t="s">
        <v>640</v>
      </c>
      <c r="P187" s="251" t="s">
        <v>546</v>
      </c>
      <c r="Q187" s="251" t="s">
        <v>547</v>
      </c>
      <c r="R187" s="251">
        <v>4</v>
      </c>
      <c r="S187" s="251" t="s">
        <v>548</v>
      </c>
      <c r="T187" s="251" t="s">
        <v>549</v>
      </c>
      <c r="U187" s="251" t="s">
        <v>641</v>
      </c>
      <c r="V187" s="251" t="s">
        <v>581</v>
      </c>
      <c r="W187" s="251" t="s">
        <v>582</v>
      </c>
      <c r="X187" s="251" t="s">
        <v>551</v>
      </c>
      <c r="Y187" s="251" t="s">
        <v>552</v>
      </c>
      <c r="Z187" s="251" t="s">
        <v>553</v>
      </c>
      <c r="AA187" s="251" t="s">
        <v>561</v>
      </c>
      <c r="AB187" s="251" t="s">
        <v>562</v>
      </c>
      <c r="AC187" s="251" t="s">
        <v>562</v>
      </c>
      <c r="AD187" s="251" t="s">
        <v>563</v>
      </c>
      <c r="AE187" s="255">
        <v>107292</v>
      </c>
      <c r="AF187" s="251" t="str">
        <f t="shared" si="10"/>
        <v>5.</v>
      </c>
      <c r="AG187" s="251" t="str">
        <f t="shared" si="10"/>
        <v>2.</v>
      </c>
      <c r="AH187" s="251" t="str">
        <f t="shared" si="10"/>
        <v>1.</v>
      </c>
      <c r="AI187" s="251" t="str">
        <f t="shared" si="9"/>
        <v>3.</v>
      </c>
      <c r="AJ187" s="251" t="str">
        <f t="shared" si="9"/>
        <v>1.</v>
      </c>
      <c r="AK187" s="251" t="str">
        <f t="shared" si="9"/>
        <v>1.</v>
      </c>
      <c r="AL187" s="251" t="str">
        <f t="shared" si="9"/>
        <v>5.</v>
      </c>
      <c r="AM187" s="251" t="str">
        <f t="shared" si="8"/>
        <v>2.1.3.1.1.5.</v>
      </c>
    </row>
    <row r="188" spans="1:39">
      <c r="A188" s="251">
        <v>2022</v>
      </c>
      <c r="B188" s="251" t="s">
        <v>533</v>
      </c>
      <c r="C188" s="251" t="s">
        <v>534</v>
      </c>
      <c r="D188" s="251" t="s">
        <v>535</v>
      </c>
      <c r="E188" s="251" t="s">
        <v>536</v>
      </c>
      <c r="F188" s="251" t="s">
        <v>491</v>
      </c>
      <c r="G188" s="251" t="s">
        <v>537</v>
      </c>
      <c r="H188" s="251" t="s">
        <v>538</v>
      </c>
      <c r="I188" s="251" t="s">
        <v>539</v>
      </c>
      <c r="J188" s="251" t="s">
        <v>540</v>
      </c>
      <c r="K188" s="251" t="s">
        <v>541</v>
      </c>
      <c r="L188" s="251" t="s">
        <v>542</v>
      </c>
      <c r="M188" s="251" t="s">
        <v>543</v>
      </c>
      <c r="N188" s="251" t="s">
        <v>544</v>
      </c>
      <c r="O188" s="251" t="s">
        <v>644</v>
      </c>
      <c r="P188" s="251" t="s">
        <v>546</v>
      </c>
      <c r="Q188" s="251" t="s">
        <v>547</v>
      </c>
      <c r="R188" s="251">
        <v>20</v>
      </c>
      <c r="S188" s="251" t="s">
        <v>548</v>
      </c>
      <c r="T188" s="251" t="s">
        <v>549</v>
      </c>
      <c r="U188" s="251" t="s">
        <v>645</v>
      </c>
      <c r="V188" s="251" t="s">
        <v>581</v>
      </c>
      <c r="W188" s="251" t="s">
        <v>582</v>
      </c>
      <c r="X188" s="251" t="s">
        <v>551</v>
      </c>
      <c r="Y188" s="251" t="s">
        <v>552</v>
      </c>
      <c r="Z188" s="251" t="s">
        <v>553</v>
      </c>
      <c r="AA188" s="251" t="s">
        <v>554</v>
      </c>
      <c r="AB188" s="251" t="s">
        <v>555</v>
      </c>
      <c r="AC188" s="251" t="s">
        <v>555</v>
      </c>
      <c r="AD188" s="251" t="s">
        <v>556</v>
      </c>
      <c r="AE188" s="255">
        <v>766548</v>
      </c>
      <c r="AF188" s="251" t="str">
        <f t="shared" si="10"/>
        <v>5.</v>
      </c>
      <c r="AG188" s="251" t="str">
        <f t="shared" si="10"/>
        <v>2.</v>
      </c>
      <c r="AH188" s="251" t="str">
        <f t="shared" si="10"/>
        <v>1.</v>
      </c>
      <c r="AI188" s="251" t="str">
        <f t="shared" si="9"/>
        <v>1.</v>
      </c>
      <c r="AJ188" s="251" t="str">
        <f t="shared" si="9"/>
        <v>1.</v>
      </c>
      <c r="AK188" s="251" t="str">
        <f t="shared" si="9"/>
        <v>1.</v>
      </c>
      <c r="AL188" s="251" t="str">
        <f t="shared" si="9"/>
        <v>4.</v>
      </c>
      <c r="AM188" s="251" t="str">
        <f t="shared" si="8"/>
        <v>2.1.1.1.1.4.</v>
      </c>
    </row>
    <row r="189" spans="1:39">
      <c r="A189" s="251">
        <v>2022</v>
      </c>
      <c r="B189" s="251" t="s">
        <v>533</v>
      </c>
      <c r="C189" s="251" t="s">
        <v>534</v>
      </c>
      <c r="D189" s="251" t="s">
        <v>535</v>
      </c>
      <c r="E189" s="251" t="s">
        <v>536</v>
      </c>
      <c r="F189" s="251" t="s">
        <v>491</v>
      </c>
      <c r="G189" s="251" t="s">
        <v>537</v>
      </c>
      <c r="H189" s="251" t="s">
        <v>538</v>
      </c>
      <c r="I189" s="251" t="s">
        <v>539</v>
      </c>
      <c r="J189" s="251" t="s">
        <v>540</v>
      </c>
      <c r="K189" s="251" t="s">
        <v>541</v>
      </c>
      <c r="L189" s="251" t="s">
        <v>542</v>
      </c>
      <c r="M189" s="251" t="s">
        <v>543</v>
      </c>
      <c r="N189" s="251" t="s">
        <v>544</v>
      </c>
      <c r="O189" s="251" t="s">
        <v>644</v>
      </c>
      <c r="P189" s="251" t="s">
        <v>546</v>
      </c>
      <c r="Q189" s="251" t="s">
        <v>547</v>
      </c>
      <c r="R189" s="251">
        <v>20</v>
      </c>
      <c r="S189" s="251" t="s">
        <v>548</v>
      </c>
      <c r="T189" s="251" t="s">
        <v>549</v>
      </c>
      <c r="U189" s="251" t="s">
        <v>645</v>
      </c>
      <c r="V189" s="251" t="s">
        <v>581</v>
      </c>
      <c r="W189" s="251" t="s">
        <v>582</v>
      </c>
      <c r="X189" s="251" t="s">
        <v>551</v>
      </c>
      <c r="Y189" s="251" t="s">
        <v>552</v>
      </c>
      <c r="Z189" s="251" t="s">
        <v>553</v>
      </c>
      <c r="AA189" s="251" t="s">
        <v>554</v>
      </c>
      <c r="AB189" s="251" t="s">
        <v>557</v>
      </c>
      <c r="AC189" s="251" t="s">
        <v>558</v>
      </c>
      <c r="AD189" s="251" t="s">
        <v>559</v>
      </c>
      <c r="AE189" s="255">
        <v>126588</v>
      </c>
      <c r="AF189" s="251" t="str">
        <f t="shared" si="10"/>
        <v>5.</v>
      </c>
      <c r="AG189" s="251" t="str">
        <f t="shared" si="10"/>
        <v>2.</v>
      </c>
      <c r="AH189" s="251" t="str">
        <f t="shared" si="10"/>
        <v>1.</v>
      </c>
      <c r="AI189" s="251" t="str">
        <f t="shared" si="9"/>
        <v>1.</v>
      </c>
      <c r="AJ189" s="251" t="str">
        <f t="shared" si="9"/>
        <v>9.</v>
      </c>
      <c r="AK189" s="251" t="str">
        <f t="shared" si="9"/>
        <v>1.</v>
      </c>
      <c r="AL189" s="251" t="str">
        <f t="shared" si="9"/>
        <v>1.</v>
      </c>
      <c r="AM189" s="251" t="str">
        <f t="shared" si="8"/>
        <v>2.1.1.9.1.1.</v>
      </c>
    </row>
    <row r="190" spans="1:39">
      <c r="A190" s="251">
        <v>2022</v>
      </c>
      <c r="B190" s="251" t="s">
        <v>533</v>
      </c>
      <c r="C190" s="251" t="s">
        <v>534</v>
      </c>
      <c r="D190" s="251" t="s">
        <v>535</v>
      </c>
      <c r="E190" s="251" t="s">
        <v>536</v>
      </c>
      <c r="F190" s="251" t="s">
        <v>491</v>
      </c>
      <c r="G190" s="251" t="s">
        <v>537</v>
      </c>
      <c r="H190" s="251" t="s">
        <v>538</v>
      </c>
      <c r="I190" s="251" t="s">
        <v>539</v>
      </c>
      <c r="J190" s="251" t="s">
        <v>540</v>
      </c>
      <c r="K190" s="251" t="s">
        <v>541</v>
      </c>
      <c r="L190" s="251" t="s">
        <v>542</v>
      </c>
      <c r="M190" s="251" t="s">
        <v>543</v>
      </c>
      <c r="N190" s="251" t="s">
        <v>544</v>
      </c>
      <c r="O190" s="251" t="s">
        <v>644</v>
      </c>
      <c r="P190" s="251" t="s">
        <v>546</v>
      </c>
      <c r="Q190" s="251" t="s">
        <v>547</v>
      </c>
      <c r="R190" s="251">
        <v>20</v>
      </c>
      <c r="S190" s="251" t="s">
        <v>548</v>
      </c>
      <c r="T190" s="251" t="s">
        <v>549</v>
      </c>
      <c r="U190" s="251" t="s">
        <v>645</v>
      </c>
      <c r="V190" s="251" t="s">
        <v>581</v>
      </c>
      <c r="W190" s="251" t="s">
        <v>582</v>
      </c>
      <c r="X190" s="251" t="s">
        <v>551</v>
      </c>
      <c r="Y190" s="251" t="s">
        <v>552</v>
      </c>
      <c r="Z190" s="251" t="s">
        <v>553</v>
      </c>
      <c r="AA190" s="251" t="s">
        <v>554</v>
      </c>
      <c r="AB190" s="251" t="s">
        <v>557</v>
      </c>
      <c r="AC190" s="251" t="s">
        <v>558</v>
      </c>
      <c r="AD190" s="251" t="s">
        <v>560</v>
      </c>
      <c r="AE190" s="255">
        <v>6780</v>
      </c>
      <c r="AF190" s="251" t="str">
        <f t="shared" si="10"/>
        <v>5.</v>
      </c>
      <c r="AG190" s="251" t="str">
        <f t="shared" si="10"/>
        <v>2.</v>
      </c>
      <c r="AH190" s="251" t="str">
        <f t="shared" si="10"/>
        <v>1.</v>
      </c>
      <c r="AI190" s="251" t="str">
        <f t="shared" si="9"/>
        <v>1.</v>
      </c>
      <c r="AJ190" s="251" t="str">
        <f t="shared" si="9"/>
        <v>9.</v>
      </c>
      <c r="AK190" s="251" t="str">
        <f t="shared" si="9"/>
        <v>1.</v>
      </c>
      <c r="AL190" s="251" t="str">
        <f t="shared" si="9"/>
        <v>3.</v>
      </c>
      <c r="AM190" s="251" t="str">
        <f t="shared" si="8"/>
        <v>2.1.1.9.1.3.</v>
      </c>
    </row>
    <row r="191" spans="1:39">
      <c r="A191" s="251">
        <v>2022</v>
      </c>
      <c r="B191" s="251" t="s">
        <v>533</v>
      </c>
      <c r="C191" s="251" t="s">
        <v>534</v>
      </c>
      <c r="D191" s="251" t="s">
        <v>535</v>
      </c>
      <c r="E191" s="251" t="s">
        <v>536</v>
      </c>
      <c r="F191" s="251" t="s">
        <v>491</v>
      </c>
      <c r="G191" s="251" t="s">
        <v>537</v>
      </c>
      <c r="H191" s="251" t="s">
        <v>538</v>
      </c>
      <c r="I191" s="251" t="s">
        <v>539</v>
      </c>
      <c r="J191" s="251" t="s">
        <v>540</v>
      </c>
      <c r="K191" s="251" t="s">
        <v>541</v>
      </c>
      <c r="L191" s="251" t="s">
        <v>542</v>
      </c>
      <c r="M191" s="251" t="s">
        <v>543</v>
      </c>
      <c r="N191" s="251" t="s">
        <v>544</v>
      </c>
      <c r="O191" s="251" t="s">
        <v>644</v>
      </c>
      <c r="P191" s="251" t="s">
        <v>546</v>
      </c>
      <c r="Q191" s="251" t="s">
        <v>547</v>
      </c>
      <c r="R191" s="251">
        <v>20</v>
      </c>
      <c r="S191" s="251" t="s">
        <v>548</v>
      </c>
      <c r="T191" s="251" t="s">
        <v>549</v>
      </c>
      <c r="U191" s="251" t="s">
        <v>645</v>
      </c>
      <c r="V191" s="251" t="s">
        <v>581</v>
      </c>
      <c r="W191" s="251" t="s">
        <v>582</v>
      </c>
      <c r="X191" s="251" t="s">
        <v>551</v>
      </c>
      <c r="Y191" s="251" t="s">
        <v>552</v>
      </c>
      <c r="Z191" s="251" t="s">
        <v>553</v>
      </c>
      <c r="AA191" s="251" t="s">
        <v>554</v>
      </c>
      <c r="AB191" s="251" t="s">
        <v>557</v>
      </c>
      <c r="AC191" s="251" t="s">
        <v>583</v>
      </c>
      <c r="AD191" s="251" t="s">
        <v>584</v>
      </c>
      <c r="AE191" s="255">
        <v>73843</v>
      </c>
      <c r="AF191" s="251" t="str">
        <f t="shared" si="10"/>
        <v>5.</v>
      </c>
      <c r="AG191" s="251" t="str">
        <f t="shared" si="10"/>
        <v>2.</v>
      </c>
      <c r="AH191" s="251" t="str">
        <f t="shared" si="10"/>
        <v>1.</v>
      </c>
      <c r="AI191" s="251" t="str">
        <f t="shared" si="9"/>
        <v>1.</v>
      </c>
      <c r="AJ191" s="251" t="str">
        <f t="shared" si="9"/>
        <v>9.</v>
      </c>
      <c r="AK191" s="251" t="str">
        <f t="shared" si="9"/>
        <v>2.</v>
      </c>
      <c r="AL191" s="251" t="str">
        <f t="shared" si="9"/>
        <v>1.</v>
      </c>
      <c r="AM191" s="251" t="str">
        <f t="shared" si="8"/>
        <v>2.1.1.9.2.1.</v>
      </c>
    </row>
    <row r="192" spans="1:39">
      <c r="A192" s="251">
        <v>2022</v>
      </c>
      <c r="B192" s="251" t="s">
        <v>533</v>
      </c>
      <c r="C192" s="251" t="s">
        <v>534</v>
      </c>
      <c r="D192" s="251" t="s">
        <v>535</v>
      </c>
      <c r="E192" s="251" t="s">
        <v>536</v>
      </c>
      <c r="F192" s="251" t="s">
        <v>491</v>
      </c>
      <c r="G192" s="251" t="s">
        <v>537</v>
      </c>
      <c r="H192" s="251" t="s">
        <v>538</v>
      </c>
      <c r="I192" s="251" t="s">
        <v>539</v>
      </c>
      <c r="J192" s="251" t="s">
        <v>540</v>
      </c>
      <c r="K192" s="251" t="s">
        <v>541</v>
      </c>
      <c r="L192" s="251" t="s">
        <v>542</v>
      </c>
      <c r="M192" s="251" t="s">
        <v>543</v>
      </c>
      <c r="N192" s="251" t="s">
        <v>544</v>
      </c>
      <c r="O192" s="251" t="s">
        <v>644</v>
      </c>
      <c r="P192" s="251" t="s">
        <v>546</v>
      </c>
      <c r="Q192" s="251" t="s">
        <v>547</v>
      </c>
      <c r="R192" s="251">
        <v>20</v>
      </c>
      <c r="S192" s="251" t="s">
        <v>548</v>
      </c>
      <c r="T192" s="251" t="s">
        <v>549</v>
      </c>
      <c r="U192" s="251" t="s">
        <v>645</v>
      </c>
      <c r="V192" s="251" t="s">
        <v>581</v>
      </c>
      <c r="W192" s="251" t="s">
        <v>582</v>
      </c>
      <c r="X192" s="251" t="s">
        <v>551</v>
      </c>
      <c r="Y192" s="251" t="s">
        <v>552</v>
      </c>
      <c r="Z192" s="251" t="s">
        <v>553</v>
      </c>
      <c r="AA192" s="251" t="s">
        <v>554</v>
      </c>
      <c r="AB192" s="251" t="s">
        <v>557</v>
      </c>
      <c r="AC192" s="251" t="s">
        <v>585</v>
      </c>
      <c r="AD192" s="251" t="s">
        <v>586</v>
      </c>
      <c r="AE192" s="255">
        <v>11393</v>
      </c>
      <c r="AF192" s="251" t="str">
        <f t="shared" si="10"/>
        <v>5.</v>
      </c>
      <c r="AG192" s="251" t="str">
        <f t="shared" si="10"/>
        <v>2.</v>
      </c>
      <c r="AH192" s="251" t="str">
        <f t="shared" si="10"/>
        <v>1.</v>
      </c>
      <c r="AI192" s="251" t="str">
        <f t="shared" si="9"/>
        <v>1.</v>
      </c>
      <c r="AJ192" s="251" t="str">
        <f t="shared" si="9"/>
        <v>9.</v>
      </c>
      <c r="AK192" s="251" t="str">
        <f t="shared" si="9"/>
        <v>3.</v>
      </c>
      <c r="AL192" s="251" t="str">
        <f t="shared" si="9"/>
        <v>99</v>
      </c>
      <c r="AM192" s="251" t="str">
        <f t="shared" si="8"/>
        <v>2.1.1.9.3.99</v>
      </c>
    </row>
    <row r="193" spans="1:39">
      <c r="A193" s="251">
        <v>2022</v>
      </c>
      <c r="B193" s="251" t="s">
        <v>533</v>
      </c>
      <c r="C193" s="251" t="s">
        <v>534</v>
      </c>
      <c r="D193" s="251" t="s">
        <v>535</v>
      </c>
      <c r="E193" s="251" t="s">
        <v>536</v>
      </c>
      <c r="F193" s="251" t="s">
        <v>491</v>
      </c>
      <c r="G193" s="251" t="s">
        <v>537</v>
      </c>
      <c r="H193" s="251" t="s">
        <v>538</v>
      </c>
      <c r="I193" s="251" t="s">
        <v>539</v>
      </c>
      <c r="J193" s="251" t="s">
        <v>540</v>
      </c>
      <c r="K193" s="251" t="s">
        <v>541</v>
      </c>
      <c r="L193" s="251" t="s">
        <v>542</v>
      </c>
      <c r="M193" s="251" t="s">
        <v>543</v>
      </c>
      <c r="N193" s="251" t="s">
        <v>544</v>
      </c>
      <c r="O193" s="251" t="s">
        <v>644</v>
      </c>
      <c r="P193" s="251" t="s">
        <v>546</v>
      </c>
      <c r="Q193" s="251" t="s">
        <v>547</v>
      </c>
      <c r="R193" s="251">
        <v>20</v>
      </c>
      <c r="S193" s="251" t="s">
        <v>548</v>
      </c>
      <c r="T193" s="251" t="s">
        <v>549</v>
      </c>
      <c r="U193" s="251" t="s">
        <v>645</v>
      </c>
      <c r="V193" s="251" t="s">
        <v>581</v>
      </c>
      <c r="W193" s="251" t="s">
        <v>582</v>
      </c>
      <c r="X193" s="251" t="s">
        <v>551</v>
      </c>
      <c r="Y193" s="251" t="s">
        <v>552</v>
      </c>
      <c r="Z193" s="251" t="s">
        <v>553</v>
      </c>
      <c r="AA193" s="251" t="s">
        <v>561</v>
      </c>
      <c r="AB193" s="251" t="s">
        <v>562</v>
      </c>
      <c r="AC193" s="251" t="s">
        <v>562</v>
      </c>
      <c r="AD193" s="251" t="s">
        <v>563</v>
      </c>
      <c r="AE193" s="255">
        <v>68358</v>
      </c>
      <c r="AF193" s="251" t="str">
        <f t="shared" si="10"/>
        <v>5.</v>
      </c>
      <c r="AG193" s="251" t="str">
        <f t="shared" si="10"/>
        <v>2.</v>
      </c>
      <c r="AH193" s="251" t="str">
        <f t="shared" si="10"/>
        <v>1.</v>
      </c>
      <c r="AI193" s="251" t="str">
        <f t="shared" si="9"/>
        <v>3.</v>
      </c>
      <c r="AJ193" s="251" t="str">
        <f t="shared" si="9"/>
        <v>1.</v>
      </c>
      <c r="AK193" s="251" t="str">
        <f t="shared" si="9"/>
        <v>1.</v>
      </c>
      <c r="AL193" s="251" t="str">
        <f t="shared" si="9"/>
        <v>5.</v>
      </c>
      <c r="AM193" s="251" t="str">
        <f t="shared" si="8"/>
        <v>2.1.3.1.1.5.</v>
      </c>
    </row>
    <row r="194" spans="1:39">
      <c r="A194" s="251">
        <v>2022</v>
      </c>
      <c r="B194" s="251" t="s">
        <v>533</v>
      </c>
      <c r="C194" s="251" t="s">
        <v>534</v>
      </c>
      <c r="D194" s="251" t="s">
        <v>535</v>
      </c>
      <c r="E194" s="251" t="s">
        <v>536</v>
      </c>
      <c r="F194" s="251" t="s">
        <v>491</v>
      </c>
      <c r="G194" s="251" t="s">
        <v>537</v>
      </c>
      <c r="H194" s="251" t="s">
        <v>538</v>
      </c>
      <c r="I194" s="251" t="s">
        <v>539</v>
      </c>
      <c r="J194" s="251" t="s">
        <v>540</v>
      </c>
      <c r="K194" s="251" t="s">
        <v>541</v>
      </c>
      <c r="L194" s="251" t="s">
        <v>542</v>
      </c>
      <c r="M194" s="251" t="s">
        <v>543</v>
      </c>
      <c r="N194" s="251" t="s">
        <v>544</v>
      </c>
      <c r="O194" s="251" t="s">
        <v>644</v>
      </c>
      <c r="P194" s="251" t="s">
        <v>546</v>
      </c>
      <c r="Q194" s="251" t="s">
        <v>547</v>
      </c>
      <c r="R194" s="251">
        <v>20</v>
      </c>
      <c r="S194" s="251" t="s">
        <v>548</v>
      </c>
      <c r="T194" s="251" t="s">
        <v>549</v>
      </c>
      <c r="U194" s="251" t="s">
        <v>645</v>
      </c>
      <c r="V194" s="251" t="s">
        <v>581</v>
      </c>
      <c r="W194" s="251" t="s">
        <v>582</v>
      </c>
      <c r="X194" s="251" t="s">
        <v>551</v>
      </c>
      <c r="Y194" s="251" t="s">
        <v>552</v>
      </c>
      <c r="Z194" s="251" t="s">
        <v>564</v>
      </c>
      <c r="AA194" s="251" t="s">
        <v>587</v>
      </c>
      <c r="AB194" s="251" t="s">
        <v>633</v>
      </c>
      <c r="AC194" s="251" t="s">
        <v>633</v>
      </c>
      <c r="AD194" s="251" t="s">
        <v>634</v>
      </c>
      <c r="AE194" s="255">
        <v>17930</v>
      </c>
      <c r="AF194" s="251" t="str">
        <f t="shared" si="10"/>
        <v>5.</v>
      </c>
      <c r="AG194" s="251" t="str">
        <f t="shared" si="10"/>
        <v>2.</v>
      </c>
      <c r="AH194" s="251" t="str">
        <f t="shared" si="10"/>
        <v>3.</v>
      </c>
      <c r="AI194" s="251" t="str">
        <f t="shared" si="9"/>
        <v>1.</v>
      </c>
      <c r="AJ194" s="251" t="str">
        <f t="shared" si="9"/>
        <v>1.</v>
      </c>
      <c r="AK194" s="251" t="str">
        <f t="shared" si="9"/>
        <v>1.</v>
      </c>
      <c r="AL194" s="251" t="str">
        <f t="shared" si="9"/>
        <v>1.</v>
      </c>
      <c r="AM194" s="251" t="str">
        <f t="shared" si="8"/>
        <v>2.3.1.1.1.1.</v>
      </c>
    </row>
    <row r="195" spans="1:39">
      <c r="A195" s="251">
        <v>2022</v>
      </c>
      <c r="B195" s="251" t="s">
        <v>533</v>
      </c>
      <c r="C195" s="251" t="s">
        <v>534</v>
      </c>
      <c r="D195" s="251" t="s">
        <v>535</v>
      </c>
      <c r="E195" s="251" t="s">
        <v>536</v>
      </c>
      <c r="F195" s="251" t="s">
        <v>491</v>
      </c>
      <c r="G195" s="251" t="s">
        <v>537</v>
      </c>
      <c r="H195" s="251" t="s">
        <v>538</v>
      </c>
      <c r="I195" s="251" t="s">
        <v>539</v>
      </c>
      <c r="J195" s="251" t="s">
        <v>540</v>
      </c>
      <c r="K195" s="251" t="s">
        <v>541</v>
      </c>
      <c r="L195" s="251" t="s">
        <v>542</v>
      </c>
      <c r="M195" s="251" t="s">
        <v>543</v>
      </c>
      <c r="N195" s="251" t="s">
        <v>544</v>
      </c>
      <c r="O195" s="251" t="s">
        <v>644</v>
      </c>
      <c r="P195" s="251" t="s">
        <v>546</v>
      </c>
      <c r="Q195" s="251" t="s">
        <v>547</v>
      </c>
      <c r="R195" s="251">
        <v>20</v>
      </c>
      <c r="S195" s="251" t="s">
        <v>548</v>
      </c>
      <c r="T195" s="251" t="s">
        <v>549</v>
      </c>
      <c r="U195" s="251" t="s">
        <v>645</v>
      </c>
      <c r="V195" s="251" t="s">
        <v>581</v>
      </c>
      <c r="W195" s="251" t="s">
        <v>582</v>
      </c>
      <c r="X195" s="251" t="s">
        <v>551</v>
      </c>
      <c r="Y195" s="251" t="s">
        <v>552</v>
      </c>
      <c r="Z195" s="251" t="s">
        <v>564</v>
      </c>
      <c r="AA195" s="251" t="s">
        <v>565</v>
      </c>
      <c r="AB195" s="251" t="s">
        <v>594</v>
      </c>
      <c r="AC195" s="251" t="s">
        <v>595</v>
      </c>
      <c r="AD195" s="251" t="s">
        <v>596</v>
      </c>
      <c r="AE195" s="255">
        <v>5000</v>
      </c>
      <c r="AF195" s="251" t="str">
        <f t="shared" si="10"/>
        <v>5.</v>
      </c>
      <c r="AG195" s="251" t="str">
        <f t="shared" si="10"/>
        <v>2.</v>
      </c>
      <c r="AH195" s="251" t="str">
        <f t="shared" si="10"/>
        <v>3.</v>
      </c>
      <c r="AI195" s="251" t="str">
        <f t="shared" si="9"/>
        <v>2.</v>
      </c>
      <c r="AJ195" s="251" t="str">
        <f t="shared" si="9"/>
        <v>1.</v>
      </c>
      <c r="AK195" s="251" t="str">
        <f t="shared" si="9"/>
        <v>2.</v>
      </c>
      <c r="AL195" s="251" t="str">
        <f t="shared" si="9"/>
        <v>99</v>
      </c>
      <c r="AM195" s="251" t="str">
        <f t="shared" ref="AM195:AM258" si="11">CONCATENATE(AG195,AH195,AI195,AJ195,AK195,AL195)</f>
        <v>2.3.2.1.2.99</v>
      </c>
    </row>
    <row r="196" spans="1:39">
      <c r="A196" s="251">
        <v>2022</v>
      </c>
      <c r="B196" s="251" t="s">
        <v>533</v>
      </c>
      <c r="C196" s="251" t="s">
        <v>534</v>
      </c>
      <c r="D196" s="251" t="s">
        <v>535</v>
      </c>
      <c r="E196" s="251" t="s">
        <v>536</v>
      </c>
      <c r="F196" s="251" t="s">
        <v>491</v>
      </c>
      <c r="G196" s="251" t="s">
        <v>537</v>
      </c>
      <c r="H196" s="251" t="s">
        <v>538</v>
      </c>
      <c r="I196" s="251" t="s">
        <v>539</v>
      </c>
      <c r="J196" s="251" t="s">
        <v>540</v>
      </c>
      <c r="K196" s="251" t="s">
        <v>541</v>
      </c>
      <c r="L196" s="251" t="s">
        <v>542</v>
      </c>
      <c r="M196" s="251" t="s">
        <v>543</v>
      </c>
      <c r="N196" s="251" t="s">
        <v>544</v>
      </c>
      <c r="O196" s="251" t="s">
        <v>644</v>
      </c>
      <c r="P196" s="251" t="s">
        <v>546</v>
      </c>
      <c r="Q196" s="251" t="s">
        <v>547</v>
      </c>
      <c r="R196" s="251">
        <v>20</v>
      </c>
      <c r="S196" s="251" t="s">
        <v>548</v>
      </c>
      <c r="T196" s="251" t="s">
        <v>549</v>
      </c>
      <c r="U196" s="251" t="s">
        <v>645</v>
      </c>
      <c r="V196" s="251" t="s">
        <v>581</v>
      </c>
      <c r="W196" s="251" t="s">
        <v>582</v>
      </c>
      <c r="X196" s="251" t="s">
        <v>551</v>
      </c>
      <c r="Y196" s="251" t="s">
        <v>552</v>
      </c>
      <c r="Z196" s="251" t="s">
        <v>564</v>
      </c>
      <c r="AA196" s="251" t="s">
        <v>565</v>
      </c>
      <c r="AB196" s="251" t="s">
        <v>566</v>
      </c>
      <c r="AC196" s="251" t="s">
        <v>597</v>
      </c>
      <c r="AD196" s="251" t="s">
        <v>598</v>
      </c>
      <c r="AE196" s="255">
        <v>49271</v>
      </c>
      <c r="AF196" s="251" t="str">
        <f t="shared" si="10"/>
        <v>5.</v>
      </c>
      <c r="AG196" s="251" t="str">
        <f t="shared" si="10"/>
        <v>2.</v>
      </c>
      <c r="AH196" s="251" t="str">
        <f t="shared" si="10"/>
        <v>3.</v>
      </c>
      <c r="AI196" s="251" t="str">
        <f t="shared" si="9"/>
        <v>2.</v>
      </c>
      <c r="AJ196" s="251" t="str">
        <f t="shared" si="9"/>
        <v>2.</v>
      </c>
      <c r="AK196" s="251" t="str">
        <f t="shared" si="9"/>
        <v>1.</v>
      </c>
      <c r="AL196" s="251" t="str">
        <f t="shared" si="9"/>
        <v>1.</v>
      </c>
      <c r="AM196" s="251" t="str">
        <f t="shared" si="11"/>
        <v>2.3.2.2.1.1.</v>
      </c>
    </row>
    <row r="197" spans="1:39">
      <c r="A197" s="251">
        <v>2022</v>
      </c>
      <c r="B197" s="251" t="s">
        <v>533</v>
      </c>
      <c r="C197" s="251" t="s">
        <v>534</v>
      </c>
      <c r="D197" s="251" t="s">
        <v>535</v>
      </c>
      <c r="E197" s="251" t="s">
        <v>536</v>
      </c>
      <c r="F197" s="251" t="s">
        <v>491</v>
      </c>
      <c r="G197" s="251" t="s">
        <v>537</v>
      </c>
      <c r="H197" s="251" t="s">
        <v>538</v>
      </c>
      <c r="I197" s="251" t="s">
        <v>539</v>
      </c>
      <c r="J197" s="251" t="s">
        <v>540</v>
      </c>
      <c r="K197" s="251" t="s">
        <v>541</v>
      </c>
      <c r="L197" s="251" t="s">
        <v>542</v>
      </c>
      <c r="M197" s="251" t="s">
        <v>543</v>
      </c>
      <c r="N197" s="251" t="s">
        <v>544</v>
      </c>
      <c r="O197" s="251" t="s">
        <v>644</v>
      </c>
      <c r="P197" s="251" t="s">
        <v>546</v>
      </c>
      <c r="Q197" s="251" t="s">
        <v>547</v>
      </c>
      <c r="R197" s="251">
        <v>20</v>
      </c>
      <c r="S197" s="251" t="s">
        <v>548</v>
      </c>
      <c r="T197" s="251" t="s">
        <v>549</v>
      </c>
      <c r="U197" s="251" t="s">
        <v>645</v>
      </c>
      <c r="V197" s="251" t="s">
        <v>581</v>
      </c>
      <c r="W197" s="251" t="s">
        <v>582</v>
      </c>
      <c r="X197" s="251" t="s">
        <v>551</v>
      </c>
      <c r="Y197" s="251" t="s">
        <v>552</v>
      </c>
      <c r="Z197" s="251" t="s">
        <v>564</v>
      </c>
      <c r="AA197" s="251" t="s">
        <v>565</v>
      </c>
      <c r="AB197" s="251" t="s">
        <v>566</v>
      </c>
      <c r="AC197" s="251" t="s">
        <v>597</v>
      </c>
      <c r="AD197" s="251" t="s">
        <v>599</v>
      </c>
      <c r="AE197" s="255">
        <v>4229</v>
      </c>
      <c r="AF197" s="251" t="str">
        <f t="shared" si="10"/>
        <v>5.</v>
      </c>
      <c r="AG197" s="251" t="str">
        <f t="shared" si="10"/>
        <v>2.</v>
      </c>
      <c r="AH197" s="251" t="str">
        <f t="shared" si="10"/>
        <v>3.</v>
      </c>
      <c r="AI197" s="251" t="str">
        <f t="shared" si="9"/>
        <v>2.</v>
      </c>
      <c r="AJ197" s="251" t="str">
        <f t="shared" si="9"/>
        <v>2.</v>
      </c>
      <c r="AK197" s="251" t="str">
        <f t="shared" si="9"/>
        <v>1.</v>
      </c>
      <c r="AL197" s="251" t="str">
        <f t="shared" si="9"/>
        <v>2.</v>
      </c>
      <c r="AM197" s="251" t="str">
        <f t="shared" si="11"/>
        <v>2.3.2.2.1.2.</v>
      </c>
    </row>
    <row r="198" spans="1:39">
      <c r="A198" s="251">
        <v>2022</v>
      </c>
      <c r="B198" s="251" t="s">
        <v>533</v>
      </c>
      <c r="C198" s="251" t="s">
        <v>534</v>
      </c>
      <c r="D198" s="251" t="s">
        <v>535</v>
      </c>
      <c r="E198" s="251" t="s">
        <v>536</v>
      </c>
      <c r="F198" s="251" t="s">
        <v>491</v>
      </c>
      <c r="G198" s="251" t="s">
        <v>537</v>
      </c>
      <c r="H198" s="251" t="s">
        <v>538</v>
      </c>
      <c r="I198" s="251" t="s">
        <v>539</v>
      </c>
      <c r="J198" s="251" t="s">
        <v>540</v>
      </c>
      <c r="K198" s="251" t="s">
        <v>541</v>
      </c>
      <c r="L198" s="251" t="s">
        <v>542</v>
      </c>
      <c r="M198" s="251" t="s">
        <v>543</v>
      </c>
      <c r="N198" s="251" t="s">
        <v>544</v>
      </c>
      <c r="O198" s="251" t="s">
        <v>644</v>
      </c>
      <c r="P198" s="251" t="s">
        <v>546</v>
      </c>
      <c r="Q198" s="251" t="s">
        <v>547</v>
      </c>
      <c r="R198" s="251">
        <v>20</v>
      </c>
      <c r="S198" s="251" t="s">
        <v>548</v>
      </c>
      <c r="T198" s="251" t="s">
        <v>549</v>
      </c>
      <c r="U198" s="251" t="s">
        <v>645</v>
      </c>
      <c r="V198" s="251" t="s">
        <v>581</v>
      </c>
      <c r="W198" s="251" t="s">
        <v>582</v>
      </c>
      <c r="X198" s="251" t="s">
        <v>551</v>
      </c>
      <c r="Y198" s="251" t="s">
        <v>552</v>
      </c>
      <c r="Z198" s="251" t="s">
        <v>564</v>
      </c>
      <c r="AA198" s="251" t="s">
        <v>565</v>
      </c>
      <c r="AB198" s="251" t="s">
        <v>566</v>
      </c>
      <c r="AC198" s="251" t="s">
        <v>600</v>
      </c>
      <c r="AD198" s="251" t="s">
        <v>601</v>
      </c>
      <c r="AE198" s="255">
        <v>10356</v>
      </c>
      <c r="AF198" s="251" t="str">
        <f t="shared" si="10"/>
        <v>5.</v>
      </c>
      <c r="AG198" s="251" t="str">
        <f t="shared" si="10"/>
        <v>2.</v>
      </c>
      <c r="AH198" s="251" t="str">
        <f t="shared" si="10"/>
        <v>3.</v>
      </c>
      <c r="AI198" s="251" t="str">
        <f t="shared" si="9"/>
        <v>2.</v>
      </c>
      <c r="AJ198" s="251" t="str">
        <f t="shared" si="9"/>
        <v>2.</v>
      </c>
      <c r="AK198" s="251" t="str">
        <f t="shared" si="9"/>
        <v>2.</v>
      </c>
      <c r="AL198" s="251" t="str">
        <f t="shared" si="9"/>
        <v>1.</v>
      </c>
      <c r="AM198" s="251" t="str">
        <f t="shared" si="11"/>
        <v>2.3.2.2.2.1.</v>
      </c>
    </row>
    <row r="199" spans="1:39">
      <c r="A199" s="251">
        <v>2022</v>
      </c>
      <c r="B199" s="251" t="s">
        <v>533</v>
      </c>
      <c r="C199" s="251" t="s">
        <v>534</v>
      </c>
      <c r="D199" s="251" t="s">
        <v>535</v>
      </c>
      <c r="E199" s="251" t="s">
        <v>536</v>
      </c>
      <c r="F199" s="251" t="s">
        <v>491</v>
      </c>
      <c r="G199" s="251" t="s">
        <v>537</v>
      </c>
      <c r="H199" s="251" t="s">
        <v>538</v>
      </c>
      <c r="I199" s="251" t="s">
        <v>539</v>
      </c>
      <c r="J199" s="251" t="s">
        <v>540</v>
      </c>
      <c r="K199" s="251" t="s">
        <v>541</v>
      </c>
      <c r="L199" s="251" t="s">
        <v>542</v>
      </c>
      <c r="M199" s="251" t="s">
        <v>543</v>
      </c>
      <c r="N199" s="251" t="s">
        <v>544</v>
      </c>
      <c r="O199" s="251" t="s">
        <v>644</v>
      </c>
      <c r="P199" s="251" t="s">
        <v>546</v>
      </c>
      <c r="Q199" s="251" t="s">
        <v>547</v>
      </c>
      <c r="R199" s="251">
        <v>20</v>
      </c>
      <c r="S199" s="251" t="s">
        <v>548</v>
      </c>
      <c r="T199" s="251" t="s">
        <v>549</v>
      </c>
      <c r="U199" s="251" t="s">
        <v>645</v>
      </c>
      <c r="V199" s="251" t="s">
        <v>581</v>
      </c>
      <c r="W199" s="251" t="s">
        <v>582</v>
      </c>
      <c r="X199" s="251" t="s">
        <v>551</v>
      </c>
      <c r="Y199" s="251" t="s">
        <v>552</v>
      </c>
      <c r="Z199" s="251" t="s">
        <v>564</v>
      </c>
      <c r="AA199" s="251" t="s">
        <v>565</v>
      </c>
      <c r="AB199" s="251" t="s">
        <v>566</v>
      </c>
      <c r="AC199" s="251" t="s">
        <v>600</v>
      </c>
      <c r="AD199" s="251" t="s">
        <v>602</v>
      </c>
      <c r="AE199" s="255">
        <v>837</v>
      </c>
      <c r="AF199" s="251" t="str">
        <f t="shared" si="10"/>
        <v>5.</v>
      </c>
      <c r="AG199" s="251" t="str">
        <f t="shared" si="10"/>
        <v>2.</v>
      </c>
      <c r="AH199" s="251" t="str">
        <f t="shared" si="10"/>
        <v>3.</v>
      </c>
      <c r="AI199" s="251" t="str">
        <f t="shared" si="9"/>
        <v>2.</v>
      </c>
      <c r="AJ199" s="251" t="str">
        <f t="shared" si="9"/>
        <v>2.</v>
      </c>
      <c r="AK199" s="251" t="str">
        <f t="shared" si="9"/>
        <v>2.</v>
      </c>
      <c r="AL199" s="251" t="str">
        <f t="shared" si="9"/>
        <v>2.</v>
      </c>
      <c r="AM199" s="251" t="str">
        <f t="shared" si="11"/>
        <v>2.3.2.2.2.2.</v>
      </c>
    </row>
    <row r="200" spans="1:39">
      <c r="A200" s="251">
        <v>2022</v>
      </c>
      <c r="B200" s="251" t="s">
        <v>533</v>
      </c>
      <c r="C200" s="251" t="s">
        <v>534</v>
      </c>
      <c r="D200" s="251" t="s">
        <v>535</v>
      </c>
      <c r="E200" s="251" t="s">
        <v>536</v>
      </c>
      <c r="F200" s="251" t="s">
        <v>491</v>
      </c>
      <c r="G200" s="251" t="s">
        <v>537</v>
      </c>
      <c r="H200" s="251" t="s">
        <v>538</v>
      </c>
      <c r="I200" s="251" t="s">
        <v>539</v>
      </c>
      <c r="J200" s="251" t="s">
        <v>540</v>
      </c>
      <c r="K200" s="251" t="s">
        <v>541</v>
      </c>
      <c r="L200" s="251" t="s">
        <v>542</v>
      </c>
      <c r="M200" s="251" t="s">
        <v>543</v>
      </c>
      <c r="N200" s="251" t="s">
        <v>544</v>
      </c>
      <c r="O200" s="251" t="s">
        <v>644</v>
      </c>
      <c r="P200" s="251" t="s">
        <v>546</v>
      </c>
      <c r="Q200" s="251" t="s">
        <v>547</v>
      </c>
      <c r="R200" s="251">
        <v>20</v>
      </c>
      <c r="S200" s="251" t="s">
        <v>548</v>
      </c>
      <c r="T200" s="251" t="s">
        <v>549</v>
      </c>
      <c r="U200" s="251" t="s">
        <v>645</v>
      </c>
      <c r="V200" s="251" t="s">
        <v>581</v>
      </c>
      <c r="W200" s="251" t="s">
        <v>582</v>
      </c>
      <c r="X200" s="251" t="s">
        <v>551</v>
      </c>
      <c r="Y200" s="251" t="s">
        <v>552</v>
      </c>
      <c r="Z200" s="251" t="s">
        <v>564</v>
      </c>
      <c r="AA200" s="251" t="s">
        <v>565</v>
      </c>
      <c r="AB200" s="251" t="s">
        <v>566</v>
      </c>
      <c r="AC200" s="251" t="s">
        <v>567</v>
      </c>
      <c r="AD200" s="251" t="s">
        <v>635</v>
      </c>
      <c r="AE200" s="255">
        <v>517</v>
      </c>
      <c r="AF200" s="251" t="str">
        <f t="shared" si="10"/>
        <v>5.</v>
      </c>
      <c r="AG200" s="251" t="str">
        <f t="shared" si="10"/>
        <v>2.</v>
      </c>
      <c r="AH200" s="251" t="str">
        <f t="shared" si="10"/>
        <v>3.</v>
      </c>
      <c r="AI200" s="251" t="str">
        <f t="shared" si="9"/>
        <v>2.</v>
      </c>
      <c r="AJ200" s="251" t="str">
        <f t="shared" si="9"/>
        <v>2.</v>
      </c>
      <c r="AK200" s="251" t="str">
        <f t="shared" si="9"/>
        <v>3.</v>
      </c>
      <c r="AL200" s="251" t="str">
        <f t="shared" si="9"/>
        <v>99</v>
      </c>
      <c r="AM200" s="251" t="str">
        <f t="shared" si="11"/>
        <v>2.3.2.2.3.99</v>
      </c>
    </row>
    <row r="201" spans="1:39">
      <c r="A201" s="251">
        <v>2022</v>
      </c>
      <c r="B201" s="251" t="s">
        <v>533</v>
      </c>
      <c r="C201" s="251" t="s">
        <v>534</v>
      </c>
      <c r="D201" s="251" t="s">
        <v>535</v>
      </c>
      <c r="E201" s="251" t="s">
        <v>536</v>
      </c>
      <c r="F201" s="251" t="s">
        <v>491</v>
      </c>
      <c r="G201" s="251" t="s">
        <v>537</v>
      </c>
      <c r="H201" s="251" t="s">
        <v>538</v>
      </c>
      <c r="I201" s="251" t="s">
        <v>539</v>
      </c>
      <c r="J201" s="251" t="s">
        <v>540</v>
      </c>
      <c r="K201" s="251" t="s">
        <v>541</v>
      </c>
      <c r="L201" s="251" t="s">
        <v>542</v>
      </c>
      <c r="M201" s="251" t="s">
        <v>543</v>
      </c>
      <c r="N201" s="251" t="s">
        <v>544</v>
      </c>
      <c r="O201" s="251" t="s">
        <v>644</v>
      </c>
      <c r="P201" s="251" t="s">
        <v>546</v>
      </c>
      <c r="Q201" s="251" t="s">
        <v>547</v>
      </c>
      <c r="R201" s="251">
        <v>20</v>
      </c>
      <c r="S201" s="251" t="s">
        <v>548</v>
      </c>
      <c r="T201" s="251" t="s">
        <v>549</v>
      </c>
      <c r="U201" s="251" t="s">
        <v>645</v>
      </c>
      <c r="V201" s="251" t="s">
        <v>581</v>
      </c>
      <c r="W201" s="251" t="s">
        <v>582</v>
      </c>
      <c r="X201" s="251" t="s">
        <v>551</v>
      </c>
      <c r="Y201" s="251" t="s">
        <v>552</v>
      </c>
      <c r="Z201" s="251" t="s">
        <v>564</v>
      </c>
      <c r="AA201" s="251" t="s">
        <v>565</v>
      </c>
      <c r="AB201" s="251" t="s">
        <v>569</v>
      </c>
      <c r="AC201" s="251" t="s">
        <v>570</v>
      </c>
      <c r="AD201" s="251" t="s">
        <v>603</v>
      </c>
      <c r="AE201" s="255">
        <v>111034</v>
      </c>
      <c r="AF201" s="251" t="str">
        <f t="shared" si="10"/>
        <v>5.</v>
      </c>
      <c r="AG201" s="251" t="str">
        <f t="shared" si="10"/>
        <v>2.</v>
      </c>
      <c r="AH201" s="251" t="str">
        <f t="shared" si="10"/>
        <v>3.</v>
      </c>
      <c r="AI201" s="251" t="str">
        <f t="shared" si="9"/>
        <v>2.</v>
      </c>
      <c r="AJ201" s="251" t="str">
        <f t="shared" si="9"/>
        <v>3.</v>
      </c>
      <c r="AK201" s="251" t="str">
        <f t="shared" si="9"/>
        <v>1.</v>
      </c>
      <c r="AL201" s="251" t="str">
        <f t="shared" si="9"/>
        <v>1.</v>
      </c>
      <c r="AM201" s="251" t="str">
        <f t="shared" si="11"/>
        <v>2.3.2.3.1.1.</v>
      </c>
    </row>
    <row r="202" spans="1:39">
      <c r="A202" s="251">
        <v>2022</v>
      </c>
      <c r="B202" s="251" t="s">
        <v>533</v>
      </c>
      <c r="C202" s="251" t="s">
        <v>534</v>
      </c>
      <c r="D202" s="251" t="s">
        <v>535</v>
      </c>
      <c r="E202" s="251" t="s">
        <v>536</v>
      </c>
      <c r="F202" s="251" t="s">
        <v>491</v>
      </c>
      <c r="G202" s="251" t="s">
        <v>537</v>
      </c>
      <c r="H202" s="251" t="s">
        <v>538</v>
      </c>
      <c r="I202" s="251" t="s">
        <v>539</v>
      </c>
      <c r="J202" s="251" t="s">
        <v>540</v>
      </c>
      <c r="K202" s="251" t="s">
        <v>541</v>
      </c>
      <c r="L202" s="251" t="s">
        <v>542</v>
      </c>
      <c r="M202" s="251" t="s">
        <v>543</v>
      </c>
      <c r="N202" s="251" t="s">
        <v>544</v>
      </c>
      <c r="O202" s="251" t="s">
        <v>644</v>
      </c>
      <c r="P202" s="251" t="s">
        <v>546</v>
      </c>
      <c r="Q202" s="251" t="s">
        <v>547</v>
      </c>
      <c r="R202" s="251">
        <v>20</v>
      </c>
      <c r="S202" s="251" t="s">
        <v>548</v>
      </c>
      <c r="T202" s="251" t="s">
        <v>549</v>
      </c>
      <c r="U202" s="251" t="s">
        <v>645</v>
      </c>
      <c r="V202" s="251" t="s">
        <v>581</v>
      </c>
      <c r="W202" s="251" t="s">
        <v>582</v>
      </c>
      <c r="X202" s="251" t="s">
        <v>551</v>
      </c>
      <c r="Y202" s="251" t="s">
        <v>552</v>
      </c>
      <c r="Z202" s="251" t="s">
        <v>564</v>
      </c>
      <c r="AA202" s="251" t="s">
        <v>565</v>
      </c>
      <c r="AB202" s="251" t="s">
        <v>569</v>
      </c>
      <c r="AC202" s="251" t="s">
        <v>570</v>
      </c>
      <c r="AD202" s="251" t="s">
        <v>571</v>
      </c>
      <c r="AE202" s="255">
        <v>202457</v>
      </c>
      <c r="AF202" s="251" t="str">
        <f t="shared" si="10"/>
        <v>5.</v>
      </c>
      <c r="AG202" s="251" t="str">
        <f t="shared" si="10"/>
        <v>2.</v>
      </c>
      <c r="AH202" s="251" t="str">
        <f t="shared" si="10"/>
        <v>3.</v>
      </c>
      <c r="AI202" s="251" t="str">
        <f t="shared" si="9"/>
        <v>2.</v>
      </c>
      <c r="AJ202" s="251" t="str">
        <f t="shared" si="9"/>
        <v>3.</v>
      </c>
      <c r="AK202" s="251" t="str">
        <f t="shared" si="9"/>
        <v>1.</v>
      </c>
      <c r="AL202" s="251" t="str">
        <f t="shared" si="9"/>
        <v>2.</v>
      </c>
      <c r="AM202" s="251" t="str">
        <f t="shared" si="11"/>
        <v>2.3.2.3.1.2.</v>
      </c>
    </row>
    <row r="203" spans="1:39">
      <c r="A203" s="251">
        <v>2022</v>
      </c>
      <c r="B203" s="251" t="s">
        <v>533</v>
      </c>
      <c r="C203" s="251" t="s">
        <v>534</v>
      </c>
      <c r="D203" s="251" t="s">
        <v>535</v>
      </c>
      <c r="E203" s="251" t="s">
        <v>536</v>
      </c>
      <c r="F203" s="251" t="s">
        <v>491</v>
      </c>
      <c r="G203" s="251" t="s">
        <v>537</v>
      </c>
      <c r="H203" s="251" t="s">
        <v>538</v>
      </c>
      <c r="I203" s="251" t="s">
        <v>539</v>
      </c>
      <c r="J203" s="251" t="s">
        <v>540</v>
      </c>
      <c r="K203" s="251" t="s">
        <v>541</v>
      </c>
      <c r="L203" s="251" t="s">
        <v>542</v>
      </c>
      <c r="M203" s="251" t="s">
        <v>543</v>
      </c>
      <c r="N203" s="251" t="s">
        <v>544</v>
      </c>
      <c r="O203" s="251" t="s">
        <v>644</v>
      </c>
      <c r="P203" s="251" t="s">
        <v>546</v>
      </c>
      <c r="Q203" s="251" t="s">
        <v>547</v>
      </c>
      <c r="R203" s="251">
        <v>20</v>
      </c>
      <c r="S203" s="251" t="s">
        <v>548</v>
      </c>
      <c r="T203" s="251" t="s">
        <v>549</v>
      </c>
      <c r="U203" s="251" t="s">
        <v>645</v>
      </c>
      <c r="V203" s="251" t="s">
        <v>581</v>
      </c>
      <c r="W203" s="251" t="s">
        <v>582</v>
      </c>
      <c r="X203" s="251" t="s">
        <v>551</v>
      </c>
      <c r="Y203" s="251" t="s">
        <v>552</v>
      </c>
      <c r="Z203" s="251" t="s">
        <v>564</v>
      </c>
      <c r="AA203" s="251" t="s">
        <v>565</v>
      </c>
      <c r="AB203" s="251" t="s">
        <v>604</v>
      </c>
      <c r="AC203" s="251" t="s">
        <v>607</v>
      </c>
      <c r="AD203" s="251" t="s">
        <v>608</v>
      </c>
      <c r="AE203" s="255">
        <v>417731</v>
      </c>
      <c r="AF203" s="251" t="str">
        <f t="shared" si="10"/>
        <v>5.</v>
      </c>
      <c r="AG203" s="251" t="str">
        <f t="shared" si="10"/>
        <v>2.</v>
      </c>
      <c r="AH203" s="251" t="str">
        <f t="shared" si="10"/>
        <v>3.</v>
      </c>
      <c r="AI203" s="251" t="str">
        <f t="shared" si="9"/>
        <v>2.</v>
      </c>
      <c r="AJ203" s="251" t="str">
        <f t="shared" si="9"/>
        <v>4.</v>
      </c>
      <c r="AK203" s="251" t="str">
        <f t="shared" si="9"/>
        <v>7.</v>
      </c>
      <c r="AL203" s="251" t="str">
        <f t="shared" si="9"/>
        <v>1.</v>
      </c>
      <c r="AM203" s="251" t="str">
        <f t="shared" si="11"/>
        <v>2.3.2.4.7.1.</v>
      </c>
    </row>
    <row r="204" spans="1:39">
      <c r="A204" s="251">
        <v>2022</v>
      </c>
      <c r="B204" s="251" t="s">
        <v>533</v>
      </c>
      <c r="C204" s="251" t="s">
        <v>534</v>
      </c>
      <c r="D204" s="251" t="s">
        <v>535</v>
      </c>
      <c r="E204" s="251" t="s">
        <v>536</v>
      </c>
      <c r="F204" s="251" t="s">
        <v>491</v>
      </c>
      <c r="G204" s="251" t="s">
        <v>537</v>
      </c>
      <c r="H204" s="251" t="s">
        <v>538</v>
      </c>
      <c r="I204" s="251" t="s">
        <v>539</v>
      </c>
      <c r="J204" s="251" t="s">
        <v>540</v>
      </c>
      <c r="K204" s="251" t="s">
        <v>541</v>
      </c>
      <c r="L204" s="251" t="s">
        <v>542</v>
      </c>
      <c r="M204" s="251" t="s">
        <v>543</v>
      </c>
      <c r="N204" s="251" t="s">
        <v>544</v>
      </c>
      <c r="O204" s="251" t="s">
        <v>644</v>
      </c>
      <c r="P204" s="251" t="s">
        <v>546</v>
      </c>
      <c r="Q204" s="251" t="s">
        <v>547</v>
      </c>
      <c r="R204" s="251">
        <v>20</v>
      </c>
      <c r="S204" s="251" t="s">
        <v>548</v>
      </c>
      <c r="T204" s="251" t="s">
        <v>549</v>
      </c>
      <c r="U204" s="251" t="s">
        <v>645</v>
      </c>
      <c r="V204" s="251" t="s">
        <v>581</v>
      </c>
      <c r="W204" s="251" t="s">
        <v>582</v>
      </c>
      <c r="X204" s="251" t="s">
        <v>551</v>
      </c>
      <c r="Y204" s="251" t="s">
        <v>552</v>
      </c>
      <c r="Z204" s="251" t="s">
        <v>564</v>
      </c>
      <c r="AA204" s="251" t="s">
        <v>565</v>
      </c>
      <c r="AB204" s="251" t="s">
        <v>572</v>
      </c>
      <c r="AC204" s="251" t="s">
        <v>573</v>
      </c>
      <c r="AD204" s="251" t="s">
        <v>574</v>
      </c>
      <c r="AE204" s="255">
        <v>226800</v>
      </c>
      <c r="AF204" s="251" t="str">
        <f t="shared" si="10"/>
        <v>5.</v>
      </c>
      <c r="AG204" s="251" t="str">
        <f t="shared" si="10"/>
        <v>2.</v>
      </c>
      <c r="AH204" s="251" t="str">
        <f t="shared" si="10"/>
        <v>3.</v>
      </c>
      <c r="AI204" s="251" t="str">
        <f t="shared" si="9"/>
        <v>2.</v>
      </c>
      <c r="AJ204" s="251" t="str">
        <f t="shared" si="9"/>
        <v>5.</v>
      </c>
      <c r="AK204" s="251" t="str">
        <f t="shared" si="9"/>
        <v>1.</v>
      </c>
      <c r="AL204" s="251" t="str">
        <f t="shared" si="9"/>
        <v>1.</v>
      </c>
      <c r="AM204" s="251" t="str">
        <f t="shared" si="11"/>
        <v>2.3.2.5.1.1.</v>
      </c>
    </row>
    <row r="205" spans="1:39">
      <c r="A205" s="251">
        <v>2022</v>
      </c>
      <c r="B205" s="251" t="s">
        <v>533</v>
      </c>
      <c r="C205" s="251" t="s">
        <v>534</v>
      </c>
      <c r="D205" s="251" t="s">
        <v>535</v>
      </c>
      <c r="E205" s="251" t="s">
        <v>536</v>
      </c>
      <c r="F205" s="251" t="s">
        <v>491</v>
      </c>
      <c r="G205" s="251" t="s">
        <v>537</v>
      </c>
      <c r="H205" s="251" t="s">
        <v>538</v>
      </c>
      <c r="I205" s="251" t="s">
        <v>539</v>
      </c>
      <c r="J205" s="251" t="s">
        <v>540</v>
      </c>
      <c r="K205" s="251" t="s">
        <v>541</v>
      </c>
      <c r="L205" s="251" t="s">
        <v>542</v>
      </c>
      <c r="M205" s="251" t="s">
        <v>543</v>
      </c>
      <c r="N205" s="251" t="s">
        <v>544</v>
      </c>
      <c r="O205" s="251" t="s">
        <v>644</v>
      </c>
      <c r="P205" s="251" t="s">
        <v>546</v>
      </c>
      <c r="Q205" s="251" t="s">
        <v>547</v>
      </c>
      <c r="R205" s="251">
        <v>20</v>
      </c>
      <c r="S205" s="251" t="s">
        <v>548</v>
      </c>
      <c r="T205" s="251" t="s">
        <v>549</v>
      </c>
      <c r="U205" s="251" t="s">
        <v>645</v>
      </c>
      <c r="V205" s="251" t="s">
        <v>581</v>
      </c>
      <c r="W205" s="251" t="s">
        <v>582</v>
      </c>
      <c r="X205" s="251" t="s">
        <v>551</v>
      </c>
      <c r="Y205" s="251" t="s">
        <v>552</v>
      </c>
      <c r="Z205" s="251" t="s">
        <v>564</v>
      </c>
      <c r="AA205" s="251" t="s">
        <v>565</v>
      </c>
      <c r="AB205" s="251" t="s">
        <v>575</v>
      </c>
      <c r="AC205" s="251" t="s">
        <v>576</v>
      </c>
      <c r="AD205" s="251" t="s">
        <v>577</v>
      </c>
      <c r="AE205" s="255">
        <v>195159</v>
      </c>
      <c r="AF205" s="251" t="str">
        <f t="shared" si="10"/>
        <v>5.</v>
      </c>
      <c r="AG205" s="251" t="str">
        <f t="shared" si="10"/>
        <v>2.</v>
      </c>
      <c r="AH205" s="251" t="str">
        <f t="shared" si="10"/>
        <v>3.</v>
      </c>
      <c r="AI205" s="251" t="str">
        <f t="shared" si="9"/>
        <v>2.</v>
      </c>
      <c r="AJ205" s="251" t="str">
        <f t="shared" si="9"/>
        <v>6.</v>
      </c>
      <c r="AK205" s="251" t="str">
        <f t="shared" si="9"/>
        <v>3.</v>
      </c>
      <c r="AL205" s="251" t="str">
        <f t="shared" si="9"/>
        <v>4.</v>
      </c>
      <c r="AM205" s="251" t="str">
        <f t="shared" si="11"/>
        <v>2.3.2.6.3.4.</v>
      </c>
    </row>
    <row r="206" spans="1:39">
      <c r="A206" s="251">
        <v>2022</v>
      </c>
      <c r="B206" s="251" t="s">
        <v>533</v>
      </c>
      <c r="C206" s="251" t="s">
        <v>534</v>
      </c>
      <c r="D206" s="251" t="s">
        <v>535</v>
      </c>
      <c r="E206" s="251" t="s">
        <v>536</v>
      </c>
      <c r="F206" s="251" t="s">
        <v>491</v>
      </c>
      <c r="G206" s="251" t="s">
        <v>537</v>
      </c>
      <c r="H206" s="251" t="s">
        <v>538</v>
      </c>
      <c r="I206" s="251" t="s">
        <v>539</v>
      </c>
      <c r="J206" s="251" t="s">
        <v>540</v>
      </c>
      <c r="K206" s="251" t="s">
        <v>541</v>
      </c>
      <c r="L206" s="251" t="s">
        <v>542</v>
      </c>
      <c r="M206" s="251" t="s">
        <v>543</v>
      </c>
      <c r="N206" s="251" t="s">
        <v>544</v>
      </c>
      <c r="O206" s="251" t="s">
        <v>644</v>
      </c>
      <c r="P206" s="251" t="s">
        <v>546</v>
      </c>
      <c r="Q206" s="251" t="s">
        <v>547</v>
      </c>
      <c r="R206" s="251">
        <v>20</v>
      </c>
      <c r="S206" s="251" t="s">
        <v>548</v>
      </c>
      <c r="T206" s="251" t="s">
        <v>549</v>
      </c>
      <c r="U206" s="251" t="s">
        <v>645</v>
      </c>
      <c r="V206" s="251" t="s">
        <v>581</v>
      </c>
      <c r="W206" s="251" t="s">
        <v>582</v>
      </c>
      <c r="X206" s="251" t="s">
        <v>551</v>
      </c>
      <c r="Y206" s="251" t="s">
        <v>552</v>
      </c>
      <c r="Z206" s="251" t="s">
        <v>564</v>
      </c>
      <c r="AA206" s="251" t="s">
        <v>565</v>
      </c>
      <c r="AB206" s="251" t="s">
        <v>575</v>
      </c>
      <c r="AC206" s="251" t="s">
        <v>576</v>
      </c>
      <c r="AD206" s="251" t="s">
        <v>612</v>
      </c>
      <c r="AE206" s="255">
        <v>12049</v>
      </c>
      <c r="AF206" s="251" t="str">
        <f t="shared" si="10"/>
        <v>5.</v>
      </c>
      <c r="AG206" s="251" t="str">
        <f t="shared" si="10"/>
        <v>2.</v>
      </c>
      <c r="AH206" s="251" t="str">
        <f t="shared" si="10"/>
        <v>3.</v>
      </c>
      <c r="AI206" s="251" t="str">
        <f t="shared" si="9"/>
        <v>2.</v>
      </c>
      <c r="AJ206" s="251" t="str">
        <f t="shared" si="9"/>
        <v>6.</v>
      </c>
      <c r="AK206" s="251" t="str">
        <f t="shared" si="9"/>
        <v>3.</v>
      </c>
      <c r="AL206" s="251" t="str">
        <f t="shared" si="9"/>
        <v>99</v>
      </c>
      <c r="AM206" s="251" t="str">
        <f t="shared" si="11"/>
        <v>2.3.2.6.3.99</v>
      </c>
    </row>
    <row r="207" spans="1:39">
      <c r="A207" s="251">
        <v>2022</v>
      </c>
      <c r="B207" s="251" t="s">
        <v>533</v>
      </c>
      <c r="C207" s="251" t="s">
        <v>534</v>
      </c>
      <c r="D207" s="251" t="s">
        <v>535</v>
      </c>
      <c r="E207" s="251" t="s">
        <v>536</v>
      </c>
      <c r="F207" s="251" t="s">
        <v>491</v>
      </c>
      <c r="G207" s="251" t="s">
        <v>537</v>
      </c>
      <c r="H207" s="251" t="s">
        <v>538</v>
      </c>
      <c r="I207" s="251" t="s">
        <v>539</v>
      </c>
      <c r="J207" s="251" t="s">
        <v>540</v>
      </c>
      <c r="K207" s="251" t="s">
        <v>541</v>
      </c>
      <c r="L207" s="251" t="s">
        <v>542</v>
      </c>
      <c r="M207" s="251" t="s">
        <v>543</v>
      </c>
      <c r="N207" s="251" t="s">
        <v>544</v>
      </c>
      <c r="O207" s="251" t="s">
        <v>644</v>
      </c>
      <c r="P207" s="251" t="s">
        <v>546</v>
      </c>
      <c r="Q207" s="251" t="s">
        <v>547</v>
      </c>
      <c r="R207" s="251">
        <v>20</v>
      </c>
      <c r="S207" s="251" t="s">
        <v>548</v>
      </c>
      <c r="T207" s="251" t="s">
        <v>549</v>
      </c>
      <c r="U207" s="251" t="s">
        <v>645</v>
      </c>
      <c r="V207" s="251" t="s">
        <v>581</v>
      </c>
      <c r="W207" s="251" t="s">
        <v>582</v>
      </c>
      <c r="X207" s="251" t="s">
        <v>551</v>
      </c>
      <c r="Y207" s="251" t="s">
        <v>552</v>
      </c>
      <c r="Z207" s="251" t="s">
        <v>564</v>
      </c>
      <c r="AA207" s="251" t="s">
        <v>565</v>
      </c>
      <c r="AB207" s="251" t="s">
        <v>613</v>
      </c>
      <c r="AC207" s="251" t="s">
        <v>614</v>
      </c>
      <c r="AD207" s="251" t="s">
        <v>614</v>
      </c>
      <c r="AE207" s="255">
        <v>1665097</v>
      </c>
      <c r="AF207" s="251" t="str">
        <f t="shared" si="10"/>
        <v>5.</v>
      </c>
      <c r="AG207" s="251" t="str">
        <f t="shared" si="10"/>
        <v>2.</v>
      </c>
      <c r="AH207" s="251" t="str">
        <f t="shared" si="10"/>
        <v>3.</v>
      </c>
      <c r="AI207" s="251" t="str">
        <f t="shared" si="9"/>
        <v>2.</v>
      </c>
      <c r="AJ207" s="251" t="str">
        <f t="shared" si="9"/>
        <v>8.</v>
      </c>
      <c r="AK207" s="251" t="str">
        <f t="shared" si="9"/>
        <v>1.</v>
      </c>
      <c r="AL207" s="251" t="str">
        <f t="shared" si="9"/>
        <v>1.</v>
      </c>
      <c r="AM207" s="251" t="str">
        <f t="shared" si="11"/>
        <v>2.3.2.8.1.1.</v>
      </c>
    </row>
    <row r="208" spans="1:39">
      <c r="A208" s="251">
        <v>2022</v>
      </c>
      <c r="B208" s="251" t="s">
        <v>533</v>
      </c>
      <c r="C208" s="251" t="s">
        <v>534</v>
      </c>
      <c r="D208" s="251" t="s">
        <v>535</v>
      </c>
      <c r="E208" s="251" t="s">
        <v>536</v>
      </c>
      <c r="F208" s="251" t="s">
        <v>491</v>
      </c>
      <c r="G208" s="251" t="s">
        <v>537</v>
      </c>
      <c r="H208" s="251" t="s">
        <v>538</v>
      </c>
      <c r="I208" s="251" t="s">
        <v>539</v>
      </c>
      <c r="J208" s="251" t="s">
        <v>540</v>
      </c>
      <c r="K208" s="251" t="s">
        <v>541</v>
      </c>
      <c r="L208" s="251" t="s">
        <v>542</v>
      </c>
      <c r="M208" s="251" t="s">
        <v>543</v>
      </c>
      <c r="N208" s="251" t="s">
        <v>544</v>
      </c>
      <c r="O208" s="251" t="s">
        <v>644</v>
      </c>
      <c r="P208" s="251" t="s">
        <v>546</v>
      </c>
      <c r="Q208" s="251" t="s">
        <v>547</v>
      </c>
      <c r="R208" s="251">
        <v>20</v>
      </c>
      <c r="S208" s="251" t="s">
        <v>548</v>
      </c>
      <c r="T208" s="251" t="s">
        <v>549</v>
      </c>
      <c r="U208" s="251" t="s">
        <v>645</v>
      </c>
      <c r="V208" s="251" t="s">
        <v>581</v>
      </c>
      <c r="W208" s="251" t="s">
        <v>582</v>
      </c>
      <c r="X208" s="251" t="s">
        <v>551</v>
      </c>
      <c r="Y208" s="251" t="s">
        <v>552</v>
      </c>
      <c r="Z208" s="251" t="s">
        <v>564</v>
      </c>
      <c r="AA208" s="251" t="s">
        <v>565</v>
      </c>
      <c r="AB208" s="251" t="s">
        <v>613</v>
      </c>
      <c r="AC208" s="251" t="s">
        <v>614</v>
      </c>
      <c r="AD208" s="251" t="s">
        <v>615</v>
      </c>
      <c r="AE208" s="255">
        <v>99262</v>
      </c>
      <c r="AF208" s="251" t="str">
        <f t="shared" si="10"/>
        <v>5.</v>
      </c>
      <c r="AG208" s="251" t="str">
        <f t="shared" si="10"/>
        <v>2.</v>
      </c>
      <c r="AH208" s="251" t="str">
        <f t="shared" si="10"/>
        <v>3.</v>
      </c>
      <c r="AI208" s="251" t="str">
        <f t="shared" si="9"/>
        <v>2.</v>
      </c>
      <c r="AJ208" s="251" t="str">
        <f t="shared" si="9"/>
        <v>8.</v>
      </c>
      <c r="AK208" s="251" t="str">
        <f t="shared" si="9"/>
        <v>1.</v>
      </c>
      <c r="AL208" s="251" t="str">
        <f t="shared" si="9"/>
        <v>2.</v>
      </c>
      <c r="AM208" s="251" t="str">
        <f t="shared" si="11"/>
        <v>2.3.2.8.1.2.</v>
      </c>
    </row>
    <row r="209" spans="1:39">
      <c r="A209" s="251">
        <v>2022</v>
      </c>
      <c r="B209" s="251" t="s">
        <v>533</v>
      </c>
      <c r="C209" s="251" t="s">
        <v>534</v>
      </c>
      <c r="D209" s="251" t="s">
        <v>535</v>
      </c>
      <c r="E209" s="251" t="s">
        <v>536</v>
      </c>
      <c r="F209" s="251" t="s">
        <v>491</v>
      </c>
      <c r="G209" s="251" t="s">
        <v>537</v>
      </c>
      <c r="H209" s="251" t="s">
        <v>538</v>
      </c>
      <c r="I209" s="251" t="s">
        <v>539</v>
      </c>
      <c r="J209" s="251" t="s">
        <v>540</v>
      </c>
      <c r="K209" s="251" t="s">
        <v>541</v>
      </c>
      <c r="L209" s="251" t="s">
        <v>542</v>
      </c>
      <c r="M209" s="251" t="s">
        <v>543</v>
      </c>
      <c r="N209" s="251" t="s">
        <v>544</v>
      </c>
      <c r="O209" s="251" t="s">
        <v>644</v>
      </c>
      <c r="P209" s="251" t="s">
        <v>546</v>
      </c>
      <c r="Q209" s="251" t="s">
        <v>547</v>
      </c>
      <c r="R209" s="251">
        <v>20</v>
      </c>
      <c r="S209" s="251" t="s">
        <v>548</v>
      </c>
      <c r="T209" s="251" t="s">
        <v>549</v>
      </c>
      <c r="U209" s="251" t="s">
        <v>645</v>
      </c>
      <c r="V209" s="251" t="s">
        <v>581</v>
      </c>
      <c r="W209" s="251" t="s">
        <v>582</v>
      </c>
      <c r="X209" s="251" t="s">
        <v>551</v>
      </c>
      <c r="Y209" s="251" t="s">
        <v>552</v>
      </c>
      <c r="Z209" s="251" t="s">
        <v>564</v>
      </c>
      <c r="AA209" s="251" t="s">
        <v>565</v>
      </c>
      <c r="AB209" s="251" t="s">
        <v>613</v>
      </c>
      <c r="AC209" s="251" t="s">
        <v>614</v>
      </c>
      <c r="AD209" s="251" t="s">
        <v>616</v>
      </c>
      <c r="AE209" s="255">
        <v>30600</v>
      </c>
      <c r="AF209" s="251" t="str">
        <f t="shared" si="10"/>
        <v>5.</v>
      </c>
      <c r="AG209" s="251" t="str">
        <f t="shared" si="10"/>
        <v>2.</v>
      </c>
      <c r="AH209" s="251" t="str">
        <f t="shared" si="10"/>
        <v>3.</v>
      </c>
      <c r="AI209" s="251" t="str">
        <f t="shared" si="9"/>
        <v>2.</v>
      </c>
      <c r="AJ209" s="251" t="str">
        <f t="shared" si="9"/>
        <v>8.</v>
      </c>
      <c r="AK209" s="251" t="str">
        <f t="shared" si="9"/>
        <v>1.</v>
      </c>
      <c r="AL209" s="251" t="str">
        <f t="shared" si="9"/>
        <v>4.</v>
      </c>
      <c r="AM209" s="251" t="str">
        <f t="shared" si="11"/>
        <v>2.3.2.8.1.4.</v>
      </c>
    </row>
    <row r="210" spans="1:39">
      <c r="A210" s="251">
        <v>2022</v>
      </c>
      <c r="B210" s="251" t="s">
        <v>533</v>
      </c>
      <c r="C210" s="251" t="s">
        <v>534</v>
      </c>
      <c r="D210" s="251" t="s">
        <v>535</v>
      </c>
      <c r="E210" s="251" t="s">
        <v>536</v>
      </c>
      <c r="F210" s="251" t="s">
        <v>491</v>
      </c>
      <c r="G210" s="251" t="s">
        <v>537</v>
      </c>
      <c r="H210" s="251" t="s">
        <v>538</v>
      </c>
      <c r="I210" s="251" t="s">
        <v>539</v>
      </c>
      <c r="J210" s="251" t="s">
        <v>540</v>
      </c>
      <c r="K210" s="251" t="s">
        <v>541</v>
      </c>
      <c r="L210" s="251" t="s">
        <v>542</v>
      </c>
      <c r="M210" s="251" t="s">
        <v>543</v>
      </c>
      <c r="N210" s="251" t="s">
        <v>544</v>
      </c>
      <c r="O210" s="251" t="s">
        <v>644</v>
      </c>
      <c r="P210" s="251" t="s">
        <v>546</v>
      </c>
      <c r="Q210" s="251" t="s">
        <v>547</v>
      </c>
      <c r="R210" s="251">
        <v>20</v>
      </c>
      <c r="S210" s="251" t="s">
        <v>548</v>
      </c>
      <c r="T210" s="251" t="s">
        <v>549</v>
      </c>
      <c r="U210" s="251" t="s">
        <v>645</v>
      </c>
      <c r="V210" s="251" t="s">
        <v>581</v>
      </c>
      <c r="W210" s="251" t="s">
        <v>582</v>
      </c>
      <c r="X210" s="251" t="s">
        <v>551</v>
      </c>
      <c r="Y210" s="251" t="s">
        <v>552</v>
      </c>
      <c r="Z210" s="251" t="s">
        <v>617</v>
      </c>
      <c r="AA210" s="251" t="s">
        <v>618</v>
      </c>
      <c r="AB210" s="251" t="s">
        <v>619</v>
      </c>
      <c r="AC210" s="251" t="s">
        <v>620</v>
      </c>
      <c r="AD210" s="251" t="s">
        <v>621</v>
      </c>
      <c r="AE210" s="255">
        <v>19800</v>
      </c>
      <c r="AF210" s="251" t="str">
        <f t="shared" si="10"/>
        <v>5.</v>
      </c>
      <c r="AG210" s="251" t="str">
        <f t="shared" si="10"/>
        <v>2.</v>
      </c>
      <c r="AH210" s="251" t="str">
        <f t="shared" si="10"/>
        <v>5.</v>
      </c>
      <c r="AI210" s="251" t="str">
        <f t="shared" si="9"/>
        <v>4.</v>
      </c>
      <c r="AJ210" s="251" t="str">
        <f t="shared" si="9"/>
        <v>3.</v>
      </c>
      <c r="AK210" s="251" t="str">
        <f t="shared" si="9"/>
        <v>2.</v>
      </c>
      <c r="AL210" s="251" t="str">
        <f t="shared" si="9"/>
        <v>1.</v>
      </c>
      <c r="AM210" s="251" t="str">
        <f t="shared" si="11"/>
        <v>2.5.4.3.2.1.</v>
      </c>
    </row>
    <row r="211" spans="1:39">
      <c r="A211" s="251">
        <v>2022</v>
      </c>
      <c r="B211" s="251" t="s">
        <v>533</v>
      </c>
      <c r="C211" s="251" t="s">
        <v>534</v>
      </c>
      <c r="D211" s="251" t="s">
        <v>535</v>
      </c>
      <c r="E211" s="251" t="s">
        <v>536</v>
      </c>
      <c r="F211" s="251" t="s">
        <v>491</v>
      </c>
      <c r="G211" s="251" t="s">
        <v>537</v>
      </c>
      <c r="H211" s="251" t="s">
        <v>538</v>
      </c>
      <c r="I211" s="251" t="s">
        <v>539</v>
      </c>
      <c r="J211" s="251" t="s">
        <v>540</v>
      </c>
      <c r="K211" s="251" t="s">
        <v>541</v>
      </c>
      <c r="L211" s="251" t="s">
        <v>542</v>
      </c>
      <c r="M211" s="251" t="s">
        <v>543</v>
      </c>
      <c r="N211" s="251" t="s">
        <v>544</v>
      </c>
      <c r="O211" s="251" t="s">
        <v>646</v>
      </c>
      <c r="P211" s="251" t="s">
        <v>546</v>
      </c>
      <c r="Q211" s="251" t="s">
        <v>547</v>
      </c>
      <c r="R211" s="251">
        <v>2</v>
      </c>
      <c r="S211" s="251" t="s">
        <v>548</v>
      </c>
      <c r="T211" s="251" t="s">
        <v>549</v>
      </c>
      <c r="U211" s="251" t="s">
        <v>647</v>
      </c>
      <c r="V211" s="251" t="s">
        <v>38</v>
      </c>
      <c r="W211" s="251" t="s">
        <v>550</v>
      </c>
      <c r="X211" s="251" t="s">
        <v>551</v>
      </c>
      <c r="Y211" s="251" t="s">
        <v>552</v>
      </c>
      <c r="Z211" s="251" t="s">
        <v>564</v>
      </c>
      <c r="AA211" s="251" t="s">
        <v>587</v>
      </c>
      <c r="AB211" s="251" t="s">
        <v>624</v>
      </c>
      <c r="AC211" s="251" t="s">
        <v>625</v>
      </c>
      <c r="AD211" s="251" t="s">
        <v>626</v>
      </c>
      <c r="AE211" s="255">
        <v>763</v>
      </c>
      <c r="AF211" s="251" t="str">
        <f t="shared" si="10"/>
        <v>5.</v>
      </c>
      <c r="AG211" s="251" t="str">
        <f t="shared" si="10"/>
        <v>2.</v>
      </c>
      <c r="AH211" s="251" t="str">
        <f t="shared" si="10"/>
        <v>3.</v>
      </c>
      <c r="AI211" s="251" t="str">
        <f t="shared" si="9"/>
        <v>1.</v>
      </c>
      <c r="AJ211" s="251" t="str">
        <f t="shared" si="9"/>
        <v>5.</v>
      </c>
      <c r="AK211" s="251" t="str">
        <f t="shared" si="9"/>
        <v>1.</v>
      </c>
      <c r="AL211" s="251" t="str">
        <f t="shared" si="9"/>
        <v>1.</v>
      </c>
      <c r="AM211" s="251" t="str">
        <f t="shared" si="11"/>
        <v>2.3.1.5.1.1.</v>
      </c>
    </row>
    <row r="212" spans="1:39">
      <c r="A212" s="251">
        <v>2022</v>
      </c>
      <c r="B212" s="251" t="s">
        <v>533</v>
      </c>
      <c r="C212" s="251" t="s">
        <v>534</v>
      </c>
      <c r="D212" s="251" t="s">
        <v>535</v>
      </c>
      <c r="E212" s="251" t="s">
        <v>536</v>
      </c>
      <c r="F212" s="251" t="s">
        <v>491</v>
      </c>
      <c r="G212" s="251" t="s">
        <v>537</v>
      </c>
      <c r="H212" s="251" t="s">
        <v>538</v>
      </c>
      <c r="I212" s="251" t="s">
        <v>539</v>
      </c>
      <c r="J212" s="251" t="s">
        <v>540</v>
      </c>
      <c r="K212" s="251" t="s">
        <v>541</v>
      </c>
      <c r="L212" s="251" t="s">
        <v>542</v>
      </c>
      <c r="M212" s="251" t="s">
        <v>543</v>
      </c>
      <c r="N212" s="251" t="s">
        <v>544</v>
      </c>
      <c r="O212" s="251" t="s">
        <v>646</v>
      </c>
      <c r="P212" s="251" t="s">
        <v>546</v>
      </c>
      <c r="Q212" s="251" t="s">
        <v>547</v>
      </c>
      <c r="R212" s="251">
        <v>2</v>
      </c>
      <c r="S212" s="251" t="s">
        <v>548</v>
      </c>
      <c r="T212" s="251" t="s">
        <v>549</v>
      </c>
      <c r="U212" s="251" t="s">
        <v>647</v>
      </c>
      <c r="V212" s="251" t="s">
        <v>38</v>
      </c>
      <c r="W212" s="251" t="s">
        <v>550</v>
      </c>
      <c r="X212" s="251" t="s">
        <v>551</v>
      </c>
      <c r="Y212" s="251" t="s">
        <v>552</v>
      </c>
      <c r="Z212" s="251" t="s">
        <v>564</v>
      </c>
      <c r="AA212" s="251" t="s">
        <v>587</v>
      </c>
      <c r="AB212" s="251" t="s">
        <v>624</v>
      </c>
      <c r="AC212" s="251" t="s">
        <v>625</v>
      </c>
      <c r="AD212" s="251" t="s">
        <v>627</v>
      </c>
      <c r="AE212" s="255">
        <v>3126</v>
      </c>
      <c r="AF212" s="251" t="str">
        <f t="shared" si="10"/>
        <v>5.</v>
      </c>
      <c r="AG212" s="251" t="str">
        <f t="shared" si="10"/>
        <v>2.</v>
      </c>
      <c r="AH212" s="251" t="str">
        <f t="shared" si="10"/>
        <v>3.</v>
      </c>
      <c r="AI212" s="251" t="str">
        <f t="shared" si="9"/>
        <v>1.</v>
      </c>
      <c r="AJ212" s="251" t="str">
        <f t="shared" si="9"/>
        <v>5.</v>
      </c>
      <c r="AK212" s="251" t="str">
        <f t="shared" si="9"/>
        <v>1.</v>
      </c>
      <c r="AL212" s="251" t="str">
        <f t="shared" si="9"/>
        <v>2.</v>
      </c>
      <c r="AM212" s="251" t="str">
        <f t="shared" si="11"/>
        <v>2.3.1.5.1.2.</v>
      </c>
    </row>
    <row r="213" spans="1:39">
      <c r="A213" s="251">
        <v>2022</v>
      </c>
      <c r="B213" s="251" t="s">
        <v>533</v>
      </c>
      <c r="C213" s="251" t="s">
        <v>534</v>
      </c>
      <c r="D213" s="251" t="s">
        <v>535</v>
      </c>
      <c r="E213" s="251" t="s">
        <v>536</v>
      </c>
      <c r="F213" s="251" t="s">
        <v>491</v>
      </c>
      <c r="G213" s="251" t="s">
        <v>537</v>
      </c>
      <c r="H213" s="251" t="s">
        <v>538</v>
      </c>
      <c r="I213" s="251" t="s">
        <v>539</v>
      </c>
      <c r="J213" s="251" t="s">
        <v>540</v>
      </c>
      <c r="K213" s="251" t="s">
        <v>541</v>
      </c>
      <c r="L213" s="251" t="s">
        <v>542</v>
      </c>
      <c r="M213" s="251" t="s">
        <v>543</v>
      </c>
      <c r="N213" s="251" t="s">
        <v>544</v>
      </c>
      <c r="O213" s="251" t="s">
        <v>646</v>
      </c>
      <c r="P213" s="251" t="s">
        <v>546</v>
      </c>
      <c r="Q213" s="251" t="s">
        <v>547</v>
      </c>
      <c r="R213" s="251">
        <v>2</v>
      </c>
      <c r="S213" s="251" t="s">
        <v>548</v>
      </c>
      <c r="T213" s="251" t="s">
        <v>549</v>
      </c>
      <c r="U213" s="251" t="s">
        <v>647</v>
      </c>
      <c r="V213" s="251" t="s">
        <v>38</v>
      </c>
      <c r="W213" s="251" t="s">
        <v>550</v>
      </c>
      <c r="X213" s="251" t="s">
        <v>551</v>
      </c>
      <c r="Y213" s="251" t="s">
        <v>552</v>
      </c>
      <c r="Z213" s="251" t="s">
        <v>564</v>
      </c>
      <c r="AA213" s="251" t="s">
        <v>587</v>
      </c>
      <c r="AB213" s="251" t="s">
        <v>648</v>
      </c>
      <c r="AC213" s="251" t="s">
        <v>649</v>
      </c>
      <c r="AD213" s="251" t="s">
        <v>650</v>
      </c>
      <c r="AE213" s="255">
        <v>480</v>
      </c>
      <c r="AF213" s="251" t="str">
        <f t="shared" si="10"/>
        <v>5.</v>
      </c>
      <c r="AG213" s="251" t="str">
        <f t="shared" si="10"/>
        <v>2.</v>
      </c>
      <c r="AH213" s="251" t="str">
        <f t="shared" si="10"/>
        <v>3.</v>
      </c>
      <c r="AI213" s="251" t="str">
        <f t="shared" si="9"/>
        <v>1.</v>
      </c>
      <c r="AJ213" s="251" t="str">
        <f t="shared" si="9"/>
        <v>8.</v>
      </c>
      <c r="AK213" s="251" t="str">
        <f t="shared" si="9"/>
        <v>2.</v>
      </c>
      <c r="AL213" s="251" t="str">
        <f t="shared" si="9"/>
        <v>1.</v>
      </c>
      <c r="AM213" s="251" t="str">
        <f t="shared" si="11"/>
        <v>2.3.1.8.2.1.</v>
      </c>
    </row>
    <row r="214" spans="1:39">
      <c r="A214" s="251">
        <v>2022</v>
      </c>
      <c r="B214" s="251" t="s">
        <v>533</v>
      </c>
      <c r="C214" s="251" t="s">
        <v>534</v>
      </c>
      <c r="D214" s="251" t="s">
        <v>535</v>
      </c>
      <c r="E214" s="251" t="s">
        <v>536</v>
      </c>
      <c r="F214" s="251" t="s">
        <v>491</v>
      </c>
      <c r="G214" s="251" t="s">
        <v>537</v>
      </c>
      <c r="H214" s="251" t="s">
        <v>538</v>
      </c>
      <c r="I214" s="251" t="s">
        <v>539</v>
      </c>
      <c r="J214" s="251" t="s">
        <v>540</v>
      </c>
      <c r="K214" s="251" t="s">
        <v>541</v>
      </c>
      <c r="L214" s="251" t="s">
        <v>542</v>
      </c>
      <c r="M214" s="251" t="s">
        <v>543</v>
      </c>
      <c r="N214" s="251" t="s">
        <v>544</v>
      </c>
      <c r="O214" s="251" t="s">
        <v>646</v>
      </c>
      <c r="P214" s="251" t="s">
        <v>546</v>
      </c>
      <c r="Q214" s="251" t="s">
        <v>547</v>
      </c>
      <c r="R214" s="251">
        <v>2</v>
      </c>
      <c r="S214" s="251" t="s">
        <v>548</v>
      </c>
      <c r="T214" s="251" t="s">
        <v>549</v>
      </c>
      <c r="U214" s="251" t="s">
        <v>647</v>
      </c>
      <c r="V214" s="251" t="s">
        <v>38</v>
      </c>
      <c r="W214" s="251" t="s">
        <v>550</v>
      </c>
      <c r="X214" s="251" t="s">
        <v>551</v>
      </c>
      <c r="Y214" s="251" t="s">
        <v>552</v>
      </c>
      <c r="Z214" s="251" t="s">
        <v>564</v>
      </c>
      <c r="AA214" s="251" t="s">
        <v>565</v>
      </c>
      <c r="AB214" s="251" t="s">
        <v>594</v>
      </c>
      <c r="AC214" s="251" t="s">
        <v>595</v>
      </c>
      <c r="AD214" s="251" t="s">
        <v>642</v>
      </c>
      <c r="AE214" s="255">
        <v>36800</v>
      </c>
      <c r="AF214" s="251" t="str">
        <f t="shared" si="10"/>
        <v>5.</v>
      </c>
      <c r="AG214" s="251" t="str">
        <f t="shared" si="10"/>
        <v>2.</v>
      </c>
      <c r="AH214" s="251" t="str">
        <f t="shared" si="10"/>
        <v>3.</v>
      </c>
      <c r="AI214" s="251" t="str">
        <f t="shared" si="9"/>
        <v>2.</v>
      </c>
      <c r="AJ214" s="251" t="str">
        <f t="shared" si="9"/>
        <v>1.</v>
      </c>
      <c r="AK214" s="251" t="str">
        <f t="shared" si="9"/>
        <v>2.</v>
      </c>
      <c r="AL214" s="251" t="str">
        <f t="shared" si="9"/>
        <v>1.</v>
      </c>
      <c r="AM214" s="251" t="str">
        <f t="shared" si="11"/>
        <v>2.3.2.1.2.1.</v>
      </c>
    </row>
    <row r="215" spans="1:39">
      <c r="A215" s="251">
        <v>2022</v>
      </c>
      <c r="B215" s="251" t="s">
        <v>533</v>
      </c>
      <c r="C215" s="251" t="s">
        <v>534</v>
      </c>
      <c r="D215" s="251" t="s">
        <v>535</v>
      </c>
      <c r="E215" s="251" t="s">
        <v>536</v>
      </c>
      <c r="F215" s="251" t="s">
        <v>491</v>
      </c>
      <c r="G215" s="251" t="s">
        <v>537</v>
      </c>
      <c r="H215" s="251" t="s">
        <v>538</v>
      </c>
      <c r="I215" s="251" t="s">
        <v>539</v>
      </c>
      <c r="J215" s="251" t="s">
        <v>540</v>
      </c>
      <c r="K215" s="251" t="s">
        <v>541</v>
      </c>
      <c r="L215" s="251" t="s">
        <v>542</v>
      </c>
      <c r="M215" s="251" t="s">
        <v>543</v>
      </c>
      <c r="N215" s="251" t="s">
        <v>544</v>
      </c>
      <c r="O215" s="251" t="s">
        <v>646</v>
      </c>
      <c r="P215" s="251" t="s">
        <v>546</v>
      </c>
      <c r="Q215" s="251" t="s">
        <v>547</v>
      </c>
      <c r="R215" s="251">
        <v>2</v>
      </c>
      <c r="S215" s="251" t="s">
        <v>548</v>
      </c>
      <c r="T215" s="251" t="s">
        <v>549</v>
      </c>
      <c r="U215" s="251" t="s">
        <v>647</v>
      </c>
      <c r="V215" s="251" t="s">
        <v>38</v>
      </c>
      <c r="W215" s="251" t="s">
        <v>550</v>
      </c>
      <c r="X215" s="251" t="s">
        <v>551</v>
      </c>
      <c r="Y215" s="251" t="s">
        <v>552</v>
      </c>
      <c r="Z215" s="251" t="s">
        <v>564</v>
      </c>
      <c r="AA215" s="251" t="s">
        <v>565</v>
      </c>
      <c r="AB215" s="251" t="s">
        <v>594</v>
      </c>
      <c r="AC215" s="251" t="s">
        <v>595</v>
      </c>
      <c r="AD215" s="251" t="s">
        <v>643</v>
      </c>
      <c r="AE215" s="255">
        <v>28802</v>
      </c>
      <c r="AF215" s="251" t="str">
        <f t="shared" si="10"/>
        <v>5.</v>
      </c>
      <c r="AG215" s="251" t="str">
        <f t="shared" si="10"/>
        <v>2.</v>
      </c>
      <c r="AH215" s="251" t="str">
        <f t="shared" si="10"/>
        <v>3.</v>
      </c>
      <c r="AI215" s="251" t="str">
        <f t="shared" si="9"/>
        <v>2.</v>
      </c>
      <c r="AJ215" s="251" t="str">
        <f t="shared" si="9"/>
        <v>1.</v>
      </c>
      <c r="AK215" s="251" t="str">
        <f t="shared" si="9"/>
        <v>2.</v>
      </c>
      <c r="AL215" s="251" t="str">
        <f t="shared" si="9"/>
        <v>2.</v>
      </c>
      <c r="AM215" s="251" t="str">
        <f t="shared" si="11"/>
        <v>2.3.2.1.2.2.</v>
      </c>
    </row>
    <row r="216" spans="1:39">
      <c r="A216" s="251">
        <v>2022</v>
      </c>
      <c r="B216" s="251" t="s">
        <v>533</v>
      </c>
      <c r="C216" s="251" t="s">
        <v>534</v>
      </c>
      <c r="D216" s="251" t="s">
        <v>535</v>
      </c>
      <c r="E216" s="251" t="s">
        <v>536</v>
      </c>
      <c r="F216" s="251" t="s">
        <v>491</v>
      </c>
      <c r="G216" s="251" t="s">
        <v>537</v>
      </c>
      <c r="H216" s="251" t="s">
        <v>538</v>
      </c>
      <c r="I216" s="251" t="s">
        <v>539</v>
      </c>
      <c r="J216" s="251" t="s">
        <v>540</v>
      </c>
      <c r="K216" s="251" t="s">
        <v>541</v>
      </c>
      <c r="L216" s="251" t="s">
        <v>542</v>
      </c>
      <c r="M216" s="251" t="s">
        <v>543</v>
      </c>
      <c r="N216" s="251" t="s">
        <v>544</v>
      </c>
      <c r="O216" s="251" t="s">
        <v>646</v>
      </c>
      <c r="P216" s="251" t="s">
        <v>546</v>
      </c>
      <c r="Q216" s="251" t="s">
        <v>547</v>
      </c>
      <c r="R216" s="251">
        <v>2</v>
      </c>
      <c r="S216" s="251" t="s">
        <v>548</v>
      </c>
      <c r="T216" s="251" t="s">
        <v>549</v>
      </c>
      <c r="U216" s="251" t="s">
        <v>647</v>
      </c>
      <c r="V216" s="251" t="s">
        <v>38</v>
      </c>
      <c r="W216" s="251" t="s">
        <v>550</v>
      </c>
      <c r="X216" s="251" t="s">
        <v>551</v>
      </c>
      <c r="Y216" s="251" t="s">
        <v>552</v>
      </c>
      <c r="Z216" s="251" t="s">
        <v>564</v>
      </c>
      <c r="AA216" s="251" t="s">
        <v>565</v>
      </c>
      <c r="AB216" s="251" t="s">
        <v>578</v>
      </c>
      <c r="AC216" s="251" t="s">
        <v>579</v>
      </c>
      <c r="AD216" s="251" t="s">
        <v>651</v>
      </c>
      <c r="AE216" s="255">
        <v>30000</v>
      </c>
      <c r="AF216" s="251" t="str">
        <f t="shared" si="10"/>
        <v>5.</v>
      </c>
      <c r="AG216" s="251" t="str">
        <f t="shared" si="10"/>
        <v>2.</v>
      </c>
      <c r="AH216" s="251" t="str">
        <f t="shared" si="10"/>
        <v>3.</v>
      </c>
      <c r="AI216" s="251" t="str">
        <f t="shared" si="9"/>
        <v>2.</v>
      </c>
      <c r="AJ216" s="251" t="str">
        <f t="shared" si="9"/>
        <v>7.</v>
      </c>
      <c r="AK216" s="251" t="str">
        <f t="shared" si="9"/>
        <v>11</v>
      </c>
      <c r="AL216" s="251" t="str">
        <f t="shared" si="9"/>
        <v>6.</v>
      </c>
      <c r="AM216" s="251" t="str">
        <f t="shared" si="11"/>
        <v>2.3.2.7.116.</v>
      </c>
    </row>
    <row r="217" spans="1:39">
      <c r="A217" s="251">
        <v>2022</v>
      </c>
      <c r="B217" s="251" t="s">
        <v>533</v>
      </c>
      <c r="C217" s="251" t="s">
        <v>534</v>
      </c>
      <c r="D217" s="251" t="s">
        <v>535</v>
      </c>
      <c r="E217" s="251" t="s">
        <v>536</v>
      </c>
      <c r="F217" s="251" t="s">
        <v>491</v>
      </c>
      <c r="G217" s="251" t="s">
        <v>537</v>
      </c>
      <c r="H217" s="251" t="s">
        <v>538</v>
      </c>
      <c r="I217" s="251" t="s">
        <v>539</v>
      </c>
      <c r="J217" s="251" t="s">
        <v>540</v>
      </c>
      <c r="K217" s="251" t="s">
        <v>541</v>
      </c>
      <c r="L217" s="251" t="s">
        <v>542</v>
      </c>
      <c r="M217" s="251" t="s">
        <v>543</v>
      </c>
      <c r="N217" s="251" t="s">
        <v>544</v>
      </c>
      <c r="O217" s="251" t="s">
        <v>646</v>
      </c>
      <c r="P217" s="251" t="s">
        <v>546</v>
      </c>
      <c r="Q217" s="251" t="s">
        <v>547</v>
      </c>
      <c r="R217" s="251">
        <v>2</v>
      </c>
      <c r="S217" s="251" t="s">
        <v>548</v>
      </c>
      <c r="T217" s="251" t="s">
        <v>549</v>
      </c>
      <c r="U217" s="251" t="s">
        <v>647</v>
      </c>
      <c r="V217" s="251" t="s">
        <v>38</v>
      </c>
      <c r="W217" s="251" t="s">
        <v>550</v>
      </c>
      <c r="X217" s="251" t="s">
        <v>551</v>
      </c>
      <c r="Y217" s="251" t="s">
        <v>552</v>
      </c>
      <c r="Z217" s="251" t="s">
        <v>564</v>
      </c>
      <c r="AA217" s="251" t="s">
        <v>565</v>
      </c>
      <c r="AB217" s="251" t="s">
        <v>578</v>
      </c>
      <c r="AC217" s="251" t="s">
        <v>579</v>
      </c>
      <c r="AD217" s="251" t="s">
        <v>580</v>
      </c>
      <c r="AE217" s="255">
        <v>202638</v>
      </c>
      <c r="AF217" s="251" t="str">
        <f t="shared" si="10"/>
        <v>5.</v>
      </c>
      <c r="AG217" s="251" t="str">
        <f t="shared" si="10"/>
        <v>2.</v>
      </c>
      <c r="AH217" s="251" t="str">
        <f t="shared" si="10"/>
        <v>3.</v>
      </c>
      <c r="AI217" s="251" t="str">
        <f t="shared" si="9"/>
        <v>2.</v>
      </c>
      <c r="AJ217" s="251" t="str">
        <f t="shared" si="9"/>
        <v>7.</v>
      </c>
      <c r="AK217" s="251" t="str">
        <f t="shared" si="9"/>
        <v>11</v>
      </c>
      <c r="AL217" s="251" t="str">
        <f t="shared" si="9"/>
        <v>99</v>
      </c>
      <c r="AM217" s="251" t="str">
        <f t="shared" si="11"/>
        <v>2.3.2.7.1199</v>
      </c>
    </row>
    <row r="218" spans="1:39">
      <c r="A218" s="251">
        <v>2022</v>
      </c>
      <c r="B218" s="251" t="s">
        <v>533</v>
      </c>
      <c r="C218" s="251" t="s">
        <v>534</v>
      </c>
      <c r="D218" s="251" t="s">
        <v>535</v>
      </c>
      <c r="E218" s="251" t="s">
        <v>536</v>
      </c>
      <c r="F218" s="251" t="s">
        <v>491</v>
      </c>
      <c r="G218" s="251" t="s">
        <v>537</v>
      </c>
      <c r="H218" s="251" t="s">
        <v>538</v>
      </c>
      <c r="I218" s="251" t="s">
        <v>539</v>
      </c>
      <c r="J218" s="251" t="s">
        <v>540</v>
      </c>
      <c r="K218" s="251" t="s">
        <v>541</v>
      </c>
      <c r="L218" s="251" t="s">
        <v>542</v>
      </c>
      <c r="M218" s="251" t="s">
        <v>543</v>
      </c>
      <c r="N218" s="251" t="s">
        <v>544</v>
      </c>
      <c r="O218" s="251" t="s">
        <v>646</v>
      </c>
      <c r="P218" s="251" t="s">
        <v>546</v>
      </c>
      <c r="Q218" s="251" t="s">
        <v>547</v>
      </c>
      <c r="R218" s="251">
        <v>2</v>
      </c>
      <c r="S218" s="251" t="s">
        <v>548</v>
      </c>
      <c r="T218" s="251" t="s">
        <v>549</v>
      </c>
      <c r="U218" s="251" t="s">
        <v>647</v>
      </c>
      <c r="V218" s="251" t="s">
        <v>38</v>
      </c>
      <c r="W218" s="251" t="s">
        <v>550</v>
      </c>
      <c r="X218" s="251" t="s">
        <v>551</v>
      </c>
      <c r="Y218" s="251" t="s">
        <v>552</v>
      </c>
      <c r="Z218" s="251" t="s">
        <v>564</v>
      </c>
      <c r="AA218" s="251" t="s">
        <v>565</v>
      </c>
      <c r="AB218" s="251" t="s">
        <v>613</v>
      </c>
      <c r="AC218" s="251" t="s">
        <v>614</v>
      </c>
      <c r="AD218" s="251" t="s">
        <v>614</v>
      </c>
      <c r="AE218" s="255">
        <v>168000</v>
      </c>
      <c r="AF218" s="251" t="str">
        <f t="shared" si="10"/>
        <v>5.</v>
      </c>
      <c r="AG218" s="251" t="str">
        <f t="shared" si="10"/>
        <v>2.</v>
      </c>
      <c r="AH218" s="251" t="str">
        <f t="shared" si="10"/>
        <v>3.</v>
      </c>
      <c r="AI218" s="251" t="str">
        <f t="shared" si="9"/>
        <v>2.</v>
      </c>
      <c r="AJ218" s="251" t="str">
        <f t="shared" si="9"/>
        <v>8.</v>
      </c>
      <c r="AK218" s="251" t="str">
        <f t="shared" si="9"/>
        <v>1.</v>
      </c>
      <c r="AL218" s="251" t="str">
        <f t="shared" si="9"/>
        <v>1.</v>
      </c>
      <c r="AM218" s="251" t="str">
        <f t="shared" si="11"/>
        <v>2.3.2.8.1.1.</v>
      </c>
    </row>
    <row r="219" spans="1:39">
      <c r="A219" s="251">
        <v>2022</v>
      </c>
      <c r="B219" s="251" t="s">
        <v>533</v>
      </c>
      <c r="C219" s="251" t="s">
        <v>534</v>
      </c>
      <c r="D219" s="251" t="s">
        <v>535</v>
      </c>
      <c r="E219" s="251" t="s">
        <v>536</v>
      </c>
      <c r="F219" s="251" t="s">
        <v>491</v>
      </c>
      <c r="G219" s="251" t="s">
        <v>537</v>
      </c>
      <c r="H219" s="251" t="s">
        <v>538</v>
      </c>
      <c r="I219" s="251" t="s">
        <v>539</v>
      </c>
      <c r="J219" s="251" t="s">
        <v>540</v>
      </c>
      <c r="K219" s="251" t="s">
        <v>541</v>
      </c>
      <c r="L219" s="251" t="s">
        <v>542</v>
      </c>
      <c r="M219" s="251" t="s">
        <v>543</v>
      </c>
      <c r="N219" s="251" t="s">
        <v>544</v>
      </c>
      <c r="O219" s="251" t="s">
        <v>646</v>
      </c>
      <c r="P219" s="251" t="s">
        <v>546</v>
      </c>
      <c r="Q219" s="251" t="s">
        <v>547</v>
      </c>
      <c r="R219" s="251">
        <v>2</v>
      </c>
      <c r="S219" s="251" t="s">
        <v>548</v>
      </c>
      <c r="T219" s="251" t="s">
        <v>549</v>
      </c>
      <c r="U219" s="251" t="s">
        <v>647</v>
      </c>
      <c r="V219" s="251" t="s">
        <v>38</v>
      </c>
      <c r="W219" s="251" t="s">
        <v>550</v>
      </c>
      <c r="X219" s="251" t="s">
        <v>551</v>
      </c>
      <c r="Y219" s="251" t="s">
        <v>552</v>
      </c>
      <c r="Z219" s="251" t="s">
        <v>564</v>
      </c>
      <c r="AA219" s="251" t="s">
        <v>565</v>
      </c>
      <c r="AB219" s="251" t="s">
        <v>613</v>
      </c>
      <c r="AC219" s="251" t="s">
        <v>614</v>
      </c>
      <c r="AD219" s="251" t="s">
        <v>615</v>
      </c>
      <c r="AE219" s="255">
        <v>9936</v>
      </c>
      <c r="AF219" s="251" t="str">
        <f t="shared" si="10"/>
        <v>5.</v>
      </c>
      <c r="AG219" s="251" t="str">
        <f t="shared" si="10"/>
        <v>2.</v>
      </c>
      <c r="AH219" s="251" t="str">
        <f t="shared" si="10"/>
        <v>3.</v>
      </c>
      <c r="AI219" s="251" t="str">
        <f t="shared" si="9"/>
        <v>2.</v>
      </c>
      <c r="AJ219" s="251" t="str">
        <f t="shared" si="9"/>
        <v>8.</v>
      </c>
      <c r="AK219" s="251" t="str">
        <f t="shared" si="9"/>
        <v>1.</v>
      </c>
      <c r="AL219" s="251" t="str">
        <f t="shared" si="9"/>
        <v>2.</v>
      </c>
      <c r="AM219" s="251" t="str">
        <f t="shared" si="11"/>
        <v>2.3.2.8.1.2.</v>
      </c>
    </row>
    <row r="220" spans="1:39">
      <c r="A220" s="251">
        <v>2022</v>
      </c>
      <c r="B220" s="251" t="s">
        <v>533</v>
      </c>
      <c r="C220" s="251" t="s">
        <v>534</v>
      </c>
      <c r="D220" s="251" t="s">
        <v>535</v>
      </c>
      <c r="E220" s="251" t="s">
        <v>536</v>
      </c>
      <c r="F220" s="251" t="s">
        <v>491</v>
      </c>
      <c r="G220" s="251" t="s">
        <v>537</v>
      </c>
      <c r="H220" s="251" t="s">
        <v>538</v>
      </c>
      <c r="I220" s="251" t="s">
        <v>539</v>
      </c>
      <c r="J220" s="251" t="s">
        <v>540</v>
      </c>
      <c r="K220" s="251" t="s">
        <v>541</v>
      </c>
      <c r="L220" s="251" t="s">
        <v>542</v>
      </c>
      <c r="M220" s="251" t="s">
        <v>543</v>
      </c>
      <c r="N220" s="251" t="s">
        <v>544</v>
      </c>
      <c r="O220" s="251" t="s">
        <v>652</v>
      </c>
      <c r="P220" s="251" t="s">
        <v>546</v>
      </c>
      <c r="Q220" s="251" t="s">
        <v>547</v>
      </c>
      <c r="R220" s="251">
        <v>1</v>
      </c>
      <c r="S220" s="251" t="s">
        <v>548</v>
      </c>
      <c r="T220" s="251" t="s">
        <v>549</v>
      </c>
      <c r="U220" s="251" t="s">
        <v>653</v>
      </c>
      <c r="V220" s="251" t="s">
        <v>38</v>
      </c>
      <c r="W220" s="251" t="s">
        <v>550</v>
      </c>
      <c r="X220" s="251" t="s">
        <v>551</v>
      </c>
      <c r="Y220" s="251" t="s">
        <v>552</v>
      </c>
      <c r="Z220" s="251" t="s">
        <v>564</v>
      </c>
      <c r="AA220" s="251" t="s">
        <v>565</v>
      </c>
      <c r="AB220" s="251" t="s">
        <v>594</v>
      </c>
      <c r="AC220" s="251" t="s">
        <v>595</v>
      </c>
      <c r="AD220" s="251" t="s">
        <v>596</v>
      </c>
      <c r="AE220" s="255">
        <v>300</v>
      </c>
      <c r="AF220" s="251" t="str">
        <f t="shared" si="10"/>
        <v>5.</v>
      </c>
      <c r="AG220" s="251" t="str">
        <f t="shared" si="10"/>
        <v>2.</v>
      </c>
      <c r="AH220" s="251" t="str">
        <f t="shared" si="10"/>
        <v>3.</v>
      </c>
      <c r="AI220" s="251" t="str">
        <f t="shared" si="9"/>
        <v>2.</v>
      </c>
      <c r="AJ220" s="251" t="str">
        <f t="shared" si="9"/>
        <v>1.</v>
      </c>
      <c r="AK220" s="251" t="str">
        <f t="shared" si="9"/>
        <v>2.</v>
      </c>
      <c r="AL220" s="251" t="str">
        <f t="shared" si="9"/>
        <v>99</v>
      </c>
      <c r="AM220" s="251" t="str">
        <f t="shared" si="11"/>
        <v>2.3.2.1.2.99</v>
      </c>
    </row>
    <row r="221" spans="1:39">
      <c r="A221" s="251">
        <v>2022</v>
      </c>
      <c r="B221" s="251" t="s">
        <v>533</v>
      </c>
      <c r="C221" s="251" t="s">
        <v>534</v>
      </c>
      <c r="D221" s="251" t="s">
        <v>535</v>
      </c>
      <c r="E221" s="251" t="s">
        <v>536</v>
      </c>
      <c r="F221" s="251" t="s">
        <v>491</v>
      </c>
      <c r="G221" s="251" t="s">
        <v>537</v>
      </c>
      <c r="H221" s="251" t="s">
        <v>538</v>
      </c>
      <c r="I221" s="251" t="s">
        <v>539</v>
      </c>
      <c r="J221" s="251" t="s">
        <v>540</v>
      </c>
      <c r="K221" s="251" t="s">
        <v>541</v>
      </c>
      <c r="L221" s="251" t="s">
        <v>542</v>
      </c>
      <c r="M221" s="251" t="s">
        <v>543</v>
      </c>
      <c r="N221" s="251" t="s">
        <v>544</v>
      </c>
      <c r="O221" s="251" t="s">
        <v>652</v>
      </c>
      <c r="P221" s="251" t="s">
        <v>546</v>
      </c>
      <c r="Q221" s="251" t="s">
        <v>547</v>
      </c>
      <c r="R221" s="251">
        <v>1</v>
      </c>
      <c r="S221" s="251" t="s">
        <v>548</v>
      </c>
      <c r="T221" s="251" t="s">
        <v>549</v>
      </c>
      <c r="U221" s="251" t="s">
        <v>653</v>
      </c>
      <c r="V221" s="251" t="s">
        <v>38</v>
      </c>
      <c r="W221" s="251" t="s">
        <v>550</v>
      </c>
      <c r="X221" s="251" t="s">
        <v>551</v>
      </c>
      <c r="Y221" s="251" t="s">
        <v>552</v>
      </c>
      <c r="Z221" s="251" t="s">
        <v>564</v>
      </c>
      <c r="AA221" s="251" t="s">
        <v>565</v>
      </c>
      <c r="AB221" s="251" t="s">
        <v>566</v>
      </c>
      <c r="AC221" s="251" t="s">
        <v>597</v>
      </c>
      <c r="AD221" s="251" t="s">
        <v>598</v>
      </c>
      <c r="AE221" s="255">
        <v>22503</v>
      </c>
      <c r="AF221" s="251" t="str">
        <f t="shared" si="10"/>
        <v>5.</v>
      </c>
      <c r="AG221" s="251" t="str">
        <f t="shared" si="10"/>
        <v>2.</v>
      </c>
      <c r="AH221" s="251" t="str">
        <f t="shared" si="10"/>
        <v>3.</v>
      </c>
      <c r="AI221" s="251" t="str">
        <f t="shared" si="9"/>
        <v>2.</v>
      </c>
      <c r="AJ221" s="251" t="str">
        <f t="shared" si="9"/>
        <v>2.</v>
      </c>
      <c r="AK221" s="251" t="str">
        <f t="shared" si="9"/>
        <v>1.</v>
      </c>
      <c r="AL221" s="251" t="str">
        <f t="shared" si="9"/>
        <v>1.</v>
      </c>
      <c r="AM221" s="251" t="str">
        <f t="shared" si="11"/>
        <v>2.3.2.2.1.1.</v>
      </c>
    </row>
    <row r="222" spans="1:39">
      <c r="A222" s="251">
        <v>2022</v>
      </c>
      <c r="B222" s="251" t="s">
        <v>533</v>
      </c>
      <c r="C222" s="251" t="s">
        <v>534</v>
      </c>
      <c r="D222" s="251" t="s">
        <v>535</v>
      </c>
      <c r="E222" s="251" t="s">
        <v>536</v>
      </c>
      <c r="F222" s="251" t="s">
        <v>491</v>
      </c>
      <c r="G222" s="251" t="s">
        <v>537</v>
      </c>
      <c r="H222" s="251" t="s">
        <v>538</v>
      </c>
      <c r="I222" s="251" t="s">
        <v>539</v>
      </c>
      <c r="J222" s="251" t="s">
        <v>540</v>
      </c>
      <c r="K222" s="251" t="s">
        <v>541</v>
      </c>
      <c r="L222" s="251" t="s">
        <v>542</v>
      </c>
      <c r="M222" s="251" t="s">
        <v>543</v>
      </c>
      <c r="N222" s="251" t="s">
        <v>544</v>
      </c>
      <c r="O222" s="251" t="s">
        <v>652</v>
      </c>
      <c r="P222" s="251" t="s">
        <v>546</v>
      </c>
      <c r="Q222" s="251" t="s">
        <v>547</v>
      </c>
      <c r="R222" s="251">
        <v>1</v>
      </c>
      <c r="S222" s="251" t="s">
        <v>548</v>
      </c>
      <c r="T222" s="251" t="s">
        <v>549</v>
      </c>
      <c r="U222" s="251" t="s">
        <v>653</v>
      </c>
      <c r="V222" s="251" t="s">
        <v>38</v>
      </c>
      <c r="W222" s="251" t="s">
        <v>550</v>
      </c>
      <c r="X222" s="251" t="s">
        <v>551</v>
      </c>
      <c r="Y222" s="251" t="s">
        <v>552</v>
      </c>
      <c r="Z222" s="251" t="s">
        <v>564</v>
      </c>
      <c r="AA222" s="251" t="s">
        <v>565</v>
      </c>
      <c r="AB222" s="251" t="s">
        <v>566</v>
      </c>
      <c r="AC222" s="251" t="s">
        <v>600</v>
      </c>
      <c r="AD222" s="251" t="s">
        <v>601</v>
      </c>
      <c r="AE222" s="255">
        <v>6904</v>
      </c>
      <c r="AF222" s="251" t="str">
        <f t="shared" si="10"/>
        <v>5.</v>
      </c>
      <c r="AG222" s="251" t="str">
        <f t="shared" si="10"/>
        <v>2.</v>
      </c>
      <c r="AH222" s="251" t="str">
        <f t="shared" si="10"/>
        <v>3.</v>
      </c>
      <c r="AI222" s="251" t="str">
        <f t="shared" si="9"/>
        <v>2.</v>
      </c>
      <c r="AJ222" s="251" t="str">
        <f t="shared" si="9"/>
        <v>2.</v>
      </c>
      <c r="AK222" s="251" t="str">
        <f t="shared" si="9"/>
        <v>2.</v>
      </c>
      <c r="AL222" s="251" t="str">
        <f t="shared" si="9"/>
        <v>1.</v>
      </c>
      <c r="AM222" s="251" t="str">
        <f t="shared" si="11"/>
        <v>2.3.2.2.2.1.</v>
      </c>
    </row>
    <row r="223" spans="1:39">
      <c r="A223" s="251">
        <v>2022</v>
      </c>
      <c r="B223" s="251" t="s">
        <v>533</v>
      </c>
      <c r="C223" s="251" t="s">
        <v>534</v>
      </c>
      <c r="D223" s="251" t="s">
        <v>535</v>
      </c>
      <c r="E223" s="251" t="s">
        <v>536</v>
      </c>
      <c r="F223" s="251" t="s">
        <v>491</v>
      </c>
      <c r="G223" s="251" t="s">
        <v>537</v>
      </c>
      <c r="H223" s="251" t="s">
        <v>538</v>
      </c>
      <c r="I223" s="251" t="s">
        <v>539</v>
      </c>
      <c r="J223" s="251" t="s">
        <v>540</v>
      </c>
      <c r="K223" s="251" t="s">
        <v>541</v>
      </c>
      <c r="L223" s="251" t="s">
        <v>542</v>
      </c>
      <c r="M223" s="251" t="s">
        <v>543</v>
      </c>
      <c r="N223" s="251" t="s">
        <v>544</v>
      </c>
      <c r="O223" s="251" t="s">
        <v>652</v>
      </c>
      <c r="P223" s="251" t="s">
        <v>546</v>
      </c>
      <c r="Q223" s="251" t="s">
        <v>547</v>
      </c>
      <c r="R223" s="251">
        <v>1</v>
      </c>
      <c r="S223" s="251" t="s">
        <v>548</v>
      </c>
      <c r="T223" s="251" t="s">
        <v>549</v>
      </c>
      <c r="U223" s="251" t="s">
        <v>653</v>
      </c>
      <c r="V223" s="251" t="s">
        <v>38</v>
      </c>
      <c r="W223" s="251" t="s">
        <v>550</v>
      </c>
      <c r="X223" s="251" t="s">
        <v>551</v>
      </c>
      <c r="Y223" s="251" t="s">
        <v>552</v>
      </c>
      <c r="Z223" s="251" t="s">
        <v>564</v>
      </c>
      <c r="AA223" s="251" t="s">
        <v>565</v>
      </c>
      <c r="AB223" s="251" t="s">
        <v>569</v>
      </c>
      <c r="AC223" s="251" t="s">
        <v>570</v>
      </c>
      <c r="AD223" s="251" t="s">
        <v>603</v>
      </c>
      <c r="AE223" s="255">
        <v>109803</v>
      </c>
      <c r="AF223" s="251" t="str">
        <f t="shared" si="10"/>
        <v>5.</v>
      </c>
      <c r="AG223" s="251" t="str">
        <f t="shared" si="10"/>
        <v>2.</v>
      </c>
      <c r="AH223" s="251" t="str">
        <f t="shared" si="10"/>
        <v>3.</v>
      </c>
      <c r="AI223" s="251" t="str">
        <f t="shared" si="9"/>
        <v>2.</v>
      </c>
      <c r="AJ223" s="251" t="str">
        <f t="shared" si="9"/>
        <v>3.</v>
      </c>
      <c r="AK223" s="251" t="str">
        <f t="shared" si="9"/>
        <v>1.</v>
      </c>
      <c r="AL223" s="251" t="str">
        <f t="shared" si="9"/>
        <v>1.</v>
      </c>
      <c r="AM223" s="251" t="str">
        <f t="shared" si="11"/>
        <v>2.3.2.3.1.1.</v>
      </c>
    </row>
    <row r="224" spans="1:39">
      <c r="A224" s="251">
        <v>2022</v>
      </c>
      <c r="B224" s="251" t="s">
        <v>533</v>
      </c>
      <c r="C224" s="251" t="s">
        <v>534</v>
      </c>
      <c r="D224" s="251" t="s">
        <v>535</v>
      </c>
      <c r="E224" s="251" t="s">
        <v>536</v>
      </c>
      <c r="F224" s="251" t="s">
        <v>491</v>
      </c>
      <c r="G224" s="251" t="s">
        <v>537</v>
      </c>
      <c r="H224" s="251" t="s">
        <v>538</v>
      </c>
      <c r="I224" s="251" t="s">
        <v>539</v>
      </c>
      <c r="J224" s="251" t="s">
        <v>540</v>
      </c>
      <c r="K224" s="251" t="s">
        <v>541</v>
      </c>
      <c r="L224" s="251" t="s">
        <v>542</v>
      </c>
      <c r="M224" s="251" t="s">
        <v>543</v>
      </c>
      <c r="N224" s="251" t="s">
        <v>544</v>
      </c>
      <c r="O224" s="251" t="s">
        <v>652</v>
      </c>
      <c r="P224" s="251" t="s">
        <v>546</v>
      </c>
      <c r="Q224" s="251" t="s">
        <v>547</v>
      </c>
      <c r="R224" s="251">
        <v>1</v>
      </c>
      <c r="S224" s="251" t="s">
        <v>548</v>
      </c>
      <c r="T224" s="251" t="s">
        <v>549</v>
      </c>
      <c r="U224" s="251" t="s">
        <v>653</v>
      </c>
      <c r="V224" s="251" t="s">
        <v>38</v>
      </c>
      <c r="W224" s="251" t="s">
        <v>550</v>
      </c>
      <c r="X224" s="251" t="s">
        <v>551</v>
      </c>
      <c r="Y224" s="251" t="s">
        <v>552</v>
      </c>
      <c r="Z224" s="251" t="s">
        <v>564</v>
      </c>
      <c r="AA224" s="251" t="s">
        <v>565</v>
      </c>
      <c r="AB224" s="251" t="s">
        <v>569</v>
      </c>
      <c r="AC224" s="251" t="s">
        <v>570</v>
      </c>
      <c r="AD224" s="251" t="s">
        <v>571</v>
      </c>
      <c r="AE224" s="255">
        <v>14974</v>
      </c>
      <c r="AF224" s="251" t="str">
        <f t="shared" si="10"/>
        <v>5.</v>
      </c>
      <c r="AG224" s="251" t="str">
        <f t="shared" si="10"/>
        <v>2.</v>
      </c>
      <c r="AH224" s="251" t="str">
        <f t="shared" si="10"/>
        <v>3.</v>
      </c>
      <c r="AI224" s="251" t="str">
        <f t="shared" si="9"/>
        <v>2.</v>
      </c>
      <c r="AJ224" s="251" t="str">
        <f t="shared" si="9"/>
        <v>3.</v>
      </c>
      <c r="AK224" s="251" t="str">
        <f t="shared" si="9"/>
        <v>1.</v>
      </c>
      <c r="AL224" s="251" t="str">
        <f t="shared" si="9"/>
        <v>2.</v>
      </c>
      <c r="AM224" s="251" t="str">
        <f t="shared" si="11"/>
        <v>2.3.2.3.1.2.</v>
      </c>
    </row>
    <row r="225" spans="1:39">
      <c r="A225" s="251">
        <v>2022</v>
      </c>
      <c r="B225" s="251" t="s">
        <v>533</v>
      </c>
      <c r="C225" s="251" t="s">
        <v>534</v>
      </c>
      <c r="D225" s="251" t="s">
        <v>535</v>
      </c>
      <c r="E225" s="251" t="s">
        <v>536</v>
      </c>
      <c r="F225" s="251" t="s">
        <v>491</v>
      </c>
      <c r="G225" s="251" t="s">
        <v>537</v>
      </c>
      <c r="H225" s="251" t="s">
        <v>538</v>
      </c>
      <c r="I225" s="251" t="s">
        <v>539</v>
      </c>
      <c r="J225" s="251" t="s">
        <v>540</v>
      </c>
      <c r="K225" s="251" t="s">
        <v>541</v>
      </c>
      <c r="L225" s="251" t="s">
        <v>542</v>
      </c>
      <c r="M225" s="251" t="s">
        <v>543</v>
      </c>
      <c r="N225" s="251" t="s">
        <v>544</v>
      </c>
      <c r="O225" s="251" t="s">
        <v>652</v>
      </c>
      <c r="P225" s="251" t="s">
        <v>546</v>
      </c>
      <c r="Q225" s="251" t="s">
        <v>547</v>
      </c>
      <c r="R225" s="251">
        <v>1</v>
      </c>
      <c r="S225" s="251" t="s">
        <v>548</v>
      </c>
      <c r="T225" s="251" t="s">
        <v>549</v>
      </c>
      <c r="U225" s="251" t="s">
        <v>653</v>
      </c>
      <c r="V225" s="251" t="s">
        <v>38</v>
      </c>
      <c r="W225" s="251" t="s">
        <v>550</v>
      </c>
      <c r="X225" s="251" t="s">
        <v>551</v>
      </c>
      <c r="Y225" s="251" t="s">
        <v>552</v>
      </c>
      <c r="Z225" s="251" t="s">
        <v>564</v>
      </c>
      <c r="AA225" s="251" t="s">
        <v>565</v>
      </c>
      <c r="AB225" s="251" t="s">
        <v>575</v>
      </c>
      <c r="AC225" s="251" t="s">
        <v>576</v>
      </c>
      <c r="AD225" s="251" t="s">
        <v>577</v>
      </c>
      <c r="AE225" s="255">
        <v>57226</v>
      </c>
      <c r="AF225" s="251" t="str">
        <f t="shared" si="10"/>
        <v>5.</v>
      </c>
      <c r="AG225" s="251" t="str">
        <f t="shared" si="10"/>
        <v>2.</v>
      </c>
      <c r="AH225" s="251" t="str">
        <f t="shared" si="10"/>
        <v>3.</v>
      </c>
      <c r="AI225" s="251" t="str">
        <f t="shared" si="10"/>
        <v>2.</v>
      </c>
      <c r="AJ225" s="251" t="str">
        <f t="shared" si="10"/>
        <v>6.</v>
      </c>
      <c r="AK225" s="251" t="str">
        <f t="shared" si="10"/>
        <v>3.</v>
      </c>
      <c r="AL225" s="251" t="str">
        <f t="shared" si="10"/>
        <v>4.</v>
      </c>
      <c r="AM225" s="251" t="str">
        <f t="shared" si="11"/>
        <v>2.3.2.6.3.4.</v>
      </c>
    </row>
    <row r="226" spans="1:39">
      <c r="A226" s="251">
        <v>2022</v>
      </c>
      <c r="B226" s="251" t="s">
        <v>533</v>
      </c>
      <c r="C226" s="251" t="s">
        <v>534</v>
      </c>
      <c r="D226" s="251" t="s">
        <v>535</v>
      </c>
      <c r="E226" s="251" t="s">
        <v>536</v>
      </c>
      <c r="F226" s="251" t="s">
        <v>491</v>
      </c>
      <c r="G226" s="251" t="s">
        <v>537</v>
      </c>
      <c r="H226" s="251" t="s">
        <v>538</v>
      </c>
      <c r="I226" s="251" t="s">
        <v>539</v>
      </c>
      <c r="J226" s="251" t="s">
        <v>540</v>
      </c>
      <c r="K226" s="251" t="s">
        <v>541</v>
      </c>
      <c r="L226" s="251" t="s">
        <v>542</v>
      </c>
      <c r="M226" s="251" t="s">
        <v>543</v>
      </c>
      <c r="N226" s="251" t="s">
        <v>544</v>
      </c>
      <c r="O226" s="251" t="s">
        <v>652</v>
      </c>
      <c r="P226" s="251" t="s">
        <v>546</v>
      </c>
      <c r="Q226" s="251" t="s">
        <v>547</v>
      </c>
      <c r="R226" s="251">
        <v>1</v>
      </c>
      <c r="S226" s="251" t="s">
        <v>548</v>
      </c>
      <c r="T226" s="251" t="s">
        <v>549</v>
      </c>
      <c r="U226" s="251" t="s">
        <v>653</v>
      </c>
      <c r="V226" s="251" t="s">
        <v>38</v>
      </c>
      <c r="W226" s="251" t="s">
        <v>550</v>
      </c>
      <c r="X226" s="251" t="s">
        <v>551</v>
      </c>
      <c r="Y226" s="251" t="s">
        <v>552</v>
      </c>
      <c r="Z226" s="251" t="s">
        <v>564</v>
      </c>
      <c r="AA226" s="251" t="s">
        <v>565</v>
      </c>
      <c r="AB226" s="251" t="s">
        <v>575</v>
      </c>
      <c r="AC226" s="251" t="s">
        <v>576</v>
      </c>
      <c r="AD226" s="251" t="s">
        <v>612</v>
      </c>
      <c r="AE226" s="255">
        <v>8274</v>
      </c>
      <c r="AF226" s="251" t="str">
        <f t="shared" ref="AF226:AL262" si="12">LEFT(X226,2)</f>
        <v>5.</v>
      </c>
      <c r="AG226" s="251" t="str">
        <f t="shared" si="12"/>
        <v>2.</v>
      </c>
      <c r="AH226" s="251" t="str">
        <f t="shared" si="12"/>
        <v>3.</v>
      </c>
      <c r="AI226" s="251" t="str">
        <f t="shared" si="12"/>
        <v>2.</v>
      </c>
      <c r="AJ226" s="251" t="str">
        <f t="shared" si="12"/>
        <v>6.</v>
      </c>
      <c r="AK226" s="251" t="str">
        <f t="shared" si="12"/>
        <v>3.</v>
      </c>
      <c r="AL226" s="251" t="str">
        <f t="shared" si="12"/>
        <v>99</v>
      </c>
      <c r="AM226" s="251" t="str">
        <f t="shared" si="11"/>
        <v>2.3.2.6.3.99</v>
      </c>
    </row>
    <row r="227" spans="1:39">
      <c r="A227" s="251">
        <v>2022</v>
      </c>
      <c r="B227" s="251" t="s">
        <v>533</v>
      </c>
      <c r="C227" s="251" t="s">
        <v>534</v>
      </c>
      <c r="D227" s="251" t="s">
        <v>535</v>
      </c>
      <c r="E227" s="251" t="s">
        <v>536</v>
      </c>
      <c r="F227" s="251" t="s">
        <v>491</v>
      </c>
      <c r="G227" s="251" t="s">
        <v>537</v>
      </c>
      <c r="H227" s="251" t="s">
        <v>538</v>
      </c>
      <c r="I227" s="251" t="s">
        <v>539</v>
      </c>
      <c r="J227" s="251" t="s">
        <v>540</v>
      </c>
      <c r="K227" s="251" t="s">
        <v>541</v>
      </c>
      <c r="L227" s="251" t="s">
        <v>542</v>
      </c>
      <c r="M227" s="251" t="s">
        <v>543</v>
      </c>
      <c r="N227" s="251" t="s">
        <v>544</v>
      </c>
      <c r="O227" s="251" t="s">
        <v>652</v>
      </c>
      <c r="P227" s="251" t="s">
        <v>546</v>
      </c>
      <c r="Q227" s="251" t="s">
        <v>547</v>
      </c>
      <c r="R227" s="251">
        <v>1</v>
      </c>
      <c r="S227" s="251" t="s">
        <v>548</v>
      </c>
      <c r="T227" s="251" t="s">
        <v>549</v>
      </c>
      <c r="U227" s="251" t="s">
        <v>653</v>
      </c>
      <c r="V227" s="251" t="s">
        <v>38</v>
      </c>
      <c r="W227" s="251" t="s">
        <v>550</v>
      </c>
      <c r="X227" s="251" t="s">
        <v>551</v>
      </c>
      <c r="Y227" s="251" t="s">
        <v>552</v>
      </c>
      <c r="Z227" s="251" t="s">
        <v>564</v>
      </c>
      <c r="AA227" s="251" t="s">
        <v>565</v>
      </c>
      <c r="AB227" s="251" t="s">
        <v>578</v>
      </c>
      <c r="AC227" s="251" t="s">
        <v>654</v>
      </c>
      <c r="AD227" s="251" t="s">
        <v>655</v>
      </c>
      <c r="AE227" s="255">
        <v>838167</v>
      </c>
      <c r="AF227" s="251" t="str">
        <f t="shared" si="12"/>
        <v>5.</v>
      </c>
      <c r="AG227" s="251" t="str">
        <f t="shared" si="12"/>
        <v>2.</v>
      </c>
      <c r="AH227" s="251" t="str">
        <f t="shared" si="12"/>
        <v>3.</v>
      </c>
      <c r="AI227" s="251" t="str">
        <f t="shared" si="12"/>
        <v>2.</v>
      </c>
      <c r="AJ227" s="251" t="str">
        <f t="shared" si="12"/>
        <v>7.</v>
      </c>
      <c r="AK227" s="251" t="str">
        <f t="shared" si="12"/>
        <v>4.</v>
      </c>
      <c r="AL227" s="251" t="str">
        <f t="shared" si="12"/>
        <v>3.</v>
      </c>
      <c r="AM227" s="251" t="str">
        <f t="shared" si="11"/>
        <v>2.3.2.7.4.3.</v>
      </c>
    </row>
    <row r="228" spans="1:39">
      <c r="A228" s="251">
        <v>2022</v>
      </c>
      <c r="B228" s="251" t="s">
        <v>533</v>
      </c>
      <c r="C228" s="251" t="s">
        <v>534</v>
      </c>
      <c r="D228" s="251" t="s">
        <v>535</v>
      </c>
      <c r="E228" s="251" t="s">
        <v>536</v>
      </c>
      <c r="F228" s="251" t="s">
        <v>491</v>
      </c>
      <c r="G228" s="251" t="s">
        <v>537</v>
      </c>
      <c r="H228" s="251" t="s">
        <v>538</v>
      </c>
      <c r="I228" s="251" t="s">
        <v>539</v>
      </c>
      <c r="J228" s="251" t="s">
        <v>540</v>
      </c>
      <c r="K228" s="251" t="s">
        <v>541</v>
      </c>
      <c r="L228" s="251" t="s">
        <v>542</v>
      </c>
      <c r="M228" s="251" t="s">
        <v>543</v>
      </c>
      <c r="N228" s="251" t="s">
        <v>544</v>
      </c>
      <c r="O228" s="251" t="s">
        <v>652</v>
      </c>
      <c r="P228" s="251" t="s">
        <v>546</v>
      </c>
      <c r="Q228" s="251" t="s">
        <v>547</v>
      </c>
      <c r="R228" s="251">
        <v>1</v>
      </c>
      <c r="S228" s="251" t="s">
        <v>548</v>
      </c>
      <c r="T228" s="251" t="s">
        <v>549</v>
      </c>
      <c r="U228" s="251" t="s">
        <v>653</v>
      </c>
      <c r="V228" s="251" t="s">
        <v>38</v>
      </c>
      <c r="W228" s="251" t="s">
        <v>550</v>
      </c>
      <c r="X228" s="251" t="s">
        <v>551</v>
      </c>
      <c r="Y228" s="251" t="s">
        <v>552</v>
      </c>
      <c r="Z228" s="251" t="s">
        <v>564</v>
      </c>
      <c r="AA228" s="251" t="s">
        <v>565</v>
      </c>
      <c r="AB228" s="251" t="s">
        <v>613</v>
      </c>
      <c r="AC228" s="251" t="s">
        <v>614</v>
      </c>
      <c r="AD228" s="251" t="s">
        <v>614</v>
      </c>
      <c r="AE228" s="255">
        <v>61800</v>
      </c>
      <c r="AF228" s="251" t="str">
        <f t="shared" si="12"/>
        <v>5.</v>
      </c>
      <c r="AG228" s="251" t="str">
        <f t="shared" si="12"/>
        <v>2.</v>
      </c>
      <c r="AH228" s="251" t="str">
        <f t="shared" si="12"/>
        <v>3.</v>
      </c>
      <c r="AI228" s="251" t="str">
        <f t="shared" si="12"/>
        <v>2.</v>
      </c>
      <c r="AJ228" s="251" t="str">
        <f t="shared" si="12"/>
        <v>8.</v>
      </c>
      <c r="AK228" s="251" t="str">
        <f t="shared" si="12"/>
        <v>1.</v>
      </c>
      <c r="AL228" s="251" t="str">
        <f t="shared" si="12"/>
        <v>1.</v>
      </c>
      <c r="AM228" s="251" t="str">
        <f t="shared" si="11"/>
        <v>2.3.2.8.1.1.</v>
      </c>
    </row>
    <row r="229" spans="1:39">
      <c r="A229" s="251">
        <v>2022</v>
      </c>
      <c r="B229" s="251" t="s">
        <v>533</v>
      </c>
      <c r="C229" s="251" t="s">
        <v>534</v>
      </c>
      <c r="D229" s="251" t="s">
        <v>535</v>
      </c>
      <c r="E229" s="251" t="s">
        <v>536</v>
      </c>
      <c r="F229" s="251" t="s">
        <v>491</v>
      </c>
      <c r="G229" s="251" t="s">
        <v>537</v>
      </c>
      <c r="H229" s="251" t="s">
        <v>538</v>
      </c>
      <c r="I229" s="251" t="s">
        <v>539</v>
      </c>
      <c r="J229" s="251" t="s">
        <v>540</v>
      </c>
      <c r="K229" s="251" t="s">
        <v>541</v>
      </c>
      <c r="L229" s="251" t="s">
        <v>542</v>
      </c>
      <c r="M229" s="251" t="s">
        <v>543</v>
      </c>
      <c r="N229" s="251" t="s">
        <v>544</v>
      </c>
      <c r="O229" s="251" t="s">
        <v>652</v>
      </c>
      <c r="P229" s="251" t="s">
        <v>546</v>
      </c>
      <c r="Q229" s="251" t="s">
        <v>547</v>
      </c>
      <c r="R229" s="251">
        <v>1</v>
      </c>
      <c r="S229" s="251" t="s">
        <v>548</v>
      </c>
      <c r="T229" s="251" t="s">
        <v>549</v>
      </c>
      <c r="U229" s="251" t="s">
        <v>653</v>
      </c>
      <c r="V229" s="251" t="s">
        <v>38</v>
      </c>
      <c r="W229" s="251" t="s">
        <v>550</v>
      </c>
      <c r="X229" s="251" t="s">
        <v>551</v>
      </c>
      <c r="Y229" s="251" t="s">
        <v>552</v>
      </c>
      <c r="Z229" s="251" t="s">
        <v>564</v>
      </c>
      <c r="AA229" s="251" t="s">
        <v>565</v>
      </c>
      <c r="AB229" s="251" t="s">
        <v>613</v>
      </c>
      <c r="AC229" s="251" t="s">
        <v>614</v>
      </c>
      <c r="AD229" s="251" t="s">
        <v>615</v>
      </c>
      <c r="AE229" s="255">
        <v>5098</v>
      </c>
      <c r="AF229" s="251" t="str">
        <f t="shared" si="12"/>
        <v>5.</v>
      </c>
      <c r="AG229" s="251" t="str">
        <f t="shared" si="12"/>
        <v>2.</v>
      </c>
      <c r="AH229" s="251" t="str">
        <f t="shared" si="12"/>
        <v>3.</v>
      </c>
      <c r="AI229" s="251" t="str">
        <f t="shared" si="12"/>
        <v>2.</v>
      </c>
      <c r="AJ229" s="251" t="str">
        <f t="shared" si="12"/>
        <v>8.</v>
      </c>
      <c r="AK229" s="251" t="str">
        <f t="shared" si="12"/>
        <v>1.</v>
      </c>
      <c r="AL229" s="251" t="str">
        <f t="shared" si="12"/>
        <v>2.</v>
      </c>
      <c r="AM229" s="251" t="str">
        <f t="shared" si="11"/>
        <v>2.3.2.8.1.2.</v>
      </c>
    </row>
    <row r="230" spans="1:39">
      <c r="A230" s="251">
        <v>2022</v>
      </c>
      <c r="B230" s="251" t="s">
        <v>533</v>
      </c>
      <c r="C230" s="251" t="s">
        <v>534</v>
      </c>
      <c r="D230" s="251" t="s">
        <v>535</v>
      </c>
      <c r="E230" s="251" t="s">
        <v>536</v>
      </c>
      <c r="F230" s="251" t="s">
        <v>491</v>
      </c>
      <c r="G230" s="251" t="s">
        <v>537</v>
      </c>
      <c r="H230" s="251" t="s">
        <v>538</v>
      </c>
      <c r="I230" s="251" t="s">
        <v>539</v>
      </c>
      <c r="J230" s="251" t="s">
        <v>540</v>
      </c>
      <c r="K230" s="251" t="s">
        <v>541</v>
      </c>
      <c r="L230" s="251" t="s">
        <v>542</v>
      </c>
      <c r="M230" s="251" t="s">
        <v>543</v>
      </c>
      <c r="N230" s="251" t="s">
        <v>544</v>
      </c>
      <c r="O230" s="251" t="s">
        <v>652</v>
      </c>
      <c r="P230" s="251" t="s">
        <v>546</v>
      </c>
      <c r="Q230" s="251" t="s">
        <v>547</v>
      </c>
      <c r="R230" s="251">
        <v>1</v>
      </c>
      <c r="S230" s="251" t="s">
        <v>548</v>
      </c>
      <c r="T230" s="251" t="s">
        <v>549</v>
      </c>
      <c r="U230" s="251" t="s">
        <v>653</v>
      </c>
      <c r="V230" s="251" t="s">
        <v>38</v>
      </c>
      <c r="W230" s="251" t="s">
        <v>550</v>
      </c>
      <c r="X230" s="251" t="s">
        <v>551</v>
      </c>
      <c r="Y230" s="251" t="s">
        <v>552</v>
      </c>
      <c r="Z230" s="251" t="s">
        <v>564</v>
      </c>
      <c r="AA230" s="251" t="s">
        <v>565</v>
      </c>
      <c r="AB230" s="251" t="s">
        <v>613</v>
      </c>
      <c r="AC230" s="251" t="s">
        <v>614</v>
      </c>
      <c r="AD230" s="251" t="s">
        <v>616</v>
      </c>
      <c r="AE230" s="255">
        <v>1200</v>
      </c>
      <c r="AF230" s="251" t="str">
        <f t="shared" si="12"/>
        <v>5.</v>
      </c>
      <c r="AG230" s="251" t="str">
        <f t="shared" si="12"/>
        <v>2.</v>
      </c>
      <c r="AH230" s="251" t="str">
        <f t="shared" si="12"/>
        <v>3.</v>
      </c>
      <c r="AI230" s="251" t="str">
        <f t="shared" si="12"/>
        <v>2.</v>
      </c>
      <c r="AJ230" s="251" t="str">
        <f t="shared" si="12"/>
        <v>8.</v>
      </c>
      <c r="AK230" s="251" t="str">
        <f t="shared" si="12"/>
        <v>1.</v>
      </c>
      <c r="AL230" s="251" t="str">
        <f t="shared" si="12"/>
        <v>4.</v>
      </c>
      <c r="AM230" s="251" t="str">
        <f t="shared" si="11"/>
        <v>2.3.2.8.1.4.</v>
      </c>
    </row>
    <row r="231" spans="1:39">
      <c r="A231" s="251">
        <v>2022</v>
      </c>
      <c r="B231" s="251" t="s">
        <v>533</v>
      </c>
      <c r="C231" s="251" t="s">
        <v>534</v>
      </c>
      <c r="D231" s="251" t="s">
        <v>535</v>
      </c>
      <c r="E231" s="251" t="s">
        <v>536</v>
      </c>
      <c r="F231" s="251" t="s">
        <v>491</v>
      </c>
      <c r="G231" s="251" t="s">
        <v>537</v>
      </c>
      <c r="H231" s="251" t="s">
        <v>538</v>
      </c>
      <c r="I231" s="251" t="s">
        <v>539</v>
      </c>
      <c r="J231" s="251" t="s">
        <v>540</v>
      </c>
      <c r="K231" s="251" t="s">
        <v>541</v>
      </c>
      <c r="L231" s="251" t="s">
        <v>542</v>
      </c>
      <c r="M231" s="251" t="s">
        <v>543</v>
      </c>
      <c r="N231" s="251" t="s">
        <v>544</v>
      </c>
      <c r="O231" s="251" t="s">
        <v>652</v>
      </c>
      <c r="P231" s="251" t="s">
        <v>546</v>
      </c>
      <c r="Q231" s="251" t="s">
        <v>547</v>
      </c>
      <c r="R231" s="251">
        <v>1</v>
      </c>
      <c r="S231" s="251" t="s">
        <v>548</v>
      </c>
      <c r="T231" s="251" t="s">
        <v>549</v>
      </c>
      <c r="U231" s="251" t="s">
        <v>653</v>
      </c>
      <c r="V231" s="251" t="s">
        <v>581</v>
      </c>
      <c r="W231" s="251" t="s">
        <v>582</v>
      </c>
      <c r="X231" s="251" t="s">
        <v>551</v>
      </c>
      <c r="Y231" s="251" t="s">
        <v>552</v>
      </c>
      <c r="Z231" s="251" t="s">
        <v>553</v>
      </c>
      <c r="AA231" s="251" t="s">
        <v>554</v>
      </c>
      <c r="AB231" s="251" t="s">
        <v>555</v>
      </c>
      <c r="AC231" s="251" t="s">
        <v>555</v>
      </c>
      <c r="AD231" s="251" t="s">
        <v>556</v>
      </c>
      <c r="AE231" s="255">
        <v>259116</v>
      </c>
      <c r="AF231" s="251" t="str">
        <f t="shared" si="12"/>
        <v>5.</v>
      </c>
      <c r="AG231" s="251" t="str">
        <f t="shared" si="12"/>
        <v>2.</v>
      </c>
      <c r="AH231" s="251" t="str">
        <f t="shared" si="12"/>
        <v>1.</v>
      </c>
      <c r="AI231" s="251" t="str">
        <f t="shared" si="12"/>
        <v>1.</v>
      </c>
      <c r="AJ231" s="251" t="str">
        <f t="shared" si="12"/>
        <v>1.</v>
      </c>
      <c r="AK231" s="251" t="str">
        <f t="shared" si="12"/>
        <v>1.</v>
      </c>
      <c r="AL231" s="251" t="str">
        <f t="shared" si="12"/>
        <v>4.</v>
      </c>
      <c r="AM231" s="251" t="str">
        <f t="shared" si="11"/>
        <v>2.1.1.1.1.4.</v>
      </c>
    </row>
    <row r="232" spans="1:39">
      <c r="A232" s="251">
        <v>2022</v>
      </c>
      <c r="B232" s="251" t="s">
        <v>533</v>
      </c>
      <c r="C232" s="251" t="s">
        <v>534</v>
      </c>
      <c r="D232" s="251" t="s">
        <v>535</v>
      </c>
      <c r="E232" s="251" t="s">
        <v>536</v>
      </c>
      <c r="F232" s="251" t="s">
        <v>491</v>
      </c>
      <c r="G232" s="251" t="s">
        <v>537</v>
      </c>
      <c r="H232" s="251" t="s">
        <v>538</v>
      </c>
      <c r="I232" s="251" t="s">
        <v>539</v>
      </c>
      <c r="J232" s="251" t="s">
        <v>540</v>
      </c>
      <c r="K232" s="251" t="s">
        <v>541</v>
      </c>
      <c r="L232" s="251" t="s">
        <v>542</v>
      </c>
      <c r="M232" s="251" t="s">
        <v>543</v>
      </c>
      <c r="N232" s="251" t="s">
        <v>544</v>
      </c>
      <c r="O232" s="251" t="s">
        <v>652</v>
      </c>
      <c r="P232" s="251" t="s">
        <v>546</v>
      </c>
      <c r="Q232" s="251" t="s">
        <v>547</v>
      </c>
      <c r="R232" s="251">
        <v>1</v>
      </c>
      <c r="S232" s="251" t="s">
        <v>548</v>
      </c>
      <c r="T232" s="251" t="s">
        <v>549</v>
      </c>
      <c r="U232" s="251" t="s">
        <v>653</v>
      </c>
      <c r="V232" s="251" t="s">
        <v>581</v>
      </c>
      <c r="W232" s="251" t="s">
        <v>582</v>
      </c>
      <c r="X232" s="251" t="s">
        <v>551</v>
      </c>
      <c r="Y232" s="251" t="s">
        <v>552</v>
      </c>
      <c r="Z232" s="251" t="s">
        <v>553</v>
      </c>
      <c r="AA232" s="251" t="s">
        <v>554</v>
      </c>
      <c r="AB232" s="251" t="s">
        <v>557</v>
      </c>
      <c r="AC232" s="251" t="s">
        <v>558</v>
      </c>
      <c r="AD232" s="251" t="s">
        <v>559</v>
      </c>
      <c r="AE232" s="255">
        <v>43186</v>
      </c>
      <c r="AF232" s="251" t="str">
        <f t="shared" si="12"/>
        <v>5.</v>
      </c>
      <c r="AG232" s="251" t="str">
        <f t="shared" si="12"/>
        <v>2.</v>
      </c>
      <c r="AH232" s="251" t="str">
        <f t="shared" si="12"/>
        <v>1.</v>
      </c>
      <c r="AI232" s="251" t="str">
        <f t="shared" si="12"/>
        <v>1.</v>
      </c>
      <c r="AJ232" s="251" t="str">
        <f t="shared" si="12"/>
        <v>9.</v>
      </c>
      <c r="AK232" s="251" t="str">
        <f t="shared" si="12"/>
        <v>1.</v>
      </c>
      <c r="AL232" s="251" t="str">
        <f t="shared" si="12"/>
        <v>1.</v>
      </c>
      <c r="AM232" s="251" t="str">
        <f t="shared" si="11"/>
        <v>2.1.1.9.1.1.</v>
      </c>
    </row>
    <row r="233" spans="1:39">
      <c r="A233" s="251">
        <v>2022</v>
      </c>
      <c r="B233" s="251" t="s">
        <v>533</v>
      </c>
      <c r="C233" s="251" t="s">
        <v>534</v>
      </c>
      <c r="D233" s="251" t="s">
        <v>535</v>
      </c>
      <c r="E233" s="251" t="s">
        <v>536</v>
      </c>
      <c r="F233" s="251" t="s">
        <v>491</v>
      </c>
      <c r="G233" s="251" t="s">
        <v>537</v>
      </c>
      <c r="H233" s="251" t="s">
        <v>538</v>
      </c>
      <c r="I233" s="251" t="s">
        <v>539</v>
      </c>
      <c r="J233" s="251" t="s">
        <v>540</v>
      </c>
      <c r="K233" s="251" t="s">
        <v>541</v>
      </c>
      <c r="L233" s="251" t="s">
        <v>542</v>
      </c>
      <c r="M233" s="251" t="s">
        <v>543</v>
      </c>
      <c r="N233" s="251" t="s">
        <v>544</v>
      </c>
      <c r="O233" s="251" t="s">
        <v>652</v>
      </c>
      <c r="P233" s="251" t="s">
        <v>546</v>
      </c>
      <c r="Q233" s="251" t="s">
        <v>547</v>
      </c>
      <c r="R233" s="251">
        <v>1</v>
      </c>
      <c r="S233" s="251" t="s">
        <v>548</v>
      </c>
      <c r="T233" s="251" t="s">
        <v>549</v>
      </c>
      <c r="U233" s="251" t="s">
        <v>653</v>
      </c>
      <c r="V233" s="251" t="s">
        <v>581</v>
      </c>
      <c r="W233" s="251" t="s">
        <v>582</v>
      </c>
      <c r="X233" s="251" t="s">
        <v>551</v>
      </c>
      <c r="Y233" s="251" t="s">
        <v>552</v>
      </c>
      <c r="Z233" s="251" t="s">
        <v>553</v>
      </c>
      <c r="AA233" s="251" t="s">
        <v>554</v>
      </c>
      <c r="AB233" s="251" t="s">
        <v>557</v>
      </c>
      <c r="AC233" s="251" t="s">
        <v>558</v>
      </c>
      <c r="AD233" s="251" t="s">
        <v>560</v>
      </c>
      <c r="AE233" s="255">
        <v>800</v>
      </c>
      <c r="AF233" s="251" t="str">
        <f t="shared" si="12"/>
        <v>5.</v>
      </c>
      <c r="AG233" s="251" t="str">
        <f t="shared" si="12"/>
        <v>2.</v>
      </c>
      <c r="AH233" s="251" t="str">
        <f t="shared" si="12"/>
        <v>1.</v>
      </c>
      <c r="AI233" s="251" t="str">
        <f t="shared" si="12"/>
        <v>1.</v>
      </c>
      <c r="AJ233" s="251" t="str">
        <f t="shared" si="12"/>
        <v>9.</v>
      </c>
      <c r="AK233" s="251" t="str">
        <f t="shared" si="12"/>
        <v>1.</v>
      </c>
      <c r="AL233" s="251" t="str">
        <f t="shared" si="12"/>
        <v>3.</v>
      </c>
      <c r="AM233" s="251" t="str">
        <f t="shared" si="11"/>
        <v>2.1.1.9.1.3.</v>
      </c>
    </row>
    <row r="234" spans="1:39">
      <c r="A234" s="251">
        <v>2022</v>
      </c>
      <c r="B234" s="251" t="s">
        <v>533</v>
      </c>
      <c r="C234" s="251" t="s">
        <v>534</v>
      </c>
      <c r="D234" s="251" t="s">
        <v>535</v>
      </c>
      <c r="E234" s="251" t="s">
        <v>536</v>
      </c>
      <c r="F234" s="251" t="s">
        <v>491</v>
      </c>
      <c r="G234" s="251" t="s">
        <v>537</v>
      </c>
      <c r="H234" s="251" t="s">
        <v>538</v>
      </c>
      <c r="I234" s="251" t="s">
        <v>539</v>
      </c>
      <c r="J234" s="251" t="s">
        <v>540</v>
      </c>
      <c r="K234" s="251" t="s">
        <v>541</v>
      </c>
      <c r="L234" s="251" t="s">
        <v>542</v>
      </c>
      <c r="M234" s="251" t="s">
        <v>543</v>
      </c>
      <c r="N234" s="251" t="s">
        <v>544</v>
      </c>
      <c r="O234" s="251" t="s">
        <v>652</v>
      </c>
      <c r="P234" s="251" t="s">
        <v>546</v>
      </c>
      <c r="Q234" s="251" t="s">
        <v>547</v>
      </c>
      <c r="R234" s="251">
        <v>1</v>
      </c>
      <c r="S234" s="251" t="s">
        <v>548</v>
      </c>
      <c r="T234" s="251" t="s">
        <v>549</v>
      </c>
      <c r="U234" s="251" t="s">
        <v>653</v>
      </c>
      <c r="V234" s="251" t="s">
        <v>581</v>
      </c>
      <c r="W234" s="251" t="s">
        <v>582</v>
      </c>
      <c r="X234" s="251" t="s">
        <v>551</v>
      </c>
      <c r="Y234" s="251" t="s">
        <v>552</v>
      </c>
      <c r="Z234" s="251" t="s">
        <v>553</v>
      </c>
      <c r="AA234" s="251" t="s">
        <v>554</v>
      </c>
      <c r="AB234" s="251" t="s">
        <v>557</v>
      </c>
      <c r="AC234" s="251" t="s">
        <v>583</v>
      </c>
      <c r="AD234" s="251" t="s">
        <v>584</v>
      </c>
      <c r="AE234" s="255">
        <v>25192</v>
      </c>
      <c r="AF234" s="251" t="str">
        <f t="shared" si="12"/>
        <v>5.</v>
      </c>
      <c r="AG234" s="251" t="str">
        <f t="shared" si="12"/>
        <v>2.</v>
      </c>
      <c r="AH234" s="251" t="str">
        <f t="shared" si="12"/>
        <v>1.</v>
      </c>
      <c r="AI234" s="251" t="str">
        <f t="shared" si="12"/>
        <v>1.</v>
      </c>
      <c r="AJ234" s="251" t="str">
        <f t="shared" si="12"/>
        <v>9.</v>
      </c>
      <c r="AK234" s="251" t="str">
        <f t="shared" si="12"/>
        <v>2.</v>
      </c>
      <c r="AL234" s="251" t="str">
        <f t="shared" si="12"/>
        <v>1.</v>
      </c>
      <c r="AM234" s="251" t="str">
        <f t="shared" si="11"/>
        <v>2.1.1.9.2.1.</v>
      </c>
    </row>
    <row r="235" spans="1:39">
      <c r="A235" s="251">
        <v>2022</v>
      </c>
      <c r="B235" s="251" t="s">
        <v>533</v>
      </c>
      <c r="C235" s="251" t="s">
        <v>534</v>
      </c>
      <c r="D235" s="251" t="s">
        <v>535</v>
      </c>
      <c r="E235" s="251" t="s">
        <v>536</v>
      </c>
      <c r="F235" s="251" t="s">
        <v>491</v>
      </c>
      <c r="G235" s="251" t="s">
        <v>537</v>
      </c>
      <c r="H235" s="251" t="s">
        <v>538</v>
      </c>
      <c r="I235" s="251" t="s">
        <v>539</v>
      </c>
      <c r="J235" s="251" t="s">
        <v>540</v>
      </c>
      <c r="K235" s="251" t="s">
        <v>541</v>
      </c>
      <c r="L235" s="251" t="s">
        <v>542</v>
      </c>
      <c r="M235" s="251" t="s">
        <v>543</v>
      </c>
      <c r="N235" s="251" t="s">
        <v>544</v>
      </c>
      <c r="O235" s="251" t="s">
        <v>652</v>
      </c>
      <c r="P235" s="251" t="s">
        <v>546</v>
      </c>
      <c r="Q235" s="251" t="s">
        <v>547</v>
      </c>
      <c r="R235" s="251">
        <v>1</v>
      </c>
      <c r="S235" s="251" t="s">
        <v>548</v>
      </c>
      <c r="T235" s="251" t="s">
        <v>549</v>
      </c>
      <c r="U235" s="251" t="s">
        <v>653</v>
      </c>
      <c r="V235" s="251" t="s">
        <v>581</v>
      </c>
      <c r="W235" s="251" t="s">
        <v>582</v>
      </c>
      <c r="X235" s="251" t="s">
        <v>551</v>
      </c>
      <c r="Y235" s="251" t="s">
        <v>552</v>
      </c>
      <c r="Z235" s="251" t="s">
        <v>553</v>
      </c>
      <c r="AA235" s="251" t="s">
        <v>554</v>
      </c>
      <c r="AB235" s="251" t="s">
        <v>557</v>
      </c>
      <c r="AC235" s="251" t="s">
        <v>585</v>
      </c>
      <c r="AD235" s="251" t="s">
        <v>586</v>
      </c>
      <c r="AE235" s="255">
        <v>3887</v>
      </c>
      <c r="AF235" s="251" t="str">
        <f t="shared" si="12"/>
        <v>5.</v>
      </c>
      <c r="AG235" s="251" t="str">
        <f t="shared" si="12"/>
        <v>2.</v>
      </c>
      <c r="AH235" s="251" t="str">
        <f t="shared" si="12"/>
        <v>1.</v>
      </c>
      <c r="AI235" s="251" t="str">
        <f t="shared" si="12"/>
        <v>1.</v>
      </c>
      <c r="AJ235" s="251" t="str">
        <f t="shared" si="12"/>
        <v>9.</v>
      </c>
      <c r="AK235" s="251" t="str">
        <f t="shared" si="12"/>
        <v>3.</v>
      </c>
      <c r="AL235" s="251" t="str">
        <f t="shared" si="12"/>
        <v>99</v>
      </c>
      <c r="AM235" s="251" t="str">
        <f t="shared" si="11"/>
        <v>2.1.1.9.3.99</v>
      </c>
    </row>
    <row r="236" spans="1:39">
      <c r="A236" s="251">
        <v>2022</v>
      </c>
      <c r="B236" s="251" t="s">
        <v>533</v>
      </c>
      <c r="C236" s="251" t="s">
        <v>534</v>
      </c>
      <c r="D236" s="251" t="s">
        <v>535</v>
      </c>
      <c r="E236" s="251" t="s">
        <v>536</v>
      </c>
      <c r="F236" s="251" t="s">
        <v>491</v>
      </c>
      <c r="G236" s="251" t="s">
        <v>537</v>
      </c>
      <c r="H236" s="251" t="s">
        <v>538</v>
      </c>
      <c r="I236" s="251" t="s">
        <v>539</v>
      </c>
      <c r="J236" s="251" t="s">
        <v>540</v>
      </c>
      <c r="K236" s="251" t="s">
        <v>541</v>
      </c>
      <c r="L236" s="251" t="s">
        <v>542</v>
      </c>
      <c r="M236" s="251" t="s">
        <v>543</v>
      </c>
      <c r="N236" s="251" t="s">
        <v>544</v>
      </c>
      <c r="O236" s="251" t="s">
        <v>652</v>
      </c>
      <c r="P236" s="251" t="s">
        <v>546</v>
      </c>
      <c r="Q236" s="251" t="s">
        <v>547</v>
      </c>
      <c r="R236" s="251">
        <v>1</v>
      </c>
      <c r="S236" s="251" t="s">
        <v>548</v>
      </c>
      <c r="T236" s="251" t="s">
        <v>549</v>
      </c>
      <c r="U236" s="251" t="s">
        <v>653</v>
      </c>
      <c r="V236" s="251" t="s">
        <v>581</v>
      </c>
      <c r="W236" s="251" t="s">
        <v>582</v>
      </c>
      <c r="X236" s="251" t="s">
        <v>551</v>
      </c>
      <c r="Y236" s="251" t="s">
        <v>552</v>
      </c>
      <c r="Z236" s="251" t="s">
        <v>553</v>
      </c>
      <c r="AA236" s="251" t="s">
        <v>561</v>
      </c>
      <c r="AB236" s="251" t="s">
        <v>562</v>
      </c>
      <c r="AC236" s="251" t="s">
        <v>562</v>
      </c>
      <c r="AD236" s="251" t="s">
        <v>563</v>
      </c>
      <c r="AE236" s="255">
        <v>23320</v>
      </c>
      <c r="AF236" s="251" t="str">
        <f t="shared" si="12"/>
        <v>5.</v>
      </c>
      <c r="AG236" s="251" t="str">
        <f t="shared" si="12"/>
        <v>2.</v>
      </c>
      <c r="AH236" s="251" t="str">
        <f t="shared" si="12"/>
        <v>1.</v>
      </c>
      <c r="AI236" s="251" t="str">
        <f t="shared" si="12"/>
        <v>3.</v>
      </c>
      <c r="AJ236" s="251" t="str">
        <f t="shared" si="12"/>
        <v>1.</v>
      </c>
      <c r="AK236" s="251" t="str">
        <f t="shared" si="12"/>
        <v>1.</v>
      </c>
      <c r="AL236" s="251" t="str">
        <f t="shared" si="12"/>
        <v>5.</v>
      </c>
      <c r="AM236" s="251" t="str">
        <f t="shared" si="11"/>
        <v>2.1.3.1.1.5.</v>
      </c>
    </row>
    <row r="237" spans="1:39">
      <c r="A237" s="251">
        <v>2022</v>
      </c>
      <c r="B237" s="251" t="s">
        <v>533</v>
      </c>
      <c r="C237" s="251" t="s">
        <v>534</v>
      </c>
      <c r="D237" s="251" t="s">
        <v>535</v>
      </c>
      <c r="E237" s="251" t="s">
        <v>536</v>
      </c>
      <c r="F237" s="251" t="s">
        <v>491</v>
      </c>
      <c r="G237" s="251" t="s">
        <v>537</v>
      </c>
      <c r="H237" s="251" t="s">
        <v>538</v>
      </c>
      <c r="I237" s="251" t="s">
        <v>656</v>
      </c>
      <c r="J237" s="251" t="s">
        <v>540</v>
      </c>
      <c r="K237" s="251" t="s">
        <v>657</v>
      </c>
      <c r="L237" s="251" t="s">
        <v>542</v>
      </c>
      <c r="M237" s="251" t="s">
        <v>543</v>
      </c>
      <c r="N237" s="251" t="s">
        <v>544</v>
      </c>
      <c r="O237" s="251" t="s">
        <v>622</v>
      </c>
      <c r="P237" s="251" t="s">
        <v>658</v>
      </c>
      <c r="Q237" s="251" t="s">
        <v>659</v>
      </c>
      <c r="R237" s="251">
        <v>213848</v>
      </c>
      <c r="S237" s="251" t="s">
        <v>548</v>
      </c>
      <c r="T237" s="251" t="s">
        <v>549</v>
      </c>
      <c r="U237" s="251" t="s">
        <v>623</v>
      </c>
      <c r="V237" s="251" t="s">
        <v>581</v>
      </c>
      <c r="W237" s="251" t="s">
        <v>582</v>
      </c>
      <c r="X237" s="251" t="s">
        <v>551</v>
      </c>
      <c r="Y237" s="251" t="s">
        <v>552</v>
      </c>
      <c r="Z237" s="251" t="s">
        <v>553</v>
      </c>
      <c r="AA237" s="251" t="s">
        <v>554</v>
      </c>
      <c r="AB237" s="251" t="s">
        <v>555</v>
      </c>
      <c r="AC237" s="251" t="s">
        <v>555</v>
      </c>
      <c r="AD237" s="251" t="s">
        <v>556</v>
      </c>
      <c r="AE237" s="255">
        <v>542142</v>
      </c>
      <c r="AF237" s="251" t="str">
        <f t="shared" si="12"/>
        <v>5.</v>
      </c>
      <c r="AG237" s="251" t="str">
        <f t="shared" si="12"/>
        <v>2.</v>
      </c>
      <c r="AH237" s="251" t="str">
        <f t="shared" si="12"/>
        <v>1.</v>
      </c>
      <c r="AI237" s="251" t="str">
        <f t="shared" si="12"/>
        <v>1.</v>
      </c>
      <c r="AJ237" s="251" t="str">
        <f t="shared" si="12"/>
        <v>1.</v>
      </c>
      <c r="AK237" s="251" t="str">
        <f t="shared" si="12"/>
        <v>1.</v>
      </c>
      <c r="AL237" s="251" t="str">
        <f t="shared" si="12"/>
        <v>4.</v>
      </c>
      <c r="AM237" s="251" t="str">
        <f t="shared" si="11"/>
        <v>2.1.1.1.1.4.</v>
      </c>
    </row>
    <row r="238" spans="1:39">
      <c r="A238" s="251">
        <v>2022</v>
      </c>
      <c r="B238" s="251" t="s">
        <v>533</v>
      </c>
      <c r="C238" s="251" t="s">
        <v>534</v>
      </c>
      <c r="D238" s="251" t="s">
        <v>535</v>
      </c>
      <c r="E238" s="251" t="s">
        <v>536</v>
      </c>
      <c r="F238" s="251" t="s">
        <v>491</v>
      </c>
      <c r="G238" s="251" t="s">
        <v>537</v>
      </c>
      <c r="H238" s="251" t="s">
        <v>538</v>
      </c>
      <c r="I238" s="251" t="s">
        <v>656</v>
      </c>
      <c r="J238" s="251" t="s">
        <v>540</v>
      </c>
      <c r="K238" s="251" t="s">
        <v>657</v>
      </c>
      <c r="L238" s="251" t="s">
        <v>542</v>
      </c>
      <c r="M238" s="251" t="s">
        <v>543</v>
      </c>
      <c r="N238" s="251" t="s">
        <v>544</v>
      </c>
      <c r="O238" s="251" t="s">
        <v>622</v>
      </c>
      <c r="P238" s="251" t="s">
        <v>658</v>
      </c>
      <c r="Q238" s="251" t="s">
        <v>659</v>
      </c>
      <c r="R238" s="251">
        <v>213848</v>
      </c>
      <c r="S238" s="251" t="s">
        <v>548</v>
      </c>
      <c r="T238" s="251" t="s">
        <v>549</v>
      </c>
      <c r="U238" s="251" t="s">
        <v>623</v>
      </c>
      <c r="V238" s="251" t="s">
        <v>581</v>
      </c>
      <c r="W238" s="251" t="s">
        <v>582</v>
      </c>
      <c r="X238" s="251" t="s">
        <v>551</v>
      </c>
      <c r="Y238" s="251" t="s">
        <v>552</v>
      </c>
      <c r="Z238" s="251" t="s">
        <v>553</v>
      </c>
      <c r="AA238" s="251" t="s">
        <v>554</v>
      </c>
      <c r="AB238" s="251" t="s">
        <v>557</v>
      </c>
      <c r="AC238" s="251" t="s">
        <v>558</v>
      </c>
      <c r="AD238" s="251" t="s">
        <v>559</v>
      </c>
      <c r="AE238" s="255">
        <v>88602</v>
      </c>
      <c r="AF238" s="251" t="str">
        <f t="shared" si="12"/>
        <v>5.</v>
      </c>
      <c r="AG238" s="251" t="str">
        <f t="shared" si="12"/>
        <v>2.</v>
      </c>
      <c r="AH238" s="251" t="str">
        <f t="shared" si="12"/>
        <v>1.</v>
      </c>
      <c r="AI238" s="251" t="str">
        <f t="shared" si="12"/>
        <v>1.</v>
      </c>
      <c r="AJ238" s="251" t="str">
        <f t="shared" si="12"/>
        <v>9.</v>
      </c>
      <c r="AK238" s="251" t="str">
        <f t="shared" si="12"/>
        <v>1.</v>
      </c>
      <c r="AL238" s="251" t="str">
        <f t="shared" si="12"/>
        <v>1.</v>
      </c>
      <c r="AM238" s="251" t="str">
        <f t="shared" si="11"/>
        <v>2.1.1.9.1.1.</v>
      </c>
    </row>
    <row r="239" spans="1:39">
      <c r="A239" s="251">
        <v>2022</v>
      </c>
      <c r="B239" s="251" t="s">
        <v>533</v>
      </c>
      <c r="C239" s="251" t="s">
        <v>534</v>
      </c>
      <c r="D239" s="251" t="s">
        <v>535</v>
      </c>
      <c r="E239" s="251" t="s">
        <v>536</v>
      </c>
      <c r="F239" s="251" t="s">
        <v>491</v>
      </c>
      <c r="G239" s="251" t="s">
        <v>537</v>
      </c>
      <c r="H239" s="251" t="s">
        <v>538</v>
      </c>
      <c r="I239" s="251" t="s">
        <v>656</v>
      </c>
      <c r="J239" s="251" t="s">
        <v>540</v>
      </c>
      <c r="K239" s="251" t="s">
        <v>657</v>
      </c>
      <c r="L239" s="251" t="s">
        <v>542</v>
      </c>
      <c r="M239" s="251" t="s">
        <v>543</v>
      </c>
      <c r="N239" s="251" t="s">
        <v>544</v>
      </c>
      <c r="O239" s="251" t="s">
        <v>622</v>
      </c>
      <c r="P239" s="251" t="s">
        <v>658</v>
      </c>
      <c r="Q239" s="251" t="s">
        <v>659</v>
      </c>
      <c r="R239" s="251">
        <v>213848</v>
      </c>
      <c r="S239" s="251" t="s">
        <v>548</v>
      </c>
      <c r="T239" s="251" t="s">
        <v>549</v>
      </c>
      <c r="U239" s="251" t="s">
        <v>623</v>
      </c>
      <c r="V239" s="251" t="s">
        <v>581</v>
      </c>
      <c r="W239" s="251" t="s">
        <v>582</v>
      </c>
      <c r="X239" s="251" t="s">
        <v>551</v>
      </c>
      <c r="Y239" s="251" t="s">
        <v>552</v>
      </c>
      <c r="Z239" s="251" t="s">
        <v>553</v>
      </c>
      <c r="AA239" s="251" t="s">
        <v>554</v>
      </c>
      <c r="AB239" s="251" t="s">
        <v>557</v>
      </c>
      <c r="AC239" s="251" t="s">
        <v>558</v>
      </c>
      <c r="AD239" s="251" t="s">
        <v>560</v>
      </c>
      <c r="AE239" s="255">
        <v>8770</v>
      </c>
      <c r="AF239" s="251" t="str">
        <f t="shared" si="12"/>
        <v>5.</v>
      </c>
      <c r="AG239" s="251" t="str">
        <f t="shared" si="12"/>
        <v>2.</v>
      </c>
      <c r="AH239" s="251" t="str">
        <f t="shared" si="12"/>
        <v>1.</v>
      </c>
      <c r="AI239" s="251" t="str">
        <f t="shared" si="12"/>
        <v>1.</v>
      </c>
      <c r="AJ239" s="251" t="str">
        <f t="shared" si="12"/>
        <v>9.</v>
      </c>
      <c r="AK239" s="251" t="str">
        <f t="shared" si="12"/>
        <v>1.</v>
      </c>
      <c r="AL239" s="251" t="str">
        <f t="shared" si="12"/>
        <v>3.</v>
      </c>
      <c r="AM239" s="251" t="str">
        <f t="shared" si="11"/>
        <v>2.1.1.9.1.3.</v>
      </c>
    </row>
    <row r="240" spans="1:39">
      <c r="A240" s="251">
        <v>2022</v>
      </c>
      <c r="B240" s="251" t="s">
        <v>533</v>
      </c>
      <c r="C240" s="251" t="s">
        <v>534</v>
      </c>
      <c r="D240" s="251" t="s">
        <v>535</v>
      </c>
      <c r="E240" s="251" t="s">
        <v>536</v>
      </c>
      <c r="F240" s="251" t="s">
        <v>491</v>
      </c>
      <c r="G240" s="251" t="s">
        <v>537</v>
      </c>
      <c r="H240" s="251" t="s">
        <v>538</v>
      </c>
      <c r="I240" s="251" t="s">
        <v>656</v>
      </c>
      <c r="J240" s="251" t="s">
        <v>540</v>
      </c>
      <c r="K240" s="251" t="s">
        <v>657</v>
      </c>
      <c r="L240" s="251" t="s">
        <v>542</v>
      </c>
      <c r="M240" s="251" t="s">
        <v>543</v>
      </c>
      <c r="N240" s="251" t="s">
        <v>544</v>
      </c>
      <c r="O240" s="251" t="s">
        <v>622</v>
      </c>
      <c r="P240" s="251" t="s">
        <v>658</v>
      </c>
      <c r="Q240" s="251" t="s">
        <v>659</v>
      </c>
      <c r="R240" s="251">
        <v>213848</v>
      </c>
      <c r="S240" s="251" t="s">
        <v>548</v>
      </c>
      <c r="T240" s="251" t="s">
        <v>549</v>
      </c>
      <c r="U240" s="251" t="s">
        <v>623</v>
      </c>
      <c r="V240" s="251" t="s">
        <v>581</v>
      </c>
      <c r="W240" s="251" t="s">
        <v>582</v>
      </c>
      <c r="X240" s="251" t="s">
        <v>551</v>
      </c>
      <c r="Y240" s="251" t="s">
        <v>552</v>
      </c>
      <c r="Z240" s="251" t="s">
        <v>553</v>
      </c>
      <c r="AA240" s="251" t="s">
        <v>554</v>
      </c>
      <c r="AB240" s="251" t="s">
        <v>557</v>
      </c>
      <c r="AC240" s="251" t="s">
        <v>583</v>
      </c>
      <c r="AD240" s="251" t="s">
        <v>584</v>
      </c>
      <c r="AE240" s="255">
        <v>51684</v>
      </c>
      <c r="AF240" s="251" t="str">
        <f t="shared" si="12"/>
        <v>5.</v>
      </c>
      <c r="AG240" s="251" t="str">
        <f t="shared" si="12"/>
        <v>2.</v>
      </c>
      <c r="AH240" s="251" t="str">
        <f t="shared" si="12"/>
        <v>1.</v>
      </c>
      <c r="AI240" s="251" t="str">
        <f t="shared" si="12"/>
        <v>1.</v>
      </c>
      <c r="AJ240" s="251" t="str">
        <f t="shared" si="12"/>
        <v>9.</v>
      </c>
      <c r="AK240" s="251" t="str">
        <f t="shared" si="12"/>
        <v>2.</v>
      </c>
      <c r="AL240" s="251" t="str">
        <f t="shared" si="12"/>
        <v>1.</v>
      </c>
      <c r="AM240" s="251" t="str">
        <f t="shared" si="11"/>
        <v>2.1.1.9.2.1.</v>
      </c>
    </row>
    <row r="241" spans="1:39">
      <c r="A241" s="251">
        <v>2022</v>
      </c>
      <c r="B241" s="251" t="s">
        <v>533</v>
      </c>
      <c r="C241" s="251" t="s">
        <v>534</v>
      </c>
      <c r="D241" s="251" t="s">
        <v>535</v>
      </c>
      <c r="E241" s="251" t="s">
        <v>536</v>
      </c>
      <c r="F241" s="251" t="s">
        <v>491</v>
      </c>
      <c r="G241" s="251" t="s">
        <v>537</v>
      </c>
      <c r="H241" s="251" t="s">
        <v>538</v>
      </c>
      <c r="I241" s="251" t="s">
        <v>656</v>
      </c>
      <c r="J241" s="251" t="s">
        <v>540</v>
      </c>
      <c r="K241" s="251" t="s">
        <v>657</v>
      </c>
      <c r="L241" s="251" t="s">
        <v>542</v>
      </c>
      <c r="M241" s="251" t="s">
        <v>543</v>
      </c>
      <c r="N241" s="251" t="s">
        <v>544</v>
      </c>
      <c r="O241" s="251" t="s">
        <v>622</v>
      </c>
      <c r="P241" s="251" t="s">
        <v>658</v>
      </c>
      <c r="Q241" s="251" t="s">
        <v>659</v>
      </c>
      <c r="R241" s="251">
        <v>213848</v>
      </c>
      <c r="S241" s="251" t="s">
        <v>548</v>
      </c>
      <c r="T241" s="251" t="s">
        <v>549</v>
      </c>
      <c r="U241" s="251" t="s">
        <v>623</v>
      </c>
      <c r="V241" s="251" t="s">
        <v>581</v>
      </c>
      <c r="W241" s="251" t="s">
        <v>582</v>
      </c>
      <c r="X241" s="251" t="s">
        <v>551</v>
      </c>
      <c r="Y241" s="251" t="s">
        <v>552</v>
      </c>
      <c r="Z241" s="251" t="s">
        <v>553</v>
      </c>
      <c r="AA241" s="251" t="s">
        <v>554</v>
      </c>
      <c r="AB241" s="251" t="s">
        <v>557</v>
      </c>
      <c r="AC241" s="251" t="s">
        <v>585</v>
      </c>
      <c r="AD241" s="251" t="s">
        <v>586</v>
      </c>
      <c r="AE241" s="255">
        <v>7974</v>
      </c>
      <c r="AF241" s="251" t="str">
        <f t="shared" si="12"/>
        <v>5.</v>
      </c>
      <c r="AG241" s="251" t="str">
        <f t="shared" si="12"/>
        <v>2.</v>
      </c>
      <c r="AH241" s="251" t="str">
        <f t="shared" si="12"/>
        <v>1.</v>
      </c>
      <c r="AI241" s="251" t="str">
        <f t="shared" si="12"/>
        <v>1.</v>
      </c>
      <c r="AJ241" s="251" t="str">
        <f t="shared" si="12"/>
        <v>9.</v>
      </c>
      <c r="AK241" s="251" t="str">
        <f t="shared" si="12"/>
        <v>3.</v>
      </c>
      <c r="AL241" s="251" t="str">
        <f t="shared" si="12"/>
        <v>99</v>
      </c>
      <c r="AM241" s="251" t="str">
        <f t="shared" si="11"/>
        <v>2.1.1.9.3.99</v>
      </c>
    </row>
    <row r="242" spans="1:39">
      <c r="A242" s="251">
        <v>2022</v>
      </c>
      <c r="B242" s="251" t="s">
        <v>533</v>
      </c>
      <c r="C242" s="251" t="s">
        <v>534</v>
      </c>
      <c r="D242" s="251" t="s">
        <v>535</v>
      </c>
      <c r="E242" s="251" t="s">
        <v>536</v>
      </c>
      <c r="F242" s="251" t="s">
        <v>491</v>
      </c>
      <c r="G242" s="251" t="s">
        <v>537</v>
      </c>
      <c r="H242" s="251" t="s">
        <v>538</v>
      </c>
      <c r="I242" s="251" t="s">
        <v>656</v>
      </c>
      <c r="J242" s="251" t="s">
        <v>540</v>
      </c>
      <c r="K242" s="251" t="s">
        <v>657</v>
      </c>
      <c r="L242" s="251" t="s">
        <v>542</v>
      </c>
      <c r="M242" s="251" t="s">
        <v>543</v>
      </c>
      <c r="N242" s="251" t="s">
        <v>544</v>
      </c>
      <c r="O242" s="251" t="s">
        <v>622</v>
      </c>
      <c r="P242" s="251" t="s">
        <v>658</v>
      </c>
      <c r="Q242" s="251" t="s">
        <v>659</v>
      </c>
      <c r="R242" s="251">
        <v>213848</v>
      </c>
      <c r="S242" s="251" t="s">
        <v>548</v>
      </c>
      <c r="T242" s="251" t="s">
        <v>549</v>
      </c>
      <c r="U242" s="251" t="s">
        <v>623</v>
      </c>
      <c r="V242" s="251" t="s">
        <v>581</v>
      </c>
      <c r="W242" s="251" t="s">
        <v>582</v>
      </c>
      <c r="X242" s="251" t="s">
        <v>551</v>
      </c>
      <c r="Y242" s="251" t="s">
        <v>552</v>
      </c>
      <c r="Z242" s="251" t="s">
        <v>553</v>
      </c>
      <c r="AA242" s="251" t="s">
        <v>561</v>
      </c>
      <c r="AB242" s="251" t="s">
        <v>562</v>
      </c>
      <c r="AC242" s="251" t="s">
        <v>562</v>
      </c>
      <c r="AD242" s="251" t="s">
        <v>563</v>
      </c>
      <c r="AE242" s="255">
        <v>47845</v>
      </c>
      <c r="AF242" s="251" t="str">
        <f t="shared" si="12"/>
        <v>5.</v>
      </c>
      <c r="AG242" s="251" t="str">
        <f t="shared" si="12"/>
        <v>2.</v>
      </c>
      <c r="AH242" s="251" t="str">
        <f t="shared" si="12"/>
        <v>1.</v>
      </c>
      <c r="AI242" s="251" t="str">
        <f t="shared" si="12"/>
        <v>3.</v>
      </c>
      <c r="AJ242" s="251" t="str">
        <f t="shared" si="12"/>
        <v>1.</v>
      </c>
      <c r="AK242" s="251" t="str">
        <f t="shared" si="12"/>
        <v>1.</v>
      </c>
      <c r="AL242" s="251" t="str">
        <f t="shared" si="12"/>
        <v>5.</v>
      </c>
      <c r="AM242" s="251" t="str">
        <f t="shared" si="11"/>
        <v>2.1.3.1.1.5.</v>
      </c>
    </row>
    <row r="243" spans="1:39">
      <c r="A243" s="251">
        <v>2022</v>
      </c>
      <c r="B243" s="251" t="s">
        <v>533</v>
      </c>
      <c r="C243" s="251" t="s">
        <v>534</v>
      </c>
      <c r="D243" s="251" t="s">
        <v>535</v>
      </c>
      <c r="E243" s="251" t="s">
        <v>536</v>
      </c>
      <c r="F243" s="251" t="s">
        <v>491</v>
      </c>
      <c r="G243" s="251" t="s">
        <v>537</v>
      </c>
      <c r="H243" s="251" t="s">
        <v>538</v>
      </c>
      <c r="I243" s="251" t="s">
        <v>656</v>
      </c>
      <c r="J243" s="251" t="s">
        <v>540</v>
      </c>
      <c r="K243" s="251" t="s">
        <v>657</v>
      </c>
      <c r="L243" s="251" t="s">
        <v>542</v>
      </c>
      <c r="M243" s="251" t="s">
        <v>543</v>
      </c>
      <c r="N243" s="251" t="s">
        <v>544</v>
      </c>
      <c r="O243" s="251" t="s">
        <v>622</v>
      </c>
      <c r="P243" s="251" t="s">
        <v>658</v>
      </c>
      <c r="Q243" s="251" t="s">
        <v>659</v>
      </c>
      <c r="R243" s="251">
        <v>213848</v>
      </c>
      <c r="S243" s="251" t="s">
        <v>548</v>
      </c>
      <c r="T243" s="251" t="s">
        <v>549</v>
      </c>
      <c r="U243" s="251" t="s">
        <v>623</v>
      </c>
      <c r="V243" s="251" t="s">
        <v>581</v>
      </c>
      <c r="W243" s="251" t="s">
        <v>582</v>
      </c>
      <c r="X243" s="251" t="s">
        <v>551</v>
      </c>
      <c r="Y243" s="251" t="s">
        <v>552</v>
      </c>
      <c r="Z243" s="251" t="s">
        <v>564</v>
      </c>
      <c r="AA243" s="251" t="s">
        <v>565</v>
      </c>
      <c r="AB243" s="251" t="s">
        <v>566</v>
      </c>
      <c r="AC243" s="251" t="s">
        <v>600</v>
      </c>
      <c r="AD243" s="251" t="s">
        <v>601</v>
      </c>
      <c r="AE243" s="255">
        <v>3452</v>
      </c>
      <c r="AF243" s="251" t="str">
        <f t="shared" si="12"/>
        <v>5.</v>
      </c>
      <c r="AG243" s="251" t="str">
        <f t="shared" si="12"/>
        <v>2.</v>
      </c>
      <c r="AH243" s="251" t="str">
        <f t="shared" si="12"/>
        <v>3.</v>
      </c>
      <c r="AI243" s="251" t="str">
        <f t="shared" si="12"/>
        <v>2.</v>
      </c>
      <c r="AJ243" s="251" t="str">
        <f t="shared" si="12"/>
        <v>2.</v>
      </c>
      <c r="AK243" s="251" t="str">
        <f t="shared" si="12"/>
        <v>2.</v>
      </c>
      <c r="AL243" s="251" t="str">
        <f t="shared" si="12"/>
        <v>1.</v>
      </c>
      <c r="AM243" s="251" t="str">
        <f t="shared" si="11"/>
        <v>2.3.2.2.2.1.</v>
      </c>
    </row>
    <row r="244" spans="1:39">
      <c r="A244" s="251">
        <v>2022</v>
      </c>
      <c r="B244" s="251" t="s">
        <v>533</v>
      </c>
      <c r="C244" s="251" t="s">
        <v>534</v>
      </c>
      <c r="D244" s="251" t="s">
        <v>535</v>
      </c>
      <c r="E244" s="251" t="s">
        <v>536</v>
      </c>
      <c r="F244" s="251" t="s">
        <v>491</v>
      </c>
      <c r="G244" s="251" t="s">
        <v>537</v>
      </c>
      <c r="H244" s="251" t="s">
        <v>538</v>
      </c>
      <c r="I244" s="251" t="s">
        <v>656</v>
      </c>
      <c r="J244" s="251" t="s">
        <v>540</v>
      </c>
      <c r="K244" s="251" t="s">
        <v>657</v>
      </c>
      <c r="L244" s="251" t="s">
        <v>542</v>
      </c>
      <c r="M244" s="251" t="s">
        <v>543</v>
      </c>
      <c r="N244" s="251" t="s">
        <v>544</v>
      </c>
      <c r="O244" s="251" t="s">
        <v>622</v>
      </c>
      <c r="P244" s="251" t="s">
        <v>658</v>
      </c>
      <c r="Q244" s="251" t="s">
        <v>659</v>
      </c>
      <c r="R244" s="251">
        <v>213848</v>
      </c>
      <c r="S244" s="251" t="s">
        <v>548</v>
      </c>
      <c r="T244" s="251" t="s">
        <v>549</v>
      </c>
      <c r="U244" s="251" t="s">
        <v>623</v>
      </c>
      <c r="V244" s="251" t="s">
        <v>581</v>
      </c>
      <c r="W244" s="251" t="s">
        <v>582</v>
      </c>
      <c r="X244" s="251" t="s">
        <v>551</v>
      </c>
      <c r="Y244" s="251" t="s">
        <v>552</v>
      </c>
      <c r="Z244" s="251" t="s">
        <v>564</v>
      </c>
      <c r="AA244" s="251" t="s">
        <v>565</v>
      </c>
      <c r="AB244" s="251" t="s">
        <v>566</v>
      </c>
      <c r="AC244" s="251" t="s">
        <v>600</v>
      </c>
      <c r="AD244" s="251" t="s">
        <v>602</v>
      </c>
      <c r="AE244" s="255">
        <v>1441</v>
      </c>
      <c r="AF244" s="251" t="str">
        <f t="shared" si="12"/>
        <v>5.</v>
      </c>
      <c r="AG244" s="251" t="str">
        <f t="shared" si="12"/>
        <v>2.</v>
      </c>
      <c r="AH244" s="251" t="str">
        <f t="shared" si="12"/>
        <v>3.</v>
      </c>
      <c r="AI244" s="251" t="str">
        <f t="shared" si="12"/>
        <v>2.</v>
      </c>
      <c r="AJ244" s="251" t="str">
        <f t="shared" si="12"/>
        <v>2.</v>
      </c>
      <c r="AK244" s="251" t="str">
        <f t="shared" si="12"/>
        <v>2.</v>
      </c>
      <c r="AL244" s="251" t="str">
        <f t="shared" si="12"/>
        <v>2.</v>
      </c>
      <c r="AM244" s="251" t="str">
        <f t="shared" si="11"/>
        <v>2.3.2.2.2.2.</v>
      </c>
    </row>
    <row r="245" spans="1:39">
      <c r="A245" s="251">
        <v>2022</v>
      </c>
      <c r="B245" s="251" t="s">
        <v>533</v>
      </c>
      <c r="C245" s="251" t="s">
        <v>534</v>
      </c>
      <c r="D245" s="251" t="s">
        <v>535</v>
      </c>
      <c r="E245" s="251" t="s">
        <v>536</v>
      </c>
      <c r="F245" s="251" t="s">
        <v>491</v>
      </c>
      <c r="G245" s="251" t="s">
        <v>537</v>
      </c>
      <c r="H245" s="251" t="s">
        <v>538</v>
      </c>
      <c r="I245" s="251" t="s">
        <v>656</v>
      </c>
      <c r="J245" s="251" t="s">
        <v>540</v>
      </c>
      <c r="K245" s="251" t="s">
        <v>657</v>
      </c>
      <c r="L245" s="251" t="s">
        <v>542</v>
      </c>
      <c r="M245" s="251" t="s">
        <v>543</v>
      </c>
      <c r="N245" s="251" t="s">
        <v>544</v>
      </c>
      <c r="O245" s="251" t="s">
        <v>622</v>
      </c>
      <c r="P245" s="251" t="s">
        <v>658</v>
      </c>
      <c r="Q245" s="251" t="s">
        <v>659</v>
      </c>
      <c r="R245" s="251">
        <v>213848</v>
      </c>
      <c r="S245" s="251" t="s">
        <v>548</v>
      </c>
      <c r="T245" s="251" t="s">
        <v>549</v>
      </c>
      <c r="U245" s="251" t="s">
        <v>623</v>
      </c>
      <c r="V245" s="251" t="s">
        <v>581</v>
      </c>
      <c r="W245" s="251" t="s">
        <v>582</v>
      </c>
      <c r="X245" s="251" t="s">
        <v>551</v>
      </c>
      <c r="Y245" s="251" t="s">
        <v>552</v>
      </c>
      <c r="Z245" s="251" t="s">
        <v>564</v>
      </c>
      <c r="AA245" s="251" t="s">
        <v>565</v>
      </c>
      <c r="AB245" s="251" t="s">
        <v>566</v>
      </c>
      <c r="AC245" s="251" t="s">
        <v>660</v>
      </c>
      <c r="AD245" s="251" t="s">
        <v>661</v>
      </c>
      <c r="AE245" s="255">
        <v>114529</v>
      </c>
      <c r="AF245" s="251" t="str">
        <f t="shared" si="12"/>
        <v>5.</v>
      </c>
      <c r="AG245" s="251" t="str">
        <f t="shared" si="12"/>
        <v>2.</v>
      </c>
      <c r="AH245" s="251" t="str">
        <f t="shared" si="12"/>
        <v>3.</v>
      </c>
      <c r="AI245" s="251" t="str">
        <f t="shared" si="12"/>
        <v>2.</v>
      </c>
      <c r="AJ245" s="251" t="str">
        <f t="shared" si="12"/>
        <v>2.</v>
      </c>
      <c r="AK245" s="251" t="str">
        <f t="shared" si="12"/>
        <v>5.</v>
      </c>
      <c r="AL245" s="251" t="str">
        <f t="shared" si="12"/>
        <v>1.</v>
      </c>
      <c r="AM245" s="251" t="str">
        <f t="shared" si="11"/>
        <v>2.3.2.2.5.1.</v>
      </c>
    </row>
    <row r="246" spans="1:39">
      <c r="A246" s="251">
        <v>2022</v>
      </c>
      <c r="B246" s="251" t="s">
        <v>533</v>
      </c>
      <c r="C246" s="251" t="s">
        <v>534</v>
      </c>
      <c r="D246" s="251" t="s">
        <v>535</v>
      </c>
      <c r="E246" s="251" t="s">
        <v>536</v>
      </c>
      <c r="F246" s="251" t="s">
        <v>491</v>
      </c>
      <c r="G246" s="251" t="s">
        <v>537</v>
      </c>
      <c r="H246" s="251" t="s">
        <v>538</v>
      </c>
      <c r="I246" s="251" t="s">
        <v>656</v>
      </c>
      <c r="J246" s="251" t="s">
        <v>540</v>
      </c>
      <c r="K246" s="251" t="s">
        <v>657</v>
      </c>
      <c r="L246" s="251" t="s">
        <v>542</v>
      </c>
      <c r="M246" s="251" t="s">
        <v>543</v>
      </c>
      <c r="N246" s="251" t="s">
        <v>544</v>
      </c>
      <c r="O246" s="251" t="s">
        <v>622</v>
      </c>
      <c r="P246" s="251" t="s">
        <v>658</v>
      </c>
      <c r="Q246" s="251" t="s">
        <v>659</v>
      </c>
      <c r="R246" s="251">
        <v>213848</v>
      </c>
      <c r="S246" s="251" t="s">
        <v>548</v>
      </c>
      <c r="T246" s="251" t="s">
        <v>549</v>
      </c>
      <c r="U246" s="251" t="s">
        <v>623</v>
      </c>
      <c r="V246" s="251" t="s">
        <v>581</v>
      </c>
      <c r="W246" s="251" t="s">
        <v>582</v>
      </c>
      <c r="X246" s="251" t="s">
        <v>551</v>
      </c>
      <c r="Y246" s="251" t="s">
        <v>552</v>
      </c>
      <c r="Z246" s="251" t="s">
        <v>564</v>
      </c>
      <c r="AA246" s="251" t="s">
        <v>565</v>
      </c>
      <c r="AB246" s="251" t="s">
        <v>569</v>
      </c>
      <c r="AC246" s="251" t="s">
        <v>570</v>
      </c>
      <c r="AD246" s="251" t="s">
        <v>603</v>
      </c>
      <c r="AE246" s="255">
        <v>44044</v>
      </c>
      <c r="AF246" s="251" t="str">
        <f t="shared" si="12"/>
        <v>5.</v>
      </c>
      <c r="AG246" s="251" t="str">
        <f t="shared" si="12"/>
        <v>2.</v>
      </c>
      <c r="AH246" s="251" t="str">
        <f t="shared" si="12"/>
        <v>3.</v>
      </c>
      <c r="AI246" s="251" t="str">
        <f t="shared" si="12"/>
        <v>2.</v>
      </c>
      <c r="AJ246" s="251" t="str">
        <f t="shared" si="12"/>
        <v>3.</v>
      </c>
      <c r="AK246" s="251" t="str">
        <f t="shared" si="12"/>
        <v>1.</v>
      </c>
      <c r="AL246" s="251" t="str">
        <f t="shared" si="12"/>
        <v>1.</v>
      </c>
      <c r="AM246" s="251" t="str">
        <f t="shared" si="11"/>
        <v>2.3.2.3.1.1.</v>
      </c>
    </row>
    <row r="247" spans="1:39">
      <c r="A247" s="251">
        <v>2022</v>
      </c>
      <c r="B247" s="251" t="s">
        <v>533</v>
      </c>
      <c r="C247" s="251" t="s">
        <v>534</v>
      </c>
      <c r="D247" s="251" t="s">
        <v>535</v>
      </c>
      <c r="E247" s="251" t="s">
        <v>536</v>
      </c>
      <c r="F247" s="251" t="s">
        <v>491</v>
      </c>
      <c r="G247" s="251" t="s">
        <v>537</v>
      </c>
      <c r="H247" s="251" t="s">
        <v>538</v>
      </c>
      <c r="I247" s="251" t="s">
        <v>656</v>
      </c>
      <c r="J247" s="251" t="s">
        <v>540</v>
      </c>
      <c r="K247" s="251" t="s">
        <v>657</v>
      </c>
      <c r="L247" s="251" t="s">
        <v>542</v>
      </c>
      <c r="M247" s="251" t="s">
        <v>543</v>
      </c>
      <c r="N247" s="251" t="s">
        <v>544</v>
      </c>
      <c r="O247" s="251" t="s">
        <v>622</v>
      </c>
      <c r="P247" s="251" t="s">
        <v>658</v>
      </c>
      <c r="Q247" s="251" t="s">
        <v>659</v>
      </c>
      <c r="R247" s="251">
        <v>213848</v>
      </c>
      <c r="S247" s="251" t="s">
        <v>548</v>
      </c>
      <c r="T247" s="251" t="s">
        <v>549</v>
      </c>
      <c r="U247" s="251" t="s">
        <v>623</v>
      </c>
      <c r="V247" s="251" t="s">
        <v>581</v>
      </c>
      <c r="W247" s="251" t="s">
        <v>582</v>
      </c>
      <c r="X247" s="251" t="s">
        <v>551</v>
      </c>
      <c r="Y247" s="251" t="s">
        <v>552</v>
      </c>
      <c r="Z247" s="251" t="s">
        <v>564</v>
      </c>
      <c r="AA247" s="251" t="s">
        <v>565</v>
      </c>
      <c r="AB247" s="251" t="s">
        <v>569</v>
      </c>
      <c r="AC247" s="251" t="s">
        <v>570</v>
      </c>
      <c r="AD247" s="251" t="s">
        <v>571</v>
      </c>
      <c r="AE247" s="255">
        <v>47155</v>
      </c>
      <c r="AF247" s="251" t="str">
        <f t="shared" si="12"/>
        <v>5.</v>
      </c>
      <c r="AG247" s="251" t="str">
        <f t="shared" si="12"/>
        <v>2.</v>
      </c>
      <c r="AH247" s="251" t="str">
        <f t="shared" si="12"/>
        <v>3.</v>
      </c>
      <c r="AI247" s="251" t="str">
        <f t="shared" si="12"/>
        <v>2.</v>
      </c>
      <c r="AJ247" s="251" t="str">
        <f t="shared" si="12"/>
        <v>3.</v>
      </c>
      <c r="AK247" s="251" t="str">
        <f t="shared" si="12"/>
        <v>1.</v>
      </c>
      <c r="AL247" s="251" t="str">
        <f t="shared" si="12"/>
        <v>2.</v>
      </c>
      <c r="AM247" s="251" t="str">
        <f t="shared" si="11"/>
        <v>2.3.2.3.1.2.</v>
      </c>
    </row>
    <row r="248" spans="1:39">
      <c r="A248" s="251">
        <v>2022</v>
      </c>
      <c r="B248" s="251" t="s">
        <v>533</v>
      </c>
      <c r="C248" s="251" t="s">
        <v>534</v>
      </c>
      <c r="D248" s="251" t="s">
        <v>535</v>
      </c>
      <c r="E248" s="251" t="s">
        <v>536</v>
      </c>
      <c r="F248" s="251" t="s">
        <v>491</v>
      </c>
      <c r="G248" s="251" t="s">
        <v>537</v>
      </c>
      <c r="H248" s="251" t="s">
        <v>538</v>
      </c>
      <c r="I248" s="251" t="s">
        <v>656</v>
      </c>
      <c r="J248" s="251" t="s">
        <v>540</v>
      </c>
      <c r="K248" s="251" t="s">
        <v>657</v>
      </c>
      <c r="L248" s="251" t="s">
        <v>542</v>
      </c>
      <c r="M248" s="251" t="s">
        <v>543</v>
      </c>
      <c r="N248" s="251" t="s">
        <v>544</v>
      </c>
      <c r="O248" s="251" t="s">
        <v>622</v>
      </c>
      <c r="P248" s="251" t="s">
        <v>658</v>
      </c>
      <c r="Q248" s="251" t="s">
        <v>659</v>
      </c>
      <c r="R248" s="251">
        <v>213848</v>
      </c>
      <c r="S248" s="251" t="s">
        <v>548</v>
      </c>
      <c r="T248" s="251" t="s">
        <v>549</v>
      </c>
      <c r="U248" s="251" t="s">
        <v>623</v>
      </c>
      <c r="V248" s="251" t="s">
        <v>581</v>
      </c>
      <c r="W248" s="251" t="s">
        <v>582</v>
      </c>
      <c r="X248" s="251" t="s">
        <v>551</v>
      </c>
      <c r="Y248" s="251" t="s">
        <v>552</v>
      </c>
      <c r="Z248" s="251" t="s">
        <v>564</v>
      </c>
      <c r="AA248" s="251" t="s">
        <v>565</v>
      </c>
      <c r="AB248" s="251" t="s">
        <v>604</v>
      </c>
      <c r="AC248" s="251" t="s">
        <v>607</v>
      </c>
      <c r="AD248" s="251" t="s">
        <v>608</v>
      </c>
      <c r="AE248" s="255">
        <v>24861</v>
      </c>
      <c r="AF248" s="251" t="str">
        <f t="shared" si="12"/>
        <v>5.</v>
      </c>
      <c r="AG248" s="251" t="str">
        <f t="shared" si="12"/>
        <v>2.</v>
      </c>
      <c r="AH248" s="251" t="str">
        <f t="shared" si="12"/>
        <v>3.</v>
      </c>
      <c r="AI248" s="251" t="str">
        <f t="shared" si="12"/>
        <v>2.</v>
      </c>
      <c r="AJ248" s="251" t="str">
        <f t="shared" si="12"/>
        <v>4.</v>
      </c>
      <c r="AK248" s="251" t="str">
        <f t="shared" si="12"/>
        <v>7.</v>
      </c>
      <c r="AL248" s="251" t="str">
        <f t="shared" si="12"/>
        <v>1.</v>
      </c>
      <c r="AM248" s="251" t="str">
        <f t="shared" si="11"/>
        <v>2.3.2.4.7.1.</v>
      </c>
    </row>
    <row r="249" spans="1:39">
      <c r="A249" s="251">
        <v>2022</v>
      </c>
      <c r="B249" s="251" t="s">
        <v>533</v>
      </c>
      <c r="C249" s="251" t="s">
        <v>534</v>
      </c>
      <c r="D249" s="251" t="s">
        <v>535</v>
      </c>
      <c r="E249" s="251" t="s">
        <v>536</v>
      </c>
      <c r="F249" s="251" t="s">
        <v>491</v>
      </c>
      <c r="G249" s="251" t="s">
        <v>537</v>
      </c>
      <c r="H249" s="251" t="s">
        <v>538</v>
      </c>
      <c r="I249" s="251" t="s">
        <v>656</v>
      </c>
      <c r="J249" s="251" t="s">
        <v>540</v>
      </c>
      <c r="K249" s="251" t="s">
        <v>657</v>
      </c>
      <c r="L249" s="251" t="s">
        <v>542</v>
      </c>
      <c r="M249" s="251" t="s">
        <v>543</v>
      </c>
      <c r="N249" s="251" t="s">
        <v>544</v>
      </c>
      <c r="O249" s="251" t="s">
        <v>622</v>
      </c>
      <c r="P249" s="251" t="s">
        <v>658</v>
      </c>
      <c r="Q249" s="251" t="s">
        <v>659</v>
      </c>
      <c r="R249" s="251">
        <v>213848</v>
      </c>
      <c r="S249" s="251" t="s">
        <v>548</v>
      </c>
      <c r="T249" s="251" t="s">
        <v>549</v>
      </c>
      <c r="U249" s="251" t="s">
        <v>623</v>
      </c>
      <c r="V249" s="251" t="s">
        <v>581</v>
      </c>
      <c r="W249" s="251" t="s">
        <v>582</v>
      </c>
      <c r="X249" s="251" t="s">
        <v>551</v>
      </c>
      <c r="Y249" s="251" t="s">
        <v>552</v>
      </c>
      <c r="Z249" s="251" t="s">
        <v>564</v>
      </c>
      <c r="AA249" s="251" t="s">
        <v>565</v>
      </c>
      <c r="AB249" s="251" t="s">
        <v>572</v>
      </c>
      <c r="AC249" s="251" t="s">
        <v>573</v>
      </c>
      <c r="AD249" s="251" t="s">
        <v>574</v>
      </c>
      <c r="AE249" s="255">
        <v>239146</v>
      </c>
      <c r="AF249" s="251" t="str">
        <f t="shared" si="12"/>
        <v>5.</v>
      </c>
      <c r="AG249" s="251" t="str">
        <f t="shared" si="12"/>
        <v>2.</v>
      </c>
      <c r="AH249" s="251" t="str">
        <f t="shared" si="12"/>
        <v>3.</v>
      </c>
      <c r="AI249" s="251" t="str">
        <f t="shared" si="12"/>
        <v>2.</v>
      </c>
      <c r="AJ249" s="251" t="str">
        <f t="shared" si="12"/>
        <v>5.</v>
      </c>
      <c r="AK249" s="251" t="str">
        <f t="shared" si="12"/>
        <v>1.</v>
      </c>
      <c r="AL249" s="251" t="str">
        <f t="shared" si="12"/>
        <v>1.</v>
      </c>
      <c r="AM249" s="251" t="str">
        <f t="shared" si="11"/>
        <v>2.3.2.5.1.1.</v>
      </c>
    </row>
    <row r="250" spans="1:39">
      <c r="A250" s="251">
        <v>2022</v>
      </c>
      <c r="B250" s="251" t="s">
        <v>533</v>
      </c>
      <c r="C250" s="251" t="s">
        <v>534</v>
      </c>
      <c r="D250" s="251" t="s">
        <v>535</v>
      </c>
      <c r="E250" s="251" t="s">
        <v>536</v>
      </c>
      <c r="F250" s="251" t="s">
        <v>491</v>
      </c>
      <c r="G250" s="251" t="s">
        <v>537</v>
      </c>
      <c r="H250" s="251" t="s">
        <v>538</v>
      </c>
      <c r="I250" s="251" t="s">
        <v>656</v>
      </c>
      <c r="J250" s="251" t="s">
        <v>540</v>
      </c>
      <c r="K250" s="251" t="s">
        <v>657</v>
      </c>
      <c r="L250" s="251" t="s">
        <v>542</v>
      </c>
      <c r="M250" s="251" t="s">
        <v>543</v>
      </c>
      <c r="N250" s="251" t="s">
        <v>544</v>
      </c>
      <c r="O250" s="251" t="s">
        <v>622</v>
      </c>
      <c r="P250" s="251" t="s">
        <v>658</v>
      </c>
      <c r="Q250" s="251" t="s">
        <v>659</v>
      </c>
      <c r="R250" s="251">
        <v>213848</v>
      </c>
      <c r="S250" s="251" t="s">
        <v>548</v>
      </c>
      <c r="T250" s="251" t="s">
        <v>549</v>
      </c>
      <c r="U250" s="251" t="s">
        <v>623</v>
      </c>
      <c r="V250" s="251" t="s">
        <v>581</v>
      </c>
      <c r="W250" s="251" t="s">
        <v>582</v>
      </c>
      <c r="X250" s="251" t="s">
        <v>551</v>
      </c>
      <c r="Y250" s="251" t="s">
        <v>552</v>
      </c>
      <c r="Z250" s="251" t="s">
        <v>564</v>
      </c>
      <c r="AA250" s="251" t="s">
        <v>565</v>
      </c>
      <c r="AB250" s="251" t="s">
        <v>575</v>
      </c>
      <c r="AC250" s="251" t="s">
        <v>576</v>
      </c>
      <c r="AD250" s="251" t="s">
        <v>577</v>
      </c>
      <c r="AE250" s="255">
        <v>151077</v>
      </c>
      <c r="AF250" s="251" t="str">
        <f t="shared" si="12"/>
        <v>5.</v>
      </c>
      <c r="AG250" s="251" t="str">
        <f t="shared" si="12"/>
        <v>2.</v>
      </c>
      <c r="AH250" s="251" t="str">
        <f t="shared" si="12"/>
        <v>3.</v>
      </c>
      <c r="AI250" s="251" t="str">
        <f t="shared" si="12"/>
        <v>2.</v>
      </c>
      <c r="AJ250" s="251" t="str">
        <f t="shared" si="12"/>
        <v>6.</v>
      </c>
      <c r="AK250" s="251" t="str">
        <f t="shared" si="12"/>
        <v>3.</v>
      </c>
      <c r="AL250" s="251" t="str">
        <f t="shared" si="12"/>
        <v>4.</v>
      </c>
      <c r="AM250" s="251" t="str">
        <f t="shared" si="11"/>
        <v>2.3.2.6.3.4.</v>
      </c>
    </row>
    <row r="251" spans="1:39">
      <c r="A251" s="251">
        <v>2022</v>
      </c>
      <c r="B251" s="251" t="s">
        <v>533</v>
      </c>
      <c r="C251" s="251" t="s">
        <v>534</v>
      </c>
      <c r="D251" s="251" t="s">
        <v>535</v>
      </c>
      <c r="E251" s="251" t="s">
        <v>536</v>
      </c>
      <c r="F251" s="251" t="s">
        <v>491</v>
      </c>
      <c r="G251" s="251" t="s">
        <v>537</v>
      </c>
      <c r="H251" s="251" t="s">
        <v>538</v>
      </c>
      <c r="I251" s="251" t="s">
        <v>656</v>
      </c>
      <c r="J251" s="251" t="s">
        <v>540</v>
      </c>
      <c r="K251" s="251" t="s">
        <v>657</v>
      </c>
      <c r="L251" s="251" t="s">
        <v>542</v>
      </c>
      <c r="M251" s="251" t="s">
        <v>543</v>
      </c>
      <c r="N251" s="251" t="s">
        <v>544</v>
      </c>
      <c r="O251" s="251" t="s">
        <v>622</v>
      </c>
      <c r="P251" s="251" t="s">
        <v>658</v>
      </c>
      <c r="Q251" s="251" t="s">
        <v>659</v>
      </c>
      <c r="R251" s="251">
        <v>213848</v>
      </c>
      <c r="S251" s="251" t="s">
        <v>548</v>
      </c>
      <c r="T251" s="251" t="s">
        <v>549</v>
      </c>
      <c r="U251" s="251" t="s">
        <v>623</v>
      </c>
      <c r="V251" s="251" t="s">
        <v>581</v>
      </c>
      <c r="W251" s="251" t="s">
        <v>582</v>
      </c>
      <c r="X251" s="251" t="s">
        <v>551</v>
      </c>
      <c r="Y251" s="251" t="s">
        <v>552</v>
      </c>
      <c r="Z251" s="251" t="s">
        <v>564</v>
      </c>
      <c r="AA251" s="251" t="s">
        <v>565</v>
      </c>
      <c r="AB251" s="251" t="s">
        <v>575</v>
      </c>
      <c r="AC251" s="251" t="s">
        <v>576</v>
      </c>
      <c r="AD251" s="251" t="s">
        <v>612</v>
      </c>
      <c r="AE251" s="255">
        <v>3406</v>
      </c>
      <c r="AF251" s="251" t="str">
        <f t="shared" si="12"/>
        <v>5.</v>
      </c>
      <c r="AG251" s="251" t="str">
        <f t="shared" si="12"/>
        <v>2.</v>
      </c>
      <c r="AH251" s="251" t="str">
        <f t="shared" si="12"/>
        <v>3.</v>
      </c>
      <c r="AI251" s="251" t="str">
        <f t="shared" si="12"/>
        <v>2.</v>
      </c>
      <c r="AJ251" s="251" t="str">
        <f t="shared" si="12"/>
        <v>6.</v>
      </c>
      <c r="AK251" s="251" t="str">
        <f t="shared" si="12"/>
        <v>3.</v>
      </c>
      <c r="AL251" s="251" t="str">
        <f t="shared" si="12"/>
        <v>99</v>
      </c>
      <c r="AM251" s="251" t="str">
        <f t="shared" si="11"/>
        <v>2.3.2.6.3.99</v>
      </c>
    </row>
    <row r="252" spans="1:39">
      <c r="A252" s="251">
        <v>2022</v>
      </c>
      <c r="B252" s="251" t="s">
        <v>533</v>
      </c>
      <c r="C252" s="251" t="s">
        <v>534</v>
      </c>
      <c r="D252" s="251" t="s">
        <v>535</v>
      </c>
      <c r="E252" s="251" t="s">
        <v>536</v>
      </c>
      <c r="F252" s="251" t="s">
        <v>491</v>
      </c>
      <c r="G252" s="251" t="s">
        <v>537</v>
      </c>
      <c r="H252" s="251" t="s">
        <v>538</v>
      </c>
      <c r="I252" s="251" t="s">
        <v>656</v>
      </c>
      <c r="J252" s="251" t="s">
        <v>540</v>
      </c>
      <c r="K252" s="251" t="s">
        <v>657</v>
      </c>
      <c r="L252" s="251" t="s">
        <v>542</v>
      </c>
      <c r="M252" s="251" t="s">
        <v>543</v>
      </c>
      <c r="N252" s="251" t="s">
        <v>544</v>
      </c>
      <c r="O252" s="251" t="s">
        <v>622</v>
      </c>
      <c r="P252" s="251" t="s">
        <v>658</v>
      </c>
      <c r="Q252" s="251" t="s">
        <v>659</v>
      </c>
      <c r="R252" s="251">
        <v>213848</v>
      </c>
      <c r="S252" s="251" t="s">
        <v>548</v>
      </c>
      <c r="T252" s="251" t="s">
        <v>549</v>
      </c>
      <c r="U252" s="251" t="s">
        <v>623</v>
      </c>
      <c r="V252" s="251" t="s">
        <v>581</v>
      </c>
      <c r="W252" s="251" t="s">
        <v>582</v>
      </c>
      <c r="X252" s="251" t="s">
        <v>551</v>
      </c>
      <c r="Y252" s="251" t="s">
        <v>552</v>
      </c>
      <c r="Z252" s="251" t="s">
        <v>564</v>
      </c>
      <c r="AA252" s="251" t="s">
        <v>565</v>
      </c>
      <c r="AB252" s="251" t="s">
        <v>613</v>
      </c>
      <c r="AC252" s="251" t="s">
        <v>614</v>
      </c>
      <c r="AD252" s="251" t="s">
        <v>614</v>
      </c>
      <c r="AE252" s="255">
        <v>1916004</v>
      </c>
      <c r="AF252" s="251" t="str">
        <f t="shared" si="12"/>
        <v>5.</v>
      </c>
      <c r="AG252" s="251" t="str">
        <f t="shared" si="12"/>
        <v>2.</v>
      </c>
      <c r="AH252" s="251" t="str">
        <f t="shared" si="12"/>
        <v>3.</v>
      </c>
      <c r="AI252" s="251" t="str">
        <f t="shared" si="12"/>
        <v>2.</v>
      </c>
      <c r="AJ252" s="251" t="str">
        <f t="shared" si="12"/>
        <v>8.</v>
      </c>
      <c r="AK252" s="251" t="str">
        <f t="shared" si="12"/>
        <v>1.</v>
      </c>
      <c r="AL252" s="251" t="str">
        <f t="shared" si="12"/>
        <v>1.</v>
      </c>
      <c r="AM252" s="251" t="str">
        <f t="shared" si="11"/>
        <v>2.3.2.8.1.1.</v>
      </c>
    </row>
    <row r="253" spans="1:39">
      <c r="A253" s="251">
        <v>2022</v>
      </c>
      <c r="B253" s="251" t="s">
        <v>533</v>
      </c>
      <c r="C253" s="251" t="s">
        <v>534</v>
      </c>
      <c r="D253" s="251" t="s">
        <v>535</v>
      </c>
      <c r="E253" s="251" t="s">
        <v>536</v>
      </c>
      <c r="F253" s="251" t="s">
        <v>491</v>
      </c>
      <c r="G253" s="251" t="s">
        <v>537</v>
      </c>
      <c r="H253" s="251" t="s">
        <v>538</v>
      </c>
      <c r="I253" s="251" t="s">
        <v>656</v>
      </c>
      <c r="J253" s="251" t="s">
        <v>540</v>
      </c>
      <c r="K253" s="251" t="s">
        <v>657</v>
      </c>
      <c r="L253" s="251" t="s">
        <v>542</v>
      </c>
      <c r="M253" s="251" t="s">
        <v>543</v>
      </c>
      <c r="N253" s="251" t="s">
        <v>544</v>
      </c>
      <c r="O253" s="251" t="s">
        <v>622</v>
      </c>
      <c r="P253" s="251" t="s">
        <v>658</v>
      </c>
      <c r="Q253" s="251" t="s">
        <v>659</v>
      </c>
      <c r="R253" s="251">
        <v>213848</v>
      </c>
      <c r="S253" s="251" t="s">
        <v>548</v>
      </c>
      <c r="T253" s="251" t="s">
        <v>549</v>
      </c>
      <c r="U253" s="251" t="s">
        <v>623</v>
      </c>
      <c r="V253" s="251" t="s">
        <v>581</v>
      </c>
      <c r="W253" s="251" t="s">
        <v>582</v>
      </c>
      <c r="X253" s="251" t="s">
        <v>551</v>
      </c>
      <c r="Y253" s="251" t="s">
        <v>552</v>
      </c>
      <c r="Z253" s="251" t="s">
        <v>564</v>
      </c>
      <c r="AA253" s="251" t="s">
        <v>565</v>
      </c>
      <c r="AB253" s="251" t="s">
        <v>613</v>
      </c>
      <c r="AC253" s="251" t="s">
        <v>614</v>
      </c>
      <c r="AD253" s="251" t="s">
        <v>615</v>
      </c>
      <c r="AE253" s="255">
        <v>134021</v>
      </c>
      <c r="AF253" s="251" t="str">
        <f t="shared" si="12"/>
        <v>5.</v>
      </c>
      <c r="AG253" s="251" t="str">
        <f t="shared" si="12"/>
        <v>2.</v>
      </c>
      <c r="AH253" s="251" t="str">
        <f t="shared" si="12"/>
        <v>3.</v>
      </c>
      <c r="AI253" s="251" t="str">
        <f t="shared" si="12"/>
        <v>2.</v>
      </c>
      <c r="AJ253" s="251" t="str">
        <f t="shared" si="12"/>
        <v>8.</v>
      </c>
      <c r="AK253" s="251" t="str">
        <f t="shared" si="12"/>
        <v>1.</v>
      </c>
      <c r="AL253" s="251" t="str">
        <f t="shared" si="12"/>
        <v>2.</v>
      </c>
      <c r="AM253" s="251" t="str">
        <f t="shared" si="11"/>
        <v>2.3.2.8.1.2.</v>
      </c>
    </row>
    <row r="254" spans="1:39">
      <c r="A254" s="251">
        <v>2022</v>
      </c>
      <c r="B254" s="251" t="s">
        <v>533</v>
      </c>
      <c r="C254" s="251" t="s">
        <v>534</v>
      </c>
      <c r="D254" s="251" t="s">
        <v>535</v>
      </c>
      <c r="E254" s="251" t="s">
        <v>536</v>
      </c>
      <c r="F254" s="251" t="s">
        <v>491</v>
      </c>
      <c r="G254" s="251" t="s">
        <v>537</v>
      </c>
      <c r="H254" s="251" t="s">
        <v>538</v>
      </c>
      <c r="I254" s="251" t="s">
        <v>656</v>
      </c>
      <c r="J254" s="251" t="s">
        <v>540</v>
      </c>
      <c r="K254" s="251" t="s">
        <v>657</v>
      </c>
      <c r="L254" s="251" t="s">
        <v>542</v>
      </c>
      <c r="M254" s="251" t="s">
        <v>543</v>
      </c>
      <c r="N254" s="251" t="s">
        <v>544</v>
      </c>
      <c r="O254" s="251" t="s">
        <v>622</v>
      </c>
      <c r="P254" s="251" t="s">
        <v>658</v>
      </c>
      <c r="Q254" s="251" t="s">
        <v>659</v>
      </c>
      <c r="R254" s="251">
        <v>213848</v>
      </c>
      <c r="S254" s="251" t="s">
        <v>548</v>
      </c>
      <c r="T254" s="251" t="s">
        <v>549</v>
      </c>
      <c r="U254" s="251" t="s">
        <v>623</v>
      </c>
      <c r="V254" s="251" t="s">
        <v>581</v>
      </c>
      <c r="W254" s="251" t="s">
        <v>582</v>
      </c>
      <c r="X254" s="251" t="s">
        <v>551</v>
      </c>
      <c r="Y254" s="251" t="s">
        <v>552</v>
      </c>
      <c r="Z254" s="251" t="s">
        <v>564</v>
      </c>
      <c r="AA254" s="251" t="s">
        <v>565</v>
      </c>
      <c r="AB254" s="251" t="s">
        <v>613</v>
      </c>
      <c r="AC254" s="251" t="s">
        <v>614</v>
      </c>
      <c r="AD254" s="251" t="s">
        <v>616</v>
      </c>
      <c r="AE254" s="255">
        <v>42600</v>
      </c>
      <c r="AF254" s="251" t="str">
        <f t="shared" si="12"/>
        <v>5.</v>
      </c>
      <c r="AG254" s="251" t="str">
        <f t="shared" si="12"/>
        <v>2.</v>
      </c>
      <c r="AH254" s="251" t="str">
        <f t="shared" si="12"/>
        <v>3.</v>
      </c>
      <c r="AI254" s="251" t="str">
        <f t="shared" si="12"/>
        <v>2.</v>
      </c>
      <c r="AJ254" s="251" t="str">
        <f t="shared" si="12"/>
        <v>8.</v>
      </c>
      <c r="AK254" s="251" t="str">
        <f t="shared" si="12"/>
        <v>1.</v>
      </c>
      <c r="AL254" s="251" t="str">
        <f t="shared" si="12"/>
        <v>4.</v>
      </c>
      <c r="AM254" s="251" t="str">
        <f t="shared" si="11"/>
        <v>2.3.2.8.1.4.</v>
      </c>
    </row>
    <row r="255" spans="1:39">
      <c r="A255" s="251">
        <v>2022</v>
      </c>
      <c r="B255" s="251" t="s">
        <v>533</v>
      </c>
      <c r="C255" s="251" t="s">
        <v>534</v>
      </c>
      <c r="D255" s="251" t="s">
        <v>535</v>
      </c>
      <c r="E255" s="251" t="s">
        <v>536</v>
      </c>
      <c r="F255" s="251" t="s">
        <v>491</v>
      </c>
      <c r="G255" s="251" t="s">
        <v>537</v>
      </c>
      <c r="H255" s="251" t="s">
        <v>538</v>
      </c>
      <c r="I255" s="251" t="s">
        <v>656</v>
      </c>
      <c r="J255" s="251" t="s">
        <v>540</v>
      </c>
      <c r="K255" s="251" t="s">
        <v>657</v>
      </c>
      <c r="L255" s="251" t="s">
        <v>542</v>
      </c>
      <c r="M255" s="251" t="s">
        <v>543</v>
      </c>
      <c r="N255" s="251" t="s">
        <v>544</v>
      </c>
      <c r="O255" s="251" t="s">
        <v>622</v>
      </c>
      <c r="P255" s="251" t="s">
        <v>658</v>
      </c>
      <c r="Q255" s="251" t="s">
        <v>659</v>
      </c>
      <c r="R255" s="251">
        <v>213848</v>
      </c>
      <c r="S255" s="251" t="s">
        <v>548</v>
      </c>
      <c r="T255" s="251" t="s">
        <v>549</v>
      </c>
      <c r="U255" s="251" t="s">
        <v>623</v>
      </c>
      <c r="V255" s="251" t="s">
        <v>581</v>
      </c>
      <c r="W255" s="251" t="s">
        <v>582</v>
      </c>
      <c r="X255" s="251" t="s">
        <v>551</v>
      </c>
      <c r="Y255" s="251" t="s">
        <v>552</v>
      </c>
      <c r="Z255" s="251" t="s">
        <v>617</v>
      </c>
      <c r="AA255" s="251" t="s">
        <v>618</v>
      </c>
      <c r="AB255" s="251" t="s">
        <v>619</v>
      </c>
      <c r="AC255" s="251" t="s">
        <v>620</v>
      </c>
      <c r="AD255" s="251" t="s">
        <v>621</v>
      </c>
      <c r="AE255" s="255">
        <v>2700</v>
      </c>
      <c r="AF255" s="251" t="str">
        <f t="shared" si="12"/>
        <v>5.</v>
      </c>
      <c r="AG255" s="251" t="str">
        <f t="shared" si="12"/>
        <v>2.</v>
      </c>
      <c r="AH255" s="251" t="str">
        <f t="shared" si="12"/>
        <v>5.</v>
      </c>
      <c r="AI255" s="251" t="str">
        <f t="shared" si="12"/>
        <v>4.</v>
      </c>
      <c r="AJ255" s="251" t="str">
        <f t="shared" si="12"/>
        <v>3.</v>
      </c>
      <c r="AK255" s="251" t="str">
        <f t="shared" si="12"/>
        <v>2.</v>
      </c>
      <c r="AL255" s="251" t="str">
        <f t="shared" si="12"/>
        <v>1.</v>
      </c>
      <c r="AM255" s="251" t="str">
        <f t="shared" si="11"/>
        <v>2.5.4.3.2.1.</v>
      </c>
    </row>
    <row r="256" spans="1:39">
      <c r="A256" s="251">
        <v>2022</v>
      </c>
      <c r="B256" s="251" t="s">
        <v>533</v>
      </c>
      <c r="C256" s="251" t="s">
        <v>534</v>
      </c>
      <c r="D256" s="251" t="s">
        <v>535</v>
      </c>
      <c r="E256" s="251" t="s">
        <v>536</v>
      </c>
      <c r="F256" s="251" t="s">
        <v>491</v>
      </c>
      <c r="G256" s="251" t="s">
        <v>537</v>
      </c>
      <c r="H256" s="251" t="s">
        <v>538</v>
      </c>
      <c r="I256" s="251" t="s">
        <v>656</v>
      </c>
      <c r="J256" s="251" t="s">
        <v>540</v>
      </c>
      <c r="K256" s="251" t="s">
        <v>657</v>
      </c>
      <c r="L256" s="251" t="s">
        <v>542</v>
      </c>
      <c r="M256" s="251" t="s">
        <v>543</v>
      </c>
      <c r="N256" s="251" t="s">
        <v>544</v>
      </c>
      <c r="O256" s="251" t="s">
        <v>662</v>
      </c>
      <c r="P256" s="251" t="s">
        <v>658</v>
      </c>
      <c r="Q256" s="251" t="s">
        <v>659</v>
      </c>
      <c r="R256" s="251">
        <v>356411</v>
      </c>
      <c r="S256" s="251" t="s">
        <v>548</v>
      </c>
      <c r="T256" s="251" t="s">
        <v>549</v>
      </c>
      <c r="U256" s="251" t="s">
        <v>663</v>
      </c>
      <c r="V256" s="251" t="s">
        <v>38</v>
      </c>
      <c r="W256" s="251" t="s">
        <v>550</v>
      </c>
      <c r="X256" s="251" t="s">
        <v>551</v>
      </c>
      <c r="Y256" s="251" t="s">
        <v>552</v>
      </c>
      <c r="Z256" s="251" t="s">
        <v>553</v>
      </c>
      <c r="AA256" s="251" t="s">
        <v>554</v>
      </c>
      <c r="AB256" s="251" t="s">
        <v>555</v>
      </c>
      <c r="AC256" s="251" t="s">
        <v>555</v>
      </c>
      <c r="AD256" s="251" t="s">
        <v>556</v>
      </c>
      <c r="AE256" s="255">
        <v>46560</v>
      </c>
      <c r="AF256" s="251" t="str">
        <f t="shared" si="12"/>
        <v>5.</v>
      </c>
      <c r="AG256" s="251" t="str">
        <f t="shared" si="12"/>
        <v>2.</v>
      </c>
      <c r="AH256" s="251" t="str">
        <f t="shared" si="12"/>
        <v>1.</v>
      </c>
      <c r="AI256" s="251" t="str">
        <f t="shared" si="12"/>
        <v>1.</v>
      </c>
      <c r="AJ256" s="251" t="str">
        <f t="shared" si="12"/>
        <v>1.</v>
      </c>
      <c r="AK256" s="251" t="str">
        <f t="shared" si="12"/>
        <v>1.</v>
      </c>
      <c r="AL256" s="251" t="str">
        <f t="shared" si="12"/>
        <v>4.</v>
      </c>
      <c r="AM256" s="251" t="str">
        <f t="shared" si="11"/>
        <v>2.1.1.1.1.4.</v>
      </c>
    </row>
    <row r="257" spans="1:39">
      <c r="A257" s="251">
        <v>2022</v>
      </c>
      <c r="B257" s="251" t="s">
        <v>533</v>
      </c>
      <c r="C257" s="251" t="s">
        <v>534</v>
      </c>
      <c r="D257" s="251" t="s">
        <v>535</v>
      </c>
      <c r="E257" s="251" t="s">
        <v>536</v>
      </c>
      <c r="F257" s="251" t="s">
        <v>491</v>
      </c>
      <c r="G257" s="251" t="s">
        <v>537</v>
      </c>
      <c r="H257" s="251" t="s">
        <v>538</v>
      </c>
      <c r="I257" s="251" t="s">
        <v>656</v>
      </c>
      <c r="J257" s="251" t="s">
        <v>540</v>
      </c>
      <c r="K257" s="251" t="s">
        <v>657</v>
      </c>
      <c r="L257" s="251" t="s">
        <v>542</v>
      </c>
      <c r="M257" s="251" t="s">
        <v>543</v>
      </c>
      <c r="N257" s="251" t="s">
        <v>544</v>
      </c>
      <c r="O257" s="251" t="s">
        <v>662</v>
      </c>
      <c r="P257" s="251" t="s">
        <v>658</v>
      </c>
      <c r="Q257" s="251" t="s">
        <v>659</v>
      </c>
      <c r="R257" s="251">
        <v>356411</v>
      </c>
      <c r="S257" s="251" t="s">
        <v>548</v>
      </c>
      <c r="T257" s="251" t="s">
        <v>549</v>
      </c>
      <c r="U257" s="251" t="s">
        <v>663</v>
      </c>
      <c r="V257" s="251" t="s">
        <v>38</v>
      </c>
      <c r="W257" s="251" t="s">
        <v>550</v>
      </c>
      <c r="X257" s="251" t="s">
        <v>551</v>
      </c>
      <c r="Y257" s="251" t="s">
        <v>552</v>
      </c>
      <c r="Z257" s="251" t="s">
        <v>553</v>
      </c>
      <c r="AA257" s="251" t="s">
        <v>554</v>
      </c>
      <c r="AB257" s="251" t="s">
        <v>557</v>
      </c>
      <c r="AC257" s="251" t="s">
        <v>558</v>
      </c>
      <c r="AD257" s="251" t="s">
        <v>559</v>
      </c>
      <c r="AE257" s="255">
        <v>6800</v>
      </c>
      <c r="AF257" s="251" t="str">
        <f t="shared" si="12"/>
        <v>5.</v>
      </c>
      <c r="AG257" s="251" t="str">
        <f t="shared" si="12"/>
        <v>2.</v>
      </c>
      <c r="AH257" s="251" t="str">
        <f t="shared" si="12"/>
        <v>1.</v>
      </c>
      <c r="AI257" s="251" t="str">
        <f t="shared" si="12"/>
        <v>1.</v>
      </c>
      <c r="AJ257" s="251" t="str">
        <f t="shared" si="12"/>
        <v>9.</v>
      </c>
      <c r="AK257" s="251" t="str">
        <f t="shared" si="12"/>
        <v>1.</v>
      </c>
      <c r="AL257" s="251" t="str">
        <f t="shared" si="12"/>
        <v>1.</v>
      </c>
      <c r="AM257" s="251" t="str">
        <f t="shared" si="11"/>
        <v>2.1.1.9.1.1.</v>
      </c>
    </row>
    <row r="258" spans="1:39">
      <c r="A258" s="251">
        <v>2022</v>
      </c>
      <c r="B258" s="251" t="s">
        <v>533</v>
      </c>
      <c r="C258" s="251" t="s">
        <v>534</v>
      </c>
      <c r="D258" s="251" t="s">
        <v>535</v>
      </c>
      <c r="E258" s="251" t="s">
        <v>536</v>
      </c>
      <c r="F258" s="251" t="s">
        <v>491</v>
      </c>
      <c r="G258" s="251" t="s">
        <v>537</v>
      </c>
      <c r="H258" s="251" t="s">
        <v>538</v>
      </c>
      <c r="I258" s="251" t="s">
        <v>656</v>
      </c>
      <c r="J258" s="251" t="s">
        <v>540</v>
      </c>
      <c r="K258" s="251" t="s">
        <v>657</v>
      </c>
      <c r="L258" s="251" t="s">
        <v>542</v>
      </c>
      <c r="M258" s="251" t="s">
        <v>543</v>
      </c>
      <c r="N258" s="251" t="s">
        <v>544</v>
      </c>
      <c r="O258" s="251" t="s">
        <v>662</v>
      </c>
      <c r="P258" s="251" t="s">
        <v>658</v>
      </c>
      <c r="Q258" s="251" t="s">
        <v>659</v>
      </c>
      <c r="R258" s="251">
        <v>356411</v>
      </c>
      <c r="S258" s="251" t="s">
        <v>548</v>
      </c>
      <c r="T258" s="251" t="s">
        <v>549</v>
      </c>
      <c r="U258" s="251" t="s">
        <v>663</v>
      </c>
      <c r="V258" s="251" t="s">
        <v>38</v>
      </c>
      <c r="W258" s="251" t="s">
        <v>550</v>
      </c>
      <c r="X258" s="251" t="s">
        <v>551</v>
      </c>
      <c r="Y258" s="251" t="s">
        <v>552</v>
      </c>
      <c r="Z258" s="251" t="s">
        <v>553</v>
      </c>
      <c r="AA258" s="251" t="s">
        <v>554</v>
      </c>
      <c r="AB258" s="251" t="s">
        <v>557</v>
      </c>
      <c r="AC258" s="251" t="s">
        <v>558</v>
      </c>
      <c r="AD258" s="251" t="s">
        <v>560</v>
      </c>
      <c r="AE258" s="255">
        <v>930</v>
      </c>
      <c r="AF258" s="251" t="str">
        <f t="shared" si="12"/>
        <v>5.</v>
      </c>
      <c r="AG258" s="251" t="str">
        <f t="shared" si="12"/>
        <v>2.</v>
      </c>
      <c r="AH258" s="251" t="str">
        <f t="shared" si="12"/>
        <v>1.</v>
      </c>
      <c r="AI258" s="251" t="str">
        <f t="shared" si="12"/>
        <v>1.</v>
      </c>
      <c r="AJ258" s="251" t="str">
        <f t="shared" si="12"/>
        <v>9.</v>
      </c>
      <c r="AK258" s="251" t="str">
        <f t="shared" si="12"/>
        <v>1.</v>
      </c>
      <c r="AL258" s="251" t="str">
        <f t="shared" si="12"/>
        <v>3.</v>
      </c>
      <c r="AM258" s="251" t="str">
        <f t="shared" si="11"/>
        <v>2.1.1.9.1.3.</v>
      </c>
    </row>
    <row r="259" spans="1:39">
      <c r="A259" s="251">
        <v>2022</v>
      </c>
      <c r="B259" s="251" t="s">
        <v>533</v>
      </c>
      <c r="C259" s="251" t="s">
        <v>534</v>
      </c>
      <c r="D259" s="251" t="s">
        <v>535</v>
      </c>
      <c r="E259" s="251" t="s">
        <v>536</v>
      </c>
      <c r="F259" s="251" t="s">
        <v>491</v>
      </c>
      <c r="G259" s="251" t="s">
        <v>537</v>
      </c>
      <c r="H259" s="251" t="s">
        <v>538</v>
      </c>
      <c r="I259" s="251" t="s">
        <v>656</v>
      </c>
      <c r="J259" s="251" t="s">
        <v>540</v>
      </c>
      <c r="K259" s="251" t="s">
        <v>657</v>
      </c>
      <c r="L259" s="251" t="s">
        <v>542</v>
      </c>
      <c r="M259" s="251" t="s">
        <v>543</v>
      </c>
      <c r="N259" s="251" t="s">
        <v>544</v>
      </c>
      <c r="O259" s="251" t="s">
        <v>662</v>
      </c>
      <c r="P259" s="251" t="s">
        <v>658</v>
      </c>
      <c r="Q259" s="251" t="s">
        <v>659</v>
      </c>
      <c r="R259" s="251">
        <v>356411</v>
      </c>
      <c r="S259" s="251" t="s">
        <v>548</v>
      </c>
      <c r="T259" s="251" t="s">
        <v>549</v>
      </c>
      <c r="U259" s="251" t="s">
        <v>663</v>
      </c>
      <c r="V259" s="251" t="s">
        <v>38</v>
      </c>
      <c r="W259" s="251" t="s">
        <v>550</v>
      </c>
      <c r="X259" s="251" t="s">
        <v>551</v>
      </c>
      <c r="Y259" s="251" t="s">
        <v>552</v>
      </c>
      <c r="Z259" s="251" t="s">
        <v>553</v>
      </c>
      <c r="AA259" s="251" t="s">
        <v>561</v>
      </c>
      <c r="AB259" s="251" t="s">
        <v>562</v>
      </c>
      <c r="AC259" s="251" t="s">
        <v>562</v>
      </c>
      <c r="AD259" s="251" t="s">
        <v>563</v>
      </c>
      <c r="AE259" s="255">
        <v>3672</v>
      </c>
      <c r="AF259" s="251" t="str">
        <f t="shared" si="12"/>
        <v>5.</v>
      </c>
      <c r="AG259" s="251" t="str">
        <f t="shared" si="12"/>
        <v>2.</v>
      </c>
      <c r="AH259" s="251" t="str">
        <f t="shared" si="12"/>
        <v>1.</v>
      </c>
      <c r="AI259" s="251" t="str">
        <f t="shared" si="12"/>
        <v>3.</v>
      </c>
      <c r="AJ259" s="251" t="str">
        <f t="shared" si="12"/>
        <v>1.</v>
      </c>
      <c r="AK259" s="251" t="str">
        <f t="shared" si="12"/>
        <v>1.</v>
      </c>
      <c r="AL259" s="251" t="str">
        <f t="shared" si="12"/>
        <v>5.</v>
      </c>
      <c r="AM259" s="251" t="str">
        <f t="shared" ref="AM259:AM322" si="13">CONCATENATE(AG259,AH259,AI259,AJ259,AK259,AL259)</f>
        <v>2.1.3.1.1.5.</v>
      </c>
    </row>
    <row r="260" spans="1:39">
      <c r="A260" s="251">
        <v>2022</v>
      </c>
      <c r="B260" s="251" t="s">
        <v>533</v>
      </c>
      <c r="C260" s="251" t="s">
        <v>534</v>
      </c>
      <c r="D260" s="251" t="s">
        <v>535</v>
      </c>
      <c r="E260" s="251" t="s">
        <v>536</v>
      </c>
      <c r="F260" s="251" t="s">
        <v>491</v>
      </c>
      <c r="G260" s="251" t="s">
        <v>537</v>
      </c>
      <c r="H260" s="251" t="s">
        <v>538</v>
      </c>
      <c r="I260" s="251" t="s">
        <v>656</v>
      </c>
      <c r="J260" s="251" t="s">
        <v>540</v>
      </c>
      <c r="K260" s="251" t="s">
        <v>657</v>
      </c>
      <c r="L260" s="251" t="s">
        <v>542</v>
      </c>
      <c r="M260" s="251" t="s">
        <v>543</v>
      </c>
      <c r="N260" s="251" t="s">
        <v>544</v>
      </c>
      <c r="O260" s="251" t="s">
        <v>662</v>
      </c>
      <c r="P260" s="251" t="s">
        <v>658</v>
      </c>
      <c r="Q260" s="251" t="s">
        <v>659</v>
      </c>
      <c r="R260" s="251">
        <v>356411</v>
      </c>
      <c r="S260" s="251" t="s">
        <v>548</v>
      </c>
      <c r="T260" s="251" t="s">
        <v>549</v>
      </c>
      <c r="U260" s="251" t="s">
        <v>663</v>
      </c>
      <c r="V260" s="251" t="s">
        <v>581</v>
      </c>
      <c r="W260" s="251" t="s">
        <v>582</v>
      </c>
      <c r="X260" s="251" t="s">
        <v>551</v>
      </c>
      <c r="Y260" s="251" t="s">
        <v>552</v>
      </c>
      <c r="Z260" s="251" t="s">
        <v>553</v>
      </c>
      <c r="AA260" s="251" t="s">
        <v>554</v>
      </c>
      <c r="AB260" s="251" t="s">
        <v>555</v>
      </c>
      <c r="AC260" s="251" t="s">
        <v>555</v>
      </c>
      <c r="AD260" s="251" t="s">
        <v>556</v>
      </c>
      <c r="AE260" s="255">
        <v>2070102</v>
      </c>
      <c r="AF260" s="251" t="str">
        <f t="shared" si="12"/>
        <v>5.</v>
      </c>
      <c r="AG260" s="251" t="str">
        <f t="shared" si="12"/>
        <v>2.</v>
      </c>
      <c r="AH260" s="251" t="str">
        <f t="shared" si="12"/>
        <v>1.</v>
      </c>
      <c r="AI260" s="251" t="str">
        <f t="shared" si="12"/>
        <v>1.</v>
      </c>
      <c r="AJ260" s="251" t="str">
        <f t="shared" si="12"/>
        <v>1.</v>
      </c>
      <c r="AK260" s="251" t="str">
        <f t="shared" si="12"/>
        <v>1.</v>
      </c>
      <c r="AL260" s="251" t="str">
        <f t="shared" si="12"/>
        <v>4.</v>
      </c>
      <c r="AM260" s="251" t="str">
        <f t="shared" si="13"/>
        <v>2.1.1.1.1.4.</v>
      </c>
    </row>
    <row r="261" spans="1:39">
      <c r="A261" s="251">
        <v>2022</v>
      </c>
      <c r="B261" s="251" t="s">
        <v>533</v>
      </c>
      <c r="C261" s="251" t="s">
        <v>534</v>
      </c>
      <c r="D261" s="251" t="s">
        <v>535</v>
      </c>
      <c r="E261" s="251" t="s">
        <v>536</v>
      </c>
      <c r="F261" s="251" t="s">
        <v>491</v>
      </c>
      <c r="G261" s="251" t="s">
        <v>537</v>
      </c>
      <c r="H261" s="251" t="s">
        <v>538</v>
      </c>
      <c r="I261" s="251" t="s">
        <v>656</v>
      </c>
      <c r="J261" s="251" t="s">
        <v>540</v>
      </c>
      <c r="K261" s="251" t="s">
        <v>657</v>
      </c>
      <c r="L261" s="251" t="s">
        <v>542</v>
      </c>
      <c r="M261" s="251" t="s">
        <v>543</v>
      </c>
      <c r="N261" s="251" t="s">
        <v>544</v>
      </c>
      <c r="O261" s="251" t="s">
        <v>662</v>
      </c>
      <c r="P261" s="251" t="s">
        <v>658</v>
      </c>
      <c r="Q261" s="251" t="s">
        <v>659</v>
      </c>
      <c r="R261" s="251">
        <v>356411</v>
      </c>
      <c r="S261" s="251" t="s">
        <v>548</v>
      </c>
      <c r="T261" s="251" t="s">
        <v>549</v>
      </c>
      <c r="U261" s="251" t="s">
        <v>663</v>
      </c>
      <c r="V261" s="251" t="s">
        <v>581</v>
      </c>
      <c r="W261" s="251" t="s">
        <v>582</v>
      </c>
      <c r="X261" s="251" t="s">
        <v>551</v>
      </c>
      <c r="Y261" s="251" t="s">
        <v>552</v>
      </c>
      <c r="Z261" s="251" t="s">
        <v>553</v>
      </c>
      <c r="AA261" s="251" t="s">
        <v>554</v>
      </c>
      <c r="AB261" s="251" t="s">
        <v>557</v>
      </c>
      <c r="AC261" s="251" t="s">
        <v>558</v>
      </c>
      <c r="AD261" s="251" t="s">
        <v>559</v>
      </c>
      <c r="AE261" s="255">
        <v>337022</v>
      </c>
      <c r="AF261" s="251" t="str">
        <f t="shared" si="12"/>
        <v>5.</v>
      </c>
      <c r="AG261" s="251" t="str">
        <f t="shared" si="12"/>
        <v>2.</v>
      </c>
      <c r="AH261" s="251" t="str">
        <f t="shared" si="12"/>
        <v>1.</v>
      </c>
      <c r="AI261" s="251" t="str">
        <f t="shared" si="12"/>
        <v>1.</v>
      </c>
      <c r="AJ261" s="251" t="str">
        <f t="shared" si="12"/>
        <v>9.</v>
      </c>
      <c r="AK261" s="251" t="str">
        <f t="shared" si="12"/>
        <v>1.</v>
      </c>
      <c r="AL261" s="251" t="str">
        <f t="shared" si="12"/>
        <v>1.</v>
      </c>
      <c r="AM261" s="251" t="str">
        <f t="shared" si="13"/>
        <v>2.1.1.9.1.1.</v>
      </c>
    </row>
    <row r="262" spans="1:39">
      <c r="A262" s="251">
        <v>2022</v>
      </c>
      <c r="B262" s="251" t="s">
        <v>533</v>
      </c>
      <c r="C262" s="251" t="s">
        <v>534</v>
      </c>
      <c r="D262" s="251" t="s">
        <v>535</v>
      </c>
      <c r="E262" s="251" t="s">
        <v>536</v>
      </c>
      <c r="F262" s="251" t="s">
        <v>491</v>
      </c>
      <c r="G262" s="251" t="s">
        <v>537</v>
      </c>
      <c r="H262" s="251" t="s">
        <v>538</v>
      </c>
      <c r="I262" s="251" t="s">
        <v>656</v>
      </c>
      <c r="J262" s="251" t="s">
        <v>540</v>
      </c>
      <c r="K262" s="251" t="s">
        <v>657</v>
      </c>
      <c r="L262" s="251" t="s">
        <v>542</v>
      </c>
      <c r="M262" s="251" t="s">
        <v>543</v>
      </c>
      <c r="N262" s="251" t="s">
        <v>544</v>
      </c>
      <c r="O262" s="251" t="s">
        <v>662</v>
      </c>
      <c r="P262" s="251" t="s">
        <v>658</v>
      </c>
      <c r="Q262" s="251" t="s">
        <v>659</v>
      </c>
      <c r="R262" s="251">
        <v>356411</v>
      </c>
      <c r="S262" s="251" t="s">
        <v>548</v>
      </c>
      <c r="T262" s="251" t="s">
        <v>549</v>
      </c>
      <c r="U262" s="251" t="s">
        <v>663</v>
      </c>
      <c r="V262" s="251" t="s">
        <v>581</v>
      </c>
      <c r="W262" s="251" t="s">
        <v>582</v>
      </c>
      <c r="X262" s="251" t="s">
        <v>551</v>
      </c>
      <c r="Y262" s="251" t="s">
        <v>552</v>
      </c>
      <c r="Z262" s="251" t="s">
        <v>553</v>
      </c>
      <c r="AA262" s="251" t="s">
        <v>554</v>
      </c>
      <c r="AB262" s="251" t="s">
        <v>557</v>
      </c>
      <c r="AC262" s="251" t="s">
        <v>558</v>
      </c>
      <c r="AD262" s="251" t="s">
        <v>560</v>
      </c>
      <c r="AE262" s="255">
        <v>38930</v>
      </c>
      <c r="AF262" s="251" t="str">
        <f t="shared" si="12"/>
        <v>5.</v>
      </c>
      <c r="AG262" s="251" t="str">
        <f t="shared" si="12"/>
        <v>2.</v>
      </c>
      <c r="AH262" s="251" t="str">
        <f t="shared" si="12"/>
        <v>1.</v>
      </c>
      <c r="AI262" s="251" t="str">
        <f t="shared" ref="AI262:AL325" si="14">LEFT(AA262,2)</f>
        <v>1.</v>
      </c>
      <c r="AJ262" s="251" t="str">
        <f t="shared" si="14"/>
        <v>9.</v>
      </c>
      <c r="AK262" s="251" t="str">
        <f t="shared" si="14"/>
        <v>1.</v>
      </c>
      <c r="AL262" s="251" t="str">
        <f t="shared" si="14"/>
        <v>3.</v>
      </c>
      <c r="AM262" s="251" t="str">
        <f t="shared" si="13"/>
        <v>2.1.1.9.1.3.</v>
      </c>
    </row>
    <row r="263" spans="1:39">
      <c r="A263" s="251">
        <v>2022</v>
      </c>
      <c r="B263" s="251" t="s">
        <v>533</v>
      </c>
      <c r="C263" s="251" t="s">
        <v>534</v>
      </c>
      <c r="D263" s="251" t="s">
        <v>535</v>
      </c>
      <c r="E263" s="251" t="s">
        <v>536</v>
      </c>
      <c r="F263" s="251" t="s">
        <v>491</v>
      </c>
      <c r="G263" s="251" t="s">
        <v>537</v>
      </c>
      <c r="H263" s="251" t="s">
        <v>538</v>
      </c>
      <c r="I263" s="251" t="s">
        <v>656</v>
      </c>
      <c r="J263" s="251" t="s">
        <v>540</v>
      </c>
      <c r="K263" s="251" t="s">
        <v>657</v>
      </c>
      <c r="L263" s="251" t="s">
        <v>542</v>
      </c>
      <c r="M263" s="251" t="s">
        <v>543</v>
      </c>
      <c r="N263" s="251" t="s">
        <v>544</v>
      </c>
      <c r="O263" s="251" t="s">
        <v>662</v>
      </c>
      <c r="P263" s="251" t="s">
        <v>658</v>
      </c>
      <c r="Q263" s="251" t="s">
        <v>659</v>
      </c>
      <c r="R263" s="251">
        <v>356411</v>
      </c>
      <c r="S263" s="251" t="s">
        <v>548</v>
      </c>
      <c r="T263" s="251" t="s">
        <v>549</v>
      </c>
      <c r="U263" s="251" t="s">
        <v>663</v>
      </c>
      <c r="V263" s="251" t="s">
        <v>581</v>
      </c>
      <c r="W263" s="251" t="s">
        <v>582</v>
      </c>
      <c r="X263" s="251" t="s">
        <v>551</v>
      </c>
      <c r="Y263" s="251" t="s">
        <v>552</v>
      </c>
      <c r="Z263" s="251" t="s">
        <v>553</v>
      </c>
      <c r="AA263" s="251" t="s">
        <v>554</v>
      </c>
      <c r="AB263" s="251" t="s">
        <v>557</v>
      </c>
      <c r="AC263" s="251" t="s">
        <v>583</v>
      </c>
      <c r="AD263" s="251" t="s">
        <v>584</v>
      </c>
      <c r="AE263" s="255">
        <v>196596</v>
      </c>
      <c r="AF263" s="251" t="str">
        <f t="shared" ref="AF263:AK326" si="15">LEFT(X263,2)</f>
        <v>5.</v>
      </c>
      <c r="AG263" s="251" t="str">
        <f t="shared" si="15"/>
        <v>2.</v>
      </c>
      <c r="AH263" s="251" t="str">
        <f t="shared" si="15"/>
        <v>1.</v>
      </c>
      <c r="AI263" s="251" t="str">
        <f t="shared" si="14"/>
        <v>1.</v>
      </c>
      <c r="AJ263" s="251" t="str">
        <f t="shared" si="14"/>
        <v>9.</v>
      </c>
      <c r="AK263" s="251" t="str">
        <f t="shared" si="14"/>
        <v>2.</v>
      </c>
      <c r="AL263" s="251" t="str">
        <f t="shared" si="14"/>
        <v>1.</v>
      </c>
      <c r="AM263" s="251" t="str">
        <f t="shared" si="13"/>
        <v>2.1.1.9.2.1.</v>
      </c>
    </row>
    <row r="264" spans="1:39">
      <c r="A264" s="251">
        <v>2022</v>
      </c>
      <c r="B264" s="251" t="s">
        <v>533</v>
      </c>
      <c r="C264" s="251" t="s">
        <v>534</v>
      </c>
      <c r="D264" s="251" t="s">
        <v>535</v>
      </c>
      <c r="E264" s="251" t="s">
        <v>536</v>
      </c>
      <c r="F264" s="251" t="s">
        <v>491</v>
      </c>
      <c r="G264" s="251" t="s">
        <v>537</v>
      </c>
      <c r="H264" s="251" t="s">
        <v>538</v>
      </c>
      <c r="I264" s="251" t="s">
        <v>656</v>
      </c>
      <c r="J264" s="251" t="s">
        <v>540</v>
      </c>
      <c r="K264" s="251" t="s">
        <v>657</v>
      </c>
      <c r="L264" s="251" t="s">
        <v>542</v>
      </c>
      <c r="M264" s="251" t="s">
        <v>543</v>
      </c>
      <c r="N264" s="251" t="s">
        <v>544</v>
      </c>
      <c r="O264" s="251" t="s">
        <v>662</v>
      </c>
      <c r="P264" s="251" t="s">
        <v>658</v>
      </c>
      <c r="Q264" s="251" t="s">
        <v>659</v>
      </c>
      <c r="R264" s="251">
        <v>356411</v>
      </c>
      <c r="S264" s="251" t="s">
        <v>548</v>
      </c>
      <c r="T264" s="251" t="s">
        <v>549</v>
      </c>
      <c r="U264" s="251" t="s">
        <v>663</v>
      </c>
      <c r="V264" s="251" t="s">
        <v>581</v>
      </c>
      <c r="W264" s="251" t="s">
        <v>582</v>
      </c>
      <c r="X264" s="251" t="s">
        <v>551</v>
      </c>
      <c r="Y264" s="251" t="s">
        <v>552</v>
      </c>
      <c r="Z264" s="251" t="s">
        <v>553</v>
      </c>
      <c r="AA264" s="251" t="s">
        <v>554</v>
      </c>
      <c r="AB264" s="251" t="s">
        <v>557</v>
      </c>
      <c r="AC264" s="251" t="s">
        <v>585</v>
      </c>
      <c r="AD264" s="251" t="s">
        <v>586</v>
      </c>
      <c r="AE264" s="255">
        <v>30332</v>
      </c>
      <c r="AF264" s="251" t="str">
        <f t="shared" si="15"/>
        <v>5.</v>
      </c>
      <c r="AG264" s="251" t="str">
        <f t="shared" si="15"/>
        <v>2.</v>
      </c>
      <c r="AH264" s="251" t="str">
        <f t="shared" si="15"/>
        <v>1.</v>
      </c>
      <c r="AI264" s="251" t="str">
        <f t="shared" si="14"/>
        <v>1.</v>
      </c>
      <c r="AJ264" s="251" t="str">
        <f t="shared" si="14"/>
        <v>9.</v>
      </c>
      <c r="AK264" s="251" t="str">
        <f t="shared" si="14"/>
        <v>3.</v>
      </c>
      <c r="AL264" s="251" t="str">
        <f t="shared" si="14"/>
        <v>99</v>
      </c>
      <c r="AM264" s="251" t="str">
        <f t="shared" si="13"/>
        <v>2.1.1.9.3.99</v>
      </c>
    </row>
    <row r="265" spans="1:39">
      <c r="A265" s="251">
        <v>2022</v>
      </c>
      <c r="B265" s="251" t="s">
        <v>533</v>
      </c>
      <c r="C265" s="251" t="s">
        <v>534</v>
      </c>
      <c r="D265" s="251" t="s">
        <v>535</v>
      </c>
      <c r="E265" s="251" t="s">
        <v>536</v>
      </c>
      <c r="F265" s="251" t="s">
        <v>491</v>
      </c>
      <c r="G265" s="251" t="s">
        <v>537</v>
      </c>
      <c r="H265" s="251" t="s">
        <v>538</v>
      </c>
      <c r="I265" s="251" t="s">
        <v>656</v>
      </c>
      <c r="J265" s="251" t="s">
        <v>540</v>
      </c>
      <c r="K265" s="251" t="s">
        <v>657</v>
      </c>
      <c r="L265" s="251" t="s">
        <v>542</v>
      </c>
      <c r="M265" s="251" t="s">
        <v>543</v>
      </c>
      <c r="N265" s="251" t="s">
        <v>544</v>
      </c>
      <c r="O265" s="251" t="s">
        <v>662</v>
      </c>
      <c r="P265" s="251" t="s">
        <v>658</v>
      </c>
      <c r="Q265" s="251" t="s">
        <v>659</v>
      </c>
      <c r="R265" s="251">
        <v>356411</v>
      </c>
      <c r="S265" s="251" t="s">
        <v>548</v>
      </c>
      <c r="T265" s="251" t="s">
        <v>549</v>
      </c>
      <c r="U265" s="251" t="s">
        <v>663</v>
      </c>
      <c r="V265" s="251" t="s">
        <v>581</v>
      </c>
      <c r="W265" s="251" t="s">
        <v>582</v>
      </c>
      <c r="X265" s="251" t="s">
        <v>551</v>
      </c>
      <c r="Y265" s="251" t="s">
        <v>552</v>
      </c>
      <c r="Z265" s="251" t="s">
        <v>553</v>
      </c>
      <c r="AA265" s="251" t="s">
        <v>561</v>
      </c>
      <c r="AB265" s="251" t="s">
        <v>562</v>
      </c>
      <c r="AC265" s="251" t="s">
        <v>562</v>
      </c>
      <c r="AD265" s="251" t="s">
        <v>563</v>
      </c>
      <c r="AE265" s="255">
        <v>181992</v>
      </c>
      <c r="AF265" s="251" t="str">
        <f t="shared" si="15"/>
        <v>5.</v>
      </c>
      <c r="AG265" s="251" t="str">
        <f t="shared" si="15"/>
        <v>2.</v>
      </c>
      <c r="AH265" s="251" t="str">
        <f t="shared" si="15"/>
        <v>1.</v>
      </c>
      <c r="AI265" s="251" t="str">
        <f t="shared" si="14"/>
        <v>3.</v>
      </c>
      <c r="AJ265" s="251" t="str">
        <f t="shared" si="14"/>
        <v>1.</v>
      </c>
      <c r="AK265" s="251" t="str">
        <f t="shared" si="14"/>
        <v>1.</v>
      </c>
      <c r="AL265" s="251" t="str">
        <f t="shared" si="14"/>
        <v>5.</v>
      </c>
      <c r="AM265" s="251" t="str">
        <f t="shared" si="13"/>
        <v>2.1.3.1.1.5.</v>
      </c>
    </row>
    <row r="266" spans="1:39">
      <c r="A266" s="251">
        <v>2022</v>
      </c>
      <c r="B266" s="251" t="s">
        <v>533</v>
      </c>
      <c r="C266" s="251" t="s">
        <v>534</v>
      </c>
      <c r="D266" s="251" t="s">
        <v>535</v>
      </c>
      <c r="E266" s="251" t="s">
        <v>536</v>
      </c>
      <c r="F266" s="251" t="s">
        <v>491</v>
      </c>
      <c r="G266" s="251" t="s">
        <v>537</v>
      </c>
      <c r="H266" s="251" t="s">
        <v>538</v>
      </c>
      <c r="I266" s="251" t="s">
        <v>656</v>
      </c>
      <c r="J266" s="251" t="s">
        <v>540</v>
      </c>
      <c r="K266" s="251" t="s">
        <v>657</v>
      </c>
      <c r="L266" s="251" t="s">
        <v>542</v>
      </c>
      <c r="M266" s="251" t="s">
        <v>543</v>
      </c>
      <c r="N266" s="251" t="s">
        <v>544</v>
      </c>
      <c r="O266" s="251" t="s">
        <v>662</v>
      </c>
      <c r="P266" s="251" t="s">
        <v>658</v>
      </c>
      <c r="Q266" s="251" t="s">
        <v>659</v>
      </c>
      <c r="R266" s="251">
        <v>356411</v>
      </c>
      <c r="S266" s="251" t="s">
        <v>548</v>
      </c>
      <c r="T266" s="251" t="s">
        <v>549</v>
      </c>
      <c r="U266" s="251" t="s">
        <v>663</v>
      </c>
      <c r="V266" s="251" t="s">
        <v>581</v>
      </c>
      <c r="W266" s="251" t="s">
        <v>582</v>
      </c>
      <c r="X266" s="251" t="s">
        <v>551</v>
      </c>
      <c r="Y266" s="251" t="s">
        <v>552</v>
      </c>
      <c r="Z266" s="251" t="s">
        <v>564</v>
      </c>
      <c r="AA266" s="251" t="s">
        <v>565</v>
      </c>
      <c r="AB266" s="251" t="s">
        <v>566</v>
      </c>
      <c r="AC266" s="251" t="s">
        <v>597</v>
      </c>
      <c r="AD266" s="251" t="s">
        <v>598</v>
      </c>
      <c r="AE266" s="255">
        <v>29083</v>
      </c>
      <c r="AF266" s="251" t="str">
        <f t="shared" si="15"/>
        <v>5.</v>
      </c>
      <c r="AG266" s="251" t="str">
        <f t="shared" si="15"/>
        <v>2.</v>
      </c>
      <c r="AH266" s="251" t="str">
        <f t="shared" si="15"/>
        <v>3.</v>
      </c>
      <c r="AI266" s="251" t="str">
        <f t="shared" si="14"/>
        <v>2.</v>
      </c>
      <c r="AJ266" s="251" t="str">
        <f t="shared" si="14"/>
        <v>2.</v>
      </c>
      <c r="AK266" s="251" t="str">
        <f t="shared" si="14"/>
        <v>1.</v>
      </c>
      <c r="AL266" s="251" t="str">
        <f t="shared" si="14"/>
        <v>1.</v>
      </c>
      <c r="AM266" s="251" t="str">
        <f t="shared" si="13"/>
        <v>2.3.2.2.1.1.</v>
      </c>
    </row>
    <row r="267" spans="1:39">
      <c r="A267" s="251">
        <v>2022</v>
      </c>
      <c r="B267" s="251" t="s">
        <v>533</v>
      </c>
      <c r="C267" s="251" t="s">
        <v>534</v>
      </c>
      <c r="D267" s="251" t="s">
        <v>535</v>
      </c>
      <c r="E267" s="251" t="s">
        <v>536</v>
      </c>
      <c r="F267" s="251" t="s">
        <v>491</v>
      </c>
      <c r="G267" s="251" t="s">
        <v>537</v>
      </c>
      <c r="H267" s="251" t="s">
        <v>538</v>
      </c>
      <c r="I267" s="251" t="s">
        <v>656</v>
      </c>
      <c r="J267" s="251" t="s">
        <v>540</v>
      </c>
      <c r="K267" s="251" t="s">
        <v>657</v>
      </c>
      <c r="L267" s="251" t="s">
        <v>542</v>
      </c>
      <c r="M267" s="251" t="s">
        <v>543</v>
      </c>
      <c r="N267" s="251" t="s">
        <v>544</v>
      </c>
      <c r="O267" s="251" t="s">
        <v>662</v>
      </c>
      <c r="P267" s="251" t="s">
        <v>658</v>
      </c>
      <c r="Q267" s="251" t="s">
        <v>659</v>
      </c>
      <c r="R267" s="251">
        <v>356411</v>
      </c>
      <c r="S267" s="251" t="s">
        <v>548</v>
      </c>
      <c r="T267" s="251" t="s">
        <v>549</v>
      </c>
      <c r="U267" s="251" t="s">
        <v>663</v>
      </c>
      <c r="V267" s="251" t="s">
        <v>581</v>
      </c>
      <c r="W267" s="251" t="s">
        <v>582</v>
      </c>
      <c r="X267" s="251" t="s">
        <v>551</v>
      </c>
      <c r="Y267" s="251" t="s">
        <v>552</v>
      </c>
      <c r="Z267" s="251" t="s">
        <v>564</v>
      </c>
      <c r="AA267" s="251" t="s">
        <v>565</v>
      </c>
      <c r="AB267" s="251" t="s">
        <v>566</v>
      </c>
      <c r="AC267" s="251" t="s">
        <v>597</v>
      </c>
      <c r="AD267" s="251" t="s">
        <v>599</v>
      </c>
      <c r="AE267" s="255">
        <v>2418</v>
      </c>
      <c r="AF267" s="251" t="str">
        <f t="shared" si="15"/>
        <v>5.</v>
      </c>
      <c r="AG267" s="251" t="str">
        <f t="shared" si="15"/>
        <v>2.</v>
      </c>
      <c r="AH267" s="251" t="str">
        <f t="shared" si="15"/>
        <v>3.</v>
      </c>
      <c r="AI267" s="251" t="str">
        <f t="shared" si="14"/>
        <v>2.</v>
      </c>
      <c r="AJ267" s="251" t="str">
        <f t="shared" si="14"/>
        <v>2.</v>
      </c>
      <c r="AK267" s="251" t="str">
        <f t="shared" si="14"/>
        <v>1.</v>
      </c>
      <c r="AL267" s="251" t="str">
        <f t="shared" si="14"/>
        <v>2.</v>
      </c>
      <c r="AM267" s="251" t="str">
        <f t="shared" si="13"/>
        <v>2.3.2.2.1.2.</v>
      </c>
    </row>
    <row r="268" spans="1:39">
      <c r="A268" s="251">
        <v>2022</v>
      </c>
      <c r="B268" s="251" t="s">
        <v>533</v>
      </c>
      <c r="C268" s="251" t="s">
        <v>534</v>
      </c>
      <c r="D268" s="251" t="s">
        <v>535</v>
      </c>
      <c r="E268" s="251" t="s">
        <v>536</v>
      </c>
      <c r="F268" s="251" t="s">
        <v>491</v>
      </c>
      <c r="G268" s="251" t="s">
        <v>537</v>
      </c>
      <c r="H268" s="251" t="s">
        <v>538</v>
      </c>
      <c r="I268" s="251" t="s">
        <v>656</v>
      </c>
      <c r="J268" s="251" t="s">
        <v>540</v>
      </c>
      <c r="K268" s="251" t="s">
        <v>657</v>
      </c>
      <c r="L268" s="251" t="s">
        <v>542</v>
      </c>
      <c r="M268" s="251" t="s">
        <v>543</v>
      </c>
      <c r="N268" s="251" t="s">
        <v>544</v>
      </c>
      <c r="O268" s="251" t="s">
        <v>662</v>
      </c>
      <c r="P268" s="251" t="s">
        <v>658</v>
      </c>
      <c r="Q268" s="251" t="s">
        <v>659</v>
      </c>
      <c r="R268" s="251">
        <v>356411</v>
      </c>
      <c r="S268" s="251" t="s">
        <v>548</v>
      </c>
      <c r="T268" s="251" t="s">
        <v>549</v>
      </c>
      <c r="U268" s="251" t="s">
        <v>663</v>
      </c>
      <c r="V268" s="251" t="s">
        <v>581</v>
      </c>
      <c r="W268" s="251" t="s">
        <v>582</v>
      </c>
      <c r="X268" s="251" t="s">
        <v>551</v>
      </c>
      <c r="Y268" s="251" t="s">
        <v>552</v>
      </c>
      <c r="Z268" s="251" t="s">
        <v>564</v>
      </c>
      <c r="AA268" s="251" t="s">
        <v>565</v>
      </c>
      <c r="AB268" s="251" t="s">
        <v>566</v>
      </c>
      <c r="AC268" s="251" t="s">
        <v>600</v>
      </c>
      <c r="AD268" s="251" t="s">
        <v>601</v>
      </c>
      <c r="AE268" s="255">
        <v>9059</v>
      </c>
      <c r="AF268" s="251" t="str">
        <f t="shared" si="15"/>
        <v>5.</v>
      </c>
      <c r="AG268" s="251" t="str">
        <f t="shared" si="15"/>
        <v>2.</v>
      </c>
      <c r="AH268" s="251" t="str">
        <f t="shared" si="15"/>
        <v>3.</v>
      </c>
      <c r="AI268" s="251" t="str">
        <f t="shared" si="14"/>
        <v>2.</v>
      </c>
      <c r="AJ268" s="251" t="str">
        <f t="shared" si="14"/>
        <v>2.</v>
      </c>
      <c r="AK268" s="251" t="str">
        <f t="shared" si="14"/>
        <v>2.</v>
      </c>
      <c r="AL268" s="251" t="str">
        <f t="shared" si="14"/>
        <v>1.</v>
      </c>
      <c r="AM268" s="251" t="str">
        <f t="shared" si="13"/>
        <v>2.3.2.2.2.1.</v>
      </c>
    </row>
    <row r="269" spans="1:39">
      <c r="A269" s="251">
        <v>2022</v>
      </c>
      <c r="B269" s="251" t="s">
        <v>533</v>
      </c>
      <c r="C269" s="251" t="s">
        <v>534</v>
      </c>
      <c r="D269" s="251" t="s">
        <v>535</v>
      </c>
      <c r="E269" s="251" t="s">
        <v>536</v>
      </c>
      <c r="F269" s="251" t="s">
        <v>491</v>
      </c>
      <c r="G269" s="251" t="s">
        <v>537</v>
      </c>
      <c r="H269" s="251" t="s">
        <v>538</v>
      </c>
      <c r="I269" s="251" t="s">
        <v>656</v>
      </c>
      <c r="J269" s="251" t="s">
        <v>540</v>
      </c>
      <c r="K269" s="251" t="s">
        <v>657</v>
      </c>
      <c r="L269" s="251" t="s">
        <v>542</v>
      </c>
      <c r="M269" s="251" t="s">
        <v>543</v>
      </c>
      <c r="N269" s="251" t="s">
        <v>544</v>
      </c>
      <c r="O269" s="251" t="s">
        <v>662</v>
      </c>
      <c r="P269" s="251" t="s">
        <v>658</v>
      </c>
      <c r="Q269" s="251" t="s">
        <v>659</v>
      </c>
      <c r="R269" s="251">
        <v>356411</v>
      </c>
      <c r="S269" s="251" t="s">
        <v>548</v>
      </c>
      <c r="T269" s="251" t="s">
        <v>549</v>
      </c>
      <c r="U269" s="251" t="s">
        <v>663</v>
      </c>
      <c r="V269" s="251" t="s">
        <v>581</v>
      </c>
      <c r="W269" s="251" t="s">
        <v>582</v>
      </c>
      <c r="X269" s="251" t="s">
        <v>551</v>
      </c>
      <c r="Y269" s="251" t="s">
        <v>552</v>
      </c>
      <c r="Z269" s="251" t="s">
        <v>564</v>
      </c>
      <c r="AA269" s="251" t="s">
        <v>565</v>
      </c>
      <c r="AB269" s="251" t="s">
        <v>566</v>
      </c>
      <c r="AC269" s="251" t="s">
        <v>600</v>
      </c>
      <c r="AD269" s="251" t="s">
        <v>602</v>
      </c>
      <c r="AE269" s="255">
        <v>1696</v>
      </c>
      <c r="AF269" s="251" t="str">
        <f t="shared" si="15"/>
        <v>5.</v>
      </c>
      <c r="AG269" s="251" t="str">
        <f t="shared" si="15"/>
        <v>2.</v>
      </c>
      <c r="AH269" s="251" t="str">
        <f t="shared" si="15"/>
        <v>3.</v>
      </c>
      <c r="AI269" s="251" t="str">
        <f t="shared" si="14"/>
        <v>2.</v>
      </c>
      <c r="AJ269" s="251" t="str">
        <f t="shared" si="14"/>
        <v>2.</v>
      </c>
      <c r="AK269" s="251" t="str">
        <f t="shared" si="14"/>
        <v>2.</v>
      </c>
      <c r="AL269" s="251" t="str">
        <f t="shared" si="14"/>
        <v>2.</v>
      </c>
      <c r="AM269" s="251" t="str">
        <f t="shared" si="13"/>
        <v>2.3.2.2.2.2.</v>
      </c>
    </row>
    <row r="270" spans="1:39">
      <c r="A270" s="251">
        <v>2022</v>
      </c>
      <c r="B270" s="251" t="s">
        <v>533</v>
      </c>
      <c r="C270" s="251" t="s">
        <v>534</v>
      </c>
      <c r="D270" s="251" t="s">
        <v>535</v>
      </c>
      <c r="E270" s="251" t="s">
        <v>536</v>
      </c>
      <c r="F270" s="251" t="s">
        <v>491</v>
      </c>
      <c r="G270" s="251" t="s">
        <v>537</v>
      </c>
      <c r="H270" s="251" t="s">
        <v>538</v>
      </c>
      <c r="I270" s="251" t="s">
        <v>656</v>
      </c>
      <c r="J270" s="251" t="s">
        <v>540</v>
      </c>
      <c r="K270" s="251" t="s">
        <v>657</v>
      </c>
      <c r="L270" s="251" t="s">
        <v>542</v>
      </c>
      <c r="M270" s="251" t="s">
        <v>543</v>
      </c>
      <c r="N270" s="251" t="s">
        <v>544</v>
      </c>
      <c r="O270" s="251" t="s">
        <v>662</v>
      </c>
      <c r="P270" s="251" t="s">
        <v>658</v>
      </c>
      <c r="Q270" s="251" t="s">
        <v>659</v>
      </c>
      <c r="R270" s="251">
        <v>356411</v>
      </c>
      <c r="S270" s="251" t="s">
        <v>548</v>
      </c>
      <c r="T270" s="251" t="s">
        <v>549</v>
      </c>
      <c r="U270" s="251" t="s">
        <v>663</v>
      </c>
      <c r="V270" s="251" t="s">
        <v>581</v>
      </c>
      <c r="W270" s="251" t="s">
        <v>582</v>
      </c>
      <c r="X270" s="251" t="s">
        <v>551</v>
      </c>
      <c r="Y270" s="251" t="s">
        <v>552</v>
      </c>
      <c r="Z270" s="251" t="s">
        <v>564</v>
      </c>
      <c r="AA270" s="251" t="s">
        <v>565</v>
      </c>
      <c r="AB270" s="251" t="s">
        <v>569</v>
      </c>
      <c r="AC270" s="251" t="s">
        <v>570</v>
      </c>
      <c r="AD270" s="251" t="s">
        <v>603</v>
      </c>
      <c r="AE270" s="255">
        <v>139208</v>
      </c>
      <c r="AF270" s="251" t="str">
        <f t="shared" si="15"/>
        <v>5.</v>
      </c>
      <c r="AG270" s="251" t="str">
        <f t="shared" si="15"/>
        <v>2.</v>
      </c>
      <c r="AH270" s="251" t="str">
        <f t="shared" si="15"/>
        <v>3.</v>
      </c>
      <c r="AI270" s="251" t="str">
        <f t="shared" si="14"/>
        <v>2.</v>
      </c>
      <c r="AJ270" s="251" t="str">
        <f t="shared" si="14"/>
        <v>3.</v>
      </c>
      <c r="AK270" s="251" t="str">
        <f t="shared" si="14"/>
        <v>1.</v>
      </c>
      <c r="AL270" s="251" t="str">
        <f t="shared" si="14"/>
        <v>1.</v>
      </c>
      <c r="AM270" s="251" t="str">
        <f t="shared" si="13"/>
        <v>2.3.2.3.1.1.</v>
      </c>
    </row>
    <row r="271" spans="1:39">
      <c r="A271" s="251">
        <v>2022</v>
      </c>
      <c r="B271" s="251" t="s">
        <v>533</v>
      </c>
      <c r="C271" s="251" t="s">
        <v>534</v>
      </c>
      <c r="D271" s="251" t="s">
        <v>535</v>
      </c>
      <c r="E271" s="251" t="s">
        <v>536</v>
      </c>
      <c r="F271" s="251" t="s">
        <v>491</v>
      </c>
      <c r="G271" s="251" t="s">
        <v>537</v>
      </c>
      <c r="H271" s="251" t="s">
        <v>538</v>
      </c>
      <c r="I271" s="251" t="s">
        <v>656</v>
      </c>
      <c r="J271" s="251" t="s">
        <v>540</v>
      </c>
      <c r="K271" s="251" t="s">
        <v>657</v>
      </c>
      <c r="L271" s="251" t="s">
        <v>542</v>
      </c>
      <c r="M271" s="251" t="s">
        <v>543</v>
      </c>
      <c r="N271" s="251" t="s">
        <v>544</v>
      </c>
      <c r="O271" s="251" t="s">
        <v>662</v>
      </c>
      <c r="P271" s="251" t="s">
        <v>658</v>
      </c>
      <c r="Q271" s="251" t="s">
        <v>659</v>
      </c>
      <c r="R271" s="251">
        <v>356411</v>
      </c>
      <c r="S271" s="251" t="s">
        <v>548</v>
      </c>
      <c r="T271" s="251" t="s">
        <v>549</v>
      </c>
      <c r="U271" s="251" t="s">
        <v>663</v>
      </c>
      <c r="V271" s="251" t="s">
        <v>581</v>
      </c>
      <c r="W271" s="251" t="s">
        <v>582</v>
      </c>
      <c r="X271" s="251" t="s">
        <v>551</v>
      </c>
      <c r="Y271" s="251" t="s">
        <v>552</v>
      </c>
      <c r="Z271" s="251" t="s">
        <v>564</v>
      </c>
      <c r="AA271" s="251" t="s">
        <v>565</v>
      </c>
      <c r="AB271" s="251" t="s">
        <v>569</v>
      </c>
      <c r="AC271" s="251" t="s">
        <v>570</v>
      </c>
      <c r="AD271" s="251" t="s">
        <v>571</v>
      </c>
      <c r="AE271" s="255">
        <v>235773</v>
      </c>
      <c r="AF271" s="251" t="str">
        <f t="shared" si="15"/>
        <v>5.</v>
      </c>
      <c r="AG271" s="251" t="str">
        <f t="shared" si="15"/>
        <v>2.</v>
      </c>
      <c r="AH271" s="251" t="str">
        <f t="shared" si="15"/>
        <v>3.</v>
      </c>
      <c r="AI271" s="251" t="str">
        <f t="shared" si="14"/>
        <v>2.</v>
      </c>
      <c r="AJ271" s="251" t="str">
        <f t="shared" si="14"/>
        <v>3.</v>
      </c>
      <c r="AK271" s="251" t="str">
        <f t="shared" si="14"/>
        <v>1.</v>
      </c>
      <c r="AL271" s="251" t="str">
        <f t="shared" si="14"/>
        <v>2.</v>
      </c>
      <c r="AM271" s="251" t="str">
        <f t="shared" si="13"/>
        <v>2.3.2.3.1.2.</v>
      </c>
    </row>
    <row r="272" spans="1:39">
      <c r="A272" s="251">
        <v>2022</v>
      </c>
      <c r="B272" s="251" t="s">
        <v>533</v>
      </c>
      <c r="C272" s="251" t="s">
        <v>534</v>
      </c>
      <c r="D272" s="251" t="s">
        <v>535</v>
      </c>
      <c r="E272" s="251" t="s">
        <v>536</v>
      </c>
      <c r="F272" s="251" t="s">
        <v>491</v>
      </c>
      <c r="G272" s="251" t="s">
        <v>537</v>
      </c>
      <c r="H272" s="251" t="s">
        <v>538</v>
      </c>
      <c r="I272" s="251" t="s">
        <v>656</v>
      </c>
      <c r="J272" s="251" t="s">
        <v>540</v>
      </c>
      <c r="K272" s="251" t="s">
        <v>657</v>
      </c>
      <c r="L272" s="251" t="s">
        <v>542</v>
      </c>
      <c r="M272" s="251" t="s">
        <v>543</v>
      </c>
      <c r="N272" s="251" t="s">
        <v>544</v>
      </c>
      <c r="O272" s="251" t="s">
        <v>662</v>
      </c>
      <c r="P272" s="251" t="s">
        <v>658</v>
      </c>
      <c r="Q272" s="251" t="s">
        <v>659</v>
      </c>
      <c r="R272" s="251">
        <v>356411</v>
      </c>
      <c r="S272" s="251" t="s">
        <v>548</v>
      </c>
      <c r="T272" s="251" t="s">
        <v>549</v>
      </c>
      <c r="U272" s="251" t="s">
        <v>663</v>
      </c>
      <c r="V272" s="251" t="s">
        <v>581</v>
      </c>
      <c r="W272" s="251" t="s">
        <v>582</v>
      </c>
      <c r="X272" s="251" t="s">
        <v>551</v>
      </c>
      <c r="Y272" s="251" t="s">
        <v>552</v>
      </c>
      <c r="Z272" s="251" t="s">
        <v>564</v>
      </c>
      <c r="AA272" s="251" t="s">
        <v>565</v>
      </c>
      <c r="AB272" s="251" t="s">
        <v>604</v>
      </c>
      <c r="AC272" s="251" t="s">
        <v>607</v>
      </c>
      <c r="AD272" s="251" t="s">
        <v>608</v>
      </c>
      <c r="AE272" s="255">
        <v>14810</v>
      </c>
      <c r="AF272" s="251" t="str">
        <f t="shared" si="15"/>
        <v>5.</v>
      </c>
      <c r="AG272" s="251" t="str">
        <f t="shared" si="15"/>
        <v>2.</v>
      </c>
      <c r="AH272" s="251" t="str">
        <f t="shared" si="15"/>
        <v>3.</v>
      </c>
      <c r="AI272" s="251" t="str">
        <f t="shared" si="14"/>
        <v>2.</v>
      </c>
      <c r="AJ272" s="251" t="str">
        <f t="shared" si="14"/>
        <v>4.</v>
      </c>
      <c r="AK272" s="251" t="str">
        <f t="shared" si="14"/>
        <v>7.</v>
      </c>
      <c r="AL272" s="251" t="str">
        <f t="shared" si="14"/>
        <v>1.</v>
      </c>
      <c r="AM272" s="251" t="str">
        <f t="shared" si="13"/>
        <v>2.3.2.4.7.1.</v>
      </c>
    </row>
    <row r="273" spans="1:39">
      <c r="A273" s="251">
        <v>2022</v>
      </c>
      <c r="B273" s="251" t="s">
        <v>533</v>
      </c>
      <c r="C273" s="251" t="s">
        <v>534</v>
      </c>
      <c r="D273" s="251" t="s">
        <v>535</v>
      </c>
      <c r="E273" s="251" t="s">
        <v>536</v>
      </c>
      <c r="F273" s="251" t="s">
        <v>491</v>
      </c>
      <c r="G273" s="251" t="s">
        <v>537</v>
      </c>
      <c r="H273" s="251" t="s">
        <v>538</v>
      </c>
      <c r="I273" s="251" t="s">
        <v>656</v>
      </c>
      <c r="J273" s="251" t="s">
        <v>540</v>
      </c>
      <c r="K273" s="251" t="s">
        <v>657</v>
      </c>
      <c r="L273" s="251" t="s">
        <v>542</v>
      </c>
      <c r="M273" s="251" t="s">
        <v>543</v>
      </c>
      <c r="N273" s="251" t="s">
        <v>544</v>
      </c>
      <c r="O273" s="251" t="s">
        <v>662</v>
      </c>
      <c r="P273" s="251" t="s">
        <v>658</v>
      </c>
      <c r="Q273" s="251" t="s">
        <v>659</v>
      </c>
      <c r="R273" s="251">
        <v>356411</v>
      </c>
      <c r="S273" s="251" t="s">
        <v>548</v>
      </c>
      <c r="T273" s="251" t="s">
        <v>549</v>
      </c>
      <c r="U273" s="251" t="s">
        <v>663</v>
      </c>
      <c r="V273" s="251" t="s">
        <v>581</v>
      </c>
      <c r="W273" s="251" t="s">
        <v>582</v>
      </c>
      <c r="X273" s="251" t="s">
        <v>551</v>
      </c>
      <c r="Y273" s="251" t="s">
        <v>552</v>
      </c>
      <c r="Z273" s="251" t="s">
        <v>564</v>
      </c>
      <c r="AA273" s="251" t="s">
        <v>565</v>
      </c>
      <c r="AB273" s="251" t="s">
        <v>572</v>
      </c>
      <c r="AC273" s="251" t="s">
        <v>573</v>
      </c>
      <c r="AD273" s="251" t="s">
        <v>574</v>
      </c>
      <c r="AE273" s="255">
        <v>1044174</v>
      </c>
      <c r="AF273" s="251" t="str">
        <f t="shared" si="15"/>
        <v>5.</v>
      </c>
      <c r="AG273" s="251" t="str">
        <f t="shared" si="15"/>
        <v>2.</v>
      </c>
      <c r="AH273" s="251" t="str">
        <f t="shared" si="15"/>
        <v>3.</v>
      </c>
      <c r="AI273" s="251" t="str">
        <f t="shared" si="14"/>
        <v>2.</v>
      </c>
      <c r="AJ273" s="251" t="str">
        <f t="shared" si="14"/>
        <v>5.</v>
      </c>
      <c r="AK273" s="251" t="str">
        <f t="shared" si="14"/>
        <v>1.</v>
      </c>
      <c r="AL273" s="251" t="str">
        <f t="shared" si="14"/>
        <v>1.</v>
      </c>
      <c r="AM273" s="251" t="str">
        <f t="shared" si="13"/>
        <v>2.3.2.5.1.1.</v>
      </c>
    </row>
    <row r="274" spans="1:39">
      <c r="A274" s="251">
        <v>2022</v>
      </c>
      <c r="B274" s="251" t="s">
        <v>533</v>
      </c>
      <c r="C274" s="251" t="s">
        <v>534</v>
      </c>
      <c r="D274" s="251" t="s">
        <v>535</v>
      </c>
      <c r="E274" s="251" t="s">
        <v>536</v>
      </c>
      <c r="F274" s="251" t="s">
        <v>491</v>
      </c>
      <c r="G274" s="251" t="s">
        <v>537</v>
      </c>
      <c r="H274" s="251" t="s">
        <v>538</v>
      </c>
      <c r="I274" s="251" t="s">
        <v>656</v>
      </c>
      <c r="J274" s="251" t="s">
        <v>540</v>
      </c>
      <c r="K274" s="251" t="s">
        <v>657</v>
      </c>
      <c r="L274" s="251" t="s">
        <v>542</v>
      </c>
      <c r="M274" s="251" t="s">
        <v>543</v>
      </c>
      <c r="N274" s="251" t="s">
        <v>544</v>
      </c>
      <c r="O274" s="251" t="s">
        <v>662</v>
      </c>
      <c r="P274" s="251" t="s">
        <v>658</v>
      </c>
      <c r="Q274" s="251" t="s">
        <v>659</v>
      </c>
      <c r="R274" s="251">
        <v>356411</v>
      </c>
      <c r="S274" s="251" t="s">
        <v>548</v>
      </c>
      <c r="T274" s="251" t="s">
        <v>549</v>
      </c>
      <c r="U274" s="251" t="s">
        <v>663</v>
      </c>
      <c r="V274" s="251" t="s">
        <v>581</v>
      </c>
      <c r="W274" s="251" t="s">
        <v>582</v>
      </c>
      <c r="X274" s="251" t="s">
        <v>551</v>
      </c>
      <c r="Y274" s="251" t="s">
        <v>552</v>
      </c>
      <c r="Z274" s="251" t="s">
        <v>564</v>
      </c>
      <c r="AA274" s="251" t="s">
        <v>565</v>
      </c>
      <c r="AB274" s="251" t="s">
        <v>575</v>
      </c>
      <c r="AC274" s="251" t="s">
        <v>576</v>
      </c>
      <c r="AD274" s="251" t="s">
        <v>577</v>
      </c>
      <c r="AE274" s="255">
        <v>587675</v>
      </c>
      <c r="AF274" s="251" t="str">
        <f t="shared" si="15"/>
        <v>5.</v>
      </c>
      <c r="AG274" s="251" t="str">
        <f t="shared" si="15"/>
        <v>2.</v>
      </c>
      <c r="AH274" s="251" t="str">
        <f t="shared" si="15"/>
        <v>3.</v>
      </c>
      <c r="AI274" s="251" t="str">
        <f t="shared" si="14"/>
        <v>2.</v>
      </c>
      <c r="AJ274" s="251" t="str">
        <f t="shared" si="14"/>
        <v>6.</v>
      </c>
      <c r="AK274" s="251" t="str">
        <f t="shared" si="14"/>
        <v>3.</v>
      </c>
      <c r="AL274" s="251" t="str">
        <f t="shared" si="14"/>
        <v>4.</v>
      </c>
      <c r="AM274" s="251" t="str">
        <f t="shared" si="13"/>
        <v>2.3.2.6.3.4.</v>
      </c>
    </row>
    <row r="275" spans="1:39">
      <c r="A275" s="251">
        <v>2022</v>
      </c>
      <c r="B275" s="251" t="s">
        <v>533</v>
      </c>
      <c r="C275" s="251" t="s">
        <v>534</v>
      </c>
      <c r="D275" s="251" t="s">
        <v>535</v>
      </c>
      <c r="E275" s="251" t="s">
        <v>536</v>
      </c>
      <c r="F275" s="251" t="s">
        <v>491</v>
      </c>
      <c r="G275" s="251" t="s">
        <v>537</v>
      </c>
      <c r="H275" s="251" t="s">
        <v>538</v>
      </c>
      <c r="I275" s="251" t="s">
        <v>656</v>
      </c>
      <c r="J275" s="251" t="s">
        <v>540</v>
      </c>
      <c r="K275" s="251" t="s">
        <v>657</v>
      </c>
      <c r="L275" s="251" t="s">
        <v>542</v>
      </c>
      <c r="M275" s="251" t="s">
        <v>543</v>
      </c>
      <c r="N275" s="251" t="s">
        <v>544</v>
      </c>
      <c r="O275" s="251" t="s">
        <v>662</v>
      </c>
      <c r="P275" s="251" t="s">
        <v>658</v>
      </c>
      <c r="Q275" s="251" t="s">
        <v>659</v>
      </c>
      <c r="R275" s="251">
        <v>356411</v>
      </c>
      <c r="S275" s="251" t="s">
        <v>548</v>
      </c>
      <c r="T275" s="251" t="s">
        <v>549</v>
      </c>
      <c r="U275" s="251" t="s">
        <v>663</v>
      </c>
      <c r="V275" s="251" t="s">
        <v>581</v>
      </c>
      <c r="W275" s="251" t="s">
        <v>582</v>
      </c>
      <c r="X275" s="251" t="s">
        <v>551</v>
      </c>
      <c r="Y275" s="251" t="s">
        <v>552</v>
      </c>
      <c r="Z275" s="251" t="s">
        <v>564</v>
      </c>
      <c r="AA275" s="251" t="s">
        <v>565</v>
      </c>
      <c r="AB275" s="251" t="s">
        <v>575</v>
      </c>
      <c r="AC275" s="251" t="s">
        <v>576</v>
      </c>
      <c r="AD275" s="251" t="s">
        <v>612</v>
      </c>
      <c r="AE275" s="255">
        <v>6812</v>
      </c>
      <c r="AF275" s="251" t="str">
        <f t="shared" si="15"/>
        <v>5.</v>
      </c>
      <c r="AG275" s="251" t="str">
        <f t="shared" si="15"/>
        <v>2.</v>
      </c>
      <c r="AH275" s="251" t="str">
        <f t="shared" si="15"/>
        <v>3.</v>
      </c>
      <c r="AI275" s="251" t="str">
        <f t="shared" si="14"/>
        <v>2.</v>
      </c>
      <c r="AJ275" s="251" t="str">
        <f t="shared" si="14"/>
        <v>6.</v>
      </c>
      <c r="AK275" s="251" t="str">
        <f t="shared" si="14"/>
        <v>3.</v>
      </c>
      <c r="AL275" s="251" t="str">
        <f t="shared" si="14"/>
        <v>99</v>
      </c>
      <c r="AM275" s="251" t="str">
        <f t="shared" si="13"/>
        <v>2.3.2.6.3.99</v>
      </c>
    </row>
    <row r="276" spans="1:39">
      <c r="A276" s="251">
        <v>2022</v>
      </c>
      <c r="B276" s="251" t="s">
        <v>533</v>
      </c>
      <c r="C276" s="251" t="s">
        <v>534</v>
      </c>
      <c r="D276" s="251" t="s">
        <v>535</v>
      </c>
      <c r="E276" s="251" t="s">
        <v>536</v>
      </c>
      <c r="F276" s="251" t="s">
        <v>491</v>
      </c>
      <c r="G276" s="251" t="s">
        <v>537</v>
      </c>
      <c r="H276" s="251" t="s">
        <v>538</v>
      </c>
      <c r="I276" s="251" t="s">
        <v>656</v>
      </c>
      <c r="J276" s="251" t="s">
        <v>540</v>
      </c>
      <c r="K276" s="251" t="s">
        <v>657</v>
      </c>
      <c r="L276" s="251" t="s">
        <v>542</v>
      </c>
      <c r="M276" s="251" t="s">
        <v>543</v>
      </c>
      <c r="N276" s="251" t="s">
        <v>544</v>
      </c>
      <c r="O276" s="251" t="s">
        <v>662</v>
      </c>
      <c r="P276" s="251" t="s">
        <v>658</v>
      </c>
      <c r="Q276" s="251" t="s">
        <v>659</v>
      </c>
      <c r="R276" s="251">
        <v>356411</v>
      </c>
      <c r="S276" s="251" t="s">
        <v>548</v>
      </c>
      <c r="T276" s="251" t="s">
        <v>549</v>
      </c>
      <c r="U276" s="251" t="s">
        <v>663</v>
      </c>
      <c r="V276" s="251" t="s">
        <v>581</v>
      </c>
      <c r="W276" s="251" t="s">
        <v>582</v>
      </c>
      <c r="X276" s="251" t="s">
        <v>551</v>
      </c>
      <c r="Y276" s="251" t="s">
        <v>552</v>
      </c>
      <c r="Z276" s="251" t="s">
        <v>564</v>
      </c>
      <c r="AA276" s="251" t="s">
        <v>565</v>
      </c>
      <c r="AB276" s="251" t="s">
        <v>613</v>
      </c>
      <c r="AC276" s="251" t="s">
        <v>614</v>
      </c>
      <c r="AD276" s="251" t="s">
        <v>614</v>
      </c>
      <c r="AE276" s="255">
        <v>3027184</v>
      </c>
      <c r="AF276" s="251" t="str">
        <f t="shared" si="15"/>
        <v>5.</v>
      </c>
      <c r="AG276" s="251" t="str">
        <f t="shared" si="15"/>
        <v>2.</v>
      </c>
      <c r="AH276" s="251" t="str">
        <f t="shared" si="15"/>
        <v>3.</v>
      </c>
      <c r="AI276" s="251" t="str">
        <f t="shared" si="14"/>
        <v>2.</v>
      </c>
      <c r="AJ276" s="251" t="str">
        <f t="shared" si="14"/>
        <v>8.</v>
      </c>
      <c r="AK276" s="251" t="str">
        <f t="shared" si="14"/>
        <v>1.</v>
      </c>
      <c r="AL276" s="251" t="str">
        <f t="shared" si="14"/>
        <v>1.</v>
      </c>
      <c r="AM276" s="251" t="str">
        <f t="shared" si="13"/>
        <v>2.3.2.8.1.1.</v>
      </c>
    </row>
    <row r="277" spans="1:39">
      <c r="A277" s="251">
        <v>2022</v>
      </c>
      <c r="B277" s="251" t="s">
        <v>533</v>
      </c>
      <c r="C277" s="251" t="s">
        <v>534</v>
      </c>
      <c r="D277" s="251" t="s">
        <v>535</v>
      </c>
      <c r="E277" s="251" t="s">
        <v>536</v>
      </c>
      <c r="F277" s="251" t="s">
        <v>491</v>
      </c>
      <c r="G277" s="251" t="s">
        <v>537</v>
      </c>
      <c r="H277" s="251" t="s">
        <v>538</v>
      </c>
      <c r="I277" s="251" t="s">
        <v>656</v>
      </c>
      <c r="J277" s="251" t="s">
        <v>540</v>
      </c>
      <c r="K277" s="251" t="s">
        <v>657</v>
      </c>
      <c r="L277" s="251" t="s">
        <v>542</v>
      </c>
      <c r="M277" s="251" t="s">
        <v>543</v>
      </c>
      <c r="N277" s="251" t="s">
        <v>544</v>
      </c>
      <c r="O277" s="251" t="s">
        <v>662</v>
      </c>
      <c r="P277" s="251" t="s">
        <v>658</v>
      </c>
      <c r="Q277" s="251" t="s">
        <v>659</v>
      </c>
      <c r="R277" s="251">
        <v>356411</v>
      </c>
      <c r="S277" s="251" t="s">
        <v>548</v>
      </c>
      <c r="T277" s="251" t="s">
        <v>549</v>
      </c>
      <c r="U277" s="251" t="s">
        <v>663</v>
      </c>
      <c r="V277" s="251" t="s">
        <v>581</v>
      </c>
      <c r="W277" s="251" t="s">
        <v>582</v>
      </c>
      <c r="X277" s="251" t="s">
        <v>551</v>
      </c>
      <c r="Y277" s="251" t="s">
        <v>552</v>
      </c>
      <c r="Z277" s="251" t="s">
        <v>564</v>
      </c>
      <c r="AA277" s="251" t="s">
        <v>565</v>
      </c>
      <c r="AB277" s="251" t="s">
        <v>613</v>
      </c>
      <c r="AC277" s="251" t="s">
        <v>614</v>
      </c>
      <c r="AD277" s="251" t="s">
        <v>615</v>
      </c>
      <c r="AE277" s="255">
        <v>246130</v>
      </c>
      <c r="AF277" s="251" t="str">
        <f t="shared" si="15"/>
        <v>5.</v>
      </c>
      <c r="AG277" s="251" t="str">
        <f t="shared" si="15"/>
        <v>2.</v>
      </c>
      <c r="AH277" s="251" t="str">
        <f t="shared" si="15"/>
        <v>3.</v>
      </c>
      <c r="AI277" s="251" t="str">
        <f t="shared" si="14"/>
        <v>2.</v>
      </c>
      <c r="AJ277" s="251" t="str">
        <f t="shared" si="14"/>
        <v>8.</v>
      </c>
      <c r="AK277" s="251" t="str">
        <f t="shared" si="14"/>
        <v>1.</v>
      </c>
      <c r="AL277" s="251" t="str">
        <f t="shared" si="14"/>
        <v>2.</v>
      </c>
      <c r="AM277" s="251" t="str">
        <f t="shared" si="13"/>
        <v>2.3.2.8.1.2.</v>
      </c>
    </row>
    <row r="278" spans="1:39">
      <c r="A278" s="251">
        <v>2022</v>
      </c>
      <c r="B278" s="251" t="s">
        <v>533</v>
      </c>
      <c r="C278" s="251" t="s">
        <v>534</v>
      </c>
      <c r="D278" s="251" t="s">
        <v>535</v>
      </c>
      <c r="E278" s="251" t="s">
        <v>536</v>
      </c>
      <c r="F278" s="251" t="s">
        <v>491</v>
      </c>
      <c r="G278" s="251" t="s">
        <v>537</v>
      </c>
      <c r="H278" s="251" t="s">
        <v>538</v>
      </c>
      <c r="I278" s="251" t="s">
        <v>656</v>
      </c>
      <c r="J278" s="251" t="s">
        <v>540</v>
      </c>
      <c r="K278" s="251" t="s">
        <v>657</v>
      </c>
      <c r="L278" s="251" t="s">
        <v>542</v>
      </c>
      <c r="M278" s="251" t="s">
        <v>543</v>
      </c>
      <c r="N278" s="251" t="s">
        <v>544</v>
      </c>
      <c r="O278" s="251" t="s">
        <v>662</v>
      </c>
      <c r="P278" s="251" t="s">
        <v>658</v>
      </c>
      <c r="Q278" s="251" t="s">
        <v>659</v>
      </c>
      <c r="R278" s="251">
        <v>356411</v>
      </c>
      <c r="S278" s="251" t="s">
        <v>548</v>
      </c>
      <c r="T278" s="251" t="s">
        <v>549</v>
      </c>
      <c r="U278" s="251" t="s">
        <v>663</v>
      </c>
      <c r="V278" s="251" t="s">
        <v>581</v>
      </c>
      <c r="W278" s="251" t="s">
        <v>582</v>
      </c>
      <c r="X278" s="251" t="s">
        <v>551</v>
      </c>
      <c r="Y278" s="251" t="s">
        <v>552</v>
      </c>
      <c r="Z278" s="251" t="s">
        <v>564</v>
      </c>
      <c r="AA278" s="251" t="s">
        <v>565</v>
      </c>
      <c r="AB278" s="251" t="s">
        <v>613</v>
      </c>
      <c r="AC278" s="251" t="s">
        <v>614</v>
      </c>
      <c r="AD278" s="251" t="s">
        <v>616</v>
      </c>
      <c r="AE278" s="255">
        <v>85800</v>
      </c>
      <c r="AF278" s="251" t="str">
        <f t="shared" si="15"/>
        <v>5.</v>
      </c>
      <c r="AG278" s="251" t="str">
        <f t="shared" si="15"/>
        <v>2.</v>
      </c>
      <c r="AH278" s="251" t="str">
        <f t="shared" si="15"/>
        <v>3.</v>
      </c>
      <c r="AI278" s="251" t="str">
        <f t="shared" si="14"/>
        <v>2.</v>
      </c>
      <c r="AJ278" s="251" t="str">
        <f t="shared" si="14"/>
        <v>8.</v>
      </c>
      <c r="AK278" s="251" t="str">
        <f t="shared" si="14"/>
        <v>1.</v>
      </c>
      <c r="AL278" s="251" t="str">
        <f t="shared" si="14"/>
        <v>4.</v>
      </c>
      <c r="AM278" s="251" t="str">
        <f t="shared" si="13"/>
        <v>2.3.2.8.1.4.</v>
      </c>
    </row>
    <row r="279" spans="1:39">
      <c r="A279" s="251">
        <v>2022</v>
      </c>
      <c r="B279" s="251" t="s">
        <v>533</v>
      </c>
      <c r="C279" s="251" t="s">
        <v>534</v>
      </c>
      <c r="D279" s="251" t="s">
        <v>535</v>
      </c>
      <c r="E279" s="251" t="s">
        <v>536</v>
      </c>
      <c r="F279" s="251" t="s">
        <v>491</v>
      </c>
      <c r="G279" s="251" t="s">
        <v>537</v>
      </c>
      <c r="H279" s="251" t="s">
        <v>538</v>
      </c>
      <c r="I279" s="251" t="s">
        <v>656</v>
      </c>
      <c r="J279" s="251" t="s">
        <v>540</v>
      </c>
      <c r="K279" s="251" t="s">
        <v>657</v>
      </c>
      <c r="L279" s="251" t="s">
        <v>542</v>
      </c>
      <c r="M279" s="251" t="s">
        <v>543</v>
      </c>
      <c r="N279" s="251" t="s">
        <v>544</v>
      </c>
      <c r="O279" s="251" t="s">
        <v>662</v>
      </c>
      <c r="P279" s="251" t="s">
        <v>658</v>
      </c>
      <c r="Q279" s="251" t="s">
        <v>659</v>
      </c>
      <c r="R279" s="251">
        <v>356411</v>
      </c>
      <c r="S279" s="251" t="s">
        <v>548</v>
      </c>
      <c r="T279" s="251" t="s">
        <v>549</v>
      </c>
      <c r="U279" s="251" t="s">
        <v>663</v>
      </c>
      <c r="V279" s="251" t="s">
        <v>581</v>
      </c>
      <c r="W279" s="251" t="s">
        <v>582</v>
      </c>
      <c r="X279" s="251" t="s">
        <v>551</v>
      </c>
      <c r="Y279" s="251" t="s">
        <v>552</v>
      </c>
      <c r="Z279" s="251" t="s">
        <v>617</v>
      </c>
      <c r="AA279" s="251" t="s">
        <v>618</v>
      </c>
      <c r="AB279" s="251" t="s">
        <v>619</v>
      </c>
      <c r="AC279" s="251" t="s">
        <v>620</v>
      </c>
      <c r="AD279" s="251" t="s">
        <v>621</v>
      </c>
      <c r="AE279" s="255">
        <v>11820</v>
      </c>
      <c r="AF279" s="251" t="str">
        <f t="shared" si="15"/>
        <v>5.</v>
      </c>
      <c r="AG279" s="251" t="str">
        <f t="shared" si="15"/>
        <v>2.</v>
      </c>
      <c r="AH279" s="251" t="str">
        <f t="shared" si="15"/>
        <v>5.</v>
      </c>
      <c r="AI279" s="251" t="str">
        <f t="shared" si="14"/>
        <v>4.</v>
      </c>
      <c r="AJ279" s="251" t="str">
        <f t="shared" si="14"/>
        <v>3.</v>
      </c>
      <c r="AK279" s="251" t="str">
        <f t="shared" si="14"/>
        <v>2.</v>
      </c>
      <c r="AL279" s="251" t="str">
        <f t="shared" si="14"/>
        <v>1.</v>
      </c>
      <c r="AM279" s="251" t="str">
        <f t="shared" si="13"/>
        <v>2.5.4.3.2.1.</v>
      </c>
    </row>
    <row r="280" spans="1:39">
      <c r="A280" s="251">
        <v>2022</v>
      </c>
      <c r="B280" s="251" t="s">
        <v>533</v>
      </c>
      <c r="C280" s="251" t="s">
        <v>534</v>
      </c>
      <c r="D280" s="251" t="s">
        <v>535</v>
      </c>
      <c r="E280" s="251" t="s">
        <v>536</v>
      </c>
      <c r="F280" s="251" t="s">
        <v>491</v>
      </c>
      <c r="G280" s="251" t="s">
        <v>537</v>
      </c>
      <c r="H280" s="251" t="s">
        <v>538</v>
      </c>
      <c r="I280" s="251" t="s">
        <v>656</v>
      </c>
      <c r="J280" s="251" t="s">
        <v>540</v>
      </c>
      <c r="K280" s="251" t="s">
        <v>664</v>
      </c>
      <c r="L280" s="251" t="s">
        <v>542</v>
      </c>
      <c r="M280" s="251" t="s">
        <v>543</v>
      </c>
      <c r="N280" s="251" t="s">
        <v>544</v>
      </c>
      <c r="O280" s="251" t="s">
        <v>545</v>
      </c>
      <c r="P280" s="251" t="s">
        <v>665</v>
      </c>
      <c r="Q280" s="251" t="s">
        <v>666</v>
      </c>
      <c r="R280" s="251">
        <v>200</v>
      </c>
      <c r="S280" s="251" t="s">
        <v>548</v>
      </c>
      <c r="T280" s="251" t="s">
        <v>549</v>
      </c>
      <c r="U280" s="251" t="s">
        <v>549</v>
      </c>
      <c r="V280" s="251" t="s">
        <v>581</v>
      </c>
      <c r="W280" s="251" t="s">
        <v>582</v>
      </c>
      <c r="X280" s="251" t="s">
        <v>551</v>
      </c>
      <c r="Y280" s="251" t="s">
        <v>552</v>
      </c>
      <c r="Z280" s="251" t="s">
        <v>553</v>
      </c>
      <c r="AA280" s="251" t="s">
        <v>554</v>
      </c>
      <c r="AB280" s="251" t="s">
        <v>555</v>
      </c>
      <c r="AC280" s="251" t="s">
        <v>555</v>
      </c>
      <c r="AD280" s="251" t="s">
        <v>556</v>
      </c>
      <c r="AE280" s="255">
        <v>699342</v>
      </c>
      <c r="AF280" s="251" t="str">
        <f t="shared" si="15"/>
        <v>5.</v>
      </c>
      <c r="AG280" s="251" t="str">
        <f t="shared" si="15"/>
        <v>2.</v>
      </c>
      <c r="AH280" s="251" t="str">
        <f t="shared" si="15"/>
        <v>1.</v>
      </c>
      <c r="AI280" s="251" t="str">
        <f t="shared" si="14"/>
        <v>1.</v>
      </c>
      <c r="AJ280" s="251" t="str">
        <f t="shared" si="14"/>
        <v>1.</v>
      </c>
      <c r="AK280" s="251" t="str">
        <f t="shared" si="14"/>
        <v>1.</v>
      </c>
      <c r="AL280" s="251" t="str">
        <f t="shared" si="14"/>
        <v>4.</v>
      </c>
      <c r="AM280" s="251" t="str">
        <f t="shared" si="13"/>
        <v>2.1.1.1.1.4.</v>
      </c>
    </row>
    <row r="281" spans="1:39">
      <c r="A281" s="251">
        <v>2022</v>
      </c>
      <c r="B281" s="251" t="s">
        <v>533</v>
      </c>
      <c r="C281" s="251" t="s">
        <v>534</v>
      </c>
      <c r="D281" s="251" t="s">
        <v>535</v>
      </c>
      <c r="E281" s="251" t="s">
        <v>536</v>
      </c>
      <c r="F281" s="251" t="s">
        <v>491</v>
      </c>
      <c r="G281" s="251" t="s">
        <v>537</v>
      </c>
      <c r="H281" s="251" t="s">
        <v>538</v>
      </c>
      <c r="I281" s="251" t="s">
        <v>656</v>
      </c>
      <c r="J281" s="251" t="s">
        <v>540</v>
      </c>
      <c r="K281" s="251" t="s">
        <v>664</v>
      </c>
      <c r="L281" s="251" t="s">
        <v>542</v>
      </c>
      <c r="M281" s="251" t="s">
        <v>543</v>
      </c>
      <c r="N281" s="251" t="s">
        <v>544</v>
      </c>
      <c r="O281" s="251" t="s">
        <v>545</v>
      </c>
      <c r="P281" s="251" t="s">
        <v>665</v>
      </c>
      <c r="Q281" s="251" t="s">
        <v>666</v>
      </c>
      <c r="R281" s="251">
        <v>200</v>
      </c>
      <c r="S281" s="251" t="s">
        <v>548</v>
      </c>
      <c r="T281" s="251" t="s">
        <v>549</v>
      </c>
      <c r="U281" s="251" t="s">
        <v>549</v>
      </c>
      <c r="V281" s="251" t="s">
        <v>581</v>
      </c>
      <c r="W281" s="251" t="s">
        <v>582</v>
      </c>
      <c r="X281" s="251" t="s">
        <v>551</v>
      </c>
      <c r="Y281" s="251" t="s">
        <v>552</v>
      </c>
      <c r="Z281" s="251" t="s">
        <v>553</v>
      </c>
      <c r="AA281" s="251" t="s">
        <v>554</v>
      </c>
      <c r="AB281" s="251" t="s">
        <v>557</v>
      </c>
      <c r="AC281" s="251" t="s">
        <v>558</v>
      </c>
      <c r="AD281" s="251" t="s">
        <v>559</v>
      </c>
      <c r="AE281" s="255">
        <v>114802</v>
      </c>
      <c r="AF281" s="251" t="str">
        <f t="shared" si="15"/>
        <v>5.</v>
      </c>
      <c r="AG281" s="251" t="str">
        <f t="shared" si="15"/>
        <v>2.</v>
      </c>
      <c r="AH281" s="251" t="str">
        <f t="shared" si="15"/>
        <v>1.</v>
      </c>
      <c r="AI281" s="251" t="str">
        <f t="shared" si="14"/>
        <v>1.</v>
      </c>
      <c r="AJ281" s="251" t="str">
        <f t="shared" si="14"/>
        <v>9.</v>
      </c>
      <c r="AK281" s="251" t="str">
        <f t="shared" si="14"/>
        <v>1.</v>
      </c>
      <c r="AL281" s="251" t="str">
        <f t="shared" si="14"/>
        <v>1.</v>
      </c>
      <c r="AM281" s="251" t="str">
        <f t="shared" si="13"/>
        <v>2.1.1.9.1.1.</v>
      </c>
    </row>
    <row r="282" spans="1:39">
      <c r="A282" s="251">
        <v>2022</v>
      </c>
      <c r="B282" s="251" t="s">
        <v>533</v>
      </c>
      <c r="C282" s="251" t="s">
        <v>534</v>
      </c>
      <c r="D282" s="251" t="s">
        <v>535</v>
      </c>
      <c r="E282" s="251" t="s">
        <v>536</v>
      </c>
      <c r="F282" s="251" t="s">
        <v>491</v>
      </c>
      <c r="G282" s="251" t="s">
        <v>537</v>
      </c>
      <c r="H282" s="251" t="s">
        <v>538</v>
      </c>
      <c r="I282" s="251" t="s">
        <v>656</v>
      </c>
      <c r="J282" s="251" t="s">
        <v>540</v>
      </c>
      <c r="K282" s="251" t="s">
        <v>664</v>
      </c>
      <c r="L282" s="251" t="s">
        <v>542</v>
      </c>
      <c r="M282" s="251" t="s">
        <v>543</v>
      </c>
      <c r="N282" s="251" t="s">
        <v>544</v>
      </c>
      <c r="O282" s="251" t="s">
        <v>545</v>
      </c>
      <c r="P282" s="251" t="s">
        <v>665</v>
      </c>
      <c r="Q282" s="251" t="s">
        <v>666</v>
      </c>
      <c r="R282" s="251">
        <v>200</v>
      </c>
      <c r="S282" s="251" t="s">
        <v>548</v>
      </c>
      <c r="T282" s="251" t="s">
        <v>549</v>
      </c>
      <c r="U282" s="251" t="s">
        <v>549</v>
      </c>
      <c r="V282" s="251" t="s">
        <v>581</v>
      </c>
      <c r="W282" s="251" t="s">
        <v>582</v>
      </c>
      <c r="X282" s="251" t="s">
        <v>551</v>
      </c>
      <c r="Y282" s="251" t="s">
        <v>552</v>
      </c>
      <c r="Z282" s="251" t="s">
        <v>553</v>
      </c>
      <c r="AA282" s="251" t="s">
        <v>554</v>
      </c>
      <c r="AB282" s="251" t="s">
        <v>557</v>
      </c>
      <c r="AC282" s="251" t="s">
        <v>558</v>
      </c>
      <c r="AD282" s="251" t="s">
        <v>560</v>
      </c>
      <c r="AE282" s="255">
        <v>8770</v>
      </c>
      <c r="AF282" s="251" t="str">
        <f t="shared" si="15"/>
        <v>5.</v>
      </c>
      <c r="AG282" s="251" t="str">
        <f t="shared" si="15"/>
        <v>2.</v>
      </c>
      <c r="AH282" s="251" t="str">
        <f t="shared" si="15"/>
        <v>1.</v>
      </c>
      <c r="AI282" s="251" t="str">
        <f t="shared" si="14"/>
        <v>1.</v>
      </c>
      <c r="AJ282" s="251" t="str">
        <f t="shared" si="14"/>
        <v>9.</v>
      </c>
      <c r="AK282" s="251" t="str">
        <f t="shared" si="14"/>
        <v>1.</v>
      </c>
      <c r="AL282" s="251" t="str">
        <f t="shared" si="14"/>
        <v>3.</v>
      </c>
      <c r="AM282" s="251" t="str">
        <f t="shared" si="13"/>
        <v>2.1.1.9.1.3.</v>
      </c>
    </row>
    <row r="283" spans="1:39">
      <c r="A283" s="251">
        <v>2022</v>
      </c>
      <c r="B283" s="251" t="s">
        <v>533</v>
      </c>
      <c r="C283" s="251" t="s">
        <v>534</v>
      </c>
      <c r="D283" s="251" t="s">
        <v>535</v>
      </c>
      <c r="E283" s="251" t="s">
        <v>536</v>
      </c>
      <c r="F283" s="251" t="s">
        <v>491</v>
      </c>
      <c r="G283" s="251" t="s">
        <v>537</v>
      </c>
      <c r="H283" s="251" t="s">
        <v>538</v>
      </c>
      <c r="I283" s="251" t="s">
        <v>656</v>
      </c>
      <c r="J283" s="251" t="s">
        <v>540</v>
      </c>
      <c r="K283" s="251" t="s">
        <v>664</v>
      </c>
      <c r="L283" s="251" t="s">
        <v>542</v>
      </c>
      <c r="M283" s="251" t="s">
        <v>543</v>
      </c>
      <c r="N283" s="251" t="s">
        <v>544</v>
      </c>
      <c r="O283" s="251" t="s">
        <v>545</v>
      </c>
      <c r="P283" s="251" t="s">
        <v>665</v>
      </c>
      <c r="Q283" s="251" t="s">
        <v>666</v>
      </c>
      <c r="R283" s="251">
        <v>200</v>
      </c>
      <c r="S283" s="251" t="s">
        <v>548</v>
      </c>
      <c r="T283" s="251" t="s">
        <v>549</v>
      </c>
      <c r="U283" s="251" t="s">
        <v>549</v>
      </c>
      <c r="V283" s="251" t="s">
        <v>581</v>
      </c>
      <c r="W283" s="251" t="s">
        <v>582</v>
      </c>
      <c r="X283" s="251" t="s">
        <v>551</v>
      </c>
      <c r="Y283" s="251" t="s">
        <v>552</v>
      </c>
      <c r="Z283" s="251" t="s">
        <v>553</v>
      </c>
      <c r="AA283" s="251" t="s">
        <v>554</v>
      </c>
      <c r="AB283" s="251" t="s">
        <v>557</v>
      </c>
      <c r="AC283" s="251" t="s">
        <v>583</v>
      </c>
      <c r="AD283" s="251" t="s">
        <v>584</v>
      </c>
      <c r="AE283" s="255">
        <v>66968</v>
      </c>
      <c r="AF283" s="251" t="str">
        <f t="shared" si="15"/>
        <v>5.</v>
      </c>
      <c r="AG283" s="251" t="str">
        <f t="shared" si="15"/>
        <v>2.</v>
      </c>
      <c r="AH283" s="251" t="str">
        <f t="shared" si="15"/>
        <v>1.</v>
      </c>
      <c r="AI283" s="251" t="str">
        <f t="shared" si="14"/>
        <v>1.</v>
      </c>
      <c r="AJ283" s="251" t="str">
        <f t="shared" si="14"/>
        <v>9.</v>
      </c>
      <c r="AK283" s="251" t="str">
        <f t="shared" si="14"/>
        <v>2.</v>
      </c>
      <c r="AL283" s="251" t="str">
        <f t="shared" si="14"/>
        <v>1.</v>
      </c>
      <c r="AM283" s="251" t="str">
        <f t="shared" si="13"/>
        <v>2.1.1.9.2.1.</v>
      </c>
    </row>
    <row r="284" spans="1:39">
      <c r="A284" s="251">
        <v>2022</v>
      </c>
      <c r="B284" s="251" t="s">
        <v>533</v>
      </c>
      <c r="C284" s="251" t="s">
        <v>534</v>
      </c>
      <c r="D284" s="251" t="s">
        <v>535</v>
      </c>
      <c r="E284" s="251" t="s">
        <v>536</v>
      </c>
      <c r="F284" s="251" t="s">
        <v>491</v>
      </c>
      <c r="G284" s="251" t="s">
        <v>537</v>
      </c>
      <c r="H284" s="251" t="s">
        <v>538</v>
      </c>
      <c r="I284" s="251" t="s">
        <v>656</v>
      </c>
      <c r="J284" s="251" t="s">
        <v>540</v>
      </c>
      <c r="K284" s="251" t="s">
        <v>664</v>
      </c>
      <c r="L284" s="251" t="s">
        <v>542</v>
      </c>
      <c r="M284" s="251" t="s">
        <v>543</v>
      </c>
      <c r="N284" s="251" t="s">
        <v>544</v>
      </c>
      <c r="O284" s="251" t="s">
        <v>545</v>
      </c>
      <c r="P284" s="251" t="s">
        <v>665</v>
      </c>
      <c r="Q284" s="251" t="s">
        <v>666</v>
      </c>
      <c r="R284" s="251">
        <v>200</v>
      </c>
      <c r="S284" s="251" t="s">
        <v>548</v>
      </c>
      <c r="T284" s="251" t="s">
        <v>549</v>
      </c>
      <c r="U284" s="251" t="s">
        <v>549</v>
      </c>
      <c r="V284" s="251" t="s">
        <v>581</v>
      </c>
      <c r="W284" s="251" t="s">
        <v>582</v>
      </c>
      <c r="X284" s="251" t="s">
        <v>551</v>
      </c>
      <c r="Y284" s="251" t="s">
        <v>552</v>
      </c>
      <c r="Z284" s="251" t="s">
        <v>553</v>
      </c>
      <c r="AA284" s="251" t="s">
        <v>554</v>
      </c>
      <c r="AB284" s="251" t="s">
        <v>557</v>
      </c>
      <c r="AC284" s="251" t="s">
        <v>585</v>
      </c>
      <c r="AD284" s="251" t="s">
        <v>586</v>
      </c>
      <c r="AE284" s="255">
        <v>10332</v>
      </c>
      <c r="AF284" s="251" t="str">
        <f t="shared" si="15"/>
        <v>5.</v>
      </c>
      <c r="AG284" s="251" t="str">
        <f t="shared" si="15"/>
        <v>2.</v>
      </c>
      <c r="AH284" s="251" t="str">
        <f t="shared" si="15"/>
        <v>1.</v>
      </c>
      <c r="AI284" s="251" t="str">
        <f t="shared" si="14"/>
        <v>1.</v>
      </c>
      <c r="AJ284" s="251" t="str">
        <f t="shared" si="14"/>
        <v>9.</v>
      </c>
      <c r="AK284" s="251" t="str">
        <f t="shared" si="14"/>
        <v>3.</v>
      </c>
      <c r="AL284" s="251" t="str">
        <f t="shared" si="14"/>
        <v>99</v>
      </c>
      <c r="AM284" s="251" t="str">
        <f t="shared" si="13"/>
        <v>2.1.1.9.3.99</v>
      </c>
    </row>
    <row r="285" spans="1:39">
      <c r="A285" s="251">
        <v>2022</v>
      </c>
      <c r="B285" s="251" t="s">
        <v>533</v>
      </c>
      <c r="C285" s="251" t="s">
        <v>534</v>
      </c>
      <c r="D285" s="251" t="s">
        <v>535</v>
      </c>
      <c r="E285" s="251" t="s">
        <v>536</v>
      </c>
      <c r="F285" s="251" t="s">
        <v>491</v>
      </c>
      <c r="G285" s="251" t="s">
        <v>537</v>
      </c>
      <c r="H285" s="251" t="s">
        <v>538</v>
      </c>
      <c r="I285" s="251" t="s">
        <v>656</v>
      </c>
      <c r="J285" s="251" t="s">
        <v>540</v>
      </c>
      <c r="K285" s="251" t="s">
        <v>664</v>
      </c>
      <c r="L285" s="251" t="s">
        <v>542</v>
      </c>
      <c r="M285" s="251" t="s">
        <v>543</v>
      </c>
      <c r="N285" s="251" t="s">
        <v>544</v>
      </c>
      <c r="O285" s="251" t="s">
        <v>545</v>
      </c>
      <c r="P285" s="251" t="s">
        <v>665</v>
      </c>
      <c r="Q285" s="251" t="s">
        <v>666</v>
      </c>
      <c r="R285" s="251">
        <v>200</v>
      </c>
      <c r="S285" s="251" t="s">
        <v>548</v>
      </c>
      <c r="T285" s="251" t="s">
        <v>549</v>
      </c>
      <c r="U285" s="251" t="s">
        <v>549</v>
      </c>
      <c r="V285" s="251" t="s">
        <v>581</v>
      </c>
      <c r="W285" s="251" t="s">
        <v>582</v>
      </c>
      <c r="X285" s="251" t="s">
        <v>551</v>
      </c>
      <c r="Y285" s="251" t="s">
        <v>552</v>
      </c>
      <c r="Z285" s="251" t="s">
        <v>553</v>
      </c>
      <c r="AA285" s="251" t="s">
        <v>561</v>
      </c>
      <c r="AB285" s="251" t="s">
        <v>562</v>
      </c>
      <c r="AC285" s="251" t="s">
        <v>562</v>
      </c>
      <c r="AD285" s="251" t="s">
        <v>563</v>
      </c>
      <c r="AE285" s="255">
        <v>61993</v>
      </c>
      <c r="AF285" s="251" t="str">
        <f t="shared" si="15"/>
        <v>5.</v>
      </c>
      <c r="AG285" s="251" t="str">
        <f t="shared" si="15"/>
        <v>2.</v>
      </c>
      <c r="AH285" s="251" t="str">
        <f t="shared" si="15"/>
        <v>1.</v>
      </c>
      <c r="AI285" s="251" t="str">
        <f t="shared" si="14"/>
        <v>3.</v>
      </c>
      <c r="AJ285" s="251" t="str">
        <f t="shared" si="14"/>
        <v>1.</v>
      </c>
      <c r="AK285" s="251" t="str">
        <f t="shared" si="14"/>
        <v>1.</v>
      </c>
      <c r="AL285" s="251" t="str">
        <f t="shared" si="14"/>
        <v>5.</v>
      </c>
      <c r="AM285" s="251" t="str">
        <f t="shared" si="13"/>
        <v>2.1.3.1.1.5.</v>
      </c>
    </row>
    <row r="286" spans="1:39">
      <c r="A286" s="251">
        <v>2022</v>
      </c>
      <c r="B286" s="251" t="s">
        <v>533</v>
      </c>
      <c r="C286" s="251" t="s">
        <v>534</v>
      </c>
      <c r="D286" s="251" t="s">
        <v>535</v>
      </c>
      <c r="E286" s="251" t="s">
        <v>536</v>
      </c>
      <c r="F286" s="251" t="s">
        <v>491</v>
      </c>
      <c r="G286" s="251" t="s">
        <v>537</v>
      </c>
      <c r="H286" s="251" t="s">
        <v>538</v>
      </c>
      <c r="I286" s="251" t="s">
        <v>656</v>
      </c>
      <c r="J286" s="251" t="s">
        <v>540</v>
      </c>
      <c r="K286" s="251" t="s">
        <v>664</v>
      </c>
      <c r="L286" s="251" t="s">
        <v>542</v>
      </c>
      <c r="M286" s="251" t="s">
        <v>543</v>
      </c>
      <c r="N286" s="251" t="s">
        <v>544</v>
      </c>
      <c r="O286" s="251" t="s">
        <v>545</v>
      </c>
      <c r="P286" s="251" t="s">
        <v>665</v>
      </c>
      <c r="Q286" s="251" t="s">
        <v>666</v>
      </c>
      <c r="R286" s="251">
        <v>200</v>
      </c>
      <c r="S286" s="251" t="s">
        <v>548</v>
      </c>
      <c r="T286" s="251" t="s">
        <v>549</v>
      </c>
      <c r="U286" s="251" t="s">
        <v>549</v>
      </c>
      <c r="V286" s="251" t="s">
        <v>581</v>
      </c>
      <c r="W286" s="251" t="s">
        <v>582</v>
      </c>
      <c r="X286" s="251" t="s">
        <v>551</v>
      </c>
      <c r="Y286" s="251" t="s">
        <v>552</v>
      </c>
      <c r="Z286" s="251" t="s">
        <v>564</v>
      </c>
      <c r="AA286" s="251" t="s">
        <v>587</v>
      </c>
      <c r="AB286" s="251" t="s">
        <v>633</v>
      </c>
      <c r="AC286" s="251" t="s">
        <v>633</v>
      </c>
      <c r="AD286" s="251" t="s">
        <v>634</v>
      </c>
      <c r="AE286" s="255">
        <v>536</v>
      </c>
      <c r="AF286" s="251" t="str">
        <f t="shared" si="15"/>
        <v>5.</v>
      </c>
      <c r="AG286" s="251" t="str">
        <f t="shared" si="15"/>
        <v>2.</v>
      </c>
      <c r="AH286" s="251" t="str">
        <f t="shared" si="15"/>
        <v>3.</v>
      </c>
      <c r="AI286" s="251" t="str">
        <f t="shared" si="14"/>
        <v>1.</v>
      </c>
      <c r="AJ286" s="251" t="str">
        <f t="shared" si="14"/>
        <v>1.</v>
      </c>
      <c r="AK286" s="251" t="str">
        <f t="shared" si="14"/>
        <v>1.</v>
      </c>
      <c r="AL286" s="251" t="str">
        <f t="shared" si="14"/>
        <v>1.</v>
      </c>
      <c r="AM286" s="251" t="str">
        <f t="shared" si="13"/>
        <v>2.3.1.1.1.1.</v>
      </c>
    </row>
    <row r="287" spans="1:39">
      <c r="A287" s="251">
        <v>2022</v>
      </c>
      <c r="B287" s="251" t="s">
        <v>533</v>
      </c>
      <c r="C287" s="251" t="s">
        <v>534</v>
      </c>
      <c r="D287" s="251" t="s">
        <v>535</v>
      </c>
      <c r="E287" s="251" t="s">
        <v>536</v>
      </c>
      <c r="F287" s="251" t="s">
        <v>491</v>
      </c>
      <c r="G287" s="251" t="s">
        <v>537</v>
      </c>
      <c r="H287" s="251" t="s">
        <v>538</v>
      </c>
      <c r="I287" s="251" t="s">
        <v>656</v>
      </c>
      <c r="J287" s="251" t="s">
        <v>540</v>
      </c>
      <c r="K287" s="251" t="s">
        <v>664</v>
      </c>
      <c r="L287" s="251" t="s">
        <v>542</v>
      </c>
      <c r="M287" s="251" t="s">
        <v>543</v>
      </c>
      <c r="N287" s="251" t="s">
        <v>544</v>
      </c>
      <c r="O287" s="251" t="s">
        <v>545</v>
      </c>
      <c r="P287" s="251" t="s">
        <v>665</v>
      </c>
      <c r="Q287" s="251" t="s">
        <v>666</v>
      </c>
      <c r="R287" s="251">
        <v>200</v>
      </c>
      <c r="S287" s="251" t="s">
        <v>548</v>
      </c>
      <c r="T287" s="251" t="s">
        <v>549</v>
      </c>
      <c r="U287" s="251" t="s">
        <v>549</v>
      </c>
      <c r="V287" s="251" t="s">
        <v>581</v>
      </c>
      <c r="W287" s="251" t="s">
        <v>582</v>
      </c>
      <c r="X287" s="251" t="s">
        <v>551</v>
      </c>
      <c r="Y287" s="251" t="s">
        <v>552</v>
      </c>
      <c r="Z287" s="251" t="s">
        <v>564</v>
      </c>
      <c r="AA287" s="251" t="s">
        <v>587</v>
      </c>
      <c r="AB287" s="251" t="s">
        <v>588</v>
      </c>
      <c r="AC287" s="251" t="s">
        <v>589</v>
      </c>
      <c r="AD287" s="251" t="s">
        <v>590</v>
      </c>
      <c r="AE287" s="255">
        <v>4400</v>
      </c>
      <c r="AF287" s="251" t="str">
        <f t="shared" si="15"/>
        <v>5.</v>
      </c>
      <c r="AG287" s="251" t="str">
        <f t="shared" si="15"/>
        <v>2.</v>
      </c>
      <c r="AH287" s="251" t="str">
        <f t="shared" si="15"/>
        <v>3.</v>
      </c>
      <c r="AI287" s="251" t="str">
        <f t="shared" si="14"/>
        <v>1.</v>
      </c>
      <c r="AJ287" s="251" t="str">
        <f t="shared" si="14"/>
        <v>3.</v>
      </c>
      <c r="AK287" s="251" t="str">
        <f t="shared" si="14"/>
        <v>1.</v>
      </c>
      <c r="AL287" s="251" t="str">
        <f t="shared" si="14"/>
        <v>1.</v>
      </c>
      <c r="AM287" s="251" t="str">
        <f t="shared" si="13"/>
        <v>2.3.1.3.1.1.</v>
      </c>
    </row>
    <row r="288" spans="1:39">
      <c r="A288" s="251">
        <v>2022</v>
      </c>
      <c r="B288" s="251" t="s">
        <v>533</v>
      </c>
      <c r="C288" s="251" t="s">
        <v>534</v>
      </c>
      <c r="D288" s="251" t="s">
        <v>535</v>
      </c>
      <c r="E288" s="251" t="s">
        <v>536</v>
      </c>
      <c r="F288" s="251" t="s">
        <v>491</v>
      </c>
      <c r="G288" s="251" t="s">
        <v>537</v>
      </c>
      <c r="H288" s="251" t="s">
        <v>538</v>
      </c>
      <c r="I288" s="251" t="s">
        <v>656</v>
      </c>
      <c r="J288" s="251" t="s">
        <v>540</v>
      </c>
      <c r="K288" s="251" t="s">
        <v>664</v>
      </c>
      <c r="L288" s="251" t="s">
        <v>542</v>
      </c>
      <c r="M288" s="251" t="s">
        <v>543</v>
      </c>
      <c r="N288" s="251" t="s">
        <v>544</v>
      </c>
      <c r="O288" s="251" t="s">
        <v>545</v>
      </c>
      <c r="P288" s="251" t="s">
        <v>665</v>
      </c>
      <c r="Q288" s="251" t="s">
        <v>666</v>
      </c>
      <c r="R288" s="251">
        <v>200</v>
      </c>
      <c r="S288" s="251" t="s">
        <v>548</v>
      </c>
      <c r="T288" s="251" t="s">
        <v>549</v>
      </c>
      <c r="U288" s="251" t="s">
        <v>549</v>
      </c>
      <c r="V288" s="251" t="s">
        <v>581</v>
      </c>
      <c r="W288" s="251" t="s">
        <v>582</v>
      </c>
      <c r="X288" s="251" t="s">
        <v>551</v>
      </c>
      <c r="Y288" s="251" t="s">
        <v>552</v>
      </c>
      <c r="Z288" s="251" t="s">
        <v>564</v>
      </c>
      <c r="AA288" s="251" t="s">
        <v>565</v>
      </c>
      <c r="AB288" s="251" t="s">
        <v>594</v>
      </c>
      <c r="AC288" s="251" t="s">
        <v>595</v>
      </c>
      <c r="AD288" s="251" t="s">
        <v>596</v>
      </c>
      <c r="AE288" s="255">
        <v>5300</v>
      </c>
      <c r="AF288" s="251" t="str">
        <f t="shared" si="15"/>
        <v>5.</v>
      </c>
      <c r="AG288" s="251" t="str">
        <f t="shared" si="15"/>
        <v>2.</v>
      </c>
      <c r="AH288" s="251" t="str">
        <f t="shared" si="15"/>
        <v>3.</v>
      </c>
      <c r="AI288" s="251" t="str">
        <f t="shared" si="14"/>
        <v>2.</v>
      </c>
      <c r="AJ288" s="251" t="str">
        <f t="shared" si="14"/>
        <v>1.</v>
      </c>
      <c r="AK288" s="251" t="str">
        <f t="shared" si="14"/>
        <v>2.</v>
      </c>
      <c r="AL288" s="251" t="str">
        <f t="shared" si="14"/>
        <v>99</v>
      </c>
      <c r="AM288" s="251" t="str">
        <f t="shared" si="13"/>
        <v>2.3.2.1.2.99</v>
      </c>
    </row>
    <row r="289" spans="1:39">
      <c r="A289" s="251">
        <v>2022</v>
      </c>
      <c r="B289" s="251" t="s">
        <v>533</v>
      </c>
      <c r="C289" s="251" t="s">
        <v>534</v>
      </c>
      <c r="D289" s="251" t="s">
        <v>535</v>
      </c>
      <c r="E289" s="251" t="s">
        <v>536</v>
      </c>
      <c r="F289" s="251" t="s">
        <v>491</v>
      </c>
      <c r="G289" s="251" t="s">
        <v>537</v>
      </c>
      <c r="H289" s="251" t="s">
        <v>538</v>
      </c>
      <c r="I289" s="251" t="s">
        <v>656</v>
      </c>
      <c r="J289" s="251" t="s">
        <v>540</v>
      </c>
      <c r="K289" s="251" t="s">
        <v>664</v>
      </c>
      <c r="L289" s="251" t="s">
        <v>542</v>
      </c>
      <c r="M289" s="251" t="s">
        <v>543</v>
      </c>
      <c r="N289" s="251" t="s">
        <v>544</v>
      </c>
      <c r="O289" s="251" t="s">
        <v>545</v>
      </c>
      <c r="P289" s="251" t="s">
        <v>665</v>
      </c>
      <c r="Q289" s="251" t="s">
        <v>666</v>
      </c>
      <c r="R289" s="251">
        <v>200</v>
      </c>
      <c r="S289" s="251" t="s">
        <v>548</v>
      </c>
      <c r="T289" s="251" t="s">
        <v>549</v>
      </c>
      <c r="U289" s="251" t="s">
        <v>549</v>
      </c>
      <c r="V289" s="251" t="s">
        <v>581</v>
      </c>
      <c r="W289" s="251" t="s">
        <v>582</v>
      </c>
      <c r="X289" s="251" t="s">
        <v>551</v>
      </c>
      <c r="Y289" s="251" t="s">
        <v>552</v>
      </c>
      <c r="Z289" s="251" t="s">
        <v>564</v>
      </c>
      <c r="AA289" s="251" t="s">
        <v>565</v>
      </c>
      <c r="AB289" s="251" t="s">
        <v>566</v>
      </c>
      <c r="AC289" s="251" t="s">
        <v>597</v>
      </c>
      <c r="AD289" s="251" t="s">
        <v>598</v>
      </c>
      <c r="AE289" s="255">
        <v>3160</v>
      </c>
      <c r="AF289" s="251" t="str">
        <f t="shared" si="15"/>
        <v>5.</v>
      </c>
      <c r="AG289" s="251" t="str">
        <f t="shared" si="15"/>
        <v>2.</v>
      </c>
      <c r="AH289" s="251" t="str">
        <f t="shared" si="15"/>
        <v>3.</v>
      </c>
      <c r="AI289" s="251" t="str">
        <f t="shared" si="14"/>
        <v>2.</v>
      </c>
      <c r="AJ289" s="251" t="str">
        <f t="shared" si="14"/>
        <v>2.</v>
      </c>
      <c r="AK289" s="251" t="str">
        <f t="shared" si="14"/>
        <v>1.</v>
      </c>
      <c r="AL289" s="251" t="str">
        <f t="shared" si="14"/>
        <v>1.</v>
      </c>
      <c r="AM289" s="251" t="str">
        <f t="shared" si="13"/>
        <v>2.3.2.2.1.1.</v>
      </c>
    </row>
    <row r="290" spans="1:39">
      <c r="A290" s="251">
        <v>2022</v>
      </c>
      <c r="B290" s="251" t="s">
        <v>533</v>
      </c>
      <c r="C290" s="251" t="s">
        <v>534</v>
      </c>
      <c r="D290" s="251" t="s">
        <v>535</v>
      </c>
      <c r="E290" s="251" t="s">
        <v>536</v>
      </c>
      <c r="F290" s="251" t="s">
        <v>491</v>
      </c>
      <c r="G290" s="251" t="s">
        <v>537</v>
      </c>
      <c r="H290" s="251" t="s">
        <v>538</v>
      </c>
      <c r="I290" s="251" t="s">
        <v>656</v>
      </c>
      <c r="J290" s="251" t="s">
        <v>540</v>
      </c>
      <c r="K290" s="251" t="s">
        <v>664</v>
      </c>
      <c r="L290" s="251" t="s">
        <v>542</v>
      </c>
      <c r="M290" s="251" t="s">
        <v>543</v>
      </c>
      <c r="N290" s="251" t="s">
        <v>544</v>
      </c>
      <c r="O290" s="251" t="s">
        <v>545</v>
      </c>
      <c r="P290" s="251" t="s">
        <v>665</v>
      </c>
      <c r="Q290" s="251" t="s">
        <v>666</v>
      </c>
      <c r="R290" s="251">
        <v>200</v>
      </c>
      <c r="S290" s="251" t="s">
        <v>548</v>
      </c>
      <c r="T290" s="251" t="s">
        <v>549</v>
      </c>
      <c r="U290" s="251" t="s">
        <v>549</v>
      </c>
      <c r="V290" s="251" t="s">
        <v>581</v>
      </c>
      <c r="W290" s="251" t="s">
        <v>582</v>
      </c>
      <c r="X290" s="251" t="s">
        <v>551</v>
      </c>
      <c r="Y290" s="251" t="s">
        <v>552</v>
      </c>
      <c r="Z290" s="251" t="s">
        <v>564</v>
      </c>
      <c r="AA290" s="251" t="s">
        <v>565</v>
      </c>
      <c r="AB290" s="251" t="s">
        <v>566</v>
      </c>
      <c r="AC290" s="251" t="s">
        <v>597</v>
      </c>
      <c r="AD290" s="251" t="s">
        <v>599</v>
      </c>
      <c r="AE290" s="255">
        <v>2175</v>
      </c>
      <c r="AF290" s="251" t="str">
        <f t="shared" si="15"/>
        <v>5.</v>
      </c>
      <c r="AG290" s="251" t="str">
        <f t="shared" si="15"/>
        <v>2.</v>
      </c>
      <c r="AH290" s="251" t="str">
        <f t="shared" si="15"/>
        <v>3.</v>
      </c>
      <c r="AI290" s="251" t="str">
        <f t="shared" si="14"/>
        <v>2.</v>
      </c>
      <c r="AJ290" s="251" t="str">
        <f t="shared" si="14"/>
        <v>2.</v>
      </c>
      <c r="AK290" s="251" t="str">
        <f t="shared" si="14"/>
        <v>1.</v>
      </c>
      <c r="AL290" s="251" t="str">
        <f t="shared" si="14"/>
        <v>2.</v>
      </c>
      <c r="AM290" s="251" t="str">
        <f t="shared" si="13"/>
        <v>2.3.2.2.1.2.</v>
      </c>
    </row>
    <row r="291" spans="1:39">
      <c r="A291" s="251">
        <v>2022</v>
      </c>
      <c r="B291" s="251" t="s">
        <v>533</v>
      </c>
      <c r="C291" s="251" t="s">
        <v>534</v>
      </c>
      <c r="D291" s="251" t="s">
        <v>535</v>
      </c>
      <c r="E291" s="251" t="s">
        <v>536</v>
      </c>
      <c r="F291" s="251" t="s">
        <v>491</v>
      </c>
      <c r="G291" s="251" t="s">
        <v>537</v>
      </c>
      <c r="H291" s="251" t="s">
        <v>538</v>
      </c>
      <c r="I291" s="251" t="s">
        <v>656</v>
      </c>
      <c r="J291" s="251" t="s">
        <v>540</v>
      </c>
      <c r="K291" s="251" t="s">
        <v>664</v>
      </c>
      <c r="L291" s="251" t="s">
        <v>542</v>
      </c>
      <c r="M291" s="251" t="s">
        <v>543</v>
      </c>
      <c r="N291" s="251" t="s">
        <v>544</v>
      </c>
      <c r="O291" s="251" t="s">
        <v>545</v>
      </c>
      <c r="P291" s="251" t="s">
        <v>665</v>
      </c>
      <c r="Q291" s="251" t="s">
        <v>666</v>
      </c>
      <c r="R291" s="251">
        <v>200</v>
      </c>
      <c r="S291" s="251" t="s">
        <v>548</v>
      </c>
      <c r="T291" s="251" t="s">
        <v>549</v>
      </c>
      <c r="U291" s="251" t="s">
        <v>549</v>
      </c>
      <c r="V291" s="251" t="s">
        <v>581</v>
      </c>
      <c r="W291" s="251" t="s">
        <v>582</v>
      </c>
      <c r="X291" s="251" t="s">
        <v>551</v>
      </c>
      <c r="Y291" s="251" t="s">
        <v>552</v>
      </c>
      <c r="Z291" s="251" t="s">
        <v>564</v>
      </c>
      <c r="AA291" s="251" t="s">
        <v>565</v>
      </c>
      <c r="AB291" s="251" t="s">
        <v>566</v>
      </c>
      <c r="AC291" s="251" t="s">
        <v>600</v>
      </c>
      <c r="AD291" s="251" t="s">
        <v>601</v>
      </c>
      <c r="AE291" s="255">
        <v>3452</v>
      </c>
      <c r="AF291" s="251" t="str">
        <f t="shared" si="15"/>
        <v>5.</v>
      </c>
      <c r="AG291" s="251" t="str">
        <f t="shared" si="15"/>
        <v>2.</v>
      </c>
      <c r="AH291" s="251" t="str">
        <f t="shared" si="15"/>
        <v>3.</v>
      </c>
      <c r="AI291" s="251" t="str">
        <f t="shared" si="14"/>
        <v>2.</v>
      </c>
      <c r="AJ291" s="251" t="str">
        <f t="shared" si="14"/>
        <v>2.</v>
      </c>
      <c r="AK291" s="251" t="str">
        <f t="shared" si="14"/>
        <v>2.</v>
      </c>
      <c r="AL291" s="251" t="str">
        <f t="shared" si="14"/>
        <v>1.</v>
      </c>
      <c r="AM291" s="251" t="str">
        <f t="shared" si="13"/>
        <v>2.3.2.2.2.1.</v>
      </c>
    </row>
    <row r="292" spans="1:39">
      <c r="A292" s="251">
        <v>2022</v>
      </c>
      <c r="B292" s="251" t="s">
        <v>533</v>
      </c>
      <c r="C292" s="251" t="s">
        <v>534</v>
      </c>
      <c r="D292" s="251" t="s">
        <v>535</v>
      </c>
      <c r="E292" s="251" t="s">
        <v>536</v>
      </c>
      <c r="F292" s="251" t="s">
        <v>491</v>
      </c>
      <c r="G292" s="251" t="s">
        <v>537</v>
      </c>
      <c r="H292" s="251" t="s">
        <v>538</v>
      </c>
      <c r="I292" s="251" t="s">
        <v>656</v>
      </c>
      <c r="J292" s="251" t="s">
        <v>540</v>
      </c>
      <c r="K292" s="251" t="s">
        <v>664</v>
      </c>
      <c r="L292" s="251" t="s">
        <v>542</v>
      </c>
      <c r="M292" s="251" t="s">
        <v>543</v>
      </c>
      <c r="N292" s="251" t="s">
        <v>544</v>
      </c>
      <c r="O292" s="251" t="s">
        <v>545</v>
      </c>
      <c r="P292" s="251" t="s">
        <v>665</v>
      </c>
      <c r="Q292" s="251" t="s">
        <v>666</v>
      </c>
      <c r="R292" s="251">
        <v>200</v>
      </c>
      <c r="S292" s="251" t="s">
        <v>548</v>
      </c>
      <c r="T292" s="251" t="s">
        <v>549</v>
      </c>
      <c r="U292" s="251" t="s">
        <v>549</v>
      </c>
      <c r="V292" s="251" t="s">
        <v>581</v>
      </c>
      <c r="W292" s="251" t="s">
        <v>582</v>
      </c>
      <c r="X292" s="251" t="s">
        <v>551</v>
      </c>
      <c r="Y292" s="251" t="s">
        <v>552</v>
      </c>
      <c r="Z292" s="251" t="s">
        <v>564</v>
      </c>
      <c r="AA292" s="251" t="s">
        <v>565</v>
      </c>
      <c r="AB292" s="251" t="s">
        <v>566</v>
      </c>
      <c r="AC292" s="251" t="s">
        <v>600</v>
      </c>
      <c r="AD292" s="251" t="s">
        <v>602</v>
      </c>
      <c r="AE292" s="255">
        <v>1780</v>
      </c>
      <c r="AF292" s="251" t="str">
        <f t="shared" si="15"/>
        <v>5.</v>
      </c>
      <c r="AG292" s="251" t="str">
        <f t="shared" si="15"/>
        <v>2.</v>
      </c>
      <c r="AH292" s="251" t="str">
        <f t="shared" si="15"/>
        <v>3.</v>
      </c>
      <c r="AI292" s="251" t="str">
        <f t="shared" si="14"/>
        <v>2.</v>
      </c>
      <c r="AJ292" s="251" t="str">
        <f t="shared" si="14"/>
        <v>2.</v>
      </c>
      <c r="AK292" s="251" t="str">
        <f t="shared" si="14"/>
        <v>2.</v>
      </c>
      <c r="AL292" s="251" t="str">
        <f t="shared" si="14"/>
        <v>2.</v>
      </c>
      <c r="AM292" s="251" t="str">
        <f t="shared" si="13"/>
        <v>2.3.2.2.2.2.</v>
      </c>
    </row>
    <row r="293" spans="1:39">
      <c r="A293" s="251">
        <v>2022</v>
      </c>
      <c r="B293" s="251" t="s">
        <v>533</v>
      </c>
      <c r="C293" s="251" t="s">
        <v>534</v>
      </c>
      <c r="D293" s="251" t="s">
        <v>535</v>
      </c>
      <c r="E293" s="251" t="s">
        <v>536</v>
      </c>
      <c r="F293" s="251" t="s">
        <v>491</v>
      </c>
      <c r="G293" s="251" t="s">
        <v>537</v>
      </c>
      <c r="H293" s="251" t="s">
        <v>538</v>
      </c>
      <c r="I293" s="251" t="s">
        <v>656</v>
      </c>
      <c r="J293" s="251" t="s">
        <v>540</v>
      </c>
      <c r="K293" s="251" t="s">
        <v>664</v>
      </c>
      <c r="L293" s="251" t="s">
        <v>542</v>
      </c>
      <c r="M293" s="251" t="s">
        <v>543</v>
      </c>
      <c r="N293" s="251" t="s">
        <v>544</v>
      </c>
      <c r="O293" s="251" t="s">
        <v>545</v>
      </c>
      <c r="P293" s="251" t="s">
        <v>665</v>
      </c>
      <c r="Q293" s="251" t="s">
        <v>666</v>
      </c>
      <c r="R293" s="251">
        <v>200</v>
      </c>
      <c r="S293" s="251" t="s">
        <v>548</v>
      </c>
      <c r="T293" s="251" t="s">
        <v>549</v>
      </c>
      <c r="U293" s="251" t="s">
        <v>549</v>
      </c>
      <c r="V293" s="251" t="s">
        <v>581</v>
      </c>
      <c r="W293" s="251" t="s">
        <v>582</v>
      </c>
      <c r="X293" s="251" t="s">
        <v>551</v>
      </c>
      <c r="Y293" s="251" t="s">
        <v>552</v>
      </c>
      <c r="Z293" s="251" t="s">
        <v>564</v>
      </c>
      <c r="AA293" s="251" t="s">
        <v>565</v>
      </c>
      <c r="AB293" s="251" t="s">
        <v>566</v>
      </c>
      <c r="AC293" s="251" t="s">
        <v>567</v>
      </c>
      <c r="AD293" s="251" t="s">
        <v>635</v>
      </c>
      <c r="AE293" s="255">
        <v>993</v>
      </c>
      <c r="AF293" s="251" t="str">
        <f t="shared" si="15"/>
        <v>5.</v>
      </c>
      <c r="AG293" s="251" t="str">
        <f t="shared" si="15"/>
        <v>2.</v>
      </c>
      <c r="AH293" s="251" t="str">
        <f t="shared" si="15"/>
        <v>3.</v>
      </c>
      <c r="AI293" s="251" t="str">
        <f t="shared" si="14"/>
        <v>2.</v>
      </c>
      <c r="AJ293" s="251" t="str">
        <f t="shared" si="14"/>
        <v>2.</v>
      </c>
      <c r="AK293" s="251" t="str">
        <f t="shared" si="14"/>
        <v>3.</v>
      </c>
      <c r="AL293" s="251" t="str">
        <f t="shared" si="14"/>
        <v>99</v>
      </c>
      <c r="AM293" s="251" t="str">
        <f t="shared" si="13"/>
        <v>2.3.2.2.3.99</v>
      </c>
    </row>
    <row r="294" spans="1:39">
      <c r="A294" s="251">
        <v>2022</v>
      </c>
      <c r="B294" s="251" t="s">
        <v>533</v>
      </c>
      <c r="C294" s="251" t="s">
        <v>534</v>
      </c>
      <c r="D294" s="251" t="s">
        <v>535</v>
      </c>
      <c r="E294" s="251" t="s">
        <v>536</v>
      </c>
      <c r="F294" s="251" t="s">
        <v>491</v>
      </c>
      <c r="G294" s="251" t="s">
        <v>537</v>
      </c>
      <c r="H294" s="251" t="s">
        <v>538</v>
      </c>
      <c r="I294" s="251" t="s">
        <v>656</v>
      </c>
      <c r="J294" s="251" t="s">
        <v>540</v>
      </c>
      <c r="K294" s="251" t="s">
        <v>664</v>
      </c>
      <c r="L294" s="251" t="s">
        <v>542</v>
      </c>
      <c r="M294" s="251" t="s">
        <v>543</v>
      </c>
      <c r="N294" s="251" t="s">
        <v>544</v>
      </c>
      <c r="O294" s="251" t="s">
        <v>545</v>
      </c>
      <c r="P294" s="251" t="s">
        <v>665</v>
      </c>
      <c r="Q294" s="251" t="s">
        <v>666</v>
      </c>
      <c r="R294" s="251">
        <v>200</v>
      </c>
      <c r="S294" s="251" t="s">
        <v>548</v>
      </c>
      <c r="T294" s="251" t="s">
        <v>549</v>
      </c>
      <c r="U294" s="251" t="s">
        <v>549</v>
      </c>
      <c r="V294" s="251" t="s">
        <v>581</v>
      </c>
      <c r="W294" s="251" t="s">
        <v>582</v>
      </c>
      <c r="X294" s="251" t="s">
        <v>551</v>
      </c>
      <c r="Y294" s="251" t="s">
        <v>552</v>
      </c>
      <c r="Z294" s="251" t="s">
        <v>564</v>
      </c>
      <c r="AA294" s="251" t="s">
        <v>565</v>
      </c>
      <c r="AB294" s="251" t="s">
        <v>569</v>
      </c>
      <c r="AC294" s="251" t="s">
        <v>570</v>
      </c>
      <c r="AD294" s="251" t="s">
        <v>603</v>
      </c>
      <c r="AE294" s="255">
        <v>79866</v>
      </c>
      <c r="AF294" s="251" t="str">
        <f t="shared" si="15"/>
        <v>5.</v>
      </c>
      <c r="AG294" s="251" t="str">
        <f t="shared" si="15"/>
        <v>2.</v>
      </c>
      <c r="AH294" s="251" t="str">
        <f t="shared" si="15"/>
        <v>3.</v>
      </c>
      <c r="AI294" s="251" t="str">
        <f t="shared" si="14"/>
        <v>2.</v>
      </c>
      <c r="AJ294" s="251" t="str">
        <f t="shared" si="14"/>
        <v>3.</v>
      </c>
      <c r="AK294" s="251" t="str">
        <f t="shared" si="14"/>
        <v>1.</v>
      </c>
      <c r="AL294" s="251" t="str">
        <f t="shared" si="14"/>
        <v>1.</v>
      </c>
      <c r="AM294" s="251" t="str">
        <f t="shared" si="13"/>
        <v>2.3.2.3.1.1.</v>
      </c>
    </row>
    <row r="295" spans="1:39">
      <c r="A295" s="251">
        <v>2022</v>
      </c>
      <c r="B295" s="251" t="s">
        <v>533</v>
      </c>
      <c r="C295" s="251" t="s">
        <v>534</v>
      </c>
      <c r="D295" s="251" t="s">
        <v>535</v>
      </c>
      <c r="E295" s="251" t="s">
        <v>536</v>
      </c>
      <c r="F295" s="251" t="s">
        <v>491</v>
      </c>
      <c r="G295" s="251" t="s">
        <v>537</v>
      </c>
      <c r="H295" s="251" t="s">
        <v>538</v>
      </c>
      <c r="I295" s="251" t="s">
        <v>656</v>
      </c>
      <c r="J295" s="251" t="s">
        <v>540</v>
      </c>
      <c r="K295" s="251" t="s">
        <v>664</v>
      </c>
      <c r="L295" s="251" t="s">
        <v>542</v>
      </c>
      <c r="M295" s="251" t="s">
        <v>543</v>
      </c>
      <c r="N295" s="251" t="s">
        <v>544</v>
      </c>
      <c r="O295" s="251" t="s">
        <v>545</v>
      </c>
      <c r="P295" s="251" t="s">
        <v>665</v>
      </c>
      <c r="Q295" s="251" t="s">
        <v>666</v>
      </c>
      <c r="R295" s="251">
        <v>200</v>
      </c>
      <c r="S295" s="251" t="s">
        <v>548</v>
      </c>
      <c r="T295" s="251" t="s">
        <v>549</v>
      </c>
      <c r="U295" s="251" t="s">
        <v>549</v>
      </c>
      <c r="V295" s="251" t="s">
        <v>581</v>
      </c>
      <c r="W295" s="251" t="s">
        <v>582</v>
      </c>
      <c r="X295" s="251" t="s">
        <v>551</v>
      </c>
      <c r="Y295" s="251" t="s">
        <v>552</v>
      </c>
      <c r="Z295" s="251" t="s">
        <v>564</v>
      </c>
      <c r="AA295" s="251" t="s">
        <v>565</v>
      </c>
      <c r="AB295" s="251" t="s">
        <v>569</v>
      </c>
      <c r="AC295" s="251" t="s">
        <v>570</v>
      </c>
      <c r="AD295" s="251" t="s">
        <v>571</v>
      </c>
      <c r="AE295" s="255">
        <v>47155</v>
      </c>
      <c r="AF295" s="251" t="str">
        <f t="shared" si="15"/>
        <v>5.</v>
      </c>
      <c r="AG295" s="251" t="str">
        <f t="shared" si="15"/>
        <v>2.</v>
      </c>
      <c r="AH295" s="251" t="str">
        <f t="shared" si="15"/>
        <v>3.</v>
      </c>
      <c r="AI295" s="251" t="str">
        <f t="shared" si="14"/>
        <v>2.</v>
      </c>
      <c r="AJ295" s="251" t="str">
        <f t="shared" si="14"/>
        <v>3.</v>
      </c>
      <c r="AK295" s="251" t="str">
        <f t="shared" si="14"/>
        <v>1.</v>
      </c>
      <c r="AL295" s="251" t="str">
        <f t="shared" si="14"/>
        <v>2.</v>
      </c>
      <c r="AM295" s="251" t="str">
        <f t="shared" si="13"/>
        <v>2.3.2.3.1.2.</v>
      </c>
    </row>
    <row r="296" spans="1:39">
      <c r="A296" s="251">
        <v>2022</v>
      </c>
      <c r="B296" s="251" t="s">
        <v>533</v>
      </c>
      <c r="C296" s="251" t="s">
        <v>534</v>
      </c>
      <c r="D296" s="251" t="s">
        <v>535</v>
      </c>
      <c r="E296" s="251" t="s">
        <v>536</v>
      </c>
      <c r="F296" s="251" t="s">
        <v>491</v>
      </c>
      <c r="G296" s="251" t="s">
        <v>537</v>
      </c>
      <c r="H296" s="251" t="s">
        <v>538</v>
      </c>
      <c r="I296" s="251" t="s">
        <v>656</v>
      </c>
      <c r="J296" s="251" t="s">
        <v>540</v>
      </c>
      <c r="K296" s="251" t="s">
        <v>664</v>
      </c>
      <c r="L296" s="251" t="s">
        <v>542</v>
      </c>
      <c r="M296" s="251" t="s">
        <v>543</v>
      </c>
      <c r="N296" s="251" t="s">
        <v>544</v>
      </c>
      <c r="O296" s="251" t="s">
        <v>545</v>
      </c>
      <c r="P296" s="251" t="s">
        <v>665</v>
      </c>
      <c r="Q296" s="251" t="s">
        <v>666</v>
      </c>
      <c r="R296" s="251">
        <v>200</v>
      </c>
      <c r="S296" s="251" t="s">
        <v>548</v>
      </c>
      <c r="T296" s="251" t="s">
        <v>549</v>
      </c>
      <c r="U296" s="251" t="s">
        <v>549</v>
      </c>
      <c r="V296" s="251" t="s">
        <v>581</v>
      </c>
      <c r="W296" s="251" t="s">
        <v>582</v>
      </c>
      <c r="X296" s="251" t="s">
        <v>551</v>
      </c>
      <c r="Y296" s="251" t="s">
        <v>552</v>
      </c>
      <c r="Z296" s="251" t="s">
        <v>564</v>
      </c>
      <c r="AA296" s="251" t="s">
        <v>565</v>
      </c>
      <c r="AB296" s="251" t="s">
        <v>604</v>
      </c>
      <c r="AC296" s="251" t="s">
        <v>605</v>
      </c>
      <c r="AD296" s="251" t="s">
        <v>606</v>
      </c>
      <c r="AE296" s="255">
        <v>1175</v>
      </c>
      <c r="AF296" s="251" t="str">
        <f t="shared" si="15"/>
        <v>5.</v>
      </c>
      <c r="AG296" s="251" t="str">
        <f t="shared" si="15"/>
        <v>2.</v>
      </c>
      <c r="AH296" s="251" t="str">
        <f t="shared" si="15"/>
        <v>3.</v>
      </c>
      <c r="AI296" s="251" t="str">
        <f t="shared" si="14"/>
        <v>2.</v>
      </c>
      <c r="AJ296" s="251" t="str">
        <f t="shared" si="14"/>
        <v>4.</v>
      </c>
      <c r="AK296" s="251" t="str">
        <f t="shared" si="14"/>
        <v>5.</v>
      </c>
      <c r="AL296" s="251" t="str">
        <f t="shared" si="14"/>
        <v>1.</v>
      </c>
      <c r="AM296" s="251" t="str">
        <f t="shared" si="13"/>
        <v>2.3.2.4.5.1.</v>
      </c>
    </row>
    <row r="297" spans="1:39">
      <c r="A297" s="251">
        <v>2022</v>
      </c>
      <c r="B297" s="251" t="s">
        <v>533</v>
      </c>
      <c r="C297" s="251" t="s">
        <v>534</v>
      </c>
      <c r="D297" s="251" t="s">
        <v>535</v>
      </c>
      <c r="E297" s="251" t="s">
        <v>536</v>
      </c>
      <c r="F297" s="251" t="s">
        <v>491</v>
      </c>
      <c r="G297" s="251" t="s">
        <v>537</v>
      </c>
      <c r="H297" s="251" t="s">
        <v>538</v>
      </c>
      <c r="I297" s="251" t="s">
        <v>656</v>
      </c>
      <c r="J297" s="251" t="s">
        <v>540</v>
      </c>
      <c r="K297" s="251" t="s">
        <v>664</v>
      </c>
      <c r="L297" s="251" t="s">
        <v>542</v>
      </c>
      <c r="M297" s="251" t="s">
        <v>543</v>
      </c>
      <c r="N297" s="251" t="s">
        <v>544</v>
      </c>
      <c r="O297" s="251" t="s">
        <v>545</v>
      </c>
      <c r="P297" s="251" t="s">
        <v>665</v>
      </c>
      <c r="Q297" s="251" t="s">
        <v>666</v>
      </c>
      <c r="R297" s="251">
        <v>200</v>
      </c>
      <c r="S297" s="251" t="s">
        <v>548</v>
      </c>
      <c r="T297" s="251" t="s">
        <v>549</v>
      </c>
      <c r="U297" s="251" t="s">
        <v>549</v>
      </c>
      <c r="V297" s="251" t="s">
        <v>581</v>
      </c>
      <c r="W297" s="251" t="s">
        <v>582</v>
      </c>
      <c r="X297" s="251" t="s">
        <v>551</v>
      </c>
      <c r="Y297" s="251" t="s">
        <v>552</v>
      </c>
      <c r="Z297" s="251" t="s">
        <v>564</v>
      </c>
      <c r="AA297" s="251" t="s">
        <v>565</v>
      </c>
      <c r="AB297" s="251" t="s">
        <v>604</v>
      </c>
      <c r="AC297" s="251" t="s">
        <v>607</v>
      </c>
      <c r="AD297" s="251" t="s">
        <v>608</v>
      </c>
      <c r="AE297" s="255">
        <v>34487</v>
      </c>
      <c r="AF297" s="251" t="str">
        <f t="shared" si="15"/>
        <v>5.</v>
      </c>
      <c r="AG297" s="251" t="str">
        <f t="shared" si="15"/>
        <v>2.</v>
      </c>
      <c r="AH297" s="251" t="str">
        <f t="shared" si="15"/>
        <v>3.</v>
      </c>
      <c r="AI297" s="251" t="str">
        <f t="shared" si="14"/>
        <v>2.</v>
      </c>
      <c r="AJ297" s="251" t="str">
        <f t="shared" si="14"/>
        <v>4.</v>
      </c>
      <c r="AK297" s="251" t="str">
        <f t="shared" si="14"/>
        <v>7.</v>
      </c>
      <c r="AL297" s="251" t="str">
        <f t="shared" si="14"/>
        <v>1.</v>
      </c>
      <c r="AM297" s="251" t="str">
        <f t="shared" si="13"/>
        <v>2.3.2.4.7.1.</v>
      </c>
    </row>
    <row r="298" spans="1:39">
      <c r="A298" s="251">
        <v>2022</v>
      </c>
      <c r="B298" s="251" t="s">
        <v>533</v>
      </c>
      <c r="C298" s="251" t="s">
        <v>534</v>
      </c>
      <c r="D298" s="251" t="s">
        <v>535</v>
      </c>
      <c r="E298" s="251" t="s">
        <v>536</v>
      </c>
      <c r="F298" s="251" t="s">
        <v>491</v>
      </c>
      <c r="G298" s="251" t="s">
        <v>537</v>
      </c>
      <c r="H298" s="251" t="s">
        <v>538</v>
      </c>
      <c r="I298" s="251" t="s">
        <v>656</v>
      </c>
      <c r="J298" s="251" t="s">
        <v>540</v>
      </c>
      <c r="K298" s="251" t="s">
        <v>664</v>
      </c>
      <c r="L298" s="251" t="s">
        <v>542</v>
      </c>
      <c r="M298" s="251" t="s">
        <v>543</v>
      </c>
      <c r="N298" s="251" t="s">
        <v>544</v>
      </c>
      <c r="O298" s="251" t="s">
        <v>545</v>
      </c>
      <c r="P298" s="251" t="s">
        <v>665</v>
      </c>
      <c r="Q298" s="251" t="s">
        <v>666</v>
      </c>
      <c r="R298" s="251">
        <v>200</v>
      </c>
      <c r="S298" s="251" t="s">
        <v>548</v>
      </c>
      <c r="T298" s="251" t="s">
        <v>549</v>
      </c>
      <c r="U298" s="251" t="s">
        <v>549</v>
      </c>
      <c r="V298" s="251" t="s">
        <v>581</v>
      </c>
      <c r="W298" s="251" t="s">
        <v>582</v>
      </c>
      <c r="X298" s="251" t="s">
        <v>551</v>
      </c>
      <c r="Y298" s="251" t="s">
        <v>552</v>
      </c>
      <c r="Z298" s="251" t="s">
        <v>564</v>
      </c>
      <c r="AA298" s="251" t="s">
        <v>565</v>
      </c>
      <c r="AB298" s="251" t="s">
        <v>572</v>
      </c>
      <c r="AC298" s="251" t="s">
        <v>573</v>
      </c>
      <c r="AD298" s="251" t="s">
        <v>574</v>
      </c>
      <c r="AE298" s="255">
        <v>178959</v>
      </c>
      <c r="AF298" s="251" t="str">
        <f t="shared" si="15"/>
        <v>5.</v>
      </c>
      <c r="AG298" s="251" t="str">
        <f t="shared" si="15"/>
        <v>2.</v>
      </c>
      <c r="AH298" s="251" t="str">
        <f t="shared" si="15"/>
        <v>3.</v>
      </c>
      <c r="AI298" s="251" t="str">
        <f t="shared" si="14"/>
        <v>2.</v>
      </c>
      <c r="AJ298" s="251" t="str">
        <f t="shared" si="14"/>
        <v>5.</v>
      </c>
      <c r="AK298" s="251" t="str">
        <f t="shared" si="14"/>
        <v>1.</v>
      </c>
      <c r="AL298" s="251" t="str">
        <f t="shared" si="14"/>
        <v>1.</v>
      </c>
      <c r="AM298" s="251" t="str">
        <f t="shared" si="13"/>
        <v>2.3.2.5.1.1.</v>
      </c>
    </row>
    <row r="299" spans="1:39">
      <c r="A299" s="251">
        <v>2022</v>
      </c>
      <c r="B299" s="251" t="s">
        <v>533</v>
      </c>
      <c r="C299" s="251" t="s">
        <v>534</v>
      </c>
      <c r="D299" s="251" t="s">
        <v>535</v>
      </c>
      <c r="E299" s="251" t="s">
        <v>536</v>
      </c>
      <c r="F299" s="251" t="s">
        <v>491</v>
      </c>
      <c r="G299" s="251" t="s">
        <v>537</v>
      </c>
      <c r="H299" s="251" t="s">
        <v>538</v>
      </c>
      <c r="I299" s="251" t="s">
        <v>656</v>
      </c>
      <c r="J299" s="251" t="s">
        <v>540</v>
      </c>
      <c r="K299" s="251" t="s">
        <v>664</v>
      </c>
      <c r="L299" s="251" t="s">
        <v>542</v>
      </c>
      <c r="M299" s="251" t="s">
        <v>543</v>
      </c>
      <c r="N299" s="251" t="s">
        <v>544</v>
      </c>
      <c r="O299" s="251" t="s">
        <v>545</v>
      </c>
      <c r="P299" s="251" t="s">
        <v>665</v>
      </c>
      <c r="Q299" s="251" t="s">
        <v>666</v>
      </c>
      <c r="R299" s="251">
        <v>200</v>
      </c>
      <c r="S299" s="251" t="s">
        <v>548</v>
      </c>
      <c r="T299" s="251" t="s">
        <v>549</v>
      </c>
      <c r="U299" s="251" t="s">
        <v>549</v>
      </c>
      <c r="V299" s="251" t="s">
        <v>581</v>
      </c>
      <c r="W299" s="251" t="s">
        <v>582</v>
      </c>
      <c r="X299" s="251" t="s">
        <v>551</v>
      </c>
      <c r="Y299" s="251" t="s">
        <v>552</v>
      </c>
      <c r="Z299" s="251" t="s">
        <v>564</v>
      </c>
      <c r="AA299" s="251" t="s">
        <v>565</v>
      </c>
      <c r="AB299" s="251" t="s">
        <v>575</v>
      </c>
      <c r="AC299" s="251" t="s">
        <v>576</v>
      </c>
      <c r="AD299" s="251" t="s">
        <v>610</v>
      </c>
      <c r="AE299" s="255">
        <v>1871</v>
      </c>
      <c r="AF299" s="251" t="str">
        <f t="shared" si="15"/>
        <v>5.</v>
      </c>
      <c r="AG299" s="251" t="str">
        <f t="shared" si="15"/>
        <v>2.</v>
      </c>
      <c r="AH299" s="251" t="str">
        <f t="shared" si="15"/>
        <v>3.</v>
      </c>
      <c r="AI299" s="251" t="str">
        <f t="shared" si="14"/>
        <v>2.</v>
      </c>
      <c r="AJ299" s="251" t="str">
        <f t="shared" si="14"/>
        <v>6.</v>
      </c>
      <c r="AK299" s="251" t="str">
        <f t="shared" si="14"/>
        <v>3.</v>
      </c>
      <c r="AL299" s="251" t="str">
        <f t="shared" si="14"/>
        <v>2.</v>
      </c>
      <c r="AM299" s="251" t="str">
        <f t="shared" si="13"/>
        <v>2.3.2.6.3.2.</v>
      </c>
    </row>
    <row r="300" spans="1:39">
      <c r="A300" s="251">
        <v>2022</v>
      </c>
      <c r="B300" s="251" t="s">
        <v>533</v>
      </c>
      <c r="C300" s="251" t="s">
        <v>534</v>
      </c>
      <c r="D300" s="251" t="s">
        <v>535</v>
      </c>
      <c r="E300" s="251" t="s">
        <v>536</v>
      </c>
      <c r="F300" s="251" t="s">
        <v>491</v>
      </c>
      <c r="G300" s="251" t="s">
        <v>537</v>
      </c>
      <c r="H300" s="251" t="s">
        <v>538</v>
      </c>
      <c r="I300" s="251" t="s">
        <v>656</v>
      </c>
      <c r="J300" s="251" t="s">
        <v>540</v>
      </c>
      <c r="K300" s="251" t="s">
        <v>664</v>
      </c>
      <c r="L300" s="251" t="s">
        <v>542</v>
      </c>
      <c r="M300" s="251" t="s">
        <v>543</v>
      </c>
      <c r="N300" s="251" t="s">
        <v>544</v>
      </c>
      <c r="O300" s="251" t="s">
        <v>545</v>
      </c>
      <c r="P300" s="251" t="s">
        <v>665</v>
      </c>
      <c r="Q300" s="251" t="s">
        <v>666</v>
      </c>
      <c r="R300" s="251">
        <v>200</v>
      </c>
      <c r="S300" s="251" t="s">
        <v>548</v>
      </c>
      <c r="T300" s="251" t="s">
        <v>549</v>
      </c>
      <c r="U300" s="251" t="s">
        <v>549</v>
      </c>
      <c r="V300" s="251" t="s">
        <v>581</v>
      </c>
      <c r="W300" s="251" t="s">
        <v>582</v>
      </c>
      <c r="X300" s="251" t="s">
        <v>551</v>
      </c>
      <c r="Y300" s="251" t="s">
        <v>552</v>
      </c>
      <c r="Z300" s="251" t="s">
        <v>564</v>
      </c>
      <c r="AA300" s="251" t="s">
        <v>565</v>
      </c>
      <c r="AB300" s="251" t="s">
        <v>575</v>
      </c>
      <c r="AC300" s="251" t="s">
        <v>576</v>
      </c>
      <c r="AD300" s="251" t="s">
        <v>611</v>
      </c>
      <c r="AE300" s="255">
        <v>220</v>
      </c>
      <c r="AF300" s="251" t="str">
        <f t="shared" si="15"/>
        <v>5.</v>
      </c>
      <c r="AG300" s="251" t="str">
        <f t="shared" si="15"/>
        <v>2.</v>
      </c>
      <c r="AH300" s="251" t="str">
        <f t="shared" si="15"/>
        <v>3.</v>
      </c>
      <c r="AI300" s="251" t="str">
        <f t="shared" si="14"/>
        <v>2.</v>
      </c>
      <c r="AJ300" s="251" t="str">
        <f t="shared" si="14"/>
        <v>6.</v>
      </c>
      <c r="AK300" s="251" t="str">
        <f t="shared" si="14"/>
        <v>3.</v>
      </c>
      <c r="AL300" s="251" t="str">
        <f t="shared" si="14"/>
        <v>3.</v>
      </c>
      <c r="AM300" s="251" t="str">
        <f t="shared" si="13"/>
        <v>2.3.2.6.3.3.</v>
      </c>
    </row>
    <row r="301" spans="1:39">
      <c r="A301" s="251">
        <v>2022</v>
      </c>
      <c r="B301" s="251" t="s">
        <v>533</v>
      </c>
      <c r="C301" s="251" t="s">
        <v>534</v>
      </c>
      <c r="D301" s="251" t="s">
        <v>535</v>
      </c>
      <c r="E301" s="251" t="s">
        <v>536</v>
      </c>
      <c r="F301" s="251" t="s">
        <v>491</v>
      </c>
      <c r="G301" s="251" t="s">
        <v>537</v>
      </c>
      <c r="H301" s="251" t="s">
        <v>538</v>
      </c>
      <c r="I301" s="251" t="s">
        <v>656</v>
      </c>
      <c r="J301" s="251" t="s">
        <v>540</v>
      </c>
      <c r="K301" s="251" t="s">
        <v>664</v>
      </c>
      <c r="L301" s="251" t="s">
        <v>542</v>
      </c>
      <c r="M301" s="251" t="s">
        <v>543</v>
      </c>
      <c r="N301" s="251" t="s">
        <v>544</v>
      </c>
      <c r="O301" s="251" t="s">
        <v>545</v>
      </c>
      <c r="P301" s="251" t="s">
        <v>665</v>
      </c>
      <c r="Q301" s="251" t="s">
        <v>666</v>
      </c>
      <c r="R301" s="251">
        <v>200</v>
      </c>
      <c r="S301" s="251" t="s">
        <v>548</v>
      </c>
      <c r="T301" s="251" t="s">
        <v>549</v>
      </c>
      <c r="U301" s="251" t="s">
        <v>549</v>
      </c>
      <c r="V301" s="251" t="s">
        <v>581</v>
      </c>
      <c r="W301" s="251" t="s">
        <v>582</v>
      </c>
      <c r="X301" s="251" t="s">
        <v>551</v>
      </c>
      <c r="Y301" s="251" t="s">
        <v>552</v>
      </c>
      <c r="Z301" s="251" t="s">
        <v>564</v>
      </c>
      <c r="AA301" s="251" t="s">
        <v>565</v>
      </c>
      <c r="AB301" s="251" t="s">
        <v>575</v>
      </c>
      <c r="AC301" s="251" t="s">
        <v>576</v>
      </c>
      <c r="AD301" s="251" t="s">
        <v>577</v>
      </c>
      <c r="AE301" s="255">
        <v>119124</v>
      </c>
      <c r="AF301" s="251" t="str">
        <f t="shared" si="15"/>
        <v>5.</v>
      </c>
      <c r="AG301" s="251" t="str">
        <f t="shared" si="15"/>
        <v>2.</v>
      </c>
      <c r="AH301" s="251" t="str">
        <f t="shared" si="15"/>
        <v>3.</v>
      </c>
      <c r="AI301" s="251" t="str">
        <f t="shared" si="14"/>
        <v>2.</v>
      </c>
      <c r="AJ301" s="251" t="str">
        <f t="shared" si="14"/>
        <v>6.</v>
      </c>
      <c r="AK301" s="251" t="str">
        <f t="shared" si="14"/>
        <v>3.</v>
      </c>
      <c r="AL301" s="251" t="str">
        <f t="shared" si="14"/>
        <v>4.</v>
      </c>
      <c r="AM301" s="251" t="str">
        <f t="shared" si="13"/>
        <v>2.3.2.6.3.4.</v>
      </c>
    </row>
    <row r="302" spans="1:39">
      <c r="A302" s="251">
        <v>2022</v>
      </c>
      <c r="B302" s="251" t="s">
        <v>533</v>
      </c>
      <c r="C302" s="251" t="s">
        <v>534</v>
      </c>
      <c r="D302" s="251" t="s">
        <v>535</v>
      </c>
      <c r="E302" s="251" t="s">
        <v>536</v>
      </c>
      <c r="F302" s="251" t="s">
        <v>491</v>
      </c>
      <c r="G302" s="251" t="s">
        <v>537</v>
      </c>
      <c r="H302" s="251" t="s">
        <v>538</v>
      </c>
      <c r="I302" s="251" t="s">
        <v>656</v>
      </c>
      <c r="J302" s="251" t="s">
        <v>540</v>
      </c>
      <c r="K302" s="251" t="s">
        <v>664</v>
      </c>
      <c r="L302" s="251" t="s">
        <v>542</v>
      </c>
      <c r="M302" s="251" t="s">
        <v>543</v>
      </c>
      <c r="N302" s="251" t="s">
        <v>544</v>
      </c>
      <c r="O302" s="251" t="s">
        <v>545</v>
      </c>
      <c r="P302" s="251" t="s">
        <v>665</v>
      </c>
      <c r="Q302" s="251" t="s">
        <v>666</v>
      </c>
      <c r="R302" s="251">
        <v>200</v>
      </c>
      <c r="S302" s="251" t="s">
        <v>548</v>
      </c>
      <c r="T302" s="251" t="s">
        <v>549</v>
      </c>
      <c r="U302" s="251" t="s">
        <v>549</v>
      </c>
      <c r="V302" s="251" t="s">
        <v>581</v>
      </c>
      <c r="W302" s="251" t="s">
        <v>582</v>
      </c>
      <c r="X302" s="251" t="s">
        <v>551</v>
      </c>
      <c r="Y302" s="251" t="s">
        <v>552</v>
      </c>
      <c r="Z302" s="251" t="s">
        <v>564</v>
      </c>
      <c r="AA302" s="251" t="s">
        <v>565</v>
      </c>
      <c r="AB302" s="251" t="s">
        <v>575</v>
      </c>
      <c r="AC302" s="251" t="s">
        <v>576</v>
      </c>
      <c r="AD302" s="251" t="s">
        <v>612</v>
      </c>
      <c r="AE302" s="255">
        <v>5237</v>
      </c>
      <c r="AF302" s="251" t="str">
        <f t="shared" si="15"/>
        <v>5.</v>
      </c>
      <c r="AG302" s="251" t="str">
        <f t="shared" si="15"/>
        <v>2.</v>
      </c>
      <c r="AH302" s="251" t="str">
        <f t="shared" si="15"/>
        <v>3.</v>
      </c>
      <c r="AI302" s="251" t="str">
        <f t="shared" si="14"/>
        <v>2.</v>
      </c>
      <c r="AJ302" s="251" t="str">
        <f t="shared" si="14"/>
        <v>6.</v>
      </c>
      <c r="AK302" s="251" t="str">
        <f t="shared" si="14"/>
        <v>3.</v>
      </c>
      <c r="AL302" s="251" t="str">
        <f t="shared" si="14"/>
        <v>99</v>
      </c>
      <c r="AM302" s="251" t="str">
        <f t="shared" si="13"/>
        <v>2.3.2.6.3.99</v>
      </c>
    </row>
    <row r="303" spans="1:39">
      <c r="A303" s="251">
        <v>2022</v>
      </c>
      <c r="B303" s="251" t="s">
        <v>533</v>
      </c>
      <c r="C303" s="251" t="s">
        <v>534</v>
      </c>
      <c r="D303" s="251" t="s">
        <v>535</v>
      </c>
      <c r="E303" s="251" t="s">
        <v>536</v>
      </c>
      <c r="F303" s="251" t="s">
        <v>491</v>
      </c>
      <c r="G303" s="251" t="s">
        <v>537</v>
      </c>
      <c r="H303" s="251" t="s">
        <v>538</v>
      </c>
      <c r="I303" s="251" t="s">
        <v>656</v>
      </c>
      <c r="J303" s="251" t="s">
        <v>540</v>
      </c>
      <c r="K303" s="251" t="s">
        <v>664</v>
      </c>
      <c r="L303" s="251" t="s">
        <v>542</v>
      </c>
      <c r="M303" s="251" t="s">
        <v>543</v>
      </c>
      <c r="N303" s="251" t="s">
        <v>544</v>
      </c>
      <c r="O303" s="251" t="s">
        <v>545</v>
      </c>
      <c r="P303" s="251" t="s">
        <v>665</v>
      </c>
      <c r="Q303" s="251" t="s">
        <v>666</v>
      </c>
      <c r="R303" s="251">
        <v>200</v>
      </c>
      <c r="S303" s="251" t="s">
        <v>548</v>
      </c>
      <c r="T303" s="251" t="s">
        <v>549</v>
      </c>
      <c r="U303" s="251" t="s">
        <v>549</v>
      </c>
      <c r="V303" s="251" t="s">
        <v>581</v>
      </c>
      <c r="W303" s="251" t="s">
        <v>582</v>
      </c>
      <c r="X303" s="251" t="s">
        <v>551</v>
      </c>
      <c r="Y303" s="251" t="s">
        <v>552</v>
      </c>
      <c r="Z303" s="251" t="s">
        <v>564</v>
      </c>
      <c r="AA303" s="251" t="s">
        <v>565</v>
      </c>
      <c r="AB303" s="251" t="s">
        <v>578</v>
      </c>
      <c r="AC303" s="251" t="s">
        <v>579</v>
      </c>
      <c r="AD303" s="251" t="s">
        <v>580</v>
      </c>
      <c r="AE303" s="255">
        <v>134000</v>
      </c>
      <c r="AF303" s="251" t="str">
        <f t="shared" si="15"/>
        <v>5.</v>
      </c>
      <c r="AG303" s="251" t="str">
        <f t="shared" si="15"/>
        <v>2.</v>
      </c>
      <c r="AH303" s="251" t="str">
        <f t="shared" si="15"/>
        <v>3.</v>
      </c>
      <c r="AI303" s="251" t="str">
        <f t="shared" si="14"/>
        <v>2.</v>
      </c>
      <c r="AJ303" s="251" t="str">
        <f t="shared" si="14"/>
        <v>7.</v>
      </c>
      <c r="AK303" s="251" t="str">
        <f t="shared" si="14"/>
        <v>11</v>
      </c>
      <c r="AL303" s="251" t="str">
        <f t="shared" si="14"/>
        <v>99</v>
      </c>
      <c r="AM303" s="251" t="str">
        <f t="shared" si="13"/>
        <v>2.3.2.7.1199</v>
      </c>
    </row>
    <row r="304" spans="1:39">
      <c r="A304" s="251">
        <v>2022</v>
      </c>
      <c r="B304" s="251" t="s">
        <v>533</v>
      </c>
      <c r="C304" s="251" t="s">
        <v>534</v>
      </c>
      <c r="D304" s="251" t="s">
        <v>535</v>
      </c>
      <c r="E304" s="251" t="s">
        <v>536</v>
      </c>
      <c r="F304" s="251" t="s">
        <v>491</v>
      </c>
      <c r="G304" s="251" t="s">
        <v>537</v>
      </c>
      <c r="H304" s="251" t="s">
        <v>538</v>
      </c>
      <c r="I304" s="251" t="s">
        <v>656</v>
      </c>
      <c r="J304" s="251" t="s">
        <v>540</v>
      </c>
      <c r="K304" s="251" t="s">
        <v>664</v>
      </c>
      <c r="L304" s="251" t="s">
        <v>542</v>
      </c>
      <c r="M304" s="251" t="s">
        <v>543</v>
      </c>
      <c r="N304" s="251" t="s">
        <v>544</v>
      </c>
      <c r="O304" s="251" t="s">
        <v>545</v>
      </c>
      <c r="P304" s="251" t="s">
        <v>665</v>
      </c>
      <c r="Q304" s="251" t="s">
        <v>666</v>
      </c>
      <c r="R304" s="251">
        <v>200</v>
      </c>
      <c r="S304" s="251" t="s">
        <v>548</v>
      </c>
      <c r="T304" s="251" t="s">
        <v>549</v>
      </c>
      <c r="U304" s="251" t="s">
        <v>549</v>
      </c>
      <c r="V304" s="251" t="s">
        <v>581</v>
      </c>
      <c r="W304" s="251" t="s">
        <v>582</v>
      </c>
      <c r="X304" s="251" t="s">
        <v>551</v>
      </c>
      <c r="Y304" s="251" t="s">
        <v>552</v>
      </c>
      <c r="Z304" s="251" t="s">
        <v>564</v>
      </c>
      <c r="AA304" s="251" t="s">
        <v>565</v>
      </c>
      <c r="AB304" s="251" t="s">
        <v>613</v>
      </c>
      <c r="AC304" s="251" t="s">
        <v>614</v>
      </c>
      <c r="AD304" s="251" t="s">
        <v>614</v>
      </c>
      <c r="AE304" s="255">
        <v>374199</v>
      </c>
      <c r="AF304" s="251" t="str">
        <f t="shared" si="15"/>
        <v>5.</v>
      </c>
      <c r="AG304" s="251" t="str">
        <f t="shared" si="15"/>
        <v>2.</v>
      </c>
      <c r="AH304" s="251" t="str">
        <f t="shared" si="15"/>
        <v>3.</v>
      </c>
      <c r="AI304" s="251" t="str">
        <f t="shared" si="14"/>
        <v>2.</v>
      </c>
      <c r="AJ304" s="251" t="str">
        <f t="shared" si="14"/>
        <v>8.</v>
      </c>
      <c r="AK304" s="251" t="str">
        <f t="shared" si="14"/>
        <v>1.</v>
      </c>
      <c r="AL304" s="251" t="str">
        <f t="shared" si="14"/>
        <v>1.</v>
      </c>
      <c r="AM304" s="251" t="str">
        <f t="shared" si="13"/>
        <v>2.3.2.8.1.1.</v>
      </c>
    </row>
    <row r="305" spans="1:39">
      <c r="A305" s="251">
        <v>2022</v>
      </c>
      <c r="B305" s="251" t="s">
        <v>533</v>
      </c>
      <c r="C305" s="251" t="s">
        <v>534</v>
      </c>
      <c r="D305" s="251" t="s">
        <v>535</v>
      </c>
      <c r="E305" s="251" t="s">
        <v>536</v>
      </c>
      <c r="F305" s="251" t="s">
        <v>491</v>
      </c>
      <c r="G305" s="251" t="s">
        <v>537</v>
      </c>
      <c r="H305" s="251" t="s">
        <v>538</v>
      </c>
      <c r="I305" s="251" t="s">
        <v>656</v>
      </c>
      <c r="J305" s="251" t="s">
        <v>540</v>
      </c>
      <c r="K305" s="251" t="s">
        <v>664</v>
      </c>
      <c r="L305" s="251" t="s">
        <v>542</v>
      </c>
      <c r="M305" s="251" t="s">
        <v>543</v>
      </c>
      <c r="N305" s="251" t="s">
        <v>544</v>
      </c>
      <c r="O305" s="251" t="s">
        <v>545</v>
      </c>
      <c r="P305" s="251" t="s">
        <v>665</v>
      </c>
      <c r="Q305" s="251" t="s">
        <v>666</v>
      </c>
      <c r="R305" s="251">
        <v>200</v>
      </c>
      <c r="S305" s="251" t="s">
        <v>548</v>
      </c>
      <c r="T305" s="251" t="s">
        <v>549</v>
      </c>
      <c r="U305" s="251" t="s">
        <v>549</v>
      </c>
      <c r="V305" s="251" t="s">
        <v>581</v>
      </c>
      <c r="W305" s="251" t="s">
        <v>582</v>
      </c>
      <c r="X305" s="251" t="s">
        <v>551</v>
      </c>
      <c r="Y305" s="251" t="s">
        <v>552</v>
      </c>
      <c r="Z305" s="251" t="s">
        <v>564</v>
      </c>
      <c r="AA305" s="251" t="s">
        <v>565</v>
      </c>
      <c r="AB305" s="251" t="s">
        <v>613</v>
      </c>
      <c r="AC305" s="251" t="s">
        <v>614</v>
      </c>
      <c r="AD305" s="251" t="s">
        <v>615</v>
      </c>
      <c r="AE305" s="255">
        <v>22695</v>
      </c>
      <c r="AF305" s="251" t="str">
        <f t="shared" si="15"/>
        <v>5.</v>
      </c>
      <c r="AG305" s="251" t="str">
        <f t="shared" si="15"/>
        <v>2.</v>
      </c>
      <c r="AH305" s="251" t="str">
        <f t="shared" si="15"/>
        <v>3.</v>
      </c>
      <c r="AI305" s="251" t="str">
        <f t="shared" si="14"/>
        <v>2.</v>
      </c>
      <c r="AJ305" s="251" t="str">
        <f t="shared" si="14"/>
        <v>8.</v>
      </c>
      <c r="AK305" s="251" t="str">
        <f t="shared" si="14"/>
        <v>1.</v>
      </c>
      <c r="AL305" s="251" t="str">
        <f t="shared" si="14"/>
        <v>2.</v>
      </c>
      <c r="AM305" s="251" t="str">
        <f t="shared" si="13"/>
        <v>2.3.2.8.1.2.</v>
      </c>
    </row>
    <row r="306" spans="1:39">
      <c r="A306" s="251">
        <v>2022</v>
      </c>
      <c r="B306" s="251" t="s">
        <v>533</v>
      </c>
      <c r="C306" s="251" t="s">
        <v>534</v>
      </c>
      <c r="D306" s="251" t="s">
        <v>535</v>
      </c>
      <c r="E306" s="251" t="s">
        <v>536</v>
      </c>
      <c r="F306" s="251" t="s">
        <v>491</v>
      </c>
      <c r="G306" s="251" t="s">
        <v>537</v>
      </c>
      <c r="H306" s="251" t="s">
        <v>538</v>
      </c>
      <c r="I306" s="251" t="s">
        <v>656</v>
      </c>
      <c r="J306" s="251" t="s">
        <v>540</v>
      </c>
      <c r="K306" s="251" t="s">
        <v>664</v>
      </c>
      <c r="L306" s="251" t="s">
        <v>542</v>
      </c>
      <c r="M306" s="251" t="s">
        <v>543</v>
      </c>
      <c r="N306" s="251" t="s">
        <v>544</v>
      </c>
      <c r="O306" s="251" t="s">
        <v>545</v>
      </c>
      <c r="P306" s="251" t="s">
        <v>665</v>
      </c>
      <c r="Q306" s="251" t="s">
        <v>666</v>
      </c>
      <c r="R306" s="251">
        <v>200</v>
      </c>
      <c r="S306" s="251" t="s">
        <v>548</v>
      </c>
      <c r="T306" s="251" t="s">
        <v>549</v>
      </c>
      <c r="U306" s="251" t="s">
        <v>549</v>
      </c>
      <c r="V306" s="251" t="s">
        <v>581</v>
      </c>
      <c r="W306" s="251" t="s">
        <v>582</v>
      </c>
      <c r="X306" s="251" t="s">
        <v>551</v>
      </c>
      <c r="Y306" s="251" t="s">
        <v>552</v>
      </c>
      <c r="Z306" s="251" t="s">
        <v>564</v>
      </c>
      <c r="AA306" s="251" t="s">
        <v>565</v>
      </c>
      <c r="AB306" s="251" t="s">
        <v>613</v>
      </c>
      <c r="AC306" s="251" t="s">
        <v>614</v>
      </c>
      <c r="AD306" s="251" t="s">
        <v>616</v>
      </c>
      <c r="AE306" s="255">
        <v>7200</v>
      </c>
      <c r="AF306" s="251" t="str">
        <f t="shared" si="15"/>
        <v>5.</v>
      </c>
      <c r="AG306" s="251" t="str">
        <f t="shared" si="15"/>
        <v>2.</v>
      </c>
      <c r="AH306" s="251" t="str">
        <f t="shared" si="15"/>
        <v>3.</v>
      </c>
      <c r="AI306" s="251" t="str">
        <f t="shared" si="14"/>
        <v>2.</v>
      </c>
      <c r="AJ306" s="251" t="str">
        <f t="shared" si="14"/>
        <v>8.</v>
      </c>
      <c r="AK306" s="251" t="str">
        <f t="shared" si="14"/>
        <v>1.</v>
      </c>
      <c r="AL306" s="251" t="str">
        <f t="shared" si="14"/>
        <v>4.</v>
      </c>
      <c r="AM306" s="251" t="str">
        <f t="shared" si="13"/>
        <v>2.3.2.8.1.4.</v>
      </c>
    </row>
    <row r="307" spans="1:39">
      <c r="A307" s="251">
        <v>2022</v>
      </c>
      <c r="B307" s="251" t="s">
        <v>533</v>
      </c>
      <c r="C307" s="251" t="s">
        <v>534</v>
      </c>
      <c r="D307" s="251" t="s">
        <v>535</v>
      </c>
      <c r="E307" s="251" t="s">
        <v>536</v>
      </c>
      <c r="F307" s="251" t="s">
        <v>491</v>
      </c>
      <c r="G307" s="251" t="s">
        <v>537</v>
      </c>
      <c r="H307" s="251" t="s">
        <v>538</v>
      </c>
      <c r="I307" s="251" t="s">
        <v>656</v>
      </c>
      <c r="J307" s="251" t="s">
        <v>540</v>
      </c>
      <c r="K307" s="251" t="s">
        <v>664</v>
      </c>
      <c r="L307" s="251" t="s">
        <v>542</v>
      </c>
      <c r="M307" s="251" t="s">
        <v>543</v>
      </c>
      <c r="N307" s="251" t="s">
        <v>544</v>
      </c>
      <c r="O307" s="251" t="s">
        <v>545</v>
      </c>
      <c r="P307" s="251" t="s">
        <v>665</v>
      </c>
      <c r="Q307" s="251" t="s">
        <v>666</v>
      </c>
      <c r="R307" s="251">
        <v>200</v>
      </c>
      <c r="S307" s="251" t="s">
        <v>548</v>
      </c>
      <c r="T307" s="251" t="s">
        <v>549</v>
      </c>
      <c r="U307" s="251" t="s">
        <v>549</v>
      </c>
      <c r="V307" s="251" t="s">
        <v>581</v>
      </c>
      <c r="W307" s="251" t="s">
        <v>582</v>
      </c>
      <c r="X307" s="251" t="s">
        <v>551</v>
      </c>
      <c r="Y307" s="251" t="s">
        <v>552</v>
      </c>
      <c r="Z307" s="251" t="s">
        <v>617</v>
      </c>
      <c r="AA307" s="251" t="s">
        <v>618</v>
      </c>
      <c r="AB307" s="251" t="s">
        <v>619</v>
      </c>
      <c r="AC307" s="251" t="s">
        <v>620</v>
      </c>
      <c r="AD307" s="251" t="s">
        <v>621</v>
      </c>
      <c r="AE307" s="255">
        <v>2025</v>
      </c>
      <c r="AF307" s="251" t="str">
        <f t="shared" si="15"/>
        <v>5.</v>
      </c>
      <c r="AG307" s="251" t="str">
        <f t="shared" si="15"/>
        <v>2.</v>
      </c>
      <c r="AH307" s="251" t="str">
        <f t="shared" si="15"/>
        <v>5.</v>
      </c>
      <c r="AI307" s="251" t="str">
        <f t="shared" si="14"/>
        <v>4.</v>
      </c>
      <c r="AJ307" s="251" t="str">
        <f t="shared" si="14"/>
        <v>3.</v>
      </c>
      <c r="AK307" s="251" t="str">
        <f t="shared" si="14"/>
        <v>2.</v>
      </c>
      <c r="AL307" s="251" t="str">
        <f t="shared" si="14"/>
        <v>1.</v>
      </c>
      <c r="AM307" s="251" t="str">
        <f t="shared" si="13"/>
        <v>2.5.4.3.2.1.</v>
      </c>
    </row>
    <row r="308" spans="1:39">
      <c r="A308" s="251">
        <v>2022</v>
      </c>
      <c r="B308" s="251" t="s">
        <v>533</v>
      </c>
      <c r="C308" s="251" t="s">
        <v>534</v>
      </c>
      <c r="D308" s="251" t="s">
        <v>535</v>
      </c>
      <c r="E308" s="251" t="s">
        <v>536</v>
      </c>
      <c r="F308" s="251" t="s">
        <v>491</v>
      </c>
      <c r="G308" s="251" t="s">
        <v>537</v>
      </c>
      <c r="H308" s="251" t="s">
        <v>538</v>
      </c>
      <c r="I308" s="251" t="s">
        <v>656</v>
      </c>
      <c r="J308" s="251" t="s">
        <v>540</v>
      </c>
      <c r="K308" s="251" t="s">
        <v>664</v>
      </c>
      <c r="L308" s="251" t="s">
        <v>542</v>
      </c>
      <c r="M308" s="251" t="s">
        <v>543</v>
      </c>
      <c r="N308" s="251" t="s">
        <v>544</v>
      </c>
      <c r="O308" s="251" t="s">
        <v>622</v>
      </c>
      <c r="P308" s="251" t="s">
        <v>665</v>
      </c>
      <c r="Q308" s="251" t="s">
        <v>666</v>
      </c>
      <c r="R308" s="251">
        <v>3228</v>
      </c>
      <c r="S308" s="251" t="s">
        <v>548</v>
      </c>
      <c r="T308" s="251" t="s">
        <v>549</v>
      </c>
      <c r="U308" s="251" t="s">
        <v>667</v>
      </c>
      <c r="V308" s="251" t="s">
        <v>38</v>
      </c>
      <c r="W308" s="251" t="s">
        <v>550</v>
      </c>
      <c r="X308" s="251" t="s">
        <v>551</v>
      </c>
      <c r="Y308" s="251" t="s">
        <v>552</v>
      </c>
      <c r="Z308" s="251" t="s">
        <v>553</v>
      </c>
      <c r="AA308" s="251" t="s">
        <v>554</v>
      </c>
      <c r="AB308" s="251" t="s">
        <v>555</v>
      </c>
      <c r="AC308" s="251" t="s">
        <v>555</v>
      </c>
      <c r="AD308" s="251" t="s">
        <v>556</v>
      </c>
      <c r="AE308" s="255">
        <v>90615</v>
      </c>
      <c r="AF308" s="251" t="str">
        <f t="shared" si="15"/>
        <v>5.</v>
      </c>
      <c r="AG308" s="251" t="str">
        <f t="shared" si="15"/>
        <v>2.</v>
      </c>
      <c r="AH308" s="251" t="str">
        <f t="shared" si="15"/>
        <v>1.</v>
      </c>
      <c r="AI308" s="251" t="str">
        <f t="shared" si="14"/>
        <v>1.</v>
      </c>
      <c r="AJ308" s="251" t="str">
        <f t="shared" si="14"/>
        <v>1.</v>
      </c>
      <c r="AK308" s="251" t="str">
        <f t="shared" si="14"/>
        <v>1.</v>
      </c>
      <c r="AL308" s="251" t="str">
        <f t="shared" si="14"/>
        <v>4.</v>
      </c>
      <c r="AM308" s="251" t="str">
        <f t="shared" si="13"/>
        <v>2.1.1.1.1.4.</v>
      </c>
    </row>
    <row r="309" spans="1:39">
      <c r="A309" s="251">
        <v>2022</v>
      </c>
      <c r="B309" s="251" t="s">
        <v>533</v>
      </c>
      <c r="C309" s="251" t="s">
        <v>534</v>
      </c>
      <c r="D309" s="251" t="s">
        <v>535</v>
      </c>
      <c r="E309" s="251" t="s">
        <v>536</v>
      </c>
      <c r="F309" s="251" t="s">
        <v>491</v>
      </c>
      <c r="G309" s="251" t="s">
        <v>537</v>
      </c>
      <c r="H309" s="251" t="s">
        <v>538</v>
      </c>
      <c r="I309" s="251" t="s">
        <v>656</v>
      </c>
      <c r="J309" s="251" t="s">
        <v>540</v>
      </c>
      <c r="K309" s="251" t="s">
        <v>664</v>
      </c>
      <c r="L309" s="251" t="s">
        <v>542</v>
      </c>
      <c r="M309" s="251" t="s">
        <v>543</v>
      </c>
      <c r="N309" s="251" t="s">
        <v>544</v>
      </c>
      <c r="O309" s="251" t="s">
        <v>622</v>
      </c>
      <c r="P309" s="251" t="s">
        <v>665</v>
      </c>
      <c r="Q309" s="251" t="s">
        <v>666</v>
      </c>
      <c r="R309" s="251">
        <v>3228</v>
      </c>
      <c r="S309" s="251" t="s">
        <v>548</v>
      </c>
      <c r="T309" s="251" t="s">
        <v>549</v>
      </c>
      <c r="U309" s="251" t="s">
        <v>667</v>
      </c>
      <c r="V309" s="251" t="s">
        <v>38</v>
      </c>
      <c r="W309" s="251" t="s">
        <v>550</v>
      </c>
      <c r="X309" s="251" t="s">
        <v>551</v>
      </c>
      <c r="Y309" s="251" t="s">
        <v>552</v>
      </c>
      <c r="Z309" s="251" t="s">
        <v>553</v>
      </c>
      <c r="AA309" s="251" t="s">
        <v>554</v>
      </c>
      <c r="AB309" s="251" t="s">
        <v>557</v>
      </c>
      <c r="AC309" s="251" t="s">
        <v>558</v>
      </c>
      <c r="AD309" s="251" t="s">
        <v>559</v>
      </c>
      <c r="AE309" s="255">
        <v>13400</v>
      </c>
      <c r="AF309" s="251" t="str">
        <f t="shared" si="15"/>
        <v>5.</v>
      </c>
      <c r="AG309" s="251" t="str">
        <f t="shared" si="15"/>
        <v>2.</v>
      </c>
      <c r="AH309" s="251" t="str">
        <f t="shared" si="15"/>
        <v>1.</v>
      </c>
      <c r="AI309" s="251" t="str">
        <f t="shared" si="14"/>
        <v>1.</v>
      </c>
      <c r="AJ309" s="251" t="str">
        <f t="shared" si="14"/>
        <v>9.</v>
      </c>
      <c r="AK309" s="251" t="str">
        <f t="shared" si="14"/>
        <v>1.</v>
      </c>
      <c r="AL309" s="251" t="str">
        <f t="shared" si="14"/>
        <v>1.</v>
      </c>
      <c r="AM309" s="251" t="str">
        <f t="shared" si="13"/>
        <v>2.1.1.9.1.1.</v>
      </c>
    </row>
    <row r="310" spans="1:39">
      <c r="A310" s="251">
        <v>2022</v>
      </c>
      <c r="B310" s="251" t="s">
        <v>533</v>
      </c>
      <c r="C310" s="251" t="s">
        <v>534</v>
      </c>
      <c r="D310" s="251" t="s">
        <v>535</v>
      </c>
      <c r="E310" s="251" t="s">
        <v>536</v>
      </c>
      <c r="F310" s="251" t="s">
        <v>491</v>
      </c>
      <c r="G310" s="251" t="s">
        <v>537</v>
      </c>
      <c r="H310" s="251" t="s">
        <v>538</v>
      </c>
      <c r="I310" s="251" t="s">
        <v>656</v>
      </c>
      <c r="J310" s="251" t="s">
        <v>540</v>
      </c>
      <c r="K310" s="251" t="s">
        <v>664</v>
      </c>
      <c r="L310" s="251" t="s">
        <v>542</v>
      </c>
      <c r="M310" s="251" t="s">
        <v>543</v>
      </c>
      <c r="N310" s="251" t="s">
        <v>544</v>
      </c>
      <c r="O310" s="251" t="s">
        <v>622</v>
      </c>
      <c r="P310" s="251" t="s">
        <v>665</v>
      </c>
      <c r="Q310" s="251" t="s">
        <v>666</v>
      </c>
      <c r="R310" s="251">
        <v>3228</v>
      </c>
      <c r="S310" s="251" t="s">
        <v>548</v>
      </c>
      <c r="T310" s="251" t="s">
        <v>549</v>
      </c>
      <c r="U310" s="251" t="s">
        <v>667</v>
      </c>
      <c r="V310" s="251" t="s">
        <v>38</v>
      </c>
      <c r="W310" s="251" t="s">
        <v>550</v>
      </c>
      <c r="X310" s="251" t="s">
        <v>551</v>
      </c>
      <c r="Y310" s="251" t="s">
        <v>552</v>
      </c>
      <c r="Z310" s="251" t="s">
        <v>553</v>
      </c>
      <c r="AA310" s="251" t="s">
        <v>554</v>
      </c>
      <c r="AB310" s="251" t="s">
        <v>557</v>
      </c>
      <c r="AC310" s="251" t="s">
        <v>558</v>
      </c>
      <c r="AD310" s="251" t="s">
        <v>560</v>
      </c>
      <c r="AE310" s="255">
        <v>930</v>
      </c>
      <c r="AF310" s="251" t="str">
        <f t="shared" si="15"/>
        <v>5.</v>
      </c>
      <c r="AG310" s="251" t="str">
        <f t="shared" si="15"/>
        <v>2.</v>
      </c>
      <c r="AH310" s="251" t="str">
        <f t="shared" si="15"/>
        <v>1.</v>
      </c>
      <c r="AI310" s="251" t="str">
        <f t="shared" si="14"/>
        <v>1.</v>
      </c>
      <c r="AJ310" s="251" t="str">
        <f t="shared" si="14"/>
        <v>9.</v>
      </c>
      <c r="AK310" s="251" t="str">
        <f t="shared" si="14"/>
        <v>1.</v>
      </c>
      <c r="AL310" s="251" t="str">
        <f t="shared" si="14"/>
        <v>3.</v>
      </c>
      <c r="AM310" s="251" t="str">
        <f t="shared" si="13"/>
        <v>2.1.1.9.1.3.</v>
      </c>
    </row>
    <row r="311" spans="1:39">
      <c r="A311" s="251">
        <v>2022</v>
      </c>
      <c r="B311" s="251" t="s">
        <v>533</v>
      </c>
      <c r="C311" s="251" t="s">
        <v>534</v>
      </c>
      <c r="D311" s="251" t="s">
        <v>535</v>
      </c>
      <c r="E311" s="251" t="s">
        <v>536</v>
      </c>
      <c r="F311" s="251" t="s">
        <v>491</v>
      </c>
      <c r="G311" s="251" t="s">
        <v>537</v>
      </c>
      <c r="H311" s="251" t="s">
        <v>538</v>
      </c>
      <c r="I311" s="251" t="s">
        <v>656</v>
      </c>
      <c r="J311" s="251" t="s">
        <v>540</v>
      </c>
      <c r="K311" s="251" t="s">
        <v>664</v>
      </c>
      <c r="L311" s="251" t="s">
        <v>542</v>
      </c>
      <c r="M311" s="251" t="s">
        <v>543</v>
      </c>
      <c r="N311" s="251" t="s">
        <v>544</v>
      </c>
      <c r="O311" s="251" t="s">
        <v>622</v>
      </c>
      <c r="P311" s="251" t="s">
        <v>665</v>
      </c>
      <c r="Q311" s="251" t="s">
        <v>666</v>
      </c>
      <c r="R311" s="251">
        <v>3228</v>
      </c>
      <c r="S311" s="251" t="s">
        <v>548</v>
      </c>
      <c r="T311" s="251" t="s">
        <v>549</v>
      </c>
      <c r="U311" s="251" t="s">
        <v>667</v>
      </c>
      <c r="V311" s="251" t="s">
        <v>38</v>
      </c>
      <c r="W311" s="251" t="s">
        <v>550</v>
      </c>
      <c r="X311" s="251" t="s">
        <v>551</v>
      </c>
      <c r="Y311" s="251" t="s">
        <v>552</v>
      </c>
      <c r="Z311" s="251" t="s">
        <v>553</v>
      </c>
      <c r="AA311" s="251" t="s">
        <v>561</v>
      </c>
      <c r="AB311" s="251" t="s">
        <v>562</v>
      </c>
      <c r="AC311" s="251" t="s">
        <v>562</v>
      </c>
      <c r="AD311" s="251" t="s">
        <v>563</v>
      </c>
      <c r="AE311" s="255">
        <v>7236</v>
      </c>
      <c r="AF311" s="251" t="str">
        <f t="shared" si="15"/>
        <v>5.</v>
      </c>
      <c r="AG311" s="251" t="str">
        <f t="shared" si="15"/>
        <v>2.</v>
      </c>
      <c r="AH311" s="251" t="str">
        <f t="shared" si="15"/>
        <v>1.</v>
      </c>
      <c r="AI311" s="251" t="str">
        <f t="shared" si="14"/>
        <v>3.</v>
      </c>
      <c r="AJ311" s="251" t="str">
        <f t="shared" si="14"/>
        <v>1.</v>
      </c>
      <c r="AK311" s="251" t="str">
        <f t="shared" si="14"/>
        <v>1.</v>
      </c>
      <c r="AL311" s="251" t="str">
        <f t="shared" si="14"/>
        <v>5.</v>
      </c>
      <c r="AM311" s="251" t="str">
        <f t="shared" si="13"/>
        <v>2.1.3.1.1.5.</v>
      </c>
    </row>
    <row r="312" spans="1:39">
      <c r="A312" s="251">
        <v>2022</v>
      </c>
      <c r="B312" s="251" t="s">
        <v>533</v>
      </c>
      <c r="C312" s="251" t="s">
        <v>534</v>
      </c>
      <c r="D312" s="251" t="s">
        <v>535</v>
      </c>
      <c r="E312" s="251" t="s">
        <v>536</v>
      </c>
      <c r="F312" s="251" t="s">
        <v>491</v>
      </c>
      <c r="G312" s="251" t="s">
        <v>537</v>
      </c>
      <c r="H312" s="251" t="s">
        <v>538</v>
      </c>
      <c r="I312" s="251" t="s">
        <v>656</v>
      </c>
      <c r="J312" s="251" t="s">
        <v>540</v>
      </c>
      <c r="K312" s="251" t="s">
        <v>664</v>
      </c>
      <c r="L312" s="251" t="s">
        <v>542</v>
      </c>
      <c r="M312" s="251" t="s">
        <v>543</v>
      </c>
      <c r="N312" s="251" t="s">
        <v>544</v>
      </c>
      <c r="O312" s="251" t="s">
        <v>622</v>
      </c>
      <c r="P312" s="251" t="s">
        <v>665</v>
      </c>
      <c r="Q312" s="251" t="s">
        <v>666</v>
      </c>
      <c r="R312" s="251">
        <v>3228</v>
      </c>
      <c r="S312" s="251" t="s">
        <v>548</v>
      </c>
      <c r="T312" s="251" t="s">
        <v>549</v>
      </c>
      <c r="U312" s="251" t="s">
        <v>667</v>
      </c>
      <c r="V312" s="251" t="s">
        <v>581</v>
      </c>
      <c r="W312" s="251" t="s">
        <v>582</v>
      </c>
      <c r="X312" s="251" t="s">
        <v>551</v>
      </c>
      <c r="Y312" s="251" t="s">
        <v>552</v>
      </c>
      <c r="Z312" s="251" t="s">
        <v>553</v>
      </c>
      <c r="AA312" s="251" t="s">
        <v>554</v>
      </c>
      <c r="AB312" s="251" t="s">
        <v>555</v>
      </c>
      <c r="AC312" s="251" t="s">
        <v>555</v>
      </c>
      <c r="AD312" s="251" t="s">
        <v>556</v>
      </c>
      <c r="AE312" s="255">
        <v>1040340</v>
      </c>
      <c r="AF312" s="251" t="str">
        <f t="shared" si="15"/>
        <v>5.</v>
      </c>
      <c r="AG312" s="251" t="str">
        <f t="shared" si="15"/>
        <v>2.</v>
      </c>
      <c r="AH312" s="251" t="str">
        <f t="shared" si="15"/>
        <v>1.</v>
      </c>
      <c r="AI312" s="251" t="str">
        <f t="shared" si="14"/>
        <v>1.</v>
      </c>
      <c r="AJ312" s="251" t="str">
        <f t="shared" si="14"/>
        <v>1.</v>
      </c>
      <c r="AK312" s="251" t="str">
        <f t="shared" si="14"/>
        <v>1.</v>
      </c>
      <c r="AL312" s="251" t="str">
        <f t="shared" si="14"/>
        <v>4.</v>
      </c>
      <c r="AM312" s="251" t="str">
        <f t="shared" si="13"/>
        <v>2.1.1.1.1.4.</v>
      </c>
    </row>
    <row r="313" spans="1:39">
      <c r="A313" s="251">
        <v>2022</v>
      </c>
      <c r="B313" s="251" t="s">
        <v>533</v>
      </c>
      <c r="C313" s="251" t="s">
        <v>534</v>
      </c>
      <c r="D313" s="251" t="s">
        <v>535</v>
      </c>
      <c r="E313" s="251" t="s">
        <v>536</v>
      </c>
      <c r="F313" s="251" t="s">
        <v>491</v>
      </c>
      <c r="G313" s="251" t="s">
        <v>537</v>
      </c>
      <c r="H313" s="251" t="s">
        <v>538</v>
      </c>
      <c r="I313" s="251" t="s">
        <v>656</v>
      </c>
      <c r="J313" s="251" t="s">
        <v>540</v>
      </c>
      <c r="K313" s="251" t="s">
        <v>664</v>
      </c>
      <c r="L313" s="251" t="s">
        <v>542</v>
      </c>
      <c r="M313" s="251" t="s">
        <v>543</v>
      </c>
      <c r="N313" s="251" t="s">
        <v>544</v>
      </c>
      <c r="O313" s="251" t="s">
        <v>622</v>
      </c>
      <c r="P313" s="251" t="s">
        <v>665</v>
      </c>
      <c r="Q313" s="251" t="s">
        <v>666</v>
      </c>
      <c r="R313" s="251">
        <v>3228</v>
      </c>
      <c r="S313" s="251" t="s">
        <v>548</v>
      </c>
      <c r="T313" s="251" t="s">
        <v>549</v>
      </c>
      <c r="U313" s="251" t="s">
        <v>667</v>
      </c>
      <c r="V313" s="251" t="s">
        <v>581</v>
      </c>
      <c r="W313" s="251" t="s">
        <v>582</v>
      </c>
      <c r="X313" s="251" t="s">
        <v>551</v>
      </c>
      <c r="Y313" s="251" t="s">
        <v>552</v>
      </c>
      <c r="Z313" s="251" t="s">
        <v>553</v>
      </c>
      <c r="AA313" s="251" t="s">
        <v>554</v>
      </c>
      <c r="AB313" s="251" t="s">
        <v>557</v>
      </c>
      <c r="AC313" s="251" t="s">
        <v>558</v>
      </c>
      <c r="AD313" s="251" t="s">
        <v>559</v>
      </c>
      <c r="AE313" s="255">
        <v>170660</v>
      </c>
      <c r="AF313" s="251" t="str">
        <f t="shared" si="15"/>
        <v>5.</v>
      </c>
      <c r="AG313" s="251" t="str">
        <f t="shared" si="15"/>
        <v>2.</v>
      </c>
      <c r="AH313" s="251" t="str">
        <f t="shared" si="15"/>
        <v>1.</v>
      </c>
      <c r="AI313" s="251" t="str">
        <f t="shared" si="14"/>
        <v>1.</v>
      </c>
      <c r="AJ313" s="251" t="str">
        <f t="shared" si="14"/>
        <v>9.</v>
      </c>
      <c r="AK313" s="251" t="str">
        <f t="shared" si="14"/>
        <v>1.</v>
      </c>
      <c r="AL313" s="251" t="str">
        <f t="shared" si="14"/>
        <v>1.</v>
      </c>
      <c r="AM313" s="251" t="str">
        <f t="shared" si="13"/>
        <v>2.1.1.9.1.1.</v>
      </c>
    </row>
    <row r="314" spans="1:39">
      <c r="A314" s="251">
        <v>2022</v>
      </c>
      <c r="B314" s="251" t="s">
        <v>533</v>
      </c>
      <c r="C314" s="251" t="s">
        <v>534</v>
      </c>
      <c r="D314" s="251" t="s">
        <v>535</v>
      </c>
      <c r="E314" s="251" t="s">
        <v>536</v>
      </c>
      <c r="F314" s="251" t="s">
        <v>491</v>
      </c>
      <c r="G314" s="251" t="s">
        <v>537</v>
      </c>
      <c r="H314" s="251" t="s">
        <v>538</v>
      </c>
      <c r="I314" s="251" t="s">
        <v>656</v>
      </c>
      <c r="J314" s="251" t="s">
        <v>540</v>
      </c>
      <c r="K314" s="251" t="s">
        <v>664</v>
      </c>
      <c r="L314" s="251" t="s">
        <v>542</v>
      </c>
      <c r="M314" s="251" t="s">
        <v>543</v>
      </c>
      <c r="N314" s="251" t="s">
        <v>544</v>
      </c>
      <c r="O314" s="251" t="s">
        <v>622</v>
      </c>
      <c r="P314" s="251" t="s">
        <v>665</v>
      </c>
      <c r="Q314" s="251" t="s">
        <v>666</v>
      </c>
      <c r="R314" s="251">
        <v>3228</v>
      </c>
      <c r="S314" s="251" t="s">
        <v>548</v>
      </c>
      <c r="T314" s="251" t="s">
        <v>549</v>
      </c>
      <c r="U314" s="251" t="s">
        <v>667</v>
      </c>
      <c r="V314" s="251" t="s">
        <v>581</v>
      </c>
      <c r="W314" s="251" t="s">
        <v>582</v>
      </c>
      <c r="X314" s="251" t="s">
        <v>551</v>
      </c>
      <c r="Y314" s="251" t="s">
        <v>552</v>
      </c>
      <c r="Z314" s="251" t="s">
        <v>553</v>
      </c>
      <c r="AA314" s="251" t="s">
        <v>554</v>
      </c>
      <c r="AB314" s="251" t="s">
        <v>557</v>
      </c>
      <c r="AC314" s="251" t="s">
        <v>558</v>
      </c>
      <c r="AD314" s="251" t="s">
        <v>560</v>
      </c>
      <c r="AE314" s="255">
        <v>13820</v>
      </c>
      <c r="AF314" s="251" t="str">
        <f t="shared" si="15"/>
        <v>5.</v>
      </c>
      <c r="AG314" s="251" t="str">
        <f t="shared" si="15"/>
        <v>2.</v>
      </c>
      <c r="AH314" s="251" t="str">
        <f t="shared" si="15"/>
        <v>1.</v>
      </c>
      <c r="AI314" s="251" t="str">
        <f t="shared" si="14"/>
        <v>1.</v>
      </c>
      <c r="AJ314" s="251" t="str">
        <f t="shared" si="14"/>
        <v>9.</v>
      </c>
      <c r="AK314" s="251" t="str">
        <f t="shared" si="14"/>
        <v>1.</v>
      </c>
      <c r="AL314" s="251" t="str">
        <f t="shared" si="14"/>
        <v>3.</v>
      </c>
      <c r="AM314" s="251" t="str">
        <f t="shared" si="13"/>
        <v>2.1.1.9.1.3.</v>
      </c>
    </row>
    <row r="315" spans="1:39">
      <c r="A315" s="251">
        <v>2022</v>
      </c>
      <c r="B315" s="251" t="s">
        <v>533</v>
      </c>
      <c r="C315" s="251" t="s">
        <v>534</v>
      </c>
      <c r="D315" s="251" t="s">
        <v>535</v>
      </c>
      <c r="E315" s="251" t="s">
        <v>536</v>
      </c>
      <c r="F315" s="251" t="s">
        <v>491</v>
      </c>
      <c r="G315" s="251" t="s">
        <v>537</v>
      </c>
      <c r="H315" s="251" t="s">
        <v>538</v>
      </c>
      <c r="I315" s="251" t="s">
        <v>656</v>
      </c>
      <c r="J315" s="251" t="s">
        <v>540</v>
      </c>
      <c r="K315" s="251" t="s">
        <v>664</v>
      </c>
      <c r="L315" s="251" t="s">
        <v>542</v>
      </c>
      <c r="M315" s="251" t="s">
        <v>543</v>
      </c>
      <c r="N315" s="251" t="s">
        <v>544</v>
      </c>
      <c r="O315" s="251" t="s">
        <v>622</v>
      </c>
      <c r="P315" s="251" t="s">
        <v>665</v>
      </c>
      <c r="Q315" s="251" t="s">
        <v>666</v>
      </c>
      <c r="R315" s="251">
        <v>3228</v>
      </c>
      <c r="S315" s="251" t="s">
        <v>548</v>
      </c>
      <c r="T315" s="251" t="s">
        <v>549</v>
      </c>
      <c r="U315" s="251" t="s">
        <v>667</v>
      </c>
      <c r="V315" s="251" t="s">
        <v>581</v>
      </c>
      <c r="W315" s="251" t="s">
        <v>582</v>
      </c>
      <c r="X315" s="251" t="s">
        <v>551</v>
      </c>
      <c r="Y315" s="251" t="s">
        <v>552</v>
      </c>
      <c r="Z315" s="251" t="s">
        <v>553</v>
      </c>
      <c r="AA315" s="251" t="s">
        <v>554</v>
      </c>
      <c r="AB315" s="251" t="s">
        <v>557</v>
      </c>
      <c r="AC315" s="251" t="s">
        <v>583</v>
      </c>
      <c r="AD315" s="251" t="s">
        <v>584</v>
      </c>
      <c r="AE315" s="255">
        <v>99552</v>
      </c>
      <c r="AF315" s="251" t="str">
        <f t="shared" si="15"/>
        <v>5.</v>
      </c>
      <c r="AG315" s="251" t="str">
        <f t="shared" si="15"/>
        <v>2.</v>
      </c>
      <c r="AH315" s="251" t="str">
        <f t="shared" si="15"/>
        <v>1.</v>
      </c>
      <c r="AI315" s="251" t="str">
        <f t="shared" si="14"/>
        <v>1.</v>
      </c>
      <c r="AJ315" s="251" t="str">
        <f t="shared" si="14"/>
        <v>9.</v>
      </c>
      <c r="AK315" s="251" t="str">
        <f t="shared" si="14"/>
        <v>2.</v>
      </c>
      <c r="AL315" s="251" t="str">
        <f t="shared" si="14"/>
        <v>1.</v>
      </c>
      <c r="AM315" s="251" t="str">
        <f t="shared" si="13"/>
        <v>2.1.1.9.2.1.</v>
      </c>
    </row>
    <row r="316" spans="1:39">
      <c r="A316" s="251">
        <v>2022</v>
      </c>
      <c r="B316" s="251" t="s">
        <v>533</v>
      </c>
      <c r="C316" s="251" t="s">
        <v>534</v>
      </c>
      <c r="D316" s="251" t="s">
        <v>535</v>
      </c>
      <c r="E316" s="251" t="s">
        <v>536</v>
      </c>
      <c r="F316" s="251" t="s">
        <v>491</v>
      </c>
      <c r="G316" s="251" t="s">
        <v>537</v>
      </c>
      <c r="H316" s="251" t="s">
        <v>538</v>
      </c>
      <c r="I316" s="251" t="s">
        <v>656</v>
      </c>
      <c r="J316" s="251" t="s">
        <v>540</v>
      </c>
      <c r="K316" s="251" t="s">
        <v>664</v>
      </c>
      <c r="L316" s="251" t="s">
        <v>542</v>
      </c>
      <c r="M316" s="251" t="s">
        <v>543</v>
      </c>
      <c r="N316" s="251" t="s">
        <v>544</v>
      </c>
      <c r="O316" s="251" t="s">
        <v>622</v>
      </c>
      <c r="P316" s="251" t="s">
        <v>665</v>
      </c>
      <c r="Q316" s="251" t="s">
        <v>666</v>
      </c>
      <c r="R316" s="251">
        <v>3228</v>
      </c>
      <c r="S316" s="251" t="s">
        <v>548</v>
      </c>
      <c r="T316" s="251" t="s">
        <v>549</v>
      </c>
      <c r="U316" s="251" t="s">
        <v>667</v>
      </c>
      <c r="V316" s="251" t="s">
        <v>581</v>
      </c>
      <c r="W316" s="251" t="s">
        <v>582</v>
      </c>
      <c r="X316" s="251" t="s">
        <v>551</v>
      </c>
      <c r="Y316" s="251" t="s">
        <v>552</v>
      </c>
      <c r="Z316" s="251" t="s">
        <v>553</v>
      </c>
      <c r="AA316" s="251" t="s">
        <v>554</v>
      </c>
      <c r="AB316" s="251" t="s">
        <v>557</v>
      </c>
      <c r="AC316" s="251" t="s">
        <v>585</v>
      </c>
      <c r="AD316" s="251" t="s">
        <v>586</v>
      </c>
      <c r="AE316" s="255">
        <v>15359</v>
      </c>
      <c r="AF316" s="251" t="str">
        <f t="shared" si="15"/>
        <v>5.</v>
      </c>
      <c r="AG316" s="251" t="str">
        <f t="shared" si="15"/>
        <v>2.</v>
      </c>
      <c r="AH316" s="251" t="str">
        <f t="shared" si="15"/>
        <v>1.</v>
      </c>
      <c r="AI316" s="251" t="str">
        <f t="shared" si="14"/>
        <v>1.</v>
      </c>
      <c r="AJ316" s="251" t="str">
        <f t="shared" si="14"/>
        <v>9.</v>
      </c>
      <c r="AK316" s="251" t="str">
        <f t="shared" si="14"/>
        <v>3.</v>
      </c>
      <c r="AL316" s="251" t="str">
        <f t="shared" si="14"/>
        <v>99</v>
      </c>
      <c r="AM316" s="251" t="str">
        <f t="shared" si="13"/>
        <v>2.1.1.9.3.99</v>
      </c>
    </row>
    <row r="317" spans="1:39">
      <c r="A317" s="251">
        <v>2022</v>
      </c>
      <c r="B317" s="251" t="s">
        <v>533</v>
      </c>
      <c r="C317" s="251" t="s">
        <v>534</v>
      </c>
      <c r="D317" s="251" t="s">
        <v>535</v>
      </c>
      <c r="E317" s="251" t="s">
        <v>536</v>
      </c>
      <c r="F317" s="251" t="s">
        <v>491</v>
      </c>
      <c r="G317" s="251" t="s">
        <v>537</v>
      </c>
      <c r="H317" s="251" t="s">
        <v>538</v>
      </c>
      <c r="I317" s="251" t="s">
        <v>656</v>
      </c>
      <c r="J317" s="251" t="s">
        <v>540</v>
      </c>
      <c r="K317" s="251" t="s">
        <v>664</v>
      </c>
      <c r="L317" s="251" t="s">
        <v>542</v>
      </c>
      <c r="M317" s="251" t="s">
        <v>543</v>
      </c>
      <c r="N317" s="251" t="s">
        <v>544</v>
      </c>
      <c r="O317" s="251" t="s">
        <v>622</v>
      </c>
      <c r="P317" s="251" t="s">
        <v>665</v>
      </c>
      <c r="Q317" s="251" t="s">
        <v>666</v>
      </c>
      <c r="R317" s="251">
        <v>3228</v>
      </c>
      <c r="S317" s="251" t="s">
        <v>548</v>
      </c>
      <c r="T317" s="251" t="s">
        <v>549</v>
      </c>
      <c r="U317" s="251" t="s">
        <v>667</v>
      </c>
      <c r="V317" s="251" t="s">
        <v>581</v>
      </c>
      <c r="W317" s="251" t="s">
        <v>582</v>
      </c>
      <c r="X317" s="251" t="s">
        <v>551</v>
      </c>
      <c r="Y317" s="251" t="s">
        <v>552</v>
      </c>
      <c r="Z317" s="251" t="s">
        <v>553</v>
      </c>
      <c r="AA317" s="251" t="s">
        <v>561</v>
      </c>
      <c r="AB317" s="251" t="s">
        <v>562</v>
      </c>
      <c r="AC317" s="251" t="s">
        <v>562</v>
      </c>
      <c r="AD317" s="251" t="s">
        <v>563</v>
      </c>
      <c r="AE317" s="255">
        <v>92156</v>
      </c>
      <c r="AF317" s="251" t="str">
        <f t="shared" si="15"/>
        <v>5.</v>
      </c>
      <c r="AG317" s="251" t="str">
        <f t="shared" si="15"/>
        <v>2.</v>
      </c>
      <c r="AH317" s="251" t="str">
        <f t="shared" si="15"/>
        <v>1.</v>
      </c>
      <c r="AI317" s="251" t="str">
        <f t="shared" si="14"/>
        <v>3.</v>
      </c>
      <c r="AJ317" s="251" t="str">
        <f t="shared" si="14"/>
        <v>1.</v>
      </c>
      <c r="AK317" s="251" t="str">
        <f t="shared" si="14"/>
        <v>1.</v>
      </c>
      <c r="AL317" s="251" t="str">
        <f t="shared" si="14"/>
        <v>5.</v>
      </c>
      <c r="AM317" s="251" t="str">
        <f t="shared" si="13"/>
        <v>2.1.3.1.1.5.</v>
      </c>
    </row>
    <row r="318" spans="1:39">
      <c r="A318" s="251">
        <v>2022</v>
      </c>
      <c r="B318" s="251" t="s">
        <v>533</v>
      </c>
      <c r="C318" s="251" t="s">
        <v>534</v>
      </c>
      <c r="D318" s="251" t="s">
        <v>535</v>
      </c>
      <c r="E318" s="251" t="s">
        <v>536</v>
      </c>
      <c r="F318" s="251" t="s">
        <v>491</v>
      </c>
      <c r="G318" s="251" t="s">
        <v>537</v>
      </c>
      <c r="H318" s="251" t="s">
        <v>538</v>
      </c>
      <c r="I318" s="251" t="s">
        <v>656</v>
      </c>
      <c r="J318" s="251" t="s">
        <v>540</v>
      </c>
      <c r="K318" s="251" t="s">
        <v>664</v>
      </c>
      <c r="L318" s="251" t="s">
        <v>542</v>
      </c>
      <c r="M318" s="251" t="s">
        <v>543</v>
      </c>
      <c r="N318" s="251" t="s">
        <v>544</v>
      </c>
      <c r="O318" s="251" t="s">
        <v>622</v>
      </c>
      <c r="P318" s="251" t="s">
        <v>665</v>
      </c>
      <c r="Q318" s="251" t="s">
        <v>666</v>
      </c>
      <c r="R318" s="251">
        <v>3228</v>
      </c>
      <c r="S318" s="251" t="s">
        <v>548</v>
      </c>
      <c r="T318" s="251" t="s">
        <v>549</v>
      </c>
      <c r="U318" s="251" t="s">
        <v>667</v>
      </c>
      <c r="V318" s="251" t="s">
        <v>581</v>
      </c>
      <c r="W318" s="251" t="s">
        <v>582</v>
      </c>
      <c r="X318" s="251" t="s">
        <v>551</v>
      </c>
      <c r="Y318" s="251" t="s">
        <v>552</v>
      </c>
      <c r="Z318" s="251" t="s">
        <v>564</v>
      </c>
      <c r="AA318" s="251" t="s">
        <v>587</v>
      </c>
      <c r="AB318" s="251" t="s">
        <v>633</v>
      </c>
      <c r="AC318" s="251" t="s">
        <v>633</v>
      </c>
      <c r="AD318" s="251" t="s">
        <v>634</v>
      </c>
      <c r="AE318" s="255">
        <v>276</v>
      </c>
      <c r="AF318" s="251" t="str">
        <f t="shared" si="15"/>
        <v>5.</v>
      </c>
      <c r="AG318" s="251" t="str">
        <f t="shared" si="15"/>
        <v>2.</v>
      </c>
      <c r="AH318" s="251" t="str">
        <f t="shared" si="15"/>
        <v>3.</v>
      </c>
      <c r="AI318" s="251" t="str">
        <f t="shared" si="14"/>
        <v>1.</v>
      </c>
      <c r="AJ318" s="251" t="str">
        <f t="shared" si="14"/>
        <v>1.</v>
      </c>
      <c r="AK318" s="251" t="str">
        <f t="shared" si="14"/>
        <v>1.</v>
      </c>
      <c r="AL318" s="251" t="str">
        <f t="shared" si="14"/>
        <v>1.</v>
      </c>
      <c r="AM318" s="251" t="str">
        <f t="shared" si="13"/>
        <v>2.3.1.1.1.1.</v>
      </c>
    </row>
    <row r="319" spans="1:39">
      <c r="A319" s="251">
        <v>2022</v>
      </c>
      <c r="B319" s="251" t="s">
        <v>533</v>
      </c>
      <c r="C319" s="251" t="s">
        <v>534</v>
      </c>
      <c r="D319" s="251" t="s">
        <v>535</v>
      </c>
      <c r="E319" s="251" t="s">
        <v>536</v>
      </c>
      <c r="F319" s="251" t="s">
        <v>491</v>
      </c>
      <c r="G319" s="251" t="s">
        <v>537</v>
      </c>
      <c r="H319" s="251" t="s">
        <v>538</v>
      </c>
      <c r="I319" s="251" t="s">
        <v>656</v>
      </c>
      <c r="J319" s="251" t="s">
        <v>540</v>
      </c>
      <c r="K319" s="251" t="s">
        <v>664</v>
      </c>
      <c r="L319" s="251" t="s">
        <v>542</v>
      </c>
      <c r="M319" s="251" t="s">
        <v>543</v>
      </c>
      <c r="N319" s="251" t="s">
        <v>544</v>
      </c>
      <c r="O319" s="251" t="s">
        <v>622</v>
      </c>
      <c r="P319" s="251" t="s">
        <v>665</v>
      </c>
      <c r="Q319" s="251" t="s">
        <v>666</v>
      </c>
      <c r="R319" s="251">
        <v>3228</v>
      </c>
      <c r="S319" s="251" t="s">
        <v>548</v>
      </c>
      <c r="T319" s="251" t="s">
        <v>549</v>
      </c>
      <c r="U319" s="251" t="s">
        <v>667</v>
      </c>
      <c r="V319" s="251" t="s">
        <v>581</v>
      </c>
      <c r="W319" s="251" t="s">
        <v>582</v>
      </c>
      <c r="X319" s="251" t="s">
        <v>551</v>
      </c>
      <c r="Y319" s="251" t="s">
        <v>552</v>
      </c>
      <c r="Z319" s="251" t="s">
        <v>564</v>
      </c>
      <c r="AA319" s="251" t="s">
        <v>565</v>
      </c>
      <c r="AB319" s="251" t="s">
        <v>566</v>
      </c>
      <c r="AC319" s="251" t="s">
        <v>597</v>
      </c>
      <c r="AD319" s="251" t="s">
        <v>598</v>
      </c>
      <c r="AE319" s="255">
        <v>25357</v>
      </c>
      <c r="AF319" s="251" t="str">
        <f t="shared" si="15"/>
        <v>5.</v>
      </c>
      <c r="AG319" s="251" t="str">
        <f t="shared" si="15"/>
        <v>2.</v>
      </c>
      <c r="AH319" s="251" t="str">
        <f t="shared" si="15"/>
        <v>3.</v>
      </c>
      <c r="AI319" s="251" t="str">
        <f t="shared" si="14"/>
        <v>2.</v>
      </c>
      <c r="AJ319" s="251" t="str">
        <f t="shared" si="14"/>
        <v>2.</v>
      </c>
      <c r="AK319" s="251" t="str">
        <f t="shared" si="14"/>
        <v>1.</v>
      </c>
      <c r="AL319" s="251" t="str">
        <f t="shared" si="14"/>
        <v>1.</v>
      </c>
      <c r="AM319" s="251" t="str">
        <f t="shared" si="13"/>
        <v>2.3.2.2.1.1.</v>
      </c>
    </row>
    <row r="320" spans="1:39">
      <c r="A320" s="251">
        <v>2022</v>
      </c>
      <c r="B320" s="251" t="s">
        <v>533</v>
      </c>
      <c r="C320" s="251" t="s">
        <v>534</v>
      </c>
      <c r="D320" s="251" t="s">
        <v>535</v>
      </c>
      <c r="E320" s="251" t="s">
        <v>536</v>
      </c>
      <c r="F320" s="251" t="s">
        <v>491</v>
      </c>
      <c r="G320" s="251" t="s">
        <v>537</v>
      </c>
      <c r="H320" s="251" t="s">
        <v>538</v>
      </c>
      <c r="I320" s="251" t="s">
        <v>656</v>
      </c>
      <c r="J320" s="251" t="s">
        <v>540</v>
      </c>
      <c r="K320" s="251" t="s">
        <v>664</v>
      </c>
      <c r="L320" s="251" t="s">
        <v>542</v>
      </c>
      <c r="M320" s="251" t="s">
        <v>543</v>
      </c>
      <c r="N320" s="251" t="s">
        <v>544</v>
      </c>
      <c r="O320" s="251" t="s">
        <v>622</v>
      </c>
      <c r="P320" s="251" t="s">
        <v>665</v>
      </c>
      <c r="Q320" s="251" t="s">
        <v>666</v>
      </c>
      <c r="R320" s="251">
        <v>3228</v>
      </c>
      <c r="S320" s="251" t="s">
        <v>548</v>
      </c>
      <c r="T320" s="251" t="s">
        <v>549</v>
      </c>
      <c r="U320" s="251" t="s">
        <v>667</v>
      </c>
      <c r="V320" s="251" t="s">
        <v>581</v>
      </c>
      <c r="W320" s="251" t="s">
        <v>582</v>
      </c>
      <c r="X320" s="251" t="s">
        <v>551</v>
      </c>
      <c r="Y320" s="251" t="s">
        <v>552</v>
      </c>
      <c r="Z320" s="251" t="s">
        <v>564</v>
      </c>
      <c r="AA320" s="251" t="s">
        <v>565</v>
      </c>
      <c r="AB320" s="251" t="s">
        <v>566</v>
      </c>
      <c r="AC320" s="251" t="s">
        <v>597</v>
      </c>
      <c r="AD320" s="251" t="s">
        <v>599</v>
      </c>
      <c r="AE320" s="255">
        <v>4836</v>
      </c>
      <c r="AF320" s="251" t="str">
        <f t="shared" si="15"/>
        <v>5.</v>
      </c>
      <c r="AG320" s="251" t="str">
        <f t="shared" si="15"/>
        <v>2.</v>
      </c>
      <c r="AH320" s="251" t="str">
        <f t="shared" si="15"/>
        <v>3.</v>
      </c>
      <c r="AI320" s="251" t="str">
        <f t="shared" si="14"/>
        <v>2.</v>
      </c>
      <c r="AJ320" s="251" t="str">
        <f t="shared" si="14"/>
        <v>2.</v>
      </c>
      <c r="AK320" s="251" t="str">
        <f t="shared" si="14"/>
        <v>1.</v>
      </c>
      <c r="AL320" s="251" t="str">
        <f t="shared" si="14"/>
        <v>2.</v>
      </c>
      <c r="AM320" s="251" t="str">
        <f t="shared" si="13"/>
        <v>2.3.2.2.1.2.</v>
      </c>
    </row>
    <row r="321" spans="1:39">
      <c r="A321" s="251">
        <v>2022</v>
      </c>
      <c r="B321" s="251" t="s">
        <v>533</v>
      </c>
      <c r="C321" s="251" t="s">
        <v>534</v>
      </c>
      <c r="D321" s="251" t="s">
        <v>535</v>
      </c>
      <c r="E321" s="251" t="s">
        <v>536</v>
      </c>
      <c r="F321" s="251" t="s">
        <v>491</v>
      </c>
      <c r="G321" s="251" t="s">
        <v>537</v>
      </c>
      <c r="H321" s="251" t="s">
        <v>538</v>
      </c>
      <c r="I321" s="251" t="s">
        <v>656</v>
      </c>
      <c r="J321" s="251" t="s">
        <v>540</v>
      </c>
      <c r="K321" s="251" t="s">
        <v>664</v>
      </c>
      <c r="L321" s="251" t="s">
        <v>542</v>
      </c>
      <c r="M321" s="251" t="s">
        <v>543</v>
      </c>
      <c r="N321" s="251" t="s">
        <v>544</v>
      </c>
      <c r="O321" s="251" t="s">
        <v>622</v>
      </c>
      <c r="P321" s="251" t="s">
        <v>665</v>
      </c>
      <c r="Q321" s="251" t="s">
        <v>666</v>
      </c>
      <c r="R321" s="251">
        <v>3228</v>
      </c>
      <c r="S321" s="251" t="s">
        <v>548</v>
      </c>
      <c r="T321" s="251" t="s">
        <v>549</v>
      </c>
      <c r="U321" s="251" t="s">
        <v>667</v>
      </c>
      <c r="V321" s="251" t="s">
        <v>581</v>
      </c>
      <c r="W321" s="251" t="s">
        <v>582</v>
      </c>
      <c r="X321" s="251" t="s">
        <v>551</v>
      </c>
      <c r="Y321" s="251" t="s">
        <v>552</v>
      </c>
      <c r="Z321" s="251" t="s">
        <v>564</v>
      </c>
      <c r="AA321" s="251" t="s">
        <v>565</v>
      </c>
      <c r="AB321" s="251" t="s">
        <v>566</v>
      </c>
      <c r="AC321" s="251" t="s">
        <v>600</v>
      </c>
      <c r="AD321" s="251" t="s">
        <v>601</v>
      </c>
      <c r="AE321" s="255">
        <v>6904</v>
      </c>
      <c r="AF321" s="251" t="str">
        <f t="shared" si="15"/>
        <v>5.</v>
      </c>
      <c r="AG321" s="251" t="str">
        <f t="shared" si="15"/>
        <v>2.</v>
      </c>
      <c r="AH321" s="251" t="str">
        <f t="shared" si="15"/>
        <v>3.</v>
      </c>
      <c r="AI321" s="251" t="str">
        <f t="shared" si="14"/>
        <v>2.</v>
      </c>
      <c r="AJ321" s="251" t="str">
        <f t="shared" si="14"/>
        <v>2.</v>
      </c>
      <c r="AK321" s="251" t="str">
        <f t="shared" si="14"/>
        <v>2.</v>
      </c>
      <c r="AL321" s="251" t="str">
        <f t="shared" si="14"/>
        <v>1.</v>
      </c>
      <c r="AM321" s="251" t="str">
        <f t="shared" si="13"/>
        <v>2.3.2.2.2.1.</v>
      </c>
    </row>
    <row r="322" spans="1:39">
      <c r="A322" s="251">
        <v>2022</v>
      </c>
      <c r="B322" s="251" t="s">
        <v>533</v>
      </c>
      <c r="C322" s="251" t="s">
        <v>534</v>
      </c>
      <c r="D322" s="251" t="s">
        <v>535</v>
      </c>
      <c r="E322" s="251" t="s">
        <v>536</v>
      </c>
      <c r="F322" s="251" t="s">
        <v>491</v>
      </c>
      <c r="G322" s="251" t="s">
        <v>537</v>
      </c>
      <c r="H322" s="251" t="s">
        <v>538</v>
      </c>
      <c r="I322" s="251" t="s">
        <v>656</v>
      </c>
      <c r="J322" s="251" t="s">
        <v>540</v>
      </c>
      <c r="K322" s="251" t="s">
        <v>664</v>
      </c>
      <c r="L322" s="251" t="s">
        <v>542</v>
      </c>
      <c r="M322" s="251" t="s">
        <v>543</v>
      </c>
      <c r="N322" s="251" t="s">
        <v>544</v>
      </c>
      <c r="O322" s="251" t="s">
        <v>622</v>
      </c>
      <c r="P322" s="251" t="s">
        <v>665</v>
      </c>
      <c r="Q322" s="251" t="s">
        <v>666</v>
      </c>
      <c r="R322" s="251">
        <v>3228</v>
      </c>
      <c r="S322" s="251" t="s">
        <v>548</v>
      </c>
      <c r="T322" s="251" t="s">
        <v>549</v>
      </c>
      <c r="U322" s="251" t="s">
        <v>667</v>
      </c>
      <c r="V322" s="251" t="s">
        <v>581</v>
      </c>
      <c r="W322" s="251" t="s">
        <v>582</v>
      </c>
      <c r="X322" s="251" t="s">
        <v>551</v>
      </c>
      <c r="Y322" s="251" t="s">
        <v>552</v>
      </c>
      <c r="Z322" s="251" t="s">
        <v>564</v>
      </c>
      <c r="AA322" s="251" t="s">
        <v>565</v>
      </c>
      <c r="AB322" s="251" t="s">
        <v>566</v>
      </c>
      <c r="AC322" s="251" t="s">
        <v>600</v>
      </c>
      <c r="AD322" s="251" t="s">
        <v>602</v>
      </c>
      <c r="AE322" s="255">
        <v>2003</v>
      </c>
      <c r="AF322" s="251" t="str">
        <f t="shared" si="15"/>
        <v>5.</v>
      </c>
      <c r="AG322" s="251" t="str">
        <f t="shared" si="15"/>
        <v>2.</v>
      </c>
      <c r="AH322" s="251" t="str">
        <f t="shared" si="15"/>
        <v>3.</v>
      </c>
      <c r="AI322" s="251" t="str">
        <f t="shared" si="14"/>
        <v>2.</v>
      </c>
      <c r="AJ322" s="251" t="str">
        <f t="shared" si="14"/>
        <v>2.</v>
      </c>
      <c r="AK322" s="251" t="str">
        <f t="shared" si="14"/>
        <v>2.</v>
      </c>
      <c r="AL322" s="251" t="str">
        <f t="shared" si="14"/>
        <v>2.</v>
      </c>
      <c r="AM322" s="251" t="str">
        <f t="shared" si="13"/>
        <v>2.3.2.2.2.2.</v>
      </c>
    </row>
    <row r="323" spans="1:39">
      <c r="A323" s="251">
        <v>2022</v>
      </c>
      <c r="B323" s="251" t="s">
        <v>533</v>
      </c>
      <c r="C323" s="251" t="s">
        <v>534</v>
      </c>
      <c r="D323" s="251" t="s">
        <v>535</v>
      </c>
      <c r="E323" s="251" t="s">
        <v>536</v>
      </c>
      <c r="F323" s="251" t="s">
        <v>491</v>
      </c>
      <c r="G323" s="251" t="s">
        <v>537</v>
      </c>
      <c r="H323" s="251" t="s">
        <v>538</v>
      </c>
      <c r="I323" s="251" t="s">
        <v>656</v>
      </c>
      <c r="J323" s="251" t="s">
        <v>540</v>
      </c>
      <c r="K323" s="251" t="s">
        <v>664</v>
      </c>
      <c r="L323" s="251" t="s">
        <v>542</v>
      </c>
      <c r="M323" s="251" t="s">
        <v>543</v>
      </c>
      <c r="N323" s="251" t="s">
        <v>544</v>
      </c>
      <c r="O323" s="251" t="s">
        <v>622</v>
      </c>
      <c r="P323" s="251" t="s">
        <v>665</v>
      </c>
      <c r="Q323" s="251" t="s">
        <v>666</v>
      </c>
      <c r="R323" s="251">
        <v>3228</v>
      </c>
      <c r="S323" s="251" t="s">
        <v>548</v>
      </c>
      <c r="T323" s="251" t="s">
        <v>549</v>
      </c>
      <c r="U323" s="251" t="s">
        <v>667</v>
      </c>
      <c r="V323" s="251" t="s">
        <v>581</v>
      </c>
      <c r="W323" s="251" t="s">
        <v>582</v>
      </c>
      <c r="X323" s="251" t="s">
        <v>551</v>
      </c>
      <c r="Y323" s="251" t="s">
        <v>552</v>
      </c>
      <c r="Z323" s="251" t="s">
        <v>564</v>
      </c>
      <c r="AA323" s="251" t="s">
        <v>565</v>
      </c>
      <c r="AB323" s="251" t="s">
        <v>569</v>
      </c>
      <c r="AC323" s="251" t="s">
        <v>570</v>
      </c>
      <c r="AD323" s="251" t="s">
        <v>603</v>
      </c>
      <c r="AE323" s="255">
        <v>42127</v>
      </c>
      <c r="AF323" s="251" t="str">
        <f t="shared" si="15"/>
        <v>5.</v>
      </c>
      <c r="AG323" s="251" t="str">
        <f t="shared" si="15"/>
        <v>2.</v>
      </c>
      <c r="AH323" s="251" t="str">
        <f t="shared" si="15"/>
        <v>3.</v>
      </c>
      <c r="AI323" s="251" t="str">
        <f t="shared" si="14"/>
        <v>2.</v>
      </c>
      <c r="AJ323" s="251" t="str">
        <f t="shared" si="14"/>
        <v>3.</v>
      </c>
      <c r="AK323" s="251" t="str">
        <f t="shared" si="14"/>
        <v>1.</v>
      </c>
      <c r="AL323" s="251" t="str">
        <f t="shared" si="14"/>
        <v>1.</v>
      </c>
      <c r="AM323" s="251" t="str">
        <f t="shared" ref="AM323:AM386" si="16">CONCATENATE(AG323,AH323,AI323,AJ323,AK323,AL323)</f>
        <v>2.3.2.3.1.1.</v>
      </c>
    </row>
    <row r="324" spans="1:39">
      <c r="A324" s="251">
        <v>2022</v>
      </c>
      <c r="B324" s="251" t="s">
        <v>533</v>
      </c>
      <c r="C324" s="251" t="s">
        <v>534</v>
      </c>
      <c r="D324" s="251" t="s">
        <v>535</v>
      </c>
      <c r="E324" s="251" t="s">
        <v>536</v>
      </c>
      <c r="F324" s="251" t="s">
        <v>491</v>
      </c>
      <c r="G324" s="251" t="s">
        <v>537</v>
      </c>
      <c r="H324" s="251" t="s">
        <v>538</v>
      </c>
      <c r="I324" s="251" t="s">
        <v>656</v>
      </c>
      <c r="J324" s="251" t="s">
        <v>540</v>
      </c>
      <c r="K324" s="251" t="s">
        <v>664</v>
      </c>
      <c r="L324" s="251" t="s">
        <v>542</v>
      </c>
      <c r="M324" s="251" t="s">
        <v>543</v>
      </c>
      <c r="N324" s="251" t="s">
        <v>544</v>
      </c>
      <c r="O324" s="251" t="s">
        <v>622</v>
      </c>
      <c r="P324" s="251" t="s">
        <v>665</v>
      </c>
      <c r="Q324" s="251" t="s">
        <v>666</v>
      </c>
      <c r="R324" s="251">
        <v>3228</v>
      </c>
      <c r="S324" s="251" t="s">
        <v>548</v>
      </c>
      <c r="T324" s="251" t="s">
        <v>549</v>
      </c>
      <c r="U324" s="251" t="s">
        <v>667</v>
      </c>
      <c r="V324" s="251" t="s">
        <v>581</v>
      </c>
      <c r="W324" s="251" t="s">
        <v>582</v>
      </c>
      <c r="X324" s="251" t="s">
        <v>551</v>
      </c>
      <c r="Y324" s="251" t="s">
        <v>552</v>
      </c>
      <c r="Z324" s="251" t="s">
        <v>564</v>
      </c>
      <c r="AA324" s="251" t="s">
        <v>565</v>
      </c>
      <c r="AB324" s="251" t="s">
        <v>569</v>
      </c>
      <c r="AC324" s="251" t="s">
        <v>570</v>
      </c>
      <c r="AD324" s="251" t="s">
        <v>571</v>
      </c>
      <c r="AE324" s="255">
        <v>46131</v>
      </c>
      <c r="AF324" s="251" t="str">
        <f t="shared" si="15"/>
        <v>5.</v>
      </c>
      <c r="AG324" s="251" t="str">
        <f t="shared" si="15"/>
        <v>2.</v>
      </c>
      <c r="AH324" s="251" t="str">
        <f t="shared" si="15"/>
        <v>3.</v>
      </c>
      <c r="AI324" s="251" t="str">
        <f t="shared" si="14"/>
        <v>2.</v>
      </c>
      <c r="AJ324" s="251" t="str">
        <f t="shared" si="14"/>
        <v>3.</v>
      </c>
      <c r="AK324" s="251" t="str">
        <f t="shared" si="14"/>
        <v>1.</v>
      </c>
      <c r="AL324" s="251" t="str">
        <f t="shared" si="14"/>
        <v>2.</v>
      </c>
      <c r="AM324" s="251" t="str">
        <f t="shared" si="16"/>
        <v>2.3.2.3.1.2.</v>
      </c>
    </row>
    <row r="325" spans="1:39">
      <c r="A325" s="251">
        <v>2022</v>
      </c>
      <c r="B325" s="251" t="s">
        <v>533</v>
      </c>
      <c r="C325" s="251" t="s">
        <v>534</v>
      </c>
      <c r="D325" s="251" t="s">
        <v>535</v>
      </c>
      <c r="E325" s="251" t="s">
        <v>536</v>
      </c>
      <c r="F325" s="251" t="s">
        <v>491</v>
      </c>
      <c r="G325" s="251" t="s">
        <v>537</v>
      </c>
      <c r="H325" s="251" t="s">
        <v>538</v>
      </c>
      <c r="I325" s="251" t="s">
        <v>656</v>
      </c>
      <c r="J325" s="251" t="s">
        <v>540</v>
      </c>
      <c r="K325" s="251" t="s">
        <v>664</v>
      </c>
      <c r="L325" s="251" t="s">
        <v>542</v>
      </c>
      <c r="M325" s="251" t="s">
        <v>543</v>
      </c>
      <c r="N325" s="251" t="s">
        <v>544</v>
      </c>
      <c r="O325" s="251" t="s">
        <v>622</v>
      </c>
      <c r="P325" s="251" t="s">
        <v>665</v>
      </c>
      <c r="Q325" s="251" t="s">
        <v>666</v>
      </c>
      <c r="R325" s="251">
        <v>3228</v>
      </c>
      <c r="S325" s="251" t="s">
        <v>548</v>
      </c>
      <c r="T325" s="251" t="s">
        <v>549</v>
      </c>
      <c r="U325" s="251" t="s">
        <v>667</v>
      </c>
      <c r="V325" s="251" t="s">
        <v>581</v>
      </c>
      <c r="W325" s="251" t="s">
        <v>582</v>
      </c>
      <c r="X325" s="251" t="s">
        <v>551</v>
      </c>
      <c r="Y325" s="251" t="s">
        <v>552</v>
      </c>
      <c r="Z325" s="251" t="s">
        <v>564</v>
      </c>
      <c r="AA325" s="251" t="s">
        <v>565</v>
      </c>
      <c r="AB325" s="251" t="s">
        <v>604</v>
      </c>
      <c r="AC325" s="251" t="s">
        <v>607</v>
      </c>
      <c r="AD325" s="251" t="s">
        <v>608</v>
      </c>
      <c r="AE325" s="255">
        <v>18127</v>
      </c>
      <c r="AF325" s="251" t="str">
        <f t="shared" si="15"/>
        <v>5.</v>
      </c>
      <c r="AG325" s="251" t="str">
        <f t="shared" si="15"/>
        <v>2.</v>
      </c>
      <c r="AH325" s="251" t="str">
        <f t="shared" si="15"/>
        <v>3.</v>
      </c>
      <c r="AI325" s="251" t="str">
        <f t="shared" si="14"/>
        <v>2.</v>
      </c>
      <c r="AJ325" s="251" t="str">
        <f t="shared" si="14"/>
        <v>4.</v>
      </c>
      <c r="AK325" s="251" t="str">
        <f t="shared" si="14"/>
        <v>7.</v>
      </c>
      <c r="AL325" s="251" t="str">
        <f t="shared" ref="AL325:AL388" si="17">LEFT(AD325,2)</f>
        <v>1.</v>
      </c>
      <c r="AM325" s="251" t="str">
        <f t="shared" si="16"/>
        <v>2.3.2.4.7.1.</v>
      </c>
    </row>
    <row r="326" spans="1:39">
      <c r="A326" s="251">
        <v>2022</v>
      </c>
      <c r="B326" s="251" t="s">
        <v>533</v>
      </c>
      <c r="C326" s="251" t="s">
        <v>534</v>
      </c>
      <c r="D326" s="251" t="s">
        <v>535</v>
      </c>
      <c r="E326" s="251" t="s">
        <v>536</v>
      </c>
      <c r="F326" s="251" t="s">
        <v>491</v>
      </c>
      <c r="G326" s="251" t="s">
        <v>537</v>
      </c>
      <c r="H326" s="251" t="s">
        <v>538</v>
      </c>
      <c r="I326" s="251" t="s">
        <v>656</v>
      </c>
      <c r="J326" s="251" t="s">
        <v>540</v>
      </c>
      <c r="K326" s="251" t="s">
        <v>664</v>
      </c>
      <c r="L326" s="251" t="s">
        <v>542</v>
      </c>
      <c r="M326" s="251" t="s">
        <v>543</v>
      </c>
      <c r="N326" s="251" t="s">
        <v>544</v>
      </c>
      <c r="O326" s="251" t="s">
        <v>622</v>
      </c>
      <c r="P326" s="251" t="s">
        <v>665</v>
      </c>
      <c r="Q326" s="251" t="s">
        <v>666</v>
      </c>
      <c r="R326" s="251">
        <v>3228</v>
      </c>
      <c r="S326" s="251" t="s">
        <v>548</v>
      </c>
      <c r="T326" s="251" t="s">
        <v>549</v>
      </c>
      <c r="U326" s="251" t="s">
        <v>667</v>
      </c>
      <c r="V326" s="251" t="s">
        <v>581</v>
      </c>
      <c r="W326" s="251" t="s">
        <v>582</v>
      </c>
      <c r="X326" s="251" t="s">
        <v>551</v>
      </c>
      <c r="Y326" s="251" t="s">
        <v>552</v>
      </c>
      <c r="Z326" s="251" t="s">
        <v>564</v>
      </c>
      <c r="AA326" s="251" t="s">
        <v>565</v>
      </c>
      <c r="AB326" s="251" t="s">
        <v>572</v>
      </c>
      <c r="AC326" s="251" t="s">
        <v>573</v>
      </c>
      <c r="AD326" s="251" t="s">
        <v>574</v>
      </c>
      <c r="AE326" s="255">
        <v>189980</v>
      </c>
      <c r="AF326" s="251" t="str">
        <f t="shared" si="15"/>
        <v>5.</v>
      </c>
      <c r="AG326" s="251" t="str">
        <f t="shared" si="15"/>
        <v>2.</v>
      </c>
      <c r="AH326" s="251" t="str">
        <f t="shared" si="15"/>
        <v>3.</v>
      </c>
      <c r="AI326" s="251" t="str">
        <f t="shared" si="15"/>
        <v>2.</v>
      </c>
      <c r="AJ326" s="251" t="str">
        <f t="shared" si="15"/>
        <v>5.</v>
      </c>
      <c r="AK326" s="251" t="str">
        <f t="shared" si="15"/>
        <v>1.</v>
      </c>
      <c r="AL326" s="251" t="str">
        <f t="shared" si="17"/>
        <v>1.</v>
      </c>
      <c r="AM326" s="251" t="str">
        <f t="shared" si="16"/>
        <v>2.3.2.5.1.1.</v>
      </c>
    </row>
    <row r="327" spans="1:39">
      <c r="A327" s="251">
        <v>2022</v>
      </c>
      <c r="B327" s="251" t="s">
        <v>533</v>
      </c>
      <c r="C327" s="251" t="s">
        <v>534</v>
      </c>
      <c r="D327" s="251" t="s">
        <v>535</v>
      </c>
      <c r="E327" s="251" t="s">
        <v>536</v>
      </c>
      <c r="F327" s="251" t="s">
        <v>491</v>
      </c>
      <c r="G327" s="251" t="s">
        <v>537</v>
      </c>
      <c r="H327" s="251" t="s">
        <v>538</v>
      </c>
      <c r="I327" s="251" t="s">
        <v>656</v>
      </c>
      <c r="J327" s="251" t="s">
        <v>540</v>
      </c>
      <c r="K327" s="251" t="s">
        <v>664</v>
      </c>
      <c r="L327" s="251" t="s">
        <v>542</v>
      </c>
      <c r="M327" s="251" t="s">
        <v>543</v>
      </c>
      <c r="N327" s="251" t="s">
        <v>544</v>
      </c>
      <c r="O327" s="251" t="s">
        <v>622</v>
      </c>
      <c r="P327" s="251" t="s">
        <v>665</v>
      </c>
      <c r="Q327" s="251" t="s">
        <v>666</v>
      </c>
      <c r="R327" s="251">
        <v>3228</v>
      </c>
      <c r="S327" s="251" t="s">
        <v>548</v>
      </c>
      <c r="T327" s="251" t="s">
        <v>549</v>
      </c>
      <c r="U327" s="251" t="s">
        <v>667</v>
      </c>
      <c r="V327" s="251" t="s">
        <v>581</v>
      </c>
      <c r="W327" s="251" t="s">
        <v>582</v>
      </c>
      <c r="X327" s="251" t="s">
        <v>551</v>
      </c>
      <c r="Y327" s="251" t="s">
        <v>552</v>
      </c>
      <c r="Z327" s="251" t="s">
        <v>564</v>
      </c>
      <c r="AA327" s="251" t="s">
        <v>565</v>
      </c>
      <c r="AB327" s="251" t="s">
        <v>575</v>
      </c>
      <c r="AC327" s="251" t="s">
        <v>576</v>
      </c>
      <c r="AD327" s="251" t="s">
        <v>577</v>
      </c>
      <c r="AE327" s="255">
        <v>127248</v>
      </c>
      <c r="AF327" s="251" t="str">
        <f t="shared" ref="AF327:AK369" si="18">LEFT(X327,2)</f>
        <v>5.</v>
      </c>
      <c r="AG327" s="251" t="str">
        <f t="shared" si="18"/>
        <v>2.</v>
      </c>
      <c r="AH327" s="251" t="str">
        <f t="shared" si="18"/>
        <v>3.</v>
      </c>
      <c r="AI327" s="251" t="str">
        <f t="shared" si="18"/>
        <v>2.</v>
      </c>
      <c r="AJ327" s="251" t="str">
        <f t="shared" si="18"/>
        <v>6.</v>
      </c>
      <c r="AK327" s="251" t="str">
        <f t="shared" si="18"/>
        <v>3.</v>
      </c>
      <c r="AL327" s="251" t="str">
        <f t="shared" si="17"/>
        <v>4.</v>
      </c>
      <c r="AM327" s="251" t="str">
        <f t="shared" si="16"/>
        <v>2.3.2.6.3.4.</v>
      </c>
    </row>
    <row r="328" spans="1:39">
      <c r="A328" s="251">
        <v>2022</v>
      </c>
      <c r="B328" s="251" t="s">
        <v>533</v>
      </c>
      <c r="C328" s="251" t="s">
        <v>534</v>
      </c>
      <c r="D328" s="251" t="s">
        <v>535</v>
      </c>
      <c r="E328" s="251" t="s">
        <v>536</v>
      </c>
      <c r="F328" s="251" t="s">
        <v>491</v>
      </c>
      <c r="G328" s="251" t="s">
        <v>537</v>
      </c>
      <c r="H328" s="251" t="s">
        <v>538</v>
      </c>
      <c r="I328" s="251" t="s">
        <v>656</v>
      </c>
      <c r="J328" s="251" t="s">
        <v>540</v>
      </c>
      <c r="K328" s="251" t="s">
        <v>664</v>
      </c>
      <c r="L328" s="251" t="s">
        <v>542</v>
      </c>
      <c r="M328" s="251" t="s">
        <v>543</v>
      </c>
      <c r="N328" s="251" t="s">
        <v>544</v>
      </c>
      <c r="O328" s="251" t="s">
        <v>622</v>
      </c>
      <c r="P328" s="251" t="s">
        <v>665</v>
      </c>
      <c r="Q328" s="251" t="s">
        <v>666</v>
      </c>
      <c r="R328" s="251">
        <v>3228</v>
      </c>
      <c r="S328" s="251" t="s">
        <v>548</v>
      </c>
      <c r="T328" s="251" t="s">
        <v>549</v>
      </c>
      <c r="U328" s="251" t="s">
        <v>667</v>
      </c>
      <c r="V328" s="251" t="s">
        <v>581</v>
      </c>
      <c r="W328" s="251" t="s">
        <v>582</v>
      </c>
      <c r="X328" s="251" t="s">
        <v>551</v>
      </c>
      <c r="Y328" s="251" t="s">
        <v>552</v>
      </c>
      <c r="Z328" s="251" t="s">
        <v>564</v>
      </c>
      <c r="AA328" s="251" t="s">
        <v>565</v>
      </c>
      <c r="AB328" s="251" t="s">
        <v>575</v>
      </c>
      <c r="AC328" s="251" t="s">
        <v>576</v>
      </c>
      <c r="AD328" s="251" t="s">
        <v>612</v>
      </c>
      <c r="AE328" s="255">
        <v>6812</v>
      </c>
      <c r="AF328" s="251" t="str">
        <f t="shared" si="18"/>
        <v>5.</v>
      </c>
      <c r="AG328" s="251" t="str">
        <f t="shared" si="18"/>
        <v>2.</v>
      </c>
      <c r="AH328" s="251" t="str">
        <f t="shared" si="18"/>
        <v>3.</v>
      </c>
      <c r="AI328" s="251" t="str">
        <f t="shared" si="18"/>
        <v>2.</v>
      </c>
      <c r="AJ328" s="251" t="str">
        <f t="shared" si="18"/>
        <v>6.</v>
      </c>
      <c r="AK328" s="251" t="str">
        <f t="shared" si="18"/>
        <v>3.</v>
      </c>
      <c r="AL328" s="251" t="str">
        <f t="shared" si="17"/>
        <v>99</v>
      </c>
      <c r="AM328" s="251" t="str">
        <f t="shared" si="16"/>
        <v>2.3.2.6.3.99</v>
      </c>
    </row>
    <row r="329" spans="1:39">
      <c r="A329" s="251">
        <v>2022</v>
      </c>
      <c r="B329" s="251" t="s">
        <v>533</v>
      </c>
      <c r="C329" s="251" t="s">
        <v>534</v>
      </c>
      <c r="D329" s="251" t="s">
        <v>535</v>
      </c>
      <c r="E329" s="251" t="s">
        <v>536</v>
      </c>
      <c r="F329" s="251" t="s">
        <v>491</v>
      </c>
      <c r="G329" s="251" t="s">
        <v>537</v>
      </c>
      <c r="H329" s="251" t="s">
        <v>538</v>
      </c>
      <c r="I329" s="251" t="s">
        <v>656</v>
      </c>
      <c r="J329" s="251" t="s">
        <v>540</v>
      </c>
      <c r="K329" s="251" t="s">
        <v>664</v>
      </c>
      <c r="L329" s="251" t="s">
        <v>542</v>
      </c>
      <c r="M329" s="251" t="s">
        <v>543</v>
      </c>
      <c r="N329" s="251" t="s">
        <v>544</v>
      </c>
      <c r="O329" s="251" t="s">
        <v>622</v>
      </c>
      <c r="P329" s="251" t="s">
        <v>665</v>
      </c>
      <c r="Q329" s="251" t="s">
        <v>666</v>
      </c>
      <c r="R329" s="251">
        <v>3228</v>
      </c>
      <c r="S329" s="251" t="s">
        <v>548</v>
      </c>
      <c r="T329" s="251" t="s">
        <v>549</v>
      </c>
      <c r="U329" s="251" t="s">
        <v>667</v>
      </c>
      <c r="V329" s="251" t="s">
        <v>581</v>
      </c>
      <c r="W329" s="251" t="s">
        <v>582</v>
      </c>
      <c r="X329" s="251" t="s">
        <v>551</v>
      </c>
      <c r="Y329" s="251" t="s">
        <v>552</v>
      </c>
      <c r="Z329" s="251" t="s">
        <v>564</v>
      </c>
      <c r="AA329" s="251" t="s">
        <v>565</v>
      </c>
      <c r="AB329" s="251" t="s">
        <v>613</v>
      </c>
      <c r="AC329" s="251" t="s">
        <v>614</v>
      </c>
      <c r="AD329" s="251" t="s">
        <v>614</v>
      </c>
      <c r="AE329" s="255">
        <v>645634</v>
      </c>
      <c r="AF329" s="251" t="str">
        <f t="shared" si="18"/>
        <v>5.</v>
      </c>
      <c r="AG329" s="251" t="str">
        <f t="shared" si="18"/>
        <v>2.</v>
      </c>
      <c r="AH329" s="251" t="str">
        <f t="shared" si="18"/>
        <v>3.</v>
      </c>
      <c r="AI329" s="251" t="str">
        <f t="shared" si="18"/>
        <v>2.</v>
      </c>
      <c r="AJ329" s="251" t="str">
        <f t="shared" si="18"/>
        <v>8.</v>
      </c>
      <c r="AK329" s="251" t="str">
        <f t="shared" si="18"/>
        <v>1.</v>
      </c>
      <c r="AL329" s="251" t="str">
        <f t="shared" si="17"/>
        <v>1.</v>
      </c>
      <c r="AM329" s="251" t="str">
        <f t="shared" si="16"/>
        <v>2.3.2.8.1.1.</v>
      </c>
    </row>
    <row r="330" spans="1:39">
      <c r="A330" s="251">
        <v>2022</v>
      </c>
      <c r="B330" s="251" t="s">
        <v>533</v>
      </c>
      <c r="C330" s="251" t="s">
        <v>534</v>
      </c>
      <c r="D330" s="251" t="s">
        <v>535</v>
      </c>
      <c r="E330" s="251" t="s">
        <v>536</v>
      </c>
      <c r="F330" s="251" t="s">
        <v>491</v>
      </c>
      <c r="G330" s="251" t="s">
        <v>537</v>
      </c>
      <c r="H330" s="251" t="s">
        <v>538</v>
      </c>
      <c r="I330" s="251" t="s">
        <v>656</v>
      </c>
      <c r="J330" s="251" t="s">
        <v>540</v>
      </c>
      <c r="K330" s="251" t="s">
        <v>664</v>
      </c>
      <c r="L330" s="251" t="s">
        <v>542</v>
      </c>
      <c r="M330" s="251" t="s">
        <v>543</v>
      </c>
      <c r="N330" s="251" t="s">
        <v>544</v>
      </c>
      <c r="O330" s="251" t="s">
        <v>622</v>
      </c>
      <c r="P330" s="251" t="s">
        <v>665</v>
      </c>
      <c r="Q330" s="251" t="s">
        <v>666</v>
      </c>
      <c r="R330" s="251">
        <v>3228</v>
      </c>
      <c r="S330" s="251" t="s">
        <v>548</v>
      </c>
      <c r="T330" s="251" t="s">
        <v>549</v>
      </c>
      <c r="U330" s="251" t="s">
        <v>667</v>
      </c>
      <c r="V330" s="251" t="s">
        <v>581</v>
      </c>
      <c r="W330" s="251" t="s">
        <v>582</v>
      </c>
      <c r="X330" s="251" t="s">
        <v>551</v>
      </c>
      <c r="Y330" s="251" t="s">
        <v>552</v>
      </c>
      <c r="Z330" s="251" t="s">
        <v>564</v>
      </c>
      <c r="AA330" s="251" t="s">
        <v>565</v>
      </c>
      <c r="AB330" s="251" t="s">
        <v>613</v>
      </c>
      <c r="AC330" s="251" t="s">
        <v>614</v>
      </c>
      <c r="AD330" s="251" t="s">
        <v>615</v>
      </c>
      <c r="AE330" s="255">
        <v>37858</v>
      </c>
      <c r="AF330" s="251" t="str">
        <f t="shared" si="18"/>
        <v>5.</v>
      </c>
      <c r="AG330" s="251" t="str">
        <f t="shared" si="18"/>
        <v>2.</v>
      </c>
      <c r="AH330" s="251" t="str">
        <f t="shared" si="18"/>
        <v>3.</v>
      </c>
      <c r="AI330" s="251" t="str">
        <f t="shared" si="18"/>
        <v>2.</v>
      </c>
      <c r="AJ330" s="251" t="str">
        <f t="shared" si="18"/>
        <v>8.</v>
      </c>
      <c r="AK330" s="251" t="str">
        <f t="shared" si="18"/>
        <v>1.</v>
      </c>
      <c r="AL330" s="251" t="str">
        <f t="shared" si="17"/>
        <v>2.</v>
      </c>
      <c r="AM330" s="251" t="str">
        <f t="shared" si="16"/>
        <v>2.3.2.8.1.2.</v>
      </c>
    </row>
    <row r="331" spans="1:39">
      <c r="A331" s="251">
        <v>2022</v>
      </c>
      <c r="B331" s="251" t="s">
        <v>533</v>
      </c>
      <c r="C331" s="251" t="s">
        <v>534</v>
      </c>
      <c r="D331" s="251" t="s">
        <v>535</v>
      </c>
      <c r="E331" s="251" t="s">
        <v>536</v>
      </c>
      <c r="F331" s="251" t="s">
        <v>491</v>
      </c>
      <c r="G331" s="251" t="s">
        <v>537</v>
      </c>
      <c r="H331" s="251" t="s">
        <v>538</v>
      </c>
      <c r="I331" s="251" t="s">
        <v>656</v>
      </c>
      <c r="J331" s="251" t="s">
        <v>540</v>
      </c>
      <c r="K331" s="251" t="s">
        <v>664</v>
      </c>
      <c r="L331" s="251" t="s">
        <v>542</v>
      </c>
      <c r="M331" s="251" t="s">
        <v>543</v>
      </c>
      <c r="N331" s="251" t="s">
        <v>544</v>
      </c>
      <c r="O331" s="251" t="s">
        <v>622</v>
      </c>
      <c r="P331" s="251" t="s">
        <v>665</v>
      </c>
      <c r="Q331" s="251" t="s">
        <v>666</v>
      </c>
      <c r="R331" s="251">
        <v>3228</v>
      </c>
      <c r="S331" s="251" t="s">
        <v>548</v>
      </c>
      <c r="T331" s="251" t="s">
        <v>549</v>
      </c>
      <c r="U331" s="251" t="s">
        <v>667</v>
      </c>
      <c r="V331" s="251" t="s">
        <v>581</v>
      </c>
      <c r="W331" s="251" t="s">
        <v>582</v>
      </c>
      <c r="X331" s="251" t="s">
        <v>551</v>
      </c>
      <c r="Y331" s="251" t="s">
        <v>552</v>
      </c>
      <c r="Z331" s="251" t="s">
        <v>564</v>
      </c>
      <c r="AA331" s="251" t="s">
        <v>565</v>
      </c>
      <c r="AB331" s="251" t="s">
        <v>613</v>
      </c>
      <c r="AC331" s="251" t="s">
        <v>614</v>
      </c>
      <c r="AD331" s="251" t="s">
        <v>616</v>
      </c>
      <c r="AE331" s="255">
        <v>11400</v>
      </c>
      <c r="AF331" s="251" t="str">
        <f t="shared" si="18"/>
        <v>5.</v>
      </c>
      <c r="AG331" s="251" t="str">
        <f t="shared" si="18"/>
        <v>2.</v>
      </c>
      <c r="AH331" s="251" t="str">
        <f t="shared" si="18"/>
        <v>3.</v>
      </c>
      <c r="AI331" s="251" t="str">
        <f t="shared" si="18"/>
        <v>2.</v>
      </c>
      <c r="AJ331" s="251" t="str">
        <f t="shared" si="18"/>
        <v>8.</v>
      </c>
      <c r="AK331" s="251" t="str">
        <f t="shared" si="18"/>
        <v>1.</v>
      </c>
      <c r="AL331" s="251" t="str">
        <f t="shared" si="17"/>
        <v>4.</v>
      </c>
      <c r="AM331" s="251" t="str">
        <f t="shared" si="16"/>
        <v>2.3.2.8.1.4.</v>
      </c>
    </row>
    <row r="332" spans="1:39">
      <c r="A332" s="251">
        <v>2022</v>
      </c>
      <c r="B332" s="251" t="s">
        <v>533</v>
      </c>
      <c r="C332" s="251" t="s">
        <v>534</v>
      </c>
      <c r="D332" s="251" t="s">
        <v>535</v>
      </c>
      <c r="E332" s="251" t="s">
        <v>536</v>
      </c>
      <c r="F332" s="251" t="s">
        <v>491</v>
      </c>
      <c r="G332" s="251" t="s">
        <v>537</v>
      </c>
      <c r="H332" s="251" t="s">
        <v>538</v>
      </c>
      <c r="I332" s="251" t="s">
        <v>656</v>
      </c>
      <c r="J332" s="251" t="s">
        <v>540</v>
      </c>
      <c r="K332" s="251" t="s">
        <v>664</v>
      </c>
      <c r="L332" s="251" t="s">
        <v>542</v>
      </c>
      <c r="M332" s="251" t="s">
        <v>543</v>
      </c>
      <c r="N332" s="251" t="s">
        <v>544</v>
      </c>
      <c r="O332" s="251" t="s">
        <v>622</v>
      </c>
      <c r="P332" s="251" t="s">
        <v>665</v>
      </c>
      <c r="Q332" s="251" t="s">
        <v>666</v>
      </c>
      <c r="R332" s="251">
        <v>3228</v>
      </c>
      <c r="S332" s="251" t="s">
        <v>548</v>
      </c>
      <c r="T332" s="251" t="s">
        <v>549</v>
      </c>
      <c r="U332" s="251" t="s">
        <v>667</v>
      </c>
      <c r="V332" s="251" t="s">
        <v>581</v>
      </c>
      <c r="W332" s="251" t="s">
        <v>582</v>
      </c>
      <c r="X332" s="251" t="s">
        <v>551</v>
      </c>
      <c r="Y332" s="251" t="s">
        <v>552</v>
      </c>
      <c r="Z332" s="251" t="s">
        <v>617</v>
      </c>
      <c r="AA332" s="251" t="s">
        <v>618</v>
      </c>
      <c r="AB332" s="251" t="s">
        <v>619</v>
      </c>
      <c r="AC332" s="251" t="s">
        <v>620</v>
      </c>
      <c r="AD332" s="251" t="s">
        <v>621</v>
      </c>
      <c r="AE332" s="255">
        <v>2025</v>
      </c>
      <c r="AF332" s="251" t="str">
        <f t="shared" si="18"/>
        <v>5.</v>
      </c>
      <c r="AG332" s="251" t="str">
        <f t="shared" si="18"/>
        <v>2.</v>
      </c>
      <c r="AH332" s="251" t="str">
        <f t="shared" si="18"/>
        <v>5.</v>
      </c>
      <c r="AI332" s="251" t="str">
        <f t="shared" si="18"/>
        <v>4.</v>
      </c>
      <c r="AJ332" s="251" t="str">
        <f t="shared" si="18"/>
        <v>3.</v>
      </c>
      <c r="AK332" s="251" t="str">
        <f t="shared" si="18"/>
        <v>2.</v>
      </c>
      <c r="AL332" s="251" t="str">
        <f t="shared" si="17"/>
        <v>1.</v>
      </c>
      <c r="AM332" s="251" t="str">
        <f t="shared" si="16"/>
        <v>2.5.4.3.2.1.</v>
      </c>
    </row>
    <row r="333" spans="1:39">
      <c r="A333" s="251">
        <v>2022</v>
      </c>
      <c r="B333" s="251" t="s">
        <v>533</v>
      </c>
      <c r="C333" s="251" t="s">
        <v>534</v>
      </c>
      <c r="D333" s="251" t="s">
        <v>535</v>
      </c>
      <c r="E333" s="251" t="s">
        <v>536</v>
      </c>
      <c r="F333" s="251" t="s">
        <v>491</v>
      </c>
      <c r="G333" s="251" t="s">
        <v>537</v>
      </c>
      <c r="H333" s="251" t="s">
        <v>538</v>
      </c>
      <c r="I333" s="251" t="s">
        <v>656</v>
      </c>
      <c r="J333" s="251" t="s">
        <v>540</v>
      </c>
      <c r="K333" s="251" t="s">
        <v>668</v>
      </c>
      <c r="L333" s="251" t="s">
        <v>542</v>
      </c>
      <c r="M333" s="251" t="s">
        <v>543</v>
      </c>
      <c r="N333" s="251" t="s">
        <v>544</v>
      </c>
      <c r="O333" s="251" t="s">
        <v>545</v>
      </c>
      <c r="P333" s="251" t="s">
        <v>669</v>
      </c>
      <c r="Q333" s="251" t="s">
        <v>659</v>
      </c>
      <c r="R333" s="251">
        <v>11736</v>
      </c>
      <c r="S333" s="251" t="s">
        <v>670</v>
      </c>
      <c r="T333" s="251" t="s">
        <v>671</v>
      </c>
      <c r="U333" s="251" t="s">
        <v>645</v>
      </c>
      <c r="V333" s="251" t="s">
        <v>581</v>
      </c>
      <c r="W333" s="251" t="s">
        <v>582</v>
      </c>
      <c r="X333" s="251" t="s">
        <v>551</v>
      </c>
      <c r="Y333" s="251" t="s">
        <v>552</v>
      </c>
      <c r="Z333" s="251" t="s">
        <v>564</v>
      </c>
      <c r="AA333" s="251" t="s">
        <v>565</v>
      </c>
      <c r="AB333" s="251" t="s">
        <v>594</v>
      </c>
      <c r="AC333" s="251" t="s">
        <v>595</v>
      </c>
      <c r="AD333" s="251" t="s">
        <v>596</v>
      </c>
      <c r="AE333" s="255">
        <v>150</v>
      </c>
      <c r="AF333" s="251" t="str">
        <f t="shared" si="18"/>
        <v>5.</v>
      </c>
      <c r="AG333" s="251" t="str">
        <f t="shared" si="18"/>
        <v>2.</v>
      </c>
      <c r="AH333" s="251" t="str">
        <f t="shared" si="18"/>
        <v>3.</v>
      </c>
      <c r="AI333" s="251" t="str">
        <f t="shared" si="18"/>
        <v>2.</v>
      </c>
      <c r="AJ333" s="251" t="str">
        <f t="shared" si="18"/>
        <v>1.</v>
      </c>
      <c r="AK333" s="251" t="str">
        <f t="shared" si="18"/>
        <v>2.</v>
      </c>
      <c r="AL333" s="251" t="str">
        <f t="shared" si="17"/>
        <v>99</v>
      </c>
      <c r="AM333" s="251" t="str">
        <f t="shared" si="16"/>
        <v>2.3.2.1.2.99</v>
      </c>
    </row>
    <row r="334" spans="1:39">
      <c r="A334" s="251">
        <v>2022</v>
      </c>
      <c r="B334" s="251" t="s">
        <v>533</v>
      </c>
      <c r="C334" s="251" t="s">
        <v>534</v>
      </c>
      <c r="D334" s="251" t="s">
        <v>535</v>
      </c>
      <c r="E334" s="251" t="s">
        <v>536</v>
      </c>
      <c r="F334" s="251" t="s">
        <v>491</v>
      </c>
      <c r="G334" s="251" t="s">
        <v>537</v>
      </c>
      <c r="H334" s="251" t="s">
        <v>538</v>
      </c>
      <c r="I334" s="251" t="s">
        <v>656</v>
      </c>
      <c r="J334" s="251" t="s">
        <v>540</v>
      </c>
      <c r="K334" s="251" t="s">
        <v>668</v>
      </c>
      <c r="L334" s="251" t="s">
        <v>542</v>
      </c>
      <c r="M334" s="251" t="s">
        <v>543</v>
      </c>
      <c r="N334" s="251" t="s">
        <v>544</v>
      </c>
      <c r="O334" s="251" t="s">
        <v>622</v>
      </c>
      <c r="P334" s="251" t="s">
        <v>669</v>
      </c>
      <c r="Q334" s="251" t="s">
        <v>659</v>
      </c>
      <c r="R334" s="251">
        <v>34666</v>
      </c>
      <c r="S334" s="251" t="s">
        <v>672</v>
      </c>
      <c r="T334" s="251" t="s">
        <v>673</v>
      </c>
      <c r="U334" s="251" t="s">
        <v>645</v>
      </c>
      <c r="V334" s="251" t="s">
        <v>581</v>
      </c>
      <c r="W334" s="251" t="s">
        <v>582</v>
      </c>
      <c r="X334" s="251" t="s">
        <v>551</v>
      </c>
      <c r="Y334" s="251" t="s">
        <v>552</v>
      </c>
      <c r="Z334" s="251" t="s">
        <v>564</v>
      </c>
      <c r="AA334" s="251" t="s">
        <v>565</v>
      </c>
      <c r="AB334" s="251" t="s">
        <v>566</v>
      </c>
      <c r="AC334" s="251" t="s">
        <v>600</v>
      </c>
      <c r="AD334" s="251" t="s">
        <v>602</v>
      </c>
      <c r="AE334" s="255">
        <v>5826</v>
      </c>
      <c r="AF334" s="251" t="str">
        <f t="shared" si="18"/>
        <v>5.</v>
      </c>
      <c r="AG334" s="251" t="str">
        <f t="shared" si="18"/>
        <v>2.</v>
      </c>
      <c r="AH334" s="251" t="str">
        <f t="shared" si="18"/>
        <v>3.</v>
      </c>
      <c r="AI334" s="251" t="str">
        <f t="shared" si="18"/>
        <v>2.</v>
      </c>
      <c r="AJ334" s="251" t="str">
        <f t="shared" si="18"/>
        <v>2.</v>
      </c>
      <c r="AK334" s="251" t="str">
        <f t="shared" si="18"/>
        <v>2.</v>
      </c>
      <c r="AL334" s="251" t="str">
        <f t="shared" si="17"/>
        <v>2.</v>
      </c>
      <c r="AM334" s="251" t="str">
        <f t="shared" si="16"/>
        <v>2.3.2.2.2.2.</v>
      </c>
    </row>
    <row r="335" spans="1:39">
      <c r="A335" s="251">
        <v>2022</v>
      </c>
      <c r="B335" s="251" t="s">
        <v>533</v>
      </c>
      <c r="C335" s="251" t="s">
        <v>534</v>
      </c>
      <c r="D335" s="251" t="s">
        <v>535</v>
      </c>
      <c r="E335" s="251" t="s">
        <v>536</v>
      </c>
      <c r="F335" s="251" t="s">
        <v>491</v>
      </c>
      <c r="G335" s="251" t="s">
        <v>537</v>
      </c>
      <c r="H335" s="251" t="s">
        <v>538</v>
      </c>
      <c r="I335" s="251" t="s">
        <v>656</v>
      </c>
      <c r="J335" s="251" t="s">
        <v>540</v>
      </c>
      <c r="K335" s="251" t="s">
        <v>668</v>
      </c>
      <c r="L335" s="251" t="s">
        <v>542</v>
      </c>
      <c r="M335" s="251" t="s">
        <v>543</v>
      </c>
      <c r="N335" s="251" t="s">
        <v>544</v>
      </c>
      <c r="O335" s="251" t="s">
        <v>622</v>
      </c>
      <c r="P335" s="251" t="s">
        <v>669</v>
      </c>
      <c r="Q335" s="251" t="s">
        <v>659</v>
      </c>
      <c r="R335" s="251">
        <v>34666</v>
      </c>
      <c r="S335" s="251" t="s">
        <v>672</v>
      </c>
      <c r="T335" s="251" t="s">
        <v>673</v>
      </c>
      <c r="U335" s="251" t="s">
        <v>645</v>
      </c>
      <c r="V335" s="251" t="s">
        <v>581</v>
      </c>
      <c r="W335" s="251" t="s">
        <v>582</v>
      </c>
      <c r="X335" s="251" t="s">
        <v>551</v>
      </c>
      <c r="Y335" s="251" t="s">
        <v>552</v>
      </c>
      <c r="Z335" s="251" t="s">
        <v>564</v>
      </c>
      <c r="AA335" s="251" t="s">
        <v>565</v>
      </c>
      <c r="AB335" s="251" t="s">
        <v>566</v>
      </c>
      <c r="AC335" s="251" t="s">
        <v>567</v>
      </c>
      <c r="AD335" s="251" t="s">
        <v>635</v>
      </c>
      <c r="AE335" s="255">
        <v>1126</v>
      </c>
      <c r="AF335" s="251" t="str">
        <f t="shared" si="18"/>
        <v>5.</v>
      </c>
      <c r="AG335" s="251" t="str">
        <f t="shared" si="18"/>
        <v>2.</v>
      </c>
      <c r="AH335" s="251" t="str">
        <f t="shared" si="18"/>
        <v>3.</v>
      </c>
      <c r="AI335" s="251" t="str">
        <f t="shared" si="18"/>
        <v>2.</v>
      </c>
      <c r="AJ335" s="251" t="str">
        <f t="shared" si="18"/>
        <v>2.</v>
      </c>
      <c r="AK335" s="251" t="str">
        <f t="shared" si="18"/>
        <v>3.</v>
      </c>
      <c r="AL335" s="251" t="str">
        <f t="shared" si="17"/>
        <v>99</v>
      </c>
      <c r="AM335" s="251" t="str">
        <f t="shared" si="16"/>
        <v>2.3.2.2.3.99</v>
      </c>
    </row>
    <row r="336" spans="1:39">
      <c r="A336" s="251">
        <v>2022</v>
      </c>
      <c r="B336" s="251" t="s">
        <v>533</v>
      </c>
      <c r="C336" s="251" t="s">
        <v>534</v>
      </c>
      <c r="D336" s="251" t="s">
        <v>535</v>
      </c>
      <c r="E336" s="251" t="s">
        <v>536</v>
      </c>
      <c r="F336" s="251" t="s">
        <v>491</v>
      </c>
      <c r="G336" s="251" t="s">
        <v>537</v>
      </c>
      <c r="H336" s="251" t="s">
        <v>538</v>
      </c>
      <c r="I336" s="251" t="s">
        <v>656</v>
      </c>
      <c r="J336" s="251" t="s">
        <v>540</v>
      </c>
      <c r="K336" s="251" t="s">
        <v>668</v>
      </c>
      <c r="L336" s="251" t="s">
        <v>542</v>
      </c>
      <c r="M336" s="251" t="s">
        <v>543</v>
      </c>
      <c r="N336" s="251" t="s">
        <v>544</v>
      </c>
      <c r="O336" s="251" t="s">
        <v>662</v>
      </c>
      <c r="P336" s="251" t="s">
        <v>669</v>
      </c>
      <c r="Q336" s="251" t="s">
        <v>659</v>
      </c>
      <c r="R336" s="251">
        <v>46609</v>
      </c>
      <c r="S336" s="251" t="s">
        <v>674</v>
      </c>
      <c r="T336" s="251" t="s">
        <v>675</v>
      </c>
      <c r="U336" s="251" t="s">
        <v>645</v>
      </c>
      <c r="V336" s="251" t="s">
        <v>581</v>
      </c>
      <c r="W336" s="251" t="s">
        <v>582</v>
      </c>
      <c r="X336" s="251" t="s">
        <v>551</v>
      </c>
      <c r="Y336" s="251" t="s">
        <v>552</v>
      </c>
      <c r="Z336" s="251" t="s">
        <v>564</v>
      </c>
      <c r="AA336" s="251" t="s">
        <v>565</v>
      </c>
      <c r="AB336" s="251" t="s">
        <v>566</v>
      </c>
      <c r="AC336" s="251" t="s">
        <v>600</v>
      </c>
      <c r="AD336" s="251" t="s">
        <v>602</v>
      </c>
      <c r="AE336" s="255">
        <v>8474</v>
      </c>
      <c r="AF336" s="251" t="str">
        <f t="shared" si="18"/>
        <v>5.</v>
      </c>
      <c r="AG336" s="251" t="str">
        <f t="shared" si="18"/>
        <v>2.</v>
      </c>
      <c r="AH336" s="251" t="str">
        <f t="shared" si="18"/>
        <v>3.</v>
      </c>
      <c r="AI336" s="251" t="str">
        <f t="shared" si="18"/>
        <v>2.</v>
      </c>
      <c r="AJ336" s="251" t="str">
        <f t="shared" si="18"/>
        <v>2.</v>
      </c>
      <c r="AK336" s="251" t="str">
        <f t="shared" si="18"/>
        <v>2.</v>
      </c>
      <c r="AL336" s="251" t="str">
        <f t="shared" si="17"/>
        <v>2.</v>
      </c>
      <c r="AM336" s="251" t="str">
        <f t="shared" si="16"/>
        <v>2.3.2.2.2.2.</v>
      </c>
    </row>
    <row r="337" spans="1:39">
      <c r="A337" s="251">
        <v>2022</v>
      </c>
      <c r="B337" s="251" t="s">
        <v>533</v>
      </c>
      <c r="C337" s="251" t="s">
        <v>534</v>
      </c>
      <c r="D337" s="251" t="s">
        <v>535</v>
      </c>
      <c r="E337" s="251" t="s">
        <v>536</v>
      </c>
      <c r="F337" s="251" t="s">
        <v>491</v>
      </c>
      <c r="G337" s="251" t="s">
        <v>537</v>
      </c>
      <c r="H337" s="251" t="s">
        <v>538</v>
      </c>
      <c r="I337" s="251" t="s">
        <v>656</v>
      </c>
      <c r="J337" s="251" t="s">
        <v>540</v>
      </c>
      <c r="K337" s="251" t="s">
        <v>668</v>
      </c>
      <c r="L337" s="251" t="s">
        <v>542</v>
      </c>
      <c r="M337" s="251" t="s">
        <v>543</v>
      </c>
      <c r="N337" s="251" t="s">
        <v>544</v>
      </c>
      <c r="O337" s="251" t="s">
        <v>662</v>
      </c>
      <c r="P337" s="251" t="s">
        <v>669</v>
      </c>
      <c r="Q337" s="251" t="s">
        <v>659</v>
      </c>
      <c r="R337" s="251">
        <v>46609</v>
      </c>
      <c r="S337" s="251" t="s">
        <v>674</v>
      </c>
      <c r="T337" s="251" t="s">
        <v>675</v>
      </c>
      <c r="U337" s="251" t="s">
        <v>645</v>
      </c>
      <c r="V337" s="251" t="s">
        <v>581</v>
      </c>
      <c r="W337" s="251" t="s">
        <v>582</v>
      </c>
      <c r="X337" s="251" t="s">
        <v>551</v>
      </c>
      <c r="Y337" s="251" t="s">
        <v>552</v>
      </c>
      <c r="Z337" s="251" t="s">
        <v>564</v>
      </c>
      <c r="AA337" s="251" t="s">
        <v>565</v>
      </c>
      <c r="AB337" s="251" t="s">
        <v>613</v>
      </c>
      <c r="AC337" s="251" t="s">
        <v>614</v>
      </c>
      <c r="AD337" s="251" t="s">
        <v>614</v>
      </c>
      <c r="AE337" s="255">
        <v>51661</v>
      </c>
      <c r="AF337" s="251" t="str">
        <f t="shared" si="18"/>
        <v>5.</v>
      </c>
      <c r="AG337" s="251" t="str">
        <f t="shared" si="18"/>
        <v>2.</v>
      </c>
      <c r="AH337" s="251" t="str">
        <f t="shared" si="18"/>
        <v>3.</v>
      </c>
      <c r="AI337" s="251" t="str">
        <f t="shared" si="18"/>
        <v>2.</v>
      </c>
      <c r="AJ337" s="251" t="str">
        <f t="shared" si="18"/>
        <v>8.</v>
      </c>
      <c r="AK337" s="251" t="str">
        <f t="shared" si="18"/>
        <v>1.</v>
      </c>
      <c r="AL337" s="251" t="str">
        <f t="shared" si="17"/>
        <v>1.</v>
      </c>
      <c r="AM337" s="251" t="str">
        <f t="shared" si="16"/>
        <v>2.3.2.8.1.1.</v>
      </c>
    </row>
    <row r="338" spans="1:39">
      <c r="A338" s="251">
        <v>2022</v>
      </c>
      <c r="B338" s="251" t="s">
        <v>533</v>
      </c>
      <c r="C338" s="251" t="s">
        <v>534</v>
      </c>
      <c r="D338" s="251" t="s">
        <v>535</v>
      </c>
      <c r="E338" s="251" t="s">
        <v>536</v>
      </c>
      <c r="F338" s="251" t="s">
        <v>491</v>
      </c>
      <c r="G338" s="251" t="s">
        <v>537</v>
      </c>
      <c r="H338" s="251" t="s">
        <v>538</v>
      </c>
      <c r="I338" s="251" t="s">
        <v>656</v>
      </c>
      <c r="J338" s="251" t="s">
        <v>540</v>
      </c>
      <c r="K338" s="251" t="s">
        <v>668</v>
      </c>
      <c r="L338" s="251" t="s">
        <v>542</v>
      </c>
      <c r="M338" s="251" t="s">
        <v>543</v>
      </c>
      <c r="N338" s="251" t="s">
        <v>544</v>
      </c>
      <c r="O338" s="251" t="s">
        <v>662</v>
      </c>
      <c r="P338" s="251" t="s">
        <v>669</v>
      </c>
      <c r="Q338" s="251" t="s">
        <v>659</v>
      </c>
      <c r="R338" s="251">
        <v>46609</v>
      </c>
      <c r="S338" s="251" t="s">
        <v>674</v>
      </c>
      <c r="T338" s="251" t="s">
        <v>675</v>
      </c>
      <c r="U338" s="251" t="s">
        <v>645</v>
      </c>
      <c r="V338" s="251" t="s">
        <v>581</v>
      </c>
      <c r="W338" s="251" t="s">
        <v>582</v>
      </c>
      <c r="X338" s="251" t="s">
        <v>551</v>
      </c>
      <c r="Y338" s="251" t="s">
        <v>552</v>
      </c>
      <c r="Z338" s="251" t="s">
        <v>564</v>
      </c>
      <c r="AA338" s="251" t="s">
        <v>565</v>
      </c>
      <c r="AB338" s="251" t="s">
        <v>613</v>
      </c>
      <c r="AC338" s="251" t="s">
        <v>614</v>
      </c>
      <c r="AD338" s="251" t="s">
        <v>615</v>
      </c>
      <c r="AE338" s="255">
        <v>4249</v>
      </c>
      <c r="AF338" s="251" t="str">
        <f t="shared" si="18"/>
        <v>5.</v>
      </c>
      <c r="AG338" s="251" t="str">
        <f t="shared" si="18"/>
        <v>2.</v>
      </c>
      <c r="AH338" s="251" t="str">
        <f t="shared" si="18"/>
        <v>3.</v>
      </c>
      <c r="AI338" s="251" t="str">
        <f t="shared" si="18"/>
        <v>2.</v>
      </c>
      <c r="AJ338" s="251" t="str">
        <f t="shared" si="18"/>
        <v>8.</v>
      </c>
      <c r="AK338" s="251" t="str">
        <f t="shared" si="18"/>
        <v>1.</v>
      </c>
      <c r="AL338" s="251" t="str">
        <f t="shared" si="17"/>
        <v>2.</v>
      </c>
      <c r="AM338" s="251" t="str">
        <f t="shared" si="16"/>
        <v>2.3.2.8.1.2.</v>
      </c>
    </row>
    <row r="339" spans="1:39">
      <c r="A339" s="251">
        <v>2022</v>
      </c>
      <c r="B339" s="251" t="s">
        <v>533</v>
      </c>
      <c r="C339" s="251" t="s">
        <v>534</v>
      </c>
      <c r="D339" s="251" t="s">
        <v>535</v>
      </c>
      <c r="E339" s="251" t="s">
        <v>536</v>
      </c>
      <c r="F339" s="251" t="s">
        <v>491</v>
      </c>
      <c r="G339" s="251" t="s">
        <v>537</v>
      </c>
      <c r="H339" s="251" t="s">
        <v>538</v>
      </c>
      <c r="I339" s="251" t="s">
        <v>656</v>
      </c>
      <c r="J339" s="251" t="s">
        <v>540</v>
      </c>
      <c r="K339" s="251" t="s">
        <v>668</v>
      </c>
      <c r="L339" s="251" t="s">
        <v>542</v>
      </c>
      <c r="M339" s="251" t="s">
        <v>543</v>
      </c>
      <c r="N339" s="251" t="s">
        <v>544</v>
      </c>
      <c r="O339" s="251" t="s">
        <v>662</v>
      </c>
      <c r="P339" s="251" t="s">
        <v>669</v>
      </c>
      <c r="Q339" s="251" t="s">
        <v>659</v>
      </c>
      <c r="R339" s="251">
        <v>46609</v>
      </c>
      <c r="S339" s="251" t="s">
        <v>674</v>
      </c>
      <c r="T339" s="251" t="s">
        <v>675</v>
      </c>
      <c r="U339" s="251" t="s">
        <v>645</v>
      </c>
      <c r="V339" s="251" t="s">
        <v>581</v>
      </c>
      <c r="W339" s="251" t="s">
        <v>582</v>
      </c>
      <c r="X339" s="251" t="s">
        <v>551</v>
      </c>
      <c r="Y339" s="251" t="s">
        <v>552</v>
      </c>
      <c r="Z339" s="251" t="s">
        <v>564</v>
      </c>
      <c r="AA339" s="251" t="s">
        <v>565</v>
      </c>
      <c r="AB339" s="251" t="s">
        <v>613</v>
      </c>
      <c r="AC339" s="251" t="s">
        <v>614</v>
      </c>
      <c r="AD339" s="251" t="s">
        <v>616</v>
      </c>
      <c r="AE339" s="255">
        <v>1800</v>
      </c>
      <c r="AF339" s="251" t="str">
        <f t="shared" si="18"/>
        <v>5.</v>
      </c>
      <c r="AG339" s="251" t="str">
        <f t="shared" si="18"/>
        <v>2.</v>
      </c>
      <c r="AH339" s="251" t="str">
        <f t="shared" si="18"/>
        <v>3.</v>
      </c>
      <c r="AI339" s="251" t="str">
        <f t="shared" si="18"/>
        <v>2.</v>
      </c>
      <c r="AJ339" s="251" t="str">
        <f t="shared" si="18"/>
        <v>8.</v>
      </c>
      <c r="AK339" s="251" t="str">
        <f t="shared" si="18"/>
        <v>1.</v>
      </c>
      <c r="AL339" s="251" t="str">
        <f t="shared" si="17"/>
        <v>4.</v>
      </c>
      <c r="AM339" s="251" t="str">
        <f t="shared" si="16"/>
        <v>2.3.2.8.1.4.</v>
      </c>
    </row>
    <row r="340" spans="1:39">
      <c r="A340" s="251">
        <v>2022</v>
      </c>
      <c r="B340" s="251" t="s">
        <v>533</v>
      </c>
      <c r="C340" s="251" t="s">
        <v>534</v>
      </c>
      <c r="D340" s="251" t="s">
        <v>535</v>
      </c>
      <c r="E340" s="251" t="s">
        <v>536</v>
      </c>
      <c r="F340" s="251" t="s">
        <v>491</v>
      </c>
      <c r="G340" s="251" t="s">
        <v>537</v>
      </c>
      <c r="H340" s="251" t="s">
        <v>538</v>
      </c>
      <c r="I340" s="251" t="s">
        <v>656</v>
      </c>
      <c r="J340" s="251" t="s">
        <v>540</v>
      </c>
      <c r="K340" s="251" t="s">
        <v>668</v>
      </c>
      <c r="L340" s="251" t="s">
        <v>542</v>
      </c>
      <c r="M340" s="251" t="s">
        <v>543</v>
      </c>
      <c r="N340" s="251" t="s">
        <v>544</v>
      </c>
      <c r="O340" s="251" t="s">
        <v>629</v>
      </c>
      <c r="P340" s="251" t="s">
        <v>669</v>
      </c>
      <c r="Q340" s="251" t="s">
        <v>659</v>
      </c>
      <c r="R340" s="251">
        <v>10233</v>
      </c>
      <c r="S340" s="251" t="s">
        <v>676</v>
      </c>
      <c r="T340" s="251" t="s">
        <v>677</v>
      </c>
      <c r="U340" s="251" t="s">
        <v>645</v>
      </c>
      <c r="V340" s="251" t="s">
        <v>581</v>
      </c>
      <c r="W340" s="251" t="s">
        <v>582</v>
      </c>
      <c r="X340" s="251" t="s">
        <v>551</v>
      </c>
      <c r="Y340" s="251" t="s">
        <v>552</v>
      </c>
      <c r="Z340" s="251" t="s">
        <v>564</v>
      </c>
      <c r="AA340" s="251" t="s">
        <v>565</v>
      </c>
      <c r="AB340" s="251" t="s">
        <v>594</v>
      </c>
      <c r="AC340" s="251" t="s">
        <v>595</v>
      </c>
      <c r="AD340" s="251" t="s">
        <v>596</v>
      </c>
      <c r="AE340" s="255">
        <v>100</v>
      </c>
      <c r="AF340" s="251" t="str">
        <f t="shared" si="18"/>
        <v>5.</v>
      </c>
      <c r="AG340" s="251" t="str">
        <f t="shared" si="18"/>
        <v>2.</v>
      </c>
      <c r="AH340" s="251" t="str">
        <f t="shared" si="18"/>
        <v>3.</v>
      </c>
      <c r="AI340" s="251" t="str">
        <f t="shared" si="18"/>
        <v>2.</v>
      </c>
      <c r="AJ340" s="251" t="str">
        <f t="shared" si="18"/>
        <v>1.</v>
      </c>
      <c r="AK340" s="251" t="str">
        <f t="shared" si="18"/>
        <v>2.</v>
      </c>
      <c r="AL340" s="251" t="str">
        <f t="shared" si="17"/>
        <v>99</v>
      </c>
      <c r="AM340" s="251" t="str">
        <f t="shared" si="16"/>
        <v>2.3.2.1.2.99</v>
      </c>
    </row>
    <row r="341" spans="1:39">
      <c r="A341" s="251">
        <v>2022</v>
      </c>
      <c r="B341" s="251" t="s">
        <v>533</v>
      </c>
      <c r="C341" s="251" t="s">
        <v>534</v>
      </c>
      <c r="D341" s="251" t="s">
        <v>535</v>
      </c>
      <c r="E341" s="251" t="s">
        <v>536</v>
      </c>
      <c r="F341" s="251" t="s">
        <v>491</v>
      </c>
      <c r="G341" s="251" t="s">
        <v>537</v>
      </c>
      <c r="H341" s="251" t="s">
        <v>538</v>
      </c>
      <c r="I341" s="251" t="s">
        <v>656</v>
      </c>
      <c r="J341" s="251" t="s">
        <v>540</v>
      </c>
      <c r="K341" s="251" t="s">
        <v>668</v>
      </c>
      <c r="L341" s="251" t="s">
        <v>542</v>
      </c>
      <c r="M341" s="251" t="s">
        <v>543</v>
      </c>
      <c r="N341" s="251" t="s">
        <v>544</v>
      </c>
      <c r="O341" s="251" t="s">
        <v>629</v>
      </c>
      <c r="P341" s="251" t="s">
        <v>669</v>
      </c>
      <c r="Q341" s="251" t="s">
        <v>659</v>
      </c>
      <c r="R341" s="251">
        <v>10233</v>
      </c>
      <c r="S341" s="251" t="s">
        <v>676</v>
      </c>
      <c r="T341" s="251" t="s">
        <v>677</v>
      </c>
      <c r="U341" s="251" t="s">
        <v>645</v>
      </c>
      <c r="V341" s="251" t="s">
        <v>581</v>
      </c>
      <c r="W341" s="251" t="s">
        <v>582</v>
      </c>
      <c r="X341" s="251" t="s">
        <v>551</v>
      </c>
      <c r="Y341" s="251" t="s">
        <v>552</v>
      </c>
      <c r="Z341" s="251" t="s">
        <v>564</v>
      </c>
      <c r="AA341" s="251" t="s">
        <v>565</v>
      </c>
      <c r="AB341" s="251" t="s">
        <v>566</v>
      </c>
      <c r="AC341" s="251" t="s">
        <v>600</v>
      </c>
      <c r="AD341" s="251" t="s">
        <v>602</v>
      </c>
      <c r="AE341" s="255">
        <v>6440</v>
      </c>
      <c r="AF341" s="251" t="str">
        <f t="shared" si="18"/>
        <v>5.</v>
      </c>
      <c r="AG341" s="251" t="str">
        <f t="shared" si="18"/>
        <v>2.</v>
      </c>
      <c r="AH341" s="251" t="str">
        <f t="shared" si="18"/>
        <v>3.</v>
      </c>
      <c r="AI341" s="251" t="str">
        <f t="shared" si="18"/>
        <v>2.</v>
      </c>
      <c r="AJ341" s="251" t="str">
        <f t="shared" si="18"/>
        <v>2.</v>
      </c>
      <c r="AK341" s="251" t="str">
        <f t="shared" si="18"/>
        <v>2.</v>
      </c>
      <c r="AL341" s="251" t="str">
        <f t="shared" si="17"/>
        <v>2.</v>
      </c>
      <c r="AM341" s="251" t="str">
        <f t="shared" si="16"/>
        <v>2.3.2.2.2.2.</v>
      </c>
    </row>
    <row r="342" spans="1:39">
      <c r="A342" s="251">
        <v>2022</v>
      </c>
      <c r="B342" s="251" t="s">
        <v>533</v>
      </c>
      <c r="C342" s="251" t="s">
        <v>534</v>
      </c>
      <c r="D342" s="251" t="s">
        <v>535</v>
      </c>
      <c r="E342" s="251" t="s">
        <v>536</v>
      </c>
      <c r="F342" s="251" t="s">
        <v>491</v>
      </c>
      <c r="G342" s="251" t="s">
        <v>537</v>
      </c>
      <c r="H342" s="251" t="s">
        <v>538</v>
      </c>
      <c r="I342" s="251" t="s">
        <v>656</v>
      </c>
      <c r="J342" s="251" t="s">
        <v>540</v>
      </c>
      <c r="K342" s="251" t="s">
        <v>668</v>
      </c>
      <c r="L342" s="251" t="s">
        <v>542</v>
      </c>
      <c r="M342" s="251" t="s">
        <v>543</v>
      </c>
      <c r="N342" s="251" t="s">
        <v>544</v>
      </c>
      <c r="O342" s="251" t="s">
        <v>678</v>
      </c>
      <c r="P342" s="251" t="s">
        <v>669</v>
      </c>
      <c r="Q342" s="251" t="s">
        <v>659</v>
      </c>
      <c r="R342" s="251">
        <v>46984</v>
      </c>
      <c r="S342" s="251" t="s">
        <v>679</v>
      </c>
      <c r="T342" s="251" t="s">
        <v>680</v>
      </c>
      <c r="U342" s="251" t="s">
        <v>645</v>
      </c>
      <c r="V342" s="251" t="s">
        <v>581</v>
      </c>
      <c r="W342" s="251" t="s">
        <v>582</v>
      </c>
      <c r="X342" s="251" t="s">
        <v>551</v>
      </c>
      <c r="Y342" s="251" t="s">
        <v>552</v>
      </c>
      <c r="Z342" s="251" t="s">
        <v>564</v>
      </c>
      <c r="AA342" s="251" t="s">
        <v>565</v>
      </c>
      <c r="AB342" s="251" t="s">
        <v>594</v>
      </c>
      <c r="AC342" s="251" t="s">
        <v>595</v>
      </c>
      <c r="AD342" s="251" t="s">
        <v>596</v>
      </c>
      <c r="AE342" s="255">
        <v>50</v>
      </c>
      <c r="AF342" s="251" t="str">
        <f t="shared" si="18"/>
        <v>5.</v>
      </c>
      <c r="AG342" s="251" t="str">
        <f t="shared" si="18"/>
        <v>2.</v>
      </c>
      <c r="AH342" s="251" t="str">
        <f t="shared" si="18"/>
        <v>3.</v>
      </c>
      <c r="AI342" s="251" t="str">
        <f t="shared" si="18"/>
        <v>2.</v>
      </c>
      <c r="AJ342" s="251" t="str">
        <f t="shared" si="18"/>
        <v>1.</v>
      </c>
      <c r="AK342" s="251" t="str">
        <f t="shared" si="18"/>
        <v>2.</v>
      </c>
      <c r="AL342" s="251" t="str">
        <f t="shared" si="17"/>
        <v>99</v>
      </c>
      <c r="AM342" s="251" t="str">
        <f t="shared" si="16"/>
        <v>2.3.2.1.2.99</v>
      </c>
    </row>
    <row r="343" spans="1:39">
      <c r="A343" s="251">
        <v>2022</v>
      </c>
      <c r="B343" s="251" t="s">
        <v>533</v>
      </c>
      <c r="C343" s="251" t="s">
        <v>534</v>
      </c>
      <c r="D343" s="251" t="s">
        <v>535</v>
      </c>
      <c r="E343" s="251" t="s">
        <v>536</v>
      </c>
      <c r="F343" s="251" t="s">
        <v>491</v>
      </c>
      <c r="G343" s="251" t="s">
        <v>537</v>
      </c>
      <c r="H343" s="251" t="s">
        <v>538</v>
      </c>
      <c r="I343" s="251" t="s">
        <v>656</v>
      </c>
      <c r="J343" s="251" t="s">
        <v>540</v>
      </c>
      <c r="K343" s="251" t="s">
        <v>668</v>
      </c>
      <c r="L343" s="251" t="s">
        <v>542</v>
      </c>
      <c r="M343" s="251" t="s">
        <v>543</v>
      </c>
      <c r="N343" s="251" t="s">
        <v>544</v>
      </c>
      <c r="O343" s="251" t="s">
        <v>678</v>
      </c>
      <c r="P343" s="251" t="s">
        <v>669</v>
      </c>
      <c r="Q343" s="251" t="s">
        <v>659</v>
      </c>
      <c r="R343" s="251">
        <v>46984</v>
      </c>
      <c r="S343" s="251" t="s">
        <v>679</v>
      </c>
      <c r="T343" s="251" t="s">
        <v>680</v>
      </c>
      <c r="U343" s="251" t="s">
        <v>645</v>
      </c>
      <c r="V343" s="251" t="s">
        <v>581</v>
      </c>
      <c r="W343" s="251" t="s">
        <v>582</v>
      </c>
      <c r="X343" s="251" t="s">
        <v>551</v>
      </c>
      <c r="Y343" s="251" t="s">
        <v>552</v>
      </c>
      <c r="Z343" s="251" t="s">
        <v>564</v>
      </c>
      <c r="AA343" s="251" t="s">
        <v>565</v>
      </c>
      <c r="AB343" s="251" t="s">
        <v>566</v>
      </c>
      <c r="AC343" s="251" t="s">
        <v>600</v>
      </c>
      <c r="AD343" s="251" t="s">
        <v>602</v>
      </c>
      <c r="AE343" s="255">
        <v>11652</v>
      </c>
      <c r="AF343" s="251" t="str">
        <f t="shared" si="18"/>
        <v>5.</v>
      </c>
      <c r="AG343" s="251" t="str">
        <f t="shared" si="18"/>
        <v>2.</v>
      </c>
      <c r="AH343" s="251" t="str">
        <f t="shared" si="18"/>
        <v>3.</v>
      </c>
      <c r="AI343" s="251" t="str">
        <f t="shared" si="18"/>
        <v>2.</v>
      </c>
      <c r="AJ343" s="251" t="str">
        <f t="shared" si="18"/>
        <v>2.</v>
      </c>
      <c r="AK343" s="251" t="str">
        <f t="shared" si="18"/>
        <v>2.</v>
      </c>
      <c r="AL343" s="251" t="str">
        <f t="shared" si="17"/>
        <v>2.</v>
      </c>
      <c r="AM343" s="251" t="str">
        <f t="shared" si="16"/>
        <v>2.3.2.2.2.2.</v>
      </c>
    </row>
    <row r="344" spans="1:39">
      <c r="A344" s="251">
        <v>2022</v>
      </c>
      <c r="B344" s="251" t="s">
        <v>533</v>
      </c>
      <c r="C344" s="251" t="s">
        <v>534</v>
      </c>
      <c r="D344" s="251" t="s">
        <v>535</v>
      </c>
      <c r="E344" s="251" t="s">
        <v>536</v>
      </c>
      <c r="F344" s="251" t="s">
        <v>491</v>
      </c>
      <c r="G344" s="251" t="s">
        <v>537</v>
      </c>
      <c r="H344" s="251" t="s">
        <v>538</v>
      </c>
      <c r="I344" s="251" t="s">
        <v>656</v>
      </c>
      <c r="J344" s="251" t="s">
        <v>540</v>
      </c>
      <c r="K344" s="251" t="s">
        <v>668</v>
      </c>
      <c r="L344" s="251" t="s">
        <v>542</v>
      </c>
      <c r="M344" s="251" t="s">
        <v>543</v>
      </c>
      <c r="N344" s="251" t="s">
        <v>544</v>
      </c>
      <c r="O344" s="251" t="s">
        <v>678</v>
      </c>
      <c r="P344" s="251" t="s">
        <v>669</v>
      </c>
      <c r="Q344" s="251" t="s">
        <v>659</v>
      </c>
      <c r="R344" s="251">
        <v>46984</v>
      </c>
      <c r="S344" s="251" t="s">
        <v>679</v>
      </c>
      <c r="T344" s="251" t="s">
        <v>680</v>
      </c>
      <c r="U344" s="251" t="s">
        <v>645</v>
      </c>
      <c r="V344" s="251" t="s">
        <v>581</v>
      </c>
      <c r="W344" s="251" t="s">
        <v>582</v>
      </c>
      <c r="X344" s="251" t="s">
        <v>551</v>
      </c>
      <c r="Y344" s="251" t="s">
        <v>552</v>
      </c>
      <c r="Z344" s="251" t="s">
        <v>564</v>
      </c>
      <c r="AA344" s="251" t="s">
        <v>565</v>
      </c>
      <c r="AB344" s="251" t="s">
        <v>566</v>
      </c>
      <c r="AC344" s="251" t="s">
        <v>567</v>
      </c>
      <c r="AD344" s="251" t="s">
        <v>635</v>
      </c>
      <c r="AE344" s="255">
        <v>1126</v>
      </c>
      <c r="AF344" s="251" t="str">
        <f t="shared" si="18"/>
        <v>5.</v>
      </c>
      <c r="AG344" s="251" t="str">
        <f t="shared" si="18"/>
        <v>2.</v>
      </c>
      <c r="AH344" s="251" t="str">
        <f t="shared" si="18"/>
        <v>3.</v>
      </c>
      <c r="AI344" s="251" t="str">
        <f t="shared" si="18"/>
        <v>2.</v>
      </c>
      <c r="AJ344" s="251" t="str">
        <f t="shared" si="18"/>
        <v>2.</v>
      </c>
      <c r="AK344" s="251" t="str">
        <f t="shared" si="18"/>
        <v>3.</v>
      </c>
      <c r="AL344" s="251" t="str">
        <f t="shared" si="17"/>
        <v>99</v>
      </c>
      <c r="AM344" s="251" t="str">
        <f t="shared" si="16"/>
        <v>2.3.2.2.3.99</v>
      </c>
    </row>
    <row r="345" spans="1:39">
      <c r="A345" s="251">
        <v>2022</v>
      </c>
      <c r="B345" s="251" t="s">
        <v>533</v>
      </c>
      <c r="C345" s="251" t="s">
        <v>534</v>
      </c>
      <c r="D345" s="251" t="s">
        <v>535</v>
      </c>
      <c r="E345" s="251" t="s">
        <v>536</v>
      </c>
      <c r="F345" s="251" t="s">
        <v>491</v>
      </c>
      <c r="G345" s="251" t="s">
        <v>537</v>
      </c>
      <c r="H345" s="251" t="s">
        <v>538</v>
      </c>
      <c r="I345" s="251" t="s">
        <v>656</v>
      </c>
      <c r="J345" s="251" t="s">
        <v>540</v>
      </c>
      <c r="K345" s="251" t="s">
        <v>668</v>
      </c>
      <c r="L345" s="251" t="s">
        <v>542</v>
      </c>
      <c r="M345" s="251" t="s">
        <v>543</v>
      </c>
      <c r="N345" s="251" t="s">
        <v>544</v>
      </c>
      <c r="O345" s="251" t="s">
        <v>678</v>
      </c>
      <c r="P345" s="251" t="s">
        <v>669</v>
      </c>
      <c r="Q345" s="251" t="s">
        <v>659</v>
      </c>
      <c r="R345" s="251">
        <v>46984</v>
      </c>
      <c r="S345" s="251" t="s">
        <v>679</v>
      </c>
      <c r="T345" s="251" t="s">
        <v>680</v>
      </c>
      <c r="U345" s="251" t="s">
        <v>645</v>
      </c>
      <c r="V345" s="251" t="s">
        <v>581</v>
      </c>
      <c r="W345" s="251" t="s">
        <v>582</v>
      </c>
      <c r="X345" s="251" t="s">
        <v>551</v>
      </c>
      <c r="Y345" s="251" t="s">
        <v>552</v>
      </c>
      <c r="Z345" s="251" t="s">
        <v>564</v>
      </c>
      <c r="AA345" s="251" t="s">
        <v>565</v>
      </c>
      <c r="AB345" s="251" t="s">
        <v>613</v>
      </c>
      <c r="AC345" s="251" t="s">
        <v>614</v>
      </c>
      <c r="AD345" s="251" t="s">
        <v>614</v>
      </c>
      <c r="AE345" s="255">
        <v>78138</v>
      </c>
      <c r="AF345" s="251" t="str">
        <f t="shared" si="18"/>
        <v>5.</v>
      </c>
      <c r="AG345" s="251" t="str">
        <f t="shared" si="18"/>
        <v>2.</v>
      </c>
      <c r="AH345" s="251" t="str">
        <f t="shared" si="18"/>
        <v>3.</v>
      </c>
      <c r="AI345" s="251" t="str">
        <f t="shared" si="18"/>
        <v>2.</v>
      </c>
      <c r="AJ345" s="251" t="str">
        <f t="shared" si="18"/>
        <v>8.</v>
      </c>
      <c r="AK345" s="251" t="str">
        <f t="shared" si="18"/>
        <v>1.</v>
      </c>
      <c r="AL345" s="251" t="str">
        <f t="shared" si="17"/>
        <v>1.</v>
      </c>
      <c r="AM345" s="251" t="str">
        <f t="shared" si="16"/>
        <v>2.3.2.8.1.1.</v>
      </c>
    </row>
    <row r="346" spans="1:39">
      <c r="A346" s="251">
        <v>2022</v>
      </c>
      <c r="B346" s="251" t="s">
        <v>533</v>
      </c>
      <c r="C346" s="251" t="s">
        <v>534</v>
      </c>
      <c r="D346" s="251" t="s">
        <v>535</v>
      </c>
      <c r="E346" s="251" t="s">
        <v>536</v>
      </c>
      <c r="F346" s="251" t="s">
        <v>491</v>
      </c>
      <c r="G346" s="251" t="s">
        <v>537</v>
      </c>
      <c r="H346" s="251" t="s">
        <v>538</v>
      </c>
      <c r="I346" s="251" t="s">
        <v>656</v>
      </c>
      <c r="J346" s="251" t="s">
        <v>540</v>
      </c>
      <c r="K346" s="251" t="s">
        <v>668</v>
      </c>
      <c r="L346" s="251" t="s">
        <v>542</v>
      </c>
      <c r="M346" s="251" t="s">
        <v>543</v>
      </c>
      <c r="N346" s="251" t="s">
        <v>544</v>
      </c>
      <c r="O346" s="251" t="s">
        <v>678</v>
      </c>
      <c r="P346" s="251" t="s">
        <v>669</v>
      </c>
      <c r="Q346" s="251" t="s">
        <v>659</v>
      </c>
      <c r="R346" s="251">
        <v>46984</v>
      </c>
      <c r="S346" s="251" t="s">
        <v>679</v>
      </c>
      <c r="T346" s="251" t="s">
        <v>680</v>
      </c>
      <c r="U346" s="251" t="s">
        <v>645</v>
      </c>
      <c r="V346" s="251" t="s">
        <v>581</v>
      </c>
      <c r="W346" s="251" t="s">
        <v>582</v>
      </c>
      <c r="X346" s="251" t="s">
        <v>551</v>
      </c>
      <c r="Y346" s="251" t="s">
        <v>552</v>
      </c>
      <c r="Z346" s="251" t="s">
        <v>564</v>
      </c>
      <c r="AA346" s="251" t="s">
        <v>565</v>
      </c>
      <c r="AB346" s="251" t="s">
        <v>613</v>
      </c>
      <c r="AC346" s="251" t="s">
        <v>614</v>
      </c>
      <c r="AD346" s="251" t="s">
        <v>615</v>
      </c>
      <c r="AE346" s="255">
        <v>6499</v>
      </c>
      <c r="AF346" s="251" t="str">
        <f t="shared" si="18"/>
        <v>5.</v>
      </c>
      <c r="AG346" s="251" t="str">
        <f t="shared" si="18"/>
        <v>2.</v>
      </c>
      <c r="AH346" s="251" t="str">
        <f t="shared" si="18"/>
        <v>3.</v>
      </c>
      <c r="AI346" s="251" t="str">
        <f t="shared" si="18"/>
        <v>2.</v>
      </c>
      <c r="AJ346" s="251" t="str">
        <f t="shared" si="18"/>
        <v>8.</v>
      </c>
      <c r="AK346" s="251" t="str">
        <f t="shared" si="18"/>
        <v>1.</v>
      </c>
      <c r="AL346" s="251" t="str">
        <f t="shared" si="17"/>
        <v>2.</v>
      </c>
      <c r="AM346" s="251" t="str">
        <f t="shared" si="16"/>
        <v>2.3.2.8.1.2.</v>
      </c>
    </row>
    <row r="347" spans="1:39">
      <c r="A347" s="251">
        <v>2022</v>
      </c>
      <c r="B347" s="251" t="s">
        <v>533</v>
      </c>
      <c r="C347" s="251" t="s">
        <v>534</v>
      </c>
      <c r="D347" s="251" t="s">
        <v>535</v>
      </c>
      <c r="E347" s="251" t="s">
        <v>536</v>
      </c>
      <c r="F347" s="251" t="s">
        <v>491</v>
      </c>
      <c r="G347" s="251" t="s">
        <v>537</v>
      </c>
      <c r="H347" s="251" t="s">
        <v>538</v>
      </c>
      <c r="I347" s="251" t="s">
        <v>656</v>
      </c>
      <c r="J347" s="251" t="s">
        <v>540</v>
      </c>
      <c r="K347" s="251" t="s">
        <v>668</v>
      </c>
      <c r="L347" s="251" t="s">
        <v>542</v>
      </c>
      <c r="M347" s="251" t="s">
        <v>543</v>
      </c>
      <c r="N347" s="251" t="s">
        <v>544</v>
      </c>
      <c r="O347" s="251" t="s">
        <v>678</v>
      </c>
      <c r="P347" s="251" t="s">
        <v>669</v>
      </c>
      <c r="Q347" s="251" t="s">
        <v>659</v>
      </c>
      <c r="R347" s="251">
        <v>46984</v>
      </c>
      <c r="S347" s="251" t="s">
        <v>679</v>
      </c>
      <c r="T347" s="251" t="s">
        <v>680</v>
      </c>
      <c r="U347" s="251" t="s">
        <v>645</v>
      </c>
      <c r="V347" s="251" t="s">
        <v>581</v>
      </c>
      <c r="W347" s="251" t="s">
        <v>582</v>
      </c>
      <c r="X347" s="251" t="s">
        <v>551</v>
      </c>
      <c r="Y347" s="251" t="s">
        <v>552</v>
      </c>
      <c r="Z347" s="251" t="s">
        <v>564</v>
      </c>
      <c r="AA347" s="251" t="s">
        <v>565</v>
      </c>
      <c r="AB347" s="251" t="s">
        <v>613</v>
      </c>
      <c r="AC347" s="251" t="s">
        <v>614</v>
      </c>
      <c r="AD347" s="251" t="s">
        <v>616</v>
      </c>
      <c r="AE347" s="255">
        <v>2400</v>
      </c>
      <c r="AF347" s="251" t="str">
        <f t="shared" si="18"/>
        <v>5.</v>
      </c>
      <c r="AG347" s="251" t="str">
        <f t="shared" si="18"/>
        <v>2.</v>
      </c>
      <c r="AH347" s="251" t="str">
        <f t="shared" si="18"/>
        <v>3.</v>
      </c>
      <c r="AI347" s="251" t="str">
        <f t="shared" si="18"/>
        <v>2.</v>
      </c>
      <c r="AJ347" s="251" t="str">
        <f t="shared" si="18"/>
        <v>8.</v>
      </c>
      <c r="AK347" s="251" t="str">
        <f t="shared" si="18"/>
        <v>1.</v>
      </c>
      <c r="AL347" s="251" t="str">
        <f t="shared" si="17"/>
        <v>4.</v>
      </c>
      <c r="AM347" s="251" t="str">
        <f t="shared" si="16"/>
        <v>2.3.2.8.1.4.</v>
      </c>
    </row>
    <row r="348" spans="1:39">
      <c r="A348" s="251">
        <v>2022</v>
      </c>
      <c r="B348" s="251" t="s">
        <v>533</v>
      </c>
      <c r="C348" s="251" t="s">
        <v>534</v>
      </c>
      <c r="D348" s="251" t="s">
        <v>535</v>
      </c>
      <c r="E348" s="251" t="s">
        <v>536</v>
      </c>
      <c r="F348" s="251" t="s">
        <v>491</v>
      </c>
      <c r="G348" s="251" t="s">
        <v>537</v>
      </c>
      <c r="H348" s="251" t="s">
        <v>538</v>
      </c>
      <c r="I348" s="251" t="s">
        <v>656</v>
      </c>
      <c r="J348" s="251" t="s">
        <v>540</v>
      </c>
      <c r="K348" s="251" t="s">
        <v>668</v>
      </c>
      <c r="L348" s="251" t="s">
        <v>542</v>
      </c>
      <c r="M348" s="251" t="s">
        <v>543</v>
      </c>
      <c r="N348" s="251" t="s">
        <v>544</v>
      </c>
      <c r="O348" s="251" t="s">
        <v>631</v>
      </c>
      <c r="P348" s="251" t="s">
        <v>669</v>
      </c>
      <c r="Q348" s="251" t="s">
        <v>659</v>
      </c>
      <c r="R348" s="251">
        <v>13737</v>
      </c>
      <c r="S348" s="251" t="s">
        <v>681</v>
      </c>
      <c r="T348" s="251" t="s">
        <v>682</v>
      </c>
      <c r="U348" s="251" t="s">
        <v>645</v>
      </c>
      <c r="V348" s="251" t="s">
        <v>581</v>
      </c>
      <c r="W348" s="251" t="s">
        <v>582</v>
      </c>
      <c r="X348" s="251" t="s">
        <v>551</v>
      </c>
      <c r="Y348" s="251" t="s">
        <v>552</v>
      </c>
      <c r="Z348" s="251" t="s">
        <v>564</v>
      </c>
      <c r="AA348" s="251" t="s">
        <v>565</v>
      </c>
      <c r="AB348" s="251" t="s">
        <v>566</v>
      </c>
      <c r="AC348" s="251" t="s">
        <v>600</v>
      </c>
      <c r="AD348" s="251" t="s">
        <v>602</v>
      </c>
      <c r="AE348" s="255">
        <v>4788</v>
      </c>
      <c r="AF348" s="251" t="str">
        <f t="shared" si="18"/>
        <v>5.</v>
      </c>
      <c r="AG348" s="251" t="str">
        <f t="shared" si="18"/>
        <v>2.</v>
      </c>
      <c r="AH348" s="251" t="str">
        <f t="shared" si="18"/>
        <v>3.</v>
      </c>
      <c r="AI348" s="251" t="str">
        <f t="shared" si="18"/>
        <v>2.</v>
      </c>
      <c r="AJ348" s="251" t="str">
        <f t="shared" si="18"/>
        <v>2.</v>
      </c>
      <c r="AK348" s="251" t="str">
        <f t="shared" si="18"/>
        <v>2.</v>
      </c>
      <c r="AL348" s="251" t="str">
        <f t="shared" si="17"/>
        <v>2.</v>
      </c>
      <c r="AM348" s="251" t="str">
        <f t="shared" si="16"/>
        <v>2.3.2.2.2.2.</v>
      </c>
    </row>
    <row r="349" spans="1:39">
      <c r="A349" s="251">
        <v>2022</v>
      </c>
      <c r="B349" s="251" t="s">
        <v>533</v>
      </c>
      <c r="C349" s="251" t="s">
        <v>534</v>
      </c>
      <c r="D349" s="251" t="s">
        <v>535</v>
      </c>
      <c r="E349" s="251" t="s">
        <v>536</v>
      </c>
      <c r="F349" s="251" t="s">
        <v>491</v>
      </c>
      <c r="G349" s="251" t="s">
        <v>537</v>
      </c>
      <c r="H349" s="251" t="s">
        <v>538</v>
      </c>
      <c r="I349" s="251" t="s">
        <v>656</v>
      </c>
      <c r="J349" s="251" t="s">
        <v>540</v>
      </c>
      <c r="K349" s="251" t="s">
        <v>668</v>
      </c>
      <c r="L349" s="251" t="s">
        <v>542</v>
      </c>
      <c r="M349" s="251" t="s">
        <v>543</v>
      </c>
      <c r="N349" s="251" t="s">
        <v>544</v>
      </c>
      <c r="O349" s="251" t="s">
        <v>683</v>
      </c>
      <c r="P349" s="251" t="s">
        <v>669</v>
      </c>
      <c r="Q349" s="251" t="s">
        <v>659</v>
      </c>
      <c r="R349" s="251">
        <v>15061</v>
      </c>
      <c r="S349" s="251" t="s">
        <v>684</v>
      </c>
      <c r="T349" s="251" t="s">
        <v>685</v>
      </c>
      <c r="U349" s="251" t="s">
        <v>645</v>
      </c>
      <c r="V349" s="251" t="s">
        <v>581</v>
      </c>
      <c r="W349" s="251" t="s">
        <v>582</v>
      </c>
      <c r="X349" s="251" t="s">
        <v>551</v>
      </c>
      <c r="Y349" s="251" t="s">
        <v>552</v>
      </c>
      <c r="Z349" s="251" t="s">
        <v>564</v>
      </c>
      <c r="AA349" s="251" t="s">
        <v>565</v>
      </c>
      <c r="AB349" s="251" t="s">
        <v>594</v>
      </c>
      <c r="AC349" s="251" t="s">
        <v>595</v>
      </c>
      <c r="AD349" s="251" t="s">
        <v>596</v>
      </c>
      <c r="AE349" s="255">
        <v>1186</v>
      </c>
      <c r="AF349" s="251" t="str">
        <f t="shared" si="18"/>
        <v>5.</v>
      </c>
      <c r="AG349" s="251" t="str">
        <f t="shared" si="18"/>
        <v>2.</v>
      </c>
      <c r="AH349" s="251" t="str">
        <f t="shared" si="18"/>
        <v>3.</v>
      </c>
      <c r="AI349" s="251" t="str">
        <f t="shared" si="18"/>
        <v>2.</v>
      </c>
      <c r="AJ349" s="251" t="str">
        <f t="shared" si="18"/>
        <v>1.</v>
      </c>
      <c r="AK349" s="251" t="str">
        <f t="shared" si="18"/>
        <v>2.</v>
      </c>
      <c r="AL349" s="251" t="str">
        <f t="shared" si="17"/>
        <v>99</v>
      </c>
      <c r="AM349" s="251" t="str">
        <f t="shared" si="16"/>
        <v>2.3.2.1.2.99</v>
      </c>
    </row>
    <row r="350" spans="1:39">
      <c r="A350" s="251">
        <v>2022</v>
      </c>
      <c r="B350" s="251" t="s">
        <v>533</v>
      </c>
      <c r="C350" s="251" t="s">
        <v>534</v>
      </c>
      <c r="D350" s="251" t="s">
        <v>535</v>
      </c>
      <c r="E350" s="251" t="s">
        <v>536</v>
      </c>
      <c r="F350" s="251" t="s">
        <v>491</v>
      </c>
      <c r="G350" s="251" t="s">
        <v>537</v>
      </c>
      <c r="H350" s="251" t="s">
        <v>538</v>
      </c>
      <c r="I350" s="251" t="s">
        <v>656</v>
      </c>
      <c r="J350" s="251" t="s">
        <v>540</v>
      </c>
      <c r="K350" s="251" t="s">
        <v>668</v>
      </c>
      <c r="L350" s="251" t="s">
        <v>542</v>
      </c>
      <c r="M350" s="251" t="s">
        <v>543</v>
      </c>
      <c r="N350" s="251" t="s">
        <v>544</v>
      </c>
      <c r="O350" s="251" t="s">
        <v>686</v>
      </c>
      <c r="P350" s="251" t="s">
        <v>669</v>
      </c>
      <c r="Q350" s="251" t="s">
        <v>659</v>
      </c>
      <c r="R350" s="251">
        <v>25935</v>
      </c>
      <c r="S350" s="251" t="s">
        <v>687</v>
      </c>
      <c r="T350" s="251" t="s">
        <v>688</v>
      </c>
      <c r="U350" s="251" t="s">
        <v>645</v>
      </c>
      <c r="V350" s="251" t="s">
        <v>581</v>
      </c>
      <c r="W350" s="251" t="s">
        <v>582</v>
      </c>
      <c r="X350" s="251" t="s">
        <v>551</v>
      </c>
      <c r="Y350" s="251" t="s">
        <v>552</v>
      </c>
      <c r="Z350" s="251" t="s">
        <v>564</v>
      </c>
      <c r="AA350" s="251" t="s">
        <v>565</v>
      </c>
      <c r="AB350" s="251" t="s">
        <v>594</v>
      </c>
      <c r="AC350" s="251" t="s">
        <v>595</v>
      </c>
      <c r="AD350" s="251" t="s">
        <v>596</v>
      </c>
      <c r="AE350" s="255">
        <v>969</v>
      </c>
      <c r="AF350" s="251" t="str">
        <f t="shared" si="18"/>
        <v>5.</v>
      </c>
      <c r="AG350" s="251" t="str">
        <f t="shared" si="18"/>
        <v>2.</v>
      </c>
      <c r="AH350" s="251" t="str">
        <f t="shared" si="18"/>
        <v>3.</v>
      </c>
      <c r="AI350" s="251" t="str">
        <f t="shared" si="18"/>
        <v>2.</v>
      </c>
      <c r="AJ350" s="251" t="str">
        <f t="shared" si="18"/>
        <v>1.</v>
      </c>
      <c r="AK350" s="251" t="str">
        <f t="shared" si="18"/>
        <v>2.</v>
      </c>
      <c r="AL350" s="251" t="str">
        <f t="shared" si="17"/>
        <v>99</v>
      </c>
      <c r="AM350" s="251" t="str">
        <f t="shared" si="16"/>
        <v>2.3.2.1.2.99</v>
      </c>
    </row>
    <row r="351" spans="1:39">
      <c r="A351" s="251">
        <v>2022</v>
      </c>
      <c r="B351" s="251" t="s">
        <v>533</v>
      </c>
      <c r="C351" s="251" t="s">
        <v>534</v>
      </c>
      <c r="D351" s="251" t="s">
        <v>535</v>
      </c>
      <c r="E351" s="251" t="s">
        <v>536</v>
      </c>
      <c r="F351" s="251" t="s">
        <v>491</v>
      </c>
      <c r="G351" s="251" t="s">
        <v>537</v>
      </c>
      <c r="H351" s="251" t="s">
        <v>538</v>
      </c>
      <c r="I351" s="251" t="s">
        <v>656</v>
      </c>
      <c r="J351" s="251" t="s">
        <v>540</v>
      </c>
      <c r="K351" s="251" t="s">
        <v>668</v>
      </c>
      <c r="L351" s="251" t="s">
        <v>542</v>
      </c>
      <c r="M351" s="251" t="s">
        <v>543</v>
      </c>
      <c r="N351" s="251" t="s">
        <v>544</v>
      </c>
      <c r="O351" s="251" t="s">
        <v>686</v>
      </c>
      <c r="P351" s="251" t="s">
        <v>669</v>
      </c>
      <c r="Q351" s="251" t="s">
        <v>659</v>
      </c>
      <c r="R351" s="251">
        <v>25935</v>
      </c>
      <c r="S351" s="251" t="s">
        <v>687</v>
      </c>
      <c r="T351" s="251" t="s">
        <v>688</v>
      </c>
      <c r="U351" s="251" t="s">
        <v>645</v>
      </c>
      <c r="V351" s="251" t="s">
        <v>581</v>
      </c>
      <c r="W351" s="251" t="s">
        <v>582</v>
      </c>
      <c r="X351" s="251" t="s">
        <v>551</v>
      </c>
      <c r="Y351" s="251" t="s">
        <v>552</v>
      </c>
      <c r="Z351" s="251" t="s">
        <v>564</v>
      </c>
      <c r="AA351" s="251" t="s">
        <v>565</v>
      </c>
      <c r="AB351" s="251" t="s">
        <v>566</v>
      </c>
      <c r="AC351" s="251" t="s">
        <v>600</v>
      </c>
      <c r="AD351" s="251" t="s">
        <v>602</v>
      </c>
      <c r="AE351" s="255">
        <v>6578</v>
      </c>
      <c r="AF351" s="251" t="str">
        <f t="shared" si="18"/>
        <v>5.</v>
      </c>
      <c r="AG351" s="251" t="str">
        <f t="shared" si="18"/>
        <v>2.</v>
      </c>
      <c r="AH351" s="251" t="str">
        <f t="shared" si="18"/>
        <v>3.</v>
      </c>
      <c r="AI351" s="251" t="str">
        <f t="shared" si="18"/>
        <v>2.</v>
      </c>
      <c r="AJ351" s="251" t="str">
        <f t="shared" si="18"/>
        <v>2.</v>
      </c>
      <c r="AK351" s="251" t="str">
        <f t="shared" si="18"/>
        <v>2.</v>
      </c>
      <c r="AL351" s="251" t="str">
        <f t="shared" si="17"/>
        <v>2.</v>
      </c>
      <c r="AM351" s="251" t="str">
        <f t="shared" si="16"/>
        <v>2.3.2.2.2.2.</v>
      </c>
    </row>
    <row r="352" spans="1:39">
      <c r="A352" s="251">
        <v>2022</v>
      </c>
      <c r="B352" s="251" t="s">
        <v>533</v>
      </c>
      <c r="C352" s="251" t="s">
        <v>534</v>
      </c>
      <c r="D352" s="251" t="s">
        <v>535</v>
      </c>
      <c r="E352" s="251" t="s">
        <v>536</v>
      </c>
      <c r="F352" s="251" t="s">
        <v>491</v>
      </c>
      <c r="G352" s="251" t="s">
        <v>537</v>
      </c>
      <c r="H352" s="251" t="s">
        <v>538</v>
      </c>
      <c r="I352" s="251" t="s">
        <v>656</v>
      </c>
      <c r="J352" s="251" t="s">
        <v>540</v>
      </c>
      <c r="K352" s="251" t="s">
        <v>668</v>
      </c>
      <c r="L352" s="251" t="s">
        <v>542</v>
      </c>
      <c r="M352" s="251" t="s">
        <v>543</v>
      </c>
      <c r="N352" s="251" t="s">
        <v>544</v>
      </c>
      <c r="O352" s="251" t="s">
        <v>636</v>
      </c>
      <c r="P352" s="251" t="s">
        <v>669</v>
      </c>
      <c r="Q352" s="251" t="s">
        <v>659</v>
      </c>
      <c r="R352" s="251">
        <v>29042</v>
      </c>
      <c r="S352" s="251" t="s">
        <v>689</v>
      </c>
      <c r="T352" s="251" t="s">
        <v>690</v>
      </c>
      <c r="U352" s="251" t="s">
        <v>645</v>
      </c>
      <c r="V352" s="251" t="s">
        <v>581</v>
      </c>
      <c r="W352" s="251" t="s">
        <v>582</v>
      </c>
      <c r="X352" s="251" t="s">
        <v>551</v>
      </c>
      <c r="Y352" s="251" t="s">
        <v>552</v>
      </c>
      <c r="Z352" s="251" t="s">
        <v>564</v>
      </c>
      <c r="AA352" s="251" t="s">
        <v>565</v>
      </c>
      <c r="AB352" s="251" t="s">
        <v>566</v>
      </c>
      <c r="AC352" s="251" t="s">
        <v>600</v>
      </c>
      <c r="AD352" s="251" t="s">
        <v>602</v>
      </c>
      <c r="AE352" s="255">
        <v>8569</v>
      </c>
      <c r="AF352" s="251" t="str">
        <f t="shared" si="18"/>
        <v>5.</v>
      </c>
      <c r="AG352" s="251" t="str">
        <f t="shared" si="18"/>
        <v>2.</v>
      </c>
      <c r="AH352" s="251" t="str">
        <f t="shared" si="18"/>
        <v>3.</v>
      </c>
      <c r="AI352" s="251" t="str">
        <f t="shared" si="18"/>
        <v>2.</v>
      </c>
      <c r="AJ352" s="251" t="str">
        <f t="shared" si="18"/>
        <v>2.</v>
      </c>
      <c r="AK352" s="251" t="str">
        <f t="shared" si="18"/>
        <v>2.</v>
      </c>
      <c r="AL352" s="251" t="str">
        <f t="shared" si="17"/>
        <v>2.</v>
      </c>
      <c r="AM352" s="251" t="str">
        <f t="shared" si="16"/>
        <v>2.3.2.2.2.2.</v>
      </c>
    </row>
    <row r="353" spans="1:39">
      <c r="A353" s="251">
        <v>2022</v>
      </c>
      <c r="B353" s="251" t="s">
        <v>533</v>
      </c>
      <c r="C353" s="251" t="s">
        <v>534</v>
      </c>
      <c r="D353" s="251" t="s">
        <v>535</v>
      </c>
      <c r="E353" s="251" t="s">
        <v>536</v>
      </c>
      <c r="F353" s="251" t="s">
        <v>491</v>
      </c>
      <c r="G353" s="251" t="s">
        <v>537</v>
      </c>
      <c r="H353" s="251" t="s">
        <v>538</v>
      </c>
      <c r="I353" s="251" t="s">
        <v>656</v>
      </c>
      <c r="J353" s="251" t="s">
        <v>540</v>
      </c>
      <c r="K353" s="251" t="s">
        <v>668</v>
      </c>
      <c r="L353" s="251" t="s">
        <v>542</v>
      </c>
      <c r="M353" s="251" t="s">
        <v>543</v>
      </c>
      <c r="N353" s="251" t="s">
        <v>544</v>
      </c>
      <c r="O353" s="251" t="s">
        <v>636</v>
      </c>
      <c r="P353" s="251" t="s">
        <v>669</v>
      </c>
      <c r="Q353" s="251" t="s">
        <v>659</v>
      </c>
      <c r="R353" s="251">
        <v>29042</v>
      </c>
      <c r="S353" s="251" t="s">
        <v>689</v>
      </c>
      <c r="T353" s="251" t="s">
        <v>690</v>
      </c>
      <c r="U353" s="251" t="s">
        <v>645</v>
      </c>
      <c r="V353" s="251" t="s">
        <v>581</v>
      </c>
      <c r="W353" s="251" t="s">
        <v>582</v>
      </c>
      <c r="X353" s="251" t="s">
        <v>551</v>
      </c>
      <c r="Y353" s="251" t="s">
        <v>552</v>
      </c>
      <c r="Z353" s="251" t="s">
        <v>564</v>
      </c>
      <c r="AA353" s="251" t="s">
        <v>565</v>
      </c>
      <c r="AB353" s="251" t="s">
        <v>613</v>
      </c>
      <c r="AC353" s="251" t="s">
        <v>614</v>
      </c>
      <c r="AD353" s="251" t="s">
        <v>614</v>
      </c>
      <c r="AE353" s="255">
        <v>18146</v>
      </c>
      <c r="AF353" s="251" t="str">
        <f t="shared" si="18"/>
        <v>5.</v>
      </c>
      <c r="AG353" s="251" t="str">
        <f t="shared" si="18"/>
        <v>2.</v>
      </c>
      <c r="AH353" s="251" t="str">
        <f t="shared" si="18"/>
        <v>3.</v>
      </c>
      <c r="AI353" s="251" t="str">
        <f t="shared" si="18"/>
        <v>2.</v>
      </c>
      <c r="AJ353" s="251" t="str">
        <f t="shared" si="18"/>
        <v>8.</v>
      </c>
      <c r="AK353" s="251" t="str">
        <f t="shared" si="18"/>
        <v>1.</v>
      </c>
      <c r="AL353" s="251" t="str">
        <f t="shared" si="17"/>
        <v>1.</v>
      </c>
      <c r="AM353" s="251" t="str">
        <f t="shared" si="16"/>
        <v>2.3.2.8.1.1.</v>
      </c>
    </row>
    <row r="354" spans="1:39">
      <c r="A354" s="251">
        <v>2022</v>
      </c>
      <c r="B354" s="251" t="s">
        <v>533</v>
      </c>
      <c r="C354" s="251" t="s">
        <v>534</v>
      </c>
      <c r="D354" s="251" t="s">
        <v>535</v>
      </c>
      <c r="E354" s="251" t="s">
        <v>536</v>
      </c>
      <c r="F354" s="251" t="s">
        <v>491</v>
      </c>
      <c r="G354" s="251" t="s">
        <v>537</v>
      </c>
      <c r="H354" s="251" t="s">
        <v>538</v>
      </c>
      <c r="I354" s="251" t="s">
        <v>656</v>
      </c>
      <c r="J354" s="251" t="s">
        <v>540</v>
      </c>
      <c r="K354" s="251" t="s">
        <v>668</v>
      </c>
      <c r="L354" s="251" t="s">
        <v>542</v>
      </c>
      <c r="M354" s="251" t="s">
        <v>543</v>
      </c>
      <c r="N354" s="251" t="s">
        <v>544</v>
      </c>
      <c r="O354" s="251" t="s">
        <v>636</v>
      </c>
      <c r="P354" s="251" t="s">
        <v>669</v>
      </c>
      <c r="Q354" s="251" t="s">
        <v>659</v>
      </c>
      <c r="R354" s="251">
        <v>29042</v>
      </c>
      <c r="S354" s="251" t="s">
        <v>689</v>
      </c>
      <c r="T354" s="251" t="s">
        <v>690</v>
      </c>
      <c r="U354" s="251" t="s">
        <v>645</v>
      </c>
      <c r="V354" s="251" t="s">
        <v>581</v>
      </c>
      <c r="W354" s="251" t="s">
        <v>582</v>
      </c>
      <c r="X354" s="251" t="s">
        <v>551</v>
      </c>
      <c r="Y354" s="251" t="s">
        <v>552</v>
      </c>
      <c r="Z354" s="251" t="s">
        <v>564</v>
      </c>
      <c r="AA354" s="251" t="s">
        <v>565</v>
      </c>
      <c r="AB354" s="251" t="s">
        <v>613</v>
      </c>
      <c r="AC354" s="251" t="s">
        <v>614</v>
      </c>
      <c r="AD354" s="251" t="s">
        <v>615</v>
      </c>
      <c r="AE354" s="255">
        <v>1500</v>
      </c>
      <c r="AF354" s="251" t="str">
        <f t="shared" si="18"/>
        <v>5.</v>
      </c>
      <c r="AG354" s="251" t="str">
        <f t="shared" si="18"/>
        <v>2.</v>
      </c>
      <c r="AH354" s="251" t="str">
        <f t="shared" si="18"/>
        <v>3.</v>
      </c>
      <c r="AI354" s="251" t="str">
        <f t="shared" si="18"/>
        <v>2.</v>
      </c>
      <c r="AJ354" s="251" t="str">
        <f t="shared" si="18"/>
        <v>8.</v>
      </c>
      <c r="AK354" s="251" t="str">
        <f t="shared" si="18"/>
        <v>1.</v>
      </c>
      <c r="AL354" s="251" t="str">
        <f t="shared" si="17"/>
        <v>2.</v>
      </c>
      <c r="AM354" s="251" t="str">
        <f t="shared" si="16"/>
        <v>2.3.2.8.1.2.</v>
      </c>
    </row>
    <row r="355" spans="1:39">
      <c r="A355" s="251">
        <v>2022</v>
      </c>
      <c r="B355" s="251" t="s">
        <v>533</v>
      </c>
      <c r="C355" s="251" t="s">
        <v>534</v>
      </c>
      <c r="D355" s="251" t="s">
        <v>535</v>
      </c>
      <c r="E355" s="251" t="s">
        <v>536</v>
      </c>
      <c r="F355" s="251" t="s">
        <v>491</v>
      </c>
      <c r="G355" s="251" t="s">
        <v>537</v>
      </c>
      <c r="H355" s="251" t="s">
        <v>538</v>
      </c>
      <c r="I355" s="251" t="s">
        <v>656</v>
      </c>
      <c r="J355" s="251" t="s">
        <v>540</v>
      </c>
      <c r="K355" s="251" t="s">
        <v>668</v>
      </c>
      <c r="L355" s="251" t="s">
        <v>542</v>
      </c>
      <c r="M355" s="251" t="s">
        <v>543</v>
      </c>
      <c r="N355" s="251" t="s">
        <v>544</v>
      </c>
      <c r="O355" s="251" t="s">
        <v>636</v>
      </c>
      <c r="P355" s="251" t="s">
        <v>669</v>
      </c>
      <c r="Q355" s="251" t="s">
        <v>659</v>
      </c>
      <c r="R355" s="251">
        <v>29042</v>
      </c>
      <c r="S355" s="251" t="s">
        <v>689</v>
      </c>
      <c r="T355" s="251" t="s">
        <v>690</v>
      </c>
      <c r="U355" s="251" t="s">
        <v>645</v>
      </c>
      <c r="V355" s="251" t="s">
        <v>581</v>
      </c>
      <c r="W355" s="251" t="s">
        <v>582</v>
      </c>
      <c r="X355" s="251" t="s">
        <v>551</v>
      </c>
      <c r="Y355" s="251" t="s">
        <v>552</v>
      </c>
      <c r="Z355" s="251" t="s">
        <v>564</v>
      </c>
      <c r="AA355" s="251" t="s">
        <v>565</v>
      </c>
      <c r="AB355" s="251" t="s">
        <v>613</v>
      </c>
      <c r="AC355" s="251" t="s">
        <v>614</v>
      </c>
      <c r="AD355" s="251" t="s">
        <v>616</v>
      </c>
      <c r="AE355" s="255">
        <v>600</v>
      </c>
      <c r="AF355" s="251" t="str">
        <f t="shared" si="18"/>
        <v>5.</v>
      </c>
      <c r="AG355" s="251" t="str">
        <f t="shared" si="18"/>
        <v>2.</v>
      </c>
      <c r="AH355" s="251" t="str">
        <f t="shared" si="18"/>
        <v>3.</v>
      </c>
      <c r="AI355" s="251" t="str">
        <f t="shared" si="18"/>
        <v>2.</v>
      </c>
      <c r="AJ355" s="251" t="str">
        <f t="shared" si="18"/>
        <v>8.</v>
      </c>
      <c r="AK355" s="251" t="str">
        <f t="shared" si="18"/>
        <v>1.</v>
      </c>
      <c r="AL355" s="251" t="str">
        <f t="shared" si="17"/>
        <v>4.</v>
      </c>
      <c r="AM355" s="251" t="str">
        <f t="shared" si="16"/>
        <v>2.3.2.8.1.4.</v>
      </c>
    </row>
    <row r="356" spans="1:39">
      <c r="A356" s="251">
        <v>2022</v>
      </c>
      <c r="B356" s="251" t="s">
        <v>533</v>
      </c>
      <c r="C356" s="251" t="s">
        <v>534</v>
      </c>
      <c r="D356" s="251" t="s">
        <v>535</v>
      </c>
      <c r="E356" s="251" t="s">
        <v>536</v>
      </c>
      <c r="F356" s="251" t="s">
        <v>491</v>
      </c>
      <c r="G356" s="251" t="s">
        <v>537</v>
      </c>
      <c r="H356" s="251" t="s">
        <v>538</v>
      </c>
      <c r="I356" s="251" t="s">
        <v>656</v>
      </c>
      <c r="J356" s="251" t="s">
        <v>540</v>
      </c>
      <c r="K356" s="251" t="s">
        <v>668</v>
      </c>
      <c r="L356" s="251" t="s">
        <v>542</v>
      </c>
      <c r="M356" s="251" t="s">
        <v>543</v>
      </c>
      <c r="N356" s="251" t="s">
        <v>544</v>
      </c>
      <c r="O356" s="251" t="s">
        <v>638</v>
      </c>
      <c r="P356" s="251" t="s">
        <v>669</v>
      </c>
      <c r="Q356" s="251" t="s">
        <v>659</v>
      </c>
      <c r="R356" s="251">
        <v>118876</v>
      </c>
      <c r="S356" s="251" t="s">
        <v>691</v>
      </c>
      <c r="T356" s="251" t="s">
        <v>692</v>
      </c>
      <c r="U356" s="251" t="s">
        <v>645</v>
      </c>
      <c r="V356" s="251" t="s">
        <v>581</v>
      </c>
      <c r="W356" s="251" t="s">
        <v>582</v>
      </c>
      <c r="X356" s="251" t="s">
        <v>551</v>
      </c>
      <c r="Y356" s="251" t="s">
        <v>552</v>
      </c>
      <c r="Z356" s="251" t="s">
        <v>564</v>
      </c>
      <c r="AA356" s="251" t="s">
        <v>565</v>
      </c>
      <c r="AB356" s="251" t="s">
        <v>594</v>
      </c>
      <c r="AC356" s="251" t="s">
        <v>595</v>
      </c>
      <c r="AD356" s="251" t="s">
        <v>596</v>
      </c>
      <c r="AE356" s="255">
        <v>78</v>
      </c>
      <c r="AF356" s="251" t="str">
        <f t="shared" si="18"/>
        <v>5.</v>
      </c>
      <c r="AG356" s="251" t="str">
        <f t="shared" si="18"/>
        <v>2.</v>
      </c>
      <c r="AH356" s="251" t="str">
        <f t="shared" si="18"/>
        <v>3.</v>
      </c>
      <c r="AI356" s="251" t="str">
        <f t="shared" si="18"/>
        <v>2.</v>
      </c>
      <c r="AJ356" s="251" t="str">
        <f t="shared" si="18"/>
        <v>1.</v>
      </c>
      <c r="AK356" s="251" t="str">
        <f t="shared" si="18"/>
        <v>2.</v>
      </c>
      <c r="AL356" s="251" t="str">
        <f t="shared" si="17"/>
        <v>99</v>
      </c>
      <c r="AM356" s="251" t="str">
        <f t="shared" si="16"/>
        <v>2.3.2.1.2.99</v>
      </c>
    </row>
    <row r="357" spans="1:39">
      <c r="A357" s="251">
        <v>2022</v>
      </c>
      <c r="B357" s="251" t="s">
        <v>533</v>
      </c>
      <c r="C357" s="251" t="s">
        <v>534</v>
      </c>
      <c r="D357" s="251" t="s">
        <v>535</v>
      </c>
      <c r="E357" s="251" t="s">
        <v>536</v>
      </c>
      <c r="F357" s="251" t="s">
        <v>491</v>
      </c>
      <c r="G357" s="251" t="s">
        <v>537</v>
      </c>
      <c r="H357" s="251" t="s">
        <v>538</v>
      </c>
      <c r="I357" s="251" t="s">
        <v>656</v>
      </c>
      <c r="J357" s="251" t="s">
        <v>540</v>
      </c>
      <c r="K357" s="251" t="s">
        <v>668</v>
      </c>
      <c r="L357" s="251" t="s">
        <v>542</v>
      </c>
      <c r="M357" s="251" t="s">
        <v>543</v>
      </c>
      <c r="N357" s="251" t="s">
        <v>544</v>
      </c>
      <c r="O357" s="251" t="s">
        <v>638</v>
      </c>
      <c r="P357" s="251" t="s">
        <v>669</v>
      </c>
      <c r="Q357" s="251" t="s">
        <v>659</v>
      </c>
      <c r="R357" s="251">
        <v>118876</v>
      </c>
      <c r="S357" s="251" t="s">
        <v>691</v>
      </c>
      <c r="T357" s="251" t="s">
        <v>692</v>
      </c>
      <c r="U357" s="251" t="s">
        <v>645</v>
      </c>
      <c r="V357" s="251" t="s">
        <v>581</v>
      </c>
      <c r="W357" s="251" t="s">
        <v>582</v>
      </c>
      <c r="X357" s="251" t="s">
        <v>551</v>
      </c>
      <c r="Y357" s="251" t="s">
        <v>552</v>
      </c>
      <c r="Z357" s="251" t="s">
        <v>564</v>
      </c>
      <c r="AA357" s="251" t="s">
        <v>565</v>
      </c>
      <c r="AB357" s="251" t="s">
        <v>566</v>
      </c>
      <c r="AC357" s="251" t="s">
        <v>600</v>
      </c>
      <c r="AD357" s="251" t="s">
        <v>602</v>
      </c>
      <c r="AE357" s="255">
        <v>10804</v>
      </c>
      <c r="AF357" s="251" t="str">
        <f t="shared" si="18"/>
        <v>5.</v>
      </c>
      <c r="AG357" s="251" t="str">
        <f t="shared" si="18"/>
        <v>2.</v>
      </c>
      <c r="AH357" s="251" t="str">
        <f t="shared" si="18"/>
        <v>3.</v>
      </c>
      <c r="AI357" s="251" t="str">
        <f t="shared" si="18"/>
        <v>2.</v>
      </c>
      <c r="AJ357" s="251" t="str">
        <f t="shared" si="18"/>
        <v>2.</v>
      </c>
      <c r="AK357" s="251" t="str">
        <f t="shared" si="18"/>
        <v>2.</v>
      </c>
      <c r="AL357" s="251" t="str">
        <f t="shared" si="17"/>
        <v>2.</v>
      </c>
      <c r="AM357" s="251" t="str">
        <f t="shared" si="16"/>
        <v>2.3.2.2.2.2.</v>
      </c>
    </row>
    <row r="358" spans="1:39">
      <c r="A358" s="251">
        <v>2022</v>
      </c>
      <c r="B358" s="251" t="s">
        <v>533</v>
      </c>
      <c r="C358" s="251" t="s">
        <v>534</v>
      </c>
      <c r="D358" s="251" t="s">
        <v>535</v>
      </c>
      <c r="E358" s="251" t="s">
        <v>536</v>
      </c>
      <c r="F358" s="251" t="s">
        <v>491</v>
      </c>
      <c r="G358" s="251" t="s">
        <v>537</v>
      </c>
      <c r="H358" s="251" t="s">
        <v>538</v>
      </c>
      <c r="I358" s="251" t="s">
        <v>656</v>
      </c>
      <c r="J358" s="251" t="s">
        <v>540</v>
      </c>
      <c r="K358" s="251" t="s">
        <v>668</v>
      </c>
      <c r="L358" s="251" t="s">
        <v>542</v>
      </c>
      <c r="M358" s="251" t="s">
        <v>543</v>
      </c>
      <c r="N358" s="251" t="s">
        <v>544</v>
      </c>
      <c r="O358" s="251" t="s">
        <v>638</v>
      </c>
      <c r="P358" s="251" t="s">
        <v>669</v>
      </c>
      <c r="Q358" s="251" t="s">
        <v>659</v>
      </c>
      <c r="R358" s="251">
        <v>118876</v>
      </c>
      <c r="S358" s="251" t="s">
        <v>691</v>
      </c>
      <c r="T358" s="251" t="s">
        <v>692</v>
      </c>
      <c r="U358" s="251" t="s">
        <v>645</v>
      </c>
      <c r="V358" s="251" t="s">
        <v>581</v>
      </c>
      <c r="W358" s="251" t="s">
        <v>582</v>
      </c>
      <c r="X358" s="251" t="s">
        <v>551</v>
      </c>
      <c r="Y358" s="251" t="s">
        <v>552</v>
      </c>
      <c r="Z358" s="251" t="s">
        <v>564</v>
      </c>
      <c r="AA358" s="251" t="s">
        <v>565</v>
      </c>
      <c r="AB358" s="251" t="s">
        <v>604</v>
      </c>
      <c r="AC358" s="251" t="s">
        <v>607</v>
      </c>
      <c r="AD358" s="251" t="s">
        <v>608</v>
      </c>
      <c r="AE358" s="255">
        <v>13302</v>
      </c>
      <c r="AF358" s="251" t="str">
        <f t="shared" si="18"/>
        <v>5.</v>
      </c>
      <c r="AG358" s="251" t="str">
        <f t="shared" si="18"/>
        <v>2.</v>
      </c>
      <c r="AH358" s="251" t="str">
        <f t="shared" si="18"/>
        <v>3.</v>
      </c>
      <c r="AI358" s="251" t="str">
        <f t="shared" si="18"/>
        <v>2.</v>
      </c>
      <c r="AJ358" s="251" t="str">
        <f t="shared" si="18"/>
        <v>4.</v>
      </c>
      <c r="AK358" s="251" t="str">
        <f t="shared" si="18"/>
        <v>7.</v>
      </c>
      <c r="AL358" s="251" t="str">
        <f t="shared" si="17"/>
        <v>1.</v>
      </c>
      <c r="AM358" s="251" t="str">
        <f t="shared" si="16"/>
        <v>2.3.2.4.7.1.</v>
      </c>
    </row>
    <row r="359" spans="1:39">
      <c r="A359" s="251">
        <v>2022</v>
      </c>
      <c r="B359" s="251" t="s">
        <v>533</v>
      </c>
      <c r="C359" s="251" t="s">
        <v>534</v>
      </c>
      <c r="D359" s="251" t="s">
        <v>535</v>
      </c>
      <c r="E359" s="251" t="s">
        <v>536</v>
      </c>
      <c r="F359" s="251" t="s">
        <v>491</v>
      </c>
      <c r="G359" s="251" t="s">
        <v>537</v>
      </c>
      <c r="H359" s="251" t="s">
        <v>538</v>
      </c>
      <c r="I359" s="251" t="s">
        <v>656</v>
      </c>
      <c r="J359" s="251" t="s">
        <v>540</v>
      </c>
      <c r="K359" s="251" t="s">
        <v>668</v>
      </c>
      <c r="L359" s="251" t="s">
        <v>542</v>
      </c>
      <c r="M359" s="251" t="s">
        <v>543</v>
      </c>
      <c r="N359" s="251" t="s">
        <v>544</v>
      </c>
      <c r="O359" s="251" t="s">
        <v>638</v>
      </c>
      <c r="P359" s="251" t="s">
        <v>669</v>
      </c>
      <c r="Q359" s="251" t="s">
        <v>659</v>
      </c>
      <c r="R359" s="251">
        <v>118876</v>
      </c>
      <c r="S359" s="251" t="s">
        <v>691</v>
      </c>
      <c r="T359" s="251" t="s">
        <v>692</v>
      </c>
      <c r="U359" s="251" t="s">
        <v>645</v>
      </c>
      <c r="V359" s="251" t="s">
        <v>581</v>
      </c>
      <c r="W359" s="251" t="s">
        <v>582</v>
      </c>
      <c r="X359" s="251" t="s">
        <v>551</v>
      </c>
      <c r="Y359" s="251" t="s">
        <v>552</v>
      </c>
      <c r="Z359" s="251" t="s">
        <v>564</v>
      </c>
      <c r="AA359" s="251" t="s">
        <v>565</v>
      </c>
      <c r="AB359" s="251" t="s">
        <v>613</v>
      </c>
      <c r="AC359" s="251" t="s">
        <v>614</v>
      </c>
      <c r="AD359" s="251" t="s">
        <v>614</v>
      </c>
      <c r="AE359" s="255">
        <v>89247</v>
      </c>
      <c r="AF359" s="251" t="str">
        <f t="shared" si="18"/>
        <v>5.</v>
      </c>
      <c r="AG359" s="251" t="str">
        <f t="shared" si="18"/>
        <v>2.</v>
      </c>
      <c r="AH359" s="251" t="str">
        <f t="shared" si="18"/>
        <v>3.</v>
      </c>
      <c r="AI359" s="251" t="str">
        <f t="shared" si="18"/>
        <v>2.</v>
      </c>
      <c r="AJ359" s="251" t="str">
        <f t="shared" si="18"/>
        <v>8.</v>
      </c>
      <c r="AK359" s="251" t="str">
        <f t="shared" si="18"/>
        <v>1.</v>
      </c>
      <c r="AL359" s="251" t="str">
        <f t="shared" si="17"/>
        <v>1.</v>
      </c>
      <c r="AM359" s="251" t="str">
        <f t="shared" si="16"/>
        <v>2.3.2.8.1.1.</v>
      </c>
    </row>
    <row r="360" spans="1:39">
      <c r="A360" s="251">
        <v>2022</v>
      </c>
      <c r="B360" s="251" t="s">
        <v>533</v>
      </c>
      <c r="C360" s="251" t="s">
        <v>534</v>
      </c>
      <c r="D360" s="251" t="s">
        <v>535</v>
      </c>
      <c r="E360" s="251" t="s">
        <v>536</v>
      </c>
      <c r="F360" s="251" t="s">
        <v>491</v>
      </c>
      <c r="G360" s="251" t="s">
        <v>537</v>
      </c>
      <c r="H360" s="251" t="s">
        <v>538</v>
      </c>
      <c r="I360" s="251" t="s">
        <v>656</v>
      </c>
      <c r="J360" s="251" t="s">
        <v>540</v>
      </c>
      <c r="K360" s="251" t="s">
        <v>668</v>
      </c>
      <c r="L360" s="251" t="s">
        <v>542</v>
      </c>
      <c r="M360" s="251" t="s">
        <v>543</v>
      </c>
      <c r="N360" s="251" t="s">
        <v>544</v>
      </c>
      <c r="O360" s="251" t="s">
        <v>638</v>
      </c>
      <c r="P360" s="251" t="s">
        <v>669</v>
      </c>
      <c r="Q360" s="251" t="s">
        <v>659</v>
      </c>
      <c r="R360" s="251">
        <v>118876</v>
      </c>
      <c r="S360" s="251" t="s">
        <v>691</v>
      </c>
      <c r="T360" s="251" t="s">
        <v>692</v>
      </c>
      <c r="U360" s="251" t="s">
        <v>645</v>
      </c>
      <c r="V360" s="251" t="s">
        <v>581</v>
      </c>
      <c r="W360" s="251" t="s">
        <v>582</v>
      </c>
      <c r="X360" s="251" t="s">
        <v>551</v>
      </c>
      <c r="Y360" s="251" t="s">
        <v>552</v>
      </c>
      <c r="Z360" s="251" t="s">
        <v>564</v>
      </c>
      <c r="AA360" s="251" t="s">
        <v>565</v>
      </c>
      <c r="AB360" s="251" t="s">
        <v>613</v>
      </c>
      <c r="AC360" s="251" t="s">
        <v>614</v>
      </c>
      <c r="AD360" s="251" t="s">
        <v>615</v>
      </c>
      <c r="AE360" s="255">
        <v>7015</v>
      </c>
      <c r="AF360" s="251" t="str">
        <f t="shared" si="18"/>
        <v>5.</v>
      </c>
      <c r="AG360" s="251" t="str">
        <f t="shared" si="18"/>
        <v>2.</v>
      </c>
      <c r="AH360" s="251" t="str">
        <f t="shared" si="18"/>
        <v>3.</v>
      </c>
      <c r="AI360" s="251" t="str">
        <f t="shared" si="18"/>
        <v>2.</v>
      </c>
      <c r="AJ360" s="251" t="str">
        <f t="shared" si="18"/>
        <v>8.</v>
      </c>
      <c r="AK360" s="251" t="str">
        <f t="shared" si="18"/>
        <v>1.</v>
      </c>
      <c r="AL360" s="251" t="str">
        <f t="shared" si="17"/>
        <v>2.</v>
      </c>
      <c r="AM360" s="251" t="str">
        <f t="shared" si="16"/>
        <v>2.3.2.8.1.2.</v>
      </c>
    </row>
    <row r="361" spans="1:39">
      <c r="A361" s="251">
        <v>2022</v>
      </c>
      <c r="B361" s="251" t="s">
        <v>533</v>
      </c>
      <c r="C361" s="251" t="s">
        <v>534</v>
      </c>
      <c r="D361" s="251" t="s">
        <v>535</v>
      </c>
      <c r="E361" s="251" t="s">
        <v>536</v>
      </c>
      <c r="F361" s="251" t="s">
        <v>491</v>
      </c>
      <c r="G361" s="251" t="s">
        <v>537</v>
      </c>
      <c r="H361" s="251" t="s">
        <v>538</v>
      </c>
      <c r="I361" s="251" t="s">
        <v>656</v>
      </c>
      <c r="J361" s="251" t="s">
        <v>540</v>
      </c>
      <c r="K361" s="251" t="s">
        <v>668</v>
      </c>
      <c r="L361" s="251" t="s">
        <v>542</v>
      </c>
      <c r="M361" s="251" t="s">
        <v>543</v>
      </c>
      <c r="N361" s="251" t="s">
        <v>544</v>
      </c>
      <c r="O361" s="251" t="s">
        <v>638</v>
      </c>
      <c r="P361" s="251" t="s">
        <v>669</v>
      </c>
      <c r="Q361" s="251" t="s">
        <v>659</v>
      </c>
      <c r="R361" s="251">
        <v>118876</v>
      </c>
      <c r="S361" s="251" t="s">
        <v>691</v>
      </c>
      <c r="T361" s="251" t="s">
        <v>692</v>
      </c>
      <c r="U361" s="251" t="s">
        <v>645</v>
      </c>
      <c r="V361" s="251" t="s">
        <v>581</v>
      </c>
      <c r="W361" s="251" t="s">
        <v>582</v>
      </c>
      <c r="X361" s="251" t="s">
        <v>551</v>
      </c>
      <c r="Y361" s="251" t="s">
        <v>552</v>
      </c>
      <c r="Z361" s="251" t="s">
        <v>564</v>
      </c>
      <c r="AA361" s="251" t="s">
        <v>565</v>
      </c>
      <c r="AB361" s="251" t="s">
        <v>613</v>
      </c>
      <c r="AC361" s="251" t="s">
        <v>614</v>
      </c>
      <c r="AD361" s="251" t="s">
        <v>616</v>
      </c>
      <c r="AE361" s="255">
        <v>2400</v>
      </c>
      <c r="AF361" s="251" t="str">
        <f t="shared" si="18"/>
        <v>5.</v>
      </c>
      <c r="AG361" s="251" t="str">
        <f t="shared" si="18"/>
        <v>2.</v>
      </c>
      <c r="AH361" s="251" t="str">
        <f t="shared" si="18"/>
        <v>3.</v>
      </c>
      <c r="AI361" s="251" t="str">
        <f t="shared" si="18"/>
        <v>2.</v>
      </c>
      <c r="AJ361" s="251" t="str">
        <f t="shared" si="18"/>
        <v>8.</v>
      </c>
      <c r="AK361" s="251" t="str">
        <f t="shared" si="18"/>
        <v>1.</v>
      </c>
      <c r="AL361" s="251" t="str">
        <f t="shared" si="17"/>
        <v>4.</v>
      </c>
      <c r="AM361" s="251" t="str">
        <f t="shared" si="16"/>
        <v>2.3.2.8.1.4.</v>
      </c>
    </row>
    <row r="362" spans="1:39">
      <c r="A362" s="251">
        <v>2022</v>
      </c>
      <c r="B362" s="251" t="s">
        <v>533</v>
      </c>
      <c r="C362" s="251" t="s">
        <v>534</v>
      </c>
      <c r="D362" s="251" t="s">
        <v>535</v>
      </c>
      <c r="E362" s="251" t="s">
        <v>536</v>
      </c>
      <c r="F362" s="251" t="s">
        <v>491</v>
      </c>
      <c r="G362" s="251" t="s">
        <v>537</v>
      </c>
      <c r="H362" s="251" t="s">
        <v>538</v>
      </c>
      <c r="I362" s="251" t="s">
        <v>656</v>
      </c>
      <c r="J362" s="251" t="s">
        <v>540</v>
      </c>
      <c r="K362" s="251" t="s">
        <v>668</v>
      </c>
      <c r="L362" s="251" t="s">
        <v>542</v>
      </c>
      <c r="M362" s="251" t="s">
        <v>543</v>
      </c>
      <c r="N362" s="251" t="s">
        <v>544</v>
      </c>
      <c r="O362" s="251" t="s">
        <v>640</v>
      </c>
      <c r="P362" s="251" t="s">
        <v>669</v>
      </c>
      <c r="Q362" s="251" t="s">
        <v>659</v>
      </c>
      <c r="R362" s="251">
        <v>944062</v>
      </c>
      <c r="S362" s="251" t="s">
        <v>548</v>
      </c>
      <c r="T362" s="251" t="s">
        <v>549</v>
      </c>
      <c r="U362" s="251" t="s">
        <v>623</v>
      </c>
      <c r="V362" s="251" t="s">
        <v>581</v>
      </c>
      <c r="W362" s="251" t="s">
        <v>582</v>
      </c>
      <c r="X362" s="251" t="s">
        <v>551</v>
      </c>
      <c r="Y362" s="251" t="s">
        <v>552</v>
      </c>
      <c r="Z362" s="251" t="s">
        <v>564</v>
      </c>
      <c r="AA362" s="251" t="s">
        <v>587</v>
      </c>
      <c r="AB362" s="251" t="s">
        <v>588</v>
      </c>
      <c r="AC362" s="251" t="s">
        <v>589</v>
      </c>
      <c r="AD362" s="251" t="s">
        <v>590</v>
      </c>
      <c r="AE362" s="255">
        <v>1650</v>
      </c>
      <c r="AF362" s="251" t="str">
        <f t="shared" si="18"/>
        <v>5.</v>
      </c>
      <c r="AG362" s="251" t="str">
        <f t="shared" si="18"/>
        <v>2.</v>
      </c>
      <c r="AH362" s="251" t="str">
        <f t="shared" si="18"/>
        <v>3.</v>
      </c>
      <c r="AI362" s="251" t="str">
        <f t="shared" si="18"/>
        <v>1.</v>
      </c>
      <c r="AJ362" s="251" t="str">
        <f t="shared" si="18"/>
        <v>3.</v>
      </c>
      <c r="AK362" s="251" t="str">
        <f t="shared" si="18"/>
        <v>1.</v>
      </c>
      <c r="AL362" s="251" t="str">
        <f t="shared" si="17"/>
        <v>1.</v>
      </c>
      <c r="AM362" s="251" t="str">
        <f t="shared" si="16"/>
        <v>2.3.1.3.1.1.</v>
      </c>
    </row>
    <row r="363" spans="1:39">
      <c r="A363" s="251">
        <v>2022</v>
      </c>
      <c r="B363" s="251" t="s">
        <v>533</v>
      </c>
      <c r="C363" s="251" t="s">
        <v>534</v>
      </c>
      <c r="D363" s="251" t="s">
        <v>535</v>
      </c>
      <c r="E363" s="251" t="s">
        <v>536</v>
      </c>
      <c r="F363" s="251" t="s">
        <v>491</v>
      </c>
      <c r="G363" s="251" t="s">
        <v>537</v>
      </c>
      <c r="H363" s="251" t="s">
        <v>538</v>
      </c>
      <c r="I363" s="251" t="s">
        <v>656</v>
      </c>
      <c r="J363" s="251" t="s">
        <v>540</v>
      </c>
      <c r="K363" s="251" t="s">
        <v>668</v>
      </c>
      <c r="L363" s="251" t="s">
        <v>542</v>
      </c>
      <c r="M363" s="251" t="s">
        <v>543</v>
      </c>
      <c r="N363" s="251" t="s">
        <v>544</v>
      </c>
      <c r="O363" s="251" t="s">
        <v>640</v>
      </c>
      <c r="P363" s="251" t="s">
        <v>669</v>
      </c>
      <c r="Q363" s="251" t="s">
        <v>659</v>
      </c>
      <c r="R363" s="251">
        <v>944062</v>
      </c>
      <c r="S363" s="251" t="s">
        <v>548</v>
      </c>
      <c r="T363" s="251" t="s">
        <v>549</v>
      </c>
      <c r="U363" s="251" t="s">
        <v>623</v>
      </c>
      <c r="V363" s="251" t="s">
        <v>581</v>
      </c>
      <c r="W363" s="251" t="s">
        <v>582</v>
      </c>
      <c r="X363" s="251" t="s">
        <v>551</v>
      </c>
      <c r="Y363" s="251" t="s">
        <v>552</v>
      </c>
      <c r="Z363" s="251" t="s">
        <v>564</v>
      </c>
      <c r="AA363" s="251" t="s">
        <v>565</v>
      </c>
      <c r="AB363" s="251" t="s">
        <v>594</v>
      </c>
      <c r="AC363" s="251" t="s">
        <v>595</v>
      </c>
      <c r="AD363" s="251" t="s">
        <v>596</v>
      </c>
      <c r="AE363" s="255">
        <v>800</v>
      </c>
      <c r="AF363" s="251" t="str">
        <f t="shared" si="18"/>
        <v>5.</v>
      </c>
      <c r="AG363" s="251" t="str">
        <f t="shared" si="18"/>
        <v>2.</v>
      </c>
      <c r="AH363" s="251" t="str">
        <f t="shared" si="18"/>
        <v>3.</v>
      </c>
      <c r="AI363" s="251" t="str">
        <f t="shared" si="18"/>
        <v>2.</v>
      </c>
      <c r="AJ363" s="251" t="str">
        <f t="shared" si="18"/>
        <v>1.</v>
      </c>
      <c r="AK363" s="251" t="str">
        <f t="shared" si="18"/>
        <v>2.</v>
      </c>
      <c r="AL363" s="251" t="str">
        <f t="shared" si="17"/>
        <v>99</v>
      </c>
      <c r="AM363" s="251" t="str">
        <f t="shared" si="16"/>
        <v>2.3.2.1.2.99</v>
      </c>
    </row>
    <row r="364" spans="1:39">
      <c r="A364" s="251">
        <v>2022</v>
      </c>
      <c r="B364" s="251" t="s">
        <v>533</v>
      </c>
      <c r="C364" s="251" t="s">
        <v>534</v>
      </c>
      <c r="D364" s="251" t="s">
        <v>535</v>
      </c>
      <c r="E364" s="251" t="s">
        <v>536</v>
      </c>
      <c r="F364" s="251" t="s">
        <v>491</v>
      </c>
      <c r="G364" s="251" t="s">
        <v>537</v>
      </c>
      <c r="H364" s="251" t="s">
        <v>538</v>
      </c>
      <c r="I364" s="251" t="s">
        <v>656</v>
      </c>
      <c r="J364" s="251" t="s">
        <v>540</v>
      </c>
      <c r="K364" s="251" t="s">
        <v>668</v>
      </c>
      <c r="L364" s="251" t="s">
        <v>542</v>
      </c>
      <c r="M364" s="251" t="s">
        <v>543</v>
      </c>
      <c r="N364" s="251" t="s">
        <v>544</v>
      </c>
      <c r="O364" s="251" t="s">
        <v>640</v>
      </c>
      <c r="P364" s="251" t="s">
        <v>669</v>
      </c>
      <c r="Q364" s="251" t="s">
        <v>659</v>
      </c>
      <c r="R364" s="251">
        <v>944062</v>
      </c>
      <c r="S364" s="251" t="s">
        <v>548</v>
      </c>
      <c r="T364" s="251" t="s">
        <v>549</v>
      </c>
      <c r="U364" s="251" t="s">
        <v>623</v>
      </c>
      <c r="V364" s="251" t="s">
        <v>581</v>
      </c>
      <c r="W364" s="251" t="s">
        <v>582</v>
      </c>
      <c r="X364" s="251" t="s">
        <v>551</v>
      </c>
      <c r="Y364" s="251" t="s">
        <v>552</v>
      </c>
      <c r="Z364" s="251" t="s">
        <v>564</v>
      </c>
      <c r="AA364" s="251" t="s">
        <v>565</v>
      </c>
      <c r="AB364" s="251" t="s">
        <v>604</v>
      </c>
      <c r="AC364" s="251" t="s">
        <v>605</v>
      </c>
      <c r="AD364" s="251" t="s">
        <v>606</v>
      </c>
      <c r="AE364" s="255">
        <v>1176</v>
      </c>
      <c r="AF364" s="251" t="str">
        <f t="shared" si="18"/>
        <v>5.</v>
      </c>
      <c r="AG364" s="251" t="str">
        <f t="shared" si="18"/>
        <v>2.</v>
      </c>
      <c r="AH364" s="251" t="str">
        <f t="shared" si="18"/>
        <v>3.</v>
      </c>
      <c r="AI364" s="251" t="str">
        <f t="shared" si="18"/>
        <v>2.</v>
      </c>
      <c r="AJ364" s="251" t="str">
        <f t="shared" si="18"/>
        <v>4.</v>
      </c>
      <c r="AK364" s="251" t="str">
        <f t="shared" si="18"/>
        <v>5.</v>
      </c>
      <c r="AL364" s="251" t="str">
        <f t="shared" si="17"/>
        <v>1.</v>
      </c>
      <c r="AM364" s="251" t="str">
        <f t="shared" si="16"/>
        <v>2.3.2.4.5.1.</v>
      </c>
    </row>
    <row r="365" spans="1:39">
      <c r="A365" s="251">
        <v>2022</v>
      </c>
      <c r="B365" s="251" t="s">
        <v>533</v>
      </c>
      <c r="C365" s="251" t="s">
        <v>534</v>
      </c>
      <c r="D365" s="251" t="s">
        <v>535</v>
      </c>
      <c r="E365" s="251" t="s">
        <v>536</v>
      </c>
      <c r="F365" s="251" t="s">
        <v>491</v>
      </c>
      <c r="G365" s="251" t="s">
        <v>537</v>
      </c>
      <c r="H365" s="251" t="s">
        <v>538</v>
      </c>
      <c r="I365" s="251" t="s">
        <v>656</v>
      </c>
      <c r="J365" s="251" t="s">
        <v>540</v>
      </c>
      <c r="K365" s="251" t="s">
        <v>668</v>
      </c>
      <c r="L365" s="251" t="s">
        <v>542</v>
      </c>
      <c r="M365" s="251" t="s">
        <v>543</v>
      </c>
      <c r="N365" s="251" t="s">
        <v>544</v>
      </c>
      <c r="O365" s="251" t="s">
        <v>640</v>
      </c>
      <c r="P365" s="251" t="s">
        <v>669</v>
      </c>
      <c r="Q365" s="251" t="s">
        <v>659</v>
      </c>
      <c r="R365" s="251">
        <v>944062</v>
      </c>
      <c r="S365" s="251" t="s">
        <v>548</v>
      </c>
      <c r="T365" s="251" t="s">
        <v>549</v>
      </c>
      <c r="U365" s="251" t="s">
        <v>623</v>
      </c>
      <c r="V365" s="251" t="s">
        <v>581</v>
      </c>
      <c r="W365" s="251" t="s">
        <v>582</v>
      </c>
      <c r="X365" s="251" t="s">
        <v>551</v>
      </c>
      <c r="Y365" s="251" t="s">
        <v>552</v>
      </c>
      <c r="Z365" s="251" t="s">
        <v>564</v>
      </c>
      <c r="AA365" s="251" t="s">
        <v>565</v>
      </c>
      <c r="AB365" s="251" t="s">
        <v>604</v>
      </c>
      <c r="AC365" s="251" t="s">
        <v>607</v>
      </c>
      <c r="AD365" s="251" t="s">
        <v>608</v>
      </c>
      <c r="AE365" s="255">
        <v>5499</v>
      </c>
      <c r="AF365" s="251" t="str">
        <f t="shared" si="18"/>
        <v>5.</v>
      </c>
      <c r="AG365" s="251" t="str">
        <f t="shared" si="18"/>
        <v>2.</v>
      </c>
      <c r="AH365" s="251" t="str">
        <f t="shared" si="18"/>
        <v>3.</v>
      </c>
      <c r="AI365" s="251" t="str">
        <f t="shared" si="18"/>
        <v>2.</v>
      </c>
      <c r="AJ365" s="251" t="str">
        <f t="shared" si="18"/>
        <v>4.</v>
      </c>
      <c r="AK365" s="251" t="str">
        <f t="shared" si="18"/>
        <v>7.</v>
      </c>
      <c r="AL365" s="251" t="str">
        <f t="shared" si="17"/>
        <v>1.</v>
      </c>
      <c r="AM365" s="251" t="str">
        <f t="shared" si="16"/>
        <v>2.3.2.4.7.1.</v>
      </c>
    </row>
    <row r="366" spans="1:39">
      <c r="A366" s="251">
        <v>2022</v>
      </c>
      <c r="B366" s="251" t="s">
        <v>533</v>
      </c>
      <c r="C366" s="251" t="s">
        <v>534</v>
      </c>
      <c r="D366" s="251" t="s">
        <v>535</v>
      </c>
      <c r="E366" s="251" t="s">
        <v>536</v>
      </c>
      <c r="F366" s="251" t="s">
        <v>491</v>
      </c>
      <c r="G366" s="251" t="s">
        <v>537</v>
      </c>
      <c r="H366" s="251" t="s">
        <v>538</v>
      </c>
      <c r="I366" s="251" t="s">
        <v>656</v>
      </c>
      <c r="J366" s="251" t="s">
        <v>540</v>
      </c>
      <c r="K366" s="251" t="s">
        <v>668</v>
      </c>
      <c r="L366" s="251" t="s">
        <v>542</v>
      </c>
      <c r="M366" s="251" t="s">
        <v>543</v>
      </c>
      <c r="N366" s="251" t="s">
        <v>544</v>
      </c>
      <c r="O366" s="251" t="s">
        <v>640</v>
      </c>
      <c r="P366" s="251" t="s">
        <v>669</v>
      </c>
      <c r="Q366" s="251" t="s">
        <v>659</v>
      </c>
      <c r="R366" s="251">
        <v>944062</v>
      </c>
      <c r="S366" s="251" t="s">
        <v>548</v>
      </c>
      <c r="T366" s="251" t="s">
        <v>549</v>
      </c>
      <c r="U366" s="251" t="s">
        <v>623</v>
      </c>
      <c r="V366" s="251" t="s">
        <v>581</v>
      </c>
      <c r="W366" s="251" t="s">
        <v>582</v>
      </c>
      <c r="X366" s="251" t="s">
        <v>551</v>
      </c>
      <c r="Y366" s="251" t="s">
        <v>552</v>
      </c>
      <c r="Z366" s="251" t="s">
        <v>564</v>
      </c>
      <c r="AA366" s="251" t="s">
        <v>565</v>
      </c>
      <c r="AB366" s="251" t="s">
        <v>613</v>
      </c>
      <c r="AC366" s="251" t="s">
        <v>614</v>
      </c>
      <c r="AD366" s="251" t="s">
        <v>614</v>
      </c>
      <c r="AE366" s="255">
        <v>1148175</v>
      </c>
      <c r="AF366" s="251" t="str">
        <f t="shared" si="18"/>
        <v>5.</v>
      </c>
      <c r="AG366" s="251" t="str">
        <f t="shared" si="18"/>
        <v>2.</v>
      </c>
      <c r="AH366" s="251" t="str">
        <f t="shared" si="18"/>
        <v>3.</v>
      </c>
      <c r="AI366" s="251" t="str">
        <f t="shared" si="18"/>
        <v>2.</v>
      </c>
      <c r="AJ366" s="251" t="str">
        <f t="shared" si="18"/>
        <v>8.</v>
      </c>
      <c r="AK366" s="251" t="str">
        <f t="shared" si="18"/>
        <v>1.</v>
      </c>
      <c r="AL366" s="251" t="str">
        <f t="shared" si="17"/>
        <v>1.</v>
      </c>
      <c r="AM366" s="251" t="str">
        <f t="shared" si="16"/>
        <v>2.3.2.8.1.1.</v>
      </c>
    </row>
    <row r="367" spans="1:39">
      <c r="A367" s="251">
        <v>2022</v>
      </c>
      <c r="B367" s="251" t="s">
        <v>533</v>
      </c>
      <c r="C367" s="251" t="s">
        <v>534</v>
      </c>
      <c r="D367" s="251" t="s">
        <v>535</v>
      </c>
      <c r="E367" s="251" t="s">
        <v>536</v>
      </c>
      <c r="F367" s="251" t="s">
        <v>491</v>
      </c>
      <c r="G367" s="251" t="s">
        <v>537</v>
      </c>
      <c r="H367" s="251" t="s">
        <v>538</v>
      </c>
      <c r="I367" s="251" t="s">
        <v>656</v>
      </c>
      <c r="J367" s="251" t="s">
        <v>540</v>
      </c>
      <c r="K367" s="251" t="s">
        <v>668</v>
      </c>
      <c r="L367" s="251" t="s">
        <v>542</v>
      </c>
      <c r="M367" s="251" t="s">
        <v>543</v>
      </c>
      <c r="N367" s="251" t="s">
        <v>544</v>
      </c>
      <c r="O367" s="251" t="s">
        <v>640</v>
      </c>
      <c r="P367" s="251" t="s">
        <v>669</v>
      </c>
      <c r="Q367" s="251" t="s">
        <v>659</v>
      </c>
      <c r="R367" s="251">
        <v>944062</v>
      </c>
      <c r="S367" s="251" t="s">
        <v>548</v>
      </c>
      <c r="T367" s="251" t="s">
        <v>549</v>
      </c>
      <c r="U367" s="251" t="s">
        <v>623</v>
      </c>
      <c r="V367" s="251" t="s">
        <v>581</v>
      </c>
      <c r="W367" s="251" t="s">
        <v>582</v>
      </c>
      <c r="X367" s="251" t="s">
        <v>551</v>
      </c>
      <c r="Y367" s="251" t="s">
        <v>552</v>
      </c>
      <c r="Z367" s="251" t="s">
        <v>564</v>
      </c>
      <c r="AA367" s="251" t="s">
        <v>565</v>
      </c>
      <c r="AB367" s="251" t="s">
        <v>613</v>
      </c>
      <c r="AC367" s="251" t="s">
        <v>614</v>
      </c>
      <c r="AD367" s="251" t="s">
        <v>615</v>
      </c>
      <c r="AE367" s="255">
        <v>90914</v>
      </c>
      <c r="AF367" s="251" t="str">
        <f t="shared" si="18"/>
        <v>5.</v>
      </c>
      <c r="AG367" s="251" t="str">
        <f t="shared" si="18"/>
        <v>2.</v>
      </c>
      <c r="AH367" s="251" t="str">
        <f t="shared" si="18"/>
        <v>3.</v>
      </c>
      <c r="AI367" s="251" t="str">
        <f t="shared" si="18"/>
        <v>2.</v>
      </c>
      <c r="AJ367" s="251" t="str">
        <f t="shared" si="18"/>
        <v>8.</v>
      </c>
      <c r="AK367" s="251" t="str">
        <f t="shared" si="18"/>
        <v>1.</v>
      </c>
      <c r="AL367" s="251" t="str">
        <f t="shared" si="17"/>
        <v>2.</v>
      </c>
      <c r="AM367" s="251" t="str">
        <f t="shared" si="16"/>
        <v>2.3.2.8.1.2.</v>
      </c>
    </row>
    <row r="368" spans="1:39">
      <c r="A368" s="251">
        <v>2022</v>
      </c>
      <c r="B368" s="251" t="s">
        <v>533</v>
      </c>
      <c r="C368" s="251" t="s">
        <v>534</v>
      </c>
      <c r="D368" s="251" t="s">
        <v>535</v>
      </c>
      <c r="E368" s="251" t="s">
        <v>536</v>
      </c>
      <c r="F368" s="251" t="s">
        <v>491</v>
      </c>
      <c r="G368" s="251" t="s">
        <v>537</v>
      </c>
      <c r="H368" s="251" t="s">
        <v>538</v>
      </c>
      <c r="I368" s="251" t="s">
        <v>656</v>
      </c>
      <c r="J368" s="251" t="s">
        <v>540</v>
      </c>
      <c r="K368" s="251" t="s">
        <v>668</v>
      </c>
      <c r="L368" s="251" t="s">
        <v>542</v>
      </c>
      <c r="M368" s="251" t="s">
        <v>543</v>
      </c>
      <c r="N368" s="251" t="s">
        <v>544</v>
      </c>
      <c r="O368" s="251" t="s">
        <v>640</v>
      </c>
      <c r="P368" s="251" t="s">
        <v>669</v>
      </c>
      <c r="Q368" s="251" t="s">
        <v>659</v>
      </c>
      <c r="R368" s="251">
        <v>944062</v>
      </c>
      <c r="S368" s="251" t="s">
        <v>548</v>
      </c>
      <c r="T368" s="251" t="s">
        <v>549</v>
      </c>
      <c r="U368" s="251" t="s">
        <v>623</v>
      </c>
      <c r="V368" s="251" t="s">
        <v>581</v>
      </c>
      <c r="W368" s="251" t="s">
        <v>582</v>
      </c>
      <c r="X368" s="251" t="s">
        <v>551</v>
      </c>
      <c r="Y368" s="251" t="s">
        <v>552</v>
      </c>
      <c r="Z368" s="251" t="s">
        <v>564</v>
      </c>
      <c r="AA368" s="251" t="s">
        <v>565</v>
      </c>
      <c r="AB368" s="251" t="s">
        <v>613</v>
      </c>
      <c r="AC368" s="251" t="s">
        <v>614</v>
      </c>
      <c r="AD368" s="251" t="s">
        <v>616</v>
      </c>
      <c r="AE368" s="255">
        <v>31200</v>
      </c>
      <c r="AF368" s="251" t="str">
        <f t="shared" si="18"/>
        <v>5.</v>
      </c>
      <c r="AG368" s="251" t="str">
        <f t="shared" si="18"/>
        <v>2.</v>
      </c>
      <c r="AH368" s="251" t="str">
        <f t="shared" si="18"/>
        <v>3.</v>
      </c>
      <c r="AI368" s="251" t="str">
        <f t="shared" si="18"/>
        <v>2.</v>
      </c>
      <c r="AJ368" s="251" t="str">
        <f t="shared" si="18"/>
        <v>8.</v>
      </c>
      <c r="AK368" s="251" t="str">
        <f t="shared" si="18"/>
        <v>1.</v>
      </c>
      <c r="AL368" s="251" t="str">
        <f t="shared" si="17"/>
        <v>4.</v>
      </c>
      <c r="AM368" s="251" t="str">
        <f t="shared" si="16"/>
        <v>2.3.2.8.1.4.</v>
      </c>
    </row>
    <row r="369" spans="1:39">
      <c r="A369" s="251">
        <v>2022</v>
      </c>
      <c r="B369" s="251" t="s">
        <v>533</v>
      </c>
      <c r="C369" s="251" t="s">
        <v>534</v>
      </c>
      <c r="D369" s="251" t="s">
        <v>535</v>
      </c>
      <c r="E369" s="251" t="s">
        <v>536</v>
      </c>
      <c r="F369" s="251" t="s">
        <v>491</v>
      </c>
      <c r="G369" s="251" t="s">
        <v>537</v>
      </c>
      <c r="H369" s="251" t="s">
        <v>538</v>
      </c>
      <c r="I369" s="251" t="s">
        <v>656</v>
      </c>
      <c r="J369" s="251" t="s">
        <v>540</v>
      </c>
      <c r="K369" s="251" t="s">
        <v>668</v>
      </c>
      <c r="L369" s="251" t="s">
        <v>542</v>
      </c>
      <c r="M369" s="251" t="s">
        <v>543</v>
      </c>
      <c r="N369" s="251" t="s">
        <v>544</v>
      </c>
      <c r="O369" s="251" t="s">
        <v>640</v>
      </c>
      <c r="P369" s="251" t="s">
        <v>669</v>
      </c>
      <c r="Q369" s="251" t="s">
        <v>659</v>
      </c>
      <c r="R369" s="251">
        <v>944062</v>
      </c>
      <c r="S369" s="251" t="s">
        <v>548</v>
      </c>
      <c r="T369" s="251" t="s">
        <v>549</v>
      </c>
      <c r="U369" s="251" t="s">
        <v>623</v>
      </c>
      <c r="V369" s="251" t="s">
        <v>581</v>
      </c>
      <c r="W369" s="251" t="s">
        <v>582</v>
      </c>
      <c r="X369" s="251" t="s">
        <v>551</v>
      </c>
      <c r="Y369" s="251" t="s">
        <v>552</v>
      </c>
      <c r="Z369" s="251" t="s">
        <v>617</v>
      </c>
      <c r="AA369" s="251" t="s">
        <v>618</v>
      </c>
      <c r="AB369" s="251" t="s">
        <v>619</v>
      </c>
      <c r="AC369" s="251" t="s">
        <v>620</v>
      </c>
      <c r="AD369" s="251" t="s">
        <v>621</v>
      </c>
      <c r="AE369" s="255">
        <v>700</v>
      </c>
      <c r="AF369" s="251" t="str">
        <f t="shared" si="18"/>
        <v>5.</v>
      </c>
      <c r="AG369" s="251" t="str">
        <f t="shared" si="18"/>
        <v>2.</v>
      </c>
      <c r="AH369" s="251" t="str">
        <f t="shared" si="18"/>
        <v>5.</v>
      </c>
      <c r="AI369" s="251" t="str">
        <f t="shared" ref="AI369:AL432" si="19">LEFT(AA369,2)</f>
        <v>4.</v>
      </c>
      <c r="AJ369" s="251" t="str">
        <f t="shared" si="19"/>
        <v>3.</v>
      </c>
      <c r="AK369" s="251" t="str">
        <f t="shared" si="19"/>
        <v>2.</v>
      </c>
      <c r="AL369" s="251" t="str">
        <f t="shared" si="17"/>
        <v>1.</v>
      </c>
      <c r="AM369" s="251" t="str">
        <f t="shared" si="16"/>
        <v>2.5.4.3.2.1.</v>
      </c>
    </row>
    <row r="370" spans="1:39">
      <c r="A370" s="251">
        <v>2022</v>
      </c>
      <c r="B370" s="251" t="s">
        <v>533</v>
      </c>
      <c r="C370" s="251" t="s">
        <v>534</v>
      </c>
      <c r="D370" s="251" t="s">
        <v>535</v>
      </c>
      <c r="E370" s="251" t="s">
        <v>536</v>
      </c>
      <c r="F370" s="251" t="s">
        <v>491</v>
      </c>
      <c r="G370" s="251" t="s">
        <v>537</v>
      </c>
      <c r="H370" s="251" t="s">
        <v>538</v>
      </c>
      <c r="I370" s="251" t="s">
        <v>656</v>
      </c>
      <c r="J370" s="251" t="s">
        <v>540</v>
      </c>
      <c r="K370" s="251" t="s">
        <v>668</v>
      </c>
      <c r="L370" s="251" t="s">
        <v>542</v>
      </c>
      <c r="M370" s="251" t="s">
        <v>543</v>
      </c>
      <c r="N370" s="251" t="s">
        <v>544</v>
      </c>
      <c r="O370" s="251" t="s">
        <v>693</v>
      </c>
      <c r="P370" s="251" t="s">
        <v>669</v>
      </c>
      <c r="Q370" s="251" t="s">
        <v>659</v>
      </c>
      <c r="R370" s="251">
        <v>41413</v>
      </c>
      <c r="S370" s="251" t="s">
        <v>694</v>
      </c>
      <c r="T370" s="251" t="s">
        <v>695</v>
      </c>
      <c r="U370" s="251" t="s">
        <v>645</v>
      </c>
      <c r="V370" s="251" t="s">
        <v>581</v>
      </c>
      <c r="W370" s="251" t="s">
        <v>582</v>
      </c>
      <c r="X370" s="251" t="s">
        <v>551</v>
      </c>
      <c r="Y370" s="251" t="s">
        <v>552</v>
      </c>
      <c r="Z370" s="251" t="s">
        <v>564</v>
      </c>
      <c r="AA370" s="251" t="s">
        <v>565</v>
      </c>
      <c r="AB370" s="251" t="s">
        <v>594</v>
      </c>
      <c r="AC370" s="251" t="s">
        <v>595</v>
      </c>
      <c r="AD370" s="251" t="s">
        <v>642</v>
      </c>
      <c r="AE370" s="255">
        <v>1500</v>
      </c>
      <c r="AF370" s="251" t="str">
        <f t="shared" ref="AF370:AL433" si="20">LEFT(X370,2)</f>
        <v>5.</v>
      </c>
      <c r="AG370" s="251" t="str">
        <f t="shared" si="20"/>
        <v>2.</v>
      </c>
      <c r="AH370" s="251" t="str">
        <f t="shared" si="20"/>
        <v>3.</v>
      </c>
      <c r="AI370" s="251" t="str">
        <f t="shared" si="19"/>
        <v>2.</v>
      </c>
      <c r="AJ370" s="251" t="str">
        <f t="shared" si="19"/>
        <v>1.</v>
      </c>
      <c r="AK370" s="251" t="str">
        <f t="shared" si="19"/>
        <v>2.</v>
      </c>
      <c r="AL370" s="251" t="str">
        <f t="shared" si="17"/>
        <v>1.</v>
      </c>
      <c r="AM370" s="251" t="str">
        <f t="shared" si="16"/>
        <v>2.3.2.1.2.1.</v>
      </c>
    </row>
    <row r="371" spans="1:39">
      <c r="A371" s="251">
        <v>2022</v>
      </c>
      <c r="B371" s="251" t="s">
        <v>533</v>
      </c>
      <c r="C371" s="251" t="s">
        <v>534</v>
      </c>
      <c r="D371" s="251" t="s">
        <v>535</v>
      </c>
      <c r="E371" s="251" t="s">
        <v>536</v>
      </c>
      <c r="F371" s="251" t="s">
        <v>491</v>
      </c>
      <c r="G371" s="251" t="s">
        <v>537</v>
      </c>
      <c r="H371" s="251" t="s">
        <v>538</v>
      </c>
      <c r="I371" s="251" t="s">
        <v>656</v>
      </c>
      <c r="J371" s="251" t="s">
        <v>540</v>
      </c>
      <c r="K371" s="251" t="s">
        <v>668</v>
      </c>
      <c r="L371" s="251" t="s">
        <v>542</v>
      </c>
      <c r="M371" s="251" t="s">
        <v>543</v>
      </c>
      <c r="N371" s="251" t="s">
        <v>544</v>
      </c>
      <c r="O371" s="251" t="s">
        <v>693</v>
      </c>
      <c r="P371" s="251" t="s">
        <v>669</v>
      </c>
      <c r="Q371" s="251" t="s">
        <v>659</v>
      </c>
      <c r="R371" s="251">
        <v>41413</v>
      </c>
      <c r="S371" s="251" t="s">
        <v>694</v>
      </c>
      <c r="T371" s="251" t="s">
        <v>695</v>
      </c>
      <c r="U371" s="251" t="s">
        <v>645</v>
      </c>
      <c r="V371" s="251" t="s">
        <v>581</v>
      </c>
      <c r="W371" s="251" t="s">
        <v>582</v>
      </c>
      <c r="X371" s="251" t="s">
        <v>551</v>
      </c>
      <c r="Y371" s="251" t="s">
        <v>552</v>
      </c>
      <c r="Z371" s="251" t="s">
        <v>564</v>
      </c>
      <c r="AA371" s="251" t="s">
        <v>565</v>
      </c>
      <c r="AB371" s="251" t="s">
        <v>594</v>
      </c>
      <c r="AC371" s="251" t="s">
        <v>595</v>
      </c>
      <c r="AD371" s="251" t="s">
        <v>643</v>
      </c>
      <c r="AE371" s="255">
        <v>1500</v>
      </c>
      <c r="AF371" s="251" t="str">
        <f t="shared" si="20"/>
        <v>5.</v>
      </c>
      <c r="AG371" s="251" t="str">
        <f t="shared" si="20"/>
        <v>2.</v>
      </c>
      <c r="AH371" s="251" t="str">
        <f t="shared" si="20"/>
        <v>3.</v>
      </c>
      <c r="AI371" s="251" t="str">
        <f t="shared" si="19"/>
        <v>2.</v>
      </c>
      <c r="AJ371" s="251" t="str">
        <f t="shared" si="19"/>
        <v>1.</v>
      </c>
      <c r="AK371" s="251" t="str">
        <f t="shared" si="19"/>
        <v>2.</v>
      </c>
      <c r="AL371" s="251" t="str">
        <f t="shared" si="17"/>
        <v>2.</v>
      </c>
      <c r="AM371" s="251" t="str">
        <f t="shared" si="16"/>
        <v>2.3.2.1.2.2.</v>
      </c>
    </row>
    <row r="372" spans="1:39">
      <c r="A372" s="251">
        <v>2022</v>
      </c>
      <c r="B372" s="251" t="s">
        <v>533</v>
      </c>
      <c r="C372" s="251" t="s">
        <v>534</v>
      </c>
      <c r="D372" s="251" t="s">
        <v>535</v>
      </c>
      <c r="E372" s="251" t="s">
        <v>536</v>
      </c>
      <c r="F372" s="251" t="s">
        <v>491</v>
      </c>
      <c r="G372" s="251" t="s">
        <v>537</v>
      </c>
      <c r="H372" s="251" t="s">
        <v>538</v>
      </c>
      <c r="I372" s="251" t="s">
        <v>656</v>
      </c>
      <c r="J372" s="251" t="s">
        <v>540</v>
      </c>
      <c r="K372" s="251" t="s">
        <v>668</v>
      </c>
      <c r="L372" s="251" t="s">
        <v>542</v>
      </c>
      <c r="M372" s="251" t="s">
        <v>543</v>
      </c>
      <c r="N372" s="251" t="s">
        <v>544</v>
      </c>
      <c r="O372" s="251" t="s">
        <v>693</v>
      </c>
      <c r="P372" s="251" t="s">
        <v>669</v>
      </c>
      <c r="Q372" s="251" t="s">
        <v>659</v>
      </c>
      <c r="R372" s="251">
        <v>41413</v>
      </c>
      <c r="S372" s="251" t="s">
        <v>694</v>
      </c>
      <c r="T372" s="251" t="s">
        <v>695</v>
      </c>
      <c r="U372" s="251" t="s">
        <v>645</v>
      </c>
      <c r="V372" s="251" t="s">
        <v>581</v>
      </c>
      <c r="W372" s="251" t="s">
        <v>582</v>
      </c>
      <c r="X372" s="251" t="s">
        <v>551</v>
      </c>
      <c r="Y372" s="251" t="s">
        <v>552</v>
      </c>
      <c r="Z372" s="251" t="s">
        <v>564</v>
      </c>
      <c r="AA372" s="251" t="s">
        <v>565</v>
      </c>
      <c r="AB372" s="251" t="s">
        <v>613</v>
      </c>
      <c r="AC372" s="251" t="s">
        <v>614</v>
      </c>
      <c r="AD372" s="251" t="s">
        <v>614</v>
      </c>
      <c r="AE372" s="255">
        <v>59992</v>
      </c>
      <c r="AF372" s="251" t="str">
        <f t="shared" si="20"/>
        <v>5.</v>
      </c>
      <c r="AG372" s="251" t="str">
        <f t="shared" si="20"/>
        <v>2.</v>
      </c>
      <c r="AH372" s="251" t="str">
        <f t="shared" si="20"/>
        <v>3.</v>
      </c>
      <c r="AI372" s="251" t="str">
        <f t="shared" si="19"/>
        <v>2.</v>
      </c>
      <c r="AJ372" s="251" t="str">
        <f t="shared" si="19"/>
        <v>8.</v>
      </c>
      <c r="AK372" s="251" t="str">
        <f t="shared" si="19"/>
        <v>1.</v>
      </c>
      <c r="AL372" s="251" t="str">
        <f t="shared" si="17"/>
        <v>1.</v>
      </c>
      <c r="AM372" s="251" t="str">
        <f t="shared" si="16"/>
        <v>2.3.2.8.1.1.</v>
      </c>
    </row>
    <row r="373" spans="1:39">
      <c r="A373" s="251">
        <v>2022</v>
      </c>
      <c r="B373" s="251" t="s">
        <v>533</v>
      </c>
      <c r="C373" s="251" t="s">
        <v>534</v>
      </c>
      <c r="D373" s="251" t="s">
        <v>535</v>
      </c>
      <c r="E373" s="251" t="s">
        <v>536</v>
      </c>
      <c r="F373" s="251" t="s">
        <v>491</v>
      </c>
      <c r="G373" s="251" t="s">
        <v>537</v>
      </c>
      <c r="H373" s="251" t="s">
        <v>538</v>
      </c>
      <c r="I373" s="251" t="s">
        <v>656</v>
      </c>
      <c r="J373" s="251" t="s">
        <v>540</v>
      </c>
      <c r="K373" s="251" t="s">
        <v>668</v>
      </c>
      <c r="L373" s="251" t="s">
        <v>542</v>
      </c>
      <c r="M373" s="251" t="s">
        <v>543</v>
      </c>
      <c r="N373" s="251" t="s">
        <v>544</v>
      </c>
      <c r="O373" s="251" t="s">
        <v>693</v>
      </c>
      <c r="P373" s="251" t="s">
        <v>669</v>
      </c>
      <c r="Q373" s="251" t="s">
        <v>659</v>
      </c>
      <c r="R373" s="251">
        <v>41413</v>
      </c>
      <c r="S373" s="251" t="s">
        <v>694</v>
      </c>
      <c r="T373" s="251" t="s">
        <v>695</v>
      </c>
      <c r="U373" s="251" t="s">
        <v>645</v>
      </c>
      <c r="V373" s="251" t="s">
        <v>581</v>
      </c>
      <c r="W373" s="251" t="s">
        <v>582</v>
      </c>
      <c r="X373" s="251" t="s">
        <v>551</v>
      </c>
      <c r="Y373" s="251" t="s">
        <v>552</v>
      </c>
      <c r="Z373" s="251" t="s">
        <v>564</v>
      </c>
      <c r="AA373" s="251" t="s">
        <v>565</v>
      </c>
      <c r="AB373" s="251" t="s">
        <v>613</v>
      </c>
      <c r="AC373" s="251" t="s">
        <v>614</v>
      </c>
      <c r="AD373" s="251" t="s">
        <v>615</v>
      </c>
      <c r="AE373" s="255">
        <v>4999</v>
      </c>
      <c r="AF373" s="251" t="str">
        <f t="shared" si="20"/>
        <v>5.</v>
      </c>
      <c r="AG373" s="251" t="str">
        <f t="shared" si="20"/>
        <v>2.</v>
      </c>
      <c r="AH373" s="251" t="str">
        <f t="shared" si="20"/>
        <v>3.</v>
      </c>
      <c r="AI373" s="251" t="str">
        <f t="shared" si="19"/>
        <v>2.</v>
      </c>
      <c r="AJ373" s="251" t="str">
        <f t="shared" si="19"/>
        <v>8.</v>
      </c>
      <c r="AK373" s="251" t="str">
        <f t="shared" si="19"/>
        <v>1.</v>
      </c>
      <c r="AL373" s="251" t="str">
        <f t="shared" si="17"/>
        <v>2.</v>
      </c>
      <c r="AM373" s="251" t="str">
        <f t="shared" si="16"/>
        <v>2.3.2.8.1.2.</v>
      </c>
    </row>
    <row r="374" spans="1:39">
      <c r="A374" s="251">
        <v>2022</v>
      </c>
      <c r="B374" s="251" t="s">
        <v>533</v>
      </c>
      <c r="C374" s="251" t="s">
        <v>534</v>
      </c>
      <c r="D374" s="251" t="s">
        <v>535</v>
      </c>
      <c r="E374" s="251" t="s">
        <v>536</v>
      </c>
      <c r="F374" s="251" t="s">
        <v>491</v>
      </c>
      <c r="G374" s="251" t="s">
        <v>537</v>
      </c>
      <c r="H374" s="251" t="s">
        <v>538</v>
      </c>
      <c r="I374" s="251" t="s">
        <v>656</v>
      </c>
      <c r="J374" s="251" t="s">
        <v>540</v>
      </c>
      <c r="K374" s="251" t="s">
        <v>668</v>
      </c>
      <c r="L374" s="251" t="s">
        <v>542</v>
      </c>
      <c r="M374" s="251" t="s">
        <v>543</v>
      </c>
      <c r="N374" s="251" t="s">
        <v>544</v>
      </c>
      <c r="O374" s="251" t="s">
        <v>693</v>
      </c>
      <c r="P374" s="251" t="s">
        <v>669</v>
      </c>
      <c r="Q374" s="251" t="s">
        <v>659</v>
      </c>
      <c r="R374" s="251">
        <v>41413</v>
      </c>
      <c r="S374" s="251" t="s">
        <v>694</v>
      </c>
      <c r="T374" s="251" t="s">
        <v>695</v>
      </c>
      <c r="U374" s="251" t="s">
        <v>645</v>
      </c>
      <c r="V374" s="251" t="s">
        <v>581</v>
      </c>
      <c r="W374" s="251" t="s">
        <v>582</v>
      </c>
      <c r="X374" s="251" t="s">
        <v>551</v>
      </c>
      <c r="Y374" s="251" t="s">
        <v>552</v>
      </c>
      <c r="Z374" s="251" t="s">
        <v>564</v>
      </c>
      <c r="AA374" s="251" t="s">
        <v>565</v>
      </c>
      <c r="AB374" s="251" t="s">
        <v>613</v>
      </c>
      <c r="AC374" s="251" t="s">
        <v>614</v>
      </c>
      <c r="AD374" s="251" t="s">
        <v>616</v>
      </c>
      <c r="AE374" s="255">
        <v>1800</v>
      </c>
      <c r="AF374" s="251" t="str">
        <f t="shared" si="20"/>
        <v>5.</v>
      </c>
      <c r="AG374" s="251" t="str">
        <f t="shared" si="20"/>
        <v>2.</v>
      </c>
      <c r="AH374" s="251" t="str">
        <f t="shared" si="20"/>
        <v>3.</v>
      </c>
      <c r="AI374" s="251" t="str">
        <f t="shared" si="19"/>
        <v>2.</v>
      </c>
      <c r="AJ374" s="251" t="str">
        <f t="shared" si="19"/>
        <v>8.</v>
      </c>
      <c r="AK374" s="251" t="str">
        <f t="shared" si="19"/>
        <v>1.</v>
      </c>
      <c r="AL374" s="251" t="str">
        <f t="shared" si="17"/>
        <v>4.</v>
      </c>
      <c r="AM374" s="251" t="str">
        <f t="shared" si="16"/>
        <v>2.3.2.8.1.4.</v>
      </c>
    </row>
    <row r="375" spans="1:39">
      <c r="A375" s="251">
        <v>2022</v>
      </c>
      <c r="B375" s="251" t="s">
        <v>533</v>
      </c>
      <c r="C375" s="251" t="s">
        <v>534</v>
      </c>
      <c r="D375" s="251" t="s">
        <v>535</v>
      </c>
      <c r="E375" s="251" t="s">
        <v>536</v>
      </c>
      <c r="F375" s="251" t="s">
        <v>491</v>
      </c>
      <c r="G375" s="251" t="s">
        <v>537</v>
      </c>
      <c r="H375" s="251" t="s">
        <v>538</v>
      </c>
      <c r="I375" s="251" t="s">
        <v>656</v>
      </c>
      <c r="J375" s="251" t="s">
        <v>540</v>
      </c>
      <c r="K375" s="251" t="s">
        <v>668</v>
      </c>
      <c r="L375" s="251" t="s">
        <v>542</v>
      </c>
      <c r="M375" s="251" t="s">
        <v>543</v>
      </c>
      <c r="N375" s="251" t="s">
        <v>544</v>
      </c>
      <c r="O375" s="251" t="s">
        <v>696</v>
      </c>
      <c r="P375" s="251" t="s">
        <v>669</v>
      </c>
      <c r="Q375" s="251" t="s">
        <v>659</v>
      </c>
      <c r="R375" s="251">
        <v>122449</v>
      </c>
      <c r="S375" s="251" t="s">
        <v>697</v>
      </c>
      <c r="T375" s="251" t="s">
        <v>698</v>
      </c>
      <c r="U375" s="251" t="s">
        <v>645</v>
      </c>
      <c r="V375" s="251" t="s">
        <v>581</v>
      </c>
      <c r="W375" s="251" t="s">
        <v>582</v>
      </c>
      <c r="X375" s="251" t="s">
        <v>551</v>
      </c>
      <c r="Y375" s="251" t="s">
        <v>552</v>
      </c>
      <c r="Z375" s="251" t="s">
        <v>564</v>
      </c>
      <c r="AA375" s="251" t="s">
        <v>565</v>
      </c>
      <c r="AB375" s="251" t="s">
        <v>594</v>
      </c>
      <c r="AC375" s="251" t="s">
        <v>595</v>
      </c>
      <c r="AD375" s="251" t="s">
        <v>596</v>
      </c>
      <c r="AE375" s="255">
        <v>400</v>
      </c>
      <c r="AF375" s="251" t="str">
        <f t="shared" si="20"/>
        <v>5.</v>
      </c>
      <c r="AG375" s="251" t="str">
        <f t="shared" si="20"/>
        <v>2.</v>
      </c>
      <c r="AH375" s="251" t="str">
        <f t="shared" si="20"/>
        <v>3.</v>
      </c>
      <c r="AI375" s="251" t="str">
        <f t="shared" si="19"/>
        <v>2.</v>
      </c>
      <c r="AJ375" s="251" t="str">
        <f t="shared" si="19"/>
        <v>1.</v>
      </c>
      <c r="AK375" s="251" t="str">
        <f t="shared" si="19"/>
        <v>2.</v>
      </c>
      <c r="AL375" s="251" t="str">
        <f t="shared" si="17"/>
        <v>99</v>
      </c>
      <c r="AM375" s="251" t="str">
        <f t="shared" si="16"/>
        <v>2.3.2.1.2.99</v>
      </c>
    </row>
    <row r="376" spans="1:39">
      <c r="A376" s="251">
        <v>2022</v>
      </c>
      <c r="B376" s="251" t="s">
        <v>533</v>
      </c>
      <c r="C376" s="251" t="s">
        <v>534</v>
      </c>
      <c r="D376" s="251" t="s">
        <v>535</v>
      </c>
      <c r="E376" s="251" t="s">
        <v>536</v>
      </c>
      <c r="F376" s="251" t="s">
        <v>491</v>
      </c>
      <c r="G376" s="251" t="s">
        <v>537</v>
      </c>
      <c r="H376" s="251" t="s">
        <v>538</v>
      </c>
      <c r="I376" s="251" t="s">
        <v>656</v>
      </c>
      <c r="J376" s="251" t="s">
        <v>540</v>
      </c>
      <c r="K376" s="251" t="s">
        <v>668</v>
      </c>
      <c r="L376" s="251" t="s">
        <v>542</v>
      </c>
      <c r="M376" s="251" t="s">
        <v>543</v>
      </c>
      <c r="N376" s="251" t="s">
        <v>544</v>
      </c>
      <c r="O376" s="251" t="s">
        <v>696</v>
      </c>
      <c r="P376" s="251" t="s">
        <v>669</v>
      </c>
      <c r="Q376" s="251" t="s">
        <v>659</v>
      </c>
      <c r="R376" s="251">
        <v>122449</v>
      </c>
      <c r="S376" s="251" t="s">
        <v>697</v>
      </c>
      <c r="T376" s="251" t="s">
        <v>698</v>
      </c>
      <c r="U376" s="251" t="s">
        <v>645</v>
      </c>
      <c r="V376" s="251" t="s">
        <v>581</v>
      </c>
      <c r="W376" s="251" t="s">
        <v>582</v>
      </c>
      <c r="X376" s="251" t="s">
        <v>551</v>
      </c>
      <c r="Y376" s="251" t="s">
        <v>552</v>
      </c>
      <c r="Z376" s="251" t="s">
        <v>564</v>
      </c>
      <c r="AA376" s="251" t="s">
        <v>565</v>
      </c>
      <c r="AB376" s="251" t="s">
        <v>604</v>
      </c>
      <c r="AC376" s="251" t="s">
        <v>607</v>
      </c>
      <c r="AD376" s="251" t="s">
        <v>608</v>
      </c>
      <c r="AE376" s="255">
        <v>47885</v>
      </c>
      <c r="AF376" s="251" t="str">
        <f t="shared" si="20"/>
        <v>5.</v>
      </c>
      <c r="AG376" s="251" t="str">
        <f t="shared" si="20"/>
        <v>2.</v>
      </c>
      <c r="AH376" s="251" t="str">
        <f t="shared" si="20"/>
        <v>3.</v>
      </c>
      <c r="AI376" s="251" t="str">
        <f t="shared" si="19"/>
        <v>2.</v>
      </c>
      <c r="AJ376" s="251" t="str">
        <f t="shared" si="19"/>
        <v>4.</v>
      </c>
      <c r="AK376" s="251" t="str">
        <f t="shared" si="19"/>
        <v>7.</v>
      </c>
      <c r="AL376" s="251" t="str">
        <f t="shared" si="17"/>
        <v>1.</v>
      </c>
      <c r="AM376" s="251" t="str">
        <f t="shared" si="16"/>
        <v>2.3.2.4.7.1.</v>
      </c>
    </row>
    <row r="377" spans="1:39">
      <c r="A377" s="251">
        <v>2022</v>
      </c>
      <c r="B377" s="251" t="s">
        <v>533</v>
      </c>
      <c r="C377" s="251" t="s">
        <v>534</v>
      </c>
      <c r="D377" s="251" t="s">
        <v>535</v>
      </c>
      <c r="E377" s="251" t="s">
        <v>536</v>
      </c>
      <c r="F377" s="251" t="s">
        <v>491</v>
      </c>
      <c r="G377" s="251" t="s">
        <v>537</v>
      </c>
      <c r="H377" s="251" t="s">
        <v>538</v>
      </c>
      <c r="I377" s="251" t="s">
        <v>656</v>
      </c>
      <c r="J377" s="251" t="s">
        <v>540</v>
      </c>
      <c r="K377" s="251" t="s">
        <v>668</v>
      </c>
      <c r="L377" s="251" t="s">
        <v>542</v>
      </c>
      <c r="M377" s="251" t="s">
        <v>543</v>
      </c>
      <c r="N377" s="251" t="s">
        <v>544</v>
      </c>
      <c r="O377" s="251" t="s">
        <v>696</v>
      </c>
      <c r="P377" s="251" t="s">
        <v>669</v>
      </c>
      <c r="Q377" s="251" t="s">
        <v>659</v>
      </c>
      <c r="R377" s="251">
        <v>122449</v>
      </c>
      <c r="S377" s="251" t="s">
        <v>697</v>
      </c>
      <c r="T377" s="251" t="s">
        <v>698</v>
      </c>
      <c r="U377" s="251" t="s">
        <v>645</v>
      </c>
      <c r="V377" s="251" t="s">
        <v>581</v>
      </c>
      <c r="W377" s="251" t="s">
        <v>582</v>
      </c>
      <c r="X377" s="251" t="s">
        <v>551</v>
      </c>
      <c r="Y377" s="251" t="s">
        <v>552</v>
      </c>
      <c r="Z377" s="251" t="s">
        <v>564</v>
      </c>
      <c r="AA377" s="251" t="s">
        <v>565</v>
      </c>
      <c r="AB377" s="251" t="s">
        <v>613</v>
      </c>
      <c r="AC377" s="251" t="s">
        <v>614</v>
      </c>
      <c r="AD377" s="251" t="s">
        <v>614</v>
      </c>
      <c r="AE377" s="255">
        <v>180902</v>
      </c>
      <c r="AF377" s="251" t="str">
        <f t="shared" si="20"/>
        <v>5.</v>
      </c>
      <c r="AG377" s="251" t="str">
        <f t="shared" si="20"/>
        <v>2.</v>
      </c>
      <c r="AH377" s="251" t="str">
        <f t="shared" si="20"/>
        <v>3.</v>
      </c>
      <c r="AI377" s="251" t="str">
        <f t="shared" si="19"/>
        <v>2.</v>
      </c>
      <c r="AJ377" s="251" t="str">
        <f t="shared" si="19"/>
        <v>8.</v>
      </c>
      <c r="AK377" s="251" t="str">
        <f t="shared" si="19"/>
        <v>1.</v>
      </c>
      <c r="AL377" s="251" t="str">
        <f t="shared" si="17"/>
        <v>1.</v>
      </c>
      <c r="AM377" s="251" t="str">
        <f t="shared" si="16"/>
        <v>2.3.2.8.1.1.</v>
      </c>
    </row>
    <row r="378" spans="1:39">
      <c r="A378" s="251">
        <v>2022</v>
      </c>
      <c r="B378" s="251" t="s">
        <v>533</v>
      </c>
      <c r="C378" s="251" t="s">
        <v>534</v>
      </c>
      <c r="D378" s="251" t="s">
        <v>535</v>
      </c>
      <c r="E378" s="251" t="s">
        <v>536</v>
      </c>
      <c r="F378" s="251" t="s">
        <v>491</v>
      </c>
      <c r="G378" s="251" t="s">
        <v>537</v>
      </c>
      <c r="H378" s="251" t="s">
        <v>538</v>
      </c>
      <c r="I378" s="251" t="s">
        <v>656</v>
      </c>
      <c r="J378" s="251" t="s">
        <v>540</v>
      </c>
      <c r="K378" s="251" t="s">
        <v>668</v>
      </c>
      <c r="L378" s="251" t="s">
        <v>542</v>
      </c>
      <c r="M378" s="251" t="s">
        <v>543</v>
      </c>
      <c r="N378" s="251" t="s">
        <v>544</v>
      </c>
      <c r="O378" s="251" t="s">
        <v>696</v>
      </c>
      <c r="P378" s="251" t="s">
        <v>669</v>
      </c>
      <c r="Q378" s="251" t="s">
        <v>659</v>
      </c>
      <c r="R378" s="251">
        <v>122449</v>
      </c>
      <c r="S378" s="251" t="s">
        <v>697</v>
      </c>
      <c r="T378" s="251" t="s">
        <v>698</v>
      </c>
      <c r="U378" s="251" t="s">
        <v>645</v>
      </c>
      <c r="V378" s="251" t="s">
        <v>581</v>
      </c>
      <c r="W378" s="251" t="s">
        <v>582</v>
      </c>
      <c r="X378" s="251" t="s">
        <v>551</v>
      </c>
      <c r="Y378" s="251" t="s">
        <v>552</v>
      </c>
      <c r="Z378" s="251" t="s">
        <v>564</v>
      </c>
      <c r="AA378" s="251" t="s">
        <v>565</v>
      </c>
      <c r="AB378" s="251" t="s">
        <v>613</v>
      </c>
      <c r="AC378" s="251" t="s">
        <v>614</v>
      </c>
      <c r="AD378" s="251" t="s">
        <v>615</v>
      </c>
      <c r="AE378" s="255">
        <v>15080</v>
      </c>
      <c r="AF378" s="251" t="str">
        <f t="shared" si="20"/>
        <v>5.</v>
      </c>
      <c r="AG378" s="251" t="str">
        <f t="shared" si="20"/>
        <v>2.</v>
      </c>
      <c r="AH378" s="251" t="str">
        <f t="shared" si="20"/>
        <v>3.</v>
      </c>
      <c r="AI378" s="251" t="str">
        <f t="shared" si="19"/>
        <v>2.</v>
      </c>
      <c r="AJ378" s="251" t="str">
        <f t="shared" si="19"/>
        <v>8.</v>
      </c>
      <c r="AK378" s="251" t="str">
        <f t="shared" si="19"/>
        <v>1.</v>
      </c>
      <c r="AL378" s="251" t="str">
        <f t="shared" si="17"/>
        <v>2.</v>
      </c>
      <c r="AM378" s="251" t="str">
        <f t="shared" si="16"/>
        <v>2.3.2.8.1.2.</v>
      </c>
    </row>
    <row r="379" spans="1:39">
      <c r="A379" s="251">
        <v>2022</v>
      </c>
      <c r="B379" s="251" t="s">
        <v>533</v>
      </c>
      <c r="C379" s="251" t="s">
        <v>534</v>
      </c>
      <c r="D379" s="251" t="s">
        <v>535</v>
      </c>
      <c r="E379" s="251" t="s">
        <v>536</v>
      </c>
      <c r="F379" s="251" t="s">
        <v>491</v>
      </c>
      <c r="G379" s="251" t="s">
        <v>537</v>
      </c>
      <c r="H379" s="251" t="s">
        <v>538</v>
      </c>
      <c r="I379" s="251" t="s">
        <v>656</v>
      </c>
      <c r="J379" s="251" t="s">
        <v>540</v>
      </c>
      <c r="K379" s="251" t="s">
        <v>668</v>
      </c>
      <c r="L379" s="251" t="s">
        <v>542</v>
      </c>
      <c r="M379" s="251" t="s">
        <v>543</v>
      </c>
      <c r="N379" s="251" t="s">
        <v>544</v>
      </c>
      <c r="O379" s="251" t="s">
        <v>696</v>
      </c>
      <c r="P379" s="251" t="s">
        <v>669</v>
      </c>
      <c r="Q379" s="251" t="s">
        <v>659</v>
      </c>
      <c r="R379" s="251">
        <v>122449</v>
      </c>
      <c r="S379" s="251" t="s">
        <v>697</v>
      </c>
      <c r="T379" s="251" t="s">
        <v>698</v>
      </c>
      <c r="U379" s="251" t="s">
        <v>645</v>
      </c>
      <c r="V379" s="251" t="s">
        <v>581</v>
      </c>
      <c r="W379" s="251" t="s">
        <v>582</v>
      </c>
      <c r="X379" s="251" t="s">
        <v>551</v>
      </c>
      <c r="Y379" s="251" t="s">
        <v>552</v>
      </c>
      <c r="Z379" s="251" t="s">
        <v>564</v>
      </c>
      <c r="AA379" s="251" t="s">
        <v>565</v>
      </c>
      <c r="AB379" s="251" t="s">
        <v>613</v>
      </c>
      <c r="AC379" s="251" t="s">
        <v>614</v>
      </c>
      <c r="AD379" s="251" t="s">
        <v>616</v>
      </c>
      <c r="AE379" s="255">
        <v>5400</v>
      </c>
      <c r="AF379" s="251" t="str">
        <f t="shared" si="20"/>
        <v>5.</v>
      </c>
      <c r="AG379" s="251" t="str">
        <f t="shared" si="20"/>
        <v>2.</v>
      </c>
      <c r="AH379" s="251" t="str">
        <f t="shared" si="20"/>
        <v>3.</v>
      </c>
      <c r="AI379" s="251" t="str">
        <f t="shared" si="19"/>
        <v>2.</v>
      </c>
      <c r="AJ379" s="251" t="str">
        <f t="shared" si="19"/>
        <v>8.</v>
      </c>
      <c r="AK379" s="251" t="str">
        <f t="shared" si="19"/>
        <v>1.</v>
      </c>
      <c r="AL379" s="251" t="str">
        <f t="shared" si="17"/>
        <v>4.</v>
      </c>
      <c r="AM379" s="251" t="str">
        <f t="shared" si="16"/>
        <v>2.3.2.8.1.4.</v>
      </c>
    </row>
    <row r="380" spans="1:39">
      <c r="A380" s="251">
        <v>2022</v>
      </c>
      <c r="B380" s="251" t="s">
        <v>533</v>
      </c>
      <c r="C380" s="251" t="s">
        <v>534</v>
      </c>
      <c r="D380" s="251" t="s">
        <v>535</v>
      </c>
      <c r="E380" s="251" t="s">
        <v>536</v>
      </c>
      <c r="F380" s="251" t="s">
        <v>491</v>
      </c>
      <c r="G380" s="251" t="s">
        <v>537</v>
      </c>
      <c r="H380" s="251" t="s">
        <v>538</v>
      </c>
      <c r="I380" s="251" t="s">
        <v>656</v>
      </c>
      <c r="J380" s="251" t="s">
        <v>540</v>
      </c>
      <c r="K380" s="251" t="s">
        <v>668</v>
      </c>
      <c r="L380" s="251" t="s">
        <v>542</v>
      </c>
      <c r="M380" s="251" t="s">
        <v>543</v>
      </c>
      <c r="N380" s="251" t="s">
        <v>544</v>
      </c>
      <c r="O380" s="251" t="s">
        <v>644</v>
      </c>
      <c r="P380" s="251" t="s">
        <v>669</v>
      </c>
      <c r="Q380" s="251" t="s">
        <v>659</v>
      </c>
      <c r="R380" s="251">
        <v>22278</v>
      </c>
      <c r="S380" s="251" t="s">
        <v>699</v>
      </c>
      <c r="T380" s="251" t="s">
        <v>700</v>
      </c>
      <c r="U380" s="251" t="s">
        <v>645</v>
      </c>
      <c r="V380" s="251" t="s">
        <v>581</v>
      </c>
      <c r="W380" s="251" t="s">
        <v>582</v>
      </c>
      <c r="X380" s="251" t="s">
        <v>551</v>
      </c>
      <c r="Y380" s="251" t="s">
        <v>552</v>
      </c>
      <c r="Z380" s="251" t="s">
        <v>564</v>
      </c>
      <c r="AA380" s="251" t="s">
        <v>565</v>
      </c>
      <c r="AB380" s="251" t="s">
        <v>594</v>
      </c>
      <c r="AC380" s="251" t="s">
        <v>595</v>
      </c>
      <c r="AD380" s="251" t="s">
        <v>642</v>
      </c>
      <c r="AE380" s="255">
        <v>1000</v>
      </c>
      <c r="AF380" s="251" t="str">
        <f t="shared" si="20"/>
        <v>5.</v>
      </c>
      <c r="AG380" s="251" t="str">
        <f t="shared" si="20"/>
        <v>2.</v>
      </c>
      <c r="AH380" s="251" t="str">
        <f t="shared" si="20"/>
        <v>3.</v>
      </c>
      <c r="AI380" s="251" t="str">
        <f t="shared" si="19"/>
        <v>2.</v>
      </c>
      <c r="AJ380" s="251" t="str">
        <f t="shared" si="19"/>
        <v>1.</v>
      </c>
      <c r="AK380" s="251" t="str">
        <f t="shared" si="19"/>
        <v>2.</v>
      </c>
      <c r="AL380" s="251" t="str">
        <f t="shared" si="17"/>
        <v>1.</v>
      </c>
      <c r="AM380" s="251" t="str">
        <f t="shared" si="16"/>
        <v>2.3.2.1.2.1.</v>
      </c>
    </row>
    <row r="381" spans="1:39">
      <c r="A381" s="251">
        <v>2022</v>
      </c>
      <c r="B381" s="251" t="s">
        <v>533</v>
      </c>
      <c r="C381" s="251" t="s">
        <v>534</v>
      </c>
      <c r="D381" s="251" t="s">
        <v>535</v>
      </c>
      <c r="E381" s="251" t="s">
        <v>536</v>
      </c>
      <c r="F381" s="251" t="s">
        <v>491</v>
      </c>
      <c r="G381" s="251" t="s">
        <v>537</v>
      </c>
      <c r="H381" s="251" t="s">
        <v>538</v>
      </c>
      <c r="I381" s="251" t="s">
        <v>656</v>
      </c>
      <c r="J381" s="251" t="s">
        <v>540</v>
      </c>
      <c r="K381" s="251" t="s">
        <v>668</v>
      </c>
      <c r="L381" s="251" t="s">
        <v>542</v>
      </c>
      <c r="M381" s="251" t="s">
        <v>543</v>
      </c>
      <c r="N381" s="251" t="s">
        <v>544</v>
      </c>
      <c r="O381" s="251" t="s">
        <v>644</v>
      </c>
      <c r="P381" s="251" t="s">
        <v>669</v>
      </c>
      <c r="Q381" s="251" t="s">
        <v>659</v>
      </c>
      <c r="R381" s="251">
        <v>22278</v>
      </c>
      <c r="S381" s="251" t="s">
        <v>699</v>
      </c>
      <c r="T381" s="251" t="s">
        <v>700</v>
      </c>
      <c r="U381" s="251" t="s">
        <v>645</v>
      </c>
      <c r="V381" s="251" t="s">
        <v>581</v>
      </c>
      <c r="W381" s="251" t="s">
        <v>582</v>
      </c>
      <c r="X381" s="251" t="s">
        <v>551</v>
      </c>
      <c r="Y381" s="251" t="s">
        <v>552</v>
      </c>
      <c r="Z381" s="251" t="s">
        <v>564</v>
      </c>
      <c r="AA381" s="251" t="s">
        <v>565</v>
      </c>
      <c r="AB381" s="251" t="s">
        <v>594</v>
      </c>
      <c r="AC381" s="251" t="s">
        <v>595</v>
      </c>
      <c r="AD381" s="251" t="s">
        <v>643</v>
      </c>
      <c r="AE381" s="255">
        <v>1000</v>
      </c>
      <c r="AF381" s="251" t="str">
        <f t="shared" si="20"/>
        <v>5.</v>
      </c>
      <c r="AG381" s="251" t="str">
        <f t="shared" si="20"/>
        <v>2.</v>
      </c>
      <c r="AH381" s="251" t="str">
        <f t="shared" si="20"/>
        <v>3.</v>
      </c>
      <c r="AI381" s="251" t="str">
        <f t="shared" si="19"/>
        <v>2.</v>
      </c>
      <c r="AJ381" s="251" t="str">
        <f t="shared" si="19"/>
        <v>1.</v>
      </c>
      <c r="AK381" s="251" t="str">
        <f t="shared" si="19"/>
        <v>2.</v>
      </c>
      <c r="AL381" s="251" t="str">
        <f t="shared" si="17"/>
        <v>2.</v>
      </c>
      <c r="AM381" s="251" t="str">
        <f t="shared" si="16"/>
        <v>2.3.2.1.2.2.</v>
      </c>
    </row>
    <row r="382" spans="1:39">
      <c r="A382" s="251">
        <v>2022</v>
      </c>
      <c r="B382" s="251" t="s">
        <v>533</v>
      </c>
      <c r="C382" s="251" t="s">
        <v>534</v>
      </c>
      <c r="D382" s="251" t="s">
        <v>535</v>
      </c>
      <c r="E382" s="251" t="s">
        <v>536</v>
      </c>
      <c r="F382" s="251" t="s">
        <v>491</v>
      </c>
      <c r="G382" s="251" t="s">
        <v>537</v>
      </c>
      <c r="H382" s="251" t="s">
        <v>538</v>
      </c>
      <c r="I382" s="251" t="s">
        <v>656</v>
      </c>
      <c r="J382" s="251" t="s">
        <v>540</v>
      </c>
      <c r="K382" s="251" t="s">
        <v>668</v>
      </c>
      <c r="L382" s="251" t="s">
        <v>542</v>
      </c>
      <c r="M382" s="251" t="s">
        <v>543</v>
      </c>
      <c r="N382" s="251" t="s">
        <v>544</v>
      </c>
      <c r="O382" s="251" t="s">
        <v>644</v>
      </c>
      <c r="P382" s="251" t="s">
        <v>669</v>
      </c>
      <c r="Q382" s="251" t="s">
        <v>659</v>
      </c>
      <c r="R382" s="251">
        <v>22278</v>
      </c>
      <c r="S382" s="251" t="s">
        <v>699</v>
      </c>
      <c r="T382" s="251" t="s">
        <v>700</v>
      </c>
      <c r="U382" s="251" t="s">
        <v>645</v>
      </c>
      <c r="V382" s="251" t="s">
        <v>581</v>
      </c>
      <c r="W382" s="251" t="s">
        <v>582</v>
      </c>
      <c r="X382" s="251" t="s">
        <v>551</v>
      </c>
      <c r="Y382" s="251" t="s">
        <v>552</v>
      </c>
      <c r="Z382" s="251" t="s">
        <v>564</v>
      </c>
      <c r="AA382" s="251" t="s">
        <v>565</v>
      </c>
      <c r="AB382" s="251" t="s">
        <v>613</v>
      </c>
      <c r="AC382" s="251" t="s">
        <v>614</v>
      </c>
      <c r="AD382" s="251" t="s">
        <v>614</v>
      </c>
      <c r="AE382" s="255">
        <v>39996</v>
      </c>
      <c r="AF382" s="251" t="str">
        <f t="shared" si="20"/>
        <v>5.</v>
      </c>
      <c r="AG382" s="251" t="str">
        <f t="shared" si="20"/>
        <v>2.</v>
      </c>
      <c r="AH382" s="251" t="str">
        <f t="shared" si="20"/>
        <v>3.</v>
      </c>
      <c r="AI382" s="251" t="str">
        <f t="shared" si="19"/>
        <v>2.</v>
      </c>
      <c r="AJ382" s="251" t="str">
        <f t="shared" si="19"/>
        <v>8.</v>
      </c>
      <c r="AK382" s="251" t="str">
        <f t="shared" si="19"/>
        <v>1.</v>
      </c>
      <c r="AL382" s="251" t="str">
        <f t="shared" si="17"/>
        <v>1.</v>
      </c>
      <c r="AM382" s="251" t="str">
        <f t="shared" si="16"/>
        <v>2.3.2.8.1.1.</v>
      </c>
    </row>
    <row r="383" spans="1:39">
      <c r="A383" s="251">
        <v>2022</v>
      </c>
      <c r="B383" s="251" t="s">
        <v>533</v>
      </c>
      <c r="C383" s="251" t="s">
        <v>534</v>
      </c>
      <c r="D383" s="251" t="s">
        <v>535</v>
      </c>
      <c r="E383" s="251" t="s">
        <v>536</v>
      </c>
      <c r="F383" s="251" t="s">
        <v>491</v>
      </c>
      <c r="G383" s="251" t="s">
        <v>537</v>
      </c>
      <c r="H383" s="251" t="s">
        <v>538</v>
      </c>
      <c r="I383" s="251" t="s">
        <v>656</v>
      </c>
      <c r="J383" s="251" t="s">
        <v>540</v>
      </c>
      <c r="K383" s="251" t="s">
        <v>668</v>
      </c>
      <c r="L383" s="251" t="s">
        <v>542</v>
      </c>
      <c r="M383" s="251" t="s">
        <v>543</v>
      </c>
      <c r="N383" s="251" t="s">
        <v>544</v>
      </c>
      <c r="O383" s="251" t="s">
        <v>644</v>
      </c>
      <c r="P383" s="251" t="s">
        <v>669</v>
      </c>
      <c r="Q383" s="251" t="s">
        <v>659</v>
      </c>
      <c r="R383" s="251">
        <v>22278</v>
      </c>
      <c r="S383" s="251" t="s">
        <v>699</v>
      </c>
      <c r="T383" s="251" t="s">
        <v>700</v>
      </c>
      <c r="U383" s="251" t="s">
        <v>645</v>
      </c>
      <c r="V383" s="251" t="s">
        <v>581</v>
      </c>
      <c r="W383" s="251" t="s">
        <v>582</v>
      </c>
      <c r="X383" s="251" t="s">
        <v>551</v>
      </c>
      <c r="Y383" s="251" t="s">
        <v>552</v>
      </c>
      <c r="Z383" s="251" t="s">
        <v>564</v>
      </c>
      <c r="AA383" s="251" t="s">
        <v>565</v>
      </c>
      <c r="AB383" s="251" t="s">
        <v>613</v>
      </c>
      <c r="AC383" s="251" t="s">
        <v>614</v>
      </c>
      <c r="AD383" s="251" t="s">
        <v>615</v>
      </c>
      <c r="AE383" s="255">
        <v>3333</v>
      </c>
      <c r="AF383" s="251" t="str">
        <f t="shared" si="20"/>
        <v>5.</v>
      </c>
      <c r="AG383" s="251" t="str">
        <f t="shared" si="20"/>
        <v>2.</v>
      </c>
      <c r="AH383" s="251" t="str">
        <f t="shared" si="20"/>
        <v>3.</v>
      </c>
      <c r="AI383" s="251" t="str">
        <f t="shared" si="19"/>
        <v>2.</v>
      </c>
      <c r="AJ383" s="251" t="str">
        <f t="shared" si="19"/>
        <v>8.</v>
      </c>
      <c r="AK383" s="251" t="str">
        <f t="shared" si="19"/>
        <v>1.</v>
      </c>
      <c r="AL383" s="251" t="str">
        <f t="shared" si="17"/>
        <v>2.</v>
      </c>
      <c r="AM383" s="251" t="str">
        <f t="shared" si="16"/>
        <v>2.3.2.8.1.2.</v>
      </c>
    </row>
    <row r="384" spans="1:39">
      <c r="A384" s="251">
        <v>2022</v>
      </c>
      <c r="B384" s="251" t="s">
        <v>533</v>
      </c>
      <c r="C384" s="251" t="s">
        <v>534</v>
      </c>
      <c r="D384" s="251" t="s">
        <v>535</v>
      </c>
      <c r="E384" s="251" t="s">
        <v>536</v>
      </c>
      <c r="F384" s="251" t="s">
        <v>491</v>
      </c>
      <c r="G384" s="251" t="s">
        <v>537</v>
      </c>
      <c r="H384" s="251" t="s">
        <v>538</v>
      </c>
      <c r="I384" s="251" t="s">
        <v>656</v>
      </c>
      <c r="J384" s="251" t="s">
        <v>540</v>
      </c>
      <c r="K384" s="251" t="s">
        <v>668</v>
      </c>
      <c r="L384" s="251" t="s">
        <v>542</v>
      </c>
      <c r="M384" s="251" t="s">
        <v>543</v>
      </c>
      <c r="N384" s="251" t="s">
        <v>544</v>
      </c>
      <c r="O384" s="251" t="s">
        <v>644</v>
      </c>
      <c r="P384" s="251" t="s">
        <v>669</v>
      </c>
      <c r="Q384" s="251" t="s">
        <v>659</v>
      </c>
      <c r="R384" s="251">
        <v>22278</v>
      </c>
      <c r="S384" s="251" t="s">
        <v>699</v>
      </c>
      <c r="T384" s="251" t="s">
        <v>700</v>
      </c>
      <c r="U384" s="251" t="s">
        <v>645</v>
      </c>
      <c r="V384" s="251" t="s">
        <v>581</v>
      </c>
      <c r="W384" s="251" t="s">
        <v>582</v>
      </c>
      <c r="X384" s="251" t="s">
        <v>551</v>
      </c>
      <c r="Y384" s="251" t="s">
        <v>552</v>
      </c>
      <c r="Z384" s="251" t="s">
        <v>564</v>
      </c>
      <c r="AA384" s="251" t="s">
        <v>565</v>
      </c>
      <c r="AB384" s="251" t="s">
        <v>613</v>
      </c>
      <c r="AC384" s="251" t="s">
        <v>614</v>
      </c>
      <c r="AD384" s="251" t="s">
        <v>616</v>
      </c>
      <c r="AE384" s="255">
        <v>1200</v>
      </c>
      <c r="AF384" s="251" t="str">
        <f t="shared" si="20"/>
        <v>5.</v>
      </c>
      <c r="AG384" s="251" t="str">
        <f t="shared" si="20"/>
        <v>2.</v>
      </c>
      <c r="AH384" s="251" t="str">
        <f t="shared" si="20"/>
        <v>3.</v>
      </c>
      <c r="AI384" s="251" t="str">
        <f t="shared" si="19"/>
        <v>2.</v>
      </c>
      <c r="AJ384" s="251" t="str">
        <f t="shared" si="19"/>
        <v>8.</v>
      </c>
      <c r="AK384" s="251" t="str">
        <f t="shared" si="19"/>
        <v>1.</v>
      </c>
      <c r="AL384" s="251" t="str">
        <f t="shared" si="17"/>
        <v>4.</v>
      </c>
      <c r="AM384" s="251" t="str">
        <f t="shared" si="16"/>
        <v>2.3.2.8.1.4.</v>
      </c>
    </row>
    <row r="385" spans="1:39">
      <c r="A385" s="251">
        <v>2022</v>
      </c>
      <c r="B385" s="251" t="s">
        <v>533</v>
      </c>
      <c r="C385" s="251" t="s">
        <v>534</v>
      </c>
      <c r="D385" s="251" t="s">
        <v>535</v>
      </c>
      <c r="E385" s="251" t="s">
        <v>536</v>
      </c>
      <c r="F385" s="251" t="s">
        <v>491</v>
      </c>
      <c r="G385" s="251" t="s">
        <v>537</v>
      </c>
      <c r="H385" s="251" t="s">
        <v>538</v>
      </c>
      <c r="I385" s="251" t="s">
        <v>656</v>
      </c>
      <c r="J385" s="251" t="s">
        <v>540</v>
      </c>
      <c r="K385" s="251" t="s">
        <v>668</v>
      </c>
      <c r="L385" s="251" t="s">
        <v>542</v>
      </c>
      <c r="M385" s="251" t="s">
        <v>543</v>
      </c>
      <c r="N385" s="251" t="s">
        <v>544</v>
      </c>
      <c r="O385" s="251" t="s">
        <v>646</v>
      </c>
      <c r="P385" s="251" t="s">
        <v>669</v>
      </c>
      <c r="Q385" s="251" t="s">
        <v>659</v>
      </c>
      <c r="R385" s="251">
        <v>15191</v>
      </c>
      <c r="S385" s="251" t="s">
        <v>701</v>
      </c>
      <c r="T385" s="251" t="s">
        <v>702</v>
      </c>
      <c r="U385" s="251" t="s">
        <v>645</v>
      </c>
      <c r="V385" s="251" t="s">
        <v>581</v>
      </c>
      <c r="W385" s="251" t="s">
        <v>582</v>
      </c>
      <c r="X385" s="251" t="s">
        <v>551</v>
      </c>
      <c r="Y385" s="251" t="s">
        <v>552</v>
      </c>
      <c r="Z385" s="251" t="s">
        <v>564</v>
      </c>
      <c r="AA385" s="251" t="s">
        <v>565</v>
      </c>
      <c r="AB385" s="251" t="s">
        <v>594</v>
      </c>
      <c r="AC385" s="251" t="s">
        <v>595</v>
      </c>
      <c r="AD385" s="251" t="s">
        <v>642</v>
      </c>
      <c r="AE385" s="255">
        <v>1000</v>
      </c>
      <c r="AF385" s="251" t="str">
        <f t="shared" si="20"/>
        <v>5.</v>
      </c>
      <c r="AG385" s="251" t="str">
        <f t="shared" si="20"/>
        <v>2.</v>
      </c>
      <c r="AH385" s="251" t="str">
        <f t="shared" si="20"/>
        <v>3.</v>
      </c>
      <c r="AI385" s="251" t="str">
        <f t="shared" si="19"/>
        <v>2.</v>
      </c>
      <c r="AJ385" s="251" t="str">
        <f t="shared" si="19"/>
        <v>1.</v>
      </c>
      <c r="AK385" s="251" t="str">
        <f t="shared" si="19"/>
        <v>2.</v>
      </c>
      <c r="AL385" s="251" t="str">
        <f t="shared" si="17"/>
        <v>1.</v>
      </c>
      <c r="AM385" s="251" t="str">
        <f t="shared" si="16"/>
        <v>2.3.2.1.2.1.</v>
      </c>
    </row>
    <row r="386" spans="1:39">
      <c r="A386" s="251">
        <v>2022</v>
      </c>
      <c r="B386" s="251" t="s">
        <v>533</v>
      </c>
      <c r="C386" s="251" t="s">
        <v>534</v>
      </c>
      <c r="D386" s="251" t="s">
        <v>535</v>
      </c>
      <c r="E386" s="251" t="s">
        <v>536</v>
      </c>
      <c r="F386" s="251" t="s">
        <v>491</v>
      </c>
      <c r="G386" s="251" t="s">
        <v>537</v>
      </c>
      <c r="H386" s="251" t="s">
        <v>538</v>
      </c>
      <c r="I386" s="251" t="s">
        <v>656</v>
      </c>
      <c r="J386" s="251" t="s">
        <v>540</v>
      </c>
      <c r="K386" s="251" t="s">
        <v>668</v>
      </c>
      <c r="L386" s="251" t="s">
        <v>542</v>
      </c>
      <c r="M386" s="251" t="s">
        <v>543</v>
      </c>
      <c r="N386" s="251" t="s">
        <v>544</v>
      </c>
      <c r="O386" s="251" t="s">
        <v>646</v>
      </c>
      <c r="P386" s="251" t="s">
        <v>669</v>
      </c>
      <c r="Q386" s="251" t="s">
        <v>659</v>
      </c>
      <c r="R386" s="251">
        <v>15191</v>
      </c>
      <c r="S386" s="251" t="s">
        <v>701</v>
      </c>
      <c r="T386" s="251" t="s">
        <v>702</v>
      </c>
      <c r="U386" s="251" t="s">
        <v>645</v>
      </c>
      <c r="V386" s="251" t="s">
        <v>581</v>
      </c>
      <c r="W386" s="251" t="s">
        <v>582</v>
      </c>
      <c r="X386" s="251" t="s">
        <v>551</v>
      </c>
      <c r="Y386" s="251" t="s">
        <v>552</v>
      </c>
      <c r="Z386" s="251" t="s">
        <v>564</v>
      </c>
      <c r="AA386" s="251" t="s">
        <v>565</v>
      </c>
      <c r="AB386" s="251" t="s">
        <v>594</v>
      </c>
      <c r="AC386" s="251" t="s">
        <v>595</v>
      </c>
      <c r="AD386" s="251" t="s">
        <v>643</v>
      </c>
      <c r="AE386" s="255">
        <v>1000</v>
      </c>
      <c r="AF386" s="251" t="str">
        <f t="shared" si="20"/>
        <v>5.</v>
      </c>
      <c r="AG386" s="251" t="str">
        <f t="shared" si="20"/>
        <v>2.</v>
      </c>
      <c r="AH386" s="251" t="str">
        <f t="shared" si="20"/>
        <v>3.</v>
      </c>
      <c r="AI386" s="251" t="str">
        <f t="shared" si="19"/>
        <v>2.</v>
      </c>
      <c r="AJ386" s="251" t="str">
        <f t="shared" si="19"/>
        <v>1.</v>
      </c>
      <c r="AK386" s="251" t="str">
        <f t="shared" si="19"/>
        <v>2.</v>
      </c>
      <c r="AL386" s="251" t="str">
        <f t="shared" si="17"/>
        <v>2.</v>
      </c>
      <c r="AM386" s="251" t="str">
        <f t="shared" si="16"/>
        <v>2.3.2.1.2.2.</v>
      </c>
    </row>
    <row r="387" spans="1:39">
      <c r="A387" s="251">
        <v>2022</v>
      </c>
      <c r="B387" s="251" t="s">
        <v>533</v>
      </c>
      <c r="C387" s="251" t="s">
        <v>534</v>
      </c>
      <c r="D387" s="251" t="s">
        <v>535</v>
      </c>
      <c r="E387" s="251" t="s">
        <v>536</v>
      </c>
      <c r="F387" s="251" t="s">
        <v>491</v>
      </c>
      <c r="G387" s="251" t="s">
        <v>537</v>
      </c>
      <c r="H387" s="251" t="s">
        <v>538</v>
      </c>
      <c r="I387" s="251" t="s">
        <v>656</v>
      </c>
      <c r="J387" s="251" t="s">
        <v>540</v>
      </c>
      <c r="K387" s="251" t="s">
        <v>668</v>
      </c>
      <c r="L387" s="251" t="s">
        <v>542</v>
      </c>
      <c r="M387" s="251" t="s">
        <v>543</v>
      </c>
      <c r="N387" s="251" t="s">
        <v>544</v>
      </c>
      <c r="O387" s="251" t="s">
        <v>703</v>
      </c>
      <c r="P387" s="251" t="s">
        <v>669</v>
      </c>
      <c r="Q387" s="251" t="s">
        <v>659</v>
      </c>
      <c r="R387" s="251">
        <v>14312</v>
      </c>
      <c r="S387" s="251" t="s">
        <v>704</v>
      </c>
      <c r="T387" s="251" t="s">
        <v>705</v>
      </c>
      <c r="U387" s="251" t="s">
        <v>645</v>
      </c>
      <c r="V387" s="251" t="s">
        <v>581</v>
      </c>
      <c r="W387" s="251" t="s">
        <v>582</v>
      </c>
      <c r="X387" s="251" t="s">
        <v>551</v>
      </c>
      <c r="Y387" s="251" t="s">
        <v>552</v>
      </c>
      <c r="Z387" s="251" t="s">
        <v>564</v>
      </c>
      <c r="AA387" s="251" t="s">
        <v>565</v>
      </c>
      <c r="AB387" s="251" t="s">
        <v>604</v>
      </c>
      <c r="AC387" s="251" t="s">
        <v>607</v>
      </c>
      <c r="AD387" s="251" t="s">
        <v>608</v>
      </c>
      <c r="AE387" s="255">
        <v>2661</v>
      </c>
      <c r="AF387" s="251" t="str">
        <f t="shared" si="20"/>
        <v>5.</v>
      </c>
      <c r="AG387" s="251" t="str">
        <f t="shared" si="20"/>
        <v>2.</v>
      </c>
      <c r="AH387" s="251" t="str">
        <f t="shared" si="20"/>
        <v>3.</v>
      </c>
      <c r="AI387" s="251" t="str">
        <f t="shared" si="19"/>
        <v>2.</v>
      </c>
      <c r="AJ387" s="251" t="str">
        <f t="shared" si="19"/>
        <v>4.</v>
      </c>
      <c r="AK387" s="251" t="str">
        <f t="shared" si="19"/>
        <v>7.</v>
      </c>
      <c r="AL387" s="251" t="str">
        <f t="shared" si="17"/>
        <v>1.</v>
      </c>
      <c r="AM387" s="251" t="str">
        <f t="shared" ref="AM387:AM450" si="21">CONCATENATE(AG387,AH387,AI387,AJ387,AK387,AL387)</f>
        <v>2.3.2.4.7.1.</v>
      </c>
    </row>
    <row r="388" spans="1:39">
      <c r="A388" s="251">
        <v>2022</v>
      </c>
      <c r="B388" s="251" t="s">
        <v>533</v>
      </c>
      <c r="C388" s="251" t="s">
        <v>534</v>
      </c>
      <c r="D388" s="251" t="s">
        <v>535</v>
      </c>
      <c r="E388" s="251" t="s">
        <v>536</v>
      </c>
      <c r="F388" s="251" t="s">
        <v>491</v>
      </c>
      <c r="G388" s="251" t="s">
        <v>537</v>
      </c>
      <c r="H388" s="251" t="s">
        <v>538</v>
      </c>
      <c r="I388" s="251" t="s">
        <v>656</v>
      </c>
      <c r="J388" s="251" t="s">
        <v>540</v>
      </c>
      <c r="K388" s="251" t="s">
        <v>668</v>
      </c>
      <c r="L388" s="251" t="s">
        <v>542</v>
      </c>
      <c r="M388" s="251" t="s">
        <v>543</v>
      </c>
      <c r="N388" s="251" t="s">
        <v>544</v>
      </c>
      <c r="O388" s="251" t="s">
        <v>703</v>
      </c>
      <c r="P388" s="251" t="s">
        <v>669</v>
      </c>
      <c r="Q388" s="251" t="s">
        <v>659</v>
      </c>
      <c r="R388" s="251">
        <v>14312</v>
      </c>
      <c r="S388" s="251" t="s">
        <v>704</v>
      </c>
      <c r="T388" s="251" t="s">
        <v>705</v>
      </c>
      <c r="U388" s="251" t="s">
        <v>645</v>
      </c>
      <c r="V388" s="251" t="s">
        <v>581</v>
      </c>
      <c r="W388" s="251" t="s">
        <v>582</v>
      </c>
      <c r="X388" s="251" t="s">
        <v>551</v>
      </c>
      <c r="Y388" s="251" t="s">
        <v>552</v>
      </c>
      <c r="Z388" s="251" t="s">
        <v>564</v>
      </c>
      <c r="AA388" s="251" t="s">
        <v>565</v>
      </c>
      <c r="AB388" s="251" t="s">
        <v>613</v>
      </c>
      <c r="AC388" s="251" t="s">
        <v>614</v>
      </c>
      <c r="AD388" s="251" t="s">
        <v>614</v>
      </c>
      <c r="AE388" s="255">
        <v>22775</v>
      </c>
      <c r="AF388" s="251" t="str">
        <f t="shared" si="20"/>
        <v>5.</v>
      </c>
      <c r="AG388" s="251" t="str">
        <f t="shared" si="20"/>
        <v>2.</v>
      </c>
      <c r="AH388" s="251" t="str">
        <f t="shared" si="20"/>
        <v>3.</v>
      </c>
      <c r="AI388" s="251" t="str">
        <f t="shared" si="19"/>
        <v>2.</v>
      </c>
      <c r="AJ388" s="251" t="str">
        <f t="shared" si="19"/>
        <v>8.</v>
      </c>
      <c r="AK388" s="251" t="str">
        <f t="shared" si="19"/>
        <v>1.</v>
      </c>
      <c r="AL388" s="251" t="str">
        <f t="shared" si="17"/>
        <v>1.</v>
      </c>
      <c r="AM388" s="251" t="str">
        <f t="shared" si="21"/>
        <v>2.3.2.8.1.1.</v>
      </c>
    </row>
    <row r="389" spans="1:39">
      <c r="A389" s="251">
        <v>2022</v>
      </c>
      <c r="B389" s="251" t="s">
        <v>533</v>
      </c>
      <c r="C389" s="251" t="s">
        <v>534</v>
      </c>
      <c r="D389" s="251" t="s">
        <v>535</v>
      </c>
      <c r="E389" s="251" t="s">
        <v>536</v>
      </c>
      <c r="F389" s="251" t="s">
        <v>491</v>
      </c>
      <c r="G389" s="251" t="s">
        <v>537</v>
      </c>
      <c r="H389" s="251" t="s">
        <v>538</v>
      </c>
      <c r="I389" s="251" t="s">
        <v>656</v>
      </c>
      <c r="J389" s="251" t="s">
        <v>540</v>
      </c>
      <c r="K389" s="251" t="s">
        <v>668</v>
      </c>
      <c r="L389" s="251" t="s">
        <v>542</v>
      </c>
      <c r="M389" s="251" t="s">
        <v>543</v>
      </c>
      <c r="N389" s="251" t="s">
        <v>544</v>
      </c>
      <c r="O389" s="251" t="s">
        <v>703</v>
      </c>
      <c r="P389" s="251" t="s">
        <v>669</v>
      </c>
      <c r="Q389" s="251" t="s">
        <v>659</v>
      </c>
      <c r="R389" s="251">
        <v>14312</v>
      </c>
      <c r="S389" s="251" t="s">
        <v>704</v>
      </c>
      <c r="T389" s="251" t="s">
        <v>705</v>
      </c>
      <c r="U389" s="251" t="s">
        <v>645</v>
      </c>
      <c r="V389" s="251" t="s">
        <v>581</v>
      </c>
      <c r="W389" s="251" t="s">
        <v>582</v>
      </c>
      <c r="X389" s="251" t="s">
        <v>551</v>
      </c>
      <c r="Y389" s="251" t="s">
        <v>552</v>
      </c>
      <c r="Z389" s="251" t="s">
        <v>564</v>
      </c>
      <c r="AA389" s="251" t="s">
        <v>565</v>
      </c>
      <c r="AB389" s="251" t="s">
        <v>613</v>
      </c>
      <c r="AC389" s="251" t="s">
        <v>614</v>
      </c>
      <c r="AD389" s="251" t="s">
        <v>615</v>
      </c>
      <c r="AE389" s="255">
        <v>1916</v>
      </c>
      <c r="AF389" s="251" t="str">
        <f t="shared" si="20"/>
        <v>5.</v>
      </c>
      <c r="AG389" s="251" t="str">
        <f t="shared" si="20"/>
        <v>2.</v>
      </c>
      <c r="AH389" s="251" t="str">
        <f t="shared" si="20"/>
        <v>3.</v>
      </c>
      <c r="AI389" s="251" t="str">
        <f t="shared" si="19"/>
        <v>2.</v>
      </c>
      <c r="AJ389" s="251" t="str">
        <f t="shared" si="19"/>
        <v>8.</v>
      </c>
      <c r="AK389" s="251" t="str">
        <f t="shared" si="19"/>
        <v>1.</v>
      </c>
      <c r="AL389" s="251" t="str">
        <f t="shared" si="19"/>
        <v>2.</v>
      </c>
      <c r="AM389" s="251" t="str">
        <f t="shared" si="21"/>
        <v>2.3.2.8.1.2.</v>
      </c>
    </row>
    <row r="390" spans="1:39">
      <c r="A390" s="251">
        <v>2022</v>
      </c>
      <c r="B390" s="251" t="s">
        <v>533</v>
      </c>
      <c r="C390" s="251" t="s">
        <v>534</v>
      </c>
      <c r="D390" s="251" t="s">
        <v>535</v>
      </c>
      <c r="E390" s="251" t="s">
        <v>536</v>
      </c>
      <c r="F390" s="251" t="s">
        <v>491</v>
      </c>
      <c r="G390" s="251" t="s">
        <v>537</v>
      </c>
      <c r="H390" s="251" t="s">
        <v>538</v>
      </c>
      <c r="I390" s="251" t="s">
        <v>656</v>
      </c>
      <c r="J390" s="251" t="s">
        <v>540</v>
      </c>
      <c r="K390" s="251" t="s">
        <v>668</v>
      </c>
      <c r="L390" s="251" t="s">
        <v>542</v>
      </c>
      <c r="M390" s="251" t="s">
        <v>543</v>
      </c>
      <c r="N390" s="251" t="s">
        <v>544</v>
      </c>
      <c r="O390" s="251" t="s">
        <v>703</v>
      </c>
      <c r="P390" s="251" t="s">
        <v>669</v>
      </c>
      <c r="Q390" s="251" t="s">
        <v>659</v>
      </c>
      <c r="R390" s="251">
        <v>14312</v>
      </c>
      <c r="S390" s="251" t="s">
        <v>704</v>
      </c>
      <c r="T390" s="251" t="s">
        <v>705</v>
      </c>
      <c r="U390" s="251" t="s">
        <v>645</v>
      </c>
      <c r="V390" s="251" t="s">
        <v>581</v>
      </c>
      <c r="W390" s="251" t="s">
        <v>582</v>
      </c>
      <c r="X390" s="251" t="s">
        <v>551</v>
      </c>
      <c r="Y390" s="251" t="s">
        <v>552</v>
      </c>
      <c r="Z390" s="251" t="s">
        <v>564</v>
      </c>
      <c r="AA390" s="251" t="s">
        <v>565</v>
      </c>
      <c r="AB390" s="251" t="s">
        <v>613</v>
      </c>
      <c r="AC390" s="251" t="s">
        <v>614</v>
      </c>
      <c r="AD390" s="251" t="s">
        <v>616</v>
      </c>
      <c r="AE390" s="255">
        <v>600</v>
      </c>
      <c r="AF390" s="251" t="str">
        <f t="shared" si="20"/>
        <v>5.</v>
      </c>
      <c r="AG390" s="251" t="str">
        <f t="shared" si="20"/>
        <v>2.</v>
      </c>
      <c r="AH390" s="251" t="str">
        <f t="shared" si="20"/>
        <v>3.</v>
      </c>
      <c r="AI390" s="251" t="str">
        <f t="shared" si="19"/>
        <v>2.</v>
      </c>
      <c r="AJ390" s="251" t="str">
        <f t="shared" si="19"/>
        <v>8.</v>
      </c>
      <c r="AK390" s="251" t="str">
        <f t="shared" si="19"/>
        <v>1.</v>
      </c>
      <c r="AL390" s="251" t="str">
        <f t="shared" si="19"/>
        <v>4.</v>
      </c>
      <c r="AM390" s="251" t="str">
        <f t="shared" si="21"/>
        <v>2.3.2.8.1.4.</v>
      </c>
    </row>
    <row r="391" spans="1:39">
      <c r="A391" s="251">
        <v>2022</v>
      </c>
      <c r="B391" s="251" t="s">
        <v>533</v>
      </c>
      <c r="C391" s="251" t="s">
        <v>534</v>
      </c>
      <c r="D391" s="251" t="s">
        <v>535</v>
      </c>
      <c r="E391" s="251" t="s">
        <v>536</v>
      </c>
      <c r="F391" s="251" t="s">
        <v>491</v>
      </c>
      <c r="G391" s="251" t="s">
        <v>537</v>
      </c>
      <c r="H391" s="251" t="s">
        <v>538</v>
      </c>
      <c r="I391" s="251" t="s">
        <v>706</v>
      </c>
      <c r="J391" s="251" t="s">
        <v>540</v>
      </c>
      <c r="K391" s="251" t="s">
        <v>707</v>
      </c>
      <c r="L391" s="251" t="s">
        <v>542</v>
      </c>
      <c r="M391" s="251" t="s">
        <v>543</v>
      </c>
      <c r="N391" s="251" t="s">
        <v>544</v>
      </c>
      <c r="O391" s="251" t="s">
        <v>545</v>
      </c>
      <c r="P391" s="251" t="s">
        <v>708</v>
      </c>
      <c r="Q391" s="251" t="s">
        <v>709</v>
      </c>
      <c r="R391" s="251">
        <v>59449</v>
      </c>
      <c r="S391" s="251" t="s">
        <v>670</v>
      </c>
      <c r="T391" s="251" t="s">
        <v>671</v>
      </c>
      <c r="U391" s="251" t="s">
        <v>671</v>
      </c>
      <c r="V391" s="251" t="s">
        <v>581</v>
      </c>
      <c r="W391" s="251" t="s">
        <v>582</v>
      </c>
      <c r="X391" s="251" t="s">
        <v>551</v>
      </c>
      <c r="Y391" s="251" t="s">
        <v>552</v>
      </c>
      <c r="Z391" s="251" t="s">
        <v>553</v>
      </c>
      <c r="AA391" s="251" t="s">
        <v>554</v>
      </c>
      <c r="AB391" s="251" t="s">
        <v>555</v>
      </c>
      <c r="AC391" s="251" t="s">
        <v>555</v>
      </c>
      <c r="AD391" s="251" t="s">
        <v>556</v>
      </c>
      <c r="AE391" s="255">
        <v>325830</v>
      </c>
      <c r="AF391" s="251" t="str">
        <f t="shared" si="20"/>
        <v>5.</v>
      </c>
      <c r="AG391" s="251" t="str">
        <f t="shared" si="20"/>
        <v>2.</v>
      </c>
      <c r="AH391" s="251" t="str">
        <f t="shared" si="20"/>
        <v>1.</v>
      </c>
      <c r="AI391" s="251" t="str">
        <f t="shared" si="19"/>
        <v>1.</v>
      </c>
      <c r="AJ391" s="251" t="str">
        <f t="shared" si="19"/>
        <v>1.</v>
      </c>
      <c r="AK391" s="251" t="str">
        <f t="shared" si="19"/>
        <v>1.</v>
      </c>
      <c r="AL391" s="251" t="str">
        <f t="shared" si="19"/>
        <v>4.</v>
      </c>
      <c r="AM391" s="251" t="str">
        <f t="shared" si="21"/>
        <v>2.1.1.1.1.4.</v>
      </c>
    </row>
    <row r="392" spans="1:39">
      <c r="A392" s="251">
        <v>2022</v>
      </c>
      <c r="B392" s="251" t="s">
        <v>533</v>
      </c>
      <c r="C392" s="251" t="s">
        <v>534</v>
      </c>
      <c r="D392" s="251" t="s">
        <v>535</v>
      </c>
      <c r="E392" s="251" t="s">
        <v>536</v>
      </c>
      <c r="F392" s="251" t="s">
        <v>491</v>
      </c>
      <c r="G392" s="251" t="s">
        <v>537</v>
      </c>
      <c r="H392" s="251" t="s">
        <v>538</v>
      </c>
      <c r="I392" s="251" t="s">
        <v>706</v>
      </c>
      <c r="J392" s="251" t="s">
        <v>540</v>
      </c>
      <c r="K392" s="251" t="s">
        <v>707</v>
      </c>
      <c r="L392" s="251" t="s">
        <v>542</v>
      </c>
      <c r="M392" s="251" t="s">
        <v>543</v>
      </c>
      <c r="N392" s="251" t="s">
        <v>544</v>
      </c>
      <c r="O392" s="251" t="s">
        <v>545</v>
      </c>
      <c r="P392" s="251" t="s">
        <v>708</v>
      </c>
      <c r="Q392" s="251" t="s">
        <v>709</v>
      </c>
      <c r="R392" s="251">
        <v>59449</v>
      </c>
      <c r="S392" s="251" t="s">
        <v>670</v>
      </c>
      <c r="T392" s="251" t="s">
        <v>671</v>
      </c>
      <c r="U392" s="251" t="s">
        <v>671</v>
      </c>
      <c r="V392" s="251" t="s">
        <v>581</v>
      </c>
      <c r="W392" s="251" t="s">
        <v>582</v>
      </c>
      <c r="X392" s="251" t="s">
        <v>551</v>
      </c>
      <c r="Y392" s="251" t="s">
        <v>552</v>
      </c>
      <c r="Z392" s="251" t="s">
        <v>553</v>
      </c>
      <c r="AA392" s="251" t="s">
        <v>554</v>
      </c>
      <c r="AB392" s="251" t="s">
        <v>557</v>
      </c>
      <c r="AC392" s="251" t="s">
        <v>558</v>
      </c>
      <c r="AD392" s="251" t="s">
        <v>559</v>
      </c>
      <c r="AE392" s="255">
        <v>53330</v>
      </c>
      <c r="AF392" s="251" t="str">
        <f t="shared" si="20"/>
        <v>5.</v>
      </c>
      <c r="AG392" s="251" t="str">
        <f t="shared" si="20"/>
        <v>2.</v>
      </c>
      <c r="AH392" s="251" t="str">
        <f t="shared" si="20"/>
        <v>1.</v>
      </c>
      <c r="AI392" s="251" t="str">
        <f t="shared" si="19"/>
        <v>1.</v>
      </c>
      <c r="AJ392" s="251" t="str">
        <f t="shared" si="19"/>
        <v>9.</v>
      </c>
      <c r="AK392" s="251" t="str">
        <f t="shared" si="19"/>
        <v>1.</v>
      </c>
      <c r="AL392" s="251" t="str">
        <f t="shared" si="19"/>
        <v>1.</v>
      </c>
      <c r="AM392" s="251" t="str">
        <f t="shared" si="21"/>
        <v>2.1.1.9.1.1.</v>
      </c>
    </row>
    <row r="393" spans="1:39">
      <c r="A393" s="251">
        <v>2022</v>
      </c>
      <c r="B393" s="251" t="s">
        <v>533</v>
      </c>
      <c r="C393" s="251" t="s">
        <v>534</v>
      </c>
      <c r="D393" s="251" t="s">
        <v>535</v>
      </c>
      <c r="E393" s="251" t="s">
        <v>536</v>
      </c>
      <c r="F393" s="251" t="s">
        <v>491</v>
      </c>
      <c r="G393" s="251" t="s">
        <v>537</v>
      </c>
      <c r="H393" s="251" t="s">
        <v>538</v>
      </c>
      <c r="I393" s="251" t="s">
        <v>706</v>
      </c>
      <c r="J393" s="251" t="s">
        <v>540</v>
      </c>
      <c r="K393" s="251" t="s">
        <v>707</v>
      </c>
      <c r="L393" s="251" t="s">
        <v>542</v>
      </c>
      <c r="M393" s="251" t="s">
        <v>543</v>
      </c>
      <c r="N393" s="251" t="s">
        <v>544</v>
      </c>
      <c r="O393" s="251" t="s">
        <v>545</v>
      </c>
      <c r="P393" s="251" t="s">
        <v>708</v>
      </c>
      <c r="Q393" s="251" t="s">
        <v>709</v>
      </c>
      <c r="R393" s="251">
        <v>59449</v>
      </c>
      <c r="S393" s="251" t="s">
        <v>670</v>
      </c>
      <c r="T393" s="251" t="s">
        <v>671</v>
      </c>
      <c r="U393" s="251" t="s">
        <v>671</v>
      </c>
      <c r="V393" s="251" t="s">
        <v>581</v>
      </c>
      <c r="W393" s="251" t="s">
        <v>582</v>
      </c>
      <c r="X393" s="251" t="s">
        <v>551</v>
      </c>
      <c r="Y393" s="251" t="s">
        <v>552</v>
      </c>
      <c r="Z393" s="251" t="s">
        <v>553</v>
      </c>
      <c r="AA393" s="251" t="s">
        <v>554</v>
      </c>
      <c r="AB393" s="251" t="s">
        <v>557</v>
      </c>
      <c r="AC393" s="251" t="s">
        <v>558</v>
      </c>
      <c r="AD393" s="251" t="s">
        <v>560</v>
      </c>
      <c r="AE393" s="255">
        <v>5050</v>
      </c>
      <c r="AF393" s="251" t="str">
        <f t="shared" si="20"/>
        <v>5.</v>
      </c>
      <c r="AG393" s="251" t="str">
        <f t="shared" si="20"/>
        <v>2.</v>
      </c>
      <c r="AH393" s="251" t="str">
        <f t="shared" si="20"/>
        <v>1.</v>
      </c>
      <c r="AI393" s="251" t="str">
        <f t="shared" si="19"/>
        <v>1.</v>
      </c>
      <c r="AJ393" s="251" t="str">
        <f t="shared" si="19"/>
        <v>9.</v>
      </c>
      <c r="AK393" s="251" t="str">
        <f t="shared" si="19"/>
        <v>1.</v>
      </c>
      <c r="AL393" s="251" t="str">
        <f t="shared" si="19"/>
        <v>3.</v>
      </c>
      <c r="AM393" s="251" t="str">
        <f t="shared" si="21"/>
        <v>2.1.1.9.1.3.</v>
      </c>
    </row>
    <row r="394" spans="1:39">
      <c r="A394" s="251">
        <v>2022</v>
      </c>
      <c r="B394" s="251" t="s">
        <v>533</v>
      </c>
      <c r="C394" s="251" t="s">
        <v>534</v>
      </c>
      <c r="D394" s="251" t="s">
        <v>535</v>
      </c>
      <c r="E394" s="251" t="s">
        <v>536</v>
      </c>
      <c r="F394" s="251" t="s">
        <v>491</v>
      </c>
      <c r="G394" s="251" t="s">
        <v>537</v>
      </c>
      <c r="H394" s="251" t="s">
        <v>538</v>
      </c>
      <c r="I394" s="251" t="s">
        <v>706</v>
      </c>
      <c r="J394" s="251" t="s">
        <v>540</v>
      </c>
      <c r="K394" s="251" t="s">
        <v>707</v>
      </c>
      <c r="L394" s="251" t="s">
        <v>542</v>
      </c>
      <c r="M394" s="251" t="s">
        <v>543</v>
      </c>
      <c r="N394" s="251" t="s">
        <v>544</v>
      </c>
      <c r="O394" s="251" t="s">
        <v>545</v>
      </c>
      <c r="P394" s="251" t="s">
        <v>708</v>
      </c>
      <c r="Q394" s="251" t="s">
        <v>709</v>
      </c>
      <c r="R394" s="251">
        <v>59449</v>
      </c>
      <c r="S394" s="251" t="s">
        <v>670</v>
      </c>
      <c r="T394" s="251" t="s">
        <v>671</v>
      </c>
      <c r="U394" s="251" t="s">
        <v>671</v>
      </c>
      <c r="V394" s="251" t="s">
        <v>581</v>
      </c>
      <c r="W394" s="251" t="s">
        <v>582</v>
      </c>
      <c r="X394" s="251" t="s">
        <v>551</v>
      </c>
      <c r="Y394" s="251" t="s">
        <v>552</v>
      </c>
      <c r="Z394" s="251" t="s">
        <v>553</v>
      </c>
      <c r="AA394" s="251" t="s">
        <v>554</v>
      </c>
      <c r="AB394" s="251" t="s">
        <v>557</v>
      </c>
      <c r="AC394" s="251" t="s">
        <v>583</v>
      </c>
      <c r="AD394" s="251" t="s">
        <v>584</v>
      </c>
      <c r="AE394" s="255">
        <v>31109</v>
      </c>
      <c r="AF394" s="251" t="str">
        <f t="shared" si="20"/>
        <v>5.</v>
      </c>
      <c r="AG394" s="251" t="str">
        <f t="shared" si="20"/>
        <v>2.</v>
      </c>
      <c r="AH394" s="251" t="str">
        <f t="shared" si="20"/>
        <v>1.</v>
      </c>
      <c r="AI394" s="251" t="str">
        <f t="shared" si="19"/>
        <v>1.</v>
      </c>
      <c r="AJ394" s="251" t="str">
        <f t="shared" si="19"/>
        <v>9.</v>
      </c>
      <c r="AK394" s="251" t="str">
        <f t="shared" si="19"/>
        <v>2.</v>
      </c>
      <c r="AL394" s="251" t="str">
        <f t="shared" si="19"/>
        <v>1.</v>
      </c>
      <c r="AM394" s="251" t="str">
        <f t="shared" si="21"/>
        <v>2.1.1.9.2.1.</v>
      </c>
    </row>
    <row r="395" spans="1:39">
      <c r="A395" s="251">
        <v>2022</v>
      </c>
      <c r="B395" s="251" t="s">
        <v>533</v>
      </c>
      <c r="C395" s="251" t="s">
        <v>534</v>
      </c>
      <c r="D395" s="251" t="s">
        <v>535</v>
      </c>
      <c r="E395" s="251" t="s">
        <v>536</v>
      </c>
      <c r="F395" s="251" t="s">
        <v>491</v>
      </c>
      <c r="G395" s="251" t="s">
        <v>537</v>
      </c>
      <c r="H395" s="251" t="s">
        <v>538</v>
      </c>
      <c r="I395" s="251" t="s">
        <v>706</v>
      </c>
      <c r="J395" s="251" t="s">
        <v>540</v>
      </c>
      <c r="K395" s="251" t="s">
        <v>707</v>
      </c>
      <c r="L395" s="251" t="s">
        <v>542</v>
      </c>
      <c r="M395" s="251" t="s">
        <v>543</v>
      </c>
      <c r="N395" s="251" t="s">
        <v>544</v>
      </c>
      <c r="O395" s="251" t="s">
        <v>545</v>
      </c>
      <c r="P395" s="251" t="s">
        <v>708</v>
      </c>
      <c r="Q395" s="251" t="s">
        <v>709</v>
      </c>
      <c r="R395" s="251">
        <v>59449</v>
      </c>
      <c r="S395" s="251" t="s">
        <v>670</v>
      </c>
      <c r="T395" s="251" t="s">
        <v>671</v>
      </c>
      <c r="U395" s="251" t="s">
        <v>671</v>
      </c>
      <c r="V395" s="251" t="s">
        <v>581</v>
      </c>
      <c r="W395" s="251" t="s">
        <v>582</v>
      </c>
      <c r="X395" s="251" t="s">
        <v>551</v>
      </c>
      <c r="Y395" s="251" t="s">
        <v>552</v>
      </c>
      <c r="Z395" s="251" t="s">
        <v>553</v>
      </c>
      <c r="AA395" s="251" t="s">
        <v>554</v>
      </c>
      <c r="AB395" s="251" t="s">
        <v>557</v>
      </c>
      <c r="AC395" s="251" t="s">
        <v>585</v>
      </c>
      <c r="AD395" s="251" t="s">
        <v>586</v>
      </c>
      <c r="AE395" s="255">
        <v>4800</v>
      </c>
      <c r="AF395" s="251" t="str">
        <f t="shared" si="20"/>
        <v>5.</v>
      </c>
      <c r="AG395" s="251" t="str">
        <f t="shared" si="20"/>
        <v>2.</v>
      </c>
      <c r="AH395" s="251" t="str">
        <f t="shared" si="20"/>
        <v>1.</v>
      </c>
      <c r="AI395" s="251" t="str">
        <f t="shared" si="19"/>
        <v>1.</v>
      </c>
      <c r="AJ395" s="251" t="str">
        <f t="shared" si="19"/>
        <v>9.</v>
      </c>
      <c r="AK395" s="251" t="str">
        <f t="shared" si="19"/>
        <v>3.</v>
      </c>
      <c r="AL395" s="251" t="str">
        <f t="shared" si="19"/>
        <v>99</v>
      </c>
      <c r="AM395" s="251" t="str">
        <f t="shared" si="21"/>
        <v>2.1.1.9.3.99</v>
      </c>
    </row>
    <row r="396" spans="1:39">
      <c r="A396" s="251">
        <v>2022</v>
      </c>
      <c r="B396" s="251" t="s">
        <v>533</v>
      </c>
      <c r="C396" s="251" t="s">
        <v>534</v>
      </c>
      <c r="D396" s="251" t="s">
        <v>535</v>
      </c>
      <c r="E396" s="251" t="s">
        <v>536</v>
      </c>
      <c r="F396" s="251" t="s">
        <v>491</v>
      </c>
      <c r="G396" s="251" t="s">
        <v>537</v>
      </c>
      <c r="H396" s="251" t="s">
        <v>538</v>
      </c>
      <c r="I396" s="251" t="s">
        <v>706</v>
      </c>
      <c r="J396" s="251" t="s">
        <v>540</v>
      </c>
      <c r="K396" s="251" t="s">
        <v>707</v>
      </c>
      <c r="L396" s="251" t="s">
        <v>542</v>
      </c>
      <c r="M396" s="251" t="s">
        <v>543</v>
      </c>
      <c r="N396" s="251" t="s">
        <v>544</v>
      </c>
      <c r="O396" s="251" t="s">
        <v>545</v>
      </c>
      <c r="P396" s="251" t="s">
        <v>708</v>
      </c>
      <c r="Q396" s="251" t="s">
        <v>709</v>
      </c>
      <c r="R396" s="251">
        <v>59449</v>
      </c>
      <c r="S396" s="251" t="s">
        <v>670</v>
      </c>
      <c r="T396" s="251" t="s">
        <v>671</v>
      </c>
      <c r="U396" s="251" t="s">
        <v>671</v>
      </c>
      <c r="V396" s="251" t="s">
        <v>581</v>
      </c>
      <c r="W396" s="251" t="s">
        <v>582</v>
      </c>
      <c r="X396" s="251" t="s">
        <v>551</v>
      </c>
      <c r="Y396" s="251" t="s">
        <v>552</v>
      </c>
      <c r="Z396" s="251" t="s">
        <v>553</v>
      </c>
      <c r="AA396" s="251" t="s">
        <v>561</v>
      </c>
      <c r="AB396" s="251" t="s">
        <v>562</v>
      </c>
      <c r="AC396" s="251" t="s">
        <v>562</v>
      </c>
      <c r="AD396" s="251" t="s">
        <v>563</v>
      </c>
      <c r="AE396" s="255">
        <v>28798</v>
      </c>
      <c r="AF396" s="251" t="str">
        <f t="shared" si="20"/>
        <v>5.</v>
      </c>
      <c r="AG396" s="251" t="str">
        <f t="shared" si="20"/>
        <v>2.</v>
      </c>
      <c r="AH396" s="251" t="str">
        <f t="shared" si="20"/>
        <v>1.</v>
      </c>
      <c r="AI396" s="251" t="str">
        <f t="shared" si="19"/>
        <v>3.</v>
      </c>
      <c r="AJ396" s="251" t="str">
        <f t="shared" si="19"/>
        <v>1.</v>
      </c>
      <c r="AK396" s="251" t="str">
        <f t="shared" si="19"/>
        <v>1.</v>
      </c>
      <c r="AL396" s="251" t="str">
        <f t="shared" si="19"/>
        <v>5.</v>
      </c>
      <c r="AM396" s="251" t="str">
        <f t="shared" si="21"/>
        <v>2.1.3.1.1.5.</v>
      </c>
    </row>
    <row r="397" spans="1:39">
      <c r="A397" s="251">
        <v>2022</v>
      </c>
      <c r="B397" s="251" t="s">
        <v>533</v>
      </c>
      <c r="C397" s="251" t="s">
        <v>534</v>
      </c>
      <c r="D397" s="251" t="s">
        <v>535</v>
      </c>
      <c r="E397" s="251" t="s">
        <v>536</v>
      </c>
      <c r="F397" s="251" t="s">
        <v>491</v>
      </c>
      <c r="G397" s="251" t="s">
        <v>537</v>
      </c>
      <c r="H397" s="251" t="s">
        <v>538</v>
      </c>
      <c r="I397" s="251" t="s">
        <v>706</v>
      </c>
      <c r="J397" s="251" t="s">
        <v>540</v>
      </c>
      <c r="K397" s="251" t="s">
        <v>707</v>
      </c>
      <c r="L397" s="251" t="s">
        <v>542</v>
      </c>
      <c r="M397" s="251" t="s">
        <v>543</v>
      </c>
      <c r="N397" s="251" t="s">
        <v>544</v>
      </c>
      <c r="O397" s="251" t="s">
        <v>545</v>
      </c>
      <c r="P397" s="251" t="s">
        <v>708</v>
      </c>
      <c r="Q397" s="251" t="s">
        <v>709</v>
      </c>
      <c r="R397" s="251">
        <v>59449</v>
      </c>
      <c r="S397" s="251" t="s">
        <v>670</v>
      </c>
      <c r="T397" s="251" t="s">
        <v>671</v>
      </c>
      <c r="U397" s="251" t="s">
        <v>671</v>
      </c>
      <c r="V397" s="251" t="s">
        <v>581</v>
      </c>
      <c r="W397" s="251" t="s">
        <v>582</v>
      </c>
      <c r="X397" s="251" t="s">
        <v>551</v>
      </c>
      <c r="Y397" s="251" t="s">
        <v>552</v>
      </c>
      <c r="Z397" s="251" t="s">
        <v>564</v>
      </c>
      <c r="AA397" s="251" t="s">
        <v>565</v>
      </c>
      <c r="AB397" s="251" t="s">
        <v>594</v>
      </c>
      <c r="AC397" s="251" t="s">
        <v>595</v>
      </c>
      <c r="AD397" s="251" t="s">
        <v>596</v>
      </c>
      <c r="AE397" s="255">
        <v>4362</v>
      </c>
      <c r="AF397" s="251" t="str">
        <f t="shared" si="20"/>
        <v>5.</v>
      </c>
      <c r="AG397" s="251" t="str">
        <f t="shared" si="20"/>
        <v>2.</v>
      </c>
      <c r="AH397" s="251" t="str">
        <f t="shared" si="20"/>
        <v>3.</v>
      </c>
      <c r="AI397" s="251" t="str">
        <f t="shared" si="19"/>
        <v>2.</v>
      </c>
      <c r="AJ397" s="251" t="str">
        <f t="shared" si="19"/>
        <v>1.</v>
      </c>
      <c r="AK397" s="251" t="str">
        <f t="shared" si="19"/>
        <v>2.</v>
      </c>
      <c r="AL397" s="251" t="str">
        <f t="shared" si="19"/>
        <v>99</v>
      </c>
      <c r="AM397" s="251" t="str">
        <f t="shared" si="21"/>
        <v>2.3.2.1.2.99</v>
      </c>
    </row>
    <row r="398" spans="1:39">
      <c r="A398" s="251">
        <v>2022</v>
      </c>
      <c r="B398" s="251" t="s">
        <v>533</v>
      </c>
      <c r="C398" s="251" t="s">
        <v>534</v>
      </c>
      <c r="D398" s="251" t="s">
        <v>535</v>
      </c>
      <c r="E398" s="251" t="s">
        <v>536</v>
      </c>
      <c r="F398" s="251" t="s">
        <v>491</v>
      </c>
      <c r="G398" s="251" t="s">
        <v>537</v>
      </c>
      <c r="H398" s="251" t="s">
        <v>538</v>
      </c>
      <c r="I398" s="251" t="s">
        <v>706</v>
      </c>
      <c r="J398" s="251" t="s">
        <v>540</v>
      </c>
      <c r="K398" s="251" t="s">
        <v>707</v>
      </c>
      <c r="L398" s="251" t="s">
        <v>542</v>
      </c>
      <c r="M398" s="251" t="s">
        <v>543</v>
      </c>
      <c r="N398" s="251" t="s">
        <v>544</v>
      </c>
      <c r="O398" s="251" t="s">
        <v>545</v>
      </c>
      <c r="P398" s="251" t="s">
        <v>708</v>
      </c>
      <c r="Q398" s="251" t="s">
        <v>709</v>
      </c>
      <c r="R398" s="251">
        <v>59449</v>
      </c>
      <c r="S398" s="251" t="s">
        <v>670</v>
      </c>
      <c r="T398" s="251" t="s">
        <v>671</v>
      </c>
      <c r="U398" s="251" t="s">
        <v>671</v>
      </c>
      <c r="V398" s="251" t="s">
        <v>581</v>
      </c>
      <c r="W398" s="251" t="s">
        <v>582</v>
      </c>
      <c r="X398" s="251" t="s">
        <v>551</v>
      </c>
      <c r="Y398" s="251" t="s">
        <v>552</v>
      </c>
      <c r="Z398" s="251" t="s">
        <v>564</v>
      </c>
      <c r="AA398" s="251" t="s">
        <v>565</v>
      </c>
      <c r="AB398" s="251" t="s">
        <v>566</v>
      </c>
      <c r="AC398" s="251" t="s">
        <v>600</v>
      </c>
      <c r="AD398" s="251" t="s">
        <v>601</v>
      </c>
      <c r="AE398" s="255">
        <v>2878</v>
      </c>
      <c r="AF398" s="251" t="str">
        <f t="shared" si="20"/>
        <v>5.</v>
      </c>
      <c r="AG398" s="251" t="str">
        <f t="shared" si="20"/>
        <v>2.</v>
      </c>
      <c r="AH398" s="251" t="str">
        <f t="shared" si="20"/>
        <v>3.</v>
      </c>
      <c r="AI398" s="251" t="str">
        <f t="shared" si="19"/>
        <v>2.</v>
      </c>
      <c r="AJ398" s="251" t="str">
        <f t="shared" si="19"/>
        <v>2.</v>
      </c>
      <c r="AK398" s="251" t="str">
        <f t="shared" si="19"/>
        <v>2.</v>
      </c>
      <c r="AL398" s="251" t="str">
        <f t="shared" si="19"/>
        <v>1.</v>
      </c>
      <c r="AM398" s="251" t="str">
        <f t="shared" si="21"/>
        <v>2.3.2.2.2.1.</v>
      </c>
    </row>
    <row r="399" spans="1:39">
      <c r="A399" s="251">
        <v>2022</v>
      </c>
      <c r="B399" s="251" t="s">
        <v>533</v>
      </c>
      <c r="C399" s="251" t="s">
        <v>534</v>
      </c>
      <c r="D399" s="251" t="s">
        <v>535</v>
      </c>
      <c r="E399" s="251" t="s">
        <v>536</v>
      </c>
      <c r="F399" s="251" t="s">
        <v>491</v>
      </c>
      <c r="G399" s="251" t="s">
        <v>537</v>
      </c>
      <c r="H399" s="251" t="s">
        <v>538</v>
      </c>
      <c r="I399" s="251" t="s">
        <v>706</v>
      </c>
      <c r="J399" s="251" t="s">
        <v>540</v>
      </c>
      <c r="K399" s="251" t="s">
        <v>707</v>
      </c>
      <c r="L399" s="251" t="s">
        <v>542</v>
      </c>
      <c r="M399" s="251" t="s">
        <v>543</v>
      </c>
      <c r="N399" s="251" t="s">
        <v>544</v>
      </c>
      <c r="O399" s="251" t="s">
        <v>545</v>
      </c>
      <c r="P399" s="251" t="s">
        <v>708</v>
      </c>
      <c r="Q399" s="251" t="s">
        <v>709</v>
      </c>
      <c r="R399" s="251">
        <v>59449</v>
      </c>
      <c r="S399" s="251" t="s">
        <v>670</v>
      </c>
      <c r="T399" s="251" t="s">
        <v>671</v>
      </c>
      <c r="U399" s="251" t="s">
        <v>671</v>
      </c>
      <c r="V399" s="251" t="s">
        <v>581</v>
      </c>
      <c r="W399" s="251" t="s">
        <v>582</v>
      </c>
      <c r="X399" s="251" t="s">
        <v>551</v>
      </c>
      <c r="Y399" s="251" t="s">
        <v>552</v>
      </c>
      <c r="Z399" s="251" t="s">
        <v>564</v>
      </c>
      <c r="AA399" s="251" t="s">
        <v>565</v>
      </c>
      <c r="AB399" s="251" t="s">
        <v>569</v>
      </c>
      <c r="AC399" s="251" t="s">
        <v>570</v>
      </c>
      <c r="AD399" s="251" t="s">
        <v>603</v>
      </c>
      <c r="AE399" s="255">
        <v>210115</v>
      </c>
      <c r="AF399" s="251" t="str">
        <f t="shared" si="20"/>
        <v>5.</v>
      </c>
      <c r="AG399" s="251" t="str">
        <f t="shared" si="20"/>
        <v>2.</v>
      </c>
      <c r="AH399" s="251" t="str">
        <f t="shared" si="20"/>
        <v>3.</v>
      </c>
      <c r="AI399" s="251" t="str">
        <f t="shared" si="19"/>
        <v>2.</v>
      </c>
      <c r="AJ399" s="251" t="str">
        <f t="shared" si="19"/>
        <v>3.</v>
      </c>
      <c r="AK399" s="251" t="str">
        <f t="shared" si="19"/>
        <v>1.</v>
      </c>
      <c r="AL399" s="251" t="str">
        <f t="shared" si="19"/>
        <v>1.</v>
      </c>
      <c r="AM399" s="251" t="str">
        <f t="shared" si="21"/>
        <v>2.3.2.3.1.1.</v>
      </c>
    </row>
    <row r="400" spans="1:39">
      <c r="A400" s="251">
        <v>2022</v>
      </c>
      <c r="B400" s="251" t="s">
        <v>533</v>
      </c>
      <c r="C400" s="251" t="s">
        <v>534</v>
      </c>
      <c r="D400" s="251" t="s">
        <v>535</v>
      </c>
      <c r="E400" s="251" t="s">
        <v>536</v>
      </c>
      <c r="F400" s="251" t="s">
        <v>491</v>
      </c>
      <c r="G400" s="251" t="s">
        <v>537</v>
      </c>
      <c r="H400" s="251" t="s">
        <v>538</v>
      </c>
      <c r="I400" s="251" t="s">
        <v>706</v>
      </c>
      <c r="J400" s="251" t="s">
        <v>540</v>
      </c>
      <c r="K400" s="251" t="s">
        <v>707</v>
      </c>
      <c r="L400" s="251" t="s">
        <v>542</v>
      </c>
      <c r="M400" s="251" t="s">
        <v>543</v>
      </c>
      <c r="N400" s="251" t="s">
        <v>544</v>
      </c>
      <c r="O400" s="251" t="s">
        <v>545</v>
      </c>
      <c r="P400" s="251" t="s">
        <v>708</v>
      </c>
      <c r="Q400" s="251" t="s">
        <v>709</v>
      </c>
      <c r="R400" s="251">
        <v>59449</v>
      </c>
      <c r="S400" s="251" t="s">
        <v>670</v>
      </c>
      <c r="T400" s="251" t="s">
        <v>671</v>
      </c>
      <c r="U400" s="251" t="s">
        <v>671</v>
      </c>
      <c r="V400" s="251" t="s">
        <v>581</v>
      </c>
      <c r="W400" s="251" t="s">
        <v>582</v>
      </c>
      <c r="X400" s="251" t="s">
        <v>551</v>
      </c>
      <c r="Y400" s="251" t="s">
        <v>552</v>
      </c>
      <c r="Z400" s="251" t="s">
        <v>564</v>
      </c>
      <c r="AA400" s="251" t="s">
        <v>565</v>
      </c>
      <c r="AB400" s="251" t="s">
        <v>569</v>
      </c>
      <c r="AC400" s="251" t="s">
        <v>570</v>
      </c>
      <c r="AD400" s="251" t="s">
        <v>571</v>
      </c>
      <c r="AE400" s="255">
        <v>317492</v>
      </c>
      <c r="AF400" s="251" t="str">
        <f t="shared" si="20"/>
        <v>5.</v>
      </c>
      <c r="AG400" s="251" t="str">
        <f t="shared" si="20"/>
        <v>2.</v>
      </c>
      <c r="AH400" s="251" t="str">
        <f t="shared" si="20"/>
        <v>3.</v>
      </c>
      <c r="AI400" s="251" t="str">
        <f t="shared" si="19"/>
        <v>2.</v>
      </c>
      <c r="AJ400" s="251" t="str">
        <f t="shared" si="19"/>
        <v>3.</v>
      </c>
      <c r="AK400" s="251" t="str">
        <f t="shared" si="19"/>
        <v>1.</v>
      </c>
      <c r="AL400" s="251" t="str">
        <f t="shared" si="19"/>
        <v>2.</v>
      </c>
      <c r="AM400" s="251" t="str">
        <f t="shared" si="21"/>
        <v>2.3.2.3.1.2.</v>
      </c>
    </row>
    <row r="401" spans="1:39">
      <c r="A401" s="251">
        <v>2022</v>
      </c>
      <c r="B401" s="251" t="s">
        <v>533</v>
      </c>
      <c r="C401" s="251" t="s">
        <v>534</v>
      </c>
      <c r="D401" s="251" t="s">
        <v>535</v>
      </c>
      <c r="E401" s="251" t="s">
        <v>536</v>
      </c>
      <c r="F401" s="251" t="s">
        <v>491</v>
      </c>
      <c r="G401" s="251" t="s">
        <v>537</v>
      </c>
      <c r="H401" s="251" t="s">
        <v>538</v>
      </c>
      <c r="I401" s="251" t="s">
        <v>706</v>
      </c>
      <c r="J401" s="251" t="s">
        <v>540</v>
      </c>
      <c r="K401" s="251" t="s">
        <v>707</v>
      </c>
      <c r="L401" s="251" t="s">
        <v>542</v>
      </c>
      <c r="M401" s="251" t="s">
        <v>543</v>
      </c>
      <c r="N401" s="251" t="s">
        <v>544</v>
      </c>
      <c r="O401" s="251" t="s">
        <v>545</v>
      </c>
      <c r="P401" s="251" t="s">
        <v>708</v>
      </c>
      <c r="Q401" s="251" t="s">
        <v>709</v>
      </c>
      <c r="R401" s="251">
        <v>59449</v>
      </c>
      <c r="S401" s="251" t="s">
        <v>670</v>
      </c>
      <c r="T401" s="251" t="s">
        <v>671</v>
      </c>
      <c r="U401" s="251" t="s">
        <v>671</v>
      </c>
      <c r="V401" s="251" t="s">
        <v>581</v>
      </c>
      <c r="W401" s="251" t="s">
        <v>582</v>
      </c>
      <c r="X401" s="251" t="s">
        <v>551</v>
      </c>
      <c r="Y401" s="251" t="s">
        <v>552</v>
      </c>
      <c r="Z401" s="251" t="s">
        <v>564</v>
      </c>
      <c r="AA401" s="251" t="s">
        <v>565</v>
      </c>
      <c r="AB401" s="251" t="s">
        <v>572</v>
      </c>
      <c r="AC401" s="251" t="s">
        <v>573</v>
      </c>
      <c r="AD401" s="251" t="s">
        <v>574</v>
      </c>
      <c r="AE401" s="255">
        <v>175026</v>
      </c>
      <c r="AF401" s="251" t="str">
        <f t="shared" si="20"/>
        <v>5.</v>
      </c>
      <c r="AG401" s="251" t="str">
        <f t="shared" si="20"/>
        <v>2.</v>
      </c>
      <c r="AH401" s="251" t="str">
        <f t="shared" si="20"/>
        <v>3.</v>
      </c>
      <c r="AI401" s="251" t="str">
        <f t="shared" si="19"/>
        <v>2.</v>
      </c>
      <c r="AJ401" s="251" t="str">
        <f t="shared" si="19"/>
        <v>5.</v>
      </c>
      <c r="AK401" s="251" t="str">
        <f t="shared" si="19"/>
        <v>1.</v>
      </c>
      <c r="AL401" s="251" t="str">
        <f t="shared" si="19"/>
        <v>1.</v>
      </c>
      <c r="AM401" s="251" t="str">
        <f t="shared" si="21"/>
        <v>2.3.2.5.1.1.</v>
      </c>
    </row>
    <row r="402" spans="1:39">
      <c r="A402" s="251">
        <v>2022</v>
      </c>
      <c r="B402" s="251" t="s">
        <v>533</v>
      </c>
      <c r="C402" s="251" t="s">
        <v>534</v>
      </c>
      <c r="D402" s="251" t="s">
        <v>535</v>
      </c>
      <c r="E402" s="251" t="s">
        <v>536</v>
      </c>
      <c r="F402" s="251" t="s">
        <v>491</v>
      </c>
      <c r="G402" s="251" t="s">
        <v>537</v>
      </c>
      <c r="H402" s="251" t="s">
        <v>538</v>
      </c>
      <c r="I402" s="251" t="s">
        <v>706</v>
      </c>
      <c r="J402" s="251" t="s">
        <v>540</v>
      </c>
      <c r="K402" s="251" t="s">
        <v>707</v>
      </c>
      <c r="L402" s="251" t="s">
        <v>542</v>
      </c>
      <c r="M402" s="251" t="s">
        <v>543</v>
      </c>
      <c r="N402" s="251" t="s">
        <v>544</v>
      </c>
      <c r="O402" s="251" t="s">
        <v>545</v>
      </c>
      <c r="P402" s="251" t="s">
        <v>708</v>
      </c>
      <c r="Q402" s="251" t="s">
        <v>709</v>
      </c>
      <c r="R402" s="251">
        <v>59449</v>
      </c>
      <c r="S402" s="251" t="s">
        <v>670</v>
      </c>
      <c r="T402" s="251" t="s">
        <v>671</v>
      </c>
      <c r="U402" s="251" t="s">
        <v>671</v>
      </c>
      <c r="V402" s="251" t="s">
        <v>581</v>
      </c>
      <c r="W402" s="251" t="s">
        <v>582</v>
      </c>
      <c r="X402" s="251" t="s">
        <v>551</v>
      </c>
      <c r="Y402" s="251" t="s">
        <v>552</v>
      </c>
      <c r="Z402" s="251" t="s">
        <v>564</v>
      </c>
      <c r="AA402" s="251" t="s">
        <v>565</v>
      </c>
      <c r="AB402" s="251" t="s">
        <v>575</v>
      </c>
      <c r="AC402" s="251" t="s">
        <v>576</v>
      </c>
      <c r="AD402" s="251" t="s">
        <v>577</v>
      </c>
      <c r="AE402" s="255">
        <v>76546</v>
      </c>
      <c r="AF402" s="251" t="str">
        <f t="shared" si="20"/>
        <v>5.</v>
      </c>
      <c r="AG402" s="251" t="str">
        <f t="shared" si="20"/>
        <v>2.</v>
      </c>
      <c r="AH402" s="251" t="str">
        <f t="shared" si="20"/>
        <v>3.</v>
      </c>
      <c r="AI402" s="251" t="str">
        <f t="shared" si="19"/>
        <v>2.</v>
      </c>
      <c r="AJ402" s="251" t="str">
        <f t="shared" si="19"/>
        <v>6.</v>
      </c>
      <c r="AK402" s="251" t="str">
        <f t="shared" si="19"/>
        <v>3.</v>
      </c>
      <c r="AL402" s="251" t="str">
        <f t="shared" si="19"/>
        <v>4.</v>
      </c>
      <c r="AM402" s="251" t="str">
        <f t="shared" si="21"/>
        <v>2.3.2.6.3.4.</v>
      </c>
    </row>
    <row r="403" spans="1:39">
      <c r="A403" s="251">
        <v>2022</v>
      </c>
      <c r="B403" s="251" t="s">
        <v>533</v>
      </c>
      <c r="C403" s="251" t="s">
        <v>534</v>
      </c>
      <c r="D403" s="251" t="s">
        <v>535</v>
      </c>
      <c r="E403" s="251" t="s">
        <v>536</v>
      </c>
      <c r="F403" s="251" t="s">
        <v>491</v>
      </c>
      <c r="G403" s="251" t="s">
        <v>537</v>
      </c>
      <c r="H403" s="251" t="s">
        <v>538</v>
      </c>
      <c r="I403" s="251" t="s">
        <v>706</v>
      </c>
      <c r="J403" s="251" t="s">
        <v>540</v>
      </c>
      <c r="K403" s="251" t="s">
        <v>707</v>
      </c>
      <c r="L403" s="251" t="s">
        <v>542</v>
      </c>
      <c r="M403" s="251" t="s">
        <v>543</v>
      </c>
      <c r="N403" s="251" t="s">
        <v>544</v>
      </c>
      <c r="O403" s="251" t="s">
        <v>545</v>
      </c>
      <c r="P403" s="251" t="s">
        <v>708</v>
      </c>
      <c r="Q403" s="251" t="s">
        <v>709</v>
      </c>
      <c r="R403" s="251">
        <v>59449</v>
      </c>
      <c r="S403" s="251" t="s">
        <v>670</v>
      </c>
      <c r="T403" s="251" t="s">
        <v>671</v>
      </c>
      <c r="U403" s="251" t="s">
        <v>671</v>
      </c>
      <c r="V403" s="251" t="s">
        <v>581</v>
      </c>
      <c r="W403" s="251" t="s">
        <v>582</v>
      </c>
      <c r="X403" s="251" t="s">
        <v>551</v>
      </c>
      <c r="Y403" s="251" t="s">
        <v>552</v>
      </c>
      <c r="Z403" s="251" t="s">
        <v>564</v>
      </c>
      <c r="AA403" s="251" t="s">
        <v>565</v>
      </c>
      <c r="AB403" s="251" t="s">
        <v>575</v>
      </c>
      <c r="AC403" s="251" t="s">
        <v>576</v>
      </c>
      <c r="AD403" s="251" t="s">
        <v>612</v>
      </c>
      <c r="AE403" s="255">
        <v>3406</v>
      </c>
      <c r="AF403" s="251" t="str">
        <f t="shared" si="20"/>
        <v>5.</v>
      </c>
      <c r="AG403" s="251" t="str">
        <f t="shared" si="20"/>
        <v>2.</v>
      </c>
      <c r="AH403" s="251" t="str">
        <f t="shared" si="20"/>
        <v>3.</v>
      </c>
      <c r="AI403" s="251" t="str">
        <f t="shared" si="19"/>
        <v>2.</v>
      </c>
      <c r="AJ403" s="251" t="str">
        <f t="shared" si="19"/>
        <v>6.</v>
      </c>
      <c r="AK403" s="251" t="str">
        <f t="shared" si="19"/>
        <v>3.</v>
      </c>
      <c r="AL403" s="251" t="str">
        <f t="shared" si="19"/>
        <v>99</v>
      </c>
      <c r="AM403" s="251" t="str">
        <f t="shared" si="21"/>
        <v>2.3.2.6.3.99</v>
      </c>
    </row>
    <row r="404" spans="1:39">
      <c r="A404" s="251">
        <v>2022</v>
      </c>
      <c r="B404" s="251" t="s">
        <v>533</v>
      </c>
      <c r="C404" s="251" t="s">
        <v>534</v>
      </c>
      <c r="D404" s="251" t="s">
        <v>535</v>
      </c>
      <c r="E404" s="251" t="s">
        <v>536</v>
      </c>
      <c r="F404" s="251" t="s">
        <v>491</v>
      </c>
      <c r="G404" s="251" t="s">
        <v>537</v>
      </c>
      <c r="H404" s="251" t="s">
        <v>538</v>
      </c>
      <c r="I404" s="251" t="s">
        <v>706</v>
      </c>
      <c r="J404" s="251" t="s">
        <v>540</v>
      </c>
      <c r="K404" s="251" t="s">
        <v>707</v>
      </c>
      <c r="L404" s="251" t="s">
        <v>542</v>
      </c>
      <c r="M404" s="251" t="s">
        <v>543</v>
      </c>
      <c r="N404" s="251" t="s">
        <v>544</v>
      </c>
      <c r="O404" s="251" t="s">
        <v>545</v>
      </c>
      <c r="P404" s="251" t="s">
        <v>708</v>
      </c>
      <c r="Q404" s="251" t="s">
        <v>709</v>
      </c>
      <c r="R404" s="251">
        <v>59449</v>
      </c>
      <c r="S404" s="251" t="s">
        <v>670</v>
      </c>
      <c r="T404" s="251" t="s">
        <v>671</v>
      </c>
      <c r="U404" s="251" t="s">
        <v>671</v>
      </c>
      <c r="V404" s="251" t="s">
        <v>581</v>
      </c>
      <c r="W404" s="251" t="s">
        <v>582</v>
      </c>
      <c r="X404" s="251" t="s">
        <v>551</v>
      </c>
      <c r="Y404" s="251" t="s">
        <v>552</v>
      </c>
      <c r="Z404" s="251" t="s">
        <v>564</v>
      </c>
      <c r="AA404" s="251" t="s">
        <v>565</v>
      </c>
      <c r="AB404" s="251" t="s">
        <v>613</v>
      </c>
      <c r="AC404" s="251" t="s">
        <v>614</v>
      </c>
      <c r="AD404" s="251" t="s">
        <v>614</v>
      </c>
      <c r="AE404" s="255">
        <v>617322</v>
      </c>
      <c r="AF404" s="251" t="str">
        <f t="shared" si="20"/>
        <v>5.</v>
      </c>
      <c r="AG404" s="251" t="str">
        <f t="shared" si="20"/>
        <v>2.</v>
      </c>
      <c r="AH404" s="251" t="str">
        <f t="shared" si="20"/>
        <v>3.</v>
      </c>
      <c r="AI404" s="251" t="str">
        <f t="shared" si="19"/>
        <v>2.</v>
      </c>
      <c r="AJ404" s="251" t="str">
        <f t="shared" si="19"/>
        <v>8.</v>
      </c>
      <c r="AK404" s="251" t="str">
        <f t="shared" si="19"/>
        <v>1.</v>
      </c>
      <c r="AL404" s="251" t="str">
        <f t="shared" si="19"/>
        <v>1.</v>
      </c>
      <c r="AM404" s="251" t="str">
        <f t="shared" si="21"/>
        <v>2.3.2.8.1.1.</v>
      </c>
    </row>
    <row r="405" spans="1:39">
      <c r="A405" s="251">
        <v>2022</v>
      </c>
      <c r="B405" s="251" t="s">
        <v>533</v>
      </c>
      <c r="C405" s="251" t="s">
        <v>534</v>
      </c>
      <c r="D405" s="251" t="s">
        <v>535</v>
      </c>
      <c r="E405" s="251" t="s">
        <v>536</v>
      </c>
      <c r="F405" s="251" t="s">
        <v>491</v>
      </c>
      <c r="G405" s="251" t="s">
        <v>537</v>
      </c>
      <c r="H405" s="251" t="s">
        <v>538</v>
      </c>
      <c r="I405" s="251" t="s">
        <v>706</v>
      </c>
      <c r="J405" s="251" t="s">
        <v>540</v>
      </c>
      <c r="K405" s="251" t="s">
        <v>707</v>
      </c>
      <c r="L405" s="251" t="s">
        <v>542</v>
      </c>
      <c r="M405" s="251" t="s">
        <v>543</v>
      </c>
      <c r="N405" s="251" t="s">
        <v>544</v>
      </c>
      <c r="O405" s="251" t="s">
        <v>545</v>
      </c>
      <c r="P405" s="251" t="s">
        <v>708</v>
      </c>
      <c r="Q405" s="251" t="s">
        <v>709</v>
      </c>
      <c r="R405" s="251">
        <v>59449</v>
      </c>
      <c r="S405" s="251" t="s">
        <v>670</v>
      </c>
      <c r="T405" s="251" t="s">
        <v>671</v>
      </c>
      <c r="U405" s="251" t="s">
        <v>671</v>
      </c>
      <c r="V405" s="251" t="s">
        <v>581</v>
      </c>
      <c r="W405" s="251" t="s">
        <v>582</v>
      </c>
      <c r="X405" s="251" t="s">
        <v>551</v>
      </c>
      <c r="Y405" s="251" t="s">
        <v>552</v>
      </c>
      <c r="Z405" s="251" t="s">
        <v>564</v>
      </c>
      <c r="AA405" s="251" t="s">
        <v>565</v>
      </c>
      <c r="AB405" s="251" t="s">
        <v>613</v>
      </c>
      <c r="AC405" s="251" t="s">
        <v>614</v>
      </c>
      <c r="AD405" s="251" t="s">
        <v>615</v>
      </c>
      <c r="AE405" s="255">
        <v>50489</v>
      </c>
      <c r="AF405" s="251" t="str">
        <f t="shared" si="20"/>
        <v>5.</v>
      </c>
      <c r="AG405" s="251" t="str">
        <f t="shared" si="20"/>
        <v>2.</v>
      </c>
      <c r="AH405" s="251" t="str">
        <f t="shared" si="20"/>
        <v>3.</v>
      </c>
      <c r="AI405" s="251" t="str">
        <f t="shared" si="19"/>
        <v>2.</v>
      </c>
      <c r="AJ405" s="251" t="str">
        <f t="shared" si="19"/>
        <v>8.</v>
      </c>
      <c r="AK405" s="251" t="str">
        <f t="shared" si="19"/>
        <v>1.</v>
      </c>
      <c r="AL405" s="251" t="str">
        <f t="shared" si="19"/>
        <v>2.</v>
      </c>
      <c r="AM405" s="251" t="str">
        <f t="shared" si="21"/>
        <v>2.3.2.8.1.2.</v>
      </c>
    </row>
    <row r="406" spans="1:39">
      <c r="A406" s="251">
        <v>2022</v>
      </c>
      <c r="B406" s="251" t="s">
        <v>533</v>
      </c>
      <c r="C406" s="251" t="s">
        <v>534</v>
      </c>
      <c r="D406" s="251" t="s">
        <v>535</v>
      </c>
      <c r="E406" s="251" t="s">
        <v>536</v>
      </c>
      <c r="F406" s="251" t="s">
        <v>491</v>
      </c>
      <c r="G406" s="251" t="s">
        <v>537</v>
      </c>
      <c r="H406" s="251" t="s">
        <v>538</v>
      </c>
      <c r="I406" s="251" t="s">
        <v>706</v>
      </c>
      <c r="J406" s="251" t="s">
        <v>540</v>
      </c>
      <c r="K406" s="251" t="s">
        <v>707</v>
      </c>
      <c r="L406" s="251" t="s">
        <v>542</v>
      </c>
      <c r="M406" s="251" t="s">
        <v>543</v>
      </c>
      <c r="N406" s="251" t="s">
        <v>544</v>
      </c>
      <c r="O406" s="251" t="s">
        <v>545</v>
      </c>
      <c r="P406" s="251" t="s">
        <v>708</v>
      </c>
      <c r="Q406" s="251" t="s">
        <v>709</v>
      </c>
      <c r="R406" s="251">
        <v>59449</v>
      </c>
      <c r="S406" s="251" t="s">
        <v>670</v>
      </c>
      <c r="T406" s="251" t="s">
        <v>671</v>
      </c>
      <c r="U406" s="251" t="s">
        <v>671</v>
      </c>
      <c r="V406" s="251" t="s">
        <v>581</v>
      </c>
      <c r="W406" s="251" t="s">
        <v>582</v>
      </c>
      <c r="X406" s="251" t="s">
        <v>551</v>
      </c>
      <c r="Y406" s="251" t="s">
        <v>552</v>
      </c>
      <c r="Z406" s="251" t="s">
        <v>564</v>
      </c>
      <c r="AA406" s="251" t="s">
        <v>565</v>
      </c>
      <c r="AB406" s="251" t="s">
        <v>613</v>
      </c>
      <c r="AC406" s="251" t="s">
        <v>614</v>
      </c>
      <c r="AD406" s="251" t="s">
        <v>616</v>
      </c>
      <c r="AE406" s="255">
        <v>16800</v>
      </c>
      <c r="AF406" s="251" t="str">
        <f t="shared" si="20"/>
        <v>5.</v>
      </c>
      <c r="AG406" s="251" t="str">
        <f t="shared" si="20"/>
        <v>2.</v>
      </c>
      <c r="AH406" s="251" t="str">
        <f t="shared" si="20"/>
        <v>3.</v>
      </c>
      <c r="AI406" s="251" t="str">
        <f t="shared" si="19"/>
        <v>2.</v>
      </c>
      <c r="AJ406" s="251" t="str">
        <f t="shared" si="19"/>
        <v>8.</v>
      </c>
      <c r="AK406" s="251" t="str">
        <f t="shared" si="19"/>
        <v>1.</v>
      </c>
      <c r="AL406" s="251" t="str">
        <f t="shared" si="19"/>
        <v>4.</v>
      </c>
      <c r="AM406" s="251" t="str">
        <f t="shared" si="21"/>
        <v>2.3.2.8.1.4.</v>
      </c>
    </row>
    <row r="407" spans="1:39">
      <c r="A407" s="251">
        <v>2022</v>
      </c>
      <c r="B407" s="251" t="s">
        <v>533</v>
      </c>
      <c r="C407" s="251" t="s">
        <v>534</v>
      </c>
      <c r="D407" s="251" t="s">
        <v>535</v>
      </c>
      <c r="E407" s="251" t="s">
        <v>536</v>
      </c>
      <c r="F407" s="251" t="s">
        <v>491</v>
      </c>
      <c r="G407" s="251" t="s">
        <v>537</v>
      </c>
      <c r="H407" s="251" t="s">
        <v>538</v>
      </c>
      <c r="I407" s="251" t="s">
        <v>706</v>
      </c>
      <c r="J407" s="251" t="s">
        <v>540</v>
      </c>
      <c r="K407" s="251" t="s">
        <v>707</v>
      </c>
      <c r="L407" s="251" t="s">
        <v>542</v>
      </c>
      <c r="M407" s="251" t="s">
        <v>543</v>
      </c>
      <c r="N407" s="251" t="s">
        <v>544</v>
      </c>
      <c r="O407" s="251" t="s">
        <v>545</v>
      </c>
      <c r="P407" s="251" t="s">
        <v>708</v>
      </c>
      <c r="Q407" s="251" t="s">
        <v>709</v>
      </c>
      <c r="R407" s="251">
        <v>59449</v>
      </c>
      <c r="S407" s="251" t="s">
        <v>670</v>
      </c>
      <c r="T407" s="251" t="s">
        <v>671</v>
      </c>
      <c r="U407" s="251" t="s">
        <v>671</v>
      </c>
      <c r="V407" s="251" t="s">
        <v>581</v>
      </c>
      <c r="W407" s="251" t="s">
        <v>582</v>
      </c>
      <c r="X407" s="251" t="s">
        <v>551</v>
      </c>
      <c r="Y407" s="251" t="s">
        <v>552</v>
      </c>
      <c r="Z407" s="251" t="s">
        <v>617</v>
      </c>
      <c r="AA407" s="251" t="s">
        <v>618</v>
      </c>
      <c r="AB407" s="251" t="s">
        <v>619</v>
      </c>
      <c r="AC407" s="251" t="s">
        <v>620</v>
      </c>
      <c r="AD407" s="251" t="s">
        <v>621</v>
      </c>
      <c r="AE407" s="255">
        <v>590</v>
      </c>
      <c r="AF407" s="251" t="str">
        <f t="shared" si="20"/>
        <v>5.</v>
      </c>
      <c r="AG407" s="251" t="str">
        <f t="shared" si="20"/>
        <v>2.</v>
      </c>
      <c r="AH407" s="251" t="str">
        <f t="shared" si="20"/>
        <v>5.</v>
      </c>
      <c r="AI407" s="251" t="str">
        <f t="shared" si="19"/>
        <v>4.</v>
      </c>
      <c r="AJ407" s="251" t="str">
        <f t="shared" si="19"/>
        <v>3.</v>
      </c>
      <c r="AK407" s="251" t="str">
        <f t="shared" si="19"/>
        <v>2.</v>
      </c>
      <c r="AL407" s="251" t="str">
        <f t="shared" si="19"/>
        <v>1.</v>
      </c>
      <c r="AM407" s="251" t="str">
        <f t="shared" si="21"/>
        <v>2.5.4.3.2.1.</v>
      </c>
    </row>
    <row r="408" spans="1:39">
      <c r="A408" s="251">
        <v>2022</v>
      </c>
      <c r="B408" s="251" t="s">
        <v>533</v>
      </c>
      <c r="C408" s="251" t="s">
        <v>534</v>
      </c>
      <c r="D408" s="251" t="s">
        <v>535</v>
      </c>
      <c r="E408" s="251" t="s">
        <v>536</v>
      </c>
      <c r="F408" s="251" t="s">
        <v>491</v>
      </c>
      <c r="G408" s="251" t="s">
        <v>537</v>
      </c>
      <c r="H408" s="251" t="s">
        <v>538</v>
      </c>
      <c r="I408" s="251" t="s">
        <v>706</v>
      </c>
      <c r="J408" s="251" t="s">
        <v>540</v>
      </c>
      <c r="K408" s="251" t="s">
        <v>707</v>
      </c>
      <c r="L408" s="251" t="s">
        <v>542</v>
      </c>
      <c r="M408" s="251" t="s">
        <v>543</v>
      </c>
      <c r="N408" s="251" t="s">
        <v>544</v>
      </c>
      <c r="O408" s="251" t="s">
        <v>622</v>
      </c>
      <c r="P408" s="251" t="s">
        <v>708</v>
      </c>
      <c r="Q408" s="251" t="s">
        <v>709</v>
      </c>
      <c r="R408" s="251">
        <v>192754</v>
      </c>
      <c r="S408" s="251" t="s">
        <v>672</v>
      </c>
      <c r="T408" s="251" t="s">
        <v>710</v>
      </c>
      <c r="U408" s="251" t="s">
        <v>711</v>
      </c>
      <c r="V408" s="251" t="s">
        <v>38</v>
      </c>
      <c r="W408" s="251" t="s">
        <v>550</v>
      </c>
      <c r="X408" s="251" t="s">
        <v>551</v>
      </c>
      <c r="Y408" s="251" t="s">
        <v>552</v>
      </c>
      <c r="Z408" s="251" t="s">
        <v>553</v>
      </c>
      <c r="AA408" s="251" t="s">
        <v>554</v>
      </c>
      <c r="AB408" s="251" t="s">
        <v>555</v>
      </c>
      <c r="AC408" s="251" t="s">
        <v>555</v>
      </c>
      <c r="AD408" s="251" t="s">
        <v>556</v>
      </c>
      <c r="AE408" s="255">
        <v>43890</v>
      </c>
      <c r="AF408" s="251" t="str">
        <f t="shared" si="20"/>
        <v>5.</v>
      </c>
      <c r="AG408" s="251" t="str">
        <f t="shared" si="20"/>
        <v>2.</v>
      </c>
      <c r="AH408" s="251" t="str">
        <f t="shared" si="20"/>
        <v>1.</v>
      </c>
      <c r="AI408" s="251" t="str">
        <f t="shared" si="19"/>
        <v>1.</v>
      </c>
      <c r="AJ408" s="251" t="str">
        <f t="shared" si="19"/>
        <v>1.</v>
      </c>
      <c r="AK408" s="251" t="str">
        <f t="shared" si="19"/>
        <v>1.</v>
      </c>
      <c r="AL408" s="251" t="str">
        <f t="shared" si="19"/>
        <v>4.</v>
      </c>
      <c r="AM408" s="251" t="str">
        <f t="shared" si="21"/>
        <v>2.1.1.1.1.4.</v>
      </c>
    </row>
    <row r="409" spans="1:39">
      <c r="A409" s="251">
        <v>2022</v>
      </c>
      <c r="B409" s="251" t="s">
        <v>533</v>
      </c>
      <c r="C409" s="251" t="s">
        <v>534</v>
      </c>
      <c r="D409" s="251" t="s">
        <v>535</v>
      </c>
      <c r="E409" s="251" t="s">
        <v>536</v>
      </c>
      <c r="F409" s="251" t="s">
        <v>491</v>
      </c>
      <c r="G409" s="251" t="s">
        <v>537</v>
      </c>
      <c r="H409" s="251" t="s">
        <v>538</v>
      </c>
      <c r="I409" s="251" t="s">
        <v>706</v>
      </c>
      <c r="J409" s="251" t="s">
        <v>540</v>
      </c>
      <c r="K409" s="251" t="s">
        <v>707</v>
      </c>
      <c r="L409" s="251" t="s">
        <v>542</v>
      </c>
      <c r="M409" s="251" t="s">
        <v>543</v>
      </c>
      <c r="N409" s="251" t="s">
        <v>544</v>
      </c>
      <c r="O409" s="251" t="s">
        <v>622</v>
      </c>
      <c r="P409" s="251" t="s">
        <v>708</v>
      </c>
      <c r="Q409" s="251" t="s">
        <v>709</v>
      </c>
      <c r="R409" s="251">
        <v>192754</v>
      </c>
      <c r="S409" s="251" t="s">
        <v>672</v>
      </c>
      <c r="T409" s="251" t="s">
        <v>710</v>
      </c>
      <c r="U409" s="251" t="s">
        <v>711</v>
      </c>
      <c r="V409" s="251" t="s">
        <v>38</v>
      </c>
      <c r="W409" s="251" t="s">
        <v>550</v>
      </c>
      <c r="X409" s="251" t="s">
        <v>551</v>
      </c>
      <c r="Y409" s="251" t="s">
        <v>552</v>
      </c>
      <c r="Z409" s="251" t="s">
        <v>553</v>
      </c>
      <c r="AA409" s="251" t="s">
        <v>554</v>
      </c>
      <c r="AB409" s="251" t="s">
        <v>557</v>
      </c>
      <c r="AC409" s="251" t="s">
        <v>558</v>
      </c>
      <c r="AD409" s="251" t="s">
        <v>559</v>
      </c>
      <c r="AE409" s="255">
        <v>6400</v>
      </c>
      <c r="AF409" s="251" t="str">
        <f t="shared" si="20"/>
        <v>5.</v>
      </c>
      <c r="AG409" s="251" t="str">
        <f t="shared" si="20"/>
        <v>2.</v>
      </c>
      <c r="AH409" s="251" t="str">
        <f t="shared" si="20"/>
        <v>1.</v>
      </c>
      <c r="AI409" s="251" t="str">
        <f t="shared" si="19"/>
        <v>1.</v>
      </c>
      <c r="AJ409" s="251" t="str">
        <f t="shared" si="19"/>
        <v>9.</v>
      </c>
      <c r="AK409" s="251" t="str">
        <f t="shared" si="19"/>
        <v>1.</v>
      </c>
      <c r="AL409" s="251" t="str">
        <f t="shared" si="19"/>
        <v>1.</v>
      </c>
      <c r="AM409" s="251" t="str">
        <f t="shared" si="21"/>
        <v>2.1.1.9.1.1.</v>
      </c>
    </row>
    <row r="410" spans="1:39">
      <c r="A410" s="251">
        <v>2022</v>
      </c>
      <c r="B410" s="251" t="s">
        <v>533</v>
      </c>
      <c r="C410" s="251" t="s">
        <v>534</v>
      </c>
      <c r="D410" s="251" t="s">
        <v>535</v>
      </c>
      <c r="E410" s="251" t="s">
        <v>536</v>
      </c>
      <c r="F410" s="251" t="s">
        <v>491</v>
      </c>
      <c r="G410" s="251" t="s">
        <v>537</v>
      </c>
      <c r="H410" s="251" t="s">
        <v>538</v>
      </c>
      <c r="I410" s="251" t="s">
        <v>706</v>
      </c>
      <c r="J410" s="251" t="s">
        <v>540</v>
      </c>
      <c r="K410" s="251" t="s">
        <v>707</v>
      </c>
      <c r="L410" s="251" t="s">
        <v>542</v>
      </c>
      <c r="M410" s="251" t="s">
        <v>543</v>
      </c>
      <c r="N410" s="251" t="s">
        <v>544</v>
      </c>
      <c r="O410" s="251" t="s">
        <v>622</v>
      </c>
      <c r="P410" s="251" t="s">
        <v>708</v>
      </c>
      <c r="Q410" s="251" t="s">
        <v>709</v>
      </c>
      <c r="R410" s="251">
        <v>192754</v>
      </c>
      <c r="S410" s="251" t="s">
        <v>672</v>
      </c>
      <c r="T410" s="251" t="s">
        <v>710</v>
      </c>
      <c r="U410" s="251" t="s">
        <v>711</v>
      </c>
      <c r="V410" s="251" t="s">
        <v>38</v>
      </c>
      <c r="W410" s="251" t="s">
        <v>550</v>
      </c>
      <c r="X410" s="251" t="s">
        <v>551</v>
      </c>
      <c r="Y410" s="251" t="s">
        <v>552</v>
      </c>
      <c r="Z410" s="251" t="s">
        <v>553</v>
      </c>
      <c r="AA410" s="251" t="s">
        <v>554</v>
      </c>
      <c r="AB410" s="251" t="s">
        <v>557</v>
      </c>
      <c r="AC410" s="251" t="s">
        <v>558</v>
      </c>
      <c r="AD410" s="251" t="s">
        <v>560</v>
      </c>
      <c r="AE410" s="255">
        <v>930</v>
      </c>
      <c r="AF410" s="251" t="str">
        <f t="shared" si="20"/>
        <v>5.</v>
      </c>
      <c r="AG410" s="251" t="str">
        <f t="shared" si="20"/>
        <v>2.</v>
      </c>
      <c r="AH410" s="251" t="str">
        <f t="shared" si="20"/>
        <v>1.</v>
      </c>
      <c r="AI410" s="251" t="str">
        <f t="shared" si="19"/>
        <v>1.</v>
      </c>
      <c r="AJ410" s="251" t="str">
        <f t="shared" si="19"/>
        <v>9.</v>
      </c>
      <c r="AK410" s="251" t="str">
        <f t="shared" si="19"/>
        <v>1.</v>
      </c>
      <c r="AL410" s="251" t="str">
        <f t="shared" si="19"/>
        <v>3.</v>
      </c>
      <c r="AM410" s="251" t="str">
        <f t="shared" si="21"/>
        <v>2.1.1.9.1.3.</v>
      </c>
    </row>
    <row r="411" spans="1:39">
      <c r="A411" s="251">
        <v>2022</v>
      </c>
      <c r="B411" s="251" t="s">
        <v>533</v>
      </c>
      <c r="C411" s="251" t="s">
        <v>534</v>
      </c>
      <c r="D411" s="251" t="s">
        <v>535</v>
      </c>
      <c r="E411" s="251" t="s">
        <v>536</v>
      </c>
      <c r="F411" s="251" t="s">
        <v>491</v>
      </c>
      <c r="G411" s="251" t="s">
        <v>537</v>
      </c>
      <c r="H411" s="251" t="s">
        <v>538</v>
      </c>
      <c r="I411" s="251" t="s">
        <v>706</v>
      </c>
      <c r="J411" s="251" t="s">
        <v>540</v>
      </c>
      <c r="K411" s="251" t="s">
        <v>707</v>
      </c>
      <c r="L411" s="251" t="s">
        <v>542</v>
      </c>
      <c r="M411" s="251" t="s">
        <v>543</v>
      </c>
      <c r="N411" s="251" t="s">
        <v>544</v>
      </c>
      <c r="O411" s="251" t="s">
        <v>622</v>
      </c>
      <c r="P411" s="251" t="s">
        <v>708</v>
      </c>
      <c r="Q411" s="251" t="s">
        <v>709</v>
      </c>
      <c r="R411" s="251">
        <v>192754</v>
      </c>
      <c r="S411" s="251" t="s">
        <v>672</v>
      </c>
      <c r="T411" s="251" t="s">
        <v>710</v>
      </c>
      <c r="U411" s="251" t="s">
        <v>711</v>
      </c>
      <c r="V411" s="251" t="s">
        <v>38</v>
      </c>
      <c r="W411" s="251" t="s">
        <v>550</v>
      </c>
      <c r="X411" s="251" t="s">
        <v>551</v>
      </c>
      <c r="Y411" s="251" t="s">
        <v>552</v>
      </c>
      <c r="Z411" s="251" t="s">
        <v>553</v>
      </c>
      <c r="AA411" s="251" t="s">
        <v>561</v>
      </c>
      <c r="AB411" s="251" t="s">
        <v>562</v>
      </c>
      <c r="AC411" s="251" t="s">
        <v>562</v>
      </c>
      <c r="AD411" s="251" t="s">
        <v>563</v>
      </c>
      <c r="AE411" s="255">
        <v>3456</v>
      </c>
      <c r="AF411" s="251" t="str">
        <f t="shared" si="20"/>
        <v>5.</v>
      </c>
      <c r="AG411" s="251" t="str">
        <f t="shared" si="20"/>
        <v>2.</v>
      </c>
      <c r="AH411" s="251" t="str">
        <f t="shared" si="20"/>
        <v>1.</v>
      </c>
      <c r="AI411" s="251" t="str">
        <f t="shared" si="19"/>
        <v>3.</v>
      </c>
      <c r="AJ411" s="251" t="str">
        <f t="shared" si="19"/>
        <v>1.</v>
      </c>
      <c r="AK411" s="251" t="str">
        <f t="shared" si="19"/>
        <v>1.</v>
      </c>
      <c r="AL411" s="251" t="str">
        <f t="shared" si="19"/>
        <v>5.</v>
      </c>
      <c r="AM411" s="251" t="str">
        <f t="shared" si="21"/>
        <v>2.1.3.1.1.5.</v>
      </c>
    </row>
    <row r="412" spans="1:39">
      <c r="A412" s="251">
        <v>2022</v>
      </c>
      <c r="B412" s="251" t="s">
        <v>533</v>
      </c>
      <c r="C412" s="251" t="s">
        <v>534</v>
      </c>
      <c r="D412" s="251" t="s">
        <v>535</v>
      </c>
      <c r="E412" s="251" t="s">
        <v>536</v>
      </c>
      <c r="F412" s="251" t="s">
        <v>491</v>
      </c>
      <c r="G412" s="251" t="s">
        <v>537</v>
      </c>
      <c r="H412" s="251" t="s">
        <v>538</v>
      </c>
      <c r="I412" s="251" t="s">
        <v>706</v>
      </c>
      <c r="J412" s="251" t="s">
        <v>540</v>
      </c>
      <c r="K412" s="251" t="s">
        <v>707</v>
      </c>
      <c r="L412" s="251" t="s">
        <v>542</v>
      </c>
      <c r="M412" s="251" t="s">
        <v>543</v>
      </c>
      <c r="N412" s="251" t="s">
        <v>544</v>
      </c>
      <c r="O412" s="251" t="s">
        <v>622</v>
      </c>
      <c r="P412" s="251" t="s">
        <v>708</v>
      </c>
      <c r="Q412" s="251" t="s">
        <v>709</v>
      </c>
      <c r="R412" s="251">
        <v>192754</v>
      </c>
      <c r="S412" s="251" t="s">
        <v>672</v>
      </c>
      <c r="T412" s="251" t="s">
        <v>710</v>
      </c>
      <c r="U412" s="251" t="s">
        <v>711</v>
      </c>
      <c r="V412" s="251" t="s">
        <v>581</v>
      </c>
      <c r="W412" s="251" t="s">
        <v>582</v>
      </c>
      <c r="X412" s="251" t="s">
        <v>551</v>
      </c>
      <c r="Y412" s="251" t="s">
        <v>552</v>
      </c>
      <c r="Z412" s="251" t="s">
        <v>553</v>
      </c>
      <c r="AA412" s="251" t="s">
        <v>554</v>
      </c>
      <c r="AB412" s="251" t="s">
        <v>555</v>
      </c>
      <c r="AC412" s="251" t="s">
        <v>555</v>
      </c>
      <c r="AD412" s="251" t="s">
        <v>556</v>
      </c>
      <c r="AE412" s="255">
        <v>1697640</v>
      </c>
      <c r="AF412" s="251" t="str">
        <f t="shared" si="20"/>
        <v>5.</v>
      </c>
      <c r="AG412" s="251" t="str">
        <f t="shared" si="20"/>
        <v>2.</v>
      </c>
      <c r="AH412" s="251" t="str">
        <f t="shared" si="20"/>
        <v>1.</v>
      </c>
      <c r="AI412" s="251" t="str">
        <f t="shared" si="19"/>
        <v>1.</v>
      </c>
      <c r="AJ412" s="251" t="str">
        <f t="shared" si="19"/>
        <v>1.</v>
      </c>
      <c r="AK412" s="251" t="str">
        <f t="shared" si="19"/>
        <v>1.</v>
      </c>
      <c r="AL412" s="251" t="str">
        <f t="shared" si="19"/>
        <v>4.</v>
      </c>
      <c r="AM412" s="251" t="str">
        <f t="shared" si="21"/>
        <v>2.1.1.1.1.4.</v>
      </c>
    </row>
    <row r="413" spans="1:39">
      <c r="A413" s="251">
        <v>2022</v>
      </c>
      <c r="B413" s="251" t="s">
        <v>533</v>
      </c>
      <c r="C413" s="251" t="s">
        <v>534</v>
      </c>
      <c r="D413" s="251" t="s">
        <v>535</v>
      </c>
      <c r="E413" s="251" t="s">
        <v>536</v>
      </c>
      <c r="F413" s="251" t="s">
        <v>491</v>
      </c>
      <c r="G413" s="251" t="s">
        <v>537</v>
      </c>
      <c r="H413" s="251" t="s">
        <v>538</v>
      </c>
      <c r="I413" s="251" t="s">
        <v>706</v>
      </c>
      <c r="J413" s="251" t="s">
        <v>540</v>
      </c>
      <c r="K413" s="251" t="s">
        <v>707</v>
      </c>
      <c r="L413" s="251" t="s">
        <v>542</v>
      </c>
      <c r="M413" s="251" t="s">
        <v>543</v>
      </c>
      <c r="N413" s="251" t="s">
        <v>544</v>
      </c>
      <c r="O413" s="251" t="s">
        <v>622</v>
      </c>
      <c r="P413" s="251" t="s">
        <v>708</v>
      </c>
      <c r="Q413" s="251" t="s">
        <v>709</v>
      </c>
      <c r="R413" s="251">
        <v>192754</v>
      </c>
      <c r="S413" s="251" t="s">
        <v>672</v>
      </c>
      <c r="T413" s="251" t="s">
        <v>710</v>
      </c>
      <c r="U413" s="251" t="s">
        <v>711</v>
      </c>
      <c r="V413" s="251" t="s">
        <v>581</v>
      </c>
      <c r="W413" s="251" t="s">
        <v>582</v>
      </c>
      <c r="X413" s="251" t="s">
        <v>551</v>
      </c>
      <c r="Y413" s="251" t="s">
        <v>552</v>
      </c>
      <c r="Z413" s="251" t="s">
        <v>553</v>
      </c>
      <c r="AA413" s="251" t="s">
        <v>554</v>
      </c>
      <c r="AB413" s="251" t="s">
        <v>557</v>
      </c>
      <c r="AC413" s="251" t="s">
        <v>558</v>
      </c>
      <c r="AD413" s="251" t="s">
        <v>559</v>
      </c>
      <c r="AE413" s="255">
        <v>275920</v>
      </c>
      <c r="AF413" s="251" t="str">
        <f t="shared" si="20"/>
        <v>5.</v>
      </c>
      <c r="AG413" s="251" t="str">
        <f t="shared" si="20"/>
        <v>2.</v>
      </c>
      <c r="AH413" s="251" t="str">
        <f t="shared" si="20"/>
        <v>1.</v>
      </c>
      <c r="AI413" s="251" t="str">
        <f t="shared" si="19"/>
        <v>1.</v>
      </c>
      <c r="AJ413" s="251" t="str">
        <f t="shared" si="19"/>
        <v>9.</v>
      </c>
      <c r="AK413" s="251" t="str">
        <f t="shared" si="19"/>
        <v>1.</v>
      </c>
      <c r="AL413" s="251" t="str">
        <f t="shared" si="19"/>
        <v>1.</v>
      </c>
      <c r="AM413" s="251" t="str">
        <f t="shared" si="21"/>
        <v>2.1.1.9.1.1.</v>
      </c>
    </row>
    <row r="414" spans="1:39">
      <c r="A414" s="251">
        <v>2022</v>
      </c>
      <c r="B414" s="251" t="s">
        <v>533</v>
      </c>
      <c r="C414" s="251" t="s">
        <v>534</v>
      </c>
      <c r="D414" s="251" t="s">
        <v>535</v>
      </c>
      <c r="E414" s="251" t="s">
        <v>536</v>
      </c>
      <c r="F414" s="251" t="s">
        <v>491</v>
      </c>
      <c r="G414" s="251" t="s">
        <v>537</v>
      </c>
      <c r="H414" s="251" t="s">
        <v>538</v>
      </c>
      <c r="I414" s="251" t="s">
        <v>706</v>
      </c>
      <c r="J414" s="251" t="s">
        <v>540</v>
      </c>
      <c r="K414" s="251" t="s">
        <v>707</v>
      </c>
      <c r="L414" s="251" t="s">
        <v>542</v>
      </c>
      <c r="M414" s="251" t="s">
        <v>543</v>
      </c>
      <c r="N414" s="251" t="s">
        <v>544</v>
      </c>
      <c r="O414" s="251" t="s">
        <v>622</v>
      </c>
      <c r="P414" s="251" t="s">
        <v>708</v>
      </c>
      <c r="Q414" s="251" t="s">
        <v>709</v>
      </c>
      <c r="R414" s="251">
        <v>192754</v>
      </c>
      <c r="S414" s="251" t="s">
        <v>672</v>
      </c>
      <c r="T414" s="251" t="s">
        <v>710</v>
      </c>
      <c r="U414" s="251" t="s">
        <v>711</v>
      </c>
      <c r="V414" s="251" t="s">
        <v>581</v>
      </c>
      <c r="W414" s="251" t="s">
        <v>582</v>
      </c>
      <c r="X414" s="251" t="s">
        <v>551</v>
      </c>
      <c r="Y414" s="251" t="s">
        <v>552</v>
      </c>
      <c r="Z414" s="251" t="s">
        <v>553</v>
      </c>
      <c r="AA414" s="251" t="s">
        <v>554</v>
      </c>
      <c r="AB414" s="251" t="s">
        <v>557</v>
      </c>
      <c r="AC414" s="251" t="s">
        <v>558</v>
      </c>
      <c r="AD414" s="251" t="s">
        <v>560</v>
      </c>
      <c r="AE414" s="255">
        <v>33880</v>
      </c>
      <c r="AF414" s="251" t="str">
        <f t="shared" si="20"/>
        <v>5.</v>
      </c>
      <c r="AG414" s="251" t="str">
        <f t="shared" si="20"/>
        <v>2.</v>
      </c>
      <c r="AH414" s="251" t="str">
        <f t="shared" si="20"/>
        <v>1.</v>
      </c>
      <c r="AI414" s="251" t="str">
        <f t="shared" si="19"/>
        <v>1.</v>
      </c>
      <c r="AJ414" s="251" t="str">
        <f t="shared" si="19"/>
        <v>9.</v>
      </c>
      <c r="AK414" s="251" t="str">
        <f t="shared" si="19"/>
        <v>1.</v>
      </c>
      <c r="AL414" s="251" t="str">
        <f t="shared" si="19"/>
        <v>3.</v>
      </c>
      <c r="AM414" s="251" t="str">
        <f t="shared" si="21"/>
        <v>2.1.1.9.1.3.</v>
      </c>
    </row>
    <row r="415" spans="1:39">
      <c r="A415" s="251">
        <v>2022</v>
      </c>
      <c r="B415" s="251" t="s">
        <v>533</v>
      </c>
      <c r="C415" s="251" t="s">
        <v>534</v>
      </c>
      <c r="D415" s="251" t="s">
        <v>535</v>
      </c>
      <c r="E415" s="251" t="s">
        <v>536</v>
      </c>
      <c r="F415" s="251" t="s">
        <v>491</v>
      </c>
      <c r="G415" s="251" t="s">
        <v>537</v>
      </c>
      <c r="H415" s="251" t="s">
        <v>538</v>
      </c>
      <c r="I415" s="251" t="s">
        <v>706</v>
      </c>
      <c r="J415" s="251" t="s">
        <v>540</v>
      </c>
      <c r="K415" s="251" t="s">
        <v>707</v>
      </c>
      <c r="L415" s="251" t="s">
        <v>542</v>
      </c>
      <c r="M415" s="251" t="s">
        <v>543</v>
      </c>
      <c r="N415" s="251" t="s">
        <v>544</v>
      </c>
      <c r="O415" s="251" t="s">
        <v>622</v>
      </c>
      <c r="P415" s="251" t="s">
        <v>708</v>
      </c>
      <c r="Q415" s="251" t="s">
        <v>709</v>
      </c>
      <c r="R415" s="251">
        <v>192754</v>
      </c>
      <c r="S415" s="251" t="s">
        <v>672</v>
      </c>
      <c r="T415" s="251" t="s">
        <v>710</v>
      </c>
      <c r="U415" s="251" t="s">
        <v>711</v>
      </c>
      <c r="V415" s="251" t="s">
        <v>581</v>
      </c>
      <c r="W415" s="251" t="s">
        <v>582</v>
      </c>
      <c r="X415" s="251" t="s">
        <v>551</v>
      </c>
      <c r="Y415" s="251" t="s">
        <v>552</v>
      </c>
      <c r="Z415" s="251" t="s">
        <v>553</v>
      </c>
      <c r="AA415" s="251" t="s">
        <v>554</v>
      </c>
      <c r="AB415" s="251" t="s">
        <v>557</v>
      </c>
      <c r="AC415" s="251" t="s">
        <v>583</v>
      </c>
      <c r="AD415" s="251" t="s">
        <v>584</v>
      </c>
      <c r="AE415" s="255">
        <v>160953</v>
      </c>
      <c r="AF415" s="251" t="str">
        <f t="shared" si="20"/>
        <v>5.</v>
      </c>
      <c r="AG415" s="251" t="str">
        <f t="shared" si="20"/>
        <v>2.</v>
      </c>
      <c r="AH415" s="251" t="str">
        <f t="shared" si="20"/>
        <v>1.</v>
      </c>
      <c r="AI415" s="251" t="str">
        <f t="shared" si="19"/>
        <v>1.</v>
      </c>
      <c r="AJ415" s="251" t="str">
        <f t="shared" si="19"/>
        <v>9.</v>
      </c>
      <c r="AK415" s="251" t="str">
        <f t="shared" si="19"/>
        <v>2.</v>
      </c>
      <c r="AL415" s="251" t="str">
        <f t="shared" si="19"/>
        <v>1.</v>
      </c>
      <c r="AM415" s="251" t="str">
        <f t="shared" si="21"/>
        <v>2.1.1.9.2.1.</v>
      </c>
    </row>
    <row r="416" spans="1:39">
      <c r="A416" s="251">
        <v>2022</v>
      </c>
      <c r="B416" s="251" t="s">
        <v>533</v>
      </c>
      <c r="C416" s="251" t="s">
        <v>534</v>
      </c>
      <c r="D416" s="251" t="s">
        <v>535</v>
      </c>
      <c r="E416" s="251" t="s">
        <v>536</v>
      </c>
      <c r="F416" s="251" t="s">
        <v>491</v>
      </c>
      <c r="G416" s="251" t="s">
        <v>537</v>
      </c>
      <c r="H416" s="251" t="s">
        <v>538</v>
      </c>
      <c r="I416" s="251" t="s">
        <v>706</v>
      </c>
      <c r="J416" s="251" t="s">
        <v>540</v>
      </c>
      <c r="K416" s="251" t="s">
        <v>707</v>
      </c>
      <c r="L416" s="251" t="s">
        <v>542</v>
      </c>
      <c r="M416" s="251" t="s">
        <v>543</v>
      </c>
      <c r="N416" s="251" t="s">
        <v>544</v>
      </c>
      <c r="O416" s="251" t="s">
        <v>622</v>
      </c>
      <c r="P416" s="251" t="s">
        <v>708</v>
      </c>
      <c r="Q416" s="251" t="s">
        <v>709</v>
      </c>
      <c r="R416" s="251">
        <v>192754</v>
      </c>
      <c r="S416" s="251" t="s">
        <v>672</v>
      </c>
      <c r="T416" s="251" t="s">
        <v>710</v>
      </c>
      <c r="U416" s="251" t="s">
        <v>711</v>
      </c>
      <c r="V416" s="251" t="s">
        <v>581</v>
      </c>
      <c r="W416" s="251" t="s">
        <v>582</v>
      </c>
      <c r="X416" s="251" t="s">
        <v>551</v>
      </c>
      <c r="Y416" s="251" t="s">
        <v>552</v>
      </c>
      <c r="Z416" s="251" t="s">
        <v>553</v>
      </c>
      <c r="AA416" s="251" t="s">
        <v>554</v>
      </c>
      <c r="AB416" s="251" t="s">
        <v>557</v>
      </c>
      <c r="AC416" s="251" t="s">
        <v>585</v>
      </c>
      <c r="AD416" s="251" t="s">
        <v>586</v>
      </c>
      <c r="AE416" s="255">
        <v>24833</v>
      </c>
      <c r="AF416" s="251" t="str">
        <f t="shared" si="20"/>
        <v>5.</v>
      </c>
      <c r="AG416" s="251" t="str">
        <f t="shared" si="20"/>
        <v>2.</v>
      </c>
      <c r="AH416" s="251" t="str">
        <f t="shared" si="20"/>
        <v>1.</v>
      </c>
      <c r="AI416" s="251" t="str">
        <f t="shared" si="19"/>
        <v>1.</v>
      </c>
      <c r="AJ416" s="251" t="str">
        <f t="shared" si="19"/>
        <v>9.</v>
      </c>
      <c r="AK416" s="251" t="str">
        <f t="shared" si="19"/>
        <v>3.</v>
      </c>
      <c r="AL416" s="251" t="str">
        <f t="shared" si="19"/>
        <v>99</v>
      </c>
      <c r="AM416" s="251" t="str">
        <f t="shared" si="21"/>
        <v>2.1.1.9.3.99</v>
      </c>
    </row>
    <row r="417" spans="1:39">
      <c r="A417" s="251">
        <v>2022</v>
      </c>
      <c r="B417" s="251" t="s">
        <v>533</v>
      </c>
      <c r="C417" s="251" t="s">
        <v>534</v>
      </c>
      <c r="D417" s="251" t="s">
        <v>535</v>
      </c>
      <c r="E417" s="251" t="s">
        <v>536</v>
      </c>
      <c r="F417" s="251" t="s">
        <v>491</v>
      </c>
      <c r="G417" s="251" t="s">
        <v>537</v>
      </c>
      <c r="H417" s="251" t="s">
        <v>538</v>
      </c>
      <c r="I417" s="251" t="s">
        <v>706</v>
      </c>
      <c r="J417" s="251" t="s">
        <v>540</v>
      </c>
      <c r="K417" s="251" t="s">
        <v>707</v>
      </c>
      <c r="L417" s="251" t="s">
        <v>542</v>
      </c>
      <c r="M417" s="251" t="s">
        <v>543</v>
      </c>
      <c r="N417" s="251" t="s">
        <v>544</v>
      </c>
      <c r="O417" s="251" t="s">
        <v>622</v>
      </c>
      <c r="P417" s="251" t="s">
        <v>708</v>
      </c>
      <c r="Q417" s="251" t="s">
        <v>709</v>
      </c>
      <c r="R417" s="251">
        <v>192754</v>
      </c>
      <c r="S417" s="251" t="s">
        <v>672</v>
      </c>
      <c r="T417" s="251" t="s">
        <v>710</v>
      </c>
      <c r="U417" s="251" t="s">
        <v>711</v>
      </c>
      <c r="V417" s="251" t="s">
        <v>581</v>
      </c>
      <c r="W417" s="251" t="s">
        <v>582</v>
      </c>
      <c r="X417" s="251" t="s">
        <v>551</v>
      </c>
      <c r="Y417" s="251" t="s">
        <v>552</v>
      </c>
      <c r="Z417" s="251" t="s">
        <v>553</v>
      </c>
      <c r="AA417" s="251" t="s">
        <v>561</v>
      </c>
      <c r="AB417" s="251" t="s">
        <v>562</v>
      </c>
      <c r="AC417" s="251" t="s">
        <v>562</v>
      </c>
      <c r="AD417" s="251" t="s">
        <v>563</v>
      </c>
      <c r="AE417" s="255">
        <v>148997</v>
      </c>
      <c r="AF417" s="251" t="str">
        <f t="shared" si="20"/>
        <v>5.</v>
      </c>
      <c r="AG417" s="251" t="str">
        <f t="shared" si="20"/>
        <v>2.</v>
      </c>
      <c r="AH417" s="251" t="str">
        <f t="shared" si="20"/>
        <v>1.</v>
      </c>
      <c r="AI417" s="251" t="str">
        <f t="shared" si="19"/>
        <v>3.</v>
      </c>
      <c r="AJ417" s="251" t="str">
        <f t="shared" si="19"/>
        <v>1.</v>
      </c>
      <c r="AK417" s="251" t="str">
        <f t="shared" si="19"/>
        <v>1.</v>
      </c>
      <c r="AL417" s="251" t="str">
        <f t="shared" si="19"/>
        <v>5.</v>
      </c>
      <c r="AM417" s="251" t="str">
        <f t="shared" si="21"/>
        <v>2.1.3.1.1.5.</v>
      </c>
    </row>
    <row r="418" spans="1:39">
      <c r="A418" s="251">
        <v>2022</v>
      </c>
      <c r="B418" s="251" t="s">
        <v>533</v>
      </c>
      <c r="C418" s="251" t="s">
        <v>534</v>
      </c>
      <c r="D418" s="251" t="s">
        <v>535</v>
      </c>
      <c r="E418" s="251" t="s">
        <v>536</v>
      </c>
      <c r="F418" s="251" t="s">
        <v>491</v>
      </c>
      <c r="G418" s="251" t="s">
        <v>537</v>
      </c>
      <c r="H418" s="251" t="s">
        <v>538</v>
      </c>
      <c r="I418" s="251" t="s">
        <v>706</v>
      </c>
      <c r="J418" s="251" t="s">
        <v>540</v>
      </c>
      <c r="K418" s="251" t="s">
        <v>707</v>
      </c>
      <c r="L418" s="251" t="s">
        <v>542</v>
      </c>
      <c r="M418" s="251" t="s">
        <v>543</v>
      </c>
      <c r="N418" s="251" t="s">
        <v>544</v>
      </c>
      <c r="O418" s="251" t="s">
        <v>622</v>
      </c>
      <c r="P418" s="251" t="s">
        <v>708</v>
      </c>
      <c r="Q418" s="251" t="s">
        <v>709</v>
      </c>
      <c r="R418" s="251">
        <v>192754</v>
      </c>
      <c r="S418" s="251" t="s">
        <v>672</v>
      </c>
      <c r="T418" s="251" t="s">
        <v>710</v>
      </c>
      <c r="U418" s="251" t="s">
        <v>711</v>
      </c>
      <c r="V418" s="251" t="s">
        <v>581</v>
      </c>
      <c r="W418" s="251" t="s">
        <v>582</v>
      </c>
      <c r="X418" s="251" t="s">
        <v>551</v>
      </c>
      <c r="Y418" s="251" t="s">
        <v>552</v>
      </c>
      <c r="Z418" s="251" t="s">
        <v>564</v>
      </c>
      <c r="AA418" s="251" t="s">
        <v>587</v>
      </c>
      <c r="AB418" s="251" t="s">
        <v>588</v>
      </c>
      <c r="AC418" s="251" t="s">
        <v>589</v>
      </c>
      <c r="AD418" s="251" t="s">
        <v>590</v>
      </c>
      <c r="AE418" s="255">
        <v>12100</v>
      </c>
      <c r="AF418" s="251" t="str">
        <f t="shared" si="20"/>
        <v>5.</v>
      </c>
      <c r="AG418" s="251" t="str">
        <f t="shared" si="20"/>
        <v>2.</v>
      </c>
      <c r="AH418" s="251" t="str">
        <f t="shared" si="20"/>
        <v>3.</v>
      </c>
      <c r="AI418" s="251" t="str">
        <f t="shared" si="19"/>
        <v>1.</v>
      </c>
      <c r="AJ418" s="251" t="str">
        <f t="shared" si="19"/>
        <v>3.</v>
      </c>
      <c r="AK418" s="251" t="str">
        <f t="shared" si="19"/>
        <v>1.</v>
      </c>
      <c r="AL418" s="251" t="str">
        <f t="shared" si="19"/>
        <v>1.</v>
      </c>
      <c r="AM418" s="251" t="str">
        <f t="shared" si="21"/>
        <v>2.3.1.3.1.1.</v>
      </c>
    </row>
    <row r="419" spans="1:39">
      <c r="A419" s="251">
        <v>2022</v>
      </c>
      <c r="B419" s="251" t="s">
        <v>533</v>
      </c>
      <c r="C419" s="251" t="s">
        <v>534</v>
      </c>
      <c r="D419" s="251" t="s">
        <v>535</v>
      </c>
      <c r="E419" s="251" t="s">
        <v>536</v>
      </c>
      <c r="F419" s="251" t="s">
        <v>491</v>
      </c>
      <c r="G419" s="251" t="s">
        <v>537</v>
      </c>
      <c r="H419" s="251" t="s">
        <v>538</v>
      </c>
      <c r="I419" s="251" t="s">
        <v>706</v>
      </c>
      <c r="J419" s="251" t="s">
        <v>540</v>
      </c>
      <c r="K419" s="251" t="s">
        <v>707</v>
      </c>
      <c r="L419" s="251" t="s">
        <v>542</v>
      </c>
      <c r="M419" s="251" t="s">
        <v>543</v>
      </c>
      <c r="N419" s="251" t="s">
        <v>544</v>
      </c>
      <c r="O419" s="251" t="s">
        <v>622</v>
      </c>
      <c r="P419" s="251" t="s">
        <v>708</v>
      </c>
      <c r="Q419" s="251" t="s">
        <v>709</v>
      </c>
      <c r="R419" s="251">
        <v>192754</v>
      </c>
      <c r="S419" s="251" t="s">
        <v>672</v>
      </c>
      <c r="T419" s="251" t="s">
        <v>710</v>
      </c>
      <c r="U419" s="251" t="s">
        <v>711</v>
      </c>
      <c r="V419" s="251" t="s">
        <v>581</v>
      </c>
      <c r="W419" s="251" t="s">
        <v>582</v>
      </c>
      <c r="X419" s="251" t="s">
        <v>551</v>
      </c>
      <c r="Y419" s="251" t="s">
        <v>552</v>
      </c>
      <c r="Z419" s="251" t="s">
        <v>564</v>
      </c>
      <c r="AA419" s="251" t="s">
        <v>565</v>
      </c>
      <c r="AB419" s="251" t="s">
        <v>594</v>
      </c>
      <c r="AC419" s="251" t="s">
        <v>595</v>
      </c>
      <c r="AD419" s="251" t="s">
        <v>596</v>
      </c>
      <c r="AE419" s="255">
        <v>4663</v>
      </c>
      <c r="AF419" s="251" t="str">
        <f t="shared" si="20"/>
        <v>5.</v>
      </c>
      <c r="AG419" s="251" t="str">
        <f t="shared" si="20"/>
        <v>2.</v>
      </c>
      <c r="AH419" s="251" t="str">
        <f t="shared" si="20"/>
        <v>3.</v>
      </c>
      <c r="AI419" s="251" t="str">
        <f t="shared" si="19"/>
        <v>2.</v>
      </c>
      <c r="AJ419" s="251" t="str">
        <f t="shared" si="19"/>
        <v>1.</v>
      </c>
      <c r="AK419" s="251" t="str">
        <f t="shared" si="19"/>
        <v>2.</v>
      </c>
      <c r="AL419" s="251" t="str">
        <f t="shared" si="19"/>
        <v>99</v>
      </c>
      <c r="AM419" s="251" t="str">
        <f t="shared" si="21"/>
        <v>2.3.2.1.2.99</v>
      </c>
    </row>
    <row r="420" spans="1:39">
      <c r="A420" s="251">
        <v>2022</v>
      </c>
      <c r="B420" s="251" t="s">
        <v>533</v>
      </c>
      <c r="C420" s="251" t="s">
        <v>534</v>
      </c>
      <c r="D420" s="251" t="s">
        <v>535</v>
      </c>
      <c r="E420" s="251" t="s">
        <v>536</v>
      </c>
      <c r="F420" s="251" t="s">
        <v>491</v>
      </c>
      <c r="G420" s="251" t="s">
        <v>537</v>
      </c>
      <c r="H420" s="251" t="s">
        <v>538</v>
      </c>
      <c r="I420" s="251" t="s">
        <v>706</v>
      </c>
      <c r="J420" s="251" t="s">
        <v>540</v>
      </c>
      <c r="K420" s="251" t="s">
        <v>707</v>
      </c>
      <c r="L420" s="251" t="s">
        <v>542</v>
      </c>
      <c r="M420" s="251" t="s">
        <v>543</v>
      </c>
      <c r="N420" s="251" t="s">
        <v>544</v>
      </c>
      <c r="O420" s="251" t="s">
        <v>622</v>
      </c>
      <c r="P420" s="251" t="s">
        <v>708</v>
      </c>
      <c r="Q420" s="251" t="s">
        <v>709</v>
      </c>
      <c r="R420" s="251">
        <v>192754</v>
      </c>
      <c r="S420" s="251" t="s">
        <v>672</v>
      </c>
      <c r="T420" s="251" t="s">
        <v>710</v>
      </c>
      <c r="U420" s="251" t="s">
        <v>711</v>
      </c>
      <c r="V420" s="251" t="s">
        <v>581</v>
      </c>
      <c r="W420" s="251" t="s">
        <v>582</v>
      </c>
      <c r="X420" s="251" t="s">
        <v>551</v>
      </c>
      <c r="Y420" s="251" t="s">
        <v>552</v>
      </c>
      <c r="Z420" s="251" t="s">
        <v>564</v>
      </c>
      <c r="AA420" s="251" t="s">
        <v>565</v>
      </c>
      <c r="AB420" s="251" t="s">
        <v>566</v>
      </c>
      <c r="AC420" s="251" t="s">
        <v>600</v>
      </c>
      <c r="AD420" s="251" t="s">
        <v>601</v>
      </c>
      <c r="AE420" s="255">
        <v>1439</v>
      </c>
      <c r="AF420" s="251" t="str">
        <f t="shared" si="20"/>
        <v>5.</v>
      </c>
      <c r="AG420" s="251" t="str">
        <f t="shared" si="20"/>
        <v>2.</v>
      </c>
      <c r="AH420" s="251" t="str">
        <f t="shared" si="20"/>
        <v>3.</v>
      </c>
      <c r="AI420" s="251" t="str">
        <f t="shared" si="19"/>
        <v>2.</v>
      </c>
      <c r="AJ420" s="251" t="str">
        <f t="shared" si="19"/>
        <v>2.</v>
      </c>
      <c r="AK420" s="251" t="str">
        <f t="shared" si="19"/>
        <v>2.</v>
      </c>
      <c r="AL420" s="251" t="str">
        <f t="shared" si="19"/>
        <v>1.</v>
      </c>
      <c r="AM420" s="251" t="str">
        <f t="shared" si="21"/>
        <v>2.3.2.2.2.1.</v>
      </c>
    </row>
    <row r="421" spans="1:39">
      <c r="A421" s="251">
        <v>2022</v>
      </c>
      <c r="B421" s="251" t="s">
        <v>533</v>
      </c>
      <c r="C421" s="251" t="s">
        <v>534</v>
      </c>
      <c r="D421" s="251" t="s">
        <v>535</v>
      </c>
      <c r="E421" s="251" t="s">
        <v>536</v>
      </c>
      <c r="F421" s="251" t="s">
        <v>491</v>
      </c>
      <c r="G421" s="251" t="s">
        <v>537</v>
      </c>
      <c r="H421" s="251" t="s">
        <v>538</v>
      </c>
      <c r="I421" s="251" t="s">
        <v>706</v>
      </c>
      <c r="J421" s="251" t="s">
        <v>540</v>
      </c>
      <c r="K421" s="251" t="s">
        <v>707</v>
      </c>
      <c r="L421" s="251" t="s">
        <v>542</v>
      </c>
      <c r="M421" s="251" t="s">
        <v>543</v>
      </c>
      <c r="N421" s="251" t="s">
        <v>544</v>
      </c>
      <c r="O421" s="251" t="s">
        <v>622</v>
      </c>
      <c r="P421" s="251" t="s">
        <v>708</v>
      </c>
      <c r="Q421" s="251" t="s">
        <v>709</v>
      </c>
      <c r="R421" s="251">
        <v>192754</v>
      </c>
      <c r="S421" s="251" t="s">
        <v>672</v>
      </c>
      <c r="T421" s="251" t="s">
        <v>710</v>
      </c>
      <c r="U421" s="251" t="s">
        <v>711</v>
      </c>
      <c r="V421" s="251" t="s">
        <v>581</v>
      </c>
      <c r="W421" s="251" t="s">
        <v>582</v>
      </c>
      <c r="X421" s="251" t="s">
        <v>551</v>
      </c>
      <c r="Y421" s="251" t="s">
        <v>552</v>
      </c>
      <c r="Z421" s="251" t="s">
        <v>564</v>
      </c>
      <c r="AA421" s="251" t="s">
        <v>565</v>
      </c>
      <c r="AB421" s="251" t="s">
        <v>566</v>
      </c>
      <c r="AC421" s="251" t="s">
        <v>712</v>
      </c>
      <c r="AD421" s="251" t="s">
        <v>713</v>
      </c>
      <c r="AE421" s="255">
        <v>1350</v>
      </c>
      <c r="AF421" s="251" t="str">
        <f t="shared" si="20"/>
        <v>5.</v>
      </c>
      <c r="AG421" s="251" t="str">
        <f t="shared" si="20"/>
        <v>2.</v>
      </c>
      <c r="AH421" s="251" t="str">
        <f t="shared" si="20"/>
        <v>3.</v>
      </c>
      <c r="AI421" s="251" t="str">
        <f t="shared" si="19"/>
        <v>2.</v>
      </c>
      <c r="AJ421" s="251" t="str">
        <f t="shared" si="19"/>
        <v>2.</v>
      </c>
      <c r="AK421" s="251" t="str">
        <f t="shared" si="19"/>
        <v>4.</v>
      </c>
      <c r="AL421" s="251" t="str">
        <f t="shared" si="19"/>
        <v>1.</v>
      </c>
      <c r="AM421" s="251" t="str">
        <f t="shared" si="21"/>
        <v>2.3.2.2.4.1.</v>
      </c>
    </row>
    <row r="422" spans="1:39">
      <c r="A422" s="251">
        <v>2022</v>
      </c>
      <c r="B422" s="251" t="s">
        <v>533</v>
      </c>
      <c r="C422" s="251" t="s">
        <v>534</v>
      </c>
      <c r="D422" s="251" t="s">
        <v>535</v>
      </c>
      <c r="E422" s="251" t="s">
        <v>536</v>
      </c>
      <c r="F422" s="251" t="s">
        <v>491</v>
      </c>
      <c r="G422" s="251" t="s">
        <v>537</v>
      </c>
      <c r="H422" s="251" t="s">
        <v>538</v>
      </c>
      <c r="I422" s="251" t="s">
        <v>706</v>
      </c>
      <c r="J422" s="251" t="s">
        <v>540</v>
      </c>
      <c r="K422" s="251" t="s">
        <v>707</v>
      </c>
      <c r="L422" s="251" t="s">
        <v>542</v>
      </c>
      <c r="M422" s="251" t="s">
        <v>543</v>
      </c>
      <c r="N422" s="251" t="s">
        <v>544</v>
      </c>
      <c r="O422" s="251" t="s">
        <v>622</v>
      </c>
      <c r="P422" s="251" t="s">
        <v>708</v>
      </c>
      <c r="Q422" s="251" t="s">
        <v>709</v>
      </c>
      <c r="R422" s="251">
        <v>192754</v>
      </c>
      <c r="S422" s="251" t="s">
        <v>672</v>
      </c>
      <c r="T422" s="251" t="s">
        <v>710</v>
      </c>
      <c r="U422" s="251" t="s">
        <v>711</v>
      </c>
      <c r="V422" s="251" t="s">
        <v>581</v>
      </c>
      <c r="W422" s="251" t="s">
        <v>582</v>
      </c>
      <c r="X422" s="251" t="s">
        <v>551</v>
      </c>
      <c r="Y422" s="251" t="s">
        <v>552</v>
      </c>
      <c r="Z422" s="251" t="s">
        <v>564</v>
      </c>
      <c r="AA422" s="251" t="s">
        <v>565</v>
      </c>
      <c r="AB422" s="251" t="s">
        <v>569</v>
      </c>
      <c r="AC422" s="251" t="s">
        <v>570</v>
      </c>
      <c r="AD422" s="251" t="s">
        <v>603</v>
      </c>
      <c r="AE422" s="255">
        <v>284245</v>
      </c>
      <c r="AF422" s="251" t="str">
        <f t="shared" si="20"/>
        <v>5.</v>
      </c>
      <c r="AG422" s="251" t="str">
        <f t="shared" si="20"/>
        <v>2.</v>
      </c>
      <c r="AH422" s="251" t="str">
        <f t="shared" si="20"/>
        <v>3.</v>
      </c>
      <c r="AI422" s="251" t="str">
        <f t="shared" si="19"/>
        <v>2.</v>
      </c>
      <c r="AJ422" s="251" t="str">
        <f t="shared" si="19"/>
        <v>3.</v>
      </c>
      <c r="AK422" s="251" t="str">
        <f t="shared" si="19"/>
        <v>1.</v>
      </c>
      <c r="AL422" s="251" t="str">
        <f t="shared" si="19"/>
        <v>1.</v>
      </c>
      <c r="AM422" s="251" t="str">
        <f t="shared" si="21"/>
        <v>2.3.2.3.1.1.</v>
      </c>
    </row>
    <row r="423" spans="1:39">
      <c r="A423" s="251">
        <v>2022</v>
      </c>
      <c r="B423" s="251" t="s">
        <v>533</v>
      </c>
      <c r="C423" s="251" t="s">
        <v>534</v>
      </c>
      <c r="D423" s="251" t="s">
        <v>535</v>
      </c>
      <c r="E423" s="251" t="s">
        <v>536</v>
      </c>
      <c r="F423" s="251" t="s">
        <v>491</v>
      </c>
      <c r="G423" s="251" t="s">
        <v>537</v>
      </c>
      <c r="H423" s="251" t="s">
        <v>538</v>
      </c>
      <c r="I423" s="251" t="s">
        <v>706</v>
      </c>
      <c r="J423" s="251" t="s">
        <v>540</v>
      </c>
      <c r="K423" s="251" t="s">
        <v>707</v>
      </c>
      <c r="L423" s="251" t="s">
        <v>542</v>
      </c>
      <c r="M423" s="251" t="s">
        <v>543</v>
      </c>
      <c r="N423" s="251" t="s">
        <v>544</v>
      </c>
      <c r="O423" s="251" t="s">
        <v>622</v>
      </c>
      <c r="P423" s="251" t="s">
        <v>708</v>
      </c>
      <c r="Q423" s="251" t="s">
        <v>709</v>
      </c>
      <c r="R423" s="251">
        <v>192754</v>
      </c>
      <c r="S423" s="251" t="s">
        <v>672</v>
      </c>
      <c r="T423" s="251" t="s">
        <v>710</v>
      </c>
      <c r="U423" s="251" t="s">
        <v>711</v>
      </c>
      <c r="V423" s="251" t="s">
        <v>581</v>
      </c>
      <c r="W423" s="251" t="s">
        <v>582</v>
      </c>
      <c r="X423" s="251" t="s">
        <v>551</v>
      </c>
      <c r="Y423" s="251" t="s">
        <v>552</v>
      </c>
      <c r="Z423" s="251" t="s">
        <v>564</v>
      </c>
      <c r="AA423" s="251" t="s">
        <v>565</v>
      </c>
      <c r="AB423" s="251" t="s">
        <v>569</v>
      </c>
      <c r="AC423" s="251" t="s">
        <v>570</v>
      </c>
      <c r="AD423" s="251" t="s">
        <v>571</v>
      </c>
      <c r="AE423" s="255">
        <v>890504</v>
      </c>
      <c r="AF423" s="251" t="str">
        <f t="shared" si="20"/>
        <v>5.</v>
      </c>
      <c r="AG423" s="251" t="str">
        <f t="shared" si="20"/>
        <v>2.</v>
      </c>
      <c r="AH423" s="251" t="str">
        <f t="shared" si="20"/>
        <v>3.</v>
      </c>
      <c r="AI423" s="251" t="str">
        <f t="shared" si="19"/>
        <v>2.</v>
      </c>
      <c r="AJ423" s="251" t="str">
        <f t="shared" si="19"/>
        <v>3.</v>
      </c>
      <c r="AK423" s="251" t="str">
        <f t="shared" si="19"/>
        <v>1.</v>
      </c>
      <c r="AL423" s="251" t="str">
        <f t="shared" si="19"/>
        <v>2.</v>
      </c>
      <c r="AM423" s="251" t="str">
        <f t="shared" si="21"/>
        <v>2.3.2.3.1.2.</v>
      </c>
    </row>
    <row r="424" spans="1:39">
      <c r="A424" s="251">
        <v>2022</v>
      </c>
      <c r="B424" s="251" t="s">
        <v>533</v>
      </c>
      <c r="C424" s="251" t="s">
        <v>534</v>
      </c>
      <c r="D424" s="251" t="s">
        <v>535</v>
      </c>
      <c r="E424" s="251" t="s">
        <v>536</v>
      </c>
      <c r="F424" s="251" t="s">
        <v>491</v>
      </c>
      <c r="G424" s="251" t="s">
        <v>537</v>
      </c>
      <c r="H424" s="251" t="s">
        <v>538</v>
      </c>
      <c r="I424" s="251" t="s">
        <v>706</v>
      </c>
      <c r="J424" s="251" t="s">
        <v>540</v>
      </c>
      <c r="K424" s="251" t="s">
        <v>707</v>
      </c>
      <c r="L424" s="251" t="s">
        <v>542</v>
      </c>
      <c r="M424" s="251" t="s">
        <v>543</v>
      </c>
      <c r="N424" s="251" t="s">
        <v>544</v>
      </c>
      <c r="O424" s="251" t="s">
        <v>622</v>
      </c>
      <c r="P424" s="251" t="s">
        <v>708</v>
      </c>
      <c r="Q424" s="251" t="s">
        <v>709</v>
      </c>
      <c r="R424" s="251">
        <v>192754</v>
      </c>
      <c r="S424" s="251" t="s">
        <v>672</v>
      </c>
      <c r="T424" s="251" t="s">
        <v>710</v>
      </c>
      <c r="U424" s="251" t="s">
        <v>711</v>
      </c>
      <c r="V424" s="251" t="s">
        <v>581</v>
      </c>
      <c r="W424" s="251" t="s">
        <v>582</v>
      </c>
      <c r="X424" s="251" t="s">
        <v>551</v>
      </c>
      <c r="Y424" s="251" t="s">
        <v>552</v>
      </c>
      <c r="Z424" s="251" t="s">
        <v>564</v>
      </c>
      <c r="AA424" s="251" t="s">
        <v>565</v>
      </c>
      <c r="AB424" s="251" t="s">
        <v>604</v>
      </c>
      <c r="AC424" s="251" t="s">
        <v>607</v>
      </c>
      <c r="AD424" s="251" t="s">
        <v>608</v>
      </c>
      <c r="AE424" s="255">
        <v>13302</v>
      </c>
      <c r="AF424" s="251" t="str">
        <f t="shared" si="20"/>
        <v>5.</v>
      </c>
      <c r="AG424" s="251" t="str">
        <f t="shared" si="20"/>
        <v>2.</v>
      </c>
      <c r="AH424" s="251" t="str">
        <f t="shared" si="20"/>
        <v>3.</v>
      </c>
      <c r="AI424" s="251" t="str">
        <f t="shared" si="19"/>
        <v>2.</v>
      </c>
      <c r="AJ424" s="251" t="str">
        <f t="shared" si="19"/>
        <v>4.</v>
      </c>
      <c r="AK424" s="251" t="str">
        <f t="shared" si="19"/>
        <v>7.</v>
      </c>
      <c r="AL424" s="251" t="str">
        <f t="shared" si="19"/>
        <v>1.</v>
      </c>
      <c r="AM424" s="251" t="str">
        <f t="shared" si="21"/>
        <v>2.3.2.4.7.1.</v>
      </c>
    </row>
    <row r="425" spans="1:39">
      <c r="A425" s="251">
        <v>2022</v>
      </c>
      <c r="B425" s="251" t="s">
        <v>533</v>
      </c>
      <c r="C425" s="251" t="s">
        <v>534</v>
      </c>
      <c r="D425" s="251" t="s">
        <v>535</v>
      </c>
      <c r="E425" s="251" t="s">
        <v>536</v>
      </c>
      <c r="F425" s="251" t="s">
        <v>491</v>
      </c>
      <c r="G425" s="251" t="s">
        <v>537</v>
      </c>
      <c r="H425" s="251" t="s">
        <v>538</v>
      </c>
      <c r="I425" s="251" t="s">
        <v>706</v>
      </c>
      <c r="J425" s="251" t="s">
        <v>540</v>
      </c>
      <c r="K425" s="251" t="s">
        <v>707</v>
      </c>
      <c r="L425" s="251" t="s">
        <v>542</v>
      </c>
      <c r="M425" s="251" t="s">
        <v>543</v>
      </c>
      <c r="N425" s="251" t="s">
        <v>544</v>
      </c>
      <c r="O425" s="251" t="s">
        <v>622</v>
      </c>
      <c r="P425" s="251" t="s">
        <v>708</v>
      </c>
      <c r="Q425" s="251" t="s">
        <v>709</v>
      </c>
      <c r="R425" s="251">
        <v>192754</v>
      </c>
      <c r="S425" s="251" t="s">
        <v>672</v>
      </c>
      <c r="T425" s="251" t="s">
        <v>710</v>
      </c>
      <c r="U425" s="251" t="s">
        <v>711</v>
      </c>
      <c r="V425" s="251" t="s">
        <v>581</v>
      </c>
      <c r="W425" s="251" t="s">
        <v>582</v>
      </c>
      <c r="X425" s="251" t="s">
        <v>551</v>
      </c>
      <c r="Y425" s="251" t="s">
        <v>552</v>
      </c>
      <c r="Z425" s="251" t="s">
        <v>564</v>
      </c>
      <c r="AA425" s="251" t="s">
        <v>565</v>
      </c>
      <c r="AB425" s="251" t="s">
        <v>572</v>
      </c>
      <c r="AC425" s="251" t="s">
        <v>573</v>
      </c>
      <c r="AD425" s="251" t="s">
        <v>574</v>
      </c>
      <c r="AE425" s="255">
        <v>295517</v>
      </c>
      <c r="AF425" s="251" t="str">
        <f t="shared" si="20"/>
        <v>5.</v>
      </c>
      <c r="AG425" s="251" t="str">
        <f t="shared" si="20"/>
        <v>2.</v>
      </c>
      <c r="AH425" s="251" t="str">
        <f t="shared" si="20"/>
        <v>3.</v>
      </c>
      <c r="AI425" s="251" t="str">
        <f t="shared" si="19"/>
        <v>2.</v>
      </c>
      <c r="AJ425" s="251" t="str">
        <f t="shared" si="19"/>
        <v>5.</v>
      </c>
      <c r="AK425" s="251" t="str">
        <f t="shared" si="19"/>
        <v>1.</v>
      </c>
      <c r="AL425" s="251" t="str">
        <f t="shared" si="19"/>
        <v>1.</v>
      </c>
      <c r="AM425" s="251" t="str">
        <f t="shared" si="21"/>
        <v>2.3.2.5.1.1.</v>
      </c>
    </row>
    <row r="426" spans="1:39">
      <c r="A426" s="251">
        <v>2022</v>
      </c>
      <c r="B426" s="251" t="s">
        <v>533</v>
      </c>
      <c r="C426" s="251" t="s">
        <v>534</v>
      </c>
      <c r="D426" s="251" t="s">
        <v>535</v>
      </c>
      <c r="E426" s="251" t="s">
        <v>536</v>
      </c>
      <c r="F426" s="251" t="s">
        <v>491</v>
      </c>
      <c r="G426" s="251" t="s">
        <v>537</v>
      </c>
      <c r="H426" s="251" t="s">
        <v>538</v>
      </c>
      <c r="I426" s="251" t="s">
        <v>706</v>
      </c>
      <c r="J426" s="251" t="s">
        <v>540</v>
      </c>
      <c r="K426" s="251" t="s">
        <v>707</v>
      </c>
      <c r="L426" s="251" t="s">
        <v>542</v>
      </c>
      <c r="M426" s="251" t="s">
        <v>543</v>
      </c>
      <c r="N426" s="251" t="s">
        <v>544</v>
      </c>
      <c r="O426" s="251" t="s">
        <v>622</v>
      </c>
      <c r="P426" s="251" t="s">
        <v>708</v>
      </c>
      <c r="Q426" s="251" t="s">
        <v>709</v>
      </c>
      <c r="R426" s="251">
        <v>192754</v>
      </c>
      <c r="S426" s="251" t="s">
        <v>672</v>
      </c>
      <c r="T426" s="251" t="s">
        <v>710</v>
      </c>
      <c r="U426" s="251" t="s">
        <v>711</v>
      </c>
      <c r="V426" s="251" t="s">
        <v>581</v>
      </c>
      <c r="W426" s="251" t="s">
        <v>582</v>
      </c>
      <c r="X426" s="251" t="s">
        <v>551</v>
      </c>
      <c r="Y426" s="251" t="s">
        <v>552</v>
      </c>
      <c r="Z426" s="251" t="s">
        <v>564</v>
      </c>
      <c r="AA426" s="251" t="s">
        <v>565</v>
      </c>
      <c r="AB426" s="251" t="s">
        <v>575</v>
      </c>
      <c r="AC426" s="251" t="s">
        <v>576</v>
      </c>
      <c r="AD426" s="251" t="s">
        <v>610</v>
      </c>
      <c r="AE426" s="255">
        <v>2632</v>
      </c>
      <c r="AF426" s="251" t="str">
        <f t="shared" si="20"/>
        <v>5.</v>
      </c>
      <c r="AG426" s="251" t="str">
        <f t="shared" si="20"/>
        <v>2.</v>
      </c>
      <c r="AH426" s="251" t="str">
        <f t="shared" si="20"/>
        <v>3.</v>
      </c>
      <c r="AI426" s="251" t="str">
        <f t="shared" si="19"/>
        <v>2.</v>
      </c>
      <c r="AJ426" s="251" t="str">
        <f t="shared" si="19"/>
        <v>6.</v>
      </c>
      <c r="AK426" s="251" t="str">
        <f t="shared" si="19"/>
        <v>3.</v>
      </c>
      <c r="AL426" s="251" t="str">
        <f t="shared" si="19"/>
        <v>2.</v>
      </c>
      <c r="AM426" s="251" t="str">
        <f t="shared" si="21"/>
        <v>2.3.2.6.3.2.</v>
      </c>
    </row>
    <row r="427" spans="1:39">
      <c r="A427" s="251">
        <v>2022</v>
      </c>
      <c r="B427" s="251" t="s">
        <v>533</v>
      </c>
      <c r="C427" s="251" t="s">
        <v>534</v>
      </c>
      <c r="D427" s="251" t="s">
        <v>535</v>
      </c>
      <c r="E427" s="251" t="s">
        <v>536</v>
      </c>
      <c r="F427" s="251" t="s">
        <v>491</v>
      </c>
      <c r="G427" s="251" t="s">
        <v>537</v>
      </c>
      <c r="H427" s="251" t="s">
        <v>538</v>
      </c>
      <c r="I427" s="251" t="s">
        <v>706</v>
      </c>
      <c r="J427" s="251" t="s">
        <v>540</v>
      </c>
      <c r="K427" s="251" t="s">
        <v>707</v>
      </c>
      <c r="L427" s="251" t="s">
        <v>542</v>
      </c>
      <c r="M427" s="251" t="s">
        <v>543</v>
      </c>
      <c r="N427" s="251" t="s">
        <v>544</v>
      </c>
      <c r="O427" s="251" t="s">
        <v>622</v>
      </c>
      <c r="P427" s="251" t="s">
        <v>708</v>
      </c>
      <c r="Q427" s="251" t="s">
        <v>709</v>
      </c>
      <c r="R427" s="251">
        <v>192754</v>
      </c>
      <c r="S427" s="251" t="s">
        <v>672</v>
      </c>
      <c r="T427" s="251" t="s">
        <v>710</v>
      </c>
      <c r="U427" s="251" t="s">
        <v>711</v>
      </c>
      <c r="V427" s="251" t="s">
        <v>581</v>
      </c>
      <c r="W427" s="251" t="s">
        <v>582</v>
      </c>
      <c r="X427" s="251" t="s">
        <v>551</v>
      </c>
      <c r="Y427" s="251" t="s">
        <v>552</v>
      </c>
      <c r="Z427" s="251" t="s">
        <v>564</v>
      </c>
      <c r="AA427" s="251" t="s">
        <v>565</v>
      </c>
      <c r="AB427" s="251" t="s">
        <v>575</v>
      </c>
      <c r="AC427" s="251" t="s">
        <v>576</v>
      </c>
      <c r="AD427" s="251" t="s">
        <v>611</v>
      </c>
      <c r="AE427" s="255">
        <v>440</v>
      </c>
      <c r="AF427" s="251" t="str">
        <f t="shared" si="20"/>
        <v>5.</v>
      </c>
      <c r="AG427" s="251" t="str">
        <f t="shared" si="20"/>
        <v>2.</v>
      </c>
      <c r="AH427" s="251" t="str">
        <f t="shared" si="20"/>
        <v>3.</v>
      </c>
      <c r="AI427" s="251" t="str">
        <f t="shared" si="19"/>
        <v>2.</v>
      </c>
      <c r="AJ427" s="251" t="str">
        <f t="shared" si="19"/>
        <v>6.</v>
      </c>
      <c r="AK427" s="251" t="str">
        <f t="shared" si="19"/>
        <v>3.</v>
      </c>
      <c r="AL427" s="251" t="str">
        <f t="shared" si="19"/>
        <v>3.</v>
      </c>
      <c r="AM427" s="251" t="str">
        <f t="shared" si="21"/>
        <v>2.3.2.6.3.3.</v>
      </c>
    </row>
    <row r="428" spans="1:39">
      <c r="A428" s="251">
        <v>2022</v>
      </c>
      <c r="B428" s="251" t="s">
        <v>533</v>
      </c>
      <c r="C428" s="251" t="s">
        <v>534</v>
      </c>
      <c r="D428" s="251" t="s">
        <v>535</v>
      </c>
      <c r="E428" s="251" t="s">
        <v>536</v>
      </c>
      <c r="F428" s="251" t="s">
        <v>491</v>
      </c>
      <c r="G428" s="251" t="s">
        <v>537</v>
      </c>
      <c r="H428" s="251" t="s">
        <v>538</v>
      </c>
      <c r="I428" s="251" t="s">
        <v>706</v>
      </c>
      <c r="J428" s="251" t="s">
        <v>540</v>
      </c>
      <c r="K428" s="251" t="s">
        <v>707</v>
      </c>
      <c r="L428" s="251" t="s">
        <v>542</v>
      </c>
      <c r="M428" s="251" t="s">
        <v>543</v>
      </c>
      <c r="N428" s="251" t="s">
        <v>544</v>
      </c>
      <c r="O428" s="251" t="s">
        <v>622</v>
      </c>
      <c r="P428" s="251" t="s">
        <v>708</v>
      </c>
      <c r="Q428" s="251" t="s">
        <v>709</v>
      </c>
      <c r="R428" s="251">
        <v>192754</v>
      </c>
      <c r="S428" s="251" t="s">
        <v>672</v>
      </c>
      <c r="T428" s="251" t="s">
        <v>710</v>
      </c>
      <c r="U428" s="251" t="s">
        <v>711</v>
      </c>
      <c r="V428" s="251" t="s">
        <v>581</v>
      </c>
      <c r="W428" s="251" t="s">
        <v>582</v>
      </c>
      <c r="X428" s="251" t="s">
        <v>551</v>
      </c>
      <c r="Y428" s="251" t="s">
        <v>552</v>
      </c>
      <c r="Z428" s="251" t="s">
        <v>564</v>
      </c>
      <c r="AA428" s="251" t="s">
        <v>565</v>
      </c>
      <c r="AB428" s="251" t="s">
        <v>575</v>
      </c>
      <c r="AC428" s="251" t="s">
        <v>576</v>
      </c>
      <c r="AD428" s="251" t="s">
        <v>577</v>
      </c>
      <c r="AE428" s="255">
        <v>129648</v>
      </c>
      <c r="AF428" s="251" t="str">
        <f t="shared" si="20"/>
        <v>5.</v>
      </c>
      <c r="AG428" s="251" t="str">
        <f t="shared" si="20"/>
        <v>2.</v>
      </c>
      <c r="AH428" s="251" t="str">
        <f t="shared" si="20"/>
        <v>3.</v>
      </c>
      <c r="AI428" s="251" t="str">
        <f t="shared" si="19"/>
        <v>2.</v>
      </c>
      <c r="AJ428" s="251" t="str">
        <f t="shared" si="19"/>
        <v>6.</v>
      </c>
      <c r="AK428" s="251" t="str">
        <f t="shared" si="19"/>
        <v>3.</v>
      </c>
      <c r="AL428" s="251" t="str">
        <f t="shared" si="19"/>
        <v>4.</v>
      </c>
      <c r="AM428" s="251" t="str">
        <f t="shared" si="21"/>
        <v>2.3.2.6.3.4.</v>
      </c>
    </row>
    <row r="429" spans="1:39">
      <c r="A429" s="251">
        <v>2022</v>
      </c>
      <c r="B429" s="251" t="s">
        <v>533</v>
      </c>
      <c r="C429" s="251" t="s">
        <v>534</v>
      </c>
      <c r="D429" s="251" t="s">
        <v>535</v>
      </c>
      <c r="E429" s="251" t="s">
        <v>536</v>
      </c>
      <c r="F429" s="251" t="s">
        <v>491</v>
      </c>
      <c r="G429" s="251" t="s">
        <v>537</v>
      </c>
      <c r="H429" s="251" t="s">
        <v>538</v>
      </c>
      <c r="I429" s="251" t="s">
        <v>706</v>
      </c>
      <c r="J429" s="251" t="s">
        <v>540</v>
      </c>
      <c r="K429" s="251" t="s">
        <v>707</v>
      </c>
      <c r="L429" s="251" t="s">
        <v>542</v>
      </c>
      <c r="M429" s="251" t="s">
        <v>543</v>
      </c>
      <c r="N429" s="251" t="s">
        <v>544</v>
      </c>
      <c r="O429" s="251" t="s">
        <v>622</v>
      </c>
      <c r="P429" s="251" t="s">
        <v>708</v>
      </c>
      <c r="Q429" s="251" t="s">
        <v>709</v>
      </c>
      <c r="R429" s="251">
        <v>192754</v>
      </c>
      <c r="S429" s="251" t="s">
        <v>672</v>
      </c>
      <c r="T429" s="251" t="s">
        <v>710</v>
      </c>
      <c r="U429" s="251" t="s">
        <v>711</v>
      </c>
      <c r="V429" s="251" t="s">
        <v>581</v>
      </c>
      <c r="W429" s="251" t="s">
        <v>582</v>
      </c>
      <c r="X429" s="251" t="s">
        <v>551</v>
      </c>
      <c r="Y429" s="251" t="s">
        <v>552</v>
      </c>
      <c r="Z429" s="251" t="s">
        <v>564</v>
      </c>
      <c r="AA429" s="251" t="s">
        <v>565</v>
      </c>
      <c r="AB429" s="251" t="s">
        <v>575</v>
      </c>
      <c r="AC429" s="251" t="s">
        <v>576</v>
      </c>
      <c r="AD429" s="251" t="s">
        <v>612</v>
      </c>
      <c r="AE429" s="255">
        <v>3406</v>
      </c>
      <c r="AF429" s="251" t="str">
        <f t="shared" si="20"/>
        <v>5.</v>
      </c>
      <c r="AG429" s="251" t="str">
        <f t="shared" si="20"/>
        <v>2.</v>
      </c>
      <c r="AH429" s="251" t="str">
        <f t="shared" si="20"/>
        <v>3.</v>
      </c>
      <c r="AI429" s="251" t="str">
        <f t="shared" si="19"/>
        <v>2.</v>
      </c>
      <c r="AJ429" s="251" t="str">
        <f t="shared" si="19"/>
        <v>6.</v>
      </c>
      <c r="AK429" s="251" t="str">
        <f t="shared" si="19"/>
        <v>3.</v>
      </c>
      <c r="AL429" s="251" t="str">
        <f t="shared" si="19"/>
        <v>99</v>
      </c>
      <c r="AM429" s="251" t="str">
        <f t="shared" si="21"/>
        <v>2.3.2.6.3.99</v>
      </c>
    </row>
    <row r="430" spans="1:39">
      <c r="A430" s="251">
        <v>2022</v>
      </c>
      <c r="B430" s="251" t="s">
        <v>533</v>
      </c>
      <c r="C430" s="251" t="s">
        <v>534</v>
      </c>
      <c r="D430" s="251" t="s">
        <v>535</v>
      </c>
      <c r="E430" s="251" t="s">
        <v>536</v>
      </c>
      <c r="F430" s="251" t="s">
        <v>491</v>
      </c>
      <c r="G430" s="251" t="s">
        <v>537</v>
      </c>
      <c r="H430" s="251" t="s">
        <v>538</v>
      </c>
      <c r="I430" s="251" t="s">
        <v>706</v>
      </c>
      <c r="J430" s="251" t="s">
        <v>540</v>
      </c>
      <c r="K430" s="251" t="s">
        <v>707</v>
      </c>
      <c r="L430" s="251" t="s">
        <v>542</v>
      </c>
      <c r="M430" s="251" t="s">
        <v>543</v>
      </c>
      <c r="N430" s="251" t="s">
        <v>544</v>
      </c>
      <c r="O430" s="251" t="s">
        <v>622</v>
      </c>
      <c r="P430" s="251" t="s">
        <v>708</v>
      </c>
      <c r="Q430" s="251" t="s">
        <v>709</v>
      </c>
      <c r="R430" s="251">
        <v>192754</v>
      </c>
      <c r="S430" s="251" t="s">
        <v>672</v>
      </c>
      <c r="T430" s="251" t="s">
        <v>710</v>
      </c>
      <c r="U430" s="251" t="s">
        <v>711</v>
      </c>
      <c r="V430" s="251" t="s">
        <v>581</v>
      </c>
      <c r="W430" s="251" t="s">
        <v>582</v>
      </c>
      <c r="X430" s="251" t="s">
        <v>551</v>
      </c>
      <c r="Y430" s="251" t="s">
        <v>552</v>
      </c>
      <c r="Z430" s="251" t="s">
        <v>564</v>
      </c>
      <c r="AA430" s="251" t="s">
        <v>565</v>
      </c>
      <c r="AB430" s="251" t="s">
        <v>613</v>
      </c>
      <c r="AC430" s="251" t="s">
        <v>614</v>
      </c>
      <c r="AD430" s="251" t="s">
        <v>614</v>
      </c>
      <c r="AE430" s="255">
        <v>797950</v>
      </c>
      <c r="AF430" s="251" t="str">
        <f t="shared" si="20"/>
        <v>5.</v>
      </c>
      <c r="AG430" s="251" t="str">
        <f t="shared" si="20"/>
        <v>2.</v>
      </c>
      <c r="AH430" s="251" t="str">
        <f t="shared" si="20"/>
        <v>3.</v>
      </c>
      <c r="AI430" s="251" t="str">
        <f t="shared" si="19"/>
        <v>2.</v>
      </c>
      <c r="AJ430" s="251" t="str">
        <f t="shared" si="19"/>
        <v>8.</v>
      </c>
      <c r="AK430" s="251" t="str">
        <f t="shared" si="19"/>
        <v>1.</v>
      </c>
      <c r="AL430" s="251" t="str">
        <f t="shared" si="19"/>
        <v>1.</v>
      </c>
      <c r="AM430" s="251" t="str">
        <f t="shared" si="21"/>
        <v>2.3.2.8.1.1.</v>
      </c>
    </row>
    <row r="431" spans="1:39">
      <c r="A431" s="251">
        <v>2022</v>
      </c>
      <c r="B431" s="251" t="s">
        <v>533</v>
      </c>
      <c r="C431" s="251" t="s">
        <v>534</v>
      </c>
      <c r="D431" s="251" t="s">
        <v>535</v>
      </c>
      <c r="E431" s="251" t="s">
        <v>536</v>
      </c>
      <c r="F431" s="251" t="s">
        <v>491</v>
      </c>
      <c r="G431" s="251" t="s">
        <v>537</v>
      </c>
      <c r="H431" s="251" t="s">
        <v>538</v>
      </c>
      <c r="I431" s="251" t="s">
        <v>706</v>
      </c>
      <c r="J431" s="251" t="s">
        <v>540</v>
      </c>
      <c r="K431" s="251" t="s">
        <v>707</v>
      </c>
      <c r="L431" s="251" t="s">
        <v>542</v>
      </c>
      <c r="M431" s="251" t="s">
        <v>543</v>
      </c>
      <c r="N431" s="251" t="s">
        <v>544</v>
      </c>
      <c r="O431" s="251" t="s">
        <v>622</v>
      </c>
      <c r="P431" s="251" t="s">
        <v>708</v>
      </c>
      <c r="Q431" s="251" t="s">
        <v>709</v>
      </c>
      <c r="R431" s="251">
        <v>192754</v>
      </c>
      <c r="S431" s="251" t="s">
        <v>672</v>
      </c>
      <c r="T431" s="251" t="s">
        <v>710</v>
      </c>
      <c r="U431" s="251" t="s">
        <v>711</v>
      </c>
      <c r="V431" s="251" t="s">
        <v>581</v>
      </c>
      <c r="W431" s="251" t="s">
        <v>582</v>
      </c>
      <c r="X431" s="251" t="s">
        <v>551</v>
      </c>
      <c r="Y431" s="251" t="s">
        <v>552</v>
      </c>
      <c r="Z431" s="251" t="s">
        <v>564</v>
      </c>
      <c r="AA431" s="251" t="s">
        <v>565</v>
      </c>
      <c r="AB431" s="251" t="s">
        <v>613</v>
      </c>
      <c r="AC431" s="251" t="s">
        <v>614</v>
      </c>
      <c r="AD431" s="251" t="s">
        <v>615</v>
      </c>
      <c r="AE431" s="255">
        <v>65694</v>
      </c>
      <c r="AF431" s="251" t="str">
        <f t="shared" si="20"/>
        <v>5.</v>
      </c>
      <c r="AG431" s="251" t="str">
        <f t="shared" si="20"/>
        <v>2.</v>
      </c>
      <c r="AH431" s="251" t="str">
        <f t="shared" si="20"/>
        <v>3.</v>
      </c>
      <c r="AI431" s="251" t="str">
        <f t="shared" si="19"/>
        <v>2.</v>
      </c>
      <c r="AJ431" s="251" t="str">
        <f t="shared" si="19"/>
        <v>8.</v>
      </c>
      <c r="AK431" s="251" t="str">
        <f t="shared" si="19"/>
        <v>1.</v>
      </c>
      <c r="AL431" s="251" t="str">
        <f t="shared" si="19"/>
        <v>2.</v>
      </c>
      <c r="AM431" s="251" t="str">
        <f t="shared" si="21"/>
        <v>2.3.2.8.1.2.</v>
      </c>
    </row>
    <row r="432" spans="1:39">
      <c r="A432" s="251">
        <v>2022</v>
      </c>
      <c r="B432" s="251" t="s">
        <v>533</v>
      </c>
      <c r="C432" s="251" t="s">
        <v>534</v>
      </c>
      <c r="D432" s="251" t="s">
        <v>535</v>
      </c>
      <c r="E432" s="251" t="s">
        <v>536</v>
      </c>
      <c r="F432" s="251" t="s">
        <v>491</v>
      </c>
      <c r="G432" s="251" t="s">
        <v>537</v>
      </c>
      <c r="H432" s="251" t="s">
        <v>538</v>
      </c>
      <c r="I432" s="251" t="s">
        <v>706</v>
      </c>
      <c r="J432" s="251" t="s">
        <v>540</v>
      </c>
      <c r="K432" s="251" t="s">
        <v>707</v>
      </c>
      <c r="L432" s="251" t="s">
        <v>542</v>
      </c>
      <c r="M432" s="251" t="s">
        <v>543</v>
      </c>
      <c r="N432" s="251" t="s">
        <v>544</v>
      </c>
      <c r="O432" s="251" t="s">
        <v>622</v>
      </c>
      <c r="P432" s="251" t="s">
        <v>708</v>
      </c>
      <c r="Q432" s="251" t="s">
        <v>709</v>
      </c>
      <c r="R432" s="251">
        <v>192754</v>
      </c>
      <c r="S432" s="251" t="s">
        <v>672</v>
      </c>
      <c r="T432" s="251" t="s">
        <v>710</v>
      </c>
      <c r="U432" s="251" t="s">
        <v>711</v>
      </c>
      <c r="V432" s="251" t="s">
        <v>581</v>
      </c>
      <c r="W432" s="251" t="s">
        <v>582</v>
      </c>
      <c r="X432" s="251" t="s">
        <v>551</v>
      </c>
      <c r="Y432" s="251" t="s">
        <v>552</v>
      </c>
      <c r="Z432" s="251" t="s">
        <v>564</v>
      </c>
      <c r="AA432" s="251" t="s">
        <v>565</v>
      </c>
      <c r="AB432" s="251" t="s">
        <v>613</v>
      </c>
      <c r="AC432" s="251" t="s">
        <v>614</v>
      </c>
      <c r="AD432" s="251" t="s">
        <v>616</v>
      </c>
      <c r="AE432" s="255">
        <v>23400</v>
      </c>
      <c r="AF432" s="251" t="str">
        <f t="shared" si="20"/>
        <v>5.</v>
      </c>
      <c r="AG432" s="251" t="str">
        <f t="shared" si="20"/>
        <v>2.</v>
      </c>
      <c r="AH432" s="251" t="str">
        <f t="shared" si="20"/>
        <v>3.</v>
      </c>
      <c r="AI432" s="251" t="str">
        <f t="shared" si="19"/>
        <v>2.</v>
      </c>
      <c r="AJ432" s="251" t="str">
        <f t="shared" si="19"/>
        <v>8.</v>
      </c>
      <c r="AK432" s="251" t="str">
        <f t="shared" si="19"/>
        <v>1.</v>
      </c>
      <c r="AL432" s="251" t="str">
        <f t="shared" si="19"/>
        <v>4.</v>
      </c>
      <c r="AM432" s="251" t="str">
        <f t="shared" si="21"/>
        <v>2.3.2.8.1.4.</v>
      </c>
    </row>
    <row r="433" spans="1:39">
      <c r="A433" s="251">
        <v>2022</v>
      </c>
      <c r="B433" s="251" t="s">
        <v>533</v>
      </c>
      <c r="C433" s="251" t="s">
        <v>534</v>
      </c>
      <c r="D433" s="251" t="s">
        <v>535</v>
      </c>
      <c r="E433" s="251" t="s">
        <v>536</v>
      </c>
      <c r="F433" s="251" t="s">
        <v>491</v>
      </c>
      <c r="G433" s="251" t="s">
        <v>537</v>
      </c>
      <c r="H433" s="251" t="s">
        <v>538</v>
      </c>
      <c r="I433" s="251" t="s">
        <v>706</v>
      </c>
      <c r="J433" s="251" t="s">
        <v>540</v>
      </c>
      <c r="K433" s="251" t="s">
        <v>707</v>
      </c>
      <c r="L433" s="251" t="s">
        <v>542</v>
      </c>
      <c r="M433" s="251" t="s">
        <v>543</v>
      </c>
      <c r="N433" s="251" t="s">
        <v>544</v>
      </c>
      <c r="O433" s="251" t="s">
        <v>622</v>
      </c>
      <c r="P433" s="251" t="s">
        <v>708</v>
      </c>
      <c r="Q433" s="251" t="s">
        <v>709</v>
      </c>
      <c r="R433" s="251">
        <v>192754</v>
      </c>
      <c r="S433" s="251" t="s">
        <v>672</v>
      </c>
      <c r="T433" s="251" t="s">
        <v>710</v>
      </c>
      <c r="U433" s="251" t="s">
        <v>711</v>
      </c>
      <c r="V433" s="251" t="s">
        <v>581</v>
      </c>
      <c r="W433" s="251" t="s">
        <v>582</v>
      </c>
      <c r="X433" s="251" t="s">
        <v>551</v>
      </c>
      <c r="Y433" s="251" t="s">
        <v>552</v>
      </c>
      <c r="Z433" s="251" t="s">
        <v>617</v>
      </c>
      <c r="AA433" s="251" t="s">
        <v>618</v>
      </c>
      <c r="AB433" s="251" t="s">
        <v>619</v>
      </c>
      <c r="AC433" s="251" t="s">
        <v>620</v>
      </c>
      <c r="AD433" s="251" t="s">
        <v>621</v>
      </c>
      <c r="AE433" s="255">
        <v>2019</v>
      </c>
      <c r="AF433" s="251" t="str">
        <f t="shared" si="20"/>
        <v>5.</v>
      </c>
      <c r="AG433" s="251" t="str">
        <f t="shared" si="20"/>
        <v>2.</v>
      </c>
      <c r="AH433" s="251" t="str">
        <f t="shared" si="20"/>
        <v>5.</v>
      </c>
      <c r="AI433" s="251" t="str">
        <f t="shared" si="20"/>
        <v>4.</v>
      </c>
      <c r="AJ433" s="251" t="str">
        <f t="shared" si="20"/>
        <v>3.</v>
      </c>
      <c r="AK433" s="251" t="str">
        <f t="shared" si="20"/>
        <v>2.</v>
      </c>
      <c r="AL433" s="251" t="str">
        <f t="shared" si="20"/>
        <v>1.</v>
      </c>
      <c r="AM433" s="251" t="str">
        <f t="shared" si="21"/>
        <v>2.5.4.3.2.1.</v>
      </c>
    </row>
    <row r="434" spans="1:39">
      <c r="A434" s="251">
        <v>2022</v>
      </c>
      <c r="B434" s="251" t="s">
        <v>533</v>
      </c>
      <c r="C434" s="251" t="s">
        <v>534</v>
      </c>
      <c r="D434" s="251" t="s">
        <v>535</v>
      </c>
      <c r="E434" s="251" t="s">
        <v>536</v>
      </c>
      <c r="F434" s="251" t="s">
        <v>491</v>
      </c>
      <c r="G434" s="251" t="s">
        <v>537</v>
      </c>
      <c r="H434" s="251" t="s">
        <v>538</v>
      </c>
      <c r="I434" s="251" t="s">
        <v>706</v>
      </c>
      <c r="J434" s="251" t="s">
        <v>540</v>
      </c>
      <c r="K434" s="251" t="s">
        <v>707</v>
      </c>
      <c r="L434" s="251" t="s">
        <v>542</v>
      </c>
      <c r="M434" s="251" t="s">
        <v>543</v>
      </c>
      <c r="N434" s="251" t="s">
        <v>544</v>
      </c>
      <c r="O434" s="251" t="s">
        <v>662</v>
      </c>
      <c r="P434" s="251" t="s">
        <v>708</v>
      </c>
      <c r="Q434" s="251" t="s">
        <v>709</v>
      </c>
      <c r="R434" s="251">
        <v>257056</v>
      </c>
      <c r="S434" s="251" t="s">
        <v>674</v>
      </c>
      <c r="T434" s="251" t="s">
        <v>675</v>
      </c>
      <c r="U434" s="251" t="s">
        <v>675</v>
      </c>
      <c r="V434" s="251" t="s">
        <v>581</v>
      </c>
      <c r="W434" s="251" t="s">
        <v>582</v>
      </c>
      <c r="X434" s="251" t="s">
        <v>551</v>
      </c>
      <c r="Y434" s="251" t="s">
        <v>552</v>
      </c>
      <c r="Z434" s="251" t="s">
        <v>553</v>
      </c>
      <c r="AA434" s="251" t="s">
        <v>554</v>
      </c>
      <c r="AB434" s="251" t="s">
        <v>555</v>
      </c>
      <c r="AC434" s="251" t="s">
        <v>555</v>
      </c>
      <c r="AD434" s="251" t="s">
        <v>556</v>
      </c>
      <c r="AE434" s="255">
        <v>1693608</v>
      </c>
      <c r="AF434" s="251" t="str">
        <f t="shared" ref="AF434:AL470" si="22">LEFT(X434,2)</f>
        <v>5.</v>
      </c>
      <c r="AG434" s="251" t="str">
        <f t="shared" si="22"/>
        <v>2.</v>
      </c>
      <c r="AH434" s="251" t="str">
        <f t="shared" si="22"/>
        <v>1.</v>
      </c>
      <c r="AI434" s="251" t="str">
        <f t="shared" si="22"/>
        <v>1.</v>
      </c>
      <c r="AJ434" s="251" t="str">
        <f t="shared" si="22"/>
        <v>1.</v>
      </c>
      <c r="AK434" s="251" t="str">
        <f t="shared" si="22"/>
        <v>1.</v>
      </c>
      <c r="AL434" s="251" t="str">
        <f t="shared" si="22"/>
        <v>4.</v>
      </c>
      <c r="AM434" s="251" t="str">
        <f t="shared" si="21"/>
        <v>2.1.1.1.1.4.</v>
      </c>
    </row>
    <row r="435" spans="1:39">
      <c r="A435" s="251">
        <v>2022</v>
      </c>
      <c r="B435" s="251" t="s">
        <v>533</v>
      </c>
      <c r="C435" s="251" t="s">
        <v>534</v>
      </c>
      <c r="D435" s="251" t="s">
        <v>535</v>
      </c>
      <c r="E435" s="251" t="s">
        <v>536</v>
      </c>
      <c r="F435" s="251" t="s">
        <v>491</v>
      </c>
      <c r="G435" s="251" t="s">
        <v>537</v>
      </c>
      <c r="H435" s="251" t="s">
        <v>538</v>
      </c>
      <c r="I435" s="251" t="s">
        <v>706</v>
      </c>
      <c r="J435" s="251" t="s">
        <v>540</v>
      </c>
      <c r="K435" s="251" t="s">
        <v>707</v>
      </c>
      <c r="L435" s="251" t="s">
        <v>542</v>
      </c>
      <c r="M435" s="251" t="s">
        <v>543</v>
      </c>
      <c r="N435" s="251" t="s">
        <v>544</v>
      </c>
      <c r="O435" s="251" t="s">
        <v>662</v>
      </c>
      <c r="P435" s="251" t="s">
        <v>708</v>
      </c>
      <c r="Q435" s="251" t="s">
        <v>709</v>
      </c>
      <c r="R435" s="251">
        <v>257056</v>
      </c>
      <c r="S435" s="251" t="s">
        <v>674</v>
      </c>
      <c r="T435" s="251" t="s">
        <v>675</v>
      </c>
      <c r="U435" s="251" t="s">
        <v>675</v>
      </c>
      <c r="V435" s="251" t="s">
        <v>581</v>
      </c>
      <c r="W435" s="251" t="s">
        <v>582</v>
      </c>
      <c r="X435" s="251" t="s">
        <v>551</v>
      </c>
      <c r="Y435" s="251" t="s">
        <v>552</v>
      </c>
      <c r="Z435" s="251" t="s">
        <v>553</v>
      </c>
      <c r="AA435" s="251" t="s">
        <v>554</v>
      </c>
      <c r="AB435" s="251" t="s">
        <v>557</v>
      </c>
      <c r="AC435" s="251" t="s">
        <v>558</v>
      </c>
      <c r="AD435" s="251" t="s">
        <v>559</v>
      </c>
      <c r="AE435" s="255">
        <v>275248</v>
      </c>
      <c r="AF435" s="251" t="str">
        <f t="shared" si="22"/>
        <v>5.</v>
      </c>
      <c r="AG435" s="251" t="str">
        <f t="shared" si="22"/>
        <v>2.</v>
      </c>
      <c r="AH435" s="251" t="str">
        <f t="shared" si="22"/>
        <v>1.</v>
      </c>
      <c r="AI435" s="251" t="str">
        <f t="shared" si="22"/>
        <v>1.</v>
      </c>
      <c r="AJ435" s="251" t="str">
        <f t="shared" si="22"/>
        <v>9.</v>
      </c>
      <c r="AK435" s="251" t="str">
        <f t="shared" si="22"/>
        <v>1.</v>
      </c>
      <c r="AL435" s="251" t="str">
        <f t="shared" si="22"/>
        <v>1.</v>
      </c>
      <c r="AM435" s="251" t="str">
        <f t="shared" si="21"/>
        <v>2.1.1.9.1.1.</v>
      </c>
    </row>
    <row r="436" spans="1:39">
      <c r="A436" s="251">
        <v>2022</v>
      </c>
      <c r="B436" s="251" t="s">
        <v>533</v>
      </c>
      <c r="C436" s="251" t="s">
        <v>534</v>
      </c>
      <c r="D436" s="251" t="s">
        <v>535</v>
      </c>
      <c r="E436" s="251" t="s">
        <v>536</v>
      </c>
      <c r="F436" s="251" t="s">
        <v>491</v>
      </c>
      <c r="G436" s="251" t="s">
        <v>537</v>
      </c>
      <c r="H436" s="251" t="s">
        <v>538</v>
      </c>
      <c r="I436" s="251" t="s">
        <v>706</v>
      </c>
      <c r="J436" s="251" t="s">
        <v>540</v>
      </c>
      <c r="K436" s="251" t="s">
        <v>707</v>
      </c>
      <c r="L436" s="251" t="s">
        <v>542</v>
      </c>
      <c r="M436" s="251" t="s">
        <v>543</v>
      </c>
      <c r="N436" s="251" t="s">
        <v>544</v>
      </c>
      <c r="O436" s="251" t="s">
        <v>662</v>
      </c>
      <c r="P436" s="251" t="s">
        <v>708</v>
      </c>
      <c r="Q436" s="251" t="s">
        <v>709</v>
      </c>
      <c r="R436" s="251">
        <v>257056</v>
      </c>
      <c r="S436" s="251" t="s">
        <v>674</v>
      </c>
      <c r="T436" s="251" t="s">
        <v>675</v>
      </c>
      <c r="U436" s="251" t="s">
        <v>675</v>
      </c>
      <c r="V436" s="251" t="s">
        <v>581</v>
      </c>
      <c r="W436" s="251" t="s">
        <v>582</v>
      </c>
      <c r="X436" s="251" t="s">
        <v>551</v>
      </c>
      <c r="Y436" s="251" t="s">
        <v>552</v>
      </c>
      <c r="Z436" s="251" t="s">
        <v>553</v>
      </c>
      <c r="AA436" s="251" t="s">
        <v>554</v>
      </c>
      <c r="AB436" s="251" t="s">
        <v>557</v>
      </c>
      <c r="AC436" s="251" t="s">
        <v>558</v>
      </c>
      <c r="AD436" s="251" t="s">
        <v>560</v>
      </c>
      <c r="AE436" s="255">
        <v>33880</v>
      </c>
      <c r="AF436" s="251" t="str">
        <f t="shared" si="22"/>
        <v>5.</v>
      </c>
      <c r="AG436" s="251" t="str">
        <f t="shared" si="22"/>
        <v>2.</v>
      </c>
      <c r="AH436" s="251" t="str">
        <f t="shared" si="22"/>
        <v>1.</v>
      </c>
      <c r="AI436" s="251" t="str">
        <f t="shared" si="22"/>
        <v>1.</v>
      </c>
      <c r="AJ436" s="251" t="str">
        <f t="shared" si="22"/>
        <v>9.</v>
      </c>
      <c r="AK436" s="251" t="str">
        <f t="shared" si="22"/>
        <v>1.</v>
      </c>
      <c r="AL436" s="251" t="str">
        <f t="shared" si="22"/>
        <v>3.</v>
      </c>
      <c r="AM436" s="251" t="str">
        <f t="shared" si="21"/>
        <v>2.1.1.9.1.3.</v>
      </c>
    </row>
    <row r="437" spans="1:39">
      <c r="A437" s="251">
        <v>2022</v>
      </c>
      <c r="B437" s="251" t="s">
        <v>533</v>
      </c>
      <c r="C437" s="251" t="s">
        <v>534</v>
      </c>
      <c r="D437" s="251" t="s">
        <v>535</v>
      </c>
      <c r="E437" s="251" t="s">
        <v>536</v>
      </c>
      <c r="F437" s="251" t="s">
        <v>491</v>
      </c>
      <c r="G437" s="251" t="s">
        <v>537</v>
      </c>
      <c r="H437" s="251" t="s">
        <v>538</v>
      </c>
      <c r="I437" s="251" t="s">
        <v>706</v>
      </c>
      <c r="J437" s="251" t="s">
        <v>540</v>
      </c>
      <c r="K437" s="251" t="s">
        <v>707</v>
      </c>
      <c r="L437" s="251" t="s">
        <v>542</v>
      </c>
      <c r="M437" s="251" t="s">
        <v>543</v>
      </c>
      <c r="N437" s="251" t="s">
        <v>544</v>
      </c>
      <c r="O437" s="251" t="s">
        <v>662</v>
      </c>
      <c r="P437" s="251" t="s">
        <v>708</v>
      </c>
      <c r="Q437" s="251" t="s">
        <v>709</v>
      </c>
      <c r="R437" s="251">
        <v>257056</v>
      </c>
      <c r="S437" s="251" t="s">
        <v>674</v>
      </c>
      <c r="T437" s="251" t="s">
        <v>675</v>
      </c>
      <c r="U437" s="251" t="s">
        <v>675</v>
      </c>
      <c r="V437" s="251" t="s">
        <v>581</v>
      </c>
      <c r="W437" s="251" t="s">
        <v>582</v>
      </c>
      <c r="X437" s="251" t="s">
        <v>551</v>
      </c>
      <c r="Y437" s="251" t="s">
        <v>552</v>
      </c>
      <c r="Z437" s="251" t="s">
        <v>553</v>
      </c>
      <c r="AA437" s="251" t="s">
        <v>554</v>
      </c>
      <c r="AB437" s="251" t="s">
        <v>557</v>
      </c>
      <c r="AC437" s="251" t="s">
        <v>583</v>
      </c>
      <c r="AD437" s="251" t="s">
        <v>584</v>
      </c>
      <c r="AE437" s="255">
        <v>160561</v>
      </c>
      <c r="AF437" s="251" t="str">
        <f t="shared" si="22"/>
        <v>5.</v>
      </c>
      <c r="AG437" s="251" t="str">
        <f t="shared" si="22"/>
        <v>2.</v>
      </c>
      <c r="AH437" s="251" t="str">
        <f t="shared" si="22"/>
        <v>1.</v>
      </c>
      <c r="AI437" s="251" t="str">
        <f t="shared" si="22"/>
        <v>1.</v>
      </c>
      <c r="AJ437" s="251" t="str">
        <f t="shared" si="22"/>
        <v>9.</v>
      </c>
      <c r="AK437" s="251" t="str">
        <f t="shared" si="22"/>
        <v>2.</v>
      </c>
      <c r="AL437" s="251" t="str">
        <f t="shared" si="22"/>
        <v>1.</v>
      </c>
      <c r="AM437" s="251" t="str">
        <f t="shared" si="21"/>
        <v>2.1.1.9.2.1.</v>
      </c>
    </row>
    <row r="438" spans="1:39">
      <c r="A438" s="251">
        <v>2022</v>
      </c>
      <c r="B438" s="251" t="s">
        <v>533</v>
      </c>
      <c r="C438" s="251" t="s">
        <v>534</v>
      </c>
      <c r="D438" s="251" t="s">
        <v>535</v>
      </c>
      <c r="E438" s="251" t="s">
        <v>536</v>
      </c>
      <c r="F438" s="251" t="s">
        <v>491</v>
      </c>
      <c r="G438" s="251" t="s">
        <v>537</v>
      </c>
      <c r="H438" s="251" t="s">
        <v>538</v>
      </c>
      <c r="I438" s="251" t="s">
        <v>706</v>
      </c>
      <c r="J438" s="251" t="s">
        <v>540</v>
      </c>
      <c r="K438" s="251" t="s">
        <v>707</v>
      </c>
      <c r="L438" s="251" t="s">
        <v>542</v>
      </c>
      <c r="M438" s="251" t="s">
        <v>543</v>
      </c>
      <c r="N438" s="251" t="s">
        <v>544</v>
      </c>
      <c r="O438" s="251" t="s">
        <v>662</v>
      </c>
      <c r="P438" s="251" t="s">
        <v>708</v>
      </c>
      <c r="Q438" s="251" t="s">
        <v>709</v>
      </c>
      <c r="R438" s="251">
        <v>257056</v>
      </c>
      <c r="S438" s="251" t="s">
        <v>674</v>
      </c>
      <c r="T438" s="251" t="s">
        <v>675</v>
      </c>
      <c r="U438" s="251" t="s">
        <v>675</v>
      </c>
      <c r="V438" s="251" t="s">
        <v>581</v>
      </c>
      <c r="W438" s="251" t="s">
        <v>582</v>
      </c>
      <c r="X438" s="251" t="s">
        <v>551</v>
      </c>
      <c r="Y438" s="251" t="s">
        <v>552</v>
      </c>
      <c r="Z438" s="251" t="s">
        <v>553</v>
      </c>
      <c r="AA438" s="251" t="s">
        <v>554</v>
      </c>
      <c r="AB438" s="251" t="s">
        <v>557</v>
      </c>
      <c r="AC438" s="251" t="s">
        <v>585</v>
      </c>
      <c r="AD438" s="251" t="s">
        <v>586</v>
      </c>
      <c r="AE438" s="255">
        <v>24772</v>
      </c>
      <c r="AF438" s="251" t="str">
        <f t="shared" si="22"/>
        <v>5.</v>
      </c>
      <c r="AG438" s="251" t="str">
        <f t="shared" si="22"/>
        <v>2.</v>
      </c>
      <c r="AH438" s="251" t="str">
        <f t="shared" si="22"/>
        <v>1.</v>
      </c>
      <c r="AI438" s="251" t="str">
        <f t="shared" si="22"/>
        <v>1.</v>
      </c>
      <c r="AJ438" s="251" t="str">
        <f t="shared" si="22"/>
        <v>9.</v>
      </c>
      <c r="AK438" s="251" t="str">
        <f t="shared" si="22"/>
        <v>3.</v>
      </c>
      <c r="AL438" s="251" t="str">
        <f t="shared" si="22"/>
        <v>99</v>
      </c>
      <c r="AM438" s="251" t="str">
        <f t="shared" si="21"/>
        <v>2.1.1.9.3.99</v>
      </c>
    </row>
    <row r="439" spans="1:39">
      <c r="A439" s="251">
        <v>2022</v>
      </c>
      <c r="B439" s="251" t="s">
        <v>533</v>
      </c>
      <c r="C439" s="251" t="s">
        <v>534</v>
      </c>
      <c r="D439" s="251" t="s">
        <v>535</v>
      </c>
      <c r="E439" s="251" t="s">
        <v>536</v>
      </c>
      <c r="F439" s="251" t="s">
        <v>491</v>
      </c>
      <c r="G439" s="251" t="s">
        <v>537</v>
      </c>
      <c r="H439" s="251" t="s">
        <v>538</v>
      </c>
      <c r="I439" s="251" t="s">
        <v>706</v>
      </c>
      <c r="J439" s="251" t="s">
        <v>540</v>
      </c>
      <c r="K439" s="251" t="s">
        <v>707</v>
      </c>
      <c r="L439" s="251" t="s">
        <v>542</v>
      </c>
      <c r="M439" s="251" t="s">
        <v>543</v>
      </c>
      <c r="N439" s="251" t="s">
        <v>544</v>
      </c>
      <c r="O439" s="251" t="s">
        <v>662</v>
      </c>
      <c r="P439" s="251" t="s">
        <v>708</v>
      </c>
      <c r="Q439" s="251" t="s">
        <v>709</v>
      </c>
      <c r="R439" s="251">
        <v>257056</v>
      </c>
      <c r="S439" s="251" t="s">
        <v>674</v>
      </c>
      <c r="T439" s="251" t="s">
        <v>675</v>
      </c>
      <c r="U439" s="251" t="s">
        <v>675</v>
      </c>
      <c r="V439" s="251" t="s">
        <v>581</v>
      </c>
      <c r="W439" s="251" t="s">
        <v>582</v>
      </c>
      <c r="X439" s="251" t="s">
        <v>551</v>
      </c>
      <c r="Y439" s="251" t="s">
        <v>552</v>
      </c>
      <c r="Z439" s="251" t="s">
        <v>553</v>
      </c>
      <c r="AA439" s="251" t="s">
        <v>561</v>
      </c>
      <c r="AB439" s="251" t="s">
        <v>562</v>
      </c>
      <c r="AC439" s="251" t="s">
        <v>562</v>
      </c>
      <c r="AD439" s="251" t="s">
        <v>563</v>
      </c>
      <c r="AE439" s="255">
        <v>148634</v>
      </c>
      <c r="AF439" s="251" t="str">
        <f t="shared" si="22"/>
        <v>5.</v>
      </c>
      <c r="AG439" s="251" t="str">
        <f t="shared" si="22"/>
        <v>2.</v>
      </c>
      <c r="AH439" s="251" t="str">
        <f t="shared" si="22"/>
        <v>1.</v>
      </c>
      <c r="AI439" s="251" t="str">
        <f t="shared" si="22"/>
        <v>3.</v>
      </c>
      <c r="AJ439" s="251" t="str">
        <f t="shared" si="22"/>
        <v>1.</v>
      </c>
      <c r="AK439" s="251" t="str">
        <f t="shared" si="22"/>
        <v>1.</v>
      </c>
      <c r="AL439" s="251" t="str">
        <f t="shared" si="22"/>
        <v>5.</v>
      </c>
      <c r="AM439" s="251" t="str">
        <f t="shared" si="21"/>
        <v>2.1.3.1.1.5.</v>
      </c>
    </row>
    <row r="440" spans="1:39">
      <c r="A440" s="251">
        <v>2022</v>
      </c>
      <c r="B440" s="251" t="s">
        <v>533</v>
      </c>
      <c r="C440" s="251" t="s">
        <v>534</v>
      </c>
      <c r="D440" s="251" t="s">
        <v>535</v>
      </c>
      <c r="E440" s="251" t="s">
        <v>536</v>
      </c>
      <c r="F440" s="251" t="s">
        <v>491</v>
      </c>
      <c r="G440" s="251" t="s">
        <v>537</v>
      </c>
      <c r="H440" s="251" t="s">
        <v>538</v>
      </c>
      <c r="I440" s="251" t="s">
        <v>706</v>
      </c>
      <c r="J440" s="251" t="s">
        <v>540</v>
      </c>
      <c r="K440" s="251" t="s">
        <v>707</v>
      </c>
      <c r="L440" s="251" t="s">
        <v>542</v>
      </c>
      <c r="M440" s="251" t="s">
        <v>543</v>
      </c>
      <c r="N440" s="251" t="s">
        <v>544</v>
      </c>
      <c r="O440" s="251" t="s">
        <v>662</v>
      </c>
      <c r="P440" s="251" t="s">
        <v>708</v>
      </c>
      <c r="Q440" s="251" t="s">
        <v>709</v>
      </c>
      <c r="R440" s="251">
        <v>257056</v>
      </c>
      <c r="S440" s="251" t="s">
        <v>674</v>
      </c>
      <c r="T440" s="251" t="s">
        <v>675</v>
      </c>
      <c r="U440" s="251" t="s">
        <v>675</v>
      </c>
      <c r="V440" s="251" t="s">
        <v>581</v>
      </c>
      <c r="W440" s="251" t="s">
        <v>582</v>
      </c>
      <c r="X440" s="251" t="s">
        <v>551</v>
      </c>
      <c r="Y440" s="251" t="s">
        <v>552</v>
      </c>
      <c r="Z440" s="251" t="s">
        <v>564</v>
      </c>
      <c r="AA440" s="251" t="s">
        <v>587</v>
      </c>
      <c r="AB440" s="251" t="s">
        <v>588</v>
      </c>
      <c r="AC440" s="251" t="s">
        <v>589</v>
      </c>
      <c r="AD440" s="251" t="s">
        <v>590</v>
      </c>
      <c r="AE440" s="255">
        <v>11000</v>
      </c>
      <c r="AF440" s="251" t="str">
        <f t="shared" si="22"/>
        <v>5.</v>
      </c>
      <c r="AG440" s="251" t="str">
        <f t="shared" si="22"/>
        <v>2.</v>
      </c>
      <c r="AH440" s="251" t="str">
        <f t="shared" si="22"/>
        <v>3.</v>
      </c>
      <c r="AI440" s="251" t="str">
        <f t="shared" si="22"/>
        <v>1.</v>
      </c>
      <c r="AJ440" s="251" t="str">
        <f t="shared" si="22"/>
        <v>3.</v>
      </c>
      <c r="AK440" s="251" t="str">
        <f t="shared" si="22"/>
        <v>1.</v>
      </c>
      <c r="AL440" s="251" t="str">
        <f t="shared" si="22"/>
        <v>1.</v>
      </c>
      <c r="AM440" s="251" t="str">
        <f t="shared" si="21"/>
        <v>2.3.1.3.1.1.</v>
      </c>
    </row>
    <row r="441" spans="1:39">
      <c r="A441" s="251">
        <v>2022</v>
      </c>
      <c r="B441" s="251" t="s">
        <v>533</v>
      </c>
      <c r="C441" s="251" t="s">
        <v>534</v>
      </c>
      <c r="D441" s="251" t="s">
        <v>535</v>
      </c>
      <c r="E441" s="251" t="s">
        <v>536</v>
      </c>
      <c r="F441" s="251" t="s">
        <v>491</v>
      </c>
      <c r="G441" s="251" t="s">
        <v>537</v>
      </c>
      <c r="H441" s="251" t="s">
        <v>538</v>
      </c>
      <c r="I441" s="251" t="s">
        <v>706</v>
      </c>
      <c r="J441" s="251" t="s">
        <v>540</v>
      </c>
      <c r="K441" s="251" t="s">
        <v>707</v>
      </c>
      <c r="L441" s="251" t="s">
        <v>542</v>
      </c>
      <c r="M441" s="251" t="s">
        <v>543</v>
      </c>
      <c r="N441" s="251" t="s">
        <v>544</v>
      </c>
      <c r="O441" s="251" t="s">
        <v>662</v>
      </c>
      <c r="P441" s="251" t="s">
        <v>708</v>
      </c>
      <c r="Q441" s="251" t="s">
        <v>709</v>
      </c>
      <c r="R441" s="251">
        <v>257056</v>
      </c>
      <c r="S441" s="251" t="s">
        <v>674</v>
      </c>
      <c r="T441" s="251" t="s">
        <v>675</v>
      </c>
      <c r="U441" s="251" t="s">
        <v>675</v>
      </c>
      <c r="V441" s="251" t="s">
        <v>581</v>
      </c>
      <c r="W441" s="251" t="s">
        <v>582</v>
      </c>
      <c r="X441" s="251" t="s">
        <v>551</v>
      </c>
      <c r="Y441" s="251" t="s">
        <v>552</v>
      </c>
      <c r="Z441" s="251" t="s">
        <v>564</v>
      </c>
      <c r="AA441" s="251" t="s">
        <v>565</v>
      </c>
      <c r="AB441" s="251" t="s">
        <v>594</v>
      </c>
      <c r="AC441" s="251" t="s">
        <v>595</v>
      </c>
      <c r="AD441" s="251" t="s">
        <v>596</v>
      </c>
      <c r="AE441" s="255">
        <v>2910</v>
      </c>
      <c r="AF441" s="251" t="str">
        <f t="shared" si="22"/>
        <v>5.</v>
      </c>
      <c r="AG441" s="251" t="str">
        <f t="shared" si="22"/>
        <v>2.</v>
      </c>
      <c r="AH441" s="251" t="str">
        <f t="shared" si="22"/>
        <v>3.</v>
      </c>
      <c r="AI441" s="251" t="str">
        <f t="shared" si="22"/>
        <v>2.</v>
      </c>
      <c r="AJ441" s="251" t="str">
        <f t="shared" si="22"/>
        <v>1.</v>
      </c>
      <c r="AK441" s="251" t="str">
        <f t="shared" si="22"/>
        <v>2.</v>
      </c>
      <c r="AL441" s="251" t="str">
        <f t="shared" si="22"/>
        <v>99</v>
      </c>
      <c r="AM441" s="251" t="str">
        <f t="shared" si="21"/>
        <v>2.3.2.1.2.99</v>
      </c>
    </row>
    <row r="442" spans="1:39">
      <c r="A442" s="251">
        <v>2022</v>
      </c>
      <c r="B442" s="251" t="s">
        <v>533</v>
      </c>
      <c r="C442" s="251" t="s">
        <v>534</v>
      </c>
      <c r="D442" s="251" t="s">
        <v>535</v>
      </c>
      <c r="E442" s="251" t="s">
        <v>536</v>
      </c>
      <c r="F442" s="251" t="s">
        <v>491</v>
      </c>
      <c r="G442" s="251" t="s">
        <v>537</v>
      </c>
      <c r="H442" s="251" t="s">
        <v>538</v>
      </c>
      <c r="I442" s="251" t="s">
        <v>706</v>
      </c>
      <c r="J442" s="251" t="s">
        <v>540</v>
      </c>
      <c r="K442" s="251" t="s">
        <v>707</v>
      </c>
      <c r="L442" s="251" t="s">
        <v>542</v>
      </c>
      <c r="M442" s="251" t="s">
        <v>543</v>
      </c>
      <c r="N442" s="251" t="s">
        <v>544</v>
      </c>
      <c r="O442" s="251" t="s">
        <v>662</v>
      </c>
      <c r="P442" s="251" t="s">
        <v>708</v>
      </c>
      <c r="Q442" s="251" t="s">
        <v>709</v>
      </c>
      <c r="R442" s="251">
        <v>257056</v>
      </c>
      <c r="S442" s="251" t="s">
        <v>674</v>
      </c>
      <c r="T442" s="251" t="s">
        <v>675</v>
      </c>
      <c r="U442" s="251" t="s">
        <v>675</v>
      </c>
      <c r="V442" s="251" t="s">
        <v>581</v>
      </c>
      <c r="W442" s="251" t="s">
        <v>582</v>
      </c>
      <c r="X442" s="251" t="s">
        <v>551</v>
      </c>
      <c r="Y442" s="251" t="s">
        <v>552</v>
      </c>
      <c r="Z442" s="251" t="s">
        <v>564</v>
      </c>
      <c r="AA442" s="251" t="s">
        <v>565</v>
      </c>
      <c r="AB442" s="251" t="s">
        <v>566</v>
      </c>
      <c r="AC442" s="251" t="s">
        <v>600</v>
      </c>
      <c r="AD442" s="251" t="s">
        <v>601</v>
      </c>
      <c r="AE442" s="255">
        <v>3596</v>
      </c>
      <c r="AF442" s="251" t="str">
        <f t="shared" si="22"/>
        <v>5.</v>
      </c>
      <c r="AG442" s="251" t="str">
        <f t="shared" si="22"/>
        <v>2.</v>
      </c>
      <c r="AH442" s="251" t="str">
        <f t="shared" si="22"/>
        <v>3.</v>
      </c>
      <c r="AI442" s="251" t="str">
        <f t="shared" si="22"/>
        <v>2.</v>
      </c>
      <c r="AJ442" s="251" t="str">
        <f t="shared" si="22"/>
        <v>2.</v>
      </c>
      <c r="AK442" s="251" t="str">
        <f t="shared" si="22"/>
        <v>2.</v>
      </c>
      <c r="AL442" s="251" t="str">
        <f t="shared" si="22"/>
        <v>1.</v>
      </c>
      <c r="AM442" s="251" t="str">
        <f t="shared" si="21"/>
        <v>2.3.2.2.2.1.</v>
      </c>
    </row>
    <row r="443" spans="1:39">
      <c r="A443" s="251">
        <v>2022</v>
      </c>
      <c r="B443" s="251" t="s">
        <v>533</v>
      </c>
      <c r="C443" s="251" t="s">
        <v>534</v>
      </c>
      <c r="D443" s="251" t="s">
        <v>535</v>
      </c>
      <c r="E443" s="251" t="s">
        <v>536</v>
      </c>
      <c r="F443" s="251" t="s">
        <v>491</v>
      </c>
      <c r="G443" s="251" t="s">
        <v>537</v>
      </c>
      <c r="H443" s="251" t="s">
        <v>538</v>
      </c>
      <c r="I443" s="251" t="s">
        <v>706</v>
      </c>
      <c r="J443" s="251" t="s">
        <v>540</v>
      </c>
      <c r="K443" s="251" t="s">
        <v>707</v>
      </c>
      <c r="L443" s="251" t="s">
        <v>542</v>
      </c>
      <c r="M443" s="251" t="s">
        <v>543</v>
      </c>
      <c r="N443" s="251" t="s">
        <v>544</v>
      </c>
      <c r="O443" s="251" t="s">
        <v>662</v>
      </c>
      <c r="P443" s="251" t="s">
        <v>708</v>
      </c>
      <c r="Q443" s="251" t="s">
        <v>709</v>
      </c>
      <c r="R443" s="251">
        <v>257056</v>
      </c>
      <c r="S443" s="251" t="s">
        <v>674</v>
      </c>
      <c r="T443" s="251" t="s">
        <v>675</v>
      </c>
      <c r="U443" s="251" t="s">
        <v>675</v>
      </c>
      <c r="V443" s="251" t="s">
        <v>581</v>
      </c>
      <c r="W443" s="251" t="s">
        <v>582</v>
      </c>
      <c r="X443" s="251" t="s">
        <v>551</v>
      </c>
      <c r="Y443" s="251" t="s">
        <v>552</v>
      </c>
      <c r="Z443" s="251" t="s">
        <v>564</v>
      </c>
      <c r="AA443" s="251" t="s">
        <v>565</v>
      </c>
      <c r="AB443" s="251" t="s">
        <v>566</v>
      </c>
      <c r="AC443" s="251" t="s">
        <v>712</v>
      </c>
      <c r="AD443" s="251" t="s">
        <v>713</v>
      </c>
      <c r="AE443" s="255">
        <v>6700</v>
      </c>
      <c r="AF443" s="251" t="str">
        <f t="shared" si="22"/>
        <v>5.</v>
      </c>
      <c r="AG443" s="251" t="str">
        <f t="shared" si="22"/>
        <v>2.</v>
      </c>
      <c r="AH443" s="251" t="str">
        <f t="shared" si="22"/>
        <v>3.</v>
      </c>
      <c r="AI443" s="251" t="str">
        <f t="shared" si="22"/>
        <v>2.</v>
      </c>
      <c r="AJ443" s="251" t="str">
        <f t="shared" si="22"/>
        <v>2.</v>
      </c>
      <c r="AK443" s="251" t="str">
        <f t="shared" si="22"/>
        <v>4.</v>
      </c>
      <c r="AL443" s="251" t="str">
        <f t="shared" si="22"/>
        <v>1.</v>
      </c>
      <c r="AM443" s="251" t="str">
        <f t="shared" si="21"/>
        <v>2.3.2.2.4.1.</v>
      </c>
    </row>
    <row r="444" spans="1:39">
      <c r="A444" s="251">
        <v>2022</v>
      </c>
      <c r="B444" s="251" t="s">
        <v>533</v>
      </c>
      <c r="C444" s="251" t="s">
        <v>534</v>
      </c>
      <c r="D444" s="251" t="s">
        <v>535</v>
      </c>
      <c r="E444" s="251" t="s">
        <v>536</v>
      </c>
      <c r="F444" s="251" t="s">
        <v>491</v>
      </c>
      <c r="G444" s="251" t="s">
        <v>537</v>
      </c>
      <c r="H444" s="251" t="s">
        <v>538</v>
      </c>
      <c r="I444" s="251" t="s">
        <v>706</v>
      </c>
      <c r="J444" s="251" t="s">
        <v>540</v>
      </c>
      <c r="K444" s="251" t="s">
        <v>707</v>
      </c>
      <c r="L444" s="251" t="s">
        <v>542</v>
      </c>
      <c r="M444" s="251" t="s">
        <v>543</v>
      </c>
      <c r="N444" s="251" t="s">
        <v>544</v>
      </c>
      <c r="O444" s="251" t="s">
        <v>662</v>
      </c>
      <c r="P444" s="251" t="s">
        <v>708</v>
      </c>
      <c r="Q444" s="251" t="s">
        <v>709</v>
      </c>
      <c r="R444" s="251">
        <v>257056</v>
      </c>
      <c r="S444" s="251" t="s">
        <v>674</v>
      </c>
      <c r="T444" s="251" t="s">
        <v>675</v>
      </c>
      <c r="U444" s="251" t="s">
        <v>675</v>
      </c>
      <c r="V444" s="251" t="s">
        <v>581</v>
      </c>
      <c r="W444" s="251" t="s">
        <v>582</v>
      </c>
      <c r="X444" s="251" t="s">
        <v>551</v>
      </c>
      <c r="Y444" s="251" t="s">
        <v>552</v>
      </c>
      <c r="Z444" s="251" t="s">
        <v>564</v>
      </c>
      <c r="AA444" s="251" t="s">
        <v>565</v>
      </c>
      <c r="AB444" s="251" t="s">
        <v>569</v>
      </c>
      <c r="AC444" s="251" t="s">
        <v>570</v>
      </c>
      <c r="AD444" s="251" t="s">
        <v>603</v>
      </c>
      <c r="AE444" s="255">
        <v>307077</v>
      </c>
      <c r="AF444" s="251" t="str">
        <f t="shared" si="22"/>
        <v>5.</v>
      </c>
      <c r="AG444" s="251" t="str">
        <f t="shared" si="22"/>
        <v>2.</v>
      </c>
      <c r="AH444" s="251" t="str">
        <f t="shared" si="22"/>
        <v>3.</v>
      </c>
      <c r="AI444" s="251" t="str">
        <f t="shared" si="22"/>
        <v>2.</v>
      </c>
      <c r="AJ444" s="251" t="str">
        <f t="shared" si="22"/>
        <v>3.</v>
      </c>
      <c r="AK444" s="251" t="str">
        <f t="shared" si="22"/>
        <v>1.</v>
      </c>
      <c r="AL444" s="251" t="str">
        <f t="shared" si="22"/>
        <v>1.</v>
      </c>
      <c r="AM444" s="251" t="str">
        <f t="shared" si="21"/>
        <v>2.3.2.3.1.1.</v>
      </c>
    </row>
    <row r="445" spans="1:39">
      <c r="A445" s="251">
        <v>2022</v>
      </c>
      <c r="B445" s="251" t="s">
        <v>533</v>
      </c>
      <c r="C445" s="251" t="s">
        <v>534</v>
      </c>
      <c r="D445" s="251" t="s">
        <v>535</v>
      </c>
      <c r="E445" s="251" t="s">
        <v>536</v>
      </c>
      <c r="F445" s="251" t="s">
        <v>491</v>
      </c>
      <c r="G445" s="251" t="s">
        <v>537</v>
      </c>
      <c r="H445" s="251" t="s">
        <v>538</v>
      </c>
      <c r="I445" s="251" t="s">
        <v>706</v>
      </c>
      <c r="J445" s="251" t="s">
        <v>540</v>
      </c>
      <c r="K445" s="251" t="s">
        <v>707</v>
      </c>
      <c r="L445" s="251" t="s">
        <v>542</v>
      </c>
      <c r="M445" s="251" t="s">
        <v>543</v>
      </c>
      <c r="N445" s="251" t="s">
        <v>544</v>
      </c>
      <c r="O445" s="251" t="s">
        <v>662</v>
      </c>
      <c r="P445" s="251" t="s">
        <v>708</v>
      </c>
      <c r="Q445" s="251" t="s">
        <v>709</v>
      </c>
      <c r="R445" s="251">
        <v>257056</v>
      </c>
      <c r="S445" s="251" t="s">
        <v>674</v>
      </c>
      <c r="T445" s="251" t="s">
        <v>675</v>
      </c>
      <c r="U445" s="251" t="s">
        <v>675</v>
      </c>
      <c r="V445" s="251" t="s">
        <v>581</v>
      </c>
      <c r="W445" s="251" t="s">
        <v>582</v>
      </c>
      <c r="X445" s="251" t="s">
        <v>551</v>
      </c>
      <c r="Y445" s="251" t="s">
        <v>552</v>
      </c>
      <c r="Z445" s="251" t="s">
        <v>564</v>
      </c>
      <c r="AA445" s="251" t="s">
        <v>565</v>
      </c>
      <c r="AB445" s="251" t="s">
        <v>569</v>
      </c>
      <c r="AC445" s="251" t="s">
        <v>570</v>
      </c>
      <c r="AD445" s="251" t="s">
        <v>571</v>
      </c>
      <c r="AE445" s="255">
        <v>572728</v>
      </c>
      <c r="AF445" s="251" t="str">
        <f t="shared" si="22"/>
        <v>5.</v>
      </c>
      <c r="AG445" s="251" t="str">
        <f t="shared" si="22"/>
        <v>2.</v>
      </c>
      <c r="AH445" s="251" t="str">
        <f t="shared" si="22"/>
        <v>3.</v>
      </c>
      <c r="AI445" s="251" t="str">
        <f t="shared" si="22"/>
        <v>2.</v>
      </c>
      <c r="AJ445" s="251" t="str">
        <f t="shared" si="22"/>
        <v>3.</v>
      </c>
      <c r="AK445" s="251" t="str">
        <f t="shared" si="22"/>
        <v>1.</v>
      </c>
      <c r="AL445" s="251" t="str">
        <f t="shared" si="22"/>
        <v>2.</v>
      </c>
      <c r="AM445" s="251" t="str">
        <f t="shared" si="21"/>
        <v>2.3.2.3.1.2.</v>
      </c>
    </row>
    <row r="446" spans="1:39">
      <c r="A446" s="251">
        <v>2022</v>
      </c>
      <c r="B446" s="251" t="s">
        <v>533</v>
      </c>
      <c r="C446" s="251" t="s">
        <v>534</v>
      </c>
      <c r="D446" s="251" t="s">
        <v>535</v>
      </c>
      <c r="E446" s="251" t="s">
        <v>536</v>
      </c>
      <c r="F446" s="251" t="s">
        <v>491</v>
      </c>
      <c r="G446" s="251" t="s">
        <v>537</v>
      </c>
      <c r="H446" s="251" t="s">
        <v>538</v>
      </c>
      <c r="I446" s="251" t="s">
        <v>706</v>
      </c>
      <c r="J446" s="251" t="s">
        <v>540</v>
      </c>
      <c r="K446" s="251" t="s">
        <v>707</v>
      </c>
      <c r="L446" s="251" t="s">
        <v>542</v>
      </c>
      <c r="M446" s="251" t="s">
        <v>543</v>
      </c>
      <c r="N446" s="251" t="s">
        <v>544</v>
      </c>
      <c r="O446" s="251" t="s">
        <v>662</v>
      </c>
      <c r="P446" s="251" t="s">
        <v>708</v>
      </c>
      <c r="Q446" s="251" t="s">
        <v>709</v>
      </c>
      <c r="R446" s="251">
        <v>257056</v>
      </c>
      <c r="S446" s="251" t="s">
        <v>674</v>
      </c>
      <c r="T446" s="251" t="s">
        <v>675</v>
      </c>
      <c r="U446" s="251" t="s">
        <v>675</v>
      </c>
      <c r="V446" s="251" t="s">
        <v>581</v>
      </c>
      <c r="W446" s="251" t="s">
        <v>582</v>
      </c>
      <c r="X446" s="251" t="s">
        <v>551</v>
      </c>
      <c r="Y446" s="251" t="s">
        <v>552</v>
      </c>
      <c r="Z446" s="251" t="s">
        <v>564</v>
      </c>
      <c r="AA446" s="251" t="s">
        <v>565</v>
      </c>
      <c r="AB446" s="251" t="s">
        <v>604</v>
      </c>
      <c r="AC446" s="251" t="s">
        <v>607</v>
      </c>
      <c r="AD446" s="251" t="s">
        <v>608</v>
      </c>
      <c r="AE446" s="255">
        <v>34584</v>
      </c>
      <c r="AF446" s="251" t="str">
        <f t="shared" si="22"/>
        <v>5.</v>
      </c>
      <c r="AG446" s="251" t="str">
        <f t="shared" si="22"/>
        <v>2.</v>
      </c>
      <c r="AH446" s="251" t="str">
        <f t="shared" si="22"/>
        <v>3.</v>
      </c>
      <c r="AI446" s="251" t="str">
        <f t="shared" si="22"/>
        <v>2.</v>
      </c>
      <c r="AJ446" s="251" t="str">
        <f t="shared" si="22"/>
        <v>4.</v>
      </c>
      <c r="AK446" s="251" t="str">
        <f t="shared" si="22"/>
        <v>7.</v>
      </c>
      <c r="AL446" s="251" t="str">
        <f t="shared" si="22"/>
        <v>1.</v>
      </c>
      <c r="AM446" s="251" t="str">
        <f t="shared" si="21"/>
        <v>2.3.2.4.7.1.</v>
      </c>
    </row>
    <row r="447" spans="1:39">
      <c r="A447" s="251">
        <v>2022</v>
      </c>
      <c r="B447" s="251" t="s">
        <v>533</v>
      </c>
      <c r="C447" s="251" t="s">
        <v>534</v>
      </c>
      <c r="D447" s="251" t="s">
        <v>535</v>
      </c>
      <c r="E447" s="251" t="s">
        <v>536</v>
      </c>
      <c r="F447" s="251" t="s">
        <v>491</v>
      </c>
      <c r="G447" s="251" t="s">
        <v>537</v>
      </c>
      <c r="H447" s="251" t="s">
        <v>538</v>
      </c>
      <c r="I447" s="251" t="s">
        <v>706</v>
      </c>
      <c r="J447" s="251" t="s">
        <v>540</v>
      </c>
      <c r="K447" s="251" t="s">
        <v>707</v>
      </c>
      <c r="L447" s="251" t="s">
        <v>542</v>
      </c>
      <c r="M447" s="251" t="s">
        <v>543</v>
      </c>
      <c r="N447" s="251" t="s">
        <v>544</v>
      </c>
      <c r="O447" s="251" t="s">
        <v>662</v>
      </c>
      <c r="P447" s="251" t="s">
        <v>708</v>
      </c>
      <c r="Q447" s="251" t="s">
        <v>709</v>
      </c>
      <c r="R447" s="251">
        <v>257056</v>
      </c>
      <c r="S447" s="251" t="s">
        <v>674</v>
      </c>
      <c r="T447" s="251" t="s">
        <v>675</v>
      </c>
      <c r="U447" s="251" t="s">
        <v>675</v>
      </c>
      <c r="V447" s="251" t="s">
        <v>581</v>
      </c>
      <c r="W447" s="251" t="s">
        <v>582</v>
      </c>
      <c r="X447" s="251" t="s">
        <v>551</v>
      </c>
      <c r="Y447" s="251" t="s">
        <v>552</v>
      </c>
      <c r="Z447" s="251" t="s">
        <v>564</v>
      </c>
      <c r="AA447" s="251" t="s">
        <v>565</v>
      </c>
      <c r="AB447" s="251" t="s">
        <v>572</v>
      </c>
      <c r="AC447" s="251" t="s">
        <v>573</v>
      </c>
      <c r="AD447" s="251" t="s">
        <v>574</v>
      </c>
      <c r="AE447" s="255">
        <v>79609</v>
      </c>
      <c r="AF447" s="251" t="str">
        <f t="shared" si="22"/>
        <v>5.</v>
      </c>
      <c r="AG447" s="251" t="str">
        <f t="shared" si="22"/>
        <v>2.</v>
      </c>
      <c r="AH447" s="251" t="str">
        <f t="shared" si="22"/>
        <v>3.</v>
      </c>
      <c r="AI447" s="251" t="str">
        <f t="shared" si="22"/>
        <v>2.</v>
      </c>
      <c r="AJ447" s="251" t="str">
        <f t="shared" si="22"/>
        <v>5.</v>
      </c>
      <c r="AK447" s="251" t="str">
        <f t="shared" si="22"/>
        <v>1.</v>
      </c>
      <c r="AL447" s="251" t="str">
        <f t="shared" si="22"/>
        <v>1.</v>
      </c>
      <c r="AM447" s="251" t="str">
        <f t="shared" si="21"/>
        <v>2.3.2.5.1.1.</v>
      </c>
    </row>
    <row r="448" spans="1:39">
      <c r="A448" s="251">
        <v>2022</v>
      </c>
      <c r="B448" s="251" t="s">
        <v>533</v>
      </c>
      <c r="C448" s="251" t="s">
        <v>534</v>
      </c>
      <c r="D448" s="251" t="s">
        <v>535</v>
      </c>
      <c r="E448" s="251" t="s">
        <v>536</v>
      </c>
      <c r="F448" s="251" t="s">
        <v>491</v>
      </c>
      <c r="G448" s="251" t="s">
        <v>537</v>
      </c>
      <c r="H448" s="251" t="s">
        <v>538</v>
      </c>
      <c r="I448" s="251" t="s">
        <v>706</v>
      </c>
      <c r="J448" s="251" t="s">
        <v>540</v>
      </c>
      <c r="K448" s="251" t="s">
        <v>707</v>
      </c>
      <c r="L448" s="251" t="s">
        <v>542</v>
      </c>
      <c r="M448" s="251" t="s">
        <v>543</v>
      </c>
      <c r="N448" s="251" t="s">
        <v>544</v>
      </c>
      <c r="O448" s="251" t="s">
        <v>662</v>
      </c>
      <c r="P448" s="251" t="s">
        <v>708</v>
      </c>
      <c r="Q448" s="251" t="s">
        <v>709</v>
      </c>
      <c r="R448" s="251">
        <v>257056</v>
      </c>
      <c r="S448" s="251" t="s">
        <v>674</v>
      </c>
      <c r="T448" s="251" t="s">
        <v>675</v>
      </c>
      <c r="U448" s="251" t="s">
        <v>675</v>
      </c>
      <c r="V448" s="251" t="s">
        <v>581</v>
      </c>
      <c r="W448" s="251" t="s">
        <v>582</v>
      </c>
      <c r="X448" s="251" t="s">
        <v>551</v>
      </c>
      <c r="Y448" s="251" t="s">
        <v>552</v>
      </c>
      <c r="Z448" s="251" t="s">
        <v>564</v>
      </c>
      <c r="AA448" s="251" t="s">
        <v>565</v>
      </c>
      <c r="AB448" s="251" t="s">
        <v>575</v>
      </c>
      <c r="AC448" s="251" t="s">
        <v>576</v>
      </c>
      <c r="AD448" s="251" t="s">
        <v>610</v>
      </c>
      <c r="AE448" s="255">
        <v>2626</v>
      </c>
      <c r="AF448" s="251" t="str">
        <f t="shared" si="22"/>
        <v>5.</v>
      </c>
      <c r="AG448" s="251" t="str">
        <f t="shared" si="22"/>
        <v>2.</v>
      </c>
      <c r="AH448" s="251" t="str">
        <f t="shared" si="22"/>
        <v>3.</v>
      </c>
      <c r="AI448" s="251" t="str">
        <f t="shared" si="22"/>
        <v>2.</v>
      </c>
      <c r="AJ448" s="251" t="str">
        <f t="shared" si="22"/>
        <v>6.</v>
      </c>
      <c r="AK448" s="251" t="str">
        <f t="shared" si="22"/>
        <v>3.</v>
      </c>
      <c r="AL448" s="251" t="str">
        <f t="shared" si="22"/>
        <v>2.</v>
      </c>
      <c r="AM448" s="251" t="str">
        <f t="shared" si="21"/>
        <v>2.3.2.6.3.2.</v>
      </c>
    </row>
    <row r="449" spans="1:39">
      <c r="A449" s="251">
        <v>2022</v>
      </c>
      <c r="B449" s="251" t="s">
        <v>533</v>
      </c>
      <c r="C449" s="251" t="s">
        <v>534</v>
      </c>
      <c r="D449" s="251" t="s">
        <v>535</v>
      </c>
      <c r="E449" s="251" t="s">
        <v>536</v>
      </c>
      <c r="F449" s="251" t="s">
        <v>491</v>
      </c>
      <c r="G449" s="251" t="s">
        <v>537</v>
      </c>
      <c r="H449" s="251" t="s">
        <v>538</v>
      </c>
      <c r="I449" s="251" t="s">
        <v>706</v>
      </c>
      <c r="J449" s="251" t="s">
        <v>540</v>
      </c>
      <c r="K449" s="251" t="s">
        <v>707</v>
      </c>
      <c r="L449" s="251" t="s">
        <v>542</v>
      </c>
      <c r="M449" s="251" t="s">
        <v>543</v>
      </c>
      <c r="N449" s="251" t="s">
        <v>544</v>
      </c>
      <c r="O449" s="251" t="s">
        <v>662</v>
      </c>
      <c r="P449" s="251" t="s">
        <v>708</v>
      </c>
      <c r="Q449" s="251" t="s">
        <v>709</v>
      </c>
      <c r="R449" s="251">
        <v>257056</v>
      </c>
      <c r="S449" s="251" t="s">
        <v>674</v>
      </c>
      <c r="T449" s="251" t="s">
        <v>675</v>
      </c>
      <c r="U449" s="251" t="s">
        <v>675</v>
      </c>
      <c r="V449" s="251" t="s">
        <v>581</v>
      </c>
      <c r="W449" s="251" t="s">
        <v>582</v>
      </c>
      <c r="X449" s="251" t="s">
        <v>551</v>
      </c>
      <c r="Y449" s="251" t="s">
        <v>552</v>
      </c>
      <c r="Z449" s="251" t="s">
        <v>564</v>
      </c>
      <c r="AA449" s="251" t="s">
        <v>565</v>
      </c>
      <c r="AB449" s="251" t="s">
        <v>575</v>
      </c>
      <c r="AC449" s="251" t="s">
        <v>576</v>
      </c>
      <c r="AD449" s="251" t="s">
        <v>611</v>
      </c>
      <c r="AE449" s="255">
        <v>440</v>
      </c>
      <c r="AF449" s="251" t="str">
        <f t="shared" si="22"/>
        <v>5.</v>
      </c>
      <c r="AG449" s="251" t="str">
        <f t="shared" si="22"/>
        <v>2.</v>
      </c>
      <c r="AH449" s="251" t="str">
        <f t="shared" si="22"/>
        <v>3.</v>
      </c>
      <c r="AI449" s="251" t="str">
        <f t="shared" si="22"/>
        <v>2.</v>
      </c>
      <c r="AJ449" s="251" t="str">
        <f t="shared" si="22"/>
        <v>6.</v>
      </c>
      <c r="AK449" s="251" t="str">
        <f t="shared" si="22"/>
        <v>3.</v>
      </c>
      <c r="AL449" s="251" t="str">
        <f t="shared" si="22"/>
        <v>3.</v>
      </c>
      <c r="AM449" s="251" t="str">
        <f t="shared" si="21"/>
        <v>2.3.2.6.3.3.</v>
      </c>
    </row>
    <row r="450" spans="1:39">
      <c r="A450" s="251">
        <v>2022</v>
      </c>
      <c r="B450" s="251" t="s">
        <v>533</v>
      </c>
      <c r="C450" s="251" t="s">
        <v>534</v>
      </c>
      <c r="D450" s="251" t="s">
        <v>535</v>
      </c>
      <c r="E450" s="251" t="s">
        <v>536</v>
      </c>
      <c r="F450" s="251" t="s">
        <v>491</v>
      </c>
      <c r="G450" s="251" t="s">
        <v>537</v>
      </c>
      <c r="H450" s="251" t="s">
        <v>538</v>
      </c>
      <c r="I450" s="251" t="s">
        <v>706</v>
      </c>
      <c r="J450" s="251" t="s">
        <v>540</v>
      </c>
      <c r="K450" s="251" t="s">
        <v>707</v>
      </c>
      <c r="L450" s="251" t="s">
        <v>542</v>
      </c>
      <c r="M450" s="251" t="s">
        <v>543</v>
      </c>
      <c r="N450" s="251" t="s">
        <v>544</v>
      </c>
      <c r="O450" s="251" t="s">
        <v>662</v>
      </c>
      <c r="P450" s="251" t="s">
        <v>708</v>
      </c>
      <c r="Q450" s="251" t="s">
        <v>709</v>
      </c>
      <c r="R450" s="251">
        <v>257056</v>
      </c>
      <c r="S450" s="251" t="s">
        <v>674</v>
      </c>
      <c r="T450" s="251" t="s">
        <v>675</v>
      </c>
      <c r="U450" s="251" t="s">
        <v>675</v>
      </c>
      <c r="V450" s="251" t="s">
        <v>581</v>
      </c>
      <c r="W450" s="251" t="s">
        <v>582</v>
      </c>
      <c r="X450" s="251" t="s">
        <v>551</v>
      </c>
      <c r="Y450" s="251" t="s">
        <v>552</v>
      </c>
      <c r="Z450" s="251" t="s">
        <v>564</v>
      </c>
      <c r="AA450" s="251" t="s">
        <v>565</v>
      </c>
      <c r="AB450" s="251" t="s">
        <v>575</v>
      </c>
      <c r="AC450" s="251" t="s">
        <v>576</v>
      </c>
      <c r="AD450" s="251" t="s">
        <v>577</v>
      </c>
      <c r="AE450" s="255">
        <v>132467</v>
      </c>
      <c r="AF450" s="251" t="str">
        <f t="shared" si="22"/>
        <v>5.</v>
      </c>
      <c r="AG450" s="251" t="str">
        <f t="shared" si="22"/>
        <v>2.</v>
      </c>
      <c r="AH450" s="251" t="str">
        <f t="shared" si="22"/>
        <v>3.</v>
      </c>
      <c r="AI450" s="251" t="str">
        <f t="shared" si="22"/>
        <v>2.</v>
      </c>
      <c r="AJ450" s="251" t="str">
        <f t="shared" si="22"/>
        <v>6.</v>
      </c>
      <c r="AK450" s="251" t="str">
        <f t="shared" si="22"/>
        <v>3.</v>
      </c>
      <c r="AL450" s="251" t="str">
        <f t="shared" si="22"/>
        <v>4.</v>
      </c>
      <c r="AM450" s="251" t="str">
        <f t="shared" si="21"/>
        <v>2.3.2.6.3.4.</v>
      </c>
    </row>
    <row r="451" spans="1:39">
      <c r="A451" s="251">
        <v>2022</v>
      </c>
      <c r="B451" s="251" t="s">
        <v>533</v>
      </c>
      <c r="C451" s="251" t="s">
        <v>534</v>
      </c>
      <c r="D451" s="251" t="s">
        <v>535</v>
      </c>
      <c r="E451" s="251" t="s">
        <v>536</v>
      </c>
      <c r="F451" s="251" t="s">
        <v>491</v>
      </c>
      <c r="G451" s="251" t="s">
        <v>537</v>
      </c>
      <c r="H451" s="251" t="s">
        <v>538</v>
      </c>
      <c r="I451" s="251" t="s">
        <v>706</v>
      </c>
      <c r="J451" s="251" t="s">
        <v>540</v>
      </c>
      <c r="K451" s="251" t="s">
        <v>707</v>
      </c>
      <c r="L451" s="251" t="s">
        <v>542</v>
      </c>
      <c r="M451" s="251" t="s">
        <v>543</v>
      </c>
      <c r="N451" s="251" t="s">
        <v>544</v>
      </c>
      <c r="O451" s="251" t="s">
        <v>662</v>
      </c>
      <c r="P451" s="251" t="s">
        <v>708</v>
      </c>
      <c r="Q451" s="251" t="s">
        <v>709</v>
      </c>
      <c r="R451" s="251">
        <v>257056</v>
      </c>
      <c r="S451" s="251" t="s">
        <v>674</v>
      </c>
      <c r="T451" s="251" t="s">
        <v>675</v>
      </c>
      <c r="U451" s="251" t="s">
        <v>675</v>
      </c>
      <c r="V451" s="251" t="s">
        <v>581</v>
      </c>
      <c r="W451" s="251" t="s">
        <v>582</v>
      </c>
      <c r="X451" s="251" t="s">
        <v>551</v>
      </c>
      <c r="Y451" s="251" t="s">
        <v>552</v>
      </c>
      <c r="Z451" s="251" t="s">
        <v>564</v>
      </c>
      <c r="AA451" s="251" t="s">
        <v>565</v>
      </c>
      <c r="AB451" s="251" t="s">
        <v>575</v>
      </c>
      <c r="AC451" s="251" t="s">
        <v>576</v>
      </c>
      <c r="AD451" s="251" t="s">
        <v>612</v>
      </c>
      <c r="AE451" s="255">
        <v>3406</v>
      </c>
      <c r="AF451" s="251" t="str">
        <f t="shared" si="22"/>
        <v>5.</v>
      </c>
      <c r="AG451" s="251" t="str">
        <f t="shared" si="22"/>
        <v>2.</v>
      </c>
      <c r="AH451" s="251" t="str">
        <f t="shared" si="22"/>
        <v>3.</v>
      </c>
      <c r="AI451" s="251" t="str">
        <f t="shared" si="22"/>
        <v>2.</v>
      </c>
      <c r="AJ451" s="251" t="str">
        <f t="shared" si="22"/>
        <v>6.</v>
      </c>
      <c r="AK451" s="251" t="str">
        <f t="shared" si="22"/>
        <v>3.</v>
      </c>
      <c r="AL451" s="251" t="str">
        <f t="shared" si="22"/>
        <v>99</v>
      </c>
      <c r="AM451" s="251" t="str">
        <f t="shared" ref="AM451:AM514" si="23">CONCATENATE(AG451,AH451,AI451,AJ451,AK451,AL451)</f>
        <v>2.3.2.6.3.99</v>
      </c>
    </row>
    <row r="452" spans="1:39">
      <c r="A452" s="251">
        <v>2022</v>
      </c>
      <c r="B452" s="251" t="s">
        <v>533</v>
      </c>
      <c r="C452" s="251" t="s">
        <v>534</v>
      </c>
      <c r="D452" s="251" t="s">
        <v>535</v>
      </c>
      <c r="E452" s="251" t="s">
        <v>536</v>
      </c>
      <c r="F452" s="251" t="s">
        <v>491</v>
      </c>
      <c r="G452" s="251" t="s">
        <v>537</v>
      </c>
      <c r="H452" s="251" t="s">
        <v>538</v>
      </c>
      <c r="I452" s="251" t="s">
        <v>706</v>
      </c>
      <c r="J452" s="251" t="s">
        <v>540</v>
      </c>
      <c r="K452" s="251" t="s">
        <v>707</v>
      </c>
      <c r="L452" s="251" t="s">
        <v>542</v>
      </c>
      <c r="M452" s="251" t="s">
        <v>543</v>
      </c>
      <c r="N452" s="251" t="s">
        <v>544</v>
      </c>
      <c r="O452" s="251" t="s">
        <v>662</v>
      </c>
      <c r="P452" s="251" t="s">
        <v>708</v>
      </c>
      <c r="Q452" s="251" t="s">
        <v>709</v>
      </c>
      <c r="R452" s="251">
        <v>257056</v>
      </c>
      <c r="S452" s="251" t="s">
        <v>674</v>
      </c>
      <c r="T452" s="251" t="s">
        <v>675</v>
      </c>
      <c r="U452" s="251" t="s">
        <v>675</v>
      </c>
      <c r="V452" s="251" t="s">
        <v>581</v>
      </c>
      <c r="W452" s="251" t="s">
        <v>582</v>
      </c>
      <c r="X452" s="251" t="s">
        <v>551</v>
      </c>
      <c r="Y452" s="251" t="s">
        <v>552</v>
      </c>
      <c r="Z452" s="251" t="s">
        <v>564</v>
      </c>
      <c r="AA452" s="251" t="s">
        <v>565</v>
      </c>
      <c r="AB452" s="251" t="s">
        <v>613</v>
      </c>
      <c r="AC452" s="251" t="s">
        <v>614</v>
      </c>
      <c r="AD452" s="251" t="s">
        <v>614</v>
      </c>
      <c r="AE452" s="255">
        <v>918217</v>
      </c>
      <c r="AF452" s="251" t="str">
        <f t="shared" si="22"/>
        <v>5.</v>
      </c>
      <c r="AG452" s="251" t="str">
        <f t="shared" si="22"/>
        <v>2.</v>
      </c>
      <c r="AH452" s="251" t="str">
        <f t="shared" si="22"/>
        <v>3.</v>
      </c>
      <c r="AI452" s="251" t="str">
        <f t="shared" si="22"/>
        <v>2.</v>
      </c>
      <c r="AJ452" s="251" t="str">
        <f t="shared" si="22"/>
        <v>8.</v>
      </c>
      <c r="AK452" s="251" t="str">
        <f t="shared" si="22"/>
        <v>1.</v>
      </c>
      <c r="AL452" s="251" t="str">
        <f t="shared" si="22"/>
        <v>1.</v>
      </c>
      <c r="AM452" s="251" t="str">
        <f t="shared" si="23"/>
        <v>2.3.2.8.1.1.</v>
      </c>
    </row>
    <row r="453" spans="1:39">
      <c r="A453" s="251">
        <v>2022</v>
      </c>
      <c r="B453" s="251" t="s">
        <v>533</v>
      </c>
      <c r="C453" s="251" t="s">
        <v>534</v>
      </c>
      <c r="D453" s="251" t="s">
        <v>535</v>
      </c>
      <c r="E453" s="251" t="s">
        <v>536</v>
      </c>
      <c r="F453" s="251" t="s">
        <v>491</v>
      </c>
      <c r="G453" s="251" t="s">
        <v>537</v>
      </c>
      <c r="H453" s="251" t="s">
        <v>538</v>
      </c>
      <c r="I453" s="251" t="s">
        <v>706</v>
      </c>
      <c r="J453" s="251" t="s">
        <v>540</v>
      </c>
      <c r="K453" s="251" t="s">
        <v>707</v>
      </c>
      <c r="L453" s="251" t="s">
        <v>542</v>
      </c>
      <c r="M453" s="251" t="s">
        <v>543</v>
      </c>
      <c r="N453" s="251" t="s">
        <v>544</v>
      </c>
      <c r="O453" s="251" t="s">
        <v>662</v>
      </c>
      <c r="P453" s="251" t="s">
        <v>708</v>
      </c>
      <c r="Q453" s="251" t="s">
        <v>709</v>
      </c>
      <c r="R453" s="251">
        <v>257056</v>
      </c>
      <c r="S453" s="251" t="s">
        <v>674</v>
      </c>
      <c r="T453" s="251" t="s">
        <v>675</v>
      </c>
      <c r="U453" s="251" t="s">
        <v>675</v>
      </c>
      <c r="V453" s="251" t="s">
        <v>581</v>
      </c>
      <c r="W453" s="251" t="s">
        <v>582</v>
      </c>
      <c r="X453" s="251" t="s">
        <v>551</v>
      </c>
      <c r="Y453" s="251" t="s">
        <v>552</v>
      </c>
      <c r="Z453" s="251" t="s">
        <v>564</v>
      </c>
      <c r="AA453" s="251" t="s">
        <v>565</v>
      </c>
      <c r="AB453" s="251" t="s">
        <v>613</v>
      </c>
      <c r="AC453" s="251" t="s">
        <v>614</v>
      </c>
      <c r="AD453" s="251" t="s">
        <v>615</v>
      </c>
      <c r="AE453" s="255">
        <v>75750</v>
      </c>
      <c r="AF453" s="251" t="str">
        <f t="shared" si="22"/>
        <v>5.</v>
      </c>
      <c r="AG453" s="251" t="str">
        <f t="shared" si="22"/>
        <v>2.</v>
      </c>
      <c r="AH453" s="251" t="str">
        <f t="shared" si="22"/>
        <v>3.</v>
      </c>
      <c r="AI453" s="251" t="str">
        <f t="shared" si="22"/>
        <v>2.</v>
      </c>
      <c r="AJ453" s="251" t="str">
        <f t="shared" si="22"/>
        <v>8.</v>
      </c>
      <c r="AK453" s="251" t="str">
        <f t="shared" si="22"/>
        <v>1.</v>
      </c>
      <c r="AL453" s="251" t="str">
        <f t="shared" si="22"/>
        <v>2.</v>
      </c>
      <c r="AM453" s="251" t="str">
        <f t="shared" si="23"/>
        <v>2.3.2.8.1.2.</v>
      </c>
    </row>
    <row r="454" spans="1:39">
      <c r="A454" s="251">
        <v>2022</v>
      </c>
      <c r="B454" s="251" t="s">
        <v>533</v>
      </c>
      <c r="C454" s="251" t="s">
        <v>534</v>
      </c>
      <c r="D454" s="251" t="s">
        <v>535</v>
      </c>
      <c r="E454" s="251" t="s">
        <v>536</v>
      </c>
      <c r="F454" s="251" t="s">
        <v>491</v>
      </c>
      <c r="G454" s="251" t="s">
        <v>537</v>
      </c>
      <c r="H454" s="251" t="s">
        <v>538</v>
      </c>
      <c r="I454" s="251" t="s">
        <v>706</v>
      </c>
      <c r="J454" s="251" t="s">
        <v>540</v>
      </c>
      <c r="K454" s="251" t="s">
        <v>707</v>
      </c>
      <c r="L454" s="251" t="s">
        <v>542</v>
      </c>
      <c r="M454" s="251" t="s">
        <v>543</v>
      </c>
      <c r="N454" s="251" t="s">
        <v>544</v>
      </c>
      <c r="O454" s="251" t="s">
        <v>662</v>
      </c>
      <c r="P454" s="251" t="s">
        <v>708</v>
      </c>
      <c r="Q454" s="251" t="s">
        <v>709</v>
      </c>
      <c r="R454" s="251">
        <v>257056</v>
      </c>
      <c r="S454" s="251" t="s">
        <v>674</v>
      </c>
      <c r="T454" s="251" t="s">
        <v>675</v>
      </c>
      <c r="U454" s="251" t="s">
        <v>675</v>
      </c>
      <c r="V454" s="251" t="s">
        <v>581</v>
      </c>
      <c r="W454" s="251" t="s">
        <v>582</v>
      </c>
      <c r="X454" s="251" t="s">
        <v>551</v>
      </c>
      <c r="Y454" s="251" t="s">
        <v>552</v>
      </c>
      <c r="Z454" s="251" t="s">
        <v>564</v>
      </c>
      <c r="AA454" s="251" t="s">
        <v>565</v>
      </c>
      <c r="AB454" s="251" t="s">
        <v>613</v>
      </c>
      <c r="AC454" s="251" t="s">
        <v>614</v>
      </c>
      <c r="AD454" s="251" t="s">
        <v>616</v>
      </c>
      <c r="AE454" s="255">
        <v>28800</v>
      </c>
      <c r="AF454" s="251" t="str">
        <f t="shared" si="22"/>
        <v>5.</v>
      </c>
      <c r="AG454" s="251" t="str">
        <f t="shared" si="22"/>
        <v>2.</v>
      </c>
      <c r="AH454" s="251" t="str">
        <f t="shared" si="22"/>
        <v>3.</v>
      </c>
      <c r="AI454" s="251" t="str">
        <f t="shared" si="22"/>
        <v>2.</v>
      </c>
      <c r="AJ454" s="251" t="str">
        <f t="shared" si="22"/>
        <v>8.</v>
      </c>
      <c r="AK454" s="251" t="str">
        <f t="shared" si="22"/>
        <v>1.</v>
      </c>
      <c r="AL454" s="251" t="str">
        <f t="shared" si="22"/>
        <v>4.</v>
      </c>
      <c r="AM454" s="251" t="str">
        <f t="shared" si="23"/>
        <v>2.3.2.8.1.4.</v>
      </c>
    </row>
    <row r="455" spans="1:39">
      <c r="A455" s="251">
        <v>2022</v>
      </c>
      <c r="B455" s="251" t="s">
        <v>533</v>
      </c>
      <c r="C455" s="251" t="s">
        <v>534</v>
      </c>
      <c r="D455" s="251" t="s">
        <v>535</v>
      </c>
      <c r="E455" s="251" t="s">
        <v>536</v>
      </c>
      <c r="F455" s="251" t="s">
        <v>491</v>
      </c>
      <c r="G455" s="251" t="s">
        <v>537</v>
      </c>
      <c r="H455" s="251" t="s">
        <v>538</v>
      </c>
      <c r="I455" s="251" t="s">
        <v>706</v>
      </c>
      <c r="J455" s="251" t="s">
        <v>540</v>
      </c>
      <c r="K455" s="251" t="s">
        <v>707</v>
      </c>
      <c r="L455" s="251" t="s">
        <v>542</v>
      </c>
      <c r="M455" s="251" t="s">
        <v>543</v>
      </c>
      <c r="N455" s="251" t="s">
        <v>544</v>
      </c>
      <c r="O455" s="251" t="s">
        <v>662</v>
      </c>
      <c r="P455" s="251" t="s">
        <v>708</v>
      </c>
      <c r="Q455" s="251" t="s">
        <v>709</v>
      </c>
      <c r="R455" s="251">
        <v>257056</v>
      </c>
      <c r="S455" s="251" t="s">
        <v>674</v>
      </c>
      <c r="T455" s="251" t="s">
        <v>675</v>
      </c>
      <c r="U455" s="251" t="s">
        <v>675</v>
      </c>
      <c r="V455" s="251" t="s">
        <v>581</v>
      </c>
      <c r="W455" s="251" t="s">
        <v>582</v>
      </c>
      <c r="X455" s="251" t="s">
        <v>551</v>
      </c>
      <c r="Y455" s="251" t="s">
        <v>552</v>
      </c>
      <c r="Z455" s="251" t="s">
        <v>617</v>
      </c>
      <c r="AA455" s="251" t="s">
        <v>618</v>
      </c>
      <c r="AB455" s="251" t="s">
        <v>619</v>
      </c>
      <c r="AC455" s="251" t="s">
        <v>620</v>
      </c>
      <c r="AD455" s="251" t="s">
        <v>621</v>
      </c>
      <c r="AE455" s="255">
        <v>13055</v>
      </c>
      <c r="AF455" s="251" t="str">
        <f t="shared" si="22"/>
        <v>5.</v>
      </c>
      <c r="AG455" s="251" t="str">
        <f t="shared" si="22"/>
        <v>2.</v>
      </c>
      <c r="AH455" s="251" t="str">
        <f t="shared" si="22"/>
        <v>5.</v>
      </c>
      <c r="AI455" s="251" t="str">
        <f t="shared" si="22"/>
        <v>4.</v>
      </c>
      <c r="AJ455" s="251" t="str">
        <f t="shared" si="22"/>
        <v>3.</v>
      </c>
      <c r="AK455" s="251" t="str">
        <f t="shared" si="22"/>
        <v>2.</v>
      </c>
      <c r="AL455" s="251" t="str">
        <f t="shared" si="22"/>
        <v>1.</v>
      </c>
      <c r="AM455" s="251" t="str">
        <f t="shared" si="23"/>
        <v>2.5.4.3.2.1.</v>
      </c>
    </row>
    <row r="456" spans="1:39">
      <c r="A456" s="251">
        <v>2022</v>
      </c>
      <c r="B456" s="251" t="s">
        <v>533</v>
      </c>
      <c r="C456" s="251" t="s">
        <v>534</v>
      </c>
      <c r="D456" s="251" t="s">
        <v>535</v>
      </c>
      <c r="E456" s="251" t="s">
        <v>536</v>
      </c>
      <c r="F456" s="251" t="s">
        <v>491</v>
      </c>
      <c r="G456" s="251" t="s">
        <v>537</v>
      </c>
      <c r="H456" s="251" t="s">
        <v>538</v>
      </c>
      <c r="I456" s="251" t="s">
        <v>706</v>
      </c>
      <c r="J456" s="251" t="s">
        <v>540</v>
      </c>
      <c r="K456" s="251" t="s">
        <v>707</v>
      </c>
      <c r="L456" s="251" t="s">
        <v>542</v>
      </c>
      <c r="M456" s="251" t="s">
        <v>543</v>
      </c>
      <c r="N456" s="251" t="s">
        <v>544</v>
      </c>
      <c r="O456" s="251" t="s">
        <v>629</v>
      </c>
      <c r="P456" s="251" t="s">
        <v>708</v>
      </c>
      <c r="Q456" s="251" t="s">
        <v>709</v>
      </c>
      <c r="R456" s="251">
        <v>136048</v>
      </c>
      <c r="S456" s="251" t="s">
        <v>676</v>
      </c>
      <c r="T456" s="251" t="s">
        <v>677</v>
      </c>
      <c r="U456" s="251" t="s">
        <v>714</v>
      </c>
      <c r="V456" s="251" t="s">
        <v>581</v>
      </c>
      <c r="W456" s="251" t="s">
        <v>582</v>
      </c>
      <c r="X456" s="251" t="s">
        <v>551</v>
      </c>
      <c r="Y456" s="251" t="s">
        <v>552</v>
      </c>
      <c r="Z456" s="251" t="s">
        <v>553</v>
      </c>
      <c r="AA456" s="251" t="s">
        <v>554</v>
      </c>
      <c r="AB456" s="251" t="s">
        <v>555</v>
      </c>
      <c r="AC456" s="251" t="s">
        <v>555</v>
      </c>
      <c r="AD456" s="251" t="s">
        <v>556</v>
      </c>
      <c r="AE456" s="255">
        <v>1015164</v>
      </c>
      <c r="AF456" s="251" t="str">
        <f t="shared" si="22"/>
        <v>5.</v>
      </c>
      <c r="AG456" s="251" t="str">
        <f t="shared" si="22"/>
        <v>2.</v>
      </c>
      <c r="AH456" s="251" t="str">
        <f t="shared" si="22"/>
        <v>1.</v>
      </c>
      <c r="AI456" s="251" t="str">
        <f t="shared" si="22"/>
        <v>1.</v>
      </c>
      <c r="AJ456" s="251" t="str">
        <f t="shared" si="22"/>
        <v>1.</v>
      </c>
      <c r="AK456" s="251" t="str">
        <f t="shared" si="22"/>
        <v>1.</v>
      </c>
      <c r="AL456" s="251" t="str">
        <f t="shared" si="22"/>
        <v>4.</v>
      </c>
      <c r="AM456" s="251" t="str">
        <f t="shared" si="23"/>
        <v>2.1.1.1.1.4.</v>
      </c>
    </row>
    <row r="457" spans="1:39">
      <c r="A457" s="251">
        <v>2022</v>
      </c>
      <c r="B457" s="251" t="s">
        <v>533</v>
      </c>
      <c r="C457" s="251" t="s">
        <v>534</v>
      </c>
      <c r="D457" s="251" t="s">
        <v>535</v>
      </c>
      <c r="E457" s="251" t="s">
        <v>536</v>
      </c>
      <c r="F457" s="251" t="s">
        <v>491</v>
      </c>
      <c r="G457" s="251" t="s">
        <v>537</v>
      </c>
      <c r="H457" s="251" t="s">
        <v>538</v>
      </c>
      <c r="I457" s="251" t="s">
        <v>706</v>
      </c>
      <c r="J457" s="251" t="s">
        <v>540</v>
      </c>
      <c r="K457" s="251" t="s">
        <v>707</v>
      </c>
      <c r="L457" s="251" t="s">
        <v>542</v>
      </c>
      <c r="M457" s="251" t="s">
        <v>543</v>
      </c>
      <c r="N457" s="251" t="s">
        <v>544</v>
      </c>
      <c r="O457" s="251" t="s">
        <v>629</v>
      </c>
      <c r="P457" s="251" t="s">
        <v>708</v>
      </c>
      <c r="Q457" s="251" t="s">
        <v>709</v>
      </c>
      <c r="R457" s="251">
        <v>136048</v>
      </c>
      <c r="S457" s="251" t="s">
        <v>676</v>
      </c>
      <c r="T457" s="251" t="s">
        <v>677</v>
      </c>
      <c r="U457" s="251" t="s">
        <v>714</v>
      </c>
      <c r="V457" s="251" t="s">
        <v>581</v>
      </c>
      <c r="W457" s="251" t="s">
        <v>582</v>
      </c>
      <c r="X457" s="251" t="s">
        <v>551</v>
      </c>
      <c r="Y457" s="251" t="s">
        <v>552</v>
      </c>
      <c r="Z457" s="251" t="s">
        <v>553</v>
      </c>
      <c r="AA457" s="251" t="s">
        <v>554</v>
      </c>
      <c r="AB457" s="251" t="s">
        <v>557</v>
      </c>
      <c r="AC457" s="251" t="s">
        <v>558</v>
      </c>
      <c r="AD457" s="251" t="s">
        <v>559</v>
      </c>
      <c r="AE457" s="255">
        <v>164904</v>
      </c>
      <c r="AF457" s="251" t="str">
        <f t="shared" si="22"/>
        <v>5.</v>
      </c>
      <c r="AG457" s="251" t="str">
        <f t="shared" si="22"/>
        <v>2.</v>
      </c>
      <c r="AH457" s="251" t="str">
        <f t="shared" si="22"/>
        <v>1.</v>
      </c>
      <c r="AI457" s="251" t="str">
        <f t="shared" si="22"/>
        <v>1.</v>
      </c>
      <c r="AJ457" s="251" t="str">
        <f t="shared" si="22"/>
        <v>9.</v>
      </c>
      <c r="AK457" s="251" t="str">
        <f t="shared" si="22"/>
        <v>1.</v>
      </c>
      <c r="AL457" s="251" t="str">
        <f t="shared" si="22"/>
        <v>1.</v>
      </c>
      <c r="AM457" s="251" t="str">
        <f t="shared" si="23"/>
        <v>2.1.1.9.1.1.</v>
      </c>
    </row>
    <row r="458" spans="1:39">
      <c r="A458" s="251">
        <v>2022</v>
      </c>
      <c r="B458" s="251" t="s">
        <v>533</v>
      </c>
      <c r="C458" s="251" t="s">
        <v>534</v>
      </c>
      <c r="D458" s="251" t="s">
        <v>535</v>
      </c>
      <c r="E458" s="251" t="s">
        <v>536</v>
      </c>
      <c r="F458" s="251" t="s">
        <v>491</v>
      </c>
      <c r="G458" s="251" t="s">
        <v>537</v>
      </c>
      <c r="H458" s="251" t="s">
        <v>538</v>
      </c>
      <c r="I458" s="251" t="s">
        <v>706</v>
      </c>
      <c r="J458" s="251" t="s">
        <v>540</v>
      </c>
      <c r="K458" s="251" t="s">
        <v>707</v>
      </c>
      <c r="L458" s="251" t="s">
        <v>542</v>
      </c>
      <c r="M458" s="251" t="s">
        <v>543</v>
      </c>
      <c r="N458" s="251" t="s">
        <v>544</v>
      </c>
      <c r="O458" s="251" t="s">
        <v>629</v>
      </c>
      <c r="P458" s="251" t="s">
        <v>708</v>
      </c>
      <c r="Q458" s="251" t="s">
        <v>709</v>
      </c>
      <c r="R458" s="251">
        <v>136048</v>
      </c>
      <c r="S458" s="251" t="s">
        <v>676</v>
      </c>
      <c r="T458" s="251" t="s">
        <v>677</v>
      </c>
      <c r="U458" s="251" t="s">
        <v>714</v>
      </c>
      <c r="V458" s="251" t="s">
        <v>581</v>
      </c>
      <c r="W458" s="251" t="s">
        <v>582</v>
      </c>
      <c r="X458" s="251" t="s">
        <v>551</v>
      </c>
      <c r="Y458" s="251" t="s">
        <v>552</v>
      </c>
      <c r="Z458" s="251" t="s">
        <v>553</v>
      </c>
      <c r="AA458" s="251" t="s">
        <v>554</v>
      </c>
      <c r="AB458" s="251" t="s">
        <v>557</v>
      </c>
      <c r="AC458" s="251" t="s">
        <v>558</v>
      </c>
      <c r="AD458" s="251" t="s">
        <v>560</v>
      </c>
      <c r="AE458" s="255">
        <v>20860</v>
      </c>
      <c r="AF458" s="251" t="str">
        <f t="shared" si="22"/>
        <v>5.</v>
      </c>
      <c r="AG458" s="251" t="str">
        <f t="shared" si="22"/>
        <v>2.</v>
      </c>
      <c r="AH458" s="251" t="str">
        <f t="shared" si="22"/>
        <v>1.</v>
      </c>
      <c r="AI458" s="251" t="str">
        <f t="shared" si="22"/>
        <v>1.</v>
      </c>
      <c r="AJ458" s="251" t="str">
        <f t="shared" si="22"/>
        <v>9.</v>
      </c>
      <c r="AK458" s="251" t="str">
        <f t="shared" si="22"/>
        <v>1.</v>
      </c>
      <c r="AL458" s="251" t="str">
        <f t="shared" si="22"/>
        <v>3.</v>
      </c>
      <c r="AM458" s="251" t="str">
        <f t="shared" si="23"/>
        <v>2.1.1.9.1.3.</v>
      </c>
    </row>
    <row r="459" spans="1:39">
      <c r="A459" s="251">
        <v>2022</v>
      </c>
      <c r="B459" s="251" t="s">
        <v>533</v>
      </c>
      <c r="C459" s="251" t="s">
        <v>534</v>
      </c>
      <c r="D459" s="251" t="s">
        <v>535</v>
      </c>
      <c r="E459" s="251" t="s">
        <v>536</v>
      </c>
      <c r="F459" s="251" t="s">
        <v>491</v>
      </c>
      <c r="G459" s="251" t="s">
        <v>537</v>
      </c>
      <c r="H459" s="251" t="s">
        <v>538</v>
      </c>
      <c r="I459" s="251" t="s">
        <v>706</v>
      </c>
      <c r="J459" s="251" t="s">
        <v>540</v>
      </c>
      <c r="K459" s="251" t="s">
        <v>707</v>
      </c>
      <c r="L459" s="251" t="s">
        <v>542</v>
      </c>
      <c r="M459" s="251" t="s">
        <v>543</v>
      </c>
      <c r="N459" s="251" t="s">
        <v>544</v>
      </c>
      <c r="O459" s="251" t="s">
        <v>629</v>
      </c>
      <c r="P459" s="251" t="s">
        <v>708</v>
      </c>
      <c r="Q459" s="251" t="s">
        <v>709</v>
      </c>
      <c r="R459" s="251">
        <v>136048</v>
      </c>
      <c r="S459" s="251" t="s">
        <v>676</v>
      </c>
      <c r="T459" s="251" t="s">
        <v>677</v>
      </c>
      <c r="U459" s="251" t="s">
        <v>714</v>
      </c>
      <c r="V459" s="251" t="s">
        <v>581</v>
      </c>
      <c r="W459" s="251" t="s">
        <v>582</v>
      </c>
      <c r="X459" s="251" t="s">
        <v>551</v>
      </c>
      <c r="Y459" s="251" t="s">
        <v>552</v>
      </c>
      <c r="Z459" s="251" t="s">
        <v>553</v>
      </c>
      <c r="AA459" s="251" t="s">
        <v>554</v>
      </c>
      <c r="AB459" s="251" t="s">
        <v>557</v>
      </c>
      <c r="AC459" s="251" t="s">
        <v>583</v>
      </c>
      <c r="AD459" s="251" t="s">
        <v>584</v>
      </c>
      <c r="AE459" s="255">
        <v>96194</v>
      </c>
      <c r="AF459" s="251" t="str">
        <f t="shared" si="22"/>
        <v>5.</v>
      </c>
      <c r="AG459" s="251" t="str">
        <f t="shared" si="22"/>
        <v>2.</v>
      </c>
      <c r="AH459" s="251" t="str">
        <f t="shared" si="22"/>
        <v>1.</v>
      </c>
      <c r="AI459" s="251" t="str">
        <f t="shared" si="22"/>
        <v>1.</v>
      </c>
      <c r="AJ459" s="251" t="str">
        <f t="shared" si="22"/>
        <v>9.</v>
      </c>
      <c r="AK459" s="251" t="str">
        <f t="shared" si="22"/>
        <v>2.</v>
      </c>
      <c r="AL459" s="251" t="str">
        <f t="shared" si="22"/>
        <v>1.</v>
      </c>
      <c r="AM459" s="251" t="str">
        <f t="shared" si="23"/>
        <v>2.1.1.9.2.1.</v>
      </c>
    </row>
    <row r="460" spans="1:39">
      <c r="A460" s="251">
        <v>2022</v>
      </c>
      <c r="B460" s="251" t="s">
        <v>533</v>
      </c>
      <c r="C460" s="251" t="s">
        <v>534</v>
      </c>
      <c r="D460" s="251" t="s">
        <v>535</v>
      </c>
      <c r="E460" s="251" t="s">
        <v>536</v>
      </c>
      <c r="F460" s="251" t="s">
        <v>491</v>
      </c>
      <c r="G460" s="251" t="s">
        <v>537</v>
      </c>
      <c r="H460" s="251" t="s">
        <v>538</v>
      </c>
      <c r="I460" s="251" t="s">
        <v>706</v>
      </c>
      <c r="J460" s="251" t="s">
        <v>540</v>
      </c>
      <c r="K460" s="251" t="s">
        <v>707</v>
      </c>
      <c r="L460" s="251" t="s">
        <v>542</v>
      </c>
      <c r="M460" s="251" t="s">
        <v>543</v>
      </c>
      <c r="N460" s="251" t="s">
        <v>544</v>
      </c>
      <c r="O460" s="251" t="s">
        <v>629</v>
      </c>
      <c r="P460" s="251" t="s">
        <v>708</v>
      </c>
      <c r="Q460" s="251" t="s">
        <v>709</v>
      </c>
      <c r="R460" s="251">
        <v>136048</v>
      </c>
      <c r="S460" s="251" t="s">
        <v>676</v>
      </c>
      <c r="T460" s="251" t="s">
        <v>677</v>
      </c>
      <c r="U460" s="251" t="s">
        <v>714</v>
      </c>
      <c r="V460" s="251" t="s">
        <v>581</v>
      </c>
      <c r="W460" s="251" t="s">
        <v>582</v>
      </c>
      <c r="X460" s="251" t="s">
        <v>551</v>
      </c>
      <c r="Y460" s="251" t="s">
        <v>552</v>
      </c>
      <c r="Z460" s="251" t="s">
        <v>553</v>
      </c>
      <c r="AA460" s="251" t="s">
        <v>554</v>
      </c>
      <c r="AB460" s="251" t="s">
        <v>557</v>
      </c>
      <c r="AC460" s="251" t="s">
        <v>585</v>
      </c>
      <c r="AD460" s="251" t="s">
        <v>586</v>
      </c>
      <c r="AE460" s="255">
        <v>14841</v>
      </c>
      <c r="AF460" s="251" t="str">
        <f t="shared" si="22"/>
        <v>5.</v>
      </c>
      <c r="AG460" s="251" t="str">
        <f t="shared" si="22"/>
        <v>2.</v>
      </c>
      <c r="AH460" s="251" t="str">
        <f t="shared" si="22"/>
        <v>1.</v>
      </c>
      <c r="AI460" s="251" t="str">
        <f t="shared" si="22"/>
        <v>1.</v>
      </c>
      <c r="AJ460" s="251" t="str">
        <f t="shared" si="22"/>
        <v>9.</v>
      </c>
      <c r="AK460" s="251" t="str">
        <f t="shared" si="22"/>
        <v>3.</v>
      </c>
      <c r="AL460" s="251" t="str">
        <f t="shared" si="22"/>
        <v>99</v>
      </c>
      <c r="AM460" s="251" t="str">
        <f t="shared" si="23"/>
        <v>2.1.1.9.3.99</v>
      </c>
    </row>
    <row r="461" spans="1:39">
      <c r="A461" s="251">
        <v>2022</v>
      </c>
      <c r="B461" s="251" t="s">
        <v>533</v>
      </c>
      <c r="C461" s="251" t="s">
        <v>534</v>
      </c>
      <c r="D461" s="251" t="s">
        <v>535</v>
      </c>
      <c r="E461" s="251" t="s">
        <v>536</v>
      </c>
      <c r="F461" s="251" t="s">
        <v>491</v>
      </c>
      <c r="G461" s="251" t="s">
        <v>537</v>
      </c>
      <c r="H461" s="251" t="s">
        <v>538</v>
      </c>
      <c r="I461" s="251" t="s">
        <v>706</v>
      </c>
      <c r="J461" s="251" t="s">
        <v>540</v>
      </c>
      <c r="K461" s="251" t="s">
        <v>707</v>
      </c>
      <c r="L461" s="251" t="s">
        <v>542</v>
      </c>
      <c r="M461" s="251" t="s">
        <v>543</v>
      </c>
      <c r="N461" s="251" t="s">
        <v>544</v>
      </c>
      <c r="O461" s="251" t="s">
        <v>629</v>
      </c>
      <c r="P461" s="251" t="s">
        <v>708</v>
      </c>
      <c r="Q461" s="251" t="s">
        <v>709</v>
      </c>
      <c r="R461" s="251">
        <v>136048</v>
      </c>
      <c r="S461" s="251" t="s">
        <v>676</v>
      </c>
      <c r="T461" s="251" t="s">
        <v>677</v>
      </c>
      <c r="U461" s="251" t="s">
        <v>714</v>
      </c>
      <c r="V461" s="251" t="s">
        <v>581</v>
      </c>
      <c r="W461" s="251" t="s">
        <v>582</v>
      </c>
      <c r="X461" s="251" t="s">
        <v>551</v>
      </c>
      <c r="Y461" s="251" t="s">
        <v>552</v>
      </c>
      <c r="Z461" s="251" t="s">
        <v>553</v>
      </c>
      <c r="AA461" s="251" t="s">
        <v>561</v>
      </c>
      <c r="AB461" s="251" t="s">
        <v>562</v>
      </c>
      <c r="AC461" s="251" t="s">
        <v>562</v>
      </c>
      <c r="AD461" s="251" t="s">
        <v>563</v>
      </c>
      <c r="AE461" s="255">
        <v>89048</v>
      </c>
      <c r="AF461" s="251" t="str">
        <f t="shared" si="22"/>
        <v>5.</v>
      </c>
      <c r="AG461" s="251" t="str">
        <f t="shared" si="22"/>
        <v>2.</v>
      </c>
      <c r="AH461" s="251" t="str">
        <f t="shared" si="22"/>
        <v>1.</v>
      </c>
      <c r="AI461" s="251" t="str">
        <f t="shared" si="22"/>
        <v>3.</v>
      </c>
      <c r="AJ461" s="251" t="str">
        <f t="shared" si="22"/>
        <v>1.</v>
      </c>
      <c r="AK461" s="251" t="str">
        <f t="shared" si="22"/>
        <v>1.</v>
      </c>
      <c r="AL461" s="251" t="str">
        <f t="shared" si="22"/>
        <v>5.</v>
      </c>
      <c r="AM461" s="251" t="str">
        <f t="shared" si="23"/>
        <v>2.1.3.1.1.5.</v>
      </c>
    </row>
    <row r="462" spans="1:39">
      <c r="A462" s="251">
        <v>2022</v>
      </c>
      <c r="B462" s="251" t="s">
        <v>533</v>
      </c>
      <c r="C462" s="251" t="s">
        <v>534</v>
      </c>
      <c r="D462" s="251" t="s">
        <v>535</v>
      </c>
      <c r="E462" s="251" t="s">
        <v>536</v>
      </c>
      <c r="F462" s="251" t="s">
        <v>491</v>
      </c>
      <c r="G462" s="251" t="s">
        <v>537</v>
      </c>
      <c r="H462" s="251" t="s">
        <v>538</v>
      </c>
      <c r="I462" s="251" t="s">
        <v>706</v>
      </c>
      <c r="J462" s="251" t="s">
        <v>540</v>
      </c>
      <c r="K462" s="251" t="s">
        <v>707</v>
      </c>
      <c r="L462" s="251" t="s">
        <v>542</v>
      </c>
      <c r="M462" s="251" t="s">
        <v>543</v>
      </c>
      <c r="N462" s="251" t="s">
        <v>544</v>
      </c>
      <c r="O462" s="251" t="s">
        <v>629</v>
      </c>
      <c r="P462" s="251" t="s">
        <v>708</v>
      </c>
      <c r="Q462" s="251" t="s">
        <v>709</v>
      </c>
      <c r="R462" s="251">
        <v>136048</v>
      </c>
      <c r="S462" s="251" t="s">
        <v>676</v>
      </c>
      <c r="T462" s="251" t="s">
        <v>677</v>
      </c>
      <c r="U462" s="251" t="s">
        <v>714</v>
      </c>
      <c r="V462" s="251" t="s">
        <v>581</v>
      </c>
      <c r="W462" s="251" t="s">
        <v>582</v>
      </c>
      <c r="X462" s="251" t="s">
        <v>551</v>
      </c>
      <c r="Y462" s="251" t="s">
        <v>552</v>
      </c>
      <c r="Z462" s="251" t="s">
        <v>564</v>
      </c>
      <c r="AA462" s="251" t="s">
        <v>587</v>
      </c>
      <c r="AB462" s="251" t="s">
        <v>588</v>
      </c>
      <c r="AC462" s="251" t="s">
        <v>589</v>
      </c>
      <c r="AD462" s="251" t="s">
        <v>590</v>
      </c>
      <c r="AE462" s="255">
        <v>8800</v>
      </c>
      <c r="AF462" s="251" t="str">
        <f t="shared" si="22"/>
        <v>5.</v>
      </c>
      <c r="AG462" s="251" t="str">
        <f t="shared" si="22"/>
        <v>2.</v>
      </c>
      <c r="AH462" s="251" t="str">
        <f t="shared" si="22"/>
        <v>3.</v>
      </c>
      <c r="AI462" s="251" t="str">
        <f t="shared" si="22"/>
        <v>1.</v>
      </c>
      <c r="AJ462" s="251" t="str">
        <f t="shared" si="22"/>
        <v>3.</v>
      </c>
      <c r="AK462" s="251" t="str">
        <f t="shared" si="22"/>
        <v>1.</v>
      </c>
      <c r="AL462" s="251" t="str">
        <f t="shared" si="22"/>
        <v>1.</v>
      </c>
      <c r="AM462" s="251" t="str">
        <f t="shared" si="23"/>
        <v>2.3.1.3.1.1.</v>
      </c>
    </row>
    <row r="463" spans="1:39">
      <c r="A463" s="251">
        <v>2022</v>
      </c>
      <c r="B463" s="251" t="s">
        <v>533</v>
      </c>
      <c r="C463" s="251" t="s">
        <v>534</v>
      </c>
      <c r="D463" s="251" t="s">
        <v>535</v>
      </c>
      <c r="E463" s="251" t="s">
        <v>536</v>
      </c>
      <c r="F463" s="251" t="s">
        <v>491</v>
      </c>
      <c r="G463" s="251" t="s">
        <v>537</v>
      </c>
      <c r="H463" s="251" t="s">
        <v>538</v>
      </c>
      <c r="I463" s="251" t="s">
        <v>706</v>
      </c>
      <c r="J463" s="251" t="s">
        <v>540</v>
      </c>
      <c r="K463" s="251" t="s">
        <v>707</v>
      </c>
      <c r="L463" s="251" t="s">
        <v>542</v>
      </c>
      <c r="M463" s="251" t="s">
        <v>543</v>
      </c>
      <c r="N463" s="251" t="s">
        <v>544</v>
      </c>
      <c r="O463" s="251" t="s">
        <v>629</v>
      </c>
      <c r="P463" s="251" t="s">
        <v>708</v>
      </c>
      <c r="Q463" s="251" t="s">
        <v>709</v>
      </c>
      <c r="R463" s="251">
        <v>136048</v>
      </c>
      <c r="S463" s="251" t="s">
        <v>676</v>
      </c>
      <c r="T463" s="251" t="s">
        <v>677</v>
      </c>
      <c r="U463" s="251" t="s">
        <v>714</v>
      </c>
      <c r="V463" s="251" t="s">
        <v>581</v>
      </c>
      <c r="W463" s="251" t="s">
        <v>582</v>
      </c>
      <c r="X463" s="251" t="s">
        <v>551</v>
      </c>
      <c r="Y463" s="251" t="s">
        <v>552</v>
      </c>
      <c r="Z463" s="251" t="s">
        <v>564</v>
      </c>
      <c r="AA463" s="251" t="s">
        <v>565</v>
      </c>
      <c r="AB463" s="251" t="s">
        <v>594</v>
      </c>
      <c r="AC463" s="251" t="s">
        <v>595</v>
      </c>
      <c r="AD463" s="251" t="s">
        <v>596</v>
      </c>
      <c r="AE463" s="255">
        <v>1946</v>
      </c>
      <c r="AF463" s="251" t="str">
        <f t="shared" si="22"/>
        <v>5.</v>
      </c>
      <c r="AG463" s="251" t="str">
        <f t="shared" si="22"/>
        <v>2.</v>
      </c>
      <c r="AH463" s="251" t="str">
        <f t="shared" si="22"/>
        <v>3.</v>
      </c>
      <c r="AI463" s="251" t="str">
        <f t="shared" si="22"/>
        <v>2.</v>
      </c>
      <c r="AJ463" s="251" t="str">
        <f t="shared" si="22"/>
        <v>1.</v>
      </c>
      <c r="AK463" s="251" t="str">
        <f t="shared" si="22"/>
        <v>2.</v>
      </c>
      <c r="AL463" s="251" t="str">
        <f t="shared" si="22"/>
        <v>99</v>
      </c>
      <c r="AM463" s="251" t="str">
        <f t="shared" si="23"/>
        <v>2.3.2.1.2.99</v>
      </c>
    </row>
    <row r="464" spans="1:39">
      <c r="A464" s="251">
        <v>2022</v>
      </c>
      <c r="B464" s="251" t="s">
        <v>533</v>
      </c>
      <c r="C464" s="251" t="s">
        <v>534</v>
      </c>
      <c r="D464" s="251" t="s">
        <v>535</v>
      </c>
      <c r="E464" s="251" t="s">
        <v>536</v>
      </c>
      <c r="F464" s="251" t="s">
        <v>491</v>
      </c>
      <c r="G464" s="251" t="s">
        <v>537</v>
      </c>
      <c r="H464" s="251" t="s">
        <v>538</v>
      </c>
      <c r="I464" s="251" t="s">
        <v>706</v>
      </c>
      <c r="J464" s="251" t="s">
        <v>540</v>
      </c>
      <c r="K464" s="251" t="s">
        <v>707</v>
      </c>
      <c r="L464" s="251" t="s">
        <v>542</v>
      </c>
      <c r="M464" s="251" t="s">
        <v>543</v>
      </c>
      <c r="N464" s="251" t="s">
        <v>544</v>
      </c>
      <c r="O464" s="251" t="s">
        <v>629</v>
      </c>
      <c r="P464" s="251" t="s">
        <v>708</v>
      </c>
      <c r="Q464" s="251" t="s">
        <v>709</v>
      </c>
      <c r="R464" s="251">
        <v>136048</v>
      </c>
      <c r="S464" s="251" t="s">
        <v>676</v>
      </c>
      <c r="T464" s="251" t="s">
        <v>677</v>
      </c>
      <c r="U464" s="251" t="s">
        <v>714</v>
      </c>
      <c r="V464" s="251" t="s">
        <v>581</v>
      </c>
      <c r="W464" s="251" t="s">
        <v>582</v>
      </c>
      <c r="X464" s="251" t="s">
        <v>551</v>
      </c>
      <c r="Y464" s="251" t="s">
        <v>552</v>
      </c>
      <c r="Z464" s="251" t="s">
        <v>564</v>
      </c>
      <c r="AA464" s="251" t="s">
        <v>565</v>
      </c>
      <c r="AB464" s="251" t="s">
        <v>566</v>
      </c>
      <c r="AC464" s="251" t="s">
        <v>600</v>
      </c>
      <c r="AD464" s="251" t="s">
        <v>601</v>
      </c>
      <c r="AE464" s="255">
        <v>1439</v>
      </c>
      <c r="AF464" s="251" t="str">
        <f t="shared" si="22"/>
        <v>5.</v>
      </c>
      <c r="AG464" s="251" t="str">
        <f t="shared" si="22"/>
        <v>2.</v>
      </c>
      <c r="AH464" s="251" t="str">
        <f t="shared" si="22"/>
        <v>3.</v>
      </c>
      <c r="AI464" s="251" t="str">
        <f t="shared" si="22"/>
        <v>2.</v>
      </c>
      <c r="AJ464" s="251" t="str">
        <f t="shared" si="22"/>
        <v>2.</v>
      </c>
      <c r="AK464" s="251" t="str">
        <f t="shared" si="22"/>
        <v>2.</v>
      </c>
      <c r="AL464" s="251" t="str">
        <f t="shared" si="22"/>
        <v>1.</v>
      </c>
      <c r="AM464" s="251" t="str">
        <f t="shared" si="23"/>
        <v>2.3.2.2.2.1.</v>
      </c>
    </row>
    <row r="465" spans="1:39">
      <c r="A465" s="251">
        <v>2022</v>
      </c>
      <c r="B465" s="251" t="s">
        <v>533</v>
      </c>
      <c r="C465" s="251" t="s">
        <v>534</v>
      </c>
      <c r="D465" s="251" t="s">
        <v>535</v>
      </c>
      <c r="E465" s="251" t="s">
        <v>536</v>
      </c>
      <c r="F465" s="251" t="s">
        <v>491</v>
      </c>
      <c r="G465" s="251" t="s">
        <v>537</v>
      </c>
      <c r="H465" s="251" t="s">
        <v>538</v>
      </c>
      <c r="I465" s="251" t="s">
        <v>706</v>
      </c>
      <c r="J465" s="251" t="s">
        <v>540</v>
      </c>
      <c r="K465" s="251" t="s">
        <v>707</v>
      </c>
      <c r="L465" s="251" t="s">
        <v>542</v>
      </c>
      <c r="M465" s="251" t="s">
        <v>543</v>
      </c>
      <c r="N465" s="251" t="s">
        <v>544</v>
      </c>
      <c r="O465" s="251" t="s">
        <v>629</v>
      </c>
      <c r="P465" s="251" t="s">
        <v>708</v>
      </c>
      <c r="Q465" s="251" t="s">
        <v>709</v>
      </c>
      <c r="R465" s="251">
        <v>136048</v>
      </c>
      <c r="S465" s="251" t="s">
        <v>676</v>
      </c>
      <c r="T465" s="251" t="s">
        <v>677</v>
      </c>
      <c r="U465" s="251" t="s">
        <v>714</v>
      </c>
      <c r="V465" s="251" t="s">
        <v>581</v>
      </c>
      <c r="W465" s="251" t="s">
        <v>582</v>
      </c>
      <c r="X465" s="251" t="s">
        <v>551</v>
      </c>
      <c r="Y465" s="251" t="s">
        <v>552</v>
      </c>
      <c r="Z465" s="251" t="s">
        <v>564</v>
      </c>
      <c r="AA465" s="251" t="s">
        <v>565</v>
      </c>
      <c r="AB465" s="251" t="s">
        <v>569</v>
      </c>
      <c r="AC465" s="251" t="s">
        <v>570</v>
      </c>
      <c r="AD465" s="251" t="s">
        <v>603</v>
      </c>
      <c r="AE465" s="255">
        <v>240240</v>
      </c>
      <c r="AF465" s="251" t="str">
        <f t="shared" si="22"/>
        <v>5.</v>
      </c>
      <c r="AG465" s="251" t="str">
        <f t="shared" si="22"/>
        <v>2.</v>
      </c>
      <c r="AH465" s="251" t="str">
        <f t="shared" si="22"/>
        <v>3.</v>
      </c>
      <c r="AI465" s="251" t="str">
        <f t="shared" si="22"/>
        <v>2.</v>
      </c>
      <c r="AJ465" s="251" t="str">
        <f t="shared" si="22"/>
        <v>3.</v>
      </c>
      <c r="AK465" s="251" t="str">
        <f t="shared" si="22"/>
        <v>1.</v>
      </c>
      <c r="AL465" s="251" t="str">
        <f t="shared" si="22"/>
        <v>1.</v>
      </c>
      <c r="AM465" s="251" t="str">
        <f t="shared" si="23"/>
        <v>2.3.2.3.1.1.</v>
      </c>
    </row>
    <row r="466" spans="1:39">
      <c r="A466" s="251">
        <v>2022</v>
      </c>
      <c r="B466" s="251" t="s">
        <v>533</v>
      </c>
      <c r="C466" s="251" t="s">
        <v>534</v>
      </c>
      <c r="D466" s="251" t="s">
        <v>535</v>
      </c>
      <c r="E466" s="251" t="s">
        <v>536</v>
      </c>
      <c r="F466" s="251" t="s">
        <v>491</v>
      </c>
      <c r="G466" s="251" t="s">
        <v>537</v>
      </c>
      <c r="H466" s="251" t="s">
        <v>538</v>
      </c>
      <c r="I466" s="251" t="s">
        <v>706</v>
      </c>
      <c r="J466" s="251" t="s">
        <v>540</v>
      </c>
      <c r="K466" s="251" t="s">
        <v>707</v>
      </c>
      <c r="L466" s="251" t="s">
        <v>542</v>
      </c>
      <c r="M466" s="251" t="s">
        <v>543</v>
      </c>
      <c r="N466" s="251" t="s">
        <v>544</v>
      </c>
      <c r="O466" s="251" t="s">
        <v>629</v>
      </c>
      <c r="P466" s="251" t="s">
        <v>708</v>
      </c>
      <c r="Q466" s="251" t="s">
        <v>709</v>
      </c>
      <c r="R466" s="251">
        <v>136048</v>
      </c>
      <c r="S466" s="251" t="s">
        <v>676</v>
      </c>
      <c r="T466" s="251" t="s">
        <v>677</v>
      </c>
      <c r="U466" s="251" t="s">
        <v>714</v>
      </c>
      <c r="V466" s="251" t="s">
        <v>581</v>
      </c>
      <c r="W466" s="251" t="s">
        <v>582</v>
      </c>
      <c r="X466" s="251" t="s">
        <v>551</v>
      </c>
      <c r="Y466" s="251" t="s">
        <v>552</v>
      </c>
      <c r="Z466" s="251" t="s">
        <v>564</v>
      </c>
      <c r="AA466" s="251" t="s">
        <v>565</v>
      </c>
      <c r="AB466" s="251" t="s">
        <v>569</v>
      </c>
      <c r="AC466" s="251" t="s">
        <v>570</v>
      </c>
      <c r="AD466" s="251" t="s">
        <v>571</v>
      </c>
      <c r="AE466" s="255">
        <v>335104</v>
      </c>
      <c r="AF466" s="251" t="str">
        <f t="shared" si="22"/>
        <v>5.</v>
      </c>
      <c r="AG466" s="251" t="str">
        <f t="shared" si="22"/>
        <v>2.</v>
      </c>
      <c r="AH466" s="251" t="str">
        <f t="shared" si="22"/>
        <v>3.</v>
      </c>
      <c r="AI466" s="251" t="str">
        <f t="shared" si="22"/>
        <v>2.</v>
      </c>
      <c r="AJ466" s="251" t="str">
        <f t="shared" si="22"/>
        <v>3.</v>
      </c>
      <c r="AK466" s="251" t="str">
        <f t="shared" si="22"/>
        <v>1.</v>
      </c>
      <c r="AL466" s="251" t="str">
        <f t="shared" si="22"/>
        <v>2.</v>
      </c>
      <c r="AM466" s="251" t="str">
        <f t="shared" si="23"/>
        <v>2.3.2.3.1.2.</v>
      </c>
    </row>
    <row r="467" spans="1:39">
      <c r="A467" s="251">
        <v>2022</v>
      </c>
      <c r="B467" s="251" t="s">
        <v>533</v>
      </c>
      <c r="C467" s="251" t="s">
        <v>534</v>
      </c>
      <c r="D467" s="251" t="s">
        <v>535</v>
      </c>
      <c r="E467" s="251" t="s">
        <v>536</v>
      </c>
      <c r="F467" s="251" t="s">
        <v>491</v>
      </c>
      <c r="G467" s="251" t="s">
        <v>537</v>
      </c>
      <c r="H467" s="251" t="s">
        <v>538</v>
      </c>
      <c r="I467" s="251" t="s">
        <v>706</v>
      </c>
      <c r="J467" s="251" t="s">
        <v>540</v>
      </c>
      <c r="K467" s="251" t="s">
        <v>707</v>
      </c>
      <c r="L467" s="251" t="s">
        <v>542</v>
      </c>
      <c r="M467" s="251" t="s">
        <v>543</v>
      </c>
      <c r="N467" s="251" t="s">
        <v>544</v>
      </c>
      <c r="O467" s="251" t="s">
        <v>629</v>
      </c>
      <c r="P467" s="251" t="s">
        <v>708</v>
      </c>
      <c r="Q467" s="251" t="s">
        <v>709</v>
      </c>
      <c r="R467" s="251">
        <v>136048</v>
      </c>
      <c r="S467" s="251" t="s">
        <v>676</v>
      </c>
      <c r="T467" s="251" t="s">
        <v>677</v>
      </c>
      <c r="U467" s="251" t="s">
        <v>714</v>
      </c>
      <c r="V467" s="251" t="s">
        <v>581</v>
      </c>
      <c r="W467" s="251" t="s">
        <v>582</v>
      </c>
      <c r="X467" s="251" t="s">
        <v>551</v>
      </c>
      <c r="Y467" s="251" t="s">
        <v>552</v>
      </c>
      <c r="Z467" s="251" t="s">
        <v>564</v>
      </c>
      <c r="AA467" s="251" t="s">
        <v>565</v>
      </c>
      <c r="AB467" s="251" t="s">
        <v>604</v>
      </c>
      <c r="AC467" s="251" t="s">
        <v>607</v>
      </c>
      <c r="AD467" s="251" t="s">
        <v>608</v>
      </c>
      <c r="AE467" s="255">
        <v>10641</v>
      </c>
      <c r="AF467" s="251" t="str">
        <f t="shared" si="22"/>
        <v>5.</v>
      </c>
      <c r="AG467" s="251" t="str">
        <f t="shared" si="22"/>
        <v>2.</v>
      </c>
      <c r="AH467" s="251" t="str">
        <f t="shared" si="22"/>
        <v>3.</v>
      </c>
      <c r="AI467" s="251" t="str">
        <f t="shared" si="22"/>
        <v>2.</v>
      </c>
      <c r="AJ467" s="251" t="str">
        <f t="shared" si="22"/>
        <v>4.</v>
      </c>
      <c r="AK467" s="251" t="str">
        <f t="shared" si="22"/>
        <v>7.</v>
      </c>
      <c r="AL467" s="251" t="str">
        <f t="shared" si="22"/>
        <v>1.</v>
      </c>
      <c r="AM467" s="251" t="str">
        <f t="shared" si="23"/>
        <v>2.3.2.4.7.1.</v>
      </c>
    </row>
    <row r="468" spans="1:39">
      <c r="A468" s="251">
        <v>2022</v>
      </c>
      <c r="B468" s="251" t="s">
        <v>533</v>
      </c>
      <c r="C468" s="251" t="s">
        <v>534</v>
      </c>
      <c r="D468" s="251" t="s">
        <v>535</v>
      </c>
      <c r="E468" s="251" t="s">
        <v>536</v>
      </c>
      <c r="F468" s="251" t="s">
        <v>491</v>
      </c>
      <c r="G468" s="251" t="s">
        <v>537</v>
      </c>
      <c r="H468" s="251" t="s">
        <v>538</v>
      </c>
      <c r="I468" s="251" t="s">
        <v>706</v>
      </c>
      <c r="J468" s="251" t="s">
        <v>540</v>
      </c>
      <c r="K468" s="251" t="s">
        <v>707</v>
      </c>
      <c r="L468" s="251" t="s">
        <v>542</v>
      </c>
      <c r="M468" s="251" t="s">
        <v>543</v>
      </c>
      <c r="N468" s="251" t="s">
        <v>544</v>
      </c>
      <c r="O468" s="251" t="s">
        <v>629</v>
      </c>
      <c r="P468" s="251" t="s">
        <v>708</v>
      </c>
      <c r="Q468" s="251" t="s">
        <v>709</v>
      </c>
      <c r="R468" s="251">
        <v>136048</v>
      </c>
      <c r="S468" s="251" t="s">
        <v>676</v>
      </c>
      <c r="T468" s="251" t="s">
        <v>677</v>
      </c>
      <c r="U468" s="251" t="s">
        <v>714</v>
      </c>
      <c r="V468" s="251" t="s">
        <v>581</v>
      </c>
      <c r="W468" s="251" t="s">
        <v>582</v>
      </c>
      <c r="X468" s="251" t="s">
        <v>551</v>
      </c>
      <c r="Y468" s="251" t="s">
        <v>552</v>
      </c>
      <c r="Z468" s="251" t="s">
        <v>564</v>
      </c>
      <c r="AA468" s="251" t="s">
        <v>565</v>
      </c>
      <c r="AB468" s="251" t="s">
        <v>572</v>
      </c>
      <c r="AC468" s="251" t="s">
        <v>573</v>
      </c>
      <c r="AD468" s="251" t="s">
        <v>574</v>
      </c>
      <c r="AE468" s="255">
        <v>154258</v>
      </c>
      <c r="AF468" s="251" t="str">
        <f t="shared" si="22"/>
        <v>5.</v>
      </c>
      <c r="AG468" s="251" t="str">
        <f t="shared" si="22"/>
        <v>2.</v>
      </c>
      <c r="AH468" s="251" t="str">
        <f t="shared" si="22"/>
        <v>3.</v>
      </c>
      <c r="AI468" s="251" t="str">
        <f t="shared" si="22"/>
        <v>2.</v>
      </c>
      <c r="AJ468" s="251" t="str">
        <f t="shared" si="22"/>
        <v>5.</v>
      </c>
      <c r="AK468" s="251" t="str">
        <f t="shared" si="22"/>
        <v>1.</v>
      </c>
      <c r="AL468" s="251" t="str">
        <f t="shared" si="22"/>
        <v>1.</v>
      </c>
      <c r="AM468" s="251" t="str">
        <f t="shared" si="23"/>
        <v>2.3.2.5.1.1.</v>
      </c>
    </row>
    <row r="469" spans="1:39">
      <c r="A469" s="251">
        <v>2022</v>
      </c>
      <c r="B469" s="251" t="s">
        <v>533</v>
      </c>
      <c r="C469" s="251" t="s">
        <v>534</v>
      </c>
      <c r="D469" s="251" t="s">
        <v>535</v>
      </c>
      <c r="E469" s="251" t="s">
        <v>536</v>
      </c>
      <c r="F469" s="251" t="s">
        <v>491</v>
      </c>
      <c r="G469" s="251" t="s">
        <v>537</v>
      </c>
      <c r="H469" s="251" t="s">
        <v>538</v>
      </c>
      <c r="I469" s="251" t="s">
        <v>706</v>
      </c>
      <c r="J469" s="251" t="s">
        <v>540</v>
      </c>
      <c r="K469" s="251" t="s">
        <v>707</v>
      </c>
      <c r="L469" s="251" t="s">
        <v>542</v>
      </c>
      <c r="M469" s="251" t="s">
        <v>543</v>
      </c>
      <c r="N469" s="251" t="s">
        <v>544</v>
      </c>
      <c r="O469" s="251" t="s">
        <v>629</v>
      </c>
      <c r="P469" s="251" t="s">
        <v>708</v>
      </c>
      <c r="Q469" s="251" t="s">
        <v>709</v>
      </c>
      <c r="R469" s="251">
        <v>136048</v>
      </c>
      <c r="S469" s="251" t="s">
        <v>676</v>
      </c>
      <c r="T469" s="251" t="s">
        <v>677</v>
      </c>
      <c r="U469" s="251" t="s">
        <v>714</v>
      </c>
      <c r="V469" s="251" t="s">
        <v>581</v>
      </c>
      <c r="W469" s="251" t="s">
        <v>582</v>
      </c>
      <c r="X469" s="251" t="s">
        <v>551</v>
      </c>
      <c r="Y469" s="251" t="s">
        <v>552</v>
      </c>
      <c r="Z469" s="251" t="s">
        <v>564</v>
      </c>
      <c r="AA469" s="251" t="s">
        <v>565</v>
      </c>
      <c r="AB469" s="251" t="s">
        <v>575</v>
      </c>
      <c r="AC469" s="251" t="s">
        <v>576</v>
      </c>
      <c r="AD469" s="251" t="s">
        <v>610</v>
      </c>
      <c r="AE469" s="255">
        <v>2618</v>
      </c>
      <c r="AF469" s="251" t="str">
        <f t="shared" si="22"/>
        <v>5.</v>
      </c>
      <c r="AG469" s="251" t="str">
        <f t="shared" si="22"/>
        <v>2.</v>
      </c>
      <c r="AH469" s="251" t="str">
        <f t="shared" si="22"/>
        <v>3.</v>
      </c>
      <c r="AI469" s="251" t="str">
        <f t="shared" si="22"/>
        <v>2.</v>
      </c>
      <c r="AJ469" s="251" t="str">
        <f t="shared" si="22"/>
        <v>6.</v>
      </c>
      <c r="AK469" s="251" t="str">
        <f t="shared" si="22"/>
        <v>3.</v>
      </c>
      <c r="AL469" s="251" t="str">
        <f t="shared" si="22"/>
        <v>2.</v>
      </c>
      <c r="AM469" s="251" t="str">
        <f t="shared" si="23"/>
        <v>2.3.2.6.3.2.</v>
      </c>
    </row>
    <row r="470" spans="1:39">
      <c r="A470" s="251">
        <v>2022</v>
      </c>
      <c r="B470" s="251" t="s">
        <v>533</v>
      </c>
      <c r="C470" s="251" t="s">
        <v>534</v>
      </c>
      <c r="D470" s="251" t="s">
        <v>535</v>
      </c>
      <c r="E470" s="251" t="s">
        <v>536</v>
      </c>
      <c r="F470" s="251" t="s">
        <v>491</v>
      </c>
      <c r="G470" s="251" t="s">
        <v>537</v>
      </c>
      <c r="H470" s="251" t="s">
        <v>538</v>
      </c>
      <c r="I470" s="251" t="s">
        <v>706</v>
      </c>
      <c r="J470" s="251" t="s">
        <v>540</v>
      </c>
      <c r="K470" s="251" t="s">
        <v>707</v>
      </c>
      <c r="L470" s="251" t="s">
        <v>542</v>
      </c>
      <c r="M470" s="251" t="s">
        <v>543</v>
      </c>
      <c r="N470" s="251" t="s">
        <v>544</v>
      </c>
      <c r="O470" s="251" t="s">
        <v>629</v>
      </c>
      <c r="P470" s="251" t="s">
        <v>708</v>
      </c>
      <c r="Q470" s="251" t="s">
        <v>709</v>
      </c>
      <c r="R470" s="251">
        <v>136048</v>
      </c>
      <c r="S470" s="251" t="s">
        <v>676</v>
      </c>
      <c r="T470" s="251" t="s">
        <v>677</v>
      </c>
      <c r="U470" s="251" t="s">
        <v>714</v>
      </c>
      <c r="V470" s="251" t="s">
        <v>581</v>
      </c>
      <c r="W470" s="251" t="s">
        <v>582</v>
      </c>
      <c r="X470" s="251" t="s">
        <v>551</v>
      </c>
      <c r="Y470" s="251" t="s">
        <v>552</v>
      </c>
      <c r="Z470" s="251" t="s">
        <v>564</v>
      </c>
      <c r="AA470" s="251" t="s">
        <v>565</v>
      </c>
      <c r="AB470" s="251" t="s">
        <v>575</v>
      </c>
      <c r="AC470" s="251" t="s">
        <v>576</v>
      </c>
      <c r="AD470" s="251" t="s">
        <v>611</v>
      </c>
      <c r="AE470" s="255">
        <v>220</v>
      </c>
      <c r="AF470" s="251" t="str">
        <f t="shared" si="22"/>
        <v>5.</v>
      </c>
      <c r="AG470" s="251" t="str">
        <f t="shared" si="22"/>
        <v>2.</v>
      </c>
      <c r="AH470" s="251" t="str">
        <f t="shared" si="22"/>
        <v>3.</v>
      </c>
      <c r="AI470" s="251" t="str">
        <f t="shared" ref="AI470:AL533" si="24">LEFT(AA470,2)</f>
        <v>2.</v>
      </c>
      <c r="AJ470" s="251" t="str">
        <f t="shared" si="24"/>
        <v>6.</v>
      </c>
      <c r="AK470" s="251" t="str">
        <f t="shared" si="24"/>
        <v>3.</v>
      </c>
      <c r="AL470" s="251" t="str">
        <f t="shared" si="24"/>
        <v>3.</v>
      </c>
      <c r="AM470" s="251" t="str">
        <f t="shared" si="23"/>
        <v>2.3.2.6.3.3.</v>
      </c>
    </row>
    <row r="471" spans="1:39">
      <c r="A471" s="251">
        <v>2022</v>
      </c>
      <c r="B471" s="251" t="s">
        <v>533</v>
      </c>
      <c r="C471" s="251" t="s">
        <v>534</v>
      </c>
      <c r="D471" s="251" t="s">
        <v>535</v>
      </c>
      <c r="E471" s="251" t="s">
        <v>536</v>
      </c>
      <c r="F471" s="251" t="s">
        <v>491</v>
      </c>
      <c r="G471" s="251" t="s">
        <v>537</v>
      </c>
      <c r="H471" s="251" t="s">
        <v>538</v>
      </c>
      <c r="I471" s="251" t="s">
        <v>706</v>
      </c>
      <c r="J471" s="251" t="s">
        <v>540</v>
      </c>
      <c r="K471" s="251" t="s">
        <v>707</v>
      </c>
      <c r="L471" s="251" t="s">
        <v>542</v>
      </c>
      <c r="M471" s="251" t="s">
        <v>543</v>
      </c>
      <c r="N471" s="251" t="s">
        <v>544</v>
      </c>
      <c r="O471" s="251" t="s">
        <v>629</v>
      </c>
      <c r="P471" s="251" t="s">
        <v>708</v>
      </c>
      <c r="Q471" s="251" t="s">
        <v>709</v>
      </c>
      <c r="R471" s="251">
        <v>136048</v>
      </c>
      <c r="S471" s="251" t="s">
        <v>676</v>
      </c>
      <c r="T471" s="251" t="s">
        <v>677</v>
      </c>
      <c r="U471" s="251" t="s">
        <v>714</v>
      </c>
      <c r="V471" s="251" t="s">
        <v>581</v>
      </c>
      <c r="W471" s="251" t="s">
        <v>582</v>
      </c>
      <c r="X471" s="251" t="s">
        <v>551</v>
      </c>
      <c r="Y471" s="251" t="s">
        <v>552</v>
      </c>
      <c r="Z471" s="251" t="s">
        <v>564</v>
      </c>
      <c r="AA471" s="251" t="s">
        <v>565</v>
      </c>
      <c r="AB471" s="251" t="s">
        <v>575</v>
      </c>
      <c r="AC471" s="251" t="s">
        <v>576</v>
      </c>
      <c r="AD471" s="251" t="s">
        <v>577</v>
      </c>
      <c r="AE471" s="255">
        <v>59027</v>
      </c>
      <c r="AF471" s="251" t="str">
        <f t="shared" ref="AF471:AK534" si="25">LEFT(X471,2)</f>
        <v>5.</v>
      </c>
      <c r="AG471" s="251" t="str">
        <f t="shared" si="25"/>
        <v>2.</v>
      </c>
      <c r="AH471" s="251" t="str">
        <f t="shared" si="25"/>
        <v>3.</v>
      </c>
      <c r="AI471" s="251" t="str">
        <f t="shared" si="24"/>
        <v>2.</v>
      </c>
      <c r="AJ471" s="251" t="str">
        <f t="shared" si="24"/>
        <v>6.</v>
      </c>
      <c r="AK471" s="251" t="str">
        <f t="shared" si="24"/>
        <v>3.</v>
      </c>
      <c r="AL471" s="251" t="str">
        <f t="shared" si="24"/>
        <v>4.</v>
      </c>
      <c r="AM471" s="251" t="str">
        <f t="shared" si="23"/>
        <v>2.3.2.6.3.4.</v>
      </c>
    </row>
    <row r="472" spans="1:39">
      <c r="A472" s="251">
        <v>2022</v>
      </c>
      <c r="B472" s="251" t="s">
        <v>533</v>
      </c>
      <c r="C472" s="251" t="s">
        <v>534</v>
      </c>
      <c r="D472" s="251" t="s">
        <v>535</v>
      </c>
      <c r="E472" s="251" t="s">
        <v>536</v>
      </c>
      <c r="F472" s="251" t="s">
        <v>491</v>
      </c>
      <c r="G472" s="251" t="s">
        <v>537</v>
      </c>
      <c r="H472" s="251" t="s">
        <v>538</v>
      </c>
      <c r="I472" s="251" t="s">
        <v>706</v>
      </c>
      <c r="J472" s="251" t="s">
        <v>540</v>
      </c>
      <c r="K472" s="251" t="s">
        <v>707</v>
      </c>
      <c r="L472" s="251" t="s">
        <v>542</v>
      </c>
      <c r="M472" s="251" t="s">
        <v>543</v>
      </c>
      <c r="N472" s="251" t="s">
        <v>544</v>
      </c>
      <c r="O472" s="251" t="s">
        <v>629</v>
      </c>
      <c r="P472" s="251" t="s">
        <v>708</v>
      </c>
      <c r="Q472" s="251" t="s">
        <v>709</v>
      </c>
      <c r="R472" s="251">
        <v>136048</v>
      </c>
      <c r="S472" s="251" t="s">
        <v>676</v>
      </c>
      <c r="T472" s="251" t="s">
        <v>677</v>
      </c>
      <c r="U472" s="251" t="s">
        <v>714</v>
      </c>
      <c r="V472" s="251" t="s">
        <v>581</v>
      </c>
      <c r="W472" s="251" t="s">
        <v>582</v>
      </c>
      <c r="X472" s="251" t="s">
        <v>551</v>
      </c>
      <c r="Y472" s="251" t="s">
        <v>552</v>
      </c>
      <c r="Z472" s="251" t="s">
        <v>564</v>
      </c>
      <c r="AA472" s="251" t="s">
        <v>565</v>
      </c>
      <c r="AB472" s="251" t="s">
        <v>575</v>
      </c>
      <c r="AC472" s="251" t="s">
        <v>576</v>
      </c>
      <c r="AD472" s="251" t="s">
        <v>612</v>
      </c>
      <c r="AE472" s="255">
        <v>3406</v>
      </c>
      <c r="AF472" s="251" t="str">
        <f t="shared" si="25"/>
        <v>5.</v>
      </c>
      <c r="AG472" s="251" t="str">
        <f t="shared" si="25"/>
        <v>2.</v>
      </c>
      <c r="AH472" s="251" t="str">
        <f t="shared" si="25"/>
        <v>3.</v>
      </c>
      <c r="AI472" s="251" t="str">
        <f t="shared" si="24"/>
        <v>2.</v>
      </c>
      <c r="AJ472" s="251" t="str">
        <f t="shared" si="24"/>
        <v>6.</v>
      </c>
      <c r="AK472" s="251" t="str">
        <f t="shared" si="24"/>
        <v>3.</v>
      </c>
      <c r="AL472" s="251" t="str">
        <f t="shared" si="24"/>
        <v>99</v>
      </c>
      <c r="AM472" s="251" t="str">
        <f t="shared" si="23"/>
        <v>2.3.2.6.3.99</v>
      </c>
    </row>
    <row r="473" spans="1:39">
      <c r="A473" s="251">
        <v>2022</v>
      </c>
      <c r="B473" s="251" t="s">
        <v>533</v>
      </c>
      <c r="C473" s="251" t="s">
        <v>534</v>
      </c>
      <c r="D473" s="251" t="s">
        <v>535</v>
      </c>
      <c r="E473" s="251" t="s">
        <v>536</v>
      </c>
      <c r="F473" s="251" t="s">
        <v>491</v>
      </c>
      <c r="G473" s="251" t="s">
        <v>537</v>
      </c>
      <c r="H473" s="251" t="s">
        <v>538</v>
      </c>
      <c r="I473" s="251" t="s">
        <v>706</v>
      </c>
      <c r="J473" s="251" t="s">
        <v>540</v>
      </c>
      <c r="K473" s="251" t="s">
        <v>707</v>
      </c>
      <c r="L473" s="251" t="s">
        <v>542</v>
      </c>
      <c r="M473" s="251" t="s">
        <v>543</v>
      </c>
      <c r="N473" s="251" t="s">
        <v>544</v>
      </c>
      <c r="O473" s="251" t="s">
        <v>629</v>
      </c>
      <c r="P473" s="251" t="s">
        <v>708</v>
      </c>
      <c r="Q473" s="251" t="s">
        <v>709</v>
      </c>
      <c r="R473" s="251">
        <v>136048</v>
      </c>
      <c r="S473" s="251" t="s">
        <v>676</v>
      </c>
      <c r="T473" s="251" t="s">
        <v>677</v>
      </c>
      <c r="U473" s="251" t="s">
        <v>714</v>
      </c>
      <c r="V473" s="251" t="s">
        <v>581</v>
      </c>
      <c r="W473" s="251" t="s">
        <v>582</v>
      </c>
      <c r="X473" s="251" t="s">
        <v>551</v>
      </c>
      <c r="Y473" s="251" t="s">
        <v>552</v>
      </c>
      <c r="Z473" s="251" t="s">
        <v>564</v>
      </c>
      <c r="AA473" s="251" t="s">
        <v>565</v>
      </c>
      <c r="AB473" s="251" t="s">
        <v>613</v>
      </c>
      <c r="AC473" s="251" t="s">
        <v>614</v>
      </c>
      <c r="AD473" s="251" t="s">
        <v>614</v>
      </c>
      <c r="AE473" s="255">
        <v>648248</v>
      </c>
      <c r="AF473" s="251" t="str">
        <f t="shared" si="25"/>
        <v>5.</v>
      </c>
      <c r="AG473" s="251" t="str">
        <f t="shared" si="25"/>
        <v>2.</v>
      </c>
      <c r="AH473" s="251" t="str">
        <f t="shared" si="25"/>
        <v>3.</v>
      </c>
      <c r="AI473" s="251" t="str">
        <f t="shared" si="24"/>
        <v>2.</v>
      </c>
      <c r="AJ473" s="251" t="str">
        <f t="shared" si="24"/>
        <v>8.</v>
      </c>
      <c r="AK473" s="251" t="str">
        <f t="shared" si="24"/>
        <v>1.</v>
      </c>
      <c r="AL473" s="251" t="str">
        <f t="shared" si="24"/>
        <v>1.</v>
      </c>
      <c r="AM473" s="251" t="str">
        <f t="shared" si="23"/>
        <v>2.3.2.8.1.1.</v>
      </c>
    </row>
    <row r="474" spans="1:39">
      <c r="A474" s="251">
        <v>2022</v>
      </c>
      <c r="B474" s="251" t="s">
        <v>533</v>
      </c>
      <c r="C474" s="251" t="s">
        <v>534</v>
      </c>
      <c r="D474" s="251" t="s">
        <v>535</v>
      </c>
      <c r="E474" s="251" t="s">
        <v>536</v>
      </c>
      <c r="F474" s="251" t="s">
        <v>491</v>
      </c>
      <c r="G474" s="251" t="s">
        <v>537</v>
      </c>
      <c r="H474" s="251" t="s">
        <v>538</v>
      </c>
      <c r="I474" s="251" t="s">
        <v>706</v>
      </c>
      <c r="J474" s="251" t="s">
        <v>540</v>
      </c>
      <c r="K474" s="251" t="s">
        <v>707</v>
      </c>
      <c r="L474" s="251" t="s">
        <v>542</v>
      </c>
      <c r="M474" s="251" t="s">
        <v>543</v>
      </c>
      <c r="N474" s="251" t="s">
        <v>544</v>
      </c>
      <c r="O474" s="251" t="s">
        <v>629</v>
      </c>
      <c r="P474" s="251" t="s">
        <v>708</v>
      </c>
      <c r="Q474" s="251" t="s">
        <v>709</v>
      </c>
      <c r="R474" s="251">
        <v>136048</v>
      </c>
      <c r="S474" s="251" t="s">
        <v>676</v>
      </c>
      <c r="T474" s="251" t="s">
        <v>677</v>
      </c>
      <c r="U474" s="251" t="s">
        <v>714</v>
      </c>
      <c r="V474" s="251" t="s">
        <v>581</v>
      </c>
      <c r="W474" s="251" t="s">
        <v>582</v>
      </c>
      <c r="X474" s="251" t="s">
        <v>551</v>
      </c>
      <c r="Y474" s="251" t="s">
        <v>552</v>
      </c>
      <c r="Z474" s="251" t="s">
        <v>564</v>
      </c>
      <c r="AA474" s="251" t="s">
        <v>565</v>
      </c>
      <c r="AB474" s="251" t="s">
        <v>613</v>
      </c>
      <c r="AC474" s="251" t="s">
        <v>614</v>
      </c>
      <c r="AD474" s="251" t="s">
        <v>615</v>
      </c>
      <c r="AE474" s="255">
        <v>53438</v>
      </c>
      <c r="AF474" s="251" t="str">
        <f t="shared" si="25"/>
        <v>5.</v>
      </c>
      <c r="AG474" s="251" t="str">
        <f t="shared" si="25"/>
        <v>2.</v>
      </c>
      <c r="AH474" s="251" t="str">
        <f t="shared" si="25"/>
        <v>3.</v>
      </c>
      <c r="AI474" s="251" t="str">
        <f t="shared" si="24"/>
        <v>2.</v>
      </c>
      <c r="AJ474" s="251" t="str">
        <f t="shared" si="24"/>
        <v>8.</v>
      </c>
      <c r="AK474" s="251" t="str">
        <f t="shared" si="24"/>
        <v>1.</v>
      </c>
      <c r="AL474" s="251" t="str">
        <f t="shared" si="24"/>
        <v>2.</v>
      </c>
      <c r="AM474" s="251" t="str">
        <f t="shared" si="23"/>
        <v>2.3.2.8.1.2.</v>
      </c>
    </row>
    <row r="475" spans="1:39">
      <c r="A475" s="251">
        <v>2022</v>
      </c>
      <c r="B475" s="251" t="s">
        <v>533</v>
      </c>
      <c r="C475" s="251" t="s">
        <v>534</v>
      </c>
      <c r="D475" s="251" t="s">
        <v>535</v>
      </c>
      <c r="E475" s="251" t="s">
        <v>536</v>
      </c>
      <c r="F475" s="251" t="s">
        <v>491</v>
      </c>
      <c r="G475" s="251" t="s">
        <v>537</v>
      </c>
      <c r="H475" s="251" t="s">
        <v>538</v>
      </c>
      <c r="I475" s="251" t="s">
        <v>706</v>
      </c>
      <c r="J475" s="251" t="s">
        <v>540</v>
      </c>
      <c r="K475" s="251" t="s">
        <v>707</v>
      </c>
      <c r="L475" s="251" t="s">
        <v>542</v>
      </c>
      <c r="M475" s="251" t="s">
        <v>543</v>
      </c>
      <c r="N475" s="251" t="s">
        <v>544</v>
      </c>
      <c r="O475" s="251" t="s">
        <v>629</v>
      </c>
      <c r="P475" s="251" t="s">
        <v>708</v>
      </c>
      <c r="Q475" s="251" t="s">
        <v>709</v>
      </c>
      <c r="R475" s="251">
        <v>136048</v>
      </c>
      <c r="S475" s="251" t="s">
        <v>676</v>
      </c>
      <c r="T475" s="251" t="s">
        <v>677</v>
      </c>
      <c r="U475" s="251" t="s">
        <v>714</v>
      </c>
      <c r="V475" s="251" t="s">
        <v>581</v>
      </c>
      <c r="W475" s="251" t="s">
        <v>582</v>
      </c>
      <c r="X475" s="251" t="s">
        <v>551</v>
      </c>
      <c r="Y475" s="251" t="s">
        <v>552</v>
      </c>
      <c r="Z475" s="251" t="s">
        <v>564</v>
      </c>
      <c r="AA475" s="251" t="s">
        <v>565</v>
      </c>
      <c r="AB475" s="251" t="s">
        <v>613</v>
      </c>
      <c r="AC475" s="251" t="s">
        <v>614</v>
      </c>
      <c r="AD475" s="251" t="s">
        <v>616</v>
      </c>
      <c r="AE475" s="255">
        <v>19200</v>
      </c>
      <c r="AF475" s="251" t="str">
        <f t="shared" si="25"/>
        <v>5.</v>
      </c>
      <c r="AG475" s="251" t="str">
        <f t="shared" si="25"/>
        <v>2.</v>
      </c>
      <c r="AH475" s="251" t="str">
        <f t="shared" si="25"/>
        <v>3.</v>
      </c>
      <c r="AI475" s="251" t="str">
        <f t="shared" si="24"/>
        <v>2.</v>
      </c>
      <c r="AJ475" s="251" t="str">
        <f t="shared" si="24"/>
        <v>8.</v>
      </c>
      <c r="AK475" s="251" t="str">
        <f t="shared" si="24"/>
        <v>1.</v>
      </c>
      <c r="AL475" s="251" t="str">
        <f t="shared" si="24"/>
        <v>4.</v>
      </c>
      <c r="AM475" s="251" t="str">
        <f t="shared" si="23"/>
        <v>2.3.2.8.1.4.</v>
      </c>
    </row>
    <row r="476" spans="1:39">
      <c r="A476" s="251">
        <v>2022</v>
      </c>
      <c r="B476" s="251" t="s">
        <v>533</v>
      </c>
      <c r="C476" s="251" t="s">
        <v>534</v>
      </c>
      <c r="D476" s="251" t="s">
        <v>535</v>
      </c>
      <c r="E476" s="251" t="s">
        <v>536</v>
      </c>
      <c r="F476" s="251" t="s">
        <v>491</v>
      </c>
      <c r="G476" s="251" t="s">
        <v>537</v>
      </c>
      <c r="H476" s="251" t="s">
        <v>538</v>
      </c>
      <c r="I476" s="251" t="s">
        <v>706</v>
      </c>
      <c r="J476" s="251" t="s">
        <v>540</v>
      </c>
      <c r="K476" s="251" t="s">
        <v>707</v>
      </c>
      <c r="L476" s="251" t="s">
        <v>542</v>
      </c>
      <c r="M476" s="251" t="s">
        <v>543</v>
      </c>
      <c r="N476" s="251" t="s">
        <v>544</v>
      </c>
      <c r="O476" s="251" t="s">
        <v>629</v>
      </c>
      <c r="P476" s="251" t="s">
        <v>708</v>
      </c>
      <c r="Q476" s="251" t="s">
        <v>709</v>
      </c>
      <c r="R476" s="251">
        <v>136048</v>
      </c>
      <c r="S476" s="251" t="s">
        <v>676</v>
      </c>
      <c r="T476" s="251" t="s">
        <v>677</v>
      </c>
      <c r="U476" s="251" t="s">
        <v>714</v>
      </c>
      <c r="V476" s="251" t="s">
        <v>581</v>
      </c>
      <c r="W476" s="251" t="s">
        <v>582</v>
      </c>
      <c r="X476" s="251" t="s">
        <v>551</v>
      </c>
      <c r="Y476" s="251" t="s">
        <v>552</v>
      </c>
      <c r="Z476" s="251" t="s">
        <v>617</v>
      </c>
      <c r="AA476" s="251" t="s">
        <v>618</v>
      </c>
      <c r="AB476" s="251" t="s">
        <v>619</v>
      </c>
      <c r="AC476" s="251" t="s">
        <v>620</v>
      </c>
      <c r="AD476" s="251" t="s">
        <v>621</v>
      </c>
      <c r="AE476" s="255">
        <v>7576</v>
      </c>
      <c r="AF476" s="251" t="str">
        <f t="shared" si="25"/>
        <v>5.</v>
      </c>
      <c r="AG476" s="251" t="str">
        <f t="shared" si="25"/>
        <v>2.</v>
      </c>
      <c r="AH476" s="251" t="str">
        <f t="shared" si="25"/>
        <v>5.</v>
      </c>
      <c r="AI476" s="251" t="str">
        <f t="shared" si="24"/>
        <v>4.</v>
      </c>
      <c r="AJ476" s="251" t="str">
        <f t="shared" si="24"/>
        <v>3.</v>
      </c>
      <c r="AK476" s="251" t="str">
        <f t="shared" si="24"/>
        <v>2.</v>
      </c>
      <c r="AL476" s="251" t="str">
        <f t="shared" si="24"/>
        <v>1.</v>
      </c>
      <c r="AM476" s="251" t="str">
        <f t="shared" si="23"/>
        <v>2.5.4.3.2.1.</v>
      </c>
    </row>
    <row r="477" spans="1:39">
      <c r="A477" s="251">
        <v>2022</v>
      </c>
      <c r="B477" s="251" t="s">
        <v>533</v>
      </c>
      <c r="C477" s="251" t="s">
        <v>534</v>
      </c>
      <c r="D477" s="251" t="s">
        <v>535</v>
      </c>
      <c r="E477" s="251" t="s">
        <v>536</v>
      </c>
      <c r="F477" s="251" t="s">
        <v>491</v>
      </c>
      <c r="G477" s="251" t="s">
        <v>537</v>
      </c>
      <c r="H477" s="251" t="s">
        <v>538</v>
      </c>
      <c r="I477" s="251" t="s">
        <v>706</v>
      </c>
      <c r="J477" s="251" t="s">
        <v>540</v>
      </c>
      <c r="K477" s="251" t="s">
        <v>707</v>
      </c>
      <c r="L477" s="251" t="s">
        <v>542</v>
      </c>
      <c r="M477" s="251" t="s">
        <v>543</v>
      </c>
      <c r="N477" s="251" t="s">
        <v>544</v>
      </c>
      <c r="O477" s="251" t="s">
        <v>678</v>
      </c>
      <c r="P477" s="251" t="s">
        <v>708</v>
      </c>
      <c r="Q477" s="251" t="s">
        <v>709</v>
      </c>
      <c r="R477" s="251">
        <v>243781</v>
      </c>
      <c r="S477" s="251" t="s">
        <v>679</v>
      </c>
      <c r="T477" s="251" t="s">
        <v>680</v>
      </c>
      <c r="U477" s="251" t="s">
        <v>645</v>
      </c>
      <c r="V477" s="251" t="s">
        <v>38</v>
      </c>
      <c r="W477" s="251" t="s">
        <v>550</v>
      </c>
      <c r="X477" s="251" t="s">
        <v>551</v>
      </c>
      <c r="Y477" s="251" t="s">
        <v>552</v>
      </c>
      <c r="Z477" s="251" t="s">
        <v>553</v>
      </c>
      <c r="AA477" s="251" t="s">
        <v>554</v>
      </c>
      <c r="AB477" s="251" t="s">
        <v>555</v>
      </c>
      <c r="AC477" s="251" t="s">
        <v>555</v>
      </c>
      <c r="AD477" s="251" t="s">
        <v>556</v>
      </c>
      <c r="AE477" s="255">
        <v>43890</v>
      </c>
      <c r="AF477" s="251" t="str">
        <f t="shared" si="25"/>
        <v>5.</v>
      </c>
      <c r="AG477" s="251" t="str">
        <f t="shared" si="25"/>
        <v>2.</v>
      </c>
      <c r="AH477" s="251" t="str">
        <f t="shared" si="25"/>
        <v>1.</v>
      </c>
      <c r="AI477" s="251" t="str">
        <f t="shared" si="24"/>
        <v>1.</v>
      </c>
      <c r="AJ477" s="251" t="str">
        <f t="shared" si="24"/>
        <v>1.</v>
      </c>
      <c r="AK477" s="251" t="str">
        <f t="shared" si="24"/>
        <v>1.</v>
      </c>
      <c r="AL477" s="251" t="str">
        <f t="shared" si="24"/>
        <v>4.</v>
      </c>
      <c r="AM477" s="251" t="str">
        <f t="shared" si="23"/>
        <v>2.1.1.1.1.4.</v>
      </c>
    </row>
    <row r="478" spans="1:39">
      <c r="A478" s="251">
        <v>2022</v>
      </c>
      <c r="B478" s="251" t="s">
        <v>533</v>
      </c>
      <c r="C478" s="251" t="s">
        <v>534</v>
      </c>
      <c r="D478" s="251" t="s">
        <v>535</v>
      </c>
      <c r="E478" s="251" t="s">
        <v>536</v>
      </c>
      <c r="F478" s="251" t="s">
        <v>491</v>
      </c>
      <c r="G478" s="251" t="s">
        <v>537</v>
      </c>
      <c r="H478" s="251" t="s">
        <v>538</v>
      </c>
      <c r="I478" s="251" t="s">
        <v>706</v>
      </c>
      <c r="J478" s="251" t="s">
        <v>540</v>
      </c>
      <c r="K478" s="251" t="s">
        <v>707</v>
      </c>
      <c r="L478" s="251" t="s">
        <v>542</v>
      </c>
      <c r="M478" s="251" t="s">
        <v>543</v>
      </c>
      <c r="N478" s="251" t="s">
        <v>544</v>
      </c>
      <c r="O478" s="251" t="s">
        <v>678</v>
      </c>
      <c r="P478" s="251" t="s">
        <v>708</v>
      </c>
      <c r="Q478" s="251" t="s">
        <v>709</v>
      </c>
      <c r="R478" s="251">
        <v>243781</v>
      </c>
      <c r="S478" s="251" t="s">
        <v>679</v>
      </c>
      <c r="T478" s="251" t="s">
        <v>680</v>
      </c>
      <c r="U478" s="251" t="s">
        <v>645</v>
      </c>
      <c r="V478" s="251" t="s">
        <v>38</v>
      </c>
      <c r="W478" s="251" t="s">
        <v>550</v>
      </c>
      <c r="X478" s="251" t="s">
        <v>551</v>
      </c>
      <c r="Y478" s="251" t="s">
        <v>552</v>
      </c>
      <c r="Z478" s="251" t="s">
        <v>553</v>
      </c>
      <c r="AA478" s="251" t="s">
        <v>554</v>
      </c>
      <c r="AB478" s="251" t="s">
        <v>557</v>
      </c>
      <c r="AC478" s="251" t="s">
        <v>558</v>
      </c>
      <c r="AD478" s="251" t="s">
        <v>559</v>
      </c>
      <c r="AE478" s="255">
        <v>6400</v>
      </c>
      <c r="AF478" s="251" t="str">
        <f t="shared" si="25"/>
        <v>5.</v>
      </c>
      <c r="AG478" s="251" t="str">
        <f t="shared" si="25"/>
        <v>2.</v>
      </c>
      <c r="AH478" s="251" t="str">
        <f t="shared" si="25"/>
        <v>1.</v>
      </c>
      <c r="AI478" s="251" t="str">
        <f t="shared" si="24"/>
        <v>1.</v>
      </c>
      <c r="AJ478" s="251" t="str">
        <f t="shared" si="24"/>
        <v>9.</v>
      </c>
      <c r="AK478" s="251" t="str">
        <f t="shared" si="24"/>
        <v>1.</v>
      </c>
      <c r="AL478" s="251" t="str">
        <f t="shared" si="24"/>
        <v>1.</v>
      </c>
      <c r="AM478" s="251" t="str">
        <f t="shared" si="23"/>
        <v>2.1.1.9.1.1.</v>
      </c>
    </row>
    <row r="479" spans="1:39">
      <c r="A479" s="251">
        <v>2022</v>
      </c>
      <c r="B479" s="251" t="s">
        <v>533</v>
      </c>
      <c r="C479" s="251" t="s">
        <v>534</v>
      </c>
      <c r="D479" s="251" t="s">
        <v>535</v>
      </c>
      <c r="E479" s="251" t="s">
        <v>536</v>
      </c>
      <c r="F479" s="251" t="s">
        <v>491</v>
      </c>
      <c r="G479" s="251" t="s">
        <v>537</v>
      </c>
      <c r="H479" s="251" t="s">
        <v>538</v>
      </c>
      <c r="I479" s="251" t="s">
        <v>706</v>
      </c>
      <c r="J479" s="251" t="s">
        <v>540</v>
      </c>
      <c r="K479" s="251" t="s">
        <v>707</v>
      </c>
      <c r="L479" s="251" t="s">
        <v>542</v>
      </c>
      <c r="M479" s="251" t="s">
        <v>543</v>
      </c>
      <c r="N479" s="251" t="s">
        <v>544</v>
      </c>
      <c r="O479" s="251" t="s">
        <v>678</v>
      </c>
      <c r="P479" s="251" t="s">
        <v>708</v>
      </c>
      <c r="Q479" s="251" t="s">
        <v>709</v>
      </c>
      <c r="R479" s="251">
        <v>243781</v>
      </c>
      <c r="S479" s="251" t="s">
        <v>679</v>
      </c>
      <c r="T479" s="251" t="s">
        <v>680</v>
      </c>
      <c r="U479" s="251" t="s">
        <v>645</v>
      </c>
      <c r="V479" s="251" t="s">
        <v>38</v>
      </c>
      <c r="W479" s="251" t="s">
        <v>550</v>
      </c>
      <c r="X479" s="251" t="s">
        <v>551</v>
      </c>
      <c r="Y479" s="251" t="s">
        <v>552</v>
      </c>
      <c r="Z479" s="251" t="s">
        <v>553</v>
      </c>
      <c r="AA479" s="251" t="s">
        <v>554</v>
      </c>
      <c r="AB479" s="251" t="s">
        <v>557</v>
      </c>
      <c r="AC479" s="251" t="s">
        <v>558</v>
      </c>
      <c r="AD479" s="251" t="s">
        <v>560</v>
      </c>
      <c r="AE479" s="255">
        <v>930</v>
      </c>
      <c r="AF479" s="251" t="str">
        <f t="shared" si="25"/>
        <v>5.</v>
      </c>
      <c r="AG479" s="251" t="str">
        <f t="shared" si="25"/>
        <v>2.</v>
      </c>
      <c r="AH479" s="251" t="str">
        <f t="shared" si="25"/>
        <v>1.</v>
      </c>
      <c r="AI479" s="251" t="str">
        <f t="shared" si="24"/>
        <v>1.</v>
      </c>
      <c r="AJ479" s="251" t="str">
        <f t="shared" si="24"/>
        <v>9.</v>
      </c>
      <c r="AK479" s="251" t="str">
        <f t="shared" si="24"/>
        <v>1.</v>
      </c>
      <c r="AL479" s="251" t="str">
        <f t="shared" si="24"/>
        <v>3.</v>
      </c>
      <c r="AM479" s="251" t="str">
        <f t="shared" si="23"/>
        <v>2.1.1.9.1.3.</v>
      </c>
    </row>
    <row r="480" spans="1:39">
      <c r="A480" s="251">
        <v>2022</v>
      </c>
      <c r="B480" s="251" t="s">
        <v>533</v>
      </c>
      <c r="C480" s="251" t="s">
        <v>534</v>
      </c>
      <c r="D480" s="251" t="s">
        <v>535</v>
      </c>
      <c r="E480" s="251" t="s">
        <v>536</v>
      </c>
      <c r="F480" s="251" t="s">
        <v>491</v>
      </c>
      <c r="G480" s="251" t="s">
        <v>537</v>
      </c>
      <c r="H480" s="251" t="s">
        <v>538</v>
      </c>
      <c r="I480" s="251" t="s">
        <v>706</v>
      </c>
      <c r="J480" s="251" t="s">
        <v>540</v>
      </c>
      <c r="K480" s="251" t="s">
        <v>707</v>
      </c>
      <c r="L480" s="251" t="s">
        <v>542</v>
      </c>
      <c r="M480" s="251" t="s">
        <v>543</v>
      </c>
      <c r="N480" s="251" t="s">
        <v>544</v>
      </c>
      <c r="O480" s="251" t="s">
        <v>678</v>
      </c>
      <c r="P480" s="251" t="s">
        <v>708</v>
      </c>
      <c r="Q480" s="251" t="s">
        <v>709</v>
      </c>
      <c r="R480" s="251">
        <v>243781</v>
      </c>
      <c r="S480" s="251" t="s">
        <v>679</v>
      </c>
      <c r="T480" s="251" t="s">
        <v>680</v>
      </c>
      <c r="U480" s="251" t="s">
        <v>645</v>
      </c>
      <c r="V480" s="251" t="s">
        <v>38</v>
      </c>
      <c r="W480" s="251" t="s">
        <v>550</v>
      </c>
      <c r="X480" s="251" t="s">
        <v>551</v>
      </c>
      <c r="Y480" s="251" t="s">
        <v>552</v>
      </c>
      <c r="Z480" s="251" t="s">
        <v>553</v>
      </c>
      <c r="AA480" s="251" t="s">
        <v>561</v>
      </c>
      <c r="AB480" s="251" t="s">
        <v>562</v>
      </c>
      <c r="AC480" s="251" t="s">
        <v>562</v>
      </c>
      <c r="AD480" s="251" t="s">
        <v>563</v>
      </c>
      <c r="AE480" s="255">
        <v>3456</v>
      </c>
      <c r="AF480" s="251" t="str">
        <f t="shared" si="25"/>
        <v>5.</v>
      </c>
      <c r="AG480" s="251" t="str">
        <f t="shared" si="25"/>
        <v>2.</v>
      </c>
      <c r="AH480" s="251" t="str">
        <f t="shared" si="25"/>
        <v>1.</v>
      </c>
      <c r="AI480" s="251" t="str">
        <f t="shared" si="24"/>
        <v>3.</v>
      </c>
      <c r="AJ480" s="251" t="str">
        <f t="shared" si="24"/>
        <v>1.</v>
      </c>
      <c r="AK480" s="251" t="str">
        <f t="shared" si="24"/>
        <v>1.</v>
      </c>
      <c r="AL480" s="251" t="str">
        <f t="shared" si="24"/>
        <v>5.</v>
      </c>
      <c r="AM480" s="251" t="str">
        <f t="shared" si="23"/>
        <v>2.1.3.1.1.5.</v>
      </c>
    </row>
    <row r="481" spans="1:39">
      <c r="A481" s="251">
        <v>2022</v>
      </c>
      <c r="B481" s="251" t="s">
        <v>533</v>
      </c>
      <c r="C481" s="251" t="s">
        <v>534</v>
      </c>
      <c r="D481" s="251" t="s">
        <v>535</v>
      </c>
      <c r="E481" s="251" t="s">
        <v>536</v>
      </c>
      <c r="F481" s="251" t="s">
        <v>491</v>
      </c>
      <c r="G481" s="251" t="s">
        <v>537</v>
      </c>
      <c r="H481" s="251" t="s">
        <v>538</v>
      </c>
      <c r="I481" s="251" t="s">
        <v>706</v>
      </c>
      <c r="J481" s="251" t="s">
        <v>540</v>
      </c>
      <c r="K481" s="251" t="s">
        <v>707</v>
      </c>
      <c r="L481" s="251" t="s">
        <v>542</v>
      </c>
      <c r="M481" s="251" t="s">
        <v>543</v>
      </c>
      <c r="N481" s="251" t="s">
        <v>544</v>
      </c>
      <c r="O481" s="251" t="s">
        <v>678</v>
      </c>
      <c r="P481" s="251" t="s">
        <v>708</v>
      </c>
      <c r="Q481" s="251" t="s">
        <v>709</v>
      </c>
      <c r="R481" s="251">
        <v>243781</v>
      </c>
      <c r="S481" s="251" t="s">
        <v>679</v>
      </c>
      <c r="T481" s="251" t="s">
        <v>680</v>
      </c>
      <c r="U481" s="251" t="s">
        <v>645</v>
      </c>
      <c r="V481" s="251" t="s">
        <v>581</v>
      </c>
      <c r="W481" s="251" t="s">
        <v>582</v>
      </c>
      <c r="X481" s="251" t="s">
        <v>551</v>
      </c>
      <c r="Y481" s="251" t="s">
        <v>552</v>
      </c>
      <c r="Z481" s="251" t="s">
        <v>553</v>
      </c>
      <c r="AA481" s="251" t="s">
        <v>554</v>
      </c>
      <c r="AB481" s="251" t="s">
        <v>555</v>
      </c>
      <c r="AC481" s="251" t="s">
        <v>555</v>
      </c>
      <c r="AD481" s="251" t="s">
        <v>556</v>
      </c>
      <c r="AE481" s="255">
        <v>1049112</v>
      </c>
      <c r="AF481" s="251" t="str">
        <f t="shared" si="25"/>
        <v>5.</v>
      </c>
      <c r="AG481" s="251" t="str">
        <f t="shared" si="25"/>
        <v>2.</v>
      </c>
      <c r="AH481" s="251" t="str">
        <f t="shared" si="25"/>
        <v>1.</v>
      </c>
      <c r="AI481" s="251" t="str">
        <f t="shared" si="24"/>
        <v>1.</v>
      </c>
      <c r="AJ481" s="251" t="str">
        <f t="shared" si="24"/>
        <v>1.</v>
      </c>
      <c r="AK481" s="251" t="str">
        <f t="shared" si="24"/>
        <v>1.</v>
      </c>
      <c r="AL481" s="251" t="str">
        <f t="shared" si="24"/>
        <v>4.</v>
      </c>
      <c r="AM481" s="251" t="str">
        <f t="shared" si="23"/>
        <v>2.1.1.1.1.4.</v>
      </c>
    </row>
    <row r="482" spans="1:39">
      <c r="A482" s="251">
        <v>2022</v>
      </c>
      <c r="B482" s="251" t="s">
        <v>533</v>
      </c>
      <c r="C482" s="251" t="s">
        <v>534</v>
      </c>
      <c r="D482" s="251" t="s">
        <v>535</v>
      </c>
      <c r="E482" s="251" t="s">
        <v>536</v>
      </c>
      <c r="F482" s="251" t="s">
        <v>491</v>
      </c>
      <c r="G482" s="251" t="s">
        <v>537</v>
      </c>
      <c r="H482" s="251" t="s">
        <v>538</v>
      </c>
      <c r="I482" s="251" t="s">
        <v>706</v>
      </c>
      <c r="J482" s="251" t="s">
        <v>540</v>
      </c>
      <c r="K482" s="251" t="s">
        <v>707</v>
      </c>
      <c r="L482" s="251" t="s">
        <v>542</v>
      </c>
      <c r="M482" s="251" t="s">
        <v>543</v>
      </c>
      <c r="N482" s="251" t="s">
        <v>544</v>
      </c>
      <c r="O482" s="251" t="s">
        <v>678</v>
      </c>
      <c r="P482" s="251" t="s">
        <v>708</v>
      </c>
      <c r="Q482" s="251" t="s">
        <v>709</v>
      </c>
      <c r="R482" s="251">
        <v>243781</v>
      </c>
      <c r="S482" s="251" t="s">
        <v>679</v>
      </c>
      <c r="T482" s="251" t="s">
        <v>680</v>
      </c>
      <c r="U482" s="251" t="s">
        <v>645</v>
      </c>
      <c r="V482" s="251" t="s">
        <v>581</v>
      </c>
      <c r="W482" s="251" t="s">
        <v>582</v>
      </c>
      <c r="X482" s="251" t="s">
        <v>551</v>
      </c>
      <c r="Y482" s="251" t="s">
        <v>552</v>
      </c>
      <c r="Z482" s="251" t="s">
        <v>553</v>
      </c>
      <c r="AA482" s="251" t="s">
        <v>554</v>
      </c>
      <c r="AB482" s="251" t="s">
        <v>557</v>
      </c>
      <c r="AC482" s="251" t="s">
        <v>558</v>
      </c>
      <c r="AD482" s="251" t="s">
        <v>559</v>
      </c>
      <c r="AE482" s="255">
        <v>170562</v>
      </c>
      <c r="AF482" s="251" t="str">
        <f t="shared" si="25"/>
        <v>5.</v>
      </c>
      <c r="AG482" s="251" t="str">
        <f t="shared" si="25"/>
        <v>2.</v>
      </c>
      <c r="AH482" s="251" t="str">
        <f t="shared" si="25"/>
        <v>1.</v>
      </c>
      <c r="AI482" s="251" t="str">
        <f t="shared" si="24"/>
        <v>1.</v>
      </c>
      <c r="AJ482" s="251" t="str">
        <f t="shared" si="24"/>
        <v>9.</v>
      </c>
      <c r="AK482" s="251" t="str">
        <f t="shared" si="24"/>
        <v>1.</v>
      </c>
      <c r="AL482" s="251" t="str">
        <f t="shared" si="24"/>
        <v>1.</v>
      </c>
      <c r="AM482" s="251" t="str">
        <f t="shared" si="23"/>
        <v>2.1.1.9.1.1.</v>
      </c>
    </row>
    <row r="483" spans="1:39">
      <c r="A483" s="251">
        <v>2022</v>
      </c>
      <c r="B483" s="251" t="s">
        <v>533</v>
      </c>
      <c r="C483" s="251" t="s">
        <v>534</v>
      </c>
      <c r="D483" s="251" t="s">
        <v>535</v>
      </c>
      <c r="E483" s="251" t="s">
        <v>536</v>
      </c>
      <c r="F483" s="251" t="s">
        <v>491</v>
      </c>
      <c r="G483" s="251" t="s">
        <v>537</v>
      </c>
      <c r="H483" s="251" t="s">
        <v>538</v>
      </c>
      <c r="I483" s="251" t="s">
        <v>706</v>
      </c>
      <c r="J483" s="251" t="s">
        <v>540</v>
      </c>
      <c r="K483" s="251" t="s">
        <v>707</v>
      </c>
      <c r="L483" s="251" t="s">
        <v>542</v>
      </c>
      <c r="M483" s="251" t="s">
        <v>543</v>
      </c>
      <c r="N483" s="251" t="s">
        <v>544</v>
      </c>
      <c r="O483" s="251" t="s">
        <v>678</v>
      </c>
      <c r="P483" s="251" t="s">
        <v>708</v>
      </c>
      <c r="Q483" s="251" t="s">
        <v>709</v>
      </c>
      <c r="R483" s="251">
        <v>243781</v>
      </c>
      <c r="S483" s="251" t="s">
        <v>679</v>
      </c>
      <c r="T483" s="251" t="s">
        <v>680</v>
      </c>
      <c r="U483" s="251" t="s">
        <v>645</v>
      </c>
      <c r="V483" s="251" t="s">
        <v>581</v>
      </c>
      <c r="W483" s="251" t="s">
        <v>582</v>
      </c>
      <c r="X483" s="251" t="s">
        <v>551</v>
      </c>
      <c r="Y483" s="251" t="s">
        <v>552</v>
      </c>
      <c r="Z483" s="251" t="s">
        <v>553</v>
      </c>
      <c r="AA483" s="251" t="s">
        <v>554</v>
      </c>
      <c r="AB483" s="251" t="s">
        <v>557</v>
      </c>
      <c r="AC483" s="251" t="s">
        <v>558</v>
      </c>
      <c r="AD483" s="251" t="s">
        <v>560</v>
      </c>
      <c r="AE483" s="255">
        <v>20860</v>
      </c>
      <c r="AF483" s="251" t="str">
        <f t="shared" si="25"/>
        <v>5.</v>
      </c>
      <c r="AG483" s="251" t="str">
        <f t="shared" si="25"/>
        <v>2.</v>
      </c>
      <c r="AH483" s="251" t="str">
        <f t="shared" si="25"/>
        <v>1.</v>
      </c>
      <c r="AI483" s="251" t="str">
        <f t="shared" si="24"/>
        <v>1.</v>
      </c>
      <c r="AJ483" s="251" t="str">
        <f t="shared" si="24"/>
        <v>9.</v>
      </c>
      <c r="AK483" s="251" t="str">
        <f t="shared" si="24"/>
        <v>1.</v>
      </c>
      <c r="AL483" s="251" t="str">
        <f t="shared" si="24"/>
        <v>3.</v>
      </c>
      <c r="AM483" s="251" t="str">
        <f t="shared" si="23"/>
        <v>2.1.1.9.1.3.</v>
      </c>
    </row>
    <row r="484" spans="1:39">
      <c r="A484" s="251">
        <v>2022</v>
      </c>
      <c r="B484" s="251" t="s">
        <v>533</v>
      </c>
      <c r="C484" s="251" t="s">
        <v>534</v>
      </c>
      <c r="D484" s="251" t="s">
        <v>535</v>
      </c>
      <c r="E484" s="251" t="s">
        <v>536</v>
      </c>
      <c r="F484" s="251" t="s">
        <v>491</v>
      </c>
      <c r="G484" s="251" t="s">
        <v>537</v>
      </c>
      <c r="H484" s="251" t="s">
        <v>538</v>
      </c>
      <c r="I484" s="251" t="s">
        <v>706</v>
      </c>
      <c r="J484" s="251" t="s">
        <v>540</v>
      </c>
      <c r="K484" s="251" t="s">
        <v>707</v>
      </c>
      <c r="L484" s="251" t="s">
        <v>542</v>
      </c>
      <c r="M484" s="251" t="s">
        <v>543</v>
      </c>
      <c r="N484" s="251" t="s">
        <v>544</v>
      </c>
      <c r="O484" s="251" t="s">
        <v>678</v>
      </c>
      <c r="P484" s="251" t="s">
        <v>708</v>
      </c>
      <c r="Q484" s="251" t="s">
        <v>709</v>
      </c>
      <c r="R484" s="251">
        <v>243781</v>
      </c>
      <c r="S484" s="251" t="s">
        <v>679</v>
      </c>
      <c r="T484" s="251" t="s">
        <v>680</v>
      </c>
      <c r="U484" s="251" t="s">
        <v>645</v>
      </c>
      <c r="V484" s="251" t="s">
        <v>581</v>
      </c>
      <c r="W484" s="251" t="s">
        <v>582</v>
      </c>
      <c r="X484" s="251" t="s">
        <v>551</v>
      </c>
      <c r="Y484" s="251" t="s">
        <v>552</v>
      </c>
      <c r="Z484" s="251" t="s">
        <v>553</v>
      </c>
      <c r="AA484" s="251" t="s">
        <v>554</v>
      </c>
      <c r="AB484" s="251" t="s">
        <v>557</v>
      </c>
      <c r="AC484" s="251" t="s">
        <v>583</v>
      </c>
      <c r="AD484" s="251" t="s">
        <v>584</v>
      </c>
      <c r="AE484" s="255">
        <v>99495</v>
      </c>
      <c r="AF484" s="251" t="str">
        <f t="shared" si="25"/>
        <v>5.</v>
      </c>
      <c r="AG484" s="251" t="str">
        <f t="shared" si="25"/>
        <v>2.</v>
      </c>
      <c r="AH484" s="251" t="str">
        <f t="shared" si="25"/>
        <v>1.</v>
      </c>
      <c r="AI484" s="251" t="str">
        <f t="shared" si="24"/>
        <v>1.</v>
      </c>
      <c r="AJ484" s="251" t="str">
        <f t="shared" si="24"/>
        <v>9.</v>
      </c>
      <c r="AK484" s="251" t="str">
        <f t="shared" si="24"/>
        <v>2.</v>
      </c>
      <c r="AL484" s="251" t="str">
        <f t="shared" si="24"/>
        <v>1.</v>
      </c>
      <c r="AM484" s="251" t="str">
        <f t="shared" si="23"/>
        <v>2.1.1.9.2.1.</v>
      </c>
    </row>
    <row r="485" spans="1:39">
      <c r="A485" s="251">
        <v>2022</v>
      </c>
      <c r="B485" s="251" t="s">
        <v>533</v>
      </c>
      <c r="C485" s="251" t="s">
        <v>534</v>
      </c>
      <c r="D485" s="251" t="s">
        <v>535</v>
      </c>
      <c r="E485" s="251" t="s">
        <v>536</v>
      </c>
      <c r="F485" s="251" t="s">
        <v>491</v>
      </c>
      <c r="G485" s="251" t="s">
        <v>537</v>
      </c>
      <c r="H485" s="251" t="s">
        <v>538</v>
      </c>
      <c r="I485" s="251" t="s">
        <v>706</v>
      </c>
      <c r="J485" s="251" t="s">
        <v>540</v>
      </c>
      <c r="K485" s="251" t="s">
        <v>707</v>
      </c>
      <c r="L485" s="251" t="s">
        <v>542</v>
      </c>
      <c r="M485" s="251" t="s">
        <v>543</v>
      </c>
      <c r="N485" s="251" t="s">
        <v>544</v>
      </c>
      <c r="O485" s="251" t="s">
        <v>678</v>
      </c>
      <c r="P485" s="251" t="s">
        <v>708</v>
      </c>
      <c r="Q485" s="251" t="s">
        <v>709</v>
      </c>
      <c r="R485" s="251">
        <v>243781</v>
      </c>
      <c r="S485" s="251" t="s">
        <v>679</v>
      </c>
      <c r="T485" s="251" t="s">
        <v>680</v>
      </c>
      <c r="U485" s="251" t="s">
        <v>645</v>
      </c>
      <c r="V485" s="251" t="s">
        <v>581</v>
      </c>
      <c r="W485" s="251" t="s">
        <v>582</v>
      </c>
      <c r="X485" s="251" t="s">
        <v>551</v>
      </c>
      <c r="Y485" s="251" t="s">
        <v>552</v>
      </c>
      <c r="Z485" s="251" t="s">
        <v>553</v>
      </c>
      <c r="AA485" s="251" t="s">
        <v>554</v>
      </c>
      <c r="AB485" s="251" t="s">
        <v>557</v>
      </c>
      <c r="AC485" s="251" t="s">
        <v>585</v>
      </c>
      <c r="AD485" s="251" t="s">
        <v>586</v>
      </c>
      <c r="AE485" s="255">
        <v>15351</v>
      </c>
      <c r="AF485" s="251" t="str">
        <f t="shared" si="25"/>
        <v>5.</v>
      </c>
      <c r="AG485" s="251" t="str">
        <f t="shared" si="25"/>
        <v>2.</v>
      </c>
      <c r="AH485" s="251" t="str">
        <f t="shared" si="25"/>
        <v>1.</v>
      </c>
      <c r="AI485" s="251" t="str">
        <f t="shared" si="24"/>
        <v>1.</v>
      </c>
      <c r="AJ485" s="251" t="str">
        <f t="shared" si="24"/>
        <v>9.</v>
      </c>
      <c r="AK485" s="251" t="str">
        <f t="shared" si="24"/>
        <v>3.</v>
      </c>
      <c r="AL485" s="251" t="str">
        <f t="shared" si="24"/>
        <v>99</v>
      </c>
      <c r="AM485" s="251" t="str">
        <f t="shared" si="23"/>
        <v>2.1.1.9.3.99</v>
      </c>
    </row>
    <row r="486" spans="1:39">
      <c r="A486" s="251">
        <v>2022</v>
      </c>
      <c r="B486" s="251" t="s">
        <v>533</v>
      </c>
      <c r="C486" s="251" t="s">
        <v>534</v>
      </c>
      <c r="D486" s="251" t="s">
        <v>535</v>
      </c>
      <c r="E486" s="251" t="s">
        <v>536</v>
      </c>
      <c r="F486" s="251" t="s">
        <v>491</v>
      </c>
      <c r="G486" s="251" t="s">
        <v>537</v>
      </c>
      <c r="H486" s="251" t="s">
        <v>538</v>
      </c>
      <c r="I486" s="251" t="s">
        <v>706</v>
      </c>
      <c r="J486" s="251" t="s">
        <v>540</v>
      </c>
      <c r="K486" s="251" t="s">
        <v>707</v>
      </c>
      <c r="L486" s="251" t="s">
        <v>542</v>
      </c>
      <c r="M486" s="251" t="s">
        <v>543</v>
      </c>
      <c r="N486" s="251" t="s">
        <v>544</v>
      </c>
      <c r="O486" s="251" t="s">
        <v>678</v>
      </c>
      <c r="P486" s="251" t="s">
        <v>708</v>
      </c>
      <c r="Q486" s="251" t="s">
        <v>709</v>
      </c>
      <c r="R486" s="251">
        <v>243781</v>
      </c>
      <c r="S486" s="251" t="s">
        <v>679</v>
      </c>
      <c r="T486" s="251" t="s">
        <v>680</v>
      </c>
      <c r="U486" s="251" t="s">
        <v>645</v>
      </c>
      <c r="V486" s="251" t="s">
        <v>581</v>
      </c>
      <c r="W486" s="251" t="s">
        <v>582</v>
      </c>
      <c r="X486" s="251" t="s">
        <v>551</v>
      </c>
      <c r="Y486" s="251" t="s">
        <v>552</v>
      </c>
      <c r="Z486" s="251" t="s">
        <v>553</v>
      </c>
      <c r="AA486" s="251" t="s">
        <v>561</v>
      </c>
      <c r="AB486" s="251" t="s">
        <v>562</v>
      </c>
      <c r="AC486" s="251" t="s">
        <v>562</v>
      </c>
      <c r="AD486" s="251" t="s">
        <v>563</v>
      </c>
      <c r="AE486" s="255">
        <v>92103</v>
      </c>
      <c r="AF486" s="251" t="str">
        <f t="shared" si="25"/>
        <v>5.</v>
      </c>
      <c r="AG486" s="251" t="str">
        <f t="shared" si="25"/>
        <v>2.</v>
      </c>
      <c r="AH486" s="251" t="str">
        <f t="shared" si="25"/>
        <v>1.</v>
      </c>
      <c r="AI486" s="251" t="str">
        <f t="shared" si="24"/>
        <v>3.</v>
      </c>
      <c r="AJ486" s="251" t="str">
        <f t="shared" si="24"/>
        <v>1.</v>
      </c>
      <c r="AK486" s="251" t="str">
        <f t="shared" si="24"/>
        <v>1.</v>
      </c>
      <c r="AL486" s="251" t="str">
        <f t="shared" si="24"/>
        <v>5.</v>
      </c>
      <c r="AM486" s="251" t="str">
        <f t="shared" si="23"/>
        <v>2.1.3.1.1.5.</v>
      </c>
    </row>
    <row r="487" spans="1:39">
      <c r="A487" s="251">
        <v>2022</v>
      </c>
      <c r="B487" s="251" t="s">
        <v>533</v>
      </c>
      <c r="C487" s="251" t="s">
        <v>534</v>
      </c>
      <c r="D487" s="251" t="s">
        <v>535</v>
      </c>
      <c r="E487" s="251" t="s">
        <v>536</v>
      </c>
      <c r="F487" s="251" t="s">
        <v>491</v>
      </c>
      <c r="G487" s="251" t="s">
        <v>537</v>
      </c>
      <c r="H487" s="251" t="s">
        <v>538</v>
      </c>
      <c r="I487" s="251" t="s">
        <v>706</v>
      </c>
      <c r="J487" s="251" t="s">
        <v>540</v>
      </c>
      <c r="K487" s="251" t="s">
        <v>707</v>
      </c>
      <c r="L487" s="251" t="s">
        <v>542</v>
      </c>
      <c r="M487" s="251" t="s">
        <v>543</v>
      </c>
      <c r="N487" s="251" t="s">
        <v>544</v>
      </c>
      <c r="O487" s="251" t="s">
        <v>678</v>
      </c>
      <c r="P487" s="251" t="s">
        <v>708</v>
      </c>
      <c r="Q487" s="251" t="s">
        <v>709</v>
      </c>
      <c r="R487" s="251">
        <v>243781</v>
      </c>
      <c r="S487" s="251" t="s">
        <v>679</v>
      </c>
      <c r="T487" s="251" t="s">
        <v>680</v>
      </c>
      <c r="U487" s="251" t="s">
        <v>645</v>
      </c>
      <c r="V487" s="251" t="s">
        <v>581</v>
      </c>
      <c r="W487" s="251" t="s">
        <v>582</v>
      </c>
      <c r="X487" s="251" t="s">
        <v>551</v>
      </c>
      <c r="Y487" s="251" t="s">
        <v>552</v>
      </c>
      <c r="Z487" s="251" t="s">
        <v>564</v>
      </c>
      <c r="AA487" s="251" t="s">
        <v>587</v>
      </c>
      <c r="AB487" s="251" t="s">
        <v>588</v>
      </c>
      <c r="AC487" s="251" t="s">
        <v>589</v>
      </c>
      <c r="AD487" s="251" t="s">
        <v>590</v>
      </c>
      <c r="AE487" s="255">
        <v>11000</v>
      </c>
      <c r="AF487" s="251" t="str">
        <f t="shared" si="25"/>
        <v>5.</v>
      </c>
      <c r="AG487" s="251" t="str">
        <f t="shared" si="25"/>
        <v>2.</v>
      </c>
      <c r="AH487" s="251" t="str">
        <f t="shared" si="25"/>
        <v>3.</v>
      </c>
      <c r="AI487" s="251" t="str">
        <f t="shared" si="24"/>
        <v>1.</v>
      </c>
      <c r="AJ487" s="251" t="str">
        <f t="shared" si="24"/>
        <v>3.</v>
      </c>
      <c r="AK487" s="251" t="str">
        <f t="shared" si="24"/>
        <v>1.</v>
      </c>
      <c r="AL487" s="251" t="str">
        <f t="shared" si="24"/>
        <v>1.</v>
      </c>
      <c r="AM487" s="251" t="str">
        <f t="shared" si="23"/>
        <v>2.3.1.3.1.1.</v>
      </c>
    </row>
    <row r="488" spans="1:39">
      <c r="A488" s="251">
        <v>2022</v>
      </c>
      <c r="B488" s="251" t="s">
        <v>533</v>
      </c>
      <c r="C488" s="251" t="s">
        <v>534</v>
      </c>
      <c r="D488" s="251" t="s">
        <v>535</v>
      </c>
      <c r="E488" s="251" t="s">
        <v>536</v>
      </c>
      <c r="F488" s="251" t="s">
        <v>491</v>
      </c>
      <c r="G488" s="251" t="s">
        <v>537</v>
      </c>
      <c r="H488" s="251" t="s">
        <v>538</v>
      </c>
      <c r="I488" s="251" t="s">
        <v>706</v>
      </c>
      <c r="J488" s="251" t="s">
        <v>540</v>
      </c>
      <c r="K488" s="251" t="s">
        <v>707</v>
      </c>
      <c r="L488" s="251" t="s">
        <v>542</v>
      </c>
      <c r="M488" s="251" t="s">
        <v>543</v>
      </c>
      <c r="N488" s="251" t="s">
        <v>544</v>
      </c>
      <c r="O488" s="251" t="s">
        <v>678</v>
      </c>
      <c r="P488" s="251" t="s">
        <v>708</v>
      </c>
      <c r="Q488" s="251" t="s">
        <v>709</v>
      </c>
      <c r="R488" s="251">
        <v>243781</v>
      </c>
      <c r="S488" s="251" t="s">
        <v>679</v>
      </c>
      <c r="T488" s="251" t="s">
        <v>680</v>
      </c>
      <c r="U488" s="251" t="s">
        <v>645</v>
      </c>
      <c r="V488" s="251" t="s">
        <v>581</v>
      </c>
      <c r="W488" s="251" t="s">
        <v>582</v>
      </c>
      <c r="X488" s="251" t="s">
        <v>551</v>
      </c>
      <c r="Y488" s="251" t="s">
        <v>552</v>
      </c>
      <c r="Z488" s="251" t="s">
        <v>564</v>
      </c>
      <c r="AA488" s="251" t="s">
        <v>565</v>
      </c>
      <c r="AB488" s="251" t="s">
        <v>594</v>
      </c>
      <c r="AC488" s="251" t="s">
        <v>595</v>
      </c>
      <c r="AD488" s="251" t="s">
        <v>596</v>
      </c>
      <c r="AE488" s="255">
        <v>1558</v>
      </c>
      <c r="AF488" s="251" t="str">
        <f t="shared" si="25"/>
        <v>5.</v>
      </c>
      <c r="AG488" s="251" t="str">
        <f t="shared" si="25"/>
        <v>2.</v>
      </c>
      <c r="AH488" s="251" t="str">
        <f t="shared" si="25"/>
        <v>3.</v>
      </c>
      <c r="AI488" s="251" t="str">
        <f t="shared" si="24"/>
        <v>2.</v>
      </c>
      <c r="AJ488" s="251" t="str">
        <f t="shared" si="24"/>
        <v>1.</v>
      </c>
      <c r="AK488" s="251" t="str">
        <f t="shared" si="24"/>
        <v>2.</v>
      </c>
      <c r="AL488" s="251" t="str">
        <f t="shared" si="24"/>
        <v>99</v>
      </c>
      <c r="AM488" s="251" t="str">
        <f t="shared" si="23"/>
        <v>2.3.2.1.2.99</v>
      </c>
    </row>
    <row r="489" spans="1:39">
      <c r="A489" s="251">
        <v>2022</v>
      </c>
      <c r="B489" s="251" t="s">
        <v>533</v>
      </c>
      <c r="C489" s="251" t="s">
        <v>534</v>
      </c>
      <c r="D489" s="251" t="s">
        <v>535</v>
      </c>
      <c r="E489" s="251" t="s">
        <v>536</v>
      </c>
      <c r="F489" s="251" t="s">
        <v>491</v>
      </c>
      <c r="G489" s="251" t="s">
        <v>537</v>
      </c>
      <c r="H489" s="251" t="s">
        <v>538</v>
      </c>
      <c r="I489" s="251" t="s">
        <v>706</v>
      </c>
      <c r="J489" s="251" t="s">
        <v>540</v>
      </c>
      <c r="K489" s="251" t="s">
        <v>707</v>
      </c>
      <c r="L489" s="251" t="s">
        <v>542</v>
      </c>
      <c r="M489" s="251" t="s">
        <v>543</v>
      </c>
      <c r="N489" s="251" t="s">
        <v>544</v>
      </c>
      <c r="O489" s="251" t="s">
        <v>678</v>
      </c>
      <c r="P489" s="251" t="s">
        <v>708</v>
      </c>
      <c r="Q489" s="251" t="s">
        <v>709</v>
      </c>
      <c r="R489" s="251">
        <v>243781</v>
      </c>
      <c r="S489" s="251" t="s">
        <v>679</v>
      </c>
      <c r="T489" s="251" t="s">
        <v>680</v>
      </c>
      <c r="U489" s="251" t="s">
        <v>645</v>
      </c>
      <c r="V489" s="251" t="s">
        <v>581</v>
      </c>
      <c r="W489" s="251" t="s">
        <v>582</v>
      </c>
      <c r="X489" s="251" t="s">
        <v>551</v>
      </c>
      <c r="Y489" s="251" t="s">
        <v>552</v>
      </c>
      <c r="Z489" s="251" t="s">
        <v>564</v>
      </c>
      <c r="AA489" s="251" t="s">
        <v>565</v>
      </c>
      <c r="AB489" s="251" t="s">
        <v>566</v>
      </c>
      <c r="AC489" s="251" t="s">
        <v>600</v>
      </c>
      <c r="AD489" s="251" t="s">
        <v>601</v>
      </c>
      <c r="AE489" s="255">
        <v>1439</v>
      </c>
      <c r="AF489" s="251" t="str">
        <f t="shared" si="25"/>
        <v>5.</v>
      </c>
      <c r="AG489" s="251" t="str">
        <f t="shared" si="25"/>
        <v>2.</v>
      </c>
      <c r="AH489" s="251" t="str">
        <f t="shared" si="25"/>
        <v>3.</v>
      </c>
      <c r="AI489" s="251" t="str">
        <f t="shared" si="24"/>
        <v>2.</v>
      </c>
      <c r="AJ489" s="251" t="str">
        <f t="shared" si="24"/>
        <v>2.</v>
      </c>
      <c r="AK489" s="251" t="str">
        <f t="shared" si="24"/>
        <v>2.</v>
      </c>
      <c r="AL489" s="251" t="str">
        <f t="shared" si="24"/>
        <v>1.</v>
      </c>
      <c r="AM489" s="251" t="str">
        <f t="shared" si="23"/>
        <v>2.3.2.2.2.1.</v>
      </c>
    </row>
    <row r="490" spans="1:39">
      <c r="A490" s="251">
        <v>2022</v>
      </c>
      <c r="B490" s="251" t="s">
        <v>533</v>
      </c>
      <c r="C490" s="251" t="s">
        <v>534</v>
      </c>
      <c r="D490" s="251" t="s">
        <v>535</v>
      </c>
      <c r="E490" s="251" t="s">
        <v>536</v>
      </c>
      <c r="F490" s="251" t="s">
        <v>491</v>
      </c>
      <c r="G490" s="251" t="s">
        <v>537</v>
      </c>
      <c r="H490" s="251" t="s">
        <v>538</v>
      </c>
      <c r="I490" s="251" t="s">
        <v>706</v>
      </c>
      <c r="J490" s="251" t="s">
        <v>540</v>
      </c>
      <c r="K490" s="251" t="s">
        <v>707</v>
      </c>
      <c r="L490" s="251" t="s">
        <v>542</v>
      </c>
      <c r="M490" s="251" t="s">
        <v>543</v>
      </c>
      <c r="N490" s="251" t="s">
        <v>544</v>
      </c>
      <c r="O490" s="251" t="s">
        <v>678</v>
      </c>
      <c r="P490" s="251" t="s">
        <v>708</v>
      </c>
      <c r="Q490" s="251" t="s">
        <v>709</v>
      </c>
      <c r="R490" s="251">
        <v>243781</v>
      </c>
      <c r="S490" s="251" t="s">
        <v>679</v>
      </c>
      <c r="T490" s="251" t="s">
        <v>680</v>
      </c>
      <c r="U490" s="251" t="s">
        <v>645</v>
      </c>
      <c r="V490" s="251" t="s">
        <v>581</v>
      </c>
      <c r="W490" s="251" t="s">
        <v>582</v>
      </c>
      <c r="X490" s="251" t="s">
        <v>551</v>
      </c>
      <c r="Y490" s="251" t="s">
        <v>552</v>
      </c>
      <c r="Z490" s="251" t="s">
        <v>564</v>
      </c>
      <c r="AA490" s="251" t="s">
        <v>565</v>
      </c>
      <c r="AB490" s="251" t="s">
        <v>569</v>
      </c>
      <c r="AC490" s="251" t="s">
        <v>570</v>
      </c>
      <c r="AD490" s="251" t="s">
        <v>603</v>
      </c>
      <c r="AE490" s="255">
        <v>269344</v>
      </c>
      <c r="AF490" s="251" t="str">
        <f t="shared" si="25"/>
        <v>5.</v>
      </c>
      <c r="AG490" s="251" t="str">
        <f t="shared" si="25"/>
        <v>2.</v>
      </c>
      <c r="AH490" s="251" t="str">
        <f t="shared" si="25"/>
        <v>3.</v>
      </c>
      <c r="AI490" s="251" t="str">
        <f t="shared" si="24"/>
        <v>2.</v>
      </c>
      <c r="AJ490" s="251" t="str">
        <f t="shared" si="24"/>
        <v>3.</v>
      </c>
      <c r="AK490" s="251" t="str">
        <f t="shared" si="24"/>
        <v>1.</v>
      </c>
      <c r="AL490" s="251" t="str">
        <f t="shared" si="24"/>
        <v>1.</v>
      </c>
      <c r="AM490" s="251" t="str">
        <f t="shared" si="23"/>
        <v>2.3.2.3.1.1.</v>
      </c>
    </row>
    <row r="491" spans="1:39">
      <c r="A491" s="251">
        <v>2022</v>
      </c>
      <c r="B491" s="251" t="s">
        <v>533</v>
      </c>
      <c r="C491" s="251" t="s">
        <v>534</v>
      </c>
      <c r="D491" s="251" t="s">
        <v>535</v>
      </c>
      <c r="E491" s="251" t="s">
        <v>536</v>
      </c>
      <c r="F491" s="251" t="s">
        <v>491</v>
      </c>
      <c r="G491" s="251" t="s">
        <v>537</v>
      </c>
      <c r="H491" s="251" t="s">
        <v>538</v>
      </c>
      <c r="I491" s="251" t="s">
        <v>706</v>
      </c>
      <c r="J491" s="251" t="s">
        <v>540</v>
      </c>
      <c r="K491" s="251" t="s">
        <v>707</v>
      </c>
      <c r="L491" s="251" t="s">
        <v>542</v>
      </c>
      <c r="M491" s="251" t="s">
        <v>543</v>
      </c>
      <c r="N491" s="251" t="s">
        <v>544</v>
      </c>
      <c r="O491" s="251" t="s">
        <v>678</v>
      </c>
      <c r="P491" s="251" t="s">
        <v>708</v>
      </c>
      <c r="Q491" s="251" t="s">
        <v>709</v>
      </c>
      <c r="R491" s="251">
        <v>243781</v>
      </c>
      <c r="S491" s="251" t="s">
        <v>679</v>
      </c>
      <c r="T491" s="251" t="s">
        <v>680</v>
      </c>
      <c r="U491" s="251" t="s">
        <v>645</v>
      </c>
      <c r="V491" s="251" t="s">
        <v>581</v>
      </c>
      <c r="W491" s="251" t="s">
        <v>582</v>
      </c>
      <c r="X491" s="251" t="s">
        <v>551</v>
      </c>
      <c r="Y491" s="251" t="s">
        <v>552</v>
      </c>
      <c r="Z491" s="251" t="s">
        <v>564</v>
      </c>
      <c r="AA491" s="251" t="s">
        <v>565</v>
      </c>
      <c r="AB491" s="251" t="s">
        <v>569</v>
      </c>
      <c r="AC491" s="251" t="s">
        <v>570</v>
      </c>
      <c r="AD491" s="251" t="s">
        <v>571</v>
      </c>
      <c r="AE491" s="255">
        <v>695823</v>
      </c>
      <c r="AF491" s="251" t="str">
        <f t="shared" si="25"/>
        <v>5.</v>
      </c>
      <c r="AG491" s="251" t="str">
        <f t="shared" si="25"/>
        <v>2.</v>
      </c>
      <c r="AH491" s="251" t="str">
        <f t="shared" si="25"/>
        <v>3.</v>
      </c>
      <c r="AI491" s="251" t="str">
        <f t="shared" si="24"/>
        <v>2.</v>
      </c>
      <c r="AJ491" s="251" t="str">
        <f t="shared" si="24"/>
        <v>3.</v>
      </c>
      <c r="AK491" s="251" t="str">
        <f t="shared" si="24"/>
        <v>1.</v>
      </c>
      <c r="AL491" s="251" t="str">
        <f t="shared" si="24"/>
        <v>2.</v>
      </c>
      <c r="AM491" s="251" t="str">
        <f t="shared" si="23"/>
        <v>2.3.2.3.1.2.</v>
      </c>
    </row>
    <row r="492" spans="1:39">
      <c r="A492" s="251">
        <v>2022</v>
      </c>
      <c r="B492" s="251" t="s">
        <v>533</v>
      </c>
      <c r="C492" s="251" t="s">
        <v>534</v>
      </c>
      <c r="D492" s="251" t="s">
        <v>535</v>
      </c>
      <c r="E492" s="251" t="s">
        <v>536</v>
      </c>
      <c r="F492" s="251" t="s">
        <v>491</v>
      </c>
      <c r="G492" s="251" t="s">
        <v>537</v>
      </c>
      <c r="H492" s="251" t="s">
        <v>538</v>
      </c>
      <c r="I492" s="251" t="s">
        <v>706</v>
      </c>
      <c r="J492" s="251" t="s">
        <v>540</v>
      </c>
      <c r="K492" s="251" t="s">
        <v>707</v>
      </c>
      <c r="L492" s="251" t="s">
        <v>542</v>
      </c>
      <c r="M492" s="251" t="s">
        <v>543</v>
      </c>
      <c r="N492" s="251" t="s">
        <v>544</v>
      </c>
      <c r="O492" s="251" t="s">
        <v>678</v>
      </c>
      <c r="P492" s="251" t="s">
        <v>708</v>
      </c>
      <c r="Q492" s="251" t="s">
        <v>709</v>
      </c>
      <c r="R492" s="251">
        <v>243781</v>
      </c>
      <c r="S492" s="251" t="s">
        <v>679</v>
      </c>
      <c r="T492" s="251" t="s">
        <v>680</v>
      </c>
      <c r="U492" s="251" t="s">
        <v>645</v>
      </c>
      <c r="V492" s="251" t="s">
        <v>581</v>
      </c>
      <c r="W492" s="251" t="s">
        <v>582</v>
      </c>
      <c r="X492" s="251" t="s">
        <v>551</v>
      </c>
      <c r="Y492" s="251" t="s">
        <v>552</v>
      </c>
      <c r="Z492" s="251" t="s">
        <v>564</v>
      </c>
      <c r="AA492" s="251" t="s">
        <v>565</v>
      </c>
      <c r="AB492" s="251" t="s">
        <v>604</v>
      </c>
      <c r="AC492" s="251" t="s">
        <v>607</v>
      </c>
      <c r="AD492" s="251" t="s">
        <v>608</v>
      </c>
      <c r="AE492" s="255">
        <v>7981</v>
      </c>
      <c r="AF492" s="251" t="str">
        <f t="shared" si="25"/>
        <v>5.</v>
      </c>
      <c r="AG492" s="251" t="str">
        <f t="shared" si="25"/>
        <v>2.</v>
      </c>
      <c r="AH492" s="251" t="str">
        <f t="shared" si="25"/>
        <v>3.</v>
      </c>
      <c r="AI492" s="251" t="str">
        <f t="shared" si="24"/>
        <v>2.</v>
      </c>
      <c r="AJ492" s="251" t="str">
        <f t="shared" si="24"/>
        <v>4.</v>
      </c>
      <c r="AK492" s="251" t="str">
        <f t="shared" si="24"/>
        <v>7.</v>
      </c>
      <c r="AL492" s="251" t="str">
        <f t="shared" si="24"/>
        <v>1.</v>
      </c>
      <c r="AM492" s="251" t="str">
        <f t="shared" si="23"/>
        <v>2.3.2.4.7.1.</v>
      </c>
    </row>
    <row r="493" spans="1:39">
      <c r="A493" s="251">
        <v>2022</v>
      </c>
      <c r="B493" s="251" t="s">
        <v>533</v>
      </c>
      <c r="C493" s="251" t="s">
        <v>534</v>
      </c>
      <c r="D493" s="251" t="s">
        <v>535</v>
      </c>
      <c r="E493" s="251" t="s">
        <v>536</v>
      </c>
      <c r="F493" s="251" t="s">
        <v>491</v>
      </c>
      <c r="G493" s="251" t="s">
        <v>537</v>
      </c>
      <c r="H493" s="251" t="s">
        <v>538</v>
      </c>
      <c r="I493" s="251" t="s">
        <v>706</v>
      </c>
      <c r="J493" s="251" t="s">
        <v>540</v>
      </c>
      <c r="K493" s="251" t="s">
        <v>707</v>
      </c>
      <c r="L493" s="251" t="s">
        <v>542</v>
      </c>
      <c r="M493" s="251" t="s">
        <v>543</v>
      </c>
      <c r="N493" s="251" t="s">
        <v>544</v>
      </c>
      <c r="O493" s="251" t="s">
        <v>678</v>
      </c>
      <c r="P493" s="251" t="s">
        <v>708</v>
      </c>
      <c r="Q493" s="251" t="s">
        <v>709</v>
      </c>
      <c r="R493" s="251">
        <v>243781</v>
      </c>
      <c r="S493" s="251" t="s">
        <v>679</v>
      </c>
      <c r="T493" s="251" t="s">
        <v>680</v>
      </c>
      <c r="U493" s="251" t="s">
        <v>645</v>
      </c>
      <c r="V493" s="251" t="s">
        <v>581</v>
      </c>
      <c r="W493" s="251" t="s">
        <v>582</v>
      </c>
      <c r="X493" s="251" t="s">
        <v>551</v>
      </c>
      <c r="Y493" s="251" t="s">
        <v>552</v>
      </c>
      <c r="Z493" s="251" t="s">
        <v>564</v>
      </c>
      <c r="AA493" s="251" t="s">
        <v>565</v>
      </c>
      <c r="AB493" s="251" t="s">
        <v>572</v>
      </c>
      <c r="AC493" s="251" t="s">
        <v>573</v>
      </c>
      <c r="AD493" s="251" t="s">
        <v>574</v>
      </c>
      <c r="AE493" s="255">
        <v>111013</v>
      </c>
      <c r="AF493" s="251" t="str">
        <f t="shared" si="25"/>
        <v>5.</v>
      </c>
      <c r="AG493" s="251" t="str">
        <f t="shared" si="25"/>
        <v>2.</v>
      </c>
      <c r="AH493" s="251" t="str">
        <f t="shared" si="25"/>
        <v>3.</v>
      </c>
      <c r="AI493" s="251" t="str">
        <f t="shared" si="24"/>
        <v>2.</v>
      </c>
      <c r="AJ493" s="251" t="str">
        <f t="shared" si="24"/>
        <v>5.</v>
      </c>
      <c r="AK493" s="251" t="str">
        <f t="shared" si="24"/>
        <v>1.</v>
      </c>
      <c r="AL493" s="251" t="str">
        <f t="shared" si="24"/>
        <v>1.</v>
      </c>
      <c r="AM493" s="251" t="str">
        <f t="shared" si="23"/>
        <v>2.3.2.5.1.1.</v>
      </c>
    </row>
    <row r="494" spans="1:39">
      <c r="A494" s="251">
        <v>2022</v>
      </c>
      <c r="B494" s="251" t="s">
        <v>533</v>
      </c>
      <c r="C494" s="251" t="s">
        <v>534</v>
      </c>
      <c r="D494" s="251" t="s">
        <v>535</v>
      </c>
      <c r="E494" s="251" t="s">
        <v>536</v>
      </c>
      <c r="F494" s="251" t="s">
        <v>491</v>
      </c>
      <c r="G494" s="251" t="s">
        <v>537</v>
      </c>
      <c r="H494" s="251" t="s">
        <v>538</v>
      </c>
      <c r="I494" s="251" t="s">
        <v>706</v>
      </c>
      <c r="J494" s="251" t="s">
        <v>540</v>
      </c>
      <c r="K494" s="251" t="s">
        <v>707</v>
      </c>
      <c r="L494" s="251" t="s">
        <v>542</v>
      </c>
      <c r="M494" s="251" t="s">
        <v>543</v>
      </c>
      <c r="N494" s="251" t="s">
        <v>544</v>
      </c>
      <c r="O494" s="251" t="s">
        <v>678</v>
      </c>
      <c r="P494" s="251" t="s">
        <v>708</v>
      </c>
      <c r="Q494" s="251" t="s">
        <v>709</v>
      </c>
      <c r="R494" s="251">
        <v>243781</v>
      </c>
      <c r="S494" s="251" t="s">
        <v>679</v>
      </c>
      <c r="T494" s="251" t="s">
        <v>680</v>
      </c>
      <c r="U494" s="251" t="s">
        <v>645</v>
      </c>
      <c r="V494" s="251" t="s">
        <v>581</v>
      </c>
      <c r="W494" s="251" t="s">
        <v>582</v>
      </c>
      <c r="X494" s="251" t="s">
        <v>551</v>
      </c>
      <c r="Y494" s="251" t="s">
        <v>552</v>
      </c>
      <c r="Z494" s="251" t="s">
        <v>564</v>
      </c>
      <c r="AA494" s="251" t="s">
        <v>565</v>
      </c>
      <c r="AB494" s="251" t="s">
        <v>575</v>
      </c>
      <c r="AC494" s="251" t="s">
        <v>576</v>
      </c>
      <c r="AD494" s="251" t="s">
        <v>610</v>
      </c>
      <c r="AE494" s="255">
        <v>2814</v>
      </c>
      <c r="AF494" s="251" t="str">
        <f t="shared" si="25"/>
        <v>5.</v>
      </c>
      <c r="AG494" s="251" t="str">
        <f t="shared" si="25"/>
        <v>2.</v>
      </c>
      <c r="AH494" s="251" t="str">
        <f t="shared" si="25"/>
        <v>3.</v>
      </c>
      <c r="AI494" s="251" t="str">
        <f t="shared" si="24"/>
        <v>2.</v>
      </c>
      <c r="AJ494" s="251" t="str">
        <f t="shared" si="24"/>
        <v>6.</v>
      </c>
      <c r="AK494" s="251" t="str">
        <f t="shared" si="24"/>
        <v>3.</v>
      </c>
      <c r="AL494" s="251" t="str">
        <f t="shared" si="24"/>
        <v>2.</v>
      </c>
      <c r="AM494" s="251" t="str">
        <f t="shared" si="23"/>
        <v>2.3.2.6.3.2.</v>
      </c>
    </row>
    <row r="495" spans="1:39">
      <c r="A495" s="251">
        <v>2022</v>
      </c>
      <c r="B495" s="251" t="s">
        <v>533</v>
      </c>
      <c r="C495" s="251" t="s">
        <v>534</v>
      </c>
      <c r="D495" s="251" t="s">
        <v>535</v>
      </c>
      <c r="E495" s="251" t="s">
        <v>536</v>
      </c>
      <c r="F495" s="251" t="s">
        <v>491</v>
      </c>
      <c r="G495" s="251" t="s">
        <v>537</v>
      </c>
      <c r="H495" s="251" t="s">
        <v>538</v>
      </c>
      <c r="I495" s="251" t="s">
        <v>706</v>
      </c>
      <c r="J495" s="251" t="s">
        <v>540</v>
      </c>
      <c r="K495" s="251" t="s">
        <v>707</v>
      </c>
      <c r="L495" s="251" t="s">
        <v>542</v>
      </c>
      <c r="M495" s="251" t="s">
        <v>543</v>
      </c>
      <c r="N495" s="251" t="s">
        <v>544</v>
      </c>
      <c r="O495" s="251" t="s">
        <v>678</v>
      </c>
      <c r="P495" s="251" t="s">
        <v>708</v>
      </c>
      <c r="Q495" s="251" t="s">
        <v>709</v>
      </c>
      <c r="R495" s="251">
        <v>243781</v>
      </c>
      <c r="S495" s="251" t="s">
        <v>679</v>
      </c>
      <c r="T495" s="251" t="s">
        <v>680</v>
      </c>
      <c r="U495" s="251" t="s">
        <v>645</v>
      </c>
      <c r="V495" s="251" t="s">
        <v>581</v>
      </c>
      <c r="W495" s="251" t="s">
        <v>582</v>
      </c>
      <c r="X495" s="251" t="s">
        <v>551</v>
      </c>
      <c r="Y495" s="251" t="s">
        <v>552</v>
      </c>
      <c r="Z495" s="251" t="s">
        <v>564</v>
      </c>
      <c r="AA495" s="251" t="s">
        <v>565</v>
      </c>
      <c r="AB495" s="251" t="s">
        <v>575</v>
      </c>
      <c r="AC495" s="251" t="s">
        <v>576</v>
      </c>
      <c r="AD495" s="251" t="s">
        <v>611</v>
      </c>
      <c r="AE495" s="255">
        <v>440</v>
      </c>
      <c r="AF495" s="251" t="str">
        <f t="shared" si="25"/>
        <v>5.</v>
      </c>
      <c r="AG495" s="251" t="str">
        <f t="shared" si="25"/>
        <v>2.</v>
      </c>
      <c r="AH495" s="251" t="str">
        <f t="shared" si="25"/>
        <v>3.</v>
      </c>
      <c r="AI495" s="251" t="str">
        <f t="shared" si="24"/>
        <v>2.</v>
      </c>
      <c r="AJ495" s="251" t="str">
        <f t="shared" si="24"/>
        <v>6.</v>
      </c>
      <c r="AK495" s="251" t="str">
        <f t="shared" si="24"/>
        <v>3.</v>
      </c>
      <c r="AL495" s="251" t="str">
        <f t="shared" si="24"/>
        <v>3.</v>
      </c>
      <c r="AM495" s="251" t="str">
        <f t="shared" si="23"/>
        <v>2.3.2.6.3.3.</v>
      </c>
    </row>
    <row r="496" spans="1:39">
      <c r="A496" s="251">
        <v>2022</v>
      </c>
      <c r="B496" s="251" t="s">
        <v>533</v>
      </c>
      <c r="C496" s="251" t="s">
        <v>534</v>
      </c>
      <c r="D496" s="251" t="s">
        <v>535</v>
      </c>
      <c r="E496" s="251" t="s">
        <v>536</v>
      </c>
      <c r="F496" s="251" t="s">
        <v>491</v>
      </c>
      <c r="G496" s="251" t="s">
        <v>537</v>
      </c>
      <c r="H496" s="251" t="s">
        <v>538</v>
      </c>
      <c r="I496" s="251" t="s">
        <v>706</v>
      </c>
      <c r="J496" s="251" t="s">
        <v>540</v>
      </c>
      <c r="K496" s="251" t="s">
        <v>707</v>
      </c>
      <c r="L496" s="251" t="s">
        <v>542</v>
      </c>
      <c r="M496" s="251" t="s">
        <v>543</v>
      </c>
      <c r="N496" s="251" t="s">
        <v>544</v>
      </c>
      <c r="O496" s="251" t="s">
        <v>678</v>
      </c>
      <c r="P496" s="251" t="s">
        <v>708</v>
      </c>
      <c r="Q496" s="251" t="s">
        <v>709</v>
      </c>
      <c r="R496" s="251">
        <v>243781</v>
      </c>
      <c r="S496" s="251" t="s">
        <v>679</v>
      </c>
      <c r="T496" s="251" t="s">
        <v>680</v>
      </c>
      <c r="U496" s="251" t="s">
        <v>645</v>
      </c>
      <c r="V496" s="251" t="s">
        <v>581</v>
      </c>
      <c r="W496" s="251" t="s">
        <v>582</v>
      </c>
      <c r="X496" s="251" t="s">
        <v>551</v>
      </c>
      <c r="Y496" s="251" t="s">
        <v>552</v>
      </c>
      <c r="Z496" s="251" t="s">
        <v>564</v>
      </c>
      <c r="AA496" s="251" t="s">
        <v>565</v>
      </c>
      <c r="AB496" s="251" t="s">
        <v>575</v>
      </c>
      <c r="AC496" s="251" t="s">
        <v>576</v>
      </c>
      <c r="AD496" s="251" t="s">
        <v>577</v>
      </c>
      <c r="AE496" s="255">
        <v>15895</v>
      </c>
      <c r="AF496" s="251" t="str">
        <f t="shared" si="25"/>
        <v>5.</v>
      </c>
      <c r="AG496" s="251" t="str">
        <f t="shared" si="25"/>
        <v>2.</v>
      </c>
      <c r="AH496" s="251" t="str">
        <f t="shared" si="25"/>
        <v>3.</v>
      </c>
      <c r="AI496" s="251" t="str">
        <f t="shared" si="24"/>
        <v>2.</v>
      </c>
      <c r="AJ496" s="251" t="str">
        <f t="shared" si="24"/>
        <v>6.</v>
      </c>
      <c r="AK496" s="251" t="str">
        <f t="shared" si="24"/>
        <v>3.</v>
      </c>
      <c r="AL496" s="251" t="str">
        <f t="shared" si="24"/>
        <v>4.</v>
      </c>
      <c r="AM496" s="251" t="str">
        <f t="shared" si="23"/>
        <v>2.3.2.6.3.4.</v>
      </c>
    </row>
    <row r="497" spans="1:39">
      <c r="A497" s="251">
        <v>2022</v>
      </c>
      <c r="B497" s="251" t="s">
        <v>533</v>
      </c>
      <c r="C497" s="251" t="s">
        <v>534</v>
      </c>
      <c r="D497" s="251" t="s">
        <v>535</v>
      </c>
      <c r="E497" s="251" t="s">
        <v>536</v>
      </c>
      <c r="F497" s="251" t="s">
        <v>491</v>
      </c>
      <c r="G497" s="251" t="s">
        <v>537</v>
      </c>
      <c r="H497" s="251" t="s">
        <v>538</v>
      </c>
      <c r="I497" s="251" t="s">
        <v>706</v>
      </c>
      <c r="J497" s="251" t="s">
        <v>540</v>
      </c>
      <c r="K497" s="251" t="s">
        <v>707</v>
      </c>
      <c r="L497" s="251" t="s">
        <v>542</v>
      </c>
      <c r="M497" s="251" t="s">
        <v>543</v>
      </c>
      <c r="N497" s="251" t="s">
        <v>544</v>
      </c>
      <c r="O497" s="251" t="s">
        <v>678</v>
      </c>
      <c r="P497" s="251" t="s">
        <v>708</v>
      </c>
      <c r="Q497" s="251" t="s">
        <v>709</v>
      </c>
      <c r="R497" s="251">
        <v>243781</v>
      </c>
      <c r="S497" s="251" t="s">
        <v>679</v>
      </c>
      <c r="T497" s="251" t="s">
        <v>680</v>
      </c>
      <c r="U497" s="251" t="s">
        <v>645</v>
      </c>
      <c r="V497" s="251" t="s">
        <v>581</v>
      </c>
      <c r="W497" s="251" t="s">
        <v>582</v>
      </c>
      <c r="X497" s="251" t="s">
        <v>551</v>
      </c>
      <c r="Y497" s="251" t="s">
        <v>552</v>
      </c>
      <c r="Z497" s="251" t="s">
        <v>564</v>
      </c>
      <c r="AA497" s="251" t="s">
        <v>565</v>
      </c>
      <c r="AB497" s="251" t="s">
        <v>575</v>
      </c>
      <c r="AC497" s="251" t="s">
        <v>576</v>
      </c>
      <c r="AD497" s="251" t="s">
        <v>612</v>
      </c>
      <c r="AE497" s="255">
        <v>3406</v>
      </c>
      <c r="AF497" s="251" t="str">
        <f t="shared" si="25"/>
        <v>5.</v>
      </c>
      <c r="AG497" s="251" t="str">
        <f t="shared" si="25"/>
        <v>2.</v>
      </c>
      <c r="AH497" s="251" t="str">
        <f t="shared" si="25"/>
        <v>3.</v>
      </c>
      <c r="AI497" s="251" t="str">
        <f t="shared" si="24"/>
        <v>2.</v>
      </c>
      <c r="AJ497" s="251" t="str">
        <f t="shared" si="24"/>
        <v>6.</v>
      </c>
      <c r="AK497" s="251" t="str">
        <f t="shared" si="24"/>
        <v>3.</v>
      </c>
      <c r="AL497" s="251" t="str">
        <f t="shared" si="24"/>
        <v>99</v>
      </c>
      <c r="AM497" s="251" t="str">
        <f t="shared" si="23"/>
        <v>2.3.2.6.3.99</v>
      </c>
    </row>
    <row r="498" spans="1:39">
      <c r="A498" s="251">
        <v>2022</v>
      </c>
      <c r="B498" s="251" t="s">
        <v>533</v>
      </c>
      <c r="C498" s="251" t="s">
        <v>534</v>
      </c>
      <c r="D498" s="251" t="s">
        <v>535</v>
      </c>
      <c r="E498" s="251" t="s">
        <v>536</v>
      </c>
      <c r="F498" s="251" t="s">
        <v>491</v>
      </c>
      <c r="G498" s="251" t="s">
        <v>537</v>
      </c>
      <c r="H498" s="251" t="s">
        <v>538</v>
      </c>
      <c r="I498" s="251" t="s">
        <v>706</v>
      </c>
      <c r="J498" s="251" t="s">
        <v>540</v>
      </c>
      <c r="K498" s="251" t="s">
        <v>707</v>
      </c>
      <c r="L498" s="251" t="s">
        <v>542</v>
      </c>
      <c r="M498" s="251" t="s">
        <v>543</v>
      </c>
      <c r="N498" s="251" t="s">
        <v>544</v>
      </c>
      <c r="O498" s="251" t="s">
        <v>678</v>
      </c>
      <c r="P498" s="251" t="s">
        <v>708</v>
      </c>
      <c r="Q498" s="251" t="s">
        <v>709</v>
      </c>
      <c r="R498" s="251">
        <v>243781</v>
      </c>
      <c r="S498" s="251" t="s">
        <v>679</v>
      </c>
      <c r="T498" s="251" t="s">
        <v>680</v>
      </c>
      <c r="U498" s="251" t="s">
        <v>645</v>
      </c>
      <c r="V498" s="251" t="s">
        <v>581</v>
      </c>
      <c r="W498" s="251" t="s">
        <v>582</v>
      </c>
      <c r="X498" s="251" t="s">
        <v>551</v>
      </c>
      <c r="Y498" s="251" t="s">
        <v>552</v>
      </c>
      <c r="Z498" s="251" t="s">
        <v>564</v>
      </c>
      <c r="AA498" s="251" t="s">
        <v>565</v>
      </c>
      <c r="AB498" s="251" t="s">
        <v>613</v>
      </c>
      <c r="AC498" s="251" t="s">
        <v>614</v>
      </c>
      <c r="AD498" s="251" t="s">
        <v>614</v>
      </c>
      <c r="AE498" s="255">
        <v>1256870</v>
      </c>
      <c r="AF498" s="251" t="str">
        <f t="shared" si="25"/>
        <v>5.</v>
      </c>
      <c r="AG498" s="251" t="str">
        <f t="shared" si="25"/>
        <v>2.</v>
      </c>
      <c r="AH498" s="251" t="str">
        <f t="shared" si="25"/>
        <v>3.</v>
      </c>
      <c r="AI498" s="251" t="str">
        <f t="shared" si="24"/>
        <v>2.</v>
      </c>
      <c r="AJ498" s="251" t="str">
        <f t="shared" si="24"/>
        <v>8.</v>
      </c>
      <c r="AK498" s="251" t="str">
        <f t="shared" si="24"/>
        <v>1.</v>
      </c>
      <c r="AL498" s="251" t="str">
        <f t="shared" si="24"/>
        <v>1.</v>
      </c>
      <c r="AM498" s="251" t="str">
        <f t="shared" si="23"/>
        <v>2.3.2.8.1.1.</v>
      </c>
    </row>
    <row r="499" spans="1:39">
      <c r="A499" s="251">
        <v>2022</v>
      </c>
      <c r="B499" s="251" t="s">
        <v>533</v>
      </c>
      <c r="C499" s="251" t="s">
        <v>534</v>
      </c>
      <c r="D499" s="251" t="s">
        <v>535</v>
      </c>
      <c r="E499" s="251" t="s">
        <v>536</v>
      </c>
      <c r="F499" s="251" t="s">
        <v>491</v>
      </c>
      <c r="G499" s="251" t="s">
        <v>537</v>
      </c>
      <c r="H499" s="251" t="s">
        <v>538</v>
      </c>
      <c r="I499" s="251" t="s">
        <v>706</v>
      </c>
      <c r="J499" s="251" t="s">
        <v>540</v>
      </c>
      <c r="K499" s="251" t="s">
        <v>707</v>
      </c>
      <c r="L499" s="251" t="s">
        <v>542</v>
      </c>
      <c r="M499" s="251" t="s">
        <v>543</v>
      </c>
      <c r="N499" s="251" t="s">
        <v>544</v>
      </c>
      <c r="O499" s="251" t="s">
        <v>678</v>
      </c>
      <c r="P499" s="251" t="s">
        <v>708</v>
      </c>
      <c r="Q499" s="251" t="s">
        <v>709</v>
      </c>
      <c r="R499" s="251">
        <v>243781</v>
      </c>
      <c r="S499" s="251" t="s">
        <v>679</v>
      </c>
      <c r="T499" s="251" t="s">
        <v>680</v>
      </c>
      <c r="U499" s="251" t="s">
        <v>645</v>
      </c>
      <c r="V499" s="251" t="s">
        <v>581</v>
      </c>
      <c r="W499" s="251" t="s">
        <v>582</v>
      </c>
      <c r="X499" s="251" t="s">
        <v>551</v>
      </c>
      <c r="Y499" s="251" t="s">
        <v>552</v>
      </c>
      <c r="Z499" s="251" t="s">
        <v>564</v>
      </c>
      <c r="AA499" s="251" t="s">
        <v>565</v>
      </c>
      <c r="AB499" s="251" t="s">
        <v>613</v>
      </c>
      <c r="AC499" s="251" t="s">
        <v>614</v>
      </c>
      <c r="AD499" s="251" t="s">
        <v>615</v>
      </c>
      <c r="AE499" s="255">
        <v>103061</v>
      </c>
      <c r="AF499" s="251" t="str">
        <f t="shared" si="25"/>
        <v>5.</v>
      </c>
      <c r="AG499" s="251" t="str">
        <f t="shared" si="25"/>
        <v>2.</v>
      </c>
      <c r="AH499" s="251" t="str">
        <f t="shared" si="25"/>
        <v>3.</v>
      </c>
      <c r="AI499" s="251" t="str">
        <f t="shared" si="24"/>
        <v>2.</v>
      </c>
      <c r="AJ499" s="251" t="str">
        <f t="shared" si="24"/>
        <v>8.</v>
      </c>
      <c r="AK499" s="251" t="str">
        <f t="shared" si="24"/>
        <v>1.</v>
      </c>
      <c r="AL499" s="251" t="str">
        <f t="shared" si="24"/>
        <v>2.</v>
      </c>
      <c r="AM499" s="251" t="str">
        <f t="shared" si="23"/>
        <v>2.3.2.8.1.2.</v>
      </c>
    </row>
    <row r="500" spans="1:39">
      <c r="A500" s="251">
        <v>2022</v>
      </c>
      <c r="B500" s="251" t="s">
        <v>533</v>
      </c>
      <c r="C500" s="251" t="s">
        <v>534</v>
      </c>
      <c r="D500" s="251" t="s">
        <v>535</v>
      </c>
      <c r="E500" s="251" t="s">
        <v>536</v>
      </c>
      <c r="F500" s="251" t="s">
        <v>491</v>
      </c>
      <c r="G500" s="251" t="s">
        <v>537</v>
      </c>
      <c r="H500" s="251" t="s">
        <v>538</v>
      </c>
      <c r="I500" s="251" t="s">
        <v>706</v>
      </c>
      <c r="J500" s="251" t="s">
        <v>540</v>
      </c>
      <c r="K500" s="251" t="s">
        <v>707</v>
      </c>
      <c r="L500" s="251" t="s">
        <v>542</v>
      </c>
      <c r="M500" s="251" t="s">
        <v>543</v>
      </c>
      <c r="N500" s="251" t="s">
        <v>544</v>
      </c>
      <c r="O500" s="251" t="s">
        <v>678</v>
      </c>
      <c r="P500" s="251" t="s">
        <v>708</v>
      </c>
      <c r="Q500" s="251" t="s">
        <v>709</v>
      </c>
      <c r="R500" s="251">
        <v>243781</v>
      </c>
      <c r="S500" s="251" t="s">
        <v>679</v>
      </c>
      <c r="T500" s="251" t="s">
        <v>680</v>
      </c>
      <c r="U500" s="251" t="s">
        <v>645</v>
      </c>
      <c r="V500" s="251" t="s">
        <v>581</v>
      </c>
      <c r="W500" s="251" t="s">
        <v>582</v>
      </c>
      <c r="X500" s="251" t="s">
        <v>551</v>
      </c>
      <c r="Y500" s="251" t="s">
        <v>552</v>
      </c>
      <c r="Z500" s="251" t="s">
        <v>564</v>
      </c>
      <c r="AA500" s="251" t="s">
        <v>565</v>
      </c>
      <c r="AB500" s="251" t="s">
        <v>613</v>
      </c>
      <c r="AC500" s="251" t="s">
        <v>614</v>
      </c>
      <c r="AD500" s="251" t="s">
        <v>616</v>
      </c>
      <c r="AE500" s="255">
        <v>36600</v>
      </c>
      <c r="AF500" s="251" t="str">
        <f t="shared" si="25"/>
        <v>5.</v>
      </c>
      <c r="AG500" s="251" t="str">
        <f t="shared" si="25"/>
        <v>2.</v>
      </c>
      <c r="AH500" s="251" t="str">
        <f t="shared" si="25"/>
        <v>3.</v>
      </c>
      <c r="AI500" s="251" t="str">
        <f t="shared" si="24"/>
        <v>2.</v>
      </c>
      <c r="AJ500" s="251" t="str">
        <f t="shared" si="24"/>
        <v>8.</v>
      </c>
      <c r="AK500" s="251" t="str">
        <f t="shared" si="24"/>
        <v>1.</v>
      </c>
      <c r="AL500" s="251" t="str">
        <f t="shared" si="24"/>
        <v>4.</v>
      </c>
      <c r="AM500" s="251" t="str">
        <f t="shared" si="23"/>
        <v>2.3.2.8.1.4.</v>
      </c>
    </row>
    <row r="501" spans="1:39">
      <c r="A501" s="251">
        <v>2022</v>
      </c>
      <c r="B501" s="251" t="s">
        <v>533</v>
      </c>
      <c r="C501" s="251" t="s">
        <v>534</v>
      </c>
      <c r="D501" s="251" t="s">
        <v>535</v>
      </c>
      <c r="E501" s="251" t="s">
        <v>536</v>
      </c>
      <c r="F501" s="251" t="s">
        <v>491</v>
      </c>
      <c r="G501" s="251" t="s">
        <v>537</v>
      </c>
      <c r="H501" s="251" t="s">
        <v>538</v>
      </c>
      <c r="I501" s="251" t="s">
        <v>706</v>
      </c>
      <c r="J501" s="251" t="s">
        <v>540</v>
      </c>
      <c r="K501" s="251" t="s">
        <v>707</v>
      </c>
      <c r="L501" s="251" t="s">
        <v>542</v>
      </c>
      <c r="M501" s="251" t="s">
        <v>543</v>
      </c>
      <c r="N501" s="251" t="s">
        <v>544</v>
      </c>
      <c r="O501" s="251" t="s">
        <v>678</v>
      </c>
      <c r="P501" s="251" t="s">
        <v>708</v>
      </c>
      <c r="Q501" s="251" t="s">
        <v>709</v>
      </c>
      <c r="R501" s="251">
        <v>243781</v>
      </c>
      <c r="S501" s="251" t="s">
        <v>679</v>
      </c>
      <c r="T501" s="251" t="s">
        <v>680</v>
      </c>
      <c r="U501" s="251" t="s">
        <v>645</v>
      </c>
      <c r="V501" s="251" t="s">
        <v>581</v>
      </c>
      <c r="W501" s="251" t="s">
        <v>582</v>
      </c>
      <c r="X501" s="251" t="s">
        <v>551</v>
      </c>
      <c r="Y501" s="251" t="s">
        <v>552</v>
      </c>
      <c r="Z501" s="251" t="s">
        <v>617</v>
      </c>
      <c r="AA501" s="251" t="s">
        <v>618</v>
      </c>
      <c r="AB501" s="251" t="s">
        <v>619</v>
      </c>
      <c r="AC501" s="251" t="s">
        <v>620</v>
      </c>
      <c r="AD501" s="251" t="s">
        <v>621</v>
      </c>
      <c r="AE501" s="255">
        <v>3632</v>
      </c>
      <c r="AF501" s="251" t="str">
        <f t="shared" si="25"/>
        <v>5.</v>
      </c>
      <c r="AG501" s="251" t="str">
        <f t="shared" si="25"/>
        <v>2.</v>
      </c>
      <c r="AH501" s="251" t="str">
        <f t="shared" si="25"/>
        <v>5.</v>
      </c>
      <c r="AI501" s="251" t="str">
        <f t="shared" si="24"/>
        <v>4.</v>
      </c>
      <c r="AJ501" s="251" t="str">
        <f t="shared" si="24"/>
        <v>3.</v>
      </c>
      <c r="AK501" s="251" t="str">
        <f t="shared" si="24"/>
        <v>2.</v>
      </c>
      <c r="AL501" s="251" t="str">
        <f t="shared" si="24"/>
        <v>1.</v>
      </c>
      <c r="AM501" s="251" t="str">
        <f t="shared" si="23"/>
        <v>2.5.4.3.2.1.</v>
      </c>
    </row>
    <row r="502" spans="1:39">
      <c r="A502" s="251">
        <v>2022</v>
      </c>
      <c r="B502" s="251" t="s">
        <v>533</v>
      </c>
      <c r="C502" s="251" t="s">
        <v>534</v>
      </c>
      <c r="D502" s="251" t="s">
        <v>535</v>
      </c>
      <c r="E502" s="251" t="s">
        <v>536</v>
      </c>
      <c r="F502" s="251" t="s">
        <v>491</v>
      </c>
      <c r="G502" s="251" t="s">
        <v>537</v>
      </c>
      <c r="H502" s="251" t="s">
        <v>538</v>
      </c>
      <c r="I502" s="251" t="s">
        <v>706</v>
      </c>
      <c r="J502" s="251" t="s">
        <v>540</v>
      </c>
      <c r="K502" s="251" t="s">
        <v>707</v>
      </c>
      <c r="L502" s="251" t="s">
        <v>542</v>
      </c>
      <c r="M502" s="251" t="s">
        <v>543</v>
      </c>
      <c r="N502" s="251" t="s">
        <v>544</v>
      </c>
      <c r="O502" s="251" t="s">
        <v>631</v>
      </c>
      <c r="P502" s="251" t="s">
        <v>708</v>
      </c>
      <c r="Q502" s="251" t="s">
        <v>709</v>
      </c>
      <c r="R502" s="251">
        <v>44367</v>
      </c>
      <c r="S502" s="251" t="s">
        <v>681</v>
      </c>
      <c r="T502" s="251" t="s">
        <v>682</v>
      </c>
      <c r="U502" s="251" t="s">
        <v>682</v>
      </c>
      <c r="V502" s="251" t="s">
        <v>581</v>
      </c>
      <c r="W502" s="251" t="s">
        <v>582</v>
      </c>
      <c r="X502" s="251" t="s">
        <v>551</v>
      </c>
      <c r="Y502" s="251" t="s">
        <v>552</v>
      </c>
      <c r="Z502" s="251" t="s">
        <v>553</v>
      </c>
      <c r="AA502" s="251" t="s">
        <v>554</v>
      </c>
      <c r="AB502" s="251" t="s">
        <v>555</v>
      </c>
      <c r="AC502" s="251" t="s">
        <v>555</v>
      </c>
      <c r="AD502" s="251" t="s">
        <v>556</v>
      </c>
      <c r="AE502" s="255">
        <v>380514</v>
      </c>
      <c r="AF502" s="251" t="str">
        <f t="shared" si="25"/>
        <v>5.</v>
      </c>
      <c r="AG502" s="251" t="str">
        <f t="shared" si="25"/>
        <v>2.</v>
      </c>
      <c r="AH502" s="251" t="str">
        <f t="shared" si="25"/>
        <v>1.</v>
      </c>
      <c r="AI502" s="251" t="str">
        <f t="shared" si="24"/>
        <v>1.</v>
      </c>
      <c r="AJ502" s="251" t="str">
        <f t="shared" si="24"/>
        <v>1.</v>
      </c>
      <c r="AK502" s="251" t="str">
        <f t="shared" si="24"/>
        <v>1.</v>
      </c>
      <c r="AL502" s="251" t="str">
        <f t="shared" si="24"/>
        <v>4.</v>
      </c>
      <c r="AM502" s="251" t="str">
        <f t="shared" si="23"/>
        <v>2.1.1.1.1.4.</v>
      </c>
    </row>
    <row r="503" spans="1:39">
      <c r="A503" s="251">
        <v>2022</v>
      </c>
      <c r="B503" s="251" t="s">
        <v>533</v>
      </c>
      <c r="C503" s="251" t="s">
        <v>534</v>
      </c>
      <c r="D503" s="251" t="s">
        <v>535</v>
      </c>
      <c r="E503" s="251" t="s">
        <v>536</v>
      </c>
      <c r="F503" s="251" t="s">
        <v>491</v>
      </c>
      <c r="G503" s="251" t="s">
        <v>537</v>
      </c>
      <c r="H503" s="251" t="s">
        <v>538</v>
      </c>
      <c r="I503" s="251" t="s">
        <v>706</v>
      </c>
      <c r="J503" s="251" t="s">
        <v>540</v>
      </c>
      <c r="K503" s="251" t="s">
        <v>707</v>
      </c>
      <c r="L503" s="251" t="s">
        <v>542</v>
      </c>
      <c r="M503" s="251" t="s">
        <v>543</v>
      </c>
      <c r="N503" s="251" t="s">
        <v>544</v>
      </c>
      <c r="O503" s="251" t="s">
        <v>631</v>
      </c>
      <c r="P503" s="251" t="s">
        <v>708</v>
      </c>
      <c r="Q503" s="251" t="s">
        <v>709</v>
      </c>
      <c r="R503" s="251">
        <v>44367</v>
      </c>
      <c r="S503" s="251" t="s">
        <v>681</v>
      </c>
      <c r="T503" s="251" t="s">
        <v>682</v>
      </c>
      <c r="U503" s="251" t="s">
        <v>682</v>
      </c>
      <c r="V503" s="251" t="s">
        <v>581</v>
      </c>
      <c r="W503" s="251" t="s">
        <v>582</v>
      </c>
      <c r="X503" s="251" t="s">
        <v>551</v>
      </c>
      <c r="Y503" s="251" t="s">
        <v>552</v>
      </c>
      <c r="Z503" s="251" t="s">
        <v>553</v>
      </c>
      <c r="AA503" s="251" t="s">
        <v>554</v>
      </c>
      <c r="AB503" s="251" t="s">
        <v>557</v>
      </c>
      <c r="AC503" s="251" t="s">
        <v>558</v>
      </c>
      <c r="AD503" s="251" t="s">
        <v>559</v>
      </c>
      <c r="AE503" s="255">
        <v>62444</v>
      </c>
      <c r="AF503" s="251" t="str">
        <f t="shared" si="25"/>
        <v>5.</v>
      </c>
      <c r="AG503" s="251" t="str">
        <f t="shared" si="25"/>
        <v>2.</v>
      </c>
      <c r="AH503" s="251" t="str">
        <f t="shared" si="25"/>
        <v>1.</v>
      </c>
      <c r="AI503" s="251" t="str">
        <f t="shared" si="24"/>
        <v>1.</v>
      </c>
      <c r="AJ503" s="251" t="str">
        <f t="shared" si="24"/>
        <v>9.</v>
      </c>
      <c r="AK503" s="251" t="str">
        <f t="shared" si="24"/>
        <v>1.</v>
      </c>
      <c r="AL503" s="251" t="str">
        <f t="shared" si="24"/>
        <v>1.</v>
      </c>
      <c r="AM503" s="251" t="str">
        <f t="shared" si="23"/>
        <v>2.1.1.9.1.1.</v>
      </c>
    </row>
    <row r="504" spans="1:39">
      <c r="A504" s="251">
        <v>2022</v>
      </c>
      <c r="B504" s="251" t="s">
        <v>533</v>
      </c>
      <c r="C504" s="251" t="s">
        <v>534</v>
      </c>
      <c r="D504" s="251" t="s">
        <v>535</v>
      </c>
      <c r="E504" s="251" t="s">
        <v>536</v>
      </c>
      <c r="F504" s="251" t="s">
        <v>491</v>
      </c>
      <c r="G504" s="251" t="s">
        <v>537</v>
      </c>
      <c r="H504" s="251" t="s">
        <v>538</v>
      </c>
      <c r="I504" s="251" t="s">
        <v>706</v>
      </c>
      <c r="J504" s="251" t="s">
        <v>540</v>
      </c>
      <c r="K504" s="251" t="s">
        <v>707</v>
      </c>
      <c r="L504" s="251" t="s">
        <v>542</v>
      </c>
      <c r="M504" s="251" t="s">
        <v>543</v>
      </c>
      <c r="N504" s="251" t="s">
        <v>544</v>
      </c>
      <c r="O504" s="251" t="s">
        <v>631</v>
      </c>
      <c r="P504" s="251" t="s">
        <v>708</v>
      </c>
      <c r="Q504" s="251" t="s">
        <v>709</v>
      </c>
      <c r="R504" s="251">
        <v>44367</v>
      </c>
      <c r="S504" s="251" t="s">
        <v>681</v>
      </c>
      <c r="T504" s="251" t="s">
        <v>682</v>
      </c>
      <c r="U504" s="251" t="s">
        <v>682</v>
      </c>
      <c r="V504" s="251" t="s">
        <v>581</v>
      </c>
      <c r="W504" s="251" t="s">
        <v>582</v>
      </c>
      <c r="X504" s="251" t="s">
        <v>551</v>
      </c>
      <c r="Y504" s="251" t="s">
        <v>552</v>
      </c>
      <c r="Z504" s="251" t="s">
        <v>553</v>
      </c>
      <c r="AA504" s="251" t="s">
        <v>554</v>
      </c>
      <c r="AB504" s="251" t="s">
        <v>557</v>
      </c>
      <c r="AC504" s="251" t="s">
        <v>558</v>
      </c>
      <c r="AD504" s="251" t="s">
        <v>560</v>
      </c>
      <c r="AE504" s="255">
        <v>5050</v>
      </c>
      <c r="AF504" s="251" t="str">
        <f t="shared" si="25"/>
        <v>5.</v>
      </c>
      <c r="AG504" s="251" t="str">
        <f t="shared" si="25"/>
        <v>2.</v>
      </c>
      <c r="AH504" s="251" t="str">
        <f t="shared" si="25"/>
        <v>1.</v>
      </c>
      <c r="AI504" s="251" t="str">
        <f t="shared" si="24"/>
        <v>1.</v>
      </c>
      <c r="AJ504" s="251" t="str">
        <f t="shared" si="24"/>
        <v>9.</v>
      </c>
      <c r="AK504" s="251" t="str">
        <f t="shared" si="24"/>
        <v>1.</v>
      </c>
      <c r="AL504" s="251" t="str">
        <f t="shared" si="24"/>
        <v>3.</v>
      </c>
      <c r="AM504" s="251" t="str">
        <f t="shared" si="23"/>
        <v>2.1.1.9.1.3.</v>
      </c>
    </row>
    <row r="505" spans="1:39">
      <c r="A505" s="251">
        <v>2022</v>
      </c>
      <c r="B505" s="251" t="s">
        <v>533</v>
      </c>
      <c r="C505" s="251" t="s">
        <v>534</v>
      </c>
      <c r="D505" s="251" t="s">
        <v>535</v>
      </c>
      <c r="E505" s="251" t="s">
        <v>536</v>
      </c>
      <c r="F505" s="251" t="s">
        <v>491</v>
      </c>
      <c r="G505" s="251" t="s">
        <v>537</v>
      </c>
      <c r="H505" s="251" t="s">
        <v>538</v>
      </c>
      <c r="I505" s="251" t="s">
        <v>706</v>
      </c>
      <c r="J505" s="251" t="s">
        <v>540</v>
      </c>
      <c r="K505" s="251" t="s">
        <v>707</v>
      </c>
      <c r="L505" s="251" t="s">
        <v>542</v>
      </c>
      <c r="M505" s="251" t="s">
        <v>543</v>
      </c>
      <c r="N505" s="251" t="s">
        <v>544</v>
      </c>
      <c r="O505" s="251" t="s">
        <v>631</v>
      </c>
      <c r="P505" s="251" t="s">
        <v>708</v>
      </c>
      <c r="Q505" s="251" t="s">
        <v>709</v>
      </c>
      <c r="R505" s="251">
        <v>44367</v>
      </c>
      <c r="S505" s="251" t="s">
        <v>681</v>
      </c>
      <c r="T505" s="251" t="s">
        <v>682</v>
      </c>
      <c r="U505" s="251" t="s">
        <v>682</v>
      </c>
      <c r="V505" s="251" t="s">
        <v>581</v>
      </c>
      <c r="W505" s="251" t="s">
        <v>582</v>
      </c>
      <c r="X505" s="251" t="s">
        <v>551</v>
      </c>
      <c r="Y505" s="251" t="s">
        <v>552</v>
      </c>
      <c r="Z505" s="251" t="s">
        <v>553</v>
      </c>
      <c r="AA505" s="251" t="s">
        <v>554</v>
      </c>
      <c r="AB505" s="251" t="s">
        <v>557</v>
      </c>
      <c r="AC505" s="251" t="s">
        <v>583</v>
      </c>
      <c r="AD505" s="251" t="s">
        <v>584</v>
      </c>
      <c r="AE505" s="255">
        <v>36426</v>
      </c>
      <c r="AF505" s="251" t="str">
        <f t="shared" si="25"/>
        <v>5.</v>
      </c>
      <c r="AG505" s="251" t="str">
        <f t="shared" si="25"/>
        <v>2.</v>
      </c>
      <c r="AH505" s="251" t="str">
        <f t="shared" si="25"/>
        <v>1.</v>
      </c>
      <c r="AI505" s="251" t="str">
        <f t="shared" si="24"/>
        <v>1.</v>
      </c>
      <c r="AJ505" s="251" t="str">
        <f t="shared" si="24"/>
        <v>9.</v>
      </c>
      <c r="AK505" s="251" t="str">
        <f t="shared" si="24"/>
        <v>2.</v>
      </c>
      <c r="AL505" s="251" t="str">
        <f t="shared" si="24"/>
        <v>1.</v>
      </c>
      <c r="AM505" s="251" t="str">
        <f t="shared" si="23"/>
        <v>2.1.1.9.2.1.</v>
      </c>
    </row>
    <row r="506" spans="1:39">
      <c r="A506" s="251">
        <v>2022</v>
      </c>
      <c r="B506" s="251" t="s">
        <v>533</v>
      </c>
      <c r="C506" s="251" t="s">
        <v>534</v>
      </c>
      <c r="D506" s="251" t="s">
        <v>535</v>
      </c>
      <c r="E506" s="251" t="s">
        <v>536</v>
      </c>
      <c r="F506" s="251" t="s">
        <v>491</v>
      </c>
      <c r="G506" s="251" t="s">
        <v>537</v>
      </c>
      <c r="H506" s="251" t="s">
        <v>538</v>
      </c>
      <c r="I506" s="251" t="s">
        <v>706</v>
      </c>
      <c r="J506" s="251" t="s">
        <v>540</v>
      </c>
      <c r="K506" s="251" t="s">
        <v>707</v>
      </c>
      <c r="L506" s="251" t="s">
        <v>542</v>
      </c>
      <c r="M506" s="251" t="s">
        <v>543</v>
      </c>
      <c r="N506" s="251" t="s">
        <v>544</v>
      </c>
      <c r="O506" s="251" t="s">
        <v>631</v>
      </c>
      <c r="P506" s="251" t="s">
        <v>708</v>
      </c>
      <c r="Q506" s="251" t="s">
        <v>709</v>
      </c>
      <c r="R506" s="251">
        <v>44367</v>
      </c>
      <c r="S506" s="251" t="s">
        <v>681</v>
      </c>
      <c r="T506" s="251" t="s">
        <v>682</v>
      </c>
      <c r="U506" s="251" t="s">
        <v>682</v>
      </c>
      <c r="V506" s="251" t="s">
        <v>581</v>
      </c>
      <c r="W506" s="251" t="s">
        <v>582</v>
      </c>
      <c r="X506" s="251" t="s">
        <v>551</v>
      </c>
      <c r="Y506" s="251" t="s">
        <v>552</v>
      </c>
      <c r="Z506" s="251" t="s">
        <v>553</v>
      </c>
      <c r="AA506" s="251" t="s">
        <v>554</v>
      </c>
      <c r="AB506" s="251" t="s">
        <v>557</v>
      </c>
      <c r="AC506" s="251" t="s">
        <v>585</v>
      </c>
      <c r="AD506" s="251" t="s">
        <v>586</v>
      </c>
      <c r="AE506" s="255">
        <v>5620</v>
      </c>
      <c r="AF506" s="251" t="str">
        <f t="shared" si="25"/>
        <v>5.</v>
      </c>
      <c r="AG506" s="251" t="str">
        <f t="shared" si="25"/>
        <v>2.</v>
      </c>
      <c r="AH506" s="251" t="str">
        <f t="shared" si="25"/>
        <v>1.</v>
      </c>
      <c r="AI506" s="251" t="str">
        <f t="shared" si="24"/>
        <v>1.</v>
      </c>
      <c r="AJ506" s="251" t="str">
        <f t="shared" si="24"/>
        <v>9.</v>
      </c>
      <c r="AK506" s="251" t="str">
        <f t="shared" si="24"/>
        <v>3.</v>
      </c>
      <c r="AL506" s="251" t="str">
        <f t="shared" si="24"/>
        <v>99</v>
      </c>
      <c r="AM506" s="251" t="str">
        <f t="shared" si="23"/>
        <v>2.1.1.9.3.99</v>
      </c>
    </row>
    <row r="507" spans="1:39">
      <c r="A507" s="251">
        <v>2022</v>
      </c>
      <c r="B507" s="251" t="s">
        <v>533</v>
      </c>
      <c r="C507" s="251" t="s">
        <v>534</v>
      </c>
      <c r="D507" s="251" t="s">
        <v>535</v>
      </c>
      <c r="E507" s="251" t="s">
        <v>536</v>
      </c>
      <c r="F507" s="251" t="s">
        <v>491</v>
      </c>
      <c r="G507" s="251" t="s">
        <v>537</v>
      </c>
      <c r="H507" s="251" t="s">
        <v>538</v>
      </c>
      <c r="I507" s="251" t="s">
        <v>706</v>
      </c>
      <c r="J507" s="251" t="s">
        <v>540</v>
      </c>
      <c r="K507" s="251" t="s">
        <v>707</v>
      </c>
      <c r="L507" s="251" t="s">
        <v>542</v>
      </c>
      <c r="M507" s="251" t="s">
        <v>543</v>
      </c>
      <c r="N507" s="251" t="s">
        <v>544</v>
      </c>
      <c r="O507" s="251" t="s">
        <v>631</v>
      </c>
      <c r="P507" s="251" t="s">
        <v>708</v>
      </c>
      <c r="Q507" s="251" t="s">
        <v>709</v>
      </c>
      <c r="R507" s="251">
        <v>44367</v>
      </c>
      <c r="S507" s="251" t="s">
        <v>681</v>
      </c>
      <c r="T507" s="251" t="s">
        <v>682</v>
      </c>
      <c r="U507" s="251" t="s">
        <v>682</v>
      </c>
      <c r="V507" s="251" t="s">
        <v>581</v>
      </c>
      <c r="W507" s="251" t="s">
        <v>582</v>
      </c>
      <c r="X507" s="251" t="s">
        <v>551</v>
      </c>
      <c r="Y507" s="251" t="s">
        <v>552</v>
      </c>
      <c r="Z507" s="251" t="s">
        <v>553</v>
      </c>
      <c r="AA507" s="251" t="s">
        <v>561</v>
      </c>
      <c r="AB507" s="251" t="s">
        <v>562</v>
      </c>
      <c r="AC507" s="251" t="s">
        <v>562</v>
      </c>
      <c r="AD507" s="251" t="s">
        <v>563</v>
      </c>
      <c r="AE507" s="255">
        <v>33720</v>
      </c>
      <c r="AF507" s="251" t="str">
        <f t="shared" si="25"/>
        <v>5.</v>
      </c>
      <c r="AG507" s="251" t="str">
        <f t="shared" si="25"/>
        <v>2.</v>
      </c>
      <c r="AH507" s="251" t="str">
        <f t="shared" si="25"/>
        <v>1.</v>
      </c>
      <c r="AI507" s="251" t="str">
        <f t="shared" si="24"/>
        <v>3.</v>
      </c>
      <c r="AJ507" s="251" t="str">
        <f t="shared" si="24"/>
        <v>1.</v>
      </c>
      <c r="AK507" s="251" t="str">
        <f t="shared" si="24"/>
        <v>1.</v>
      </c>
      <c r="AL507" s="251" t="str">
        <f t="shared" si="24"/>
        <v>5.</v>
      </c>
      <c r="AM507" s="251" t="str">
        <f t="shared" si="23"/>
        <v>2.1.3.1.1.5.</v>
      </c>
    </row>
    <row r="508" spans="1:39">
      <c r="A508" s="251">
        <v>2022</v>
      </c>
      <c r="B508" s="251" t="s">
        <v>533</v>
      </c>
      <c r="C508" s="251" t="s">
        <v>534</v>
      </c>
      <c r="D508" s="251" t="s">
        <v>535</v>
      </c>
      <c r="E508" s="251" t="s">
        <v>536</v>
      </c>
      <c r="F508" s="251" t="s">
        <v>491</v>
      </c>
      <c r="G508" s="251" t="s">
        <v>537</v>
      </c>
      <c r="H508" s="251" t="s">
        <v>538</v>
      </c>
      <c r="I508" s="251" t="s">
        <v>706</v>
      </c>
      <c r="J508" s="251" t="s">
        <v>540</v>
      </c>
      <c r="K508" s="251" t="s">
        <v>707</v>
      </c>
      <c r="L508" s="251" t="s">
        <v>542</v>
      </c>
      <c r="M508" s="251" t="s">
        <v>543</v>
      </c>
      <c r="N508" s="251" t="s">
        <v>544</v>
      </c>
      <c r="O508" s="251" t="s">
        <v>631</v>
      </c>
      <c r="P508" s="251" t="s">
        <v>708</v>
      </c>
      <c r="Q508" s="251" t="s">
        <v>709</v>
      </c>
      <c r="R508" s="251">
        <v>44367</v>
      </c>
      <c r="S508" s="251" t="s">
        <v>681</v>
      </c>
      <c r="T508" s="251" t="s">
        <v>682</v>
      </c>
      <c r="U508" s="251" t="s">
        <v>682</v>
      </c>
      <c r="V508" s="251" t="s">
        <v>581</v>
      </c>
      <c r="W508" s="251" t="s">
        <v>582</v>
      </c>
      <c r="X508" s="251" t="s">
        <v>551</v>
      </c>
      <c r="Y508" s="251" t="s">
        <v>552</v>
      </c>
      <c r="Z508" s="251" t="s">
        <v>564</v>
      </c>
      <c r="AA508" s="251" t="s">
        <v>587</v>
      </c>
      <c r="AB508" s="251" t="s">
        <v>588</v>
      </c>
      <c r="AC508" s="251" t="s">
        <v>589</v>
      </c>
      <c r="AD508" s="251" t="s">
        <v>590</v>
      </c>
      <c r="AE508" s="255">
        <v>8800</v>
      </c>
      <c r="AF508" s="251" t="str">
        <f t="shared" si="25"/>
        <v>5.</v>
      </c>
      <c r="AG508" s="251" t="str">
        <f t="shared" si="25"/>
        <v>2.</v>
      </c>
      <c r="AH508" s="251" t="str">
        <f t="shared" si="25"/>
        <v>3.</v>
      </c>
      <c r="AI508" s="251" t="str">
        <f t="shared" si="24"/>
        <v>1.</v>
      </c>
      <c r="AJ508" s="251" t="str">
        <f t="shared" si="24"/>
        <v>3.</v>
      </c>
      <c r="AK508" s="251" t="str">
        <f t="shared" si="24"/>
        <v>1.</v>
      </c>
      <c r="AL508" s="251" t="str">
        <f t="shared" si="24"/>
        <v>1.</v>
      </c>
      <c r="AM508" s="251" t="str">
        <f t="shared" si="23"/>
        <v>2.3.1.3.1.1.</v>
      </c>
    </row>
    <row r="509" spans="1:39">
      <c r="A509" s="251">
        <v>2022</v>
      </c>
      <c r="B509" s="251" t="s">
        <v>533</v>
      </c>
      <c r="C509" s="251" t="s">
        <v>534</v>
      </c>
      <c r="D509" s="251" t="s">
        <v>535</v>
      </c>
      <c r="E509" s="251" t="s">
        <v>536</v>
      </c>
      <c r="F509" s="251" t="s">
        <v>491</v>
      </c>
      <c r="G509" s="251" t="s">
        <v>537</v>
      </c>
      <c r="H509" s="251" t="s">
        <v>538</v>
      </c>
      <c r="I509" s="251" t="s">
        <v>706</v>
      </c>
      <c r="J509" s="251" t="s">
        <v>540</v>
      </c>
      <c r="K509" s="251" t="s">
        <v>707</v>
      </c>
      <c r="L509" s="251" t="s">
        <v>542</v>
      </c>
      <c r="M509" s="251" t="s">
        <v>543</v>
      </c>
      <c r="N509" s="251" t="s">
        <v>544</v>
      </c>
      <c r="O509" s="251" t="s">
        <v>631</v>
      </c>
      <c r="P509" s="251" t="s">
        <v>708</v>
      </c>
      <c r="Q509" s="251" t="s">
        <v>709</v>
      </c>
      <c r="R509" s="251">
        <v>44367</v>
      </c>
      <c r="S509" s="251" t="s">
        <v>681</v>
      </c>
      <c r="T509" s="251" t="s">
        <v>682</v>
      </c>
      <c r="U509" s="251" t="s">
        <v>682</v>
      </c>
      <c r="V509" s="251" t="s">
        <v>581</v>
      </c>
      <c r="W509" s="251" t="s">
        <v>582</v>
      </c>
      <c r="X509" s="251" t="s">
        <v>551</v>
      </c>
      <c r="Y509" s="251" t="s">
        <v>552</v>
      </c>
      <c r="Z509" s="251" t="s">
        <v>564</v>
      </c>
      <c r="AA509" s="251" t="s">
        <v>565</v>
      </c>
      <c r="AB509" s="251" t="s">
        <v>594</v>
      </c>
      <c r="AC509" s="251" t="s">
        <v>595</v>
      </c>
      <c r="AD509" s="251" t="s">
        <v>596</v>
      </c>
      <c r="AE509" s="255">
        <v>892</v>
      </c>
      <c r="AF509" s="251" t="str">
        <f t="shared" si="25"/>
        <v>5.</v>
      </c>
      <c r="AG509" s="251" t="str">
        <f t="shared" si="25"/>
        <v>2.</v>
      </c>
      <c r="AH509" s="251" t="str">
        <f t="shared" si="25"/>
        <v>3.</v>
      </c>
      <c r="AI509" s="251" t="str">
        <f t="shared" si="24"/>
        <v>2.</v>
      </c>
      <c r="AJ509" s="251" t="str">
        <f t="shared" si="24"/>
        <v>1.</v>
      </c>
      <c r="AK509" s="251" t="str">
        <f t="shared" si="24"/>
        <v>2.</v>
      </c>
      <c r="AL509" s="251" t="str">
        <f t="shared" si="24"/>
        <v>99</v>
      </c>
      <c r="AM509" s="251" t="str">
        <f t="shared" si="23"/>
        <v>2.3.2.1.2.99</v>
      </c>
    </row>
    <row r="510" spans="1:39">
      <c r="A510" s="251">
        <v>2022</v>
      </c>
      <c r="B510" s="251" t="s">
        <v>533</v>
      </c>
      <c r="C510" s="251" t="s">
        <v>534</v>
      </c>
      <c r="D510" s="251" t="s">
        <v>535</v>
      </c>
      <c r="E510" s="251" t="s">
        <v>536</v>
      </c>
      <c r="F510" s="251" t="s">
        <v>491</v>
      </c>
      <c r="G510" s="251" t="s">
        <v>537</v>
      </c>
      <c r="H510" s="251" t="s">
        <v>538</v>
      </c>
      <c r="I510" s="251" t="s">
        <v>706</v>
      </c>
      <c r="J510" s="251" t="s">
        <v>540</v>
      </c>
      <c r="K510" s="251" t="s">
        <v>707</v>
      </c>
      <c r="L510" s="251" t="s">
        <v>542</v>
      </c>
      <c r="M510" s="251" t="s">
        <v>543</v>
      </c>
      <c r="N510" s="251" t="s">
        <v>544</v>
      </c>
      <c r="O510" s="251" t="s">
        <v>631</v>
      </c>
      <c r="P510" s="251" t="s">
        <v>708</v>
      </c>
      <c r="Q510" s="251" t="s">
        <v>709</v>
      </c>
      <c r="R510" s="251">
        <v>44367</v>
      </c>
      <c r="S510" s="251" t="s">
        <v>681</v>
      </c>
      <c r="T510" s="251" t="s">
        <v>682</v>
      </c>
      <c r="U510" s="251" t="s">
        <v>682</v>
      </c>
      <c r="V510" s="251" t="s">
        <v>581</v>
      </c>
      <c r="W510" s="251" t="s">
        <v>582</v>
      </c>
      <c r="X510" s="251" t="s">
        <v>551</v>
      </c>
      <c r="Y510" s="251" t="s">
        <v>552</v>
      </c>
      <c r="Z510" s="251" t="s">
        <v>564</v>
      </c>
      <c r="AA510" s="251" t="s">
        <v>565</v>
      </c>
      <c r="AB510" s="251" t="s">
        <v>566</v>
      </c>
      <c r="AC510" s="251" t="s">
        <v>600</v>
      </c>
      <c r="AD510" s="251" t="s">
        <v>601</v>
      </c>
      <c r="AE510" s="255">
        <v>1439</v>
      </c>
      <c r="AF510" s="251" t="str">
        <f t="shared" si="25"/>
        <v>5.</v>
      </c>
      <c r="AG510" s="251" t="str">
        <f t="shared" si="25"/>
        <v>2.</v>
      </c>
      <c r="AH510" s="251" t="str">
        <f t="shared" si="25"/>
        <v>3.</v>
      </c>
      <c r="AI510" s="251" t="str">
        <f t="shared" si="24"/>
        <v>2.</v>
      </c>
      <c r="AJ510" s="251" t="str">
        <f t="shared" si="24"/>
        <v>2.</v>
      </c>
      <c r="AK510" s="251" t="str">
        <f t="shared" si="24"/>
        <v>2.</v>
      </c>
      <c r="AL510" s="251" t="str">
        <f t="shared" si="24"/>
        <v>1.</v>
      </c>
      <c r="AM510" s="251" t="str">
        <f t="shared" si="23"/>
        <v>2.3.2.2.2.1.</v>
      </c>
    </row>
    <row r="511" spans="1:39">
      <c r="A511" s="251">
        <v>2022</v>
      </c>
      <c r="B511" s="251" t="s">
        <v>533</v>
      </c>
      <c r="C511" s="251" t="s">
        <v>534</v>
      </c>
      <c r="D511" s="251" t="s">
        <v>535</v>
      </c>
      <c r="E511" s="251" t="s">
        <v>536</v>
      </c>
      <c r="F511" s="251" t="s">
        <v>491</v>
      </c>
      <c r="G511" s="251" t="s">
        <v>537</v>
      </c>
      <c r="H511" s="251" t="s">
        <v>538</v>
      </c>
      <c r="I511" s="251" t="s">
        <v>706</v>
      </c>
      <c r="J511" s="251" t="s">
        <v>540</v>
      </c>
      <c r="K511" s="251" t="s">
        <v>707</v>
      </c>
      <c r="L511" s="251" t="s">
        <v>542</v>
      </c>
      <c r="M511" s="251" t="s">
        <v>543</v>
      </c>
      <c r="N511" s="251" t="s">
        <v>544</v>
      </c>
      <c r="O511" s="251" t="s">
        <v>631</v>
      </c>
      <c r="P511" s="251" t="s">
        <v>708</v>
      </c>
      <c r="Q511" s="251" t="s">
        <v>709</v>
      </c>
      <c r="R511" s="251">
        <v>44367</v>
      </c>
      <c r="S511" s="251" t="s">
        <v>681</v>
      </c>
      <c r="T511" s="251" t="s">
        <v>682</v>
      </c>
      <c r="U511" s="251" t="s">
        <v>682</v>
      </c>
      <c r="V511" s="251" t="s">
        <v>581</v>
      </c>
      <c r="W511" s="251" t="s">
        <v>582</v>
      </c>
      <c r="X511" s="251" t="s">
        <v>551</v>
      </c>
      <c r="Y511" s="251" t="s">
        <v>552</v>
      </c>
      <c r="Z511" s="251" t="s">
        <v>564</v>
      </c>
      <c r="AA511" s="251" t="s">
        <v>565</v>
      </c>
      <c r="AB511" s="251" t="s">
        <v>569</v>
      </c>
      <c r="AC511" s="251" t="s">
        <v>570</v>
      </c>
      <c r="AD511" s="251" t="s">
        <v>603</v>
      </c>
      <c r="AE511" s="255">
        <v>183044</v>
      </c>
      <c r="AF511" s="251" t="str">
        <f t="shared" si="25"/>
        <v>5.</v>
      </c>
      <c r="AG511" s="251" t="str">
        <f t="shared" si="25"/>
        <v>2.</v>
      </c>
      <c r="AH511" s="251" t="str">
        <f t="shared" si="25"/>
        <v>3.</v>
      </c>
      <c r="AI511" s="251" t="str">
        <f t="shared" si="24"/>
        <v>2.</v>
      </c>
      <c r="AJ511" s="251" t="str">
        <f t="shared" si="24"/>
        <v>3.</v>
      </c>
      <c r="AK511" s="251" t="str">
        <f t="shared" si="24"/>
        <v>1.</v>
      </c>
      <c r="AL511" s="251" t="str">
        <f t="shared" si="24"/>
        <v>1.</v>
      </c>
      <c r="AM511" s="251" t="str">
        <f t="shared" si="23"/>
        <v>2.3.2.3.1.1.</v>
      </c>
    </row>
    <row r="512" spans="1:39">
      <c r="A512" s="251">
        <v>2022</v>
      </c>
      <c r="B512" s="251" t="s">
        <v>533</v>
      </c>
      <c r="C512" s="251" t="s">
        <v>534</v>
      </c>
      <c r="D512" s="251" t="s">
        <v>535</v>
      </c>
      <c r="E512" s="251" t="s">
        <v>536</v>
      </c>
      <c r="F512" s="251" t="s">
        <v>491</v>
      </c>
      <c r="G512" s="251" t="s">
        <v>537</v>
      </c>
      <c r="H512" s="251" t="s">
        <v>538</v>
      </c>
      <c r="I512" s="251" t="s">
        <v>706</v>
      </c>
      <c r="J512" s="251" t="s">
        <v>540</v>
      </c>
      <c r="K512" s="251" t="s">
        <v>707</v>
      </c>
      <c r="L512" s="251" t="s">
        <v>542</v>
      </c>
      <c r="M512" s="251" t="s">
        <v>543</v>
      </c>
      <c r="N512" s="251" t="s">
        <v>544</v>
      </c>
      <c r="O512" s="251" t="s">
        <v>631</v>
      </c>
      <c r="P512" s="251" t="s">
        <v>708</v>
      </c>
      <c r="Q512" s="251" t="s">
        <v>709</v>
      </c>
      <c r="R512" s="251">
        <v>44367</v>
      </c>
      <c r="S512" s="251" t="s">
        <v>681</v>
      </c>
      <c r="T512" s="251" t="s">
        <v>682</v>
      </c>
      <c r="U512" s="251" t="s">
        <v>682</v>
      </c>
      <c r="V512" s="251" t="s">
        <v>581</v>
      </c>
      <c r="W512" s="251" t="s">
        <v>582</v>
      </c>
      <c r="X512" s="251" t="s">
        <v>551</v>
      </c>
      <c r="Y512" s="251" t="s">
        <v>552</v>
      </c>
      <c r="Z512" s="251" t="s">
        <v>564</v>
      </c>
      <c r="AA512" s="251" t="s">
        <v>565</v>
      </c>
      <c r="AB512" s="251" t="s">
        <v>569</v>
      </c>
      <c r="AC512" s="251" t="s">
        <v>570</v>
      </c>
      <c r="AD512" s="251" t="s">
        <v>571</v>
      </c>
      <c r="AE512" s="255">
        <v>229074</v>
      </c>
      <c r="AF512" s="251" t="str">
        <f t="shared" si="25"/>
        <v>5.</v>
      </c>
      <c r="AG512" s="251" t="str">
        <f t="shared" si="25"/>
        <v>2.</v>
      </c>
      <c r="AH512" s="251" t="str">
        <f t="shared" si="25"/>
        <v>3.</v>
      </c>
      <c r="AI512" s="251" t="str">
        <f t="shared" si="24"/>
        <v>2.</v>
      </c>
      <c r="AJ512" s="251" t="str">
        <f t="shared" si="24"/>
        <v>3.</v>
      </c>
      <c r="AK512" s="251" t="str">
        <f t="shared" si="24"/>
        <v>1.</v>
      </c>
      <c r="AL512" s="251" t="str">
        <f t="shared" si="24"/>
        <v>2.</v>
      </c>
      <c r="AM512" s="251" t="str">
        <f t="shared" si="23"/>
        <v>2.3.2.3.1.2.</v>
      </c>
    </row>
    <row r="513" spans="1:39">
      <c r="A513" s="251">
        <v>2022</v>
      </c>
      <c r="B513" s="251" t="s">
        <v>533</v>
      </c>
      <c r="C513" s="251" t="s">
        <v>534</v>
      </c>
      <c r="D513" s="251" t="s">
        <v>535</v>
      </c>
      <c r="E513" s="251" t="s">
        <v>536</v>
      </c>
      <c r="F513" s="251" t="s">
        <v>491</v>
      </c>
      <c r="G513" s="251" t="s">
        <v>537</v>
      </c>
      <c r="H513" s="251" t="s">
        <v>538</v>
      </c>
      <c r="I513" s="251" t="s">
        <v>706</v>
      </c>
      <c r="J513" s="251" t="s">
        <v>540</v>
      </c>
      <c r="K513" s="251" t="s">
        <v>707</v>
      </c>
      <c r="L513" s="251" t="s">
        <v>542</v>
      </c>
      <c r="M513" s="251" t="s">
        <v>543</v>
      </c>
      <c r="N513" s="251" t="s">
        <v>544</v>
      </c>
      <c r="O513" s="251" t="s">
        <v>631</v>
      </c>
      <c r="P513" s="251" t="s">
        <v>708</v>
      </c>
      <c r="Q513" s="251" t="s">
        <v>709</v>
      </c>
      <c r="R513" s="251">
        <v>44367</v>
      </c>
      <c r="S513" s="251" t="s">
        <v>681</v>
      </c>
      <c r="T513" s="251" t="s">
        <v>682</v>
      </c>
      <c r="U513" s="251" t="s">
        <v>682</v>
      </c>
      <c r="V513" s="251" t="s">
        <v>581</v>
      </c>
      <c r="W513" s="251" t="s">
        <v>582</v>
      </c>
      <c r="X513" s="251" t="s">
        <v>551</v>
      </c>
      <c r="Y513" s="251" t="s">
        <v>552</v>
      </c>
      <c r="Z513" s="251" t="s">
        <v>564</v>
      </c>
      <c r="AA513" s="251" t="s">
        <v>565</v>
      </c>
      <c r="AB513" s="251" t="s">
        <v>572</v>
      </c>
      <c r="AC513" s="251" t="s">
        <v>573</v>
      </c>
      <c r="AD513" s="251" t="s">
        <v>574</v>
      </c>
      <c r="AE513" s="255">
        <v>11580</v>
      </c>
      <c r="AF513" s="251" t="str">
        <f t="shared" si="25"/>
        <v>5.</v>
      </c>
      <c r="AG513" s="251" t="str">
        <f t="shared" si="25"/>
        <v>2.</v>
      </c>
      <c r="AH513" s="251" t="str">
        <f t="shared" si="25"/>
        <v>3.</v>
      </c>
      <c r="AI513" s="251" t="str">
        <f t="shared" si="24"/>
        <v>2.</v>
      </c>
      <c r="AJ513" s="251" t="str">
        <f t="shared" si="24"/>
        <v>5.</v>
      </c>
      <c r="AK513" s="251" t="str">
        <f t="shared" si="24"/>
        <v>1.</v>
      </c>
      <c r="AL513" s="251" t="str">
        <f t="shared" si="24"/>
        <v>1.</v>
      </c>
      <c r="AM513" s="251" t="str">
        <f t="shared" si="23"/>
        <v>2.3.2.5.1.1.</v>
      </c>
    </row>
    <row r="514" spans="1:39">
      <c r="A514" s="251">
        <v>2022</v>
      </c>
      <c r="B514" s="251" t="s">
        <v>533</v>
      </c>
      <c r="C514" s="251" t="s">
        <v>534</v>
      </c>
      <c r="D514" s="251" t="s">
        <v>535</v>
      </c>
      <c r="E514" s="251" t="s">
        <v>536</v>
      </c>
      <c r="F514" s="251" t="s">
        <v>491</v>
      </c>
      <c r="G514" s="251" t="s">
        <v>537</v>
      </c>
      <c r="H514" s="251" t="s">
        <v>538</v>
      </c>
      <c r="I514" s="251" t="s">
        <v>706</v>
      </c>
      <c r="J514" s="251" t="s">
        <v>540</v>
      </c>
      <c r="K514" s="251" t="s">
        <v>707</v>
      </c>
      <c r="L514" s="251" t="s">
        <v>542</v>
      </c>
      <c r="M514" s="251" t="s">
        <v>543</v>
      </c>
      <c r="N514" s="251" t="s">
        <v>544</v>
      </c>
      <c r="O514" s="251" t="s">
        <v>631</v>
      </c>
      <c r="P514" s="251" t="s">
        <v>708</v>
      </c>
      <c r="Q514" s="251" t="s">
        <v>709</v>
      </c>
      <c r="R514" s="251">
        <v>44367</v>
      </c>
      <c r="S514" s="251" t="s">
        <v>681</v>
      </c>
      <c r="T514" s="251" t="s">
        <v>682</v>
      </c>
      <c r="U514" s="251" t="s">
        <v>682</v>
      </c>
      <c r="V514" s="251" t="s">
        <v>581</v>
      </c>
      <c r="W514" s="251" t="s">
        <v>582</v>
      </c>
      <c r="X514" s="251" t="s">
        <v>551</v>
      </c>
      <c r="Y514" s="251" t="s">
        <v>552</v>
      </c>
      <c r="Z514" s="251" t="s">
        <v>564</v>
      </c>
      <c r="AA514" s="251" t="s">
        <v>565</v>
      </c>
      <c r="AB514" s="251" t="s">
        <v>575</v>
      </c>
      <c r="AC514" s="251" t="s">
        <v>576</v>
      </c>
      <c r="AD514" s="251" t="s">
        <v>610</v>
      </c>
      <c r="AE514" s="255">
        <v>2246</v>
      </c>
      <c r="AF514" s="251" t="str">
        <f t="shared" si="25"/>
        <v>5.</v>
      </c>
      <c r="AG514" s="251" t="str">
        <f t="shared" si="25"/>
        <v>2.</v>
      </c>
      <c r="AH514" s="251" t="str">
        <f t="shared" si="25"/>
        <v>3.</v>
      </c>
      <c r="AI514" s="251" t="str">
        <f t="shared" si="24"/>
        <v>2.</v>
      </c>
      <c r="AJ514" s="251" t="str">
        <f t="shared" si="24"/>
        <v>6.</v>
      </c>
      <c r="AK514" s="251" t="str">
        <f t="shared" si="24"/>
        <v>3.</v>
      </c>
      <c r="AL514" s="251" t="str">
        <f t="shared" si="24"/>
        <v>2.</v>
      </c>
      <c r="AM514" s="251" t="str">
        <f t="shared" si="23"/>
        <v>2.3.2.6.3.2.</v>
      </c>
    </row>
    <row r="515" spans="1:39">
      <c r="A515" s="251">
        <v>2022</v>
      </c>
      <c r="B515" s="251" t="s">
        <v>533</v>
      </c>
      <c r="C515" s="251" t="s">
        <v>534</v>
      </c>
      <c r="D515" s="251" t="s">
        <v>535</v>
      </c>
      <c r="E515" s="251" t="s">
        <v>536</v>
      </c>
      <c r="F515" s="251" t="s">
        <v>491</v>
      </c>
      <c r="G515" s="251" t="s">
        <v>537</v>
      </c>
      <c r="H515" s="251" t="s">
        <v>538</v>
      </c>
      <c r="I515" s="251" t="s">
        <v>706</v>
      </c>
      <c r="J515" s="251" t="s">
        <v>540</v>
      </c>
      <c r="K515" s="251" t="s">
        <v>707</v>
      </c>
      <c r="L515" s="251" t="s">
        <v>542</v>
      </c>
      <c r="M515" s="251" t="s">
        <v>543</v>
      </c>
      <c r="N515" s="251" t="s">
        <v>544</v>
      </c>
      <c r="O515" s="251" t="s">
        <v>631</v>
      </c>
      <c r="P515" s="251" t="s">
        <v>708</v>
      </c>
      <c r="Q515" s="251" t="s">
        <v>709</v>
      </c>
      <c r="R515" s="251">
        <v>44367</v>
      </c>
      <c r="S515" s="251" t="s">
        <v>681</v>
      </c>
      <c r="T515" s="251" t="s">
        <v>682</v>
      </c>
      <c r="U515" s="251" t="s">
        <v>682</v>
      </c>
      <c r="V515" s="251" t="s">
        <v>581</v>
      </c>
      <c r="W515" s="251" t="s">
        <v>582</v>
      </c>
      <c r="X515" s="251" t="s">
        <v>551</v>
      </c>
      <c r="Y515" s="251" t="s">
        <v>552</v>
      </c>
      <c r="Z515" s="251" t="s">
        <v>564</v>
      </c>
      <c r="AA515" s="251" t="s">
        <v>565</v>
      </c>
      <c r="AB515" s="251" t="s">
        <v>575</v>
      </c>
      <c r="AC515" s="251" t="s">
        <v>576</v>
      </c>
      <c r="AD515" s="251" t="s">
        <v>611</v>
      </c>
      <c r="AE515" s="255">
        <v>220</v>
      </c>
      <c r="AF515" s="251" t="str">
        <f t="shared" si="25"/>
        <v>5.</v>
      </c>
      <c r="AG515" s="251" t="str">
        <f t="shared" si="25"/>
        <v>2.</v>
      </c>
      <c r="AH515" s="251" t="str">
        <f t="shared" si="25"/>
        <v>3.</v>
      </c>
      <c r="AI515" s="251" t="str">
        <f t="shared" si="24"/>
        <v>2.</v>
      </c>
      <c r="AJ515" s="251" t="str">
        <f t="shared" si="24"/>
        <v>6.</v>
      </c>
      <c r="AK515" s="251" t="str">
        <f t="shared" si="24"/>
        <v>3.</v>
      </c>
      <c r="AL515" s="251" t="str">
        <f t="shared" si="24"/>
        <v>3.</v>
      </c>
      <c r="AM515" s="251" t="str">
        <f t="shared" ref="AM515:AM578" si="26">CONCATENATE(AG515,AH515,AI515,AJ515,AK515,AL515)</f>
        <v>2.3.2.6.3.3.</v>
      </c>
    </row>
    <row r="516" spans="1:39">
      <c r="A516" s="251">
        <v>2022</v>
      </c>
      <c r="B516" s="251" t="s">
        <v>533</v>
      </c>
      <c r="C516" s="251" t="s">
        <v>534</v>
      </c>
      <c r="D516" s="251" t="s">
        <v>535</v>
      </c>
      <c r="E516" s="251" t="s">
        <v>536</v>
      </c>
      <c r="F516" s="251" t="s">
        <v>491</v>
      </c>
      <c r="G516" s="251" t="s">
        <v>537</v>
      </c>
      <c r="H516" s="251" t="s">
        <v>538</v>
      </c>
      <c r="I516" s="251" t="s">
        <v>706</v>
      </c>
      <c r="J516" s="251" t="s">
        <v>540</v>
      </c>
      <c r="K516" s="251" t="s">
        <v>707</v>
      </c>
      <c r="L516" s="251" t="s">
        <v>542</v>
      </c>
      <c r="M516" s="251" t="s">
        <v>543</v>
      </c>
      <c r="N516" s="251" t="s">
        <v>544</v>
      </c>
      <c r="O516" s="251" t="s">
        <v>631</v>
      </c>
      <c r="P516" s="251" t="s">
        <v>708</v>
      </c>
      <c r="Q516" s="251" t="s">
        <v>709</v>
      </c>
      <c r="R516" s="251">
        <v>44367</v>
      </c>
      <c r="S516" s="251" t="s">
        <v>681</v>
      </c>
      <c r="T516" s="251" t="s">
        <v>682</v>
      </c>
      <c r="U516" s="251" t="s">
        <v>682</v>
      </c>
      <c r="V516" s="251" t="s">
        <v>581</v>
      </c>
      <c r="W516" s="251" t="s">
        <v>582</v>
      </c>
      <c r="X516" s="251" t="s">
        <v>551</v>
      </c>
      <c r="Y516" s="251" t="s">
        <v>552</v>
      </c>
      <c r="Z516" s="251" t="s">
        <v>564</v>
      </c>
      <c r="AA516" s="251" t="s">
        <v>565</v>
      </c>
      <c r="AB516" s="251" t="s">
        <v>575</v>
      </c>
      <c r="AC516" s="251" t="s">
        <v>576</v>
      </c>
      <c r="AD516" s="251" t="s">
        <v>577</v>
      </c>
      <c r="AE516" s="255">
        <v>7807</v>
      </c>
      <c r="AF516" s="251" t="str">
        <f t="shared" si="25"/>
        <v>5.</v>
      </c>
      <c r="AG516" s="251" t="str">
        <f t="shared" si="25"/>
        <v>2.</v>
      </c>
      <c r="AH516" s="251" t="str">
        <f t="shared" si="25"/>
        <v>3.</v>
      </c>
      <c r="AI516" s="251" t="str">
        <f t="shared" si="24"/>
        <v>2.</v>
      </c>
      <c r="AJ516" s="251" t="str">
        <f t="shared" si="24"/>
        <v>6.</v>
      </c>
      <c r="AK516" s="251" t="str">
        <f t="shared" si="24"/>
        <v>3.</v>
      </c>
      <c r="AL516" s="251" t="str">
        <f t="shared" si="24"/>
        <v>4.</v>
      </c>
      <c r="AM516" s="251" t="str">
        <f t="shared" si="26"/>
        <v>2.3.2.6.3.4.</v>
      </c>
    </row>
    <row r="517" spans="1:39">
      <c r="A517" s="251">
        <v>2022</v>
      </c>
      <c r="B517" s="251" t="s">
        <v>533</v>
      </c>
      <c r="C517" s="251" t="s">
        <v>534</v>
      </c>
      <c r="D517" s="251" t="s">
        <v>535</v>
      </c>
      <c r="E517" s="251" t="s">
        <v>536</v>
      </c>
      <c r="F517" s="251" t="s">
        <v>491</v>
      </c>
      <c r="G517" s="251" t="s">
        <v>537</v>
      </c>
      <c r="H517" s="251" t="s">
        <v>538</v>
      </c>
      <c r="I517" s="251" t="s">
        <v>706</v>
      </c>
      <c r="J517" s="251" t="s">
        <v>540</v>
      </c>
      <c r="K517" s="251" t="s">
        <v>707</v>
      </c>
      <c r="L517" s="251" t="s">
        <v>542</v>
      </c>
      <c r="M517" s="251" t="s">
        <v>543</v>
      </c>
      <c r="N517" s="251" t="s">
        <v>544</v>
      </c>
      <c r="O517" s="251" t="s">
        <v>631</v>
      </c>
      <c r="P517" s="251" t="s">
        <v>708</v>
      </c>
      <c r="Q517" s="251" t="s">
        <v>709</v>
      </c>
      <c r="R517" s="251">
        <v>44367</v>
      </c>
      <c r="S517" s="251" t="s">
        <v>681</v>
      </c>
      <c r="T517" s="251" t="s">
        <v>682</v>
      </c>
      <c r="U517" s="251" t="s">
        <v>682</v>
      </c>
      <c r="V517" s="251" t="s">
        <v>581</v>
      </c>
      <c r="W517" s="251" t="s">
        <v>582</v>
      </c>
      <c r="X517" s="251" t="s">
        <v>551</v>
      </c>
      <c r="Y517" s="251" t="s">
        <v>552</v>
      </c>
      <c r="Z517" s="251" t="s">
        <v>564</v>
      </c>
      <c r="AA517" s="251" t="s">
        <v>565</v>
      </c>
      <c r="AB517" s="251" t="s">
        <v>575</v>
      </c>
      <c r="AC517" s="251" t="s">
        <v>576</v>
      </c>
      <c r="AD517" s="251" t="s">
        <v>612</v>
      </c>
      <c r="AE517" s="255">
        <v>3406</v>
      </c>
      <c r="AF517" s="251" t="str">
        <f t="shared" si="25"/>
        <v>5.</v>
      </c>
      <c r="AG517" s="251" t="str">
        <f t="shared" si="25"/>
        <v>2.</v>
      </c>
      <c r="AH517" s="251" t="str">
        <f t="shared" si="25"/>
        <v>3.</v>
      </c>
      <c r="AI517" s="251" t="str">
        <f t="shared" si="24"/>
        <v>2.</v>
      </c>
      <c r="AJ517" s="251" t="str">
        <f t="shared" si="24"/>
        <v>6.</v>
      </c>
      <c r="AK517" s="251" t="str">
        <f t="shared" si="24"/>
        <v>3.</v>
      </c>
      <c r="AL517" s="251" t="str">
        <f t="shared" si="24"/>
        <v>99</v>
      </c>
      <c r="AM517" s="251" t="str">
        <f t="shared" si="26"/>
        <v>2.3.2.6.3.99</v>
      </c>
    </row>
    <row r="518" spans="1:39">
      <c r="A518" s="251">
        <v>2022</v>
      </c>
      <c r="B518" s="251" t="s">
        <v>533</v>
      </c>
      <c r="C518" s="251" t="s">
        <v>534</v>
      </c>
      <c r="D518" s="251" t="s">
        <v>535</v>
      </c>
      <c r="E518" s="251" t="s">
        <v>536</v>
      </c>
      <c r="F518" s="251" t="s">
        <v>491</v>
      </c>
      <c r="G518" s="251" t="s">
        <v>537</v>
      </c>
      <c r="H518" s="251" t="s">
        <v>538</v>
      </c>
      <c r="I518" s="251" t="s">
        <v>706</v>
      </c>
      <c r="J518" s="251" t="s">
        <v>540</v>
      </c>
      <c r="K518" s="251" t="s">
        <v>707</v>
      </c>
      <c r="L518" s="251" t="s">
        <v>542</v>
      </c>
      <c r="M518" s="251" t="s">
        <v>543</v>
      </c>
      <c r="N518" s="251" t="s">
        <v>544</v>
      </c>
      <c r="O518" s="251" t="s">
        <v>631</v>
      </c>
      <c r="P518" s="251" t="s">
        <v>708</v>
      </c>
      <c r="Q518" s="251" t="s">
        <v>709</v>
      </c>
      <c r="R518" s="251">
        <v>44367</v>
      </c>
      <c r="S518" s="251" t="s">
        <v>681</v>
      </c>
      <c r="T518" s="251" t="s">
        <v>682</v>
      </c>
      <c r="U518" s="251" t="s">
        <v>682</v>
      </c>
      <c r="V518" s="251" t="s">
        <v>581</v>
      </c>
      <c r="W518" s="251" t="s">
        <v>582</v>
      </c>
      <c r="X518" s="251" t="s">
        <v>551</v>
      </c>
      <c r="Y518" s="251" t="s">
        <v>552</v>
      </c>
      <c r="Z518" s="251" t="s">
        <v>564</v>
      </c>
      <c r="AA518" s="251" t="s">
        <v>565</v>
      </c>
      <c r="AB518" s="251" t="s">
        <v>613</v>
      </c>
      <c r="AC518" s="251" t="s">
        <v>614</v>
      </c>
      <c r="AD518" s="251" t="s">
        <v>614</v>
      </c>
      <c r="AE518" s="255">
        <v>387914</v>
      </c>
      <c r="AF518" s="251" t="str">
        <f t="shared" si="25"/>
        <v>5.</v>
      </c>
      <c r="AG518" s="251" t="str">
        <f t="shared" si="25"/>
        <v>2.</v>
      </c>
      <c r="AH518" s="251" t="str">
        <f t="shared" si="25"/>
        <v>3.</v>
      </c>
      <c r="AI518" s="251" t="str">
        <f t="shared" si="24"/>
        <v>2.</v>
      </c>
      <c r="AJ518" s="251" t="str">
        <f t="shared" si="24"/>
        <v>8.</v>
      </c>
      <c r="AK518" s="251" t="str">
        <f t="shared" si="24"/>
        <v>1.</v>
      </c>
      <c r="AL518" s="251" t="str">
        <f t="shared" si="24"/>
        <v>1.</v>
      </c>
      <c r="AM518" s="251" t="str">
        <f t="shared" si="26"/>
        <v>2.3.2.8.1.1.</v>
      </c>
    </row>
    <row r="519" spans="1:39">
      <c r="A519" s="251">
        <v>2022</v>
      </c>
      <c r="B519" s="251" t="s">
        <v>533</v>
      </c>
      <c r="C519" s="251" t="s">
        <v>534</v>
      </c>
      <c r="D519" s="251" t="s">
        <v>535</v>
      </c>
      <c r="E519" s="251" t="s">
        <v>536</v>
      </c>
      <c r="F519" s="251" t="s">
        <v>491</v>
      </c>
      <c r="G519" s="251" t="s">
        <v>537</v>
      </c>
      <c r="H519" s="251" t="s">
        <v>538</v>
      </c>
      <c r="I519" s="251" t="s">
        <v>706</v>
      </c>
      <c r="J519" s="251" t="s">
        <v>540</v>
      </c>
      <c r="K519" s="251" t="s">
        <v>707</v>
      </c>
      <c r="L519" s="251" t="s">
        <v>542</v>
      </c>
      <c r="M519" s="251" t="s">
        <v>543</v>
      </c>
      <c r="N519" s="251" t="s">
        <v>544</v>
      </c>
      <c r="O519" s="251" t="s">
        <v>631</v>
      </c>
      <c r="P519" s="251" t="s">
        <v>708</v>
      </c>
      <c r="Q519" s="251" t="s">
        <v>709</v>
      </c>
      <c r="R519" s="251">
        <v>44367</v>
      </c>
      <c r="S519" s="251" t="s">
        <v>681</v>
      </c>
      <c r="T519" s="251" t="s">
        <v>682</v>
      </c>
      <c r="U519" s="251" t="s">
        <v>682</v>
      </c>
      <c r="V519" s="251" t="s">
        <v>581</v>
      </c>
      <c r="W519" s="251" t="s">
        <v>582</v>
      </c>
      <c r="X519" s="251" t="s">
        <v>551</v>
      </c>
      <c r="Y519" s="251" t="s">
        <v>552</v>
      </c>
      <c r="Z519" s="251" t="s">
        <v>564</v>
      </c>
      <c r="AA519" s="251" t="s">
        <v>565</v>
      </c>
      <c r="AB519" s="251" t="s">
        <v>613</v>
      </c>
      <c r="AC519" s="251" t="s">
        <v>614</v>
      </c>
      <c r="AD519" s="251" t="s">
        <v>615</v>
      </c>
      <c r="AE519" s="255">
        <v>32093</v>
      </c>
      <c r="AF519" s="251" t="str">
        <f t="shared" si="25"/>
        <v>5.</v>
      </c>
      <c r="AG519" s="251" t="str">
        <f t="shared" si="25"/>
        <v>2.</v>
      </c>
      <c r="AH519" s="251" t="str">
        <f t="shared" si="25"/>
        <v>3.</v>
      </c>
      <c r="AI519" s="251" t="str">
        <f t="shared" si="24"/>
        <v>2.</v>
      </c>
      <c r="AJ519" s="251" t="str">
        <f t="shared" si="24"/>
        <v>8.</v>
      </c>
      <c r="AK519" s="251" t="str">
        <f t="shared" si="24"/>
        <v>1.</v>
      </c>
      <c r="AL519" s="251" t="str">
        <f t="shared" si="24"/>
        <v>2.</v>
      </c>
      <c r="AM519" s="251" t="str">
        <f t="shared" si="26"/>
        <v>2.3.2.8.1.2.</v>
      </c>
    </row>
    <row r="520" spans="1:39">
      <c r="A520" s="251">
        <v>2022</v>
      </c>
      <c r="B520" s="251" t="s">
        <v>533</v>
      </c>
      <c r="C520" s="251" t="s">
        <v>534</v>
      </c>
      <c r="D520" s="251" t="s">
        <v>535</v>
      </c>
      <c r="E520" s="251" t="s">
        <v>536</v>
      </c>
      <c r="F520" s="251" t="s">
        <v>491</v>
      </c>
      <c r="G520" s="251" t="s">
        <v>537</v>
      </c>
      <c r="H520" s="251" t="s">
        <v>538</v>
      </c>
      <c r="I520" s="251" t="s">
        <v>706</v>
      </c>
      <c r="J520" s="251" t="s">
        <v>540</v>
      </c>
      <c r="K520" s="251" t="s">
        <v>707</v>
      </c>
      <c r="L520" s="251" t="s">
        <v>542</v>
      </c>
      <c r="M520" s="251" t="s">
        <v>543</v>
      </c>
      <c r="N520" s="251" t="s">
        <v>544</v>
      </c>
      <c r="O520" s="251" t="s">
        <v>631</v>
      </c>
      <c r="P520" s="251" t="s">
        <v>708</v>
      </c>
      <c r="Q520" s="251" t="s">
        <v>709</v>
      </c>
      <c r="R520" s="251">
        <v>44367</v>
      </c>
      <c r="S520" s="251" t="s">
        <v>681</v>
      </c>
      <c r="T520" s="251" t="s">
        <v>682</v>
      </c>
      <c r="U520" s="251" t="s">
        <v>682</v>
      </c>
      <c r="V520" s="251" t="s">
        <v>581</v>
      </c>
      <c r="W520" s="251" t="s">
        <v>582</v>
      </c>
      <c r="X520" s="251" t="s">
        <v>551</v>
      </c>
      <c r="Y520" s="251" t="s">
        <v>552</v>
      </c>
      <c r="Z520" s="251" t="s">
        <v>564</v>
      </c>
      <c r="AA520" s="251" t="s">
        <v>565</v>
      </c>
      <c r="AB520" s="251" t="s">
        <v>613</v>
      </c>
      <c r="AC520" s="251" t="s">
        <v>614</v>
      </c>
      <c r="AD520" s="251" t="s">
        <v>616</v>
      </c>
      <c r="AE520" s="255">
        <v>12000</v>
      </c>
      <c r="AF520" s="251" t="str">
        <f t="shared" si="25"/>
        <v>5.</v>
      </c>
      <c r="AG520" s="251" t="str">
        <f t="shared" si="25"/>
        <v>2.</v>
      </c>
      <c r="AH520" s="251" t="str">
        <f t="shared" si="25"/>
        <v>3.</v>
      </c>
      <c r="AI520" s="251" t="str">
        <f t="shared" si="24"/>
        <v>2.</v>
      </c>
      <c r="AJ520" s="251" t="str">
        <f t="shared" si="24"/>
        <v>8.</v>
      </c>
      <c r="AK520" s="251" t="str">
        <f t="shared" si="24"/>
        <v>1.</v>
      </c>
      <c r="AL520" s="251" t="str">
        <f t="shared" si="24"/>
        <v>4.</v>
      </c>
      <c r="AM520" s="251" t="str">
        <f t="shared" si="26"/>
        <v>2.3.2.8.1.4.</v>
      </c>
    </row>
    <row r="521" spans="1:39">
      <c r="A521" s="251">
        <v>2022</v>
      </c>
      <c r="B521" s="251" t="s">
        <v>533</v>
      </c>
      <c r="C521" s="251" t="s">
        <v>534</v>
      </c>
      <c r="D521" s="251" t="s">
        <v>535</v>
      </c>
      <c r="E521" s="251" t="s">
        <v>536</v>
      </c>
      <c r="F521" s="251" t="s">
        <v>491</v>
      </c>
      <c r="G521" s="251" t="s">
        <v>537</v>
      </c>
      <c r="H521" s="251" t="s">
        <v>538</v>
      </c>
      <c r="I521" s="251" t="s">
        <v>706</v>
      </c>
      <c r="J521" s="251" t="s">
        <v>540</v>
      </c>
      <c r="K521" s="251" t="s">
        <v>707</v>
      </c>
      <c r="L521" s="251" t="s">
        <v>542</v>
      </c>
      <c r="M521" s="251" t="s">
        <v>543</v>
      </c>
      <c r="N521" s="251" t="s">
        <v>544</v>
      </c>
      <c r="O521" s="251" t="s">
        <v>631</v>
      </c>
      <c r="P521" s="251" t="s">
        <v>708</v>
      </c>
      <c r="Q521" s="251" t="s">
        <v>709</v>
      </c>
      <c r="R521" s="251">
        <v>44367</v>
      </c>
      <c r="S521" s="251" t="s">
        <v>681</v>
      </c>
      <c r="T521" s="251" t="s">
        <v>682</v>
      </c>
      <c r="U521" s="251" t="s">
        <v>682</v>
      </c>
      <c r="V521" s="251" t="s">
        <v>581</v>
      </c>
      <c r="W521" s="251" t="s">
        <v>582</v>
      </c>
      <c r="X521" s="251" t="s">
        <v>551</v>
      </c>
      <c r="Y521" s="251" t="s">
        <v>552</v>
      </c>
      <c r="Z521" s="251" t="s">
        <v>617</v>
      </c>
      <c r="AA521" s="251" t="s">
        <v>618</v>
      </c>
      <c r="AB521" s="251" t="s">
        <v>619</v>
      </c>
      <c r="AC521" s="251" t="s">
        <v>620</v>
      </c>
      <c r="AD521" s="251" t="s">
        <v>621</v>
      </c>
      <c r="AE521" s="255">
        <v>1090</v>
      </c>
      <c r="AF521" s="251" t="str">
        <f t="shared" si="25"/>
        <v>5.</v>
      </c>
      <c r="AG521" s="251" t="str">
        <f t="shared" si="25"/>
        <v>2.</v>
      </c>
      <c r="AH521" s="251" t="str">
        <f t="shared" si="25"/>
        <v>5.</v>
      </c>
      <c r="AI521" s="251" t="str">
        <f t="shared" si="24"/>
        <v>4.</v>
      </c>
      <c r="AJ521" s="251" t="str">
        <f t="shared" si="24"/>
        <v>3.</v>
      </c>
      <c r="AK521" s="251" t="str">
        <f t="shared" si="24"/>
        <v>2.</v>
      </c>
      <c r="AL521" s="251" t="str">
        <f t="shared" si="24"/>
        <v>1.</v>
      </c>
      <c r="AM521" s="251" t="str">
        <f t="shared" si="26"/>
        <v>2.5.4.3.2.1.</v>
      </c>
    </row>
    <row r="522" spans="1:39">
      <c r="A522" s="251">
        <v>2022</v>
      </c>
      <c r="B522" s="251" t="s">
        <v>533</v>
      </c>
      <c r="C522" s="251" t="s">
        <v>534</v>
      </c>
      <c r="D522" s="251" t="s">
        <v>535</v>
      </c>
      <c r="E522" s="251" t="s">
        <v>536</v>
      </c>
      <c r="F522" s="251" t="s">
        <v>491</v>
      </c>
      <c r="G522" s="251" t="s">
        <v>537</v>
      </c>
      <c r="H522" s="251" t="s">
        <v>538</v>
      </c>
      <c r="I522" s="251" t="s">
        <v>706</v>
      </c>
      <c r="J522" s="251" t="s">
        <v>540</v>
      </c>
      <c r="K522" s="251" t="s">
        <v>707</v>
      </c>
      <c r="L522" s="251" t="s">
        <v>542</v>
      </c>
      <c r="M522" s="251" t="s">
        <v>543</v>
      </c>
      <c r="N522" s="251" t="s">
        <v>544</v>
      </c>
      <c r="O522" s="251" t="s">
        <v>683</v>
      </c>
      <c r="P522" s="251" t="s">
        <v>708</v>
      </c>
      <c r="Q522" s="251" t="s">
        <v>709</v>
      </c>
      <c r="R522" s="251">
        <v>118541</v>
      </c>
      <c r="S522" s="251" t="s">
        <v>684</v>
      </c>
      <c r="T522" s="251" t="s">
        <v>685</v>
      </c>
      <c r="U522" s="251" t="s">
        <v>685</v>
      </c>
      <c r="V522" s="251" t="s">
        <v>581</v>
      </c>
      <c r="W522" s="251" t="s">
        <v>582</v>
      </c>
      <c r="X522" s="251" t="s">
        <v>551</v>
      </c>
      <c r="Y522" s="251" t="s">
        <v>552</v>
      </c>
      <c r="Z522" s="251" t="s">
        <v>553</v>
      </c>
      <c r="AA522" s="251" t="s">
        <v>554</v>
      </c>
      <c r="AB522" s="251" t="s">
        <v>555</v>
      </c>
      <c r="AC522" s="251" t="s">
        <v>555</v>
      </c>
      <c r="AD522" s="251" t="s">
        <v>556</v>
      </c>
      <c r="AE522" s="255">
        <v>390570</v>
      </c>
      <c r="AF522" s="251" t="str">
        <f t="shared" si="25"/>
        <v>5.</v>
      </c>
      <c r="AG522" s="251" t="str">
        <f t="shared" si="25"/>
        <v>2.</v>
      </c>
      <c r="AH522" s="251" t="str">
        <f t="shared" si="25"/>
        <v>1.</v>
      </c>
      <c r="AI522" s="251" t="str">
        <f t="shared" si="24"/>
        <v>1.</v>
      </c>
      <c r="AJ522" s="251" t="str">
        <f t="shared" si="24"/>
        <v>1.</v>
      </c>
      <c r="AK522" s="251" t="str">
        <f t="shared" si="24"/>
        <v>1.</v>
      </c>
      <c r="AL522" s="251" t="str">
        <f t="shared" si="24"/>
        <v>4.</v>
      </c>
      <c r="AM522" s="251" t="str">
        <f t="shared" si="26"/>
        <v>2.1.1.1.1.4.</v>
      </c>
    </row>
    <row r="523" spans="1:39">
      <c r="A523" s="251">
        <v>2022</v>
      </c>
      <c r="B523" s="251" t="s">
        <v>533</v>
      </c>
      <c r="C523" s="251" t="s">
        <v>534</v>
      </c>
      <c r="D523" s="251" t="s">
        <v>535</v>
      </c>
      <c r="E523" s="251" t="s">
        <v>536</v>
      </c>
      <c r="F523" s="251" t="s">
        <v>491</v>
      </c>
      <c r="G523" s="251" t="s">
        <v>537</v>
      </c>
      <c r="H523" s="251" t="s">
        <v>538</v>
      </c>
      <c r="I523" s="251" t="s">
        <v>706</v>
      </c>
      <c r="J523" s="251" t="s">
        <v>540</v>
      </c>
      <c r="K523" s="251" t="s">
        <v>707</v>
      </c>
      <c r="L523" s="251" t="s">
        <v>542</v>
      </c>
      <c r="M523" s="251" t="s">
        <v>543</v>
      </c>
      <c r="N523" s="251" t="s">
        <v>544</v>
      </c>
      <c r="O523" s="251" t="s">
        <v>683</v>
      </c>
      <c r="P523" s="251" t="s">
        <v>708</v>
      </c>
      <c r="Q523" s="251" t="s">
        <v>709</v>
      </c>
      <c r="R523" s="251">
        <v>118541</v>
      </c>
      <c r="S523" s="251" t="s">
        <v>684</v>
      </c>
      <c r="T523" s="251" t="s">
        <v>685</v>
      </c>
      <c r="U523" s="251" t="s">
        <v>685</v>
      </c>
      <c r="V523" s="251" t="s">
        <v>581</v>
      </c>
      <c r="W523" s="251" t="s">
        <v>582</v>
      </c>
      <c r="X523" s="251" t="s">
        <v>551</v>
      </c>
      <c r="Y523" s="251" t="s">
        <v>552</v>
      </c>
      <c r="Z523" s="251" t="s">
        <v>553</v>
      </c>
      <c r="AA523" s="251" t="s">
        <v>554</v>
      </c>
      <c r="AB523" s="251" t="s">
        <v>557</v>
      </c>
      <c r="AC523" s="251" t="s">
        <v>558</v>
      </c>
      <c r="AD523" s="251" t="s">
        <v>559</v>
      </c>
      <c r="AE523" s="255">
        <v>63730</v>
      </c>
      <c r="AF523" s="251" t="str">
        <f t="shared" si="25"/>
        <v>5.</v>
      </c>
      <c r="AG523" s="251" t="str">
        <f t="shared" si="25"/>
        <v>2.</v>
      </c>
      <c r="AH523" s="251" t="str">
        <f t="shared" si="25"/>
        <v>1.</v>
      </c>
      <c r="AI523" s="251" t="str">
        <f t="shared" si="24"/>
        <v>1.</v>
      </c>
      <c r="AJ523" s="251" t="str">
        <f t="shared" si="24"/>
        <v>9.</v>
      </c>
      <c r="AK523" s="251" t="str">
        <f t="shared" si="24"/>
        <v>1.</v>
      </c>
      <c r="AL523" s="251" t="str">
        <f t="shared" si="24"/>
        <v>1.</v>
      </c>
      <c r="AM523" s="251" t="str">
        <f t="shared" si="26"/>
        <v>2.1.1.9.1.1.</v>
      </c>
    </row>
    <row r="524" spans="1:39">
      <c r="A524" s="251">
        <v>2022</v>
      </c>
      <c r="B524" s="251" t="s">
        <v>533</v>
      </c>
      <c r="C524" s="251" t="s">
        <v>534</v>
      </c>
      <c r="D524" s="251" t="s">
        <v>535</v>
      </c>
      <c r="E524" s="251" t="s">
        <v>536</v>
      </c>
      <c r="F524" s="251" t="s">
        <v>491</v>
      </c>
      <c r="G524" s="251" t="s">
        <v>537</v>
      </c>
      <c r="H524" s="251" t="s">
        <v>538</v>
      </c>
      <c r="I524" s="251" t="s">
        <v>706</v>
      </c>
      <c r="J524" s="251" t="s">
        <v>540</v>
      </c>
      <c r="K524" s="251" t="s">
        <v>707</v>
      </c>
      <c r="L524" s="251" t="s">
        <v>542</v>
      </c>
      <c r="M524" s="251" t="s">
        <v>543</v>
      </c>
      <c r="N524" s="251" t="s">
        <v>544</v>
      </c>
      <c r="O524" s="251" t="s">
        <v>683</v>
      </c>
      <c r="P524" s="251" t="s">
        <v>708</v>
      </c>
      <c r="Q524" s="251" t="s">
        <v>709</v>
      </c>
      <c r="R524" s="251">
        <v>118541</v>
      </c>
      <c r="S524" s="251" t="s">
        <v>684</v>
      </c>
      <c r="T524" s="251" t="s">
        <v>685</v>
      </c>
      <c r="U524" s="251" t="s">
        <v>685</v>
      </c>
      <c r="V524" s="251" t="s">
        <v>581</v>
      </c>
      <c r="W524" s="251" t="s">
        <v>582</v>
      </c>
      <c r="X524" s="251" t="s">
        <v>551</v>
      </c>
      <c r="Y524" s="251" t="s">
        <v>552</v>
      </c>
      <c r="Z524" s="251" t="s">
        <v>553</v>
      </c>
      <c r="AA524" s="251" t="s">
        <v>554</v>
      </c>
      <c r="AB524" s="251" t="s">
        <v>557</v>
      </c>
      <c r="AC524" s="251" t="s">
        <v>558</v>
      </c>
      <c r="AD524" s="251" t="s">
        <v>560</v>
      </c>
      <c r="AE524" s="255">
        <v>6910</v>
      </c>
      <c r="AF524" s="251" t="str">
        <f t="shared" si="25"/>
        <v>5.</v>
      </c>
      <c r="AG524" s="251" t="str">
        <f t="shared" si="25"/>
        <v>2.</v>
      </c>
      <c r="AH524" s="251" t="str">
        <f t="shared" si="25"/>
        <v>1.</v>
      </c>
      <c r="AI524" s="251" t="str">
        <f t="shared" si="24"/>
        <v>1.</v>
      </c>
      <c r="AJ524" s="251" t="str">
        <f t="shared" si="24"/>
        <v>9.</v>
      </c>
      <c r="AK524" s="251" t="str">
        <f t="shared" si="24"/>
        <v>1.</v>
      </c>
      <c r="AL524" s="251" t="str">
        <f t="shared" si="24"/>
        <v>3.</v>
      </c>
      <c r="AM524" s="251" t="str">
        <f t="shared" si="26"/>
        <v>2.1.1.9.1.3.</v>
      </c>
    </row>
    <row r="525" spans="1:39">
      <c r="A525" s="251">
        <v>2022</v>
      </c>
      <c r="B525" s="251" t="s">
        <v>533</v>
      </c>
      <c r="C525" s="251" t="s">
        <v>534</v>
      </c>
      <c r="D525" s="251" t="s">
        <v>535</v>
      </c>
      <c r="E525" s="251" t="s">
        <v>536</v>
      </c>
      <c r="F525" s="251" t="s">
        <v>491</v>
      </c>
      <c r="G525" s="251" t="s">
        <v>537</v>
      </c>
      <c r="H525" s="251" t="s">
        <v>538</v>
      </c>
      <c r="I525" s="251" t="s">
        <v>706</v>
      </c>
      <c r="J525" s="251" t="s">
        <v>540</v>
      </c>
      <c r="K525" s="251" t="s">
        <v>707</v>
      </c>
      <c r="L525" s="251" t="s">
        <v>542</v>
      </c>
      <c r="M525" s="251" t="s">
        <v>543</v>
      </c>
      <c r="N525" s="251" t="s">
        <v>544</v>
      </c>
      <c r="O525" s="251" t="s">
        <v>683</v>
      </c>
      <c r="P525" s="251" t="s">
        <v>708</v>
      </c>
      <c r="Q525" s="251" t="s">
        <v>709</v>
      </c>
      <c r="R525" s="251">
        <v>118541</v>
      </c>
      <c r="S525" s="251" t="s">
        <v>684</v>
      </c>
      <c r="T525" s="251" t="s">
        <v>685</v>
      </c>
      <c r="U525" s="251" t="s">
        <v>685</v>
      </c>
      <c r="V525" s="251" t="s">
        <v>581</v>
      </c>
      <c r="W525" s="251" t="s">
        <v>582</v>
      </c>
      <c r="X525" s="251" t="s">
        <v>551</v>
      </c>
      <c r="Y525" s="251" t="s">
        <v>552</v>
      </c>
      <c r="Z525" s="251" t="s">
        <v>553</v>
      </c>
      <c r="AA525" s="251" t="s">
        <v>554</v>
      </c>
      <c r="AB525" s="251" t="s">
        <v>557</v>
      </c>
      <c r="AC525" s="251" t="s">
        <v>583</v>
      </c>
      <c r="AD525" s="251" t="s">
        <v>584</v>
      </c>
      <c r="AE525" s="255">
        <v>37176</v>
      </c>
      <c r="AF525" s="251" t="str">
        <f t="shared" si="25"/>
        <v>5.</v>
      </c>
      <c r="AG525" s="251" t="str">
        <f t="shared" si="25"/>
        <v>2.</v>
      </c>
      <c r="AH525" s="251" t="str">
        <f t="shared" si="25"/>
        <v>1.</v>
      </c>
      <c r="AI525" s="251" t="str">
        <f t="shared" si="24"/>
        <v>1.</v>
      </c>
      <c r="AJ525" s="251" t="str">
        <f t="shared" si="24"/>
        <v>9.</v>
      </c>
      <c r="AK525" s="251" t="str">
        <f t="shared" si="24"/>
        <v>2.</v>
      </c>
      <c r="AL525" s="251" t="str">
        <f t="shared" si="24"/>
        <v>1.</v>
      </c>
      <c r="AM525" s="251" t="str">
        <f t="shared" si="26"/>
        <v>2.1.1.9.2.1.</v>
      </c>
    </row>
    <row r="526" spans="1:39">
      <c r="A526" s="251">
        <v>2022</v>
      </c>
      <c r="B526" s="251" t="s">
        <v>533</v>
      </c>
      <c r="C526" s="251" t="s">
        <v>534</v>
      </c>
      <c r="D526" s="251" t="s">
        <v>535</v>
      </c>
      <c r="E526" s="251" t="s">
        <v>536</v>
      </c>
      <c r="F526" s="251" t="s">
        <v>491</v>
      </c>
      <c r="G526" s="251" t="s">
        <v>537</v>
      </c>
      <c r="H526" s="251" t="s">
        <v>538</v>
      </c>
      <c r="I526" s="251" t="s">
        <v>706</v>
      </c>
      <c r="J526" s="251" t="s">
        <v>540</v>
      </c>
      <c r="K526" s="251" t="s">
        <v>707</v>
      </c>
      <c r="L526" s="251" t="s">
        <v>542</v>
      </c>
      <c r="M526" s="251" t="s">
        <v>543</v>
      </c>
      <c r="N526" s="251" t="s">
        <v>544</v>
      </c>
      <c r="O526" s="251" t="s">
        <v>683</v>
      </c>
      <c r="P526" s="251" t="s">
        <v>708</v>
      </c>
      <c r="Q526" s="251" t="s">
        <v>709</v>
      </c>
      <c r="R526" s="251">
        <v>118541</v>
      </c>
      <c r="S526" s="251" t="s">
        <v>684</v>
      </c>
      <c r="T526" s="251" t="s">
        <v>685</v>
      </c>
      <c r="U526" s="251" t="s">
        <v>685</v>
      </c>
      <c r="V526" s="251" t="s">
        <v>581</v>
      </c>
      <c r="W526" s="251" t="s">
        <v>582</v>
      </c>
      <c r="X526" s="251" t="s">
        <v>551</v>
      </c>
      <c r="Y526" s="251" t="s">
        <v>552</v>
      </c>
      <c r="Z526" s="251" t="s">
        <v>553</v>
      </c>
      <c r="AA526" s="251" t="s">
        <v>554</v>
      </c>
      <c r="AB526" s="251" t="s">
        <v>557</v>
      </c>
      <c r="AC526" s="251" t="s">
        <v>585</v>
      </c>
      <c r="AD526" s="251" t="s">
        <v>586</v>
      </c>
      <c r="AE526" s="255">
        <v>5736</v>
      </c>
      <c r="AF526" s="251" t="str">
        <f t="shared" si="25"/>
        <v>5.</v>
      </c>
      <c r="AG526" s="251" t="str">
        <f t="shared" si="25"/>
        <v>2.</v>
      </c>
      <c r="AH526" s="251" t="str">
        <f t="shared" si="25"/>
        <v>1.</v>
      </c>
      <c r="AI526" s="251" t="str">
        <f t="shared" si="24"/>
        <v>1.</v>
      </c>
      <c r="AJ526" s="251" t="str">
        <f t="shared" si="24"/>
        <v>9.</v>
      </c>
      <c r="AK526" s="251" t="str">
        <f t="shared" si="24"/>
        <v>3.</v>
      </c>
      <c r="AL526" s="251" t="str">
        <f t="shared" si="24"/>
        <v>99</v>
      </c>
      <c r="AM526" s="251" t="str">
        <f t="shared" si="26"/>
        <v>2.1.1.9.3.99</v>
      </c>
    </row>
    <row r="527" spans="1:39">
      <c r="A527" s="251">
        <v>2022</v>
      </c>
      <c r="B527" s="251" t="s">
        <v>533</v>
      </c>
      <c r="C527" s="251" t="s">
        <v>534</v>
      </c>
      <c r="D527" s="251" t="s">
        <v>535</v>
      </c>
      <c r="E527" s="251" t="s">
        <v>536</v>
      </c>
      <c r="F527" s="251" t="s">
        <v>491</v>
      </c>
      <c r="G527" s="251" t="s">
        <v>537</v>
      </c>
      <c r="H527" s="251" t="s">
        <v>538</v>
      </c>
      <c r="I527" s="251" t="s">
        <v>706</v>
      </c>
      <c r="J527" s="251" t="s">
        <v>540</v>
      </c>
      <c r="K527" s="251" t="s">
        <v>707</v>
      </c>
      <c r="L527" s="251" t="s">
        <v>542</v>
      </c>
      <c r="M527" s="251" t="s">
        <v>543</v>
      </c>
      <c r="N527" s="251" t="s">
        <v>544</v>
      </c>
      <c r="O527" s="251" t="s">
        <v>683</v>
      </c>
      <c r="P527" s="251" t="s">
        <v>708</v>
      </c>
      <c r="Q527" s="251" t="s">
        <v>709</v>
      </c>
      <c r="R527" s="251">
        <v>118541</v>
      </c>
      <c r="S527" s="251" t="s">
        <v>684</v>
      </c>
      <c r="T527" s="251" t="s">
        <v>685</v>
      </c>
      <c r="U527" s="251" t="s">
        <v>685</v>
      </c>
      <c r="V527" s="251" t="s">
        <v>581</v>
      </c>
      <c r="W527" s="251" t="s">
        <v>582</v>
      </c>
      <c r="X527" s="251" t="s">
        <v>551</v>
      </c>
      <c r="Y527" s="251" t="s">
        <v>552</v>
      </c>
      <c r="Z527" s="251" t="s">
        <v>553</v>
      </c>
      <c r="AA527" s="251" t="s">
        <v>561</v>
      </c>
      <c r="AB527" s="251" t="s">
        <v>562</v>
      </c>
      <c r="AC527" s="251" t="s">
        <v>562</v>
      </c>
      <c r="AD527" s="251" t="s">
        <v>563</v>
      </c>
      <c r="AE527" s="255">
        <v>34414</v>
      </c>
      <c r="AF527" s="251" t="str">
        <f t="shared" si="25"/>
        <v>5.</v>
      </c>
      <c r="AG527" s="251" t="str">
        <f t="shared" si="25"/>
        <v>2.</v>
      </c>
      <c r="AH527" s="251" t="str">
        <f t="shared" si="25"/>
        <v>1.</v>
      </c>
      <c r="AI527" s="251" t="str">
        <f t="shared" si="24"/>
        <v>3.</v>
      </c>
      <c r="AJ527" s="251" t="str">
        <f t="shared" si="24"/>
        <v>1.</v>
      </c>
      <c r="AK527" s="251" t="str">
        <f t="shared" si="24"/>
        <v>1.</v>
      </c>
      <c r="AL527" s="251" t="str">
        <f t="shared" si="24"/>
        <v>5.</v>
      </c>
      <c r="AM527" s="251" t="str">
        <f t="shared" si="26"/>
        <v>2.1.3.1.1.5.</v>
      </c>
    </row>
    <row r="528" spans="1:39">
      <c r="A528" s="251">
        <v>2022</v>
      </c>
      <c r="B528" s="251" t="s">
        <v>533</v>
      </c>
      <c r="C528" s="251" t="s">
        <v>534</v>
      </c>
      <c r="D528" s="251" t="s">
        <v>535</v>
      </c>
      <c r="E528" s="251" t="s">
        <v>536</v>
      </c>
      <c r="F528" s="251" t="s">
        <v>491</v>
      </c>
      <c r="G528" s="251" t="s">
        <v>537</v>
      </c>
      <c r="H528" s="251" t="s">
        <v>538</v>
      </c>
      <c r="I528" s="251" t="s">
        <v>706</v>
      </c>
      <c r="J528" s="251" t="s">
        <v>540</v>
      </c>
      <c r="K528" s="251" t="s">
        <v>707</v>
      </c>
      <c r="L528" s="251" t="s">
        <v>542</v>
      </c>
      <c r="M528" s="251" t="s">
        <v>543</v>
      </c>
      <c r="N528" s="251" t="s">
        <v>544</v>
      </c>
      <c r="O528" s="251" t="s">
        <v>683</v>
      </c>
      <c r="P528" s="251" t="s">
        <v>708</v>
      </c>
      <c r="Q528" s="251" t="s">
        <v>709</v>
      </c>
      <c r="R528" s="251">
        <v>118541</v>
      </c>
      <c r="S528" s="251" t="s">
        <v>684</v>
      </c>
      <c r="T528" s="251" t="s">
        <v>685</v>
      </c>
      <c r="U528" s="251" t="s">
        <v>685</v>
      </c>
      <c r="V528" s="251" t="s">
        <v>581</v>
      </c>
      <c r="W528" s="251" t="s">
        <v>582</v>
      </c>
      <c r="X528" s="251" t="s">
        <v>551</v>
      </c>
      <c r="Y528" s="251" t="s">
        <v>552</v>
      </c>
      <c r="Z528" s="251" t="s">
        <v>564</v>
      </c>
      <c r="AA528" s="251" t="s">
        <v>587</v>
      </c>
      <c r="AB528" s="251" t="s">
        <v>588</v>
      </c>
      <c r="AC528" s="251" t="s">
        <v>589</v>
      </c>
      <c r="AD528" s="251" t="s">
        <v>590</v>
      </c>
      <c r="AE528" s="255">
        <v>6600</v>
      </c>
      <c r="AF528" s="251" t="str">
        <f t="shared" si="25"/>
        <v>5.</v>
      </c>
      <c r="AG528" s="251" t="str">
        <f t="shared" si="25"/>
        <v>2.</v>
      </c>
      <c r="AH528" s="251" t="str">
        <f t="shared" si="25"/>
        <v>3.</v>
      </c>
      <c r="AI528" s="251" t="str">
        <f t="shared" si="24"/>
        <v>1.</v>
      </c>
      <c r="AJ528" s="251" t="str">
        <f t="shared" si="24"/>
        <v>3.</v>
      </c>
      <c r="AK528" s="251" t="str">
        <f t="shared" si="24"/>
        <v>1.</v>
      </c>
      <c r="AL528" s="251" t="str">
        <f t="shared" si="24"/>
        <v>1.</v>
      </c>
      <c r="AM528" s="251" t="str">
        <f t="shared" si="26"/>
        <v>2.3.1.3.1.1.</v>
      </c>
    </row>
    <row r="529" spans="1:39">
      <c r="A529" s="251">
        <v>2022</v>
      </c>
      <c r="B529" s="251" t="s">
        <v>533</v>
      </c>
      <c r="C529" s="251" t="s">
        <v>534</v>
      </c>
      <c r="D529" s="251" t="s">
        <v>535</v>
      </c>
      <c r="E529" s="251" t="s">
        <v>536</v>
      </c>
      <c r="F529" s="251" t="s">
        <v>491</v>
      </c>
      <c r="G529" s="251" t="s">
        <v>537</v>
      </c>
      <c r="H529" s="251" t="s">
        <v>538</v>
      </c>
      <c r="I529" s="251" t="s">
        <v>706</v>
      </c>
      <c r="J529" s="251" t="s">
        <v>540</v>
      </c>
      <c r="K529" s="251" t="s">
        <v>707</v>
      </c>
      <c r="L529" s="251" t="s">
        <v>542</v>
      </c>
      <c r="M529" s="251" t="s">
        <v>543</v>
      </c>
      <c r="N529" s="251" t="s">
        <v>544</v>
      </c>
      <c r="O529" s="251" t="s">
        <v>683</v>
      </c>
      <c r="P529" s="251" t="s">
        <v>708</v>
      </c>
      <c r="Q529" s="251" t="s">
        <v>709</v>
      </c>
      <c r="R529" s="251">
        <v>118541</v>
      </c>
      <c r="S529" s="251" t="s">
        <v>684</v>
      </c>
      <c r="T529" s="251" t="s">
        <v>685</v>
      </c>
      <c r="U529" s="251" t="s">
        <v>685</v>
      </c>
      <c r="V529" s="251" t="s">
        <v>581</v>
      </c>
      <c r="W529" s="251" t="s">
        <v>582</v>
      </c>
      <c r="X529" s="251" t="s">
        <v>551</v>
      </c>
      <c r="Y529" s="251" t="s">
        <v>552</v>
      </c>
      <c r="Z529" s="251" t="s">
        <v>564</v>
      </c>
      <c r="AA529" s="251" t="s">
        <v>565</v>
      </c>
      <c r="AB529" s="251" t="s">
        <v>594</v>
      </c>
      <c r="AC529" s="251" t="s">
        <v>595</v>
      </c>
      <c r="AD529" s="251" t="s">
        <v>596</v>
      </c>
      <c r="AE529" s="255">
        <v>1632</v>
      </c>
      <c r="AF529" s="251" t="str">
        <f t="shared" si="25"/>
        <v>5.</v>
      </c>
      <c r="AG529" s="251" t="str">
        <f t="shared" si="25"/>
        <v>2.</v>
      </c>
      <c r="AH529" s="251" t="str">
        <f t="shared" si="25"/>
        <v>3.</v>
      </c>
      <c r="AI529" s="251" t="str">
        <f t="shared" si="24"/>
        <v>2.</v>
      </c>
      <c r="AJ529" s="251" t="str">
        <f t="shared" si="24"/>
        <v>1.</v>
      </c>
      <c r="AK529" s="251" t="str">
        <f t="shared" si="24"/>
        <v>2.</v>
      </c>
      <c r="AL529" s="251" t="str">
        <f t="shared" si="24"/>
        <v>99</v>
      </c>
      <c r="AM529" s="251" t="str">
        <f t="shared" si="26"/>
        <v>2.3.2.1.2.99</v>
      </c>
    </row>
    <row r="530" spans="1:39">
      <c r="A530" s="251">
        <v>2022</v>
      </c>
      <c r="B530" s="251" t="s">
        <v>533</v>
      </c>
      <c r="C530" s="251" t="s">
        <v>534</v>
      </c>
      <c r="D530" s="251" t="s">
        <v>535</v>
      </c>
      <c r="E530" s="251" t="s">
        <v>536</v>
      </c>
      <c r="F530" s="251" t="s">
        <v>491</v>
      </c>
      <c r="G530" s="251" t="s">
        <v>537</v>
      </c>
      <c r="H530" s="251" t="s">
        <v>538</v>
      </c>
      <c r="I530" s="251" t="s">
        <v>706</v>
      </c>
      <c r="J530" s="251" t="s">
        <v>540</v>
      </c>
      <c r="K530" s="251" t="s">
        <v>707</v>
      </c>
      <c r="L530" s="251" t="s">
        <v>542</v>
      </c>
      <c r="M530" s="251" t="s">
        <v>543</v>
      </c>
      <c r="N530" s="251" t="s">
        <v>544</v>
      </c>
      <c r="O530" s="251" t="s">
        <v>683</v>
      </c>
      <c r="P530" s="251" t="s">
        <v>708</v>
      </c>
      <c r="Q530" s="251" t="s">
        <v>709</v>
      </c>
      <c r="R530" s="251">
        <v>118541</v>
      </c>
      <c r="S530" s="251" t="s">
        <v>684</v>
      </c>
      <c r="T530" s="251" t="s">
        <v>685</v>
      </c>
      <c r="U530" s="251" t="s">
        <v>685</v>
      </c>
      <c r="V530" s="251" t="s">
        <v>581</v>
      </c>
      <c r="W530" s="251" t="s">
        <v>582</v>
      </c>
      <c r="X530" s="251" t="s">
        <v>551</v>
      </c>
      <c r="Y530" s="251" t="s">
        <v>552</v>
      </c>
      <c r="Z530" s="251" t="s">
        <v>564</v>
      </c>
      <c r="AA530" s="251" t="s">
        <v>565</v>
      </c>
      <c r="AB530" s="251" t="s">
        <v>566</v>
      </c>
      <c r="AC530" s="251" t="s">
        <v>600</v>
      </c>
      <c r="AD530" s="251" t="s">
        <v>601</v>
      </c>
      <c r="AE530" s="255">
        <v>1439</v>
      </c>
      <c r="AF530" s="251" t="str">
        <f t="shared" si="25"/>
        <v>5.</v>
      </c>
      <c r="AG530" s="251" t="str">
        <f t="shared" si="25"/>
        <v>2.</v>
      </c>
      <c r="AH530" s="251" t="str">
        <f t="shared" si="25"/>
        <v>3.</v>
      </c>
      <c r="AI530" s="251" t="str">
        <f t="shared" si="24"/>
        <v>2.</v>
      </c>
      <c r="AJ530" s="251" t="str">
        <f t="shared" si="24"/>
        <v>2.</v>
      </c>
      <c r="AK530" s="251" t="str">
        <f t="shared" si="24"/>
        <v>2.</v>
      </c>
      <c r="AL530" s="251" t="str">
        <f t="shared" si="24"/>
        <v>1.</v>
      </c>
      <c r="AM530" s="251" t="str">
        <f t="shared" si="26"/>
        <v>2.3.2.2.2.1.</v>
      </c>
    </row>
    <row r="531" spans="1:39">
      <c r="A531" s="251">
        <v>2022</v>
      </c>
      <c r="B531" s="251" t="s">
        <v>533</v>
      </c>
      <c r="C531" s="251" t="s">
        <v>534</v>
      </c>
      <c r="D531" s="251" t="s">
        <v>535</v>
      </c>
      <c r="E531" s="251" t="s">
        <v>536</v>
      </c>
      <c r="F531" s="251" t="s">
        <v>491</v>
      </c>
      <c r="G531" s="251" t="s">
        <v>537</v>
      </c>
      <c r="H531" s="251" t="s">
        <v>538</v>
      </c>
      <c r="I531" s="251" t="s">
        <v>706</v>
      </c>
      <c r="J531" s="251" t="s">
        <v>540</v>
      </c>
      <c r="K531" s="251" t="s">
        <v>707</v>
      </c>
      <c r="L531" s="251" t="s">
        <v>542</v>
      </c>
      <c r="M531" s="251" t="s">
        <v>543</v>
      </c>
      <c r="N531" s="251" t="s">
        <v>544</v>
      </c>
      <c r="O531" s="251" t="s">
        <v>683</v>
      </c>
      <c r="P531" s="251" t="s">
        <v>708</v>
      </c>
      <c r="Q531" s="251" t="s">
        <v>709</v>
      </c>
      <c r="R531" s="251">
        <v>118541</v>
      </c>
      <c r="S531" s="251" t="s">
        <v>684</v>
      </c>
      <c r="T531" s="251" t="s">
        <v>685</v>
      </c>
      <c r="U531" s="251" t="s">
        <v>685</v>
      </c>
      <c r="V531" s="251" t="s">
        <v>581</v>
      </c>
      <c r="W531" s="251" t="s">
        <v>582</v>
      </c>
      <c r="X531" s="251" t="s">
        <v>551</v>
      </c>
      <c r="Y531" s="251" t="s">
        <v>552</v>
      </c>
      <c r="Z531" s="251" t="s">
        <v>564</v>
      </c>
      <c r="AA531" s="251" t="s">
        <v>565</v>
      </c>
      <c r="AB531" s="251" t="s">
        <v>569</v>
      </c>
      <c r="AC531" s="251" t="s">
        <v>570</v>
      </c>
      <c r="AD531" s="251" t="s">
        <v>603</v>
      </c>
      <c r="AE531" s="255">
        <v>355583</v>
      </c>
      <c r="AF531" s="251" t="str">
        <f t="shared" si="25"/>
        <v>5.</v>
      </c>
      <c r="AG531" s="251" t="str">
        <f t="shared" si="25"/>
        <v>2.</v>
      </c>
      <c r="AH531" s="251" t="str">
        <f t="shared" si="25"/>
        <v>3.</v>
      </c>
      <c r="AI531" s="251" t="str">
        <f t="shared" si="24"/>
        <v>2.</v>
      </c>
      <c r="AJ531" s="251" t="str">
        <f t="shared" si="24"/>
        <v>3.</v>
      </c>
      <c r="AK531" s="251" t="str">
        <f t="shared" si="24"/>
        <v>1.</v>
      </c>
      <c r="AL531" s="251" t="str">
        <f t="shared" si="24"/>
        <v>1.</v>
      </c>
      <c r="AM531" s="251" t="str">
        <f t="shared" si="26"/>
        <v>2.3.2.3.1.1.</v>
      </c>
    </row>
    <row r="532" spans="1:39">
      <c r="A532" s="251">
        <v>2022</v>
      </c>
      <c r="B532" s="251" t="s">
        <v>533</v>
      </c>
      <c r="C532" s="251" t="s">
        <v>534</v>
      </c>
      <c r="D532" s="251" t="s">
        <v>535</v>
      </c>
      <c r="E532" s="251" t="s">
        <v>536</v>
      </c>
      <c r="F532" s="251" t="s">
        <v>491</v>
      </c>
      <c r="G532" s="251" t="s">
        <v>537</v>
      </c>
      <c r="H532" s="251" t="s">
        <v>538</v>
      </c>
      <c r="I532" s="251" t="s">
        <v>706</v>
      </c>
      <c r="J532" s="251" t="s">
        <v>540</v>
      </c>
      <c r="K532" s="251" t="s">
        <v>707</v>
      </c>
      <c r="L532" s="251" t="s">
        <v>542</v>
      </c>
      <c r="M532" s="251" t="s">
        <v>543</v>
      </c>
      <c r="N532" s="251" t="s">
        <v>544</v>
      </c>
      <c r="O532" s="251" t="s">
        <v>683</v>
      </c>
      <c r="P532" s="251" t="s">
        <v>708</v>
      </c>
      <c r="Q532" s="251" t="s">
        <v>709</v>
      </c>
      <c r="R532" s="251">
        <v>118541</v>
      </c>
      <c r="S532" s="251" t="s">
        <v>684</v>
      </c>
      <c r="T532" s="251" t="s">
        <v>685</v>
      </c>
      <c r="U532" s="251" t="s">
        <v>685</v>
      </c>
      <c r="V532" s="251" t="s">
        <v>581</v>
      </c>
      <c r="W532" s="251" t="s">
        <v>582</v>
      </c>
      <c r="X532" s="251" t="s">
        <v>551</v>
      </c>
      <c r="Y532" s="251" t="s">
        <v>552</v>
      </c>
      <c r="Z532" s="251" t="s">
        <v>564</v>
      </c>
      <c r="AA532" s="251" t="s">
        <v>565</v>
      </c>
      <c r="AB532" s="251" t="s">
        <v>569</v>
      </c>
      <c r="AC532" s="251" t="s">
        <v>570</v>
      </c>
      <c r="AD532" s="251" t="s">
        <v>571</v>
      </c>
      <c r="AE532" s="255">
        <v>752193</v>
      </c>
      <c r="AF532" s="251" t="str">
        <f t="shared" si="25"/>
        <v>5.</v>
      </c>
      <c r="AG532" s="251" t="str">
        <f t="shared" si="25"/>
        <v>2.</v>
      </c>
      <c r="AH532" s="251" t="str">
        <f t="shared" si="25"/>
        <v>3.</v>
      </c>
      <c r="AI532" s="251" t="str">
        <f t="shared" si="24"/>
        <v>2.</v>
      </c>
      <c r="AJ532" s="251" t="str">
        <f t="shared" si="24"/>
        <v>3.</v>
      </c>
      <c r="AK532" s="251" t="str">
        <f t="shared" si="24"/>
        <v>1.</v>
      </c>
      <c r="AL532" s="251" t="str">
        <f t="shared" si="24"/>
        <v>2.</v>
      </c>
      <c r="AM532" s="251" t="str">
        <f t="shared" si="26"/>
        <v>2.3.2.3.1.2.</v>
      </c>
    </row>
    <row r="533" spans="1:39">
      <c r="A533" s="251">
        <v>2022</v>
      </c>
      <c r="B533" s="251" t="s">
        <v>533</v>
      </c>
      <c r="C533" s="251" t="s">
        <v>534</v>
      </c>
      <c r="D533" s="251" t="s">
        <v>535</v>
      </c>
      <c r="E533" s="251" t="s">
        <v>536</v>
      </c>
      <c r="F533" s="251" t="s">
        <v>491</v>
      </c>
      <c r="G533" s="251" t="s">
        <v>537</v>
      </c>
      <c r="H533" s="251" t="s">
        <v>538</v>
      </c>
      <c r="I533" s="251" t="s">
        <v>706</v>
      </c>
      <c r="J533" s="251" t="s">
        <v>540</v>
      </c>
      <c r="K533" s="251" t="s">
        <v>707</v>
      </c>
      <c r="L533" s="251" t="s">
        <v>542</v>
      </c>
      <c r="M533" s="251" t="s">
        <v>543</v>
      </c>
      <c r="N533" s="251" t="s">
        <v>544</v>
      </c>
      <c r="O533" s="251" t="s">
        <v>683</v>
      </c>
      <c r="P533" s="251" t="s">
        <v>708</v>
      </c>
      <c r="Q533" s="251" t="s">
        <v>709</v>
      </c>
      <c r="R533" s="251">
        <v>118541</v>
      </c>
      <c r="S533" s="251" t="s">
        <v>684</v>
      </c>
      <c r="T533" s="251" t="s">
        <v>685</v>
      </c>
      <c r="U533" s="251" t="s">
        <v>685</v>
      </c>
      <c r="V533" s="251" t="s">
        <v>581</v>
      </c>
      <c r="W533" s="251" t="s">
        <v>582</v>
      </c>
      <c r="X533" s="251" t="s">
        <v>551</v>
      </c>
      <c r="Y533" s="251" t="s">
        <v>552</v>
      </c>
      <c r="Z533" s="251" t="s">
        <v>564</v>
      </c>
      <c r="AA533" s="251" t="s">
        <v>565</v>
      </c>
      <c r="AB533" s="251" t="s">
        <v>572</v>
      </c>
      <c r="AC533" s="251" t="s">
        <v>573</v>
      </c>
      <c r="AD533" s="251" t="s">
        <v>574</v>
      </c>
      <c r="AE533" s="255">
        <v>87300</v>
      </c>
      <c r="AF533" s="251" t="str">
        <f t="shared" si="25"/>
        <v>5.</v>
      </c>
      <c r="AG533" s="251" t="str">
        <f t="shared" si="25"/>
        <v>2.</v>
      </c>
      <c r="AH533" s="251" t="str">
        <f t="shared" si="25"/>
        <v>3.</v>
      </c>
      <c r="AI533" s="251" t="str">
        <f t="shared" si="24"/>
        <v>2.</v>
      </c>
      <c r="AJ533" s="251" t="str">
        <f t="shared" si="24"/>
        <v>5.</v>
      </c>
      <c r="AK533" s="251" t="str">
        <f t="shared" si="24"/>
        <v>1.</v>
      </c>
      <c r="AL533" s="251" t="str">
        <f t="shared" ref="AL533:AL596" si="27">LEFT(AD533,2)</f>
        <v>1.</v>
      </c>
      <c r="AM533" s="251" t="str">
        <f t="shared" si="26"/>
        <v>2.3.2.5.1.1.</v>
      </c>
    </row>
    <row r="534" spans="1:39">
      <c r="A534" s="251">
        <v>2022</v>
      </c>
      <c r="B534" s="251" t="s">
        <v>533</v>
      </c>
      <c r="C534" s="251" t="s">
        <v>534</v>
      </c>
      <c r="D534" s="251" t="s">
        <v>535</v>
      </c>
      <c r="E534" s="251" t="s">
        <v>536</v>
      </c>
      <c r="F534" s="251" t="s">
        <v>491</v>
      </c>
      <c r="G534" s="251" t="s">
        <v>537</v>
      </c>
      <c r="H534" s="251" t="s">
        <v>538</v>
      </c>
      <c r="I534" s="251" t="s">
        <v>706</v>
      </c>
      <c r="J534" s="251" t="s">
        <v>540</v>
      </c>
      <c r="K534" s="251" t="s">
        <v>707</v>
      </c>
      <c r="L534" s="251" t="s">
        <v>542</v>
      </c>
      <c r="M534" s="251" t="s">
        <v>543</v>
      </c>
      <c r="N534" s="251" t="s">
        <v>544</v>
      </c>
      <c r="O534" s="251" t="s">
        <v>683</v>
      </c>
      <c r="P534" s="251" t="s">
        <v>708</v>
      </c>
      <c r="Q534" s="251" t="s">
        <v>709</v>
      </c>
      <c r="R534" s="251">
        <v>118541</v>
      </c>
      <c r="S534" s="251" t="s">
        <v>684</v>
      </c>
      <c r="T534" s="251" t="s">
        <v>685</v>
      </c>
      <c r="U534" s="251" t="s">
        <v>685</v>
      </c>
      <c r="V534" s="251" t="s">
        <v>581</v>
      </c>
      <c r="W534" s="251" t="s">
        <v>582</v>
      </c>
      <c r="X534" s="251" t="s">
        <v>551</v>
      </c>
      <c r="Y534" s="251" t="s">
        <v>552</v>
      </c>
      <c r="Z534" s="251" t="s">
        <v>564</v>
      </c>
      <c r="AA534" s="251" t="s">
        <v>565</v>
      </c>
      <c r="AB534" s="251" t="s">
        <v>575</v>
      </c>
      <c r="AC534" s="251" t="s">
        <v>576</v>
      </c>
      <c r="AD534" s="251" t="s">
        <v>610</v>
      </c>
      <c r="AE534" s="255">
        <v>2634</v>
      </c>
      <c r="AF534" s="251" t="str">
        <f t="shared" si="25"/>
        <v>5.</v>
      </c>
      <c r="AG534" s="251" t="str">
        <f t="shared" si="25"/>
        <v>2.</v>
      </c>
      <c r="AH534" s="251" t="str">
        <f t="shared" si="25"/>
        <v>3.</v>
      </c>
      <c r="AI534" s="251" t="str">
        <f t="shared" si="25"/>
        <v>2.</v>
      </c>
      <c r="AJ534" s="251" t="str">
        <f t="shared" si="25"/>
        <v>6.</v>
      </c>
      <c r="AK534" s="251" t="str">
        <f t="shared" si="25"/>
        <v>3.</v>
      </c>
      <c r="AL534" s="251" t="str">
        <f t="shared" si="27"/>
        <v>2.</v>
      </c>
      <c r="AM534" s="251" t="str">
        <f t="shared" si="26"/>
        <v>2.3.2.6.3.2.</v>
      </c>
    </row>
    <row r="535" spans="1:39">
      <c r="A535" s="251">
        <v>2022</v>
      </c>
      <c r="B535" s="251" t="s">
        <v>533</v>
      </c>
      <c r="C535" s="251" t="s">
        <v>534</v>
      </c>
      <c r="D535" s="251" t="s">
        <v>535</v>
      </c>
      <c r="E535" s="251" t="s">
        <v>536</v>
      </c>
      <c r="F535" s="251" t="s">
        <v>491</v>
      </c>
      <c r="G535" s="251" t="s">
        <v>537</v>
      </c>
      <c r="H535" s="251" t="s">
        <v>538</v>
      </c>
      <c r="I535" s="251" t="s">
        <v>706</v>
      </c>
      <c r="J535" s="251" t="s">
        <v>540</v>
      </c>
      <c r="K535" s="251" t="s">
        <v>707</v>
      </c>
      <c r="L535" s="251" t="s">
        <v>542</v>
      </c>
      <c r="M535" s="251" t="s">
        <v>543</v>
      </c>
      <c r="N535" s="251" t="s">
        <v>544</v>
      </c>
      <c r="O535" s="251" t="s">
        <v>683</v>
      </c>
      <c r="P535" s="251" t="s">
        <v>708</v>
      </c>
      <c r="Q535" s="251" t="s">
        <v>709</v>
      </c>
      <c r="R535" s="251">
        <v>118541</v>
      </c>
      <c r="S535" s="251" t="s">
        <v>684</v>
      </c>
      <c r="T535" s="251" t="s">
        <v>685</v>
      </c>
      <c r="U535" s="251" t="s">
        <v>685</v>
      </c>
      <c r="V535" s="251" t="s">
        <v>581</v>
      </c>
      <c r="W535" s="251" t="s">
        <v>582</v>
      </c>
      <c r="X535" s="251" t="s">
        <v>551</v>
      </c>
      <c r="Y535" s="251" t="s">
        <v>552</v>
      </c>
      <c r="Z535" s="251" t="s">
        <v>564</v>
      </c>
      <c r="AA535" s="251" t="s">
        <v>565</v>
      </c>
      <c r="AB535" s="251" t="s">
        <v>575</v>
      </c>
      <c r="AC535" s="251" t="s">
        <v>576</v>
      </c>
      <c r="AD535" s="251" t="s">
        <v>611</v>
      </c>
      <c r="AE535" s="255">
        <v>220</v>
      </c>
      <c r="AF535" s="251" t="str">
        <f t="shared" ref="AF535:AK577" si="28">LEFT(X535,2)</f>
        <v>5.</v>
      </c>
      <c r="AG535" s="251" t="str">
        <f t="shared" si="28"/>
        <v>2.</v>
      </c>
      <c r="AH535" s="251" t="str">
        <f t="shared" si="28"/>
        <v>3.</v>
      </c>
      <c r="AI535" s="251" t="str">
        <f t="shared" si="28"/>
        <v>2.</v>
      </c>
      <c r="AJ535" s="251" t="str">
        <f t="shared" si="28"/>
        <v>6.</v>
      </c>
      <c r="AK535" s="251" t="str">
        <f t="shared" si="28"/>
        <v>3.</v>
      </c>
      <c r="AL535" s="251" t="str">
        <f t="shared" si="27"/>
        <v>3.</v>
      </c>
      <c r="AM535" s="251" t="str">
        <f t="shared" si="26"/>
        <v>2.3.2.6.3.3.</v>
      </c>
    </row>
    <row r="536" spans="1:39">
      <c r="A536" s="251">
        <v>2022</v>
      </c>
      <c r="B536" s="251" t="s">
        <v>533</v>
      </c>
      <c r="C536" s="251" t="s">
        <v>534</v>
      </c>
      <c r="D536" s="251" t="s">
        <v>535</v>
      </c>
      <c r="E536" s="251" t="s">
        <v>536</v>
      </c>
      <c r="F536" s="251" t="s">
        <v>491</v>
      </c>
      <c r="G536" s="251" t="s">
        <v>537</v>
      </c>
      <c r="H536" s="251" t="s">
        <v>538</v>
      </c>
      <c r="I536" s="251" t="s">
        <v>706</v>
      </c>
      <c r="J536" s="251" t="s">
        <v>540</v>
      </c>
      <c r="K536" s="251" t="s">
        <v>707</v>
      </c>
      <c r="L536" s="251" t="s">
        <v>542</v>
      </c>
      <c r="M536" s="251" t="s">
        <v>543</v>
      </c>
      <c r="N536" s="251" t="s">
        <v>544</v>
      </c>
      <c r="O536" s="251" t="s">
        <v>683</v>
      </c>
      <c r="P536" s="251" t="s">
        <v>708</v>
      </c>
      <c r="Q536" s="251" t="s">
        <v>709</v>
      </c>
      <c r="R536" s="251">
        <v>118541</v>
      </c>
      <c r="S536" s="251" t="s">
        <v>684</v>
      </c>
      <c r="T536" s="251" t="s">
        <v>685</v>
      </c>
      <c r="U536" s="251" t="s">
        <v>685</v>
      </c>
      <c r="V536" s="251" t="s">
        <v>581</v>
      </c>
      <c r="W536" s="251" t="s">
        <v>582</v>
      </c>
      <c r="X536" s="251" t="s">
        <v>551</v>
      </c>
      <c r="Y536" s="251" t="s">
        <v>552</v>
      </c>
      <c r="Z536" s="251" t="s">
        <v>564</v>
      </c>
      <c r="AA536" s="251" t="s">
        <v>565</v>
      </c>
      <c r="AB536" s="251" t="s">
        <v>575</v>
      </c>
      <c r="AC536" s="251" t="s">
        <v>576</v>
      </c>
      <c r="AD536" s="251" t="s">
        <v>577</v>
      </c>
      <c r="AE536" s="255">
        <v>42042</v>
      </c>
      <c r="AF536" s="251" t="str">
        <f t="shared" si="28"/>
        <v>5.</v>
      </c>
      <c r="AG536" s="251" t="str">
        <f t="shared" si="28"/>
        <v>2.</v>
      </c>
      <c r="AH536" s="251" t="str">
        <f t="shared" si="28"/>
        <v>3.</v>
      </c>
      <c r="AI536" s="251" t="str">
        <f t="shared" si="28"/>
        <v>2.</v>
      </c>
      <c r="AJ536" s="251" t="str">
        <f t="shared" si="28"/>
        <v>6.</v>
      </c>
      <c r="AK536" s="251" t="str">
        <f t="shared" si="28"/>
        <v>3.</v>
      </c>
      <c r="AL536" s="251" t="str">
        <f t="shared" si="27"/>
        <v>4.</v>
      </c>
      <c r="AM536" s="251" t="str">
        <f t="shared" si="26"/>
        <v>2.3.2.6.3.4.</v>
      </c>
    </row>
    <row r="537" spans="1:39">
      <c r="A537" s="251">
        <v>2022</v>
      </c>
      <c r="B537" s="251" t="s">
        <v>533</v>
      </c>
      <c r="C537" s="251" t="s">
        <v>534</v>
      </c>
      <c r="D537" s="251" t="s">
        <v>535</v>
      </c>
      <c r="E537" s="251" t="s">
        <v>536</v>
      </c>
      <c r="F537" s="251" t="s">
        <v>491</v>
      </c>
      <c r="G537" s="251" t="s">
        <v>537</v>
      </c>
      <c r="H537" s="251" t="s">
        <v>538</v>
      </c>
      <c r="I537" s="251" t="s">
        <v>706</v>
      </c>
      <c r="J537" s="251" t="s">
        <v>540</v>
      </c>
      <c r="K537" s="251" t="s">
        <v>707</v>
      </c>
      <c r="L537" s="251" t="s">
        <v>542</v>
      </c>
      <c r="M537" s="251" t="s">
        <v>543</v>
      </c>
      <c r="N537" s="251" t="s">
        <v>544</v>
      </c>
      <c r="O537" s="251" t="s">
        <v>683</v>
      </c>
      <c r="P537" s="251" t="s">
        <v>708</v>
      </c>
      <c r="Q537" s="251" t="s">
        <v>709</v>
      </c>
      <c r="R537" s="251">
        <v>118541</v>
      </c>
      <c r="S537" s="251" t="s">
        <v>684</v>
      </c>
      <c r="T537" s="251" t="s">
        <v>685</v>
      </c>
      <c r="U537" s="251" t="s">
        <v>685</v>
      </c>
      <c r="V537" s="251" t="s">
        <v>581</v>
      </c>
      <c r="W537" s="251" t="s">
        <v>582</v>
      </c>
      <c r="X537" s="251" t="s">
        <v>551</v>
      </c>
      <c r="Y537" s="251" t="s">
        <v>552</v>
      </c>
      <c r="Z537" s="251" t="s">
        <v>564</v>
      </c>
      <c r="AA537" s="251" t="s">
        <v>565</v>
      </c>
      <c r="AB537" s="251" t="s">
        <v>575</v>
      </c>
      <c r="AC537" s="251" t="s">
        <v>576</v>
      </c>
      <c r="AD537" s="251" t="s">
        <v>612</v>
      </c>
      <c r="AE537" s="255">
        <v>3406</v>
      </c>
      <c r="AF537" s="251" t="str">
        <f t="shared" si="28"/>
        <v>5.</v>
      </c>
      <c r="AG537" s="251" t="str">
        <f t="shared" si="28"/>
        <v>2.</v>
      </c>
      <c r="AH537" s="251" t="str">
        <f t="shared" si="28"/>
        <v>3.</v>
      </c>
      <c r="AI537" s="251" t="str">
        <f t="shared" si="28"/>
        <v>2.</v>
      </c>
      <c r="AJ537" s="251" t="str">
        <f t="shared" si="28"/>
        <v>6.</v>
      </c>
      <c r="AK537" s="251" t="str">
        <f t="shared" si="28"/>
        <v>3.</v>
      </c>
      <c r="AL537" s="251" t="str">
        <f t="shared" si="27"/>
        <v>99</v>
      </c>
      <c r="AM537" s="251" t="str">
        <f t="shared" si="26"/>
        <v>2.3.2.6.3.99</v>
      </c>
    </row>
    <row r="538" spans="1:39">
      <c r="A538" s="251">
        <v>2022</v>
      </c>
      <c r="B538" s="251" t="s">
        <v>533</v>
      </c>
      <c r="C538" s="251" t="s">
        <v>534</v>
      </c>
      <c r="D538" s="251" t="s">
        <v>535</v>
      </c>
      <c r="E538" s="251" t="s">
        <v>536</v>
      </c>
      <c r="F538" s="251" t="s">
        <v>491</v>
      </c>
      <c r="G538" s="251" t="s">
        <v>537</v>
      </c>
      <c r="H538" s="251" t="s">
        <v>538</v>
      </c>
      <c r="I538" s="251" t="s">
        <v>706</v>
      </c>
      <c r="J538" s="251" t="s">
        <v>540</v>
      </c>
      <c r="K538" s="251" t="s">
        <v>707</v>
      </c>
      <c r="L538" s="251" t="s">
        <v>542</v>
      </c>
      <c r="M538" s="251" t="s">
        <v>543</v>
      </c>
      <c r="N538" s="251" t="s">
        <v>544</v>
      </c>
      <c r="O538" s="251" t="s">
        <v>683</v>
      </c>
      <c r="P538" s="251" t="s">
        <v>708</v>
      </c>
      <c r="Q538" s="251" t="s">
        <v>709</v>
      </c>
      <c r="R538" s="251">
        <v>118541</v>
      </c>
      <c r="S538" s="251" t="s">
        <v>684</v>
      </c>
      <c r="T538" s="251" t="s">
        <v>685</v>
      </c>
      <c r="U538" s="251" t="s">
        <v>685</v>
      </c>
      <c r="V538" s="251" t="s">
        <v>581</v>
      </c>
      <c r="W538" s="251" t="s">
        <v>582</v>
      </c>
      <c r="X538" s="251" t="s">
        <v>551</v>
      </c>
      <c r="Y538" s="251" t="s">
        <v>552</v>
      </c>
      <c r="Z538" s="251" t="s">
        <v>564</v>
      </c>
      <c r="AA538" s="251" t="s">
        <v>565</v>
      </c>
      <c r="AB538" s="251" t="s">
        <v>613</v>
      </c>
      <c r="AC538" s="251" t="s">
        <v>614</v>
      </c>
      <c r="AD538" s="251" t="s">
        <v>614</v>
      </c>
      <c r="AE538" s="255">
        <v>860351</v>
      </c>
      <c r="AF538" s="251" t="str">
        <f t="shared" si="28"/>
        <v>5.</v>
      </c>
      <c r="AG538" s="251" t="str">
        <f t="shared" si="28"/>
        <v>2.</v>
      </c>
      <c r="AH538" s="251" t="str">
        <f t="shared" si="28"/>
        <v>3.</v>
      </c>
      <c r="AI538" s="251" t="str">
        <f t="shared" si="28"/>
        <v>2.</v>
      </c>
      <c r="AJ538" s="251" t="str">
        <f t="shared" si="28"/>
        <v>8.</v>
      </c>
      <c r="AK538" s="251" t="str">
        <f t="shared" si="28"/>
        <v>1.</v>
      </c>
      <c r="AL538" s="251" t="str">
        <f t="shared" si="27"/>
        <v>1.</v>
      </c>
      <c r="AM538" s="251" t="str">
        <f t="shared" si="26"/>
        <v>2.3.2.8.1.1.</v>
      </c>
    </row>
    <row r="539" spans="1:39">
      <c r="A539" s="251">
        <v>2022</v>
      </c>
      <c r="B539" s="251" t="s">
        <v>533</v>
      </c>
      <c r="C539" s="251" t="s">
        <v>534</v>
      </c>
      <c r="D539" s="251" t="s">
        <v>535</v>
      </c>
      <c r="E539" s="251" t="s">
        <v>536</v>
      </c>
      <c r="F539" s="251" t="s">
        <v>491</v>
      </c>
      <c r="G539" s="251" t="s">
        <v>537</v>
      </c>
      <c r="H539" s="251" t="s">
        <v>538</v>
      </c>
      <c r="I539" s="251" t="s">
        <v>706</v>
      </c>
      <c r="J539" s="251" t="s">
        <v>540</v>
      </c>
      <c r="K539" s="251" t="s">
        <v>707</v>
      </c>
      <c r="L539" s="251" t="s">
        <v>542</v>
      </c>
      <c r="M539" s="251" t="s">
        <v>543</v>
      </c>
      <c r="N539" s="251" t="s">
        <v>544</v>
      </c>
      <c r="O539" s="251" t="s">
        <v>683</v>
      </c>
      <c r="P539" s="251" t="s">
        <v>708</v>
      </c>
      <c r="Q539" s="251" t="s">
        <v>709</v>
      </c>
      <c r="R539" s="251">
        <v>118541</v>
      </c>
      <c r="S539" s="251" t="s">
        <v>684</v>
      </c>
      <c r="T539" s="251" t="s">
        <v>685</v>
      </c>
      <c r="U539" s="251" t="s">
        <v>685</v>
      </c>
      <c r="V539" s="251" t="s">
        <v>581</v>
      </c>
      <c r="W539" s="251" t="s">
        <v>582</v>
      </c>
      <c r="X539" s="251" t="s">
        <v>551</v>
      </c>
      <c r="Y539" s="251" t="s">
        <v>552</v>
      </c>
      <c r="Z539" s="251" t="s">
        <v>564</v>
      </c>
      <c r="AA539" s="251" t="s">
        <v>565</v>
      </c>
      <c r="AB539" s="251" t="s">
        <v>613</v>
      </c>
      <c r="AC539" s="251" t="s">
        <v>614</v>
      </c>
      <c r="AD539" s="251" t="s">
        <v>615</v>
      </c>
      <c r="AE539" s="255">
        <v>70910</v>
      </c>
      <c r="AF539" s="251" t="str">
        <f t="shared" si="28"/>
        <v>5.</v>
      </c>
      <c r="AG539" s="251" t="str">
        <f t="shared" si="28"/>
        <v>2.</v>
      </c>
      <c r="AH539" s="251" t="str">
        <f t="shared" si="28"/>
        <v>3.</v>
      </c>
      <c r="AI539" s="251" t="str">
        <f t="shared" si="28"/>
        <v>2.</v>
      </c>
      <c r="AJ539" s="251" t="str">
        <f t="shared" si="28"/>
        <v>8.</v>
      </c>
      <c r="AK539" s="251" t="str">
        <f t="shared" si="28"/>
        <v>1.</v>
      </c>
      <c r="AL539" s="251" t="str">
        <f t="shared" si="27"/>
        <v>2.</v>
      </c>
      <c r="AM539" s="251" t="str">
        <f t="shared" si="26"/>
        <v>2.3.2.8.1.2.</v>
      </c>
    </row>
    <row r="540" spans="1:39">
      <c r="A540" s="251">
        <v>2022</v>
      </c>
      <c r="B540" s="251" t="s">
        <v>533</v>
      </c>
      <c r="C540" s="251" t="s">
        <v>534</v>
      </c>
      <c r="D540" s="251" t="s">
        <v>535</v>
      </c>
      <c r="E540" s="251" t="s">
        <v>536</v>
      </c>
      <c r="F540" s="251" t="s">
        <v>491</v>
      </c>
      <c r="G540" s="251" t="s">
        <v>537</v>
      </c>
      <c r="H540" s="251" t="s">
        <v>538</v>
      </c>
      <c r="I540" s="251" t="s">
        <v>706</v>
      </c>
      <c r="J540" s="251" t="s">
        <v>540</v>
      </c>
      <c r="K540" s="251" t="s">
        <v>707</v>
      </c>
      <c r="L540" s="251" t="s">
        <v>542</v>
      </c>
      <c r="M540" s="251" t="s">
        <v>543</v>
      </c>
      <c r="N540" s="251" t="s">
        <v>544</v>
      </c>
      <c r="O540" s="251" t="s">
        <v>683</v>
      </c>
      <c r="P540" s="251" t="s">
        <v>708</v>
      </c>
      <c r="Q540" s="251" t="s">
        <v>709</v>
      </c>
      <c r="R540" s="251">
        <v>118541</v>
      </c>
      <c r="S540" s="251" t="s">
        <v>684</v>
      </c>
      <c r="T540" s="251" t="s">
        <v>685</v>
      </c>
      <c r="U540" s="251" t="s">
        <v>685</v>
      </c>
      <c r="V540" s="251" t="s">
        <v>581</v>
      </c>
      <c r="W540" s="251" t="s">
        <v>582</v>
      </c>
      <c r="X540" s="251" t="s">
        <v>551</v>
      </c>
      <c r="Y540" s="251" t="s">
        <v>552</v>
      </c>
      <c r="Z540" s="251" t="s">
        <v>564</v>
      </c>
      <c r="AA540" s="251" t="s">
        <v>565</v>
      </c>
      <c r="AB540" s="251" t="s">
        <v>613</v>
      </c>
      <c r="AC540" s="251" t="s">
        <v>614</v>
      </c>
      <c r="AD540" s="251" t="s">
        <v>616</v>
      </c>
      <c r="AE540" s="255">
        <v>25800</v>
      </c>
      <c r="AF540" s="251" t="str">
        <f t="shared" si="28"/>
        <v>5.</v>
      </c>
      <c r="AG540" s="251" t="str">
        <f t="shared" si="28"/>
        <v>2.</v>
      </c>
      <c r="AH540" s="251" t="str">
        <f t="shared" si="28"/>
        <v>3.</v>
      </c>
      <c r="AI540" s="251" t="str">
        <f t="shared" si="28"/>
        <v>2.</v>
      </c>
      <c r="AJ540" s="251" t="str">
        <f t="shared" si="28"/>
        <v>8.</v>
      </c>
      <c r="AK540" s="251" t="str">
        <f t="shared" si="28"/>
        <v>1.</v>
      </c>
      <c r="AL540" s="251" t="str">
        <f t="shared" si="27"/>
        <v>4.</v>
      </c>
      <c r="AM540" s="251" t="str">
        <f t="shared" si="26"/>
        <v>2.3.2.8.1.4.</v>
      </c>
    </row>
    <row r="541" spans="1:39">
      <c r="A541" s="251">
        <v>2022</v>
      </c>
      <c r="B541" s="251" t="s">
        <v>533</v>
      </c>
      <c r="C541" s="251" t="s">
        <v>534</v>
      </c>
      <c r="D541" s="251" t="s">
        <v>535</v>
      </c>
      <c r="E541" s="251" t="s">
        <v>536</v>
      </c>
      <c r="F541" s="251" t="s">
        <v>491</v>
      </c>
      <c r="G541" s="251" t="s">
        <v>537</v>
      </c>
      <c r="H541" s="251" t="s">
        <v>538</v>
      </c>
      <c r="I541" s="251" t="s">
        <v>706</v>
      </c>
      <c r="J541" s="251" t="s">
        <v>540</v>
      </c>
      <c r="K541" s="251" t="s">
        <v>707</v>
      </c>
      <c r="L541" s="251" t="s">
        <v>542</v>
      </c>
      <c r="M541" s="251" t="s">
        <v>543</v>
      </c>
      <c r="N541" s="251" t="s">
        <v>544</v>
      </c>
      <c r="O541" s="251" t="s">
        <v>686</v>
      </c>
      <c r="P541" s="251" t="s">
        <v>708</v>
      </c>
      <c r="Q541" s="251" t="s">
        <v>709</v>
      </c>
      <c r="R541" s="251">
        <v>159056</v>
      </c>
      <c r="S541" s="251" t="s">
        <v>687</v>
      </c>
      <c r="T541" s="251" t="s">
        <v>688</v>
      </c>
      <c r="U541" s="251" t="s">
        <v>688</v>
      </c>
      <c r="V541" s="251" t="s">
        <v>38</v>
      </c>
      <c r="W541" s="251" t="s">
        <v>550</v>
      </c>
      <c r="X541" s="251" t="s">
        <v>551</v>
      </c>
      <c r="Y541" s="251" t="s">
        <v>552</v>
      </c>
      <c r="Z541" s="251" t="s">
        <v>553</v>
      </c>
      <c r="AA541" s="251" t="s">
        <v>554</v>
      </c>
      <c r="AB541" s="251" t="s">
        <v>555</v>
      </c>
      <c r="AC541" s="251" t="s">
        <v>555</v>
      </c>
      <c r="AD541" s="251" t="s">
        <v>556</v>
      </c>
      <c r="AE541" s="255">
        <v>76598</v>
      </c>
      <c r="AF541" s="251" t="str">
        <f t="shared" si="28"/>
        <v>5.</v>
      </c>
      <c r="AG541" s="251" t="str">
        <f t="shared" si="28"/>
        <v>2.</v>
      </c>
      <c r="AH541" s="251" t="str">
        <f t="shared" si="28"/>
        <v>1.</v>
      </c>
      <c r="AI541" s="251" t="str">
        <f t="shared" si="28"/>
        <v>1.</v>
      </c>
      <c r="AJ541" s="251" t="str">
        <f t="shared" si="28"/>
        <v>1.</v>
      </c>
      <c r="AK541" s="251" t="str">
        <f t="shared" si="28"/>
        <v>1.</v>
      </c>
      <c r="AL541" s="251" t="str">
        <f t="shared" si="27"/>
        <v>4.</v>
      </c>
      <c r="AM541" s="251" t="str">
        <f t="shared" si="26"/>
        <v>2.1.1.1.1.4.</v>
      </c>
    </row>
    <row r="542" spans="1:39">
      <c r="A542" s="251">
        <v>2022</v>
      </c>
      <c r="B542" s="251" t="s">
        <v>533</v>
      </c>
      <c r="C542" s="251" t="s">
        <v>534</v>
      </c>
      <c r="D542" s="251" t="s">
        <v>535</v>
      </c>
      <c r="E542" s="251" t="s">
        <v>536</v>
      </c>
      <c r="F542" s="251" t="s">
        <v>491</v>
      </c>
      <c r="G542" s="251" t="s">
        <v>537</v>
      </c>
      <c r="H542" s="251" t="s">
        <v>538</v>
      </c>
      <c r="I542" s="251" t="s">
        <v>706</v>
      </c>
      <c r="J542" s="251" t="s">
        <v>540</v>
      </c>
      <c r="K542" s="251" t="s">
        <v>707</v>
      </c>
      <c r="L542" s="251" t="s">
        <v>542</v>
      </c>
      <c r="M542" s="251" t="s">
        <v>543</v>
      </c>
      <c r="N542" s="251" t="s">
        <v>544</v>
      </c>
      <c r="O542" s="251" t="s">
        <v>686</v>
      </c>
      <c r="P542" s="251" t="s">
        <v>708</v>
      </c>
      <c r="Q542" s="251" t="s">
        <v>709</v>
      </c>
      <c r="R542" s="251">
        <v>159056</v>
      </c>
      <c r="S542" s="251" t="s">
        <v>687</v>
      </c>
      <c r="T542" s="251" t="s">
        <v>688</v>
      </c>
      <c r="U542" s="251" t="s">
        <v>688</v>
      </c>
      <c r="V542" s="251" t="s">
        <v>38</v>
      </c>
      <c r="W542" s="251" t="s">
        <v>550</v>
      </c>
      <c r="X542" s="251" t="s">
        <v>551</v>
      </c>
      <c r="Y542" s="251" t="s">
        <v>552</v>
      </c>
      <c r="Z542" s="251" t="s">
        <v>553</v>
      </c>
      <c r="AA542" s="251" t="s">
        <v>554</v>
      </c>
      <c r="AB542" s="251" t="s">
        <v>557</v>
      </c>
      <c r="AC542" s="251" t="s">
        <v>558</v>
      </c>
      <c r="AD542" s="251" t="s">
        <v>559</v>
      </c>
      <c r="AE542" s="255">
        <v>11300</v>
      </c>
      <c r="AF542" s="251" t="str">
        <f t="shared" si="28"/>
        <v>5.</v>
      </c>
      <c r="AG542" s="251" t="str">
        <f t="shared" si="28"/>
        <v>2.</v>
      </c>
      <c r="AH542" s="251" t="str">
        <f t="shared" si="28"/>
        <v>1.</v>
      </c>
      <c r="AI542" s="251" t="str">
        <f t="shared" si="28"/>
        <v>1.</v>
      </c>
      <c r="AJ542" s="251" t="str">
        <f t="shared" si="28"/>
        <v>9.</v>
      </c>
      <c r="AK542" s="251" t="str">
        <f t="shared" si="28"/>
        <v>1.</v>
      </c>
      <c r="AL542" s="251" t="str">
        <f t="shared" si="27"/>
        <v>1.</v>
      </c>
      <c r="AM542" s="251" t="str">
        <f t="shared" si="26"/>
        <v>2.1.1.9.1.1.</v>
      </c>
    </row>
    <row r="543" spans="1:39">
      <c r="A543" s="251">
        <v>2022</v>
      </c>
      <c r="B543" s="251" t="s">
        <v>533</v>
      </c>
      <c r="C543" s="251" t="s">
        <v>534</v>
      </c>
      <c r="D543" s="251" t="s">
        <v>535</v>
      </c>
      <c r="E543" s="251" t="s">
        <v>536</v>
      </c>
      <c r="F543" s="251" t="s">
        <v>491</v>
      </c>
      <c r="G543" s="251" t="s">
        <v>537</v>
      </c>
      <c r="H543" s="251" t="s">
        <v>538</v>
      </c>
      <c r="I543" s="251" t="s">
        <v>706</v>
      </c>
      <c r="J543" s="251" t="s">
        <v>540</v>
      </c>
      <c r="K543" s="251" t="s">
        <v>707</v>
      </c>
      <c r="L543" s="251" t="s">
        <v>542</v>
      </c>
      <c r="M543" s="251" t="s">
        <v>543</v>
      </c>
      <c r="N543" s="251" t="s">
        <v>544</v>
      </c>
      <c r="O543" s="251" t="s">
        <v>686</v>
      </c>
      <c r="P543" s="251" t="s">
        <v>708</v>
      </c>
      <c r="Q543" s="251" t="s">
        <v>709</v>
      </c>
      <c r="R543" s="251">
        <v>159056</v>
      </c>
      <c r="S543" s="251" t="s">
        <v>687</v>
      </c>
      <c r="T543" s="251" t="s">
        <v>688</v>
      </c>
      <c r="U543" s="251" t="s">
        <v>688</v>
      </c>
      <c r="V543" s="251" t="s">
        <v>38</v>
      </c>
      <c r="W543" s="251" t="s">
        <v>550</v>
      </c>
      <c r="X543" s="251" t="s">
        <v>551</v>
      </c>
      <c r="Y543" s="251" t="s">
        <v>552</v>
      </c>
      <c r="Z543" s="251" t="s">
        <v>553</v>
      </c>
      <c r="AA543" s="251" t="s">
        <v>554</v>
      </c>
      <c r="AB543" s="251" t="s">
        <v>557</v>
      </c>
      <c r="AC543" s="251" t="s">
        <v>558</v>
      </c>
      <c r="AD543" s="251" t="s">
        <v>560</v>
      </c>
      <c r="AE543" s="255">
        <v>930</v>
      </c>
      <c r="AF543" s="251" t="str">
        <f t="shared" si="28"/>
        <v>5.</v>
      </c>
      <c r="AG543" s="251" t="str">
        <f t="shared" si="28"/>
        <v>2.</v>
      </c>
      <c r="AH543" s="251" t="str">
        <f t="shared" si="28"/>
        <v>1.</v>
      </c>
      <c r="AI543" s="251" t="str">
        <f t="shared" si="28"/>
        <v>1.</v>
      </c>
      <c r="AJ543" s="251" t="str">
        <f t="shared" si="28"/>
        <v>9.</v>
      </c>
      <c r="AK543" s="251" t="str">
        <f t="shared" si="28"/>
        <v>1.</v>
      </c>
      <c r="AL543" s="251" t="str">
        <f t="shared" si="27"/>
        <v>3.</v>
      </c>
      <c r="AM543" s="251" t="str">
        <f t="shared" si="26"/>
        <v>2.1.1.9.1.3.</v>
      </c>
    </row>
    <row r="544" spans="1:39">
      <c r="A544" s="251">
        <v>2022</v>
      </c>
      <c r="B544" s="251" t="s">
        <v>533</v>
      </c>
      <c r="C544" s="251" t="s">
        <v>534</v>
      </c>
      <c r="D544" s="251" t="s">
        <v>535</v>
      </c>
      <c r="E544" s="251" t="s">
        <v>536</v>
      </c>
      <c r="F544" s="251" t="s">
        <v>491</v>
      </c>
      <c r="G544" s="251" t="s">
        <v>537</v>
      </c>
      <c r="H544" s="251" t="s">
        <v>538</v>
      </c>
      <c r="I544" s="251" t="s">
        <v>706</v>
      </c>
      <c r="J544" s="251" t="s">
        <v>540</v>
      </c>
      <c r="K544" s="251" t="s">
        <v>707</v>
      </c>
      <c r="L544" s="251" t="s">
        <v>542</v>
      </c>
      <c r="M544" s="251" t="s">
        <v>543</v>
      </c>
      <c r="N544" s="251" t="s">
        <v>544</v>
      </c>
      <c r="O544" s="251" t="s">
        <v>686</v>
      </c>
      <c r="P544" s="251" t="s">
        <v>708</v>
      </c>
      <c r="Q544" s="251" t="s">
        <v>709</v>
      </c>
      <c r="R544" s="251">
        <v>159056</v>
      </c>
      <c r="S544" s="251" t="s">
        <v>687</v>
      </c>
      <c r="T544" s="251" t="s">
        <v>688</v>
      </c>
      <c r="U544" s="251" t="s">
        <v>688</v>
      </c>
      <c r="V544" s="251" t="s">
        <v>38</v>
      </c>
      <c r="W544" s="251" t="s">
        <v>550</v>
      </c>
      <c r="X544" s="251" t="s">
        <v>551</v>
      </c>
      <c r="Y544" s="251" t="s">
        <v>552</v>
      </c>
      <c r="Z544" s="251" t="s">
        <v>553</v>
      </c>
      <c r="AA544" s="251" t="s">
        <v>561</v>
      </c>
      <c r="AB544" s="251" t="s">
        <v>562</v>
      </c>
      <c r="AC544" s="251" t="s">
        <v>562</v>
      </c>
      <c r="AD544" s="251" t="s">
        <v>563</v>
      </c>
      <c r="AE544" s="255">
        <v>6102</v>
      </c>
      <c r="AF544" s="251" t="str">
        <f t="shared" si="28"/>
        <v>5.</v>
      </c>
      <c r="AG544" s="251" t="str">
        <f t="shared" si="28"/>
        <v>2.</v>
      </c>
      <c r="AH544" s="251" t="str">
        <f t="shared" si="28"/>
        <v>1.</v>
      </c>
      <c r="AI544" s="251" t="str">
        <f t="shared" si="28"/>
        <v>3.</v>
      </c>
      <c r="AJ544" s="251" t="str">
        <f t="shared" si="28"/>
        <v>1.</v>
      </c>
      <c r="AK544" s="251" t="str">
        <f t="shared" si="28"/>
        <v>1.</v>
      </c>
      <c r="AL544" s="251" t="str">
        <f t="shared" si="27"/>
        <v>5.</v>
      </c>
      <c r="AM544" s="251" t="str">
        <f t="shared" si="26"/>
        <v>2.1.3.1.1.5.</v>
      </c>
    </row>
    <row r="545" spans="1:39">
      <c r="A545" s="251">
        <v>2022</v>
      </c>
      <c r="B545" s="251" t="s">
        <v>533</v>
      </c>
      <c r="C545" s="251" t="s">
        <v>534</v>
      </c>
      <c r="D545" s="251" t="s">
        <v>535</v>
      </c>
      <c r="E545" s="251" t="s">
        <v>536</v>
      </c>
      <c r="F545" s="251" t="s">
        <v>491</v>
      </c>
      <c r="G545" s="251" t="s">
        <v>537</v>
      </c>
      <c r="H545" s="251" t="s">
        <v>538</v>
      </c>
      <c r="I545" s="251" t="s">
        <v>706</v>
      </c>
      <c r="J545" s="251" t="s">
        <v>540</v>
      </c>
      <c r="K545" s="251" t="s">
        <v>707</v>
      </c>
      <c r="L545" s="251" t="s">
        <v>542</v>
      </c>
      <c r="M545" s="251" t="s">
        <v>543</v>
      </c>
      <c r="N545" s="251" t="s">
        <v>544</v>
      </c>
      <c r="O545" s="251" t="s">
        <v>686</v>
      </c>
      <c r="P545" s="251" t="s">
        <v>708</v>
      </c>
      <c r="Q545" s="251" t="s">
        <v>709</v>
      </c>
      <c r="R545" s="251">
        <v>159056</v>
      </c>
      <c r="S545" s="251" t="s">
        <v>687</v>
      </c>
      <c r="T545" s="251" t="s">
        <v>688</v>
      </c>
      <c r="U545" s="251" t="s">
        <v>688</v>
      </c>
      <c r="V545" s="251" t="s">
        <v>581</v>
      </c>
      <c r="W545" s="251" t="s">
        <v>582</v>
      </c>
      <c r="X545" s="251" t="s">
        <v>551</v>
      </c>
      <c r="Y545" s="251" t="s">
        <v>552</v>
      </c>
      <c r="Z545" s="251" t="s">
        <v>553</v>
      </c>
      <c r="AA545" s="251" t="s">
        <v>554</v>
      </c>
      <c r="AB545" s="251" t="s">
        <v>555</v>
      </c>
      <c r="AC545" s="251" t="s">
        <v>555</v>
      </c>
      <c r="AD545" s="251" t="s">
        <v>556</v>
      </c>
      <c r="AE545" s="255">
        <v>982458</v>
      </c>
      <c r="AF545" s="251" t="str">
        <f t="shared" si="28"/>
        <v>5.</v>
      </c>
      <c r="AG545" s="251" t="str">
        <f t="shared" si="28"/>
        <v>2.</v>
      </c>
      <c r="AH545" s="251" t="str">
        <f t="shared" si="28"/>
        <v>1.</v>
      </c>
      <c r="AI545" s="251" t="str">
        <f t="shared" si="28"/>
        <v>1.</v>
      </c>
      <c r="AJ545" s="251" t="str">
        <f t="shared" si="28"/>
        <v>1.</v>
      </c>
      <c r="AK545" s="251" t="str">
        <f t="shared" si="28"/>
        <v>1.</v>
      </c>
      <c r="AL545" s="251" t="str">
        <f t="shared" si="27"/>
        <v>4.</v>
      </c>
      <c r="AM545" s="251" t="str">
        <f t="shared" si="26"/>
        <v>2.1.1.1.1.4.</v>
      </c>
    </row>
    <row r="546" spans="1:39">
      <c r="A546" s="251">
        <v>2022</v>
      </c>
      <c r="B546" s="251" t="s">
        <v>533</v>
      </c>
      <c r="C546" s="251" t="s">
        <v>534</v>
      </c>
      <c r="D546" s="251" t="s">
        <v>535</v>
      </c>
      <c r="E546" s="251" t="s">
        <v>536</v>
      </c>
      <c r="F546" s="251" t="s">
        <v>491</v>
      </c>
      <c r="G546" s="251" t="s">
        <v>537</v>
      </c>
      <c r="H546" s="251" t="s">
        <v>538</v>
      </c>
      <c r="I546" s="251" t="s">
        <v>706</v>
      </c>
      <c r="J546" s="251" t="s">
        <v>540</v>
      </c>
      <c r="K546" s="251" t="s">
        <v>707</v>
      </c>
      <c r="L546" s="251" t="s">
        <v>542</v>
      </c>
      <c r="M546" s="251" t="s">
        <v>543</v>
      </c>
      <c r="N546" s="251" t="s">
        <v>544</v>
      </c>
      <c r="O546" s="251" t="s">
        <v>686</v>
      </c>
      <c r="P546" s="251" t="s">
        <v>708</v>
      </c>
      <c r="Q546" s="251" t="s">
        <v>709</v>
      </c>
      <c r="R546" s="251">
        <v>159056</v>
      </c>
      <c r="S546" s="251" t="s">
        <v>687</v>
      </c>
      <c r="T546" s="251" t="s">
        <v>688</v>
      </c>
      <c r="U546" s="251" t="s">
        <v>688</v>
      </c>
      <c r="V546" s="251" t="s">
        <v>581</v>
      </c>
      <c r="W546" s="251" t="s">
        <v>582</v>
      </c>
      <c r="X546" s="251" t="s">
        <v>551</v>
      </c>
      <c r="Y546" s="251" t="s">
        <v>552</v>
      </c>
      <c r="Z546" s="251" t="s">
        <v>553</v>
      </c>
      <c r="AA546" s="251" t="s">
        <v>554</v>
      </c>
      <c r="AB546" s="251" t="s">
        <v>557</v>
      </c>
      <c r="AC546" s="251" t="s">
        <v>558</v>
      </c>
      <c r="AD546" s="251" t="s">
        <v>559</v>
      </c>
      <c r="AE546" s="255">
        <v>159648</v>
      </c>
      <c r="AF546" s="251" t="str">
        <f t="shared" si="28"/>
        <v>5.</v>
      </c>
      <c r="AG546" s="251" t="str">
        <f t="shared" si="28"/>
        <v>2.</v>
      </c>
      <c r="AH546" s="251" t="str">
        <f t="shared" si="28"/>
        <v>1.</v>
      </c>
      <c r="AI546" s="251" t="str">
        <f t="shared" si="28"/>
        <v>1.</v>
      </c>
      <c r="AJ546" s="251" t="str">
        <f t="shared" si="28"/>
        <v>9.</v>
      </c>
      <c r="AK546" s="251" t="str">
        <f t="shared" si="28"/>
        <v>1.</v>
      </c>
      <c r="AL546" s="251" t="str">
        <f t="shared" si="27"/>
        <v>1.</v>
      </c>
      <c r="AM546" s="251" t="str">
        <f t="shared" si="26"/>
        <v>2.1.1.9.1.1.</v>
      </c>
    </row>
    <row r="547" spans="1:39">
      <c r="A547" s="251">
        <v>2022</v>
      </c>
      <c r="B547" s="251" t="s">
        <v>533</v>
      </c>
      <c r="C547" s="251" t="s">
        <v>534</v>
      </c>
      <c r="D547" s="251" t="s">
        <v>535</v>
      </c>
      <c r="E547" s="251" t="s">
        <v>536</v>
      </c>
      <c r="F547" s="251" t="s">
        <v>491</v>
      </c>
      <c r="G547" s="251" t="s">
        <v>537</v>
      </c>
      <c r="H547" s="251" t="s">
        <v>538</v>
      </c>
      <c r="I547" s="251" t="s">
        <v>706</v>
      </c>
      <c r="J547" s="251" t="s">
        <v>540</v>
      </c>
      <c r="K547" s="251" t="s">
        <v>707</v>
      </c>
      <c r="L547" s="251" t="s">
        <v>542</v>
      </c>
      <c r="M547" s="251" t="s">
        <v>543</v>
      </c>
      <c r="N547" s="251" t="s">
        <v>544</v>
      </c>
      <c r="O547" s="251" t="s">
        <v>686</v>
      </c>
      <c r="P547" s="251" t="s">
        <v>708</v>
      </c>
      <c r="Q547" s="251" t="s">
        <v>709</v>
      </c>
      <c r="R547" s="251">
        <v>159056</v>
      </c>
      <c r="S547" s="251" t="s">
        <v>687</v>
      </c>
      <c r="T547" s="251" t="s">
        <v>688</v>
      </c>
      <c r="U547" s="251" t="s">
        <v>688</v>
      </c>
      <c r="V547" s="251" t="s">
        <v>581</v>
      </c>
      <c r="W547" s="251" t="s">
        <v>582</v>
      </c>
      <c r="X547" s="251" t="s">
        <v>551</v>
      </c>
      <c r="Y547" s="251" t="s">
        <v>552</v>
      </c>
      <c r="Z547" s="251" t="s">
        <v>553</v>
      </c>
      <c r="AA547" s="251" t="s">
        <v>554</v>
      </c>
      <c r="AB547" s="251" t="s">
        <v>557</v>
      </c>
      <c r="AC547" s="251" t="s">
        <v>558</v>
      </c>
      <c r="AD547" s="251" t="s">
        <v>560</v>
      </c>
      <c r="AE547" s="255">
        <v>19930</v>
      </c>
      <c r="AF547" s="251" t="str">
        <f t="shared" si="28"/>
        <v>5.</v>
      </c>
      <c r="AG547" s="251" t="str">
        <f t="shared" si="28"/>
        <v>2.</v>
      </c>
      <c r="AH547" s="251" t="str">
        <f t="shared" si="28"/>
        <v>1.</v>
      </c>
      <c r="AI547" s="251" t="str">
        <f t="shared" si="28"/>
        <v>1.</v>
      </c>
      <c r="AJ547" s="251" t="str">
        <f t="shared" si="28"/>
        <v>9.</v>
      </c>
      <c r="AK547" s="251" t="str">
        <f t="shared" si="28"/>
        <v>1.</v>
      </c>
      <c r="AL547" s="251" t="str">
        <f t="shared" si="27"/>
        <v>3.</v>
      </c>
      <c r="AM547" s="251" t="str">
        <f t="shared" si="26"/>
        <v>2.1.1.9.1.3.</v>
      </c>
    </row>
    <row r="548" spans="1:39">
      <c r="A548" s="251">
        <v>2022</v>
      </c>
      <c r="B548" s="251" t="s">
        <v>533</v>
      </c>
      <c r="C548" s="251" t="s">
        <v>534</v>
      </c>
      <c r="D548" s="251" t="s">
        <v>535</v>
      </c>
      <c r="E548" s="251" t="s">
        <v>536</v>
      </c>
      <c r="F548" s="251" t="s">
        <v>491</v>
      </c>
      <c r="G548" s="251" t="s">
        <v>537</v>
      </c>
      <c r="H548" s="251" t="s">
        <v>538</v>
      </c>
      <c r="I548" s="251" t="s">
        <v>706</v>
      </c>
      <c r="J548" s="251" t="s">
        <v>540</v>
      </c>
      <c r="K548" s="251" t="s">
        <v>707</v>
      </c>
      <c r="L548" s="251" t="s">
        <v>542</v>
      </c>
      <c r="M548" s="251" t="s">
        <v>543</v>
      </c>
      <c r="N548" s="251" t="s">
        <v>544</v>
      </c>
      <c r="O548" s="251" t="s">
        <v>686</v>
      </c>
      <c r="P548" s="251" t="s">
        <v>708</v>
      </c>
      <c r="Q548" s="251" t="s">
        <v>709</v>
      </c>
      <c r="R548" s="251">
        <v>159056</v>
      </c>
      <c r="S548" s="251" t="s">
        <v>687</v>
      </c>
      <c r="T548" s="251" t="s">
        <v>688</v>
      </c>
      <c r="U548" s="251" t="s">
        <v>688</v>
      </c>
      <c r="V548" s="251" t="s">
        <v>581</v>
      </c>
      <c r="W548" s="251" t="s">
        <v>582</v>
      </c>
      <c r="X548" s="251" t="s">
        <v>551</v>
      </c>
      <c r="Y548" s="251" t="s">
        <v>552</v>
      </c>
      <c r="Z548" s="251" t="s">
        <v>553</v>
      </c>
      <c r="AA548" s="251" t="s">
        <v>554</v>
      </c>
      <c r="AB548" s="251" t="s">
        <v>557</v>
      </c>
      <c r="AC548" s="251" t="s">
        <v>583</v>
      </c>
      <c r="AD548" s="251" t="s">
        <v>584</v>
      </c>
      <c r="AE548" s="255">
        <v>93128</v>
      </c>
      <c r="AF548" s="251" t="str">
        <f t="shared" si="28"/>
        <v>5.</v>
      </c>
      <c r="AG548" s="251" t="str">
        <f t="shared" si="28"/>
        <v>2.</v>
      </c>
      <c r="AH548" s="251" t="str">
        <f t="shared" si="28"/>
        <v>1.</v>
      </c>
      <c r="AI548" s="251" t="str">
        <f t="shared" si="28"/>
        <v>1.</v>
      </c>
      <c r="AJ548" s="251" t="str">
        <f t="shared" si="28"/>
        <v>9.</v>
      </c>
      <c r="AK548" s="251" t="str">
        <f t="shared" si="28"/>
        <v>2.</v>
      </c>
      <c r="AL548" s="251" t="str">
        <f t="shared" si="27"/>
        <v>1.</v>
      </c>
      <c r="AM548" s="251" t="str">
        <f t="shared" si="26"/>
        <v>2.1.1.9.2.1.</v>
      </c>
    </row>
    <row r="549" spans="1:39">
      <c r="A549" s="251">
        <v>2022</v>
      </c>
      <c r="B549" s="251" t="s">
        <v>533</v>
      </c>
      <c r="C549" s="251" t="s">
        <v>534</v>
      </c>
      <c r="D549" s="251" t="s">
        <v>535</v>
      </c>
      <c r="E549" s="251" t="s">
        <v>536</v>
      </c>
      <c r="F549" s="251" t="s">
        <v>491</v>
      </c>
      <c r="G549" s="251" t="s">
        <v>537</v>
      </c>
      <c r="H549" s="251" t="s">
        <v>538</v>
      </c>
      <c r="I549" s="251" t="s">
        <v>706</v>
      </c>
      <c r="J549" s="251" t="s">
        <v>540</v>
      </c>
      <c r="K549" s="251" t="s">
        <v>707</v>
      </c>
      <c r="L549" s="251" t="s">
        <v>542</v>
      </c>
      <c r="M549" s="251" t="s">
        <v>543</v>
      </c>
      <c r="N549" s="251" t="s">
        <v>544</v>
      </c>
      <c r="O549" s="251" t="s">
        <v>686</v>
      </c>
      <c r="P549" s="251" t="s">
        <v>708</v>
      </c>
      <c r="Q549" s="251" t="s">
        <v>709</v>
      </c>
      <c r="R549" s="251">
        <v>159056</v>
      </c>
      <c r="S549" s="251" t="s">
        <v>687</v>
      </c>
      <c r="T549" s="251" t="s">
        <v>688</v>
      </c>
      <c r="U549" s="251" t="s">
        <v>688</v>
      </c>
      <c r="V549" s="251" t="s">
        <v>581</v>
      </c>
      <c r="W549" s="251" t="s">
        <v>582</v>
      </c>
      <c r="X549" s="251" t="s">
        <v>551</v>
      </c>
      <c r="Y549" s="251" t="s">
        <v>552</v>
      </c>
      <c r="Z549" s="251" t="s">
        <v>553</v>
      </c>
      <c r="AA549" s="251" t="s">
        <v>554</v>
      </c>
      <c r="AB549" s="251" t="s">
        <v>557</v>
      </c>
      <c r="AC549" s="251" t="s">
        <v>585</v>
      </c>
      <c r="AD549" s="251" t="s">
        <v>586</v>
      </c>
      <c r="AE549" s="255">
        <v>14368</v>
      </c>
      <c r="AF549" s="251" t="str">
        <f t="shared" si="28"/>
        <v>5.</v>
      </c>
      <c r="AG549" s="251" t="str">
        <f t="shared" si="28"/>
        <v>2.</v>
      </c>
      <c r="AH549" s="251" t="str">
        <f t="shared" si="28"/>
        <v>1.</v>
      </c>
      <c r="AI549" s="251" t="str">
        <f t="shared" si="28"/>
        <v>1.</v>
      </c>
      <c r="AJ549" s="251" t="str">
        <f t="shared" si="28"/>
        <v>9.</v>
      </c>
      <c r="AK549" s="251" t="str">
        <f t="shared" si="28"/>
        <v>3.</v>
      </c>
      <c r="AL549" s="251" t="str">
        <f t="shared" si="27"/>
        <v>99</v>
      </c>
      <c r="AM549" s="251" t="str">
        <f t="shared" si="26"/>
        <v>2.1.1.9.3.99</v>
      </c>
    </row>
    <row r="550" spans="1:39">
      <c r="A550" s="251">
        <v>2022</v>
      </c>
      <c r="B550" s="251" t="s">
        <v>533</v>
      </c>
      <c r="C550" s="251" t="s">
        <v>534</v>
      </c>
      <c r="D550" s="251" t="s">
        <v>535</v>
      </c>
      <c r="E550" s="251" t="s">
        <v>536</v>
      </c>
      <c r="F550" s="251" t="s">
        <v>491</v>
      </c>
      <c r="G550" s="251" t="s">
        <v>537</v>
      </c>
      <c r="H550" s="251" t="s">
        <v>538</v>
      </c>
      <c r="I550" s="251" t="s">
        <v>706</v>
      </c>
      <c r="J550" s="251" t="s">
        <v>540</v>
      </c>
      <c r="K550" s="251" t="s">
        <v>707</v>
      </c>
      <c r="L550" s="251" t="s">
        <v>542</v>
      </c>
      <c r="M550" s="251" t="s">
        <v>543</v>
      </c>
      <c r="N550" s="251" t="s">
        <v>544</v>
      </c>
      <c r="O550" s="251" t="s">
        <v>686</v>
      </c>
      <c r="P550" s="251" t="s">
        <v>708</v>
      </c>
      <c r="Q550" s="251" t="s">
        <v>709</v>
      </c>
      <c r="R550" s="251">
        <v>159056</v>
      </c>
      <c r="S550" s="251" t="s">
        <v>687</v>
      </c>
      <c r="T550" s="251" t="s">
        <v>688</v>
      </c>
      <c r="U550" s="251" t="s">
        <v>688</v>
      </c>
      <c r="V550" s="251" t="s">
        <v>581</v>
      </c>
      <c r="W550" s="251" t="s">
        <v>582</v>
      </c>
      <c r="X550" s="251" t="s">
        <v>551</v>
      </c>
      <c r="Y550" s="251" t="s">
        <v>552</v>
      </c>
      <c r="Z550" s="251" t="s">
        <v>553</v>
      </c>
      <c r="AA550" s="251" t="s">
        <v>561</v>
      </c>
      <c r="AB550" s="251" t="s">
        <v>562</v>
      </c>
      <c r="AC550" s="251" t="s">
        <v>562</v>
      </c>
      <c r="AD550" s="251" t="s">
        <v>563</v>
      </c>
      <c r="AE550" s="255">
        <v>86210</v>
      </c>
      <c r="AF550" s="251" t="str">
        <f t="shared" si="28"/>
        <v>5.</v>
      </c>
      <c r="AG550" s="251" t="str">
        <f t="shared" si="28"/>
        <v>2.</v>
      </c>
      <c r="AH550" s="251" t="str">
        <f t="shared" si="28"/>
        <v>1.</v>
      </c>
      <c r="AI550" s="251" t="str">
        <f t="shared" si="28"/>
        <v>3.</v>
      </c>
      <c r="AJ550" s="251" t="str">
        <f t="shared" si="28"/>
        <v>1.</v>
      </c>
      <c r="AK550" s="251" t="str">
        <f t="shared" si="28"/>
        <v>1.</v>
      </c>
      <c r="AL550" s="251" t="str">
        <f t="shared" si="27"/>
        <v>5.</v>
      </c>
      <c r="AM550" s="251" t="str">
        <f t="shared" si="26"/>
        <v>2.1.3.1.1.5.</v>
      </c>
    </row>
    <row r="551" spans="1:39">
      <c r="A551" s="251">
        <v>2022</v>
      </c>
      <c r="B551" s="251" t="s">
        <v>533</v>
      </c>
      <c r="C551" s="251" t="s">
        <v>534</v>
      </c>
      <c r="D551" s="251" t="s">
        <v>535</v>
      </c>
      <c r="E551" s="251" t="s">
        <v>536</v>
      </c>
      <c r="F551" s="251" t="s">
        <v>491</v>
      </c>
      <c r="G551" s="251" t="s">
        <v>537</v>
      </c>
      <c r="H551" s="251" t="s">
        <v>538</v>
      </c>
      <c r="I551" s="251" t="s">
        <v>706</v>
      </c>
      <c r="J551" s="251" t="s">
        <v>540</v>
      </c>
      <c r="K551" s="251" t="s">
        <v>707</v>
      </c>
      <c r="L551" s="251" t="s">
        <v>542</v>
      </c>
      <c r="M551" s="251" t="s">
        <v>543</v>
      </c>
      <c r="N551" s="251" t="s">
        <v>544</v>
      </c>
      <c r="O551" s="251" t="s">
        <v>686</v>
      </c>
      <c r="P551" s="251" t="s">
        <v>708</v>
      </c>
      <c r="Q551" s="251" t="s">
        <v>709</v>
      </c>
      <c r="R551" s="251">
        <v>159056</v>
      </c>
      <c r="S551" s="251" t="s">
        <v>687</v>
      </c>
      <c r="T551" s="251" t="s">
        <v>688</v>
      </c>
      <c r="U551" s="251" t="s">
        <v>688</v>
      </c>
      <c r="V551" s="251" t="s">
        <v>581</v>
      </c>
      <c r="W551" s="251" t="s">
        <v>582</v>
      </c>
      <c r="X551" s="251" t="s">
        <v>551</v>
      </c>
      <c r="Y551" s="251" t="s">
        <v>552</v>
      </c>
      <c r="Z551" s="251" t="s">
        <v>564</v>
      </c>
      <c r="AA551" s="251" t="s">
        <v>587</v>
      </c>
      <c r="AB551" s="251" t="s">
        <v>588</v>
      </c>
      <c r="AC551" s="251" t="s">
        <v>589</v>
      </c>
      <c r="AD551" s="251" t="s">
        <v>590</v>
      </c>
      <c r="AE551" s="255">
        <v>5500</v>
      </c>
      <c r="AF551" s="251" t="str">
        <f t="shared" si="28"/>
        <v>5.</v>
      </c>
      <c r="AG551" s="251" t="str">
        <f t="shared" si="28"/>
        <v>2.</v>
      </c>
      <c r="AH551" s="251" t="str">
        <f t="shared" si="28"/>
        <v>3.</v>
      </c>
      <c r="AI551" s="251" t="str">
        <f t="shared" si="28"/>
        <v>1.</v>
      </c>
      <c r="AJ551" s="251" t="str">
        <f t="shared" si="28"/>
        <v>3.</v>
      </c>
      <c r="AK551" s="251" t="str">
        <f t="shared" si="28"/>
        <v>1.</v>
      </c>
      <c r="AL551" s="251" t="str">
        <f t="shared" si="27"/>
        <v>1.</v>
      </c>
      <c r="AM551" s="251" t="str">
        <f t="shared" si="26"/>
        <v>2.3.1.3.1.1.</v>
      </c>
    </row>
    <row r="552" spans="1:39">
      <c r="A552" s="251">
        <v>2022</v>
      </c>
      <c r="B552" s="251" t="s">
        <v>533</v>
      </c>
      <c r="C552" s="251" t="s">
        <v>534</v>
      </c>
      <c r="D552" s="251" t="s">
        <v>535</v>
      </c>
      <c r="E552" s="251" t="s">
        <v>536</v>
      </c>
      <c r="F552" s="251" t="s">
        <v>491</v>
      </c>
      <c r="G552" s="251" t="s">
        <v>537</v>
      </c>
      <c r="H552" s="251" t="s">
        <v>538</v>
      </c>
      <c r="I552" s="251" t="s">
        <v>706</v>
      </c>
      <c r="J552" s="251" t="s">
        <v>540</v>
      </c>
      <c r="K552" s="251" t="s">
        <v>707</v>
      </c>
      <c r="L552" s="251" t="s">
        <v>542</v>
      </c>
      <c r="M552" s="251" t="s">
        <v>543</v>
      </c>
      <c r="N552" s="251" t="s">
        <v>544</v>
      </c>
      <c r="O552" s="251" t="s">
        <v>686</v>
      </c>
      <c r="P552" s="251" t="s">
        <v>708</v>
      </c>
      <c r="Q552" s="251" t="s">
        <v>709</v>
      </c>
      <c r="R552" s="251">
        <v>159056</v>
      </c>
      <c r="S552" s="251" t="s">
        <v>687</v>
      </c>
      <c r="T552" s="251" t="s">
        <v>688</v>
      </c>
      <c r="U552" s="251" t="s">
        <v>688</v>
      </c>
      <c r="V552" s="251" t="s">
        <v>581</v>
      </c>
      <c r="W552" s="251" t="s">
        <v>582</v>
      </c>
      <c r="X552" s="251" t="s">
        <v>551</v>
      </c>
      <c r="Y552" s="251" t="s">
        <v>552</v>
      </c>
      <c r="Z552" s="251" t="s">
        <v>564</v>
      </c>
      <c r="AA552" s="251" t="s">
        <v>565</v>
      </c>
      <c r="AB552" s="251" t="s">
        <v>594</v>
      </c>
      <c r="AC552" s="251" t="s">
        <v>595</v>
      </c>
      <c r="AD552" s="251" t="s">
        <v>596</v>
      </c>
      <c r="AE552" s="255">
        <v>3327</v>
      </c>
      <c r="AF552" s="251" t="str">
        <f t="shared" si="28"/>
        <v>5.</v>
      </c>
      <c r="AG552" s="251" t="str">
        <f t="shared" si="28"/>
        <v>2.</v>
      </c>
      <c r="AH552" s="251" t="str">
        <f t="shared" si="28"/>
        <v>3.</v>
      </c>
      <c r="AI552" s="251" t="str">
        <f t="shared" si="28"/>
        <v>2.</v>
      </c>
      <c r="AJ552" s="251" t="str">
        <f t="shared" si="28"/>
        <v>1.</v>
      </c>
      <c r="AK552" s="251" t="str">
        <f t="shared" si="28"/>
        <v>2.</v>
      </c>
      <c r="AL552" s="251" t="str">
        <f t="shared" si="27"/>
        <v>99</v>
      </c>
      <c r="AM552" s="251" t="str">
        <f t="shared" si="26"/>
        <v>2.3.2.1.2.99</v>
      </c>
    </row>
    <row r="553" spans="1:39">
      <c r="A553" s="251">
        <v>2022</v>
      </c>
      <c r="B553" s="251" t="s">
        <v>533</v>
      </c>
      <c r="C553" s="251" t="s">
        <v>534</v>
      </c>
      <c r="D553" s="251" t="s">
        <v>535</v>
      </c>
      <c r="E553" s="251" t="s">
        <v>536</v>
      </c>
      <c r="F553" s="251" t="s">
        <v>491</v>
      </c>
      <c r="G553" s="251" t="s">
        <v>537</v>
      </c>
      <c r="H553" s="251" t="s">
        <v>538</v>
      </c>
      <c r="I553" s="251" t="s">
        <v>706</v>
      </c>
      <c r="J553" s="251" t="s">
        <v>540</v>
      </c>
      <c r="K553" s="251" t="s">
        <v>707</v>
      </c>
      <c r="L553" s="251" t="s">
        <v>542</v>
      </c>
      <c r="M553" s="251" t="s">
        <v>543</v>
      </c>
      <c r="N553" s="251" t="s">
        <v>544</v>
      </c>
      <c r="O553" s="251" t="s">
        <v>686</v>
      </c>
      <c r="P553" s="251" t="s">
        <v>708</v>
      </c>
      <c r="Q553" s="251" t="s">
        <v>709</v>
      </c>
      <c r="R553" s="251">
        <v>159056</v>
      </c>
      <c r="S553" s="251" t="s">
        <v>687</v>
      </c>
      <c r="T553" s="251" t="s">
        <v>688</v>
      </c>
      <c r="U553" s="251" t="s">
        <v>688</v>
      </c>
      <c r="V553" s="251" t="s">
        <v>581</v>
      </c>
      <c r="W553" s="251" t="s">
        <v>582</v>
      </c>
      <c r="X553" s="251" t="s">
        <v>551</v>
      </c>
      <c r="Y553" s="251" t="s">
        <v>552</v>
      </c>
      <c r="Z553" s="251" t="s">
        <v>564</v>
      </c>
      <c r="AA553" s="251" t="s">
        <v>565</v>
      </c>
      <c r="AB553" s="251" t="s">
        <v>566</v>
      </c>
      <c r="AC553" s="251" t="s">
        <v>600</v>
      </c>
      <c r="AD553" s="251" t="s">
        <v>601</v>
      </c>
      <c r="AE553" s="255">
        <v>2158</v>
      </c>
      <c r="AF553" s="251" t="str">
        <f t="shared" si="28"/>
        <v>5.</v>
      </c>
      <c r="AG553" s="251" t="str">
        <f t="shared" si="28"/>
        <v>2.</v>
      </c>
      <c r="AH553" s="251" t="str">
        <f t="shared" si="28"/>
        <v>3.</v>
      </c>
      <c r="AI553" s="251" t="str">
        <f t="shared" si="28"/>
        <v>2.</v>
      </c>
      <c r="AJ553" s="251" t="str">
        <f t="shared" si="28"/>
        <v>2.</v>
      </c>
      <c r="AK553" s="251" t="str">
        <f t="shared" si="28"/>
        <v>2.</v>
      </c>
      <c r="AL553" s="251" t="str">
        <f t="shared" si="27"/>
        <v>1.</v>
      </c>
      <c r="AM553" s="251" t="str">
        <f t="shared" si="26"/>
        <v>2.3.2.2.2.1.</v>
      </c>
    </row>
    <row r="554" spans="1:39">
      <c r="A554" s="251">
        <v>2022</v>
      </c>
      <c r="B554" s="251" t="s">
        <v>533</v>
      </c>
      <c r="C554" s="251" t="s">
        <v>534</v>
      </c>
      <c r="D554" s="251" t="s">
        <v>535</v>
      </c>
      <c r="E554" s="251" t="s">
        <v>536</v>
      </c>
      <c r="F554" s="251" t="s">
        <v>491</v>
      </c>
      <c r="G554" s="251" t="s">
        <v>537</v>
      </c>
      <c r="H554" s="251" t="s">
        <v>538</v>
      </c>
      <c r="I554" s="251" t="s">
        <v>706</v>
      </c>
      <c r="J554" s="251" t="s">
        <v>540</v>
      </c>
      <c r="K554" s="251" t="s">
        <v>707</v>
      </c>
      <c r="L554" s="251" t="s">
        <v>542</v>
      </c>
      <c r="M554" s="251" t="s">
        <v>543</v>
      </c>
      <c r="N554" s="251" t="s">
        <v>544</v>
      </c>
      <c r="O554" s="251" t="s">
        <v>686</v>
      </c>
      <c r="P554" s="251" t="s">
        <v>708</v>
      </c>
      <c r="Q554" s="251" t="s">
        <v>709</v>
      </c>
      <c r="R554" s="251">
        <v>159056</v>
      </c>
      <c r="S554" s="251" t="s">
        <v>687</v>
      </c>
      <c r="T554" s="251" t="s">
        <v>688</v>
      </c>
      <c r="U554" s="251" t="s">
        <v>688</v>
      </c>
      <c r="V554" s="251" t="s">
        <v>581</v>
      </c>
      <c r="W554" s="251" t="s">
        <v>582</v>
      </c>
      <c r="X554" s="251" t="s">
        <v>551</v>
      </c>
      <c r="Y554" s="251" t="s">
        <v>552</v>
      </c>
      <c r="Z554" s="251" t="s">
        <v>564</v>
      </c>
      <c r="AA554" s="251" t="s">
        <v>565</v>
      </c>
      <c r="AB554" s="251" t="s">
        <v>569</v>
      </c>
      <c r="AC554" s="251" t="s">
        <v>570</v>
      </c>
      <c r="AD554" s="251" t="s">
        <v>603</v>
      </c>
      <c r="AE554" s="255">
        <v>190307</v>
      </c>
      <c r="AF554" s="251" t="str">
        <f t="shared" si="28"/>
        <v>5.</v>
      </c>
      <c r="AG554" s="251" t="str">
        <f t="shared" si="28"/>
        <v>2.</v>
      </c>
      <c r="AH554" s="251" t="str">
        <f t="shared" si="28"/>
        <v>3.</v>
      </c>
      <c r="AI554" s="251" t="str">
        <f t="shared" si="28"/>
        <v>2.</v>
      </c>
      <c r="AJ554" s="251" t="str">
        <f t="shared" si="28"/>
        <v>3.</v>
      </c>
      <c r="AK554" s="251" t="str">
        <f t="shared" si="28"/>
        <v>1.</v>
      </c>
      <c r="AL554" s="251" t="str">
        <f t="shared" si="27"/>
        <v>1.</v>
      </c>
      <c r="AM554" s="251" t="str">
        <f t="shared" si="26"/>
        <v>2.3.2.3.1.1.</v>
      </c>
    </row>
    <row r="555" spans="1:39">
      <c r="A555" s="251">
        <v>2022</v>
      </c>
      <c r="B555" s="251" t="s">
        <v>533</v>
      </c>
      <c r="C555" s="251" t="s">
        <v>534</v>
      </c>
      <c r="D555" s="251" t="s">
        <v>535</v>
      </c>
      <c r="E555" s="251" t="s">
        <v>536</v>
      </c>
      <c r="F555" s="251" t="s">
        <v>491</v>
      </c>
      <c r="G555" s="251" t="s">
        <v>537</v>
      </c>
      <c r="H555" s="251" t="s">
        <v>538</v>
      </c>
      <c r="I555" s="251" t="s">
        <v>706</v>
      </c>
      <c r="J555" s="251" t="s">
        <v>540</v>
      </c>
      <c r="K555" s="251" t="s">
        <v>707</v>
      </c>
      <c r="L555" s="251" t="s">
        <v>542</v>
      </c>
      <c r="M555" s="251" t="s">
        <v>543</v>
      </c>
      <c r="N555" s="251" t="s">
        <v>544</v>
      </c>
      <c r="O555" s="251" t="s">
        <v>686</v>
      </c>
      <c r="P555" s="251" t="s">
        <v>708</v>
      </c>
      <c r="Q555" s="251" t="s">
        <v>709</v>
      </c>
      <c r="R555" s="251">
        <v>159056</v>
      </c>
      <c r="S555" s="251" t="s">
        <v>687</v>
      </c>
      <c r="T555" s="251" t="s">
        <v>688</v>
      </c>
      <c r="U555" s="251" t="s">
        <v>688</v>
      </c>
      <c r="V555" s="251" t="s">
        <v>581</v>
      </c>
      <c r="W555" s="251" t="s">
        <v>582</v>
      </c>
      <c r="X555" s="251" t="s">
        <v>551</v>
      </c>
      <c r="Y555" s="251" t="s">
        <v>552</v>
      </c>
      <c r="Z555" s="251" t="s">
        <v>564</v>
      </c>
      <c r="AA555" s="251" t="s">
        <v>565</v>
      </c>
      <c r="AB555" s="251" t="s">
        <v>569</v>
      </c>
      <c r="AC555" s="251" t="s">
        <v>570</v>
      </c>
      <c r="AD555" s="251" t="s">
        <v>571</v>
      </c>
      <c r="AE555" s="255">
        <v>408845</v>
      </c>
      <c r="AF555" s="251" t="str">
        <f t="shared" si="28"/>
        <v>5.</v>
      </c>
      <c r="AG555" s="251" t="str">
        <f t="shared" si="28"/>
        <v>2.</v>
      </c>
      <c r="AH555" s="251" t="str">
        <f t="shared" si="28"/>
        <v>3.</v>
      </c>
      <c r="AI555" s="251" t="str">
        <f t="shared" si="28"/>
        <v>2.</v>
      </c>
      <c r="AJ555" s="251" t="str">
        <f t="shared" si="28"/>
        <v>3.</v>
      </c>
      <c r="AK555" s="251" t="str">
        <f t="shared" si="28"/>
        <v>1.</v>
      </c>
      <c r="AL555" s="251" t="str">
        <f t="shared" si="27"/>
        <v>2.</v>
      </c>
      <c r="AM555" s="251" t="str">
        <f t="shared" si="26"/>
        <v>2.3.2.3.1.2.</v>
      </c>
    </row>
    <row r="556" spans="1:39">
      <c r="A556" s="251">
        <v>2022</v>
      </c>
      <c r="B556" s="251" t="s">
        <v>533</v>
      </c>
      <c r="C556" s="251" t="s">
        <v>534</v>
      </c>
      <c r="D556" s="251" t="s">
        <v>535</v>
      </c>
      <c r="E556" s="251" t="s">
        <v>536</v>
      </c>
      <c r="F556" s="251" t="s">
        <v>491</v>
      </c>
      <c r="G556" s="251" t="s">
        <v>537</v>
      </c>
      <c r="H556" s="251" t="s">
        <v>538</v>
      </c>
      <c r="I556" s="251" t="s">
        <v>706</v>
      </c>
      <c r="J556" s="251" t="s">
        <v>540</v>
      </c>
      <c r="K556" s="251" t="s">
        <v>707</v>
      </c>
      <c r="L556" s="251" t="s">
        <v>542</v>
      </c>
      <c r="M556" s="251" t="s">
        <v>543</v>
      </c>
      <c r="N556" s="251" t="s">
        <v>544</v>
      </c>
      <c r="O556" s="251" t="s">
        <v>686</v>
      </c>
      <c r="P556" s="251" t="s">
        <v>708</v>
      </c>
      <c r="Q556" s="251" t="s">
        <v>709</v>
      </c>
      <c r="R556" s="251">
        <v>159056</v>
      </c>
      <c r="S556" s="251" t="s">
        <v>687</v>
      </c>
      <c r="T556" s="251" t="s">
        <v>688</v>
      </c>
      <c r="U556" s="251" t="s">
        <v>688</v>
      </c>
      <c r="V556" s="251" t="s">
        <v>581</v>
      </c>
      <c r="W556" s="251" t="s">
        <v>582</v>
      </c>
      <c r="X556" s="251" t="s">
        <v>551</v>
      </c>
      <c r="Y556" s="251" t="s">
        <v>552</v>
      </c>
      <c r="Z556" s="251" t="s">
        <v>564</v>
      </c>
      <c r="AA556" s="251" t="s">
        <v>565</v>
      </c>
      <c r="AB556" s="251" t="s">
        <v>572</v>
      </c>
      <c r="AC556" s="251" t="s">
        <v>573</v>
      </c>
      <c r="AD556" s="251" t="s">
        <v>574</v>
      </c>
      <c r="AE556" s="255">
        <v>392685</v>
      </c>
      <c r="AF556" s="251" t="str">
        <f t="shared" si="28"/>
        <v>5.</v>
      </c>
      <c r="AG556" s="251" t="str">
        <f t="shared" si="28"/>
        <v>2.</v>
      </c>
      <c r="AH556" s="251" t="str">
        <f t="shared" si="28"/>
        <v>3.</v>
      </c>
      <c r="AI556" s="251" t="str">
        <f t="shared" si="28"/>
        <v>2.</v>
      </c>
      <c r="AJ556" s="251" t="str">
        <f t="shared" si="28"/>
        <v>5.</v>
      </c>
      <c r="AK556" s="251" t="str">
        <f t="shared" si="28"/>
        <v>1.</v>
      </c>
      <c r="AL556" s="251" t="str">
        <f t="shared" si="27"/>
        <v>1.</v>
      </c>
      <c r="AM556" s="251" t="str">
        <f t="shared" si="26"/>
        <v>2.3.2.5.1.1.</v>
      </c>
    </row>
    <row r="557" spans="1:39">
      <c r="A557" s="251">
        <v>2022</v>
      </c>
      <c r="B557" s="251" t="s">
        <v>533</v>
      </c>
      <c r="C557" s="251" t="s">
        <v>534</v>
      </c>
      <c r="D557" s="251" t="s">
        <v>535</v>
      </c>
      <c r="E557" s="251" t="s">
        <v>536</v>
      </c>
      <c r="F557" s="251" t="s">
        <v>491</v>
      </c>
      <c r="G557" s="251" t="s">
        <v>537</v>
      </c>
      <c r="H557" s="251" t="s">
        <v>538</v>
      </c>
      <c r="I557" s="251" t="s">
        <v>706</v>
      </c>
      <c r="J557" s="251" t="s">
        <v>540</v>
      </c>
      <c r="K557" s="251" t="s">
        <v>707</v>
      </c>
      <c r="L557" s="251" t="s">
        <v>542</v>
      </c>
      <c r="M557" s="251" t="s">
        <v>543</v>
      </c>
      <c r="N557" s="251" t="s">
        <v>544</v>
      </c>
      <c r="O557" s="251" t="s">
        <v>686</v>
      </c>
      <c r="P557" s="251" t="s">
        <v>708</v>
      </c>
      <c r="Q557" s="251" t="s">
        <v>709</v>
      </c>
      <c r="R557" s="251">
        <v>159056</v>
      </c>
      <c r="S557" s="251" t="s">
        <v>687</v>
      </c>
      <c r="T557" s="251" t="s">
        <v>688</v>
      </c>
      <c r="U557" s="251" t="s">
        <v>688</v>
      </c>
      <c r="V557" s="251" t="s">
        <v>581</v>
      </c>
      <c r="W557" s="251" t="s">
        <v>582</v>
      </c>
      <c r="X557" s="251" t="s">
        <v>551</v>
      </c>
      <c r="Y557" s="251" t="s">
        <v>552</v>
      </c>
      <c r="Z557" s="251" t="s">
        <v>564</v>
      </c>
      <c r="AA557" s="251" t="s">
        <v>565</v>
      </c>
      <c r="AB557" s="251" t="s">
        <v>575</v>
      </c>
      <c r="AC557" s="251" t="s">
        <v>576</v>
      </c>
      <c r="AD557" s="251" t="s">
        <v>610</v>
      </c>
      <c r="AE557" s="255">
        <v>2353</v>
      </c>
      <c r="AF557" s="251" t="str">
        <f t="shared" si="28"/>
        <v>5.</v>
      </c>
      <c r="AG557" s="251" t="str">
        <f t="shared" si="28"/>
        <v>2.</v>
      </c>
      <c r="AH557" s="251" t="str">
        <f t="shared" si="28"/>
        <v>3.</v>
      </c>
      <c r="AI557" s="251" t="str">
        <f t="shared" si="28"/>
        <v>2.</v>
      </c>
      <c r="AJ557" s="251" t="str">
        <f t="shared" si="28"/>
        <v>6.</v>
      </c>
      <c r="AK557" s="251" t="str">
        <f t="shared" si="28"/>
        <v>3.</v>
      </c>
      <c r="AL557" s="251" t="str">
        <f t="shared" si="27"/>
        <v>2.</v>
      </c>
      <c r="AM557" s="251" t="str">
        <f t="shared" si="26"/>
        <v>2.3.2.6.3.2.</v>
      </c>
    </row>
    <row r="558" spans="1:39">
      <c r="A558" s="251">
        <v>2022</v>
      </c>
      <c r="B558" s="251" t="s">
        <v>533</v>
      </c>
      <c r="C558" s="251" t="s">
        <v>534</v>
      </c>
      <c r="D558" s="251" t="s">
        <v>535</v>
      </c>
      <c r="E558" s="251" t="s">
        <v>536</v>
      </c>
      <c r="F558" s="251" t="s">
        <v>491</v>
      </c>
      <c r="G558" s="251" t="s">
        <v>537</v>
      </c>
      <c r="H558" s="251" t="s">
        <v>538</v>
      </c>
      <c r="I558" s="251" t="s">
        <v>706</v>
      </c>
      <c r="J558" s="251" t="s">
        <v>540</v>
      </c>
      <c r="K558" s="251" t="s">
        <v>707</v>
      </c>
      <c r="L558" s="251" t="s">
        <v>542</v>
      </c>
      <c r="M558" s="251" t="s">
        <v>543</v>
      </c>
      <c r="N558" s="251" t="s">
        <v>544</v>
      </c>
      <c r="O558" s="251" t="s">
        <v>686</v>
      </c>
      <c r="P558" s="251" t="s">
        <v>708</v>
      </c>
      <c r="Q558" s="251" t="s">
        <v>709</v>
      </c>
      <c r="R558" s="251">
        <v>159056</v>
      </c>
      <c r="S558" s="251" t="s">
        <v>687</v>
      </c>
      <c r="T558" s="251" t="s">
        <v>688</v>
      </c>
      <c r="U558" s="251" t="s">
        <v>688</v>
      </c>
      <c r="V558" s="251" t="s">
        <v>581</v>
      </c>
      <c r="W558" s="251" t="s">
        <v>582</v>
      </c>
      <c r="X558" s="251" t="s">
        <v>551</v>
      </c>
      <c r="Y558" s="251" t="s">
        <v>552</v>
      </c>
      <c r="Z558" s="251" t="s">
        <v>564</v>
      </c>
      <c r="AA558" s="251" t="s">
        <v>565</v>
      </c>
      <c r="AB558" s="251" t="s">
        <v>575</v>
      </c>
      <c r="AC558" s="251" t="s">
        <v>576</v>
      </c>
      <c r="AD558" s="251" t="s">
        <v>611</v>
      </c>
      <c r="AE558" s="255">
        <v>220</v>
      </c>
      <c r="AF558" s="251" t="str">
        <f t="shared" si="28"/>
        <v>5.</v>
      </c>
      <c r="AG558" s="251" t="str">
        <f t="shared" si="28"/>
        <v>2.</v>
      </c>
      <c r="AH558" s="251" t="str">
        <f t="shared" si="28"/>
        <v>3.</v>
      </c>
      <c r="AI558" s="251" t="str">
        <f t="shared" si="28"/>
        <v>2.</v>
      </c>
      <c r="AJ558" s="251" t="str">
        <f t="shared" si="28"/>
        <v>6.</v>
      </c>
      <c r="AK558" s="251" t="str">
        <f t="shared" si="28"/>
        <v>3.</v>
      </c>
      <c r="AL558" s="251" t="str">
        <f t="shared" si="27"/>
        <v>3.</v>
      </c>
      <c r="AM558" s="251" t="str">
        <f t="shared" si="26"/>
        <v>2.3.2.6.3.3.</v>
      </c>
    </row>
    <row r="559" spans="1:39">
      <c r="A559" s="251">
        <v>2022</v>
      </c>
      <c r="B559" s="251" t="s">
        <v>533</v>
      </c>
      <c r="C559" s="251" t="s">
        <v>534</v>
      </c>
      <c r="D559" s="251" t="s">
        <v>535</v>
      </c>
      <c r="E559" s="251" t="s">
        <v>536</v>
      </c>
      <c r="F559" s="251" t="s">
        <v>491</v>
      </c>
      <c r="G559" s="251" t="s">
        <v>537</v>
      </c>
      <c r="H559" s="251" t="s">
        <v>538</v>
      </c>
      <c r="I559" s="251" t="s">
        <v>706</v>
      </c>
      <c r="J559" s="251" t="s">
        <v>540</v>
      </c>
      <c r="K559" s="251" t="s">
        <v>707</v>
      </c>
      <c r="L559" s="251" t="s">
        <v>542</v>
      </c>
      <c r="M559" s="251" t="s">
        <v>543</v>
      </c>
      <c r="N559" s="251" t="s">
        <v>544</v>
      </c>
      <c r="O559" s="251" t="s">
        <v>686</v>
      </c>
      <c r="P559" s="251" t="s">
        <v>708</v>
      </c>
      <c r="Q559" s="251" t="s">
        <v>709</v>
      </c>
      <c r="R559" s="251">
        <v>159056</v>
      </c>
      <c r="S559" s="251" t="s">
        <v>687</v>
      </c>
      <c r="T559" s="251" t="s">
        <v>688</v>
      </c>
      <c r="U559" s="251" t="s">
        <v>688</v>
      </c>
      <c r="V559" s="251" t="s">
        <v>581</v>
      </c>
      <c r="W559" s="251" t="s">
        <v>582</v>
      </c>
      <c r="X559" s="251" t="s">
        <v>551</v>
      </c>
      <c r="Y559" s="251" t="s">
        <v>552</v>
      </c>
      <c r="Z559" s="251" t="s">
        <v>564</v>
      </c>
      <c r="AA559" s="251" t="s">
        <v>565</v>
      </c>
      <c r="AB559" s="251" t="s">
        <v>575</v>
      </c>
      <c r="AC559" s="251" t="s">
        <v>576</v>
      </c>
      <c r="AD559" s="251" t="s">
        <v>577</v>
      </c>
      <c r="AE559" s="255">
        <v>63091</v>
      </c>
      <c r="AF559" s="251" t="str">
        <f t="shared" si="28"/>
        <v>5.</v>
      </c>
      <c r="AG559" s="251" t="str">
        <f t="shared" si="28"/>
        <v>2.</v>
      </c>
      <c r="AH559" s="251" t="str">
        <f t="shared" si="28"/>
        <v>3.</v>
      </c>
      <c r="AI559" s="251" t="str">
        <f t="shared" si="28"/>
        <v>2.</v>
      </c>
      <c r="AJ559" s="251" t="str">
        <f t="shared" si="28"/>
        <v>6.</v>
      </c>
      <c r="AK559" s="251" t="str">
        <f t="shared" si="28"/>
        <v>3.</v>
      </c>
      <c r="AL559" s="251" t="str">
        <f t="shared" si="27"/>
        <v>4.</v>
      </c>
      <c r="AM559" s="251" t="str">
        <f t="shared" si="26"/>
        <v>2.3.2.6.3.4.</v>
      </c>
    </row>
    <row r="560" spans="1:39">
      <c r="A560" s="251">
        <v>2022</v>
      </c>
      <c r="B560" s="251" t="s">
        <v>533</v>
      </c>
      <c r="C560" s="251" t="s">
        <v>534</v>
      </c>
      <c r="D560" s="251" t="s">
        <v>535</v>
      </c>
      <c r="E560" s="251" t="s">
        <v>536</v>
      </c>
      <c r="F560" s="251" t="s">
        <v>491</v>
      </c>
      <c r="G560" s="251" t="s">
        <v>537</v>
      </c>
      <c r="H560" s="251" t="s">
        <v>538</v>
      </c>
      <c r="I560" s="251" t="s">
        <v>706</v>
      </c>
      <c r="J560" s="251" t="s">
        <v>540</v>
      </c>
      <c r="K560" s="251" t="s">
        <v>707</v>
      </c>
      <c r="L560" s="251" t="s">
        <v>542</v>
      </c>
      <c r="M560" s="251" t="s">
        <v>543</v>
      </c>
      <c r="N560" s="251" t="s">
        <v>544</v>
      </c>
      <c r="O560" s="251" t="s">
        <v>686</v>
      </c>
      <c r="P560" s="251" t="s">
        <v>708</v>
      </c>
      <c r="Q560" s="251" t="s">
        <v>709</v>
      </c>
      <c r="R560" s="251">
        <v>159056</v>
      </c>
      <c r="S560" s="251" t="s">
        <v>687</v>
      </c>
      <c r="T560" s="251" t="s">
        <v>688</v>
      </c>
      <c r="U560" s="251" t="s">
        <v>688</v>
      </c>
      <c r="V560" s="251" t="s">
        <v>581</v>
      </c>
      <c r="W560" s="251" t="s">
        <v>582</v>
      </c>
      <c r="X560" s="251" t="s">
        <v>551</v>
      </c>
      <c r="Y560" s="251" t="s">
        <v>552</v>
      </c>
      <c r="Z560" s="251" t="s">
        <v>564</v>
      </c>
      <c r="AA560" s="251" t="s">
        <v>565</v>
      </c>
      <c r="AB560" s="251" t="s">
        <v>575</v>
      </c>
      <c r="AC560" s="251" t="s">
        <v>576</v>
      </c>
      <c r="AD560" s="251" t="s">
        <v>612</v>
      </c>
      <c r="AE560" s="255">
        <v>3406</v>
      </c>
      <c r="AF560" s="251" t="str">
        <f t="shared" si="28"/>
        <v>5.</v>
      </c>
      <c r="AG560" s="251" t="str">
        <f t="shared" si="28"/>
        <v>2.</v>
      </c>
      <c r="AH560" s="251" t="str">
        <f t="shared" si="28"/>
        <v>3.</v>
      </c>
      <c r="AI560" s="251" t="str">
        <f t="shared" si="28"/>
        <v>2.</v>
      </c>
      <c r="AJ560" s="251" t="str">
        <f t="shared" si="28"/>
        <v>6.</v>
      </c>
      <c r="AK560" s="251" t="str">
        <f t="shared" si="28"/>
        <v>3.</v>
      </c>
      <c r="AL560" s="251" t="str">
        <f t="shared" si="27"/>
        <v>99</v>
      </c>
      <c r="AM560" s="251" t="str">
        <f t="shared" si="26"/>
        <v>2.3.2.6.3.99</v>
      </c>
    </row>
    <row r="561" spans="1:39">
      <c r="A561" s="251">
        <v>2022</v>
      </c>
      <c r="B561" s="251" t="s">
        <v>533</v>
      </c>
      <c r="C561" s="251" t="s">
        <v>534</v>
      </c>
      <c r="D561" s="251" t="s">
        <v>535</v>
      </c>
      <c r="E561" s="251" t="s">
        <v>536</v>
      </c>
      <c r="F561" s="251" t="s">
        <v>491</v>
      </c>
      <c r="G561" s="251" t="s">
        <v>537</v>
      </c>
      <c r="H561" s="251" t="s">
        <v>538</v>
      </c>
      <c r="I561" s="251" t="s">
        <v>706</v>
      </c>
      <c r="J561" s="251" t="s">
        <v>540</v>
      </c>
      <c r="K561" s="251" t="s">
        <v>707</v>
      </c>
      <c r="L561" s="251" t="s">
        <v>542</v>
      </c>
      <c r="M561" s="251" t="s">
        <v>543</v>
      </c>
      <c r="N561" s="251" t="s">
        <v>544</v>
      </c>
      <c r="O561" s="251" t="s">
        <v>686</v>
      </c>
      <c r="P561" s="251" t="s">
        <v>708</v>
      </c>
      <c r="Q561" s="251" t="s">
        <v>709</v>
      </c>
      <c r="R561" s="251">
        <v>159056</v>
      </c>
      <c r="S561" s="251" t="s">
        <v>687</v>
      </c>
      <c r="T561" s="251" t="s">
        <v>688</v>
      </c>
      <c r="U561" s="251" t="s">
        <v>688</v>
      </c>
      <c r="V561" s="251" t="s">
        <v>581</v>
      </c>
      <c r="W561" s="251" t="s">
        <v>582</v>
      </c>
      <c r="X561" s="251" t="s">
        <v>551</v>
      </c>
      <c r="Y561" s="251" t="s">
        <v>552</v>
      </c>
      <c r="Z561" s="251" t="s">
        <v>564</v>
      </c>
      <c r="AA561" s="251" t="s">
        <v>565</v>
      </c>
      <c r="AB561" s="251" t="s">
        <v>613</v>
      </c>
      <c r="AC561" s="251" t="s">
        <v>614</v>
      </c>
      <c r="AD561" s="251" t="s">
        <v>614</v>
      </c>
      <c r="AE561" s="255">
        <v>502155</v>
      </c>
      <c r="AF561" s="251" t="str">
        <f t="shared" si="28"/>
        <v>5.</v>
      </c>
      <c r="AG561" s="251" t="str">
        <f t="shared" si="28"/>
        <v>2.</v>
      </c>
      <c r="AH561" s="251" t="str">
        <f t="shared" si="28"/>
        <v>3.</v>
      </c>
      <c r="AI561" s="251" t="str">
        <f t="shared" si="28"/>
        <v>2.</v>
      </c>
      <c r="AJ561" s="251" t="str">
        <f t="shared" si="28"/>
        <v>8.</v>
      </c>
      <c r="AK561" s="251" t="str">
        <f t="shared" si="28"/>
        <v>1.</v>
      </c>
      <c r="AL561" s="251" t="str">
        <f t="shared" si="27"/>
        <v>1.</v>
      </c>
      <c r="AM561" s="251" t="str">
        <f t="shared" si="26"/>
        <v>2.3.2.8.1.1.</v>
      </c>
    </row>
    <row r="562" spans="1:39">
      <c r="A562" s="251">
        <v>2022</v>
      </c>
      <c r="B562" s="251" t="s">
        <v>533</v>
      </c>
      <c r="C562" s="251" t="s">
        <v>534</v>
      </c>
      <c r="D562" s="251" t="s">
        <v>535</v>
      </c>
      <c r="E562" s="251" t="s">
        <v>536</v>
      </c>
      <c r="F562" s="251" t="s">
        <v>491</v>
      </c>
      <c r="G562" s="251" t="s">
        <v>537</v>
      </c>
      <c r="H562" s="251" t="s">
        <v>538</v>
      </c>
      <c r="I562" s="251" t="s">
        <v>706</v>
      </c>
      <c r="J562" s="251" t="s">
        <v>540</v>
      </c>
      <c r="K562" s="251" t="s">
        <v>707</v>
      </c>
      <c r="L562" s="251" t="s">
        <v>542</v>
      </c>
      <c r="M562" s="251" t="s">
        <v>543</v>
      </c>
      <c r="N562" s="251" t="s">
        <v>544</v>
      </c>
      <c r="O562" s="251" t="s">
        <v>686</v>
      </c>
      <c r="P562" s="251" t="s">
        <v>708</v>
      </c>
      <c r="Q562" s="251" t="s">
        <v>709</v>
      </c>
      <c r="R562" s="251">
        <v>159056</v>
      </c>
      <c r="S562" s="251" t="s">
        <v>687</v>
      </c>
      <c r="T562" s="251" t="s">
        <v>688</v>
      </c>
      <c r="U562" s="251" t="s">
        <v>688</v>
      </c>
      <c r="V562" s="251" t="s">
        <v>581</v>
      </c>
      <c r="W562" s="251" t="s">
        <v>582</v>
      </c>
      <c r="X562" s="251" t="s">
        <v>551</v>
      </c>
      <c r="Y562" s="251" t="s">
        <v>552</v>
      </c>
      <c r="Z562" s="251" t="s">
        <v>564</v>
      </c>
      <c r="AA562" s="251" t="s">
        <v>565</v>
      </c>
      <c r="AB562" s="251" t="s">
        <v>613</v>
      </c>
      <c r="AC562" s="251" t="s">
        <v>614</v>
      </c>
      <c r="AD562" s="251" t="s">
        <v>615</v>
      </c>
      <c r="AE562" s="255">
        <v>40641</v>
      </c>
      <c r="AF562" s="251" t="str">
        <f t="shared" si="28"/>
        <v>5.</v>
      </c>
      <c r="AG562" s="251" t="str">
        <f t="shared" si="28"/>
        <v>2.</v>
      </c>
      <c r="AH562" s="251" t="str">
        <f t="shared" si="28"/>
        <v>3.</v>
      </c>
      <c r="AI562" s="251" t="str">
        <f t="shared" si="28"/>
        <v>2.</v>
      </c>
      <c r="AJ562" s="251" t="str">
        <f t="shared" si="28"/>
        <v>8.</v>
      </c>
      <c r="AK562" s="251" t="str">
        <f t="shared" si="28"/>
        <v>1.</v>
      </c>
      <c r="AL562" s="251" t="str">
        <f t="shared" si="27"/>
        <v>2.</v>
      </c>
      <c r="AM562" s="251" t="str">
        <f t="shared" si="26"/>
        <v>2.3.2.8.1.2.</v>
      </c>
    </row>
    <row r="563" spans="1:39">
      <c r="A563" s="251">
        <v>2022</v>
      </c>
      <c r="B563" s="251" t="s">
        <v>533</v>
      </c>
      <c r="C563" s="251" t="s">
        <v>534</v>
      </c>
      <c r="D563" s="251" t="s">
        <v>535</v>
      </c>
      <c r="E563" s="251" t="s">
        <v>536</v>
      </c>
      <c r="F563" s="251" t="s">
        <v>491</v>
      </c>
      <c r="G563" s="251" t="s">
        <v>537</v>
      </c>
      <c r="H563" s="251" t="s">
        <v>538</v>
      </c>
      <c r="I563" s="251" t="s">
        <v>706</v>
      </c>
      <c r="J563" s="251" t="s">
        <v>540</v>
      </c>
      <c r="K563" s="251" t="s">
        <v>707</v>
      </c>
      <c r="L563" s="251" t="s">
        <v>542</v>
      </c>
      <c r="M563" s="251" t="s">
        <v>543</v>
      </c>
      <c r="N563" s="251" t="s">
        <v>544</v>
      </c>
      <c r="O563" s="251" t="s">
        <v>686</v>
      </c>
      <c r="P563" s="251" t="s">
        <v>708</v>
      </c>
      <c r="Q563" s="251" t="s">
        <v>709</v>
      </c>
      <c r="R563" s="251">
        <v>159056</v>
      </c>
      <c r="S563" s="251" t="s">
        <v>687</v>
      </c>
      <c r="T563" s="251" t="s">
        <v>688</v>
      </c>
      <c r="U563" s="251" t="s">
        <v>688</v>
      </c>
      <c r="V563" s="251" t="s">
        <v>581</v>
      </c>
      <c r="W563" s="251" t="s">
        <v>582</v>
      </c>
      <c r="X563" s="251" t="s">
        <v>551</v>
      </c>
      <c r="Y563" s="251" t="s">
        <v>552</v>
      </c>
      <c r="Z563" s="251" t="s">
        <v>564</v>
      </c>
      <c r="AA563" s="251" t="s">
        <v>565</v>
      </c>
      <c r="AB563" s="251" t="s">
        <v>613</v>
      </c>
      <c r="AC563" s="251" t="s">
        <v>614</v>
      </c>
      <c r="AD563" s="251" t="s">
        <v>616</v>
      </c>
      <c r="AE563" s="255">
        <v>14400</v>
      </c>
      <c r="AF563" s="251" t="str">
        <f t="shared" si="28"/>
        <v>5.</v>
      </c>
      <c r="AG563" s="251" t="str">
        <f t="shared" si="28"/>
        <v>2.</v>
      </c>
      <c r="AH563" s="251" t="str">
        <f t="shared" si="28"/>
        <v>3.</v>
      </c>
      <c r="AI563" s="251" t="str">
        <f t="shared" si="28"/>
        <v>2.</v>
      </c>
      <c r="AJ563" s="251" t="str">
        <f t="shared" si="28"/>
        <v>8.</v>
      </c>
      <c r="AK563" s="251" t="str">
        <f t="shared" si="28"/>
        <v>1.</v>
      </c>
      <c r="AL563" s="251" t="str">
        <f t="shared" si="27"/>
        <v>4.</v>
      </c>
      <c r="AM563" s="251" t="str">
        <f t="shared" si="26"/>
        <v>2.3.2.8.1.4.</v>
      </c>
    </row>
    <row r="564" spans="1:39">
      <c r="A564" s="251">
        <v>2022</v>
      </c>
      <c r="B564" s="251" t="s">
        <v>533</v>
      </c>
      <c r="C564" s="251" t="s">
        <v>534</v>
      </c>
      <c r="D564" s="251" t="s">
        <v>535</v>
      </c>
      <c r="E564" s="251" t="s">
        <v>536</v>
      </c>
      <c r="F564" s="251" t="s">
        <v>491</v>
      </c>
      <c r="G564" s="251" t="s">
        <v>537</v>
      </c>
      <c r="H564" s="251" t="s">
        <v>538</v>
      </c>
      <c r="I564" s="251" t="s">
        <v>706</v>
      </c>
      <c r="J564" s="251" t="s">
        <v>540</v>
      </c>
      <c r="K564" s="251" t="s">
        <v>707</v>
      </c>
      <c r="L564" s="251" t="s">
        <v>542</v>
      </c>
      <c r="M564" s="251" t="s">
        <v>543</v>
      </c>
      <c r="N564" s="251" t="s">
        <v>544</v>
      </c>
      <c r="O564" s="251" t="s">
        <v>686</v>
      </c>
      <c r="P564" s="251" t="s">
        <v>708</v>
      </c>
      <c r="Q564" s="251" t="s">
        <v>709</v>
      </c>
      <c r="R564" s="251">
        <v>159056</v>
      </c>
      <c r="S564" s="251" t="s">
        <v>687</v>
      </c>
      <c r="T564" s="251" t="s">
        <v>688</v>
      </c>
      <c r="U564" s="251" t="s">
        <v>688</v>
      </c>
      <c r="V564" s="251" t="s">
        <v>581</v>
      </c>
      <c r="W564" s="251" t="s">
        <v>582</v>
      </c>
      <c r="X564" s="251" t="s">
        <v>551</v>
      </c>
      <c r="Y564" s="251" t="s">
        <v>552</v>
      </c>
      <c r="Z564" s="251" t="s">
        <v>617</v>
      </c>
      <c r="AA564" s="251" t="s">
        <v>618</v>
      </c>
      <c r="AB564" s="251" t="s">
        <v>619</v>
      </c>
      <c r="AC564" s="251" t="s">
        <v>620</v>
      </c>
      <c r="AD564" s="251" t="s">
        <v>621</v>
      </c>
      <c r="AE564" s="255">
        <v>3060</v>
      </c>
      <c r="AF564" s="251" t="str">
        <f t="shared" si="28"/>
        <v>5.</v>
      </c>
      <c r="AG564" s="251" t="str">
        <f t="shared" si="28"/>
        <v>2.</v>
      </c>
      <c r="AH564" s="251" t="str">
        <f t="shared" si="28"/>
        <v>5.</v>
      </c>
      <c r="AI564" s="251" t="str">
        <f t="shared" si="28"/>
        <v>4.</v>
      </c>
      <c r="AJ564" s="251" t="str">
        <f t="shared" si="28"/>
        <v>3.</v>
      </c>
      <c r="AK564" s="251" t="str">
        <f t="shared" si="28"/>
        <v>2.</v>
      </c>
      <c r="AL564" s="251" t="str">
        <f t="shared" si="27"/>
        <v>1.</v>
      </c>
      <c r="AM564" s="251" t="str">
        <f t="shared" si="26"/>
        <v>2.5.4.3.2.1.</v>
      </c>
    </row>
    <row r="565" spans="1:39">
      <c r="A565" s="251">
        <v>2022</v>
      </c>
      <c r="B565" s="251" t="s">
        <v>533</v>
      </c>
      <c r="C565" s="251" t="s">
        <v>534</v>
      </c>
      <c r="D565" s="251" t="s">
        <v>535</v>
      </c>
      <c r="E565" s="251" t="s">
        <v>536</v>
      </c>
      <c r="F565" s="251" t="s">
        <v>491</v>
      </c>
      <c r="G565" s="251" t="s">
        <v>537</v>
      </c>
      <c r="H565" s="251" t="s">
        <v>538</v>
      </c>
      <c r="I565" s="251" t="s">
        <v>706</v>
      </c>
      <c r="J565" s="251" t="s">
        <v>540</v>
      </c>
      <c r="K565" s="251" t="s">
        <v>707</v>
      </c>
      <c r="L565" s="251" t="s">
        <v>542</v>
      </c>
      <c r="M565" s="251" t="s">
        <v>543</v>
      </c>
      <c r="N565" s="251" t="s">
        <v>544</v>
      </c>
      <c r="O565" s="251" t="s">
        <v>636</v>
      </c>
      <c r="P565" s="251" t="s">
        <v>708</v>
      </c>
      <c r="Q565" s="251" t="s">
        <v>709</v>
      </c>
      <c r="R565" s="251">
        <v>240866</v>
      </c>
      <c r="S565" s="251" t="s">
        <v>689</v>
      </c>
      <c r="T565" s="251" t="s">
        <v>690</v>
      </c>
      <c r="U565" s="251" t="s">
        <v>690</v>
      </c>
      <c r="V565" s="251" t="s">
        <v>38</v>
      </c>
      <c r="W565" s="251" t="s">
        <v>550</v>
      </c>
      <c r="X565" s="251" t="s">
        <v>551</v>
      </c>
      <c r="Y565" s="251" t="s">
        <v>552</v>
      </c>
      <c r="Z565" s="251" t="s">
        <v>553</v>
      </c>
      <c r="AA565" s="251" t="s">
        <v>554</v>
      </c>
      <c r="AB565" s="251" t="s">
        <v>555</v>
      </c>
      <c r="AC565" s="251" t="s">
        <v>555</v>
      </c>
      <c r="AD565" s="251" t="s">
        <v>556</v>
      </c>
      <c r="AE565" s="255">
        <v>87780</v>
      </c>
      <c r="AF565" s="251" t="str">
        <f t="shared" si="28"/>
        <v>5.</v>
      </c>
      <c r="AG565" s="251" t="str">
        <f t="shared" si="28"/>
        <v>2.</v>
      </c>
      <c r="AH565" s="251" t="str">
        <f t="shared" si="28"/>
        <v>1.</v>
      </c>
      <c r="AI565" s="251" t="str">
        <f t="shared" si="28"/>
        <v>1.</v>
      </c>
      <c r="AJ565" s="251" t="str">
        <f t="shared" si="28"/>
        <v>1.</v>
      </c>
      <c r="AK565" s="251" t="str">
        <f t="shared" si="28"/>
        <v>1.</v>
      </c>
      <c r="AL565" s="251" t="str">
        <f t="shared" si="27"/>
        <v>4.</v>
      </c>
      <c r="AM565" s="251" t="str">
        <f t="shared" si="26"/>
        <v>2.1.1.1.1.4.</v>
      </c>
    </row>
    <row r="566" spans="1:39">
      <c r="A566" s="251">
        <v>2022</v>
      </c>
      <c r="B566" s="251" t="s">
        <v>533</v>
      </c>
      <c r="C566" s="251" t="s">
        <v>534</v>
      </c>
      <c r="D566" s="251" t="s">
        <v>535</v>
      </c>
      <c r="E566" s="251" t="s">
        <v>536</v>
      </c>
      <c r="F566" s="251" t="s">
        <v>491</v>
      </c>
      <c r="G566" s="251" t="s">
        <v>537</v>
      </c>
      <c r="H566" s="251" t="s">
        <v>538</v>
      </c>
      <c r="I566" s="251" t="s">
        <v>706</v>
      </c>
      <c r="J566" s="251" t="s">
        <v>540</v>
      </c>
      <c r="K566" s="251" t="s">
        <v>707</v>
      </c>
      <c r="L566" s="251" t="s">
        <v>542</v>
      </c>
      <c r="M566" s="251" t="s">
        <v>543</v>
      </c>
      <c r="N566" s="251" t="s">
        <v>544</v>
      </c>
      <c r="O566" s="251" t="s">
        <v>636</v>
      </c>
      <c r="P566" s="251" t="s">
        <v>708</v>
      </c>
      <c r="Q566" s="251" t="s">
        <v>709</v>
      </c>
      <c r="R566" s="251">
        <v>240866</v>
      </c>
      <c r="S566" s="251" t="s">
        <v>689</v>
      </c>
      <c r="T566" s="251" t="s">
        <v>690</v>
      </c>
      <c r="U566" s="251" t="s">
        <v>690</v>
      </c>
      <c r="V566" s="251" t="s">
        <v>38</v>
      </c>
      <c r="W566" s="251" t="s">
        <v>550</v>
      </c>
      <c r="X566" s="251" t="s">
        <v>551</v>
      </c>
      <c r="Y566" s="251" t="s">
        <v>552</v>
      </c>
      <c r="Z566" s="251" t="s">
        <v>553</v>
      </c>
      <c r="AA566" s="251" t="s">
        <v>554</v>
      </c>
      <c r="AB566" s="251" t="s">
        <v>557</v>
      </c>
      <c r="AC566" s="251" t="s">
        <v>558</v>
      </c>
      <c r="AD566" s="251" t="s">
        <v>559</v>
      </c>
      <c r="AE566" s="255">
        <v>12800</v>
      </c>
      <c r="AF566" s="251" t="str">
        <f t="shared" si="28"/>
        <v>5.</v>
      </c>
      <c r="AG566" s="251" t="str">
        <f t="shared" si="28"/>
        <v>2.</v>
      </c>
      <c r="AH566" s="251" t="str">
        <f t="shared" si="28"/>
        <v>1.</v>
      </c>
      <c r="AI566" s="251" t="str">
        <f t="shared" si="28"/>
        <v>1.</v>
      </c>
      <c r="AJ566" s="251" t="str">
        <f t="shared" si="28"/>
        <v>9.</v>
      </c>
      <c r="AK566" s="251" t="str">
        <f t="shared" si="28"/>
        <v>1.</v>
      </c>
      <c r="AL566" s="251" t="str">
        <f t="shared" si="27"/>
        <v>1.</v>
      </c>
      <c r="AM566" s="251" t="str">
        <f t="shared" si="26"/>
        <v>2.1.1.9.1.1.</v>
      </c>
    </row>
    <row r="567" spans="1:39">
      <c r="A567" s="251">
        <v>2022</v>
      </c>
      <c r="B567" s="251" t="s">
        <v>533</v>
      </c>
      <c r="C567" s="251" t="s">
        <v>534</v>
      </c>
      <c r="D567" s="251" t="s">
        <v>535</v>
      </c>
      <c r="E567" s="251" t="s">
        <v>536</v>
      </c>
      <c r="F567" s="251" t="s">
        <v>491</v>
      </c>
      <c r="G567" s="251" t="s">
        <v>537</v>
      </c>
      <c r="H567" s="251" t="s">
        <v>538</v>
      </c>
      <c r="I567" s="251" t="s">
        <v>706</v>
      </c>
      <c r="J567" s="251" t="s">
        <v>540</v>
      </c>
      <c r="K567" s="251" t="s">
        <v>707</v>
      </c>
      <c r="L567" s="251" t="s">
        <v>542</v>
      </c>
      <c r="M567" s="251" t="s">
        <v>543</v>
      </c>
      <c r="N567" s="251" t="s">
        <v>544</v>
      </c>
      <c r="O567" s="251" t="s">
        <v>636</v>
      </c>
      <c r="P567" s="251" t="s">
        <v>708</v>
      </c>
      <c r="Q567" s="251" t="s">
        <v>709</v>
      </c>
      <c r="R567" s="251">
        <v>240866</v>
      </c>
      <c r="S567" s="251" t="s">
        <v>689</v>
      </c>
      <c r="T567" s="251" t="s">
        <v>690</v>
      </c>
      <c r="U567" s="251" t="s">
        <v>690</v>
      </c>
      <c r="V567" s="251" t="s">
        <v>38</v>
      </c>
      <c r="W567" s="251" t="s">
        <v>550</v>
      </c>
      <c r="X567" s="251" t="s">
        <v>551</v>
      </c>
      <c r="Y567" s="251" t="s">
        <v>552</v>
      </c>
      <c r="Z567" s="251" t="s">
        <v>553</v>
      </c>
      <c r="AA567" s="251" t="s">
        <v>554</v>
      </c>
      <c r="AB567" s="251" t="s">
        <v>557</v>
      </c>
      <c r="AC567" s="251" t="s">
        <v>558</v>
      </c>
      <c r="AD567" s="251" t="s">
        <v>560</v>
      </c>
      <c r="AE567" s="255">
        <v>1860</v>
      </c>
      <c r="AF567" s="251" t="str">
        <f t="shared" si="28"/>
        <v>5.</v>
      </c>
      <c r="AG567" s="251" t="str">
        <f t="shared" si="28"/>
        <v>2.</v>
      </c>
      <c r="AH567" s="251" t="str">
        <f t="shared" si="28"/>
        <v>1.</v>
      </c>
      <c r="AI567" s="251" t="str">
        <f t="shared" si="28"/>
        <v>1.</v>
      </c>
      <c r="AJ567" s="251" t="str">
        <f t="shared" si="28"/>
        <v>9.</v>
      </c>
      <c r="AK567" s="251" t="str">
        <f t="shared" si="28"/>
        <v>1.</v>
      </c>
      <c r="AL567" s="251" t="str">
        <f t="shared" si="27"/>
        <v>3.</v>
      </c>
      <c r="AM567" s="251" t="str">
        <f t="shared" si="26"/>
        <v>2.1.1.9.1.3.</v>
      </c>
    </row>
    <row r="568" spans="1:39">
      <c r="A568" s="251">
        <v>2022</v>
      </c>
      <c r="B568" s="251" t="s">
        <v>533</v>
      </c>
      <c r="C568" s="251" t="s">
        <v>534</v>
      </c>
      <c r="D568" s="251" t="s">
        <v>535</v>
      </c>
      <c r="E568" s="251" t="s">
        <v>536</v>
      </c>
      <c r="F568" s="251" t="s">
        <v>491</v>
      </c>
      <c r="G568" s="251" t="s">
        <v>537</v>
      </c>
      <c r="H568" s="251" t="s">
        <v>538</v>
      </c>
      <c r="I568" s="251" t="s">
        <v>706</v>
      </c>
      <c r="J568" s="251" t="s">
        <v>540</v>
      </c>
      <c r="K568" s="251" t="s">
        <v>707</v>
      </c>
      <c r="L568" s="251" t="s">
        <v>542</v>
      </c>
      <c r="M568" s="251" t="s">
        <v>543</v>
      </c>
      <c r="N568" s="251" t="s">
        <v>544</v>
      </c>
      <c r="O568" s="251" t="s">
        <v>636</v>
      </c>
      <c r="P568" s="251" t="s">
        <v>708</v>
      </c>
      <c r="Q568" s="251" t="s">
        <v>709</v>
      </c>
      <c r="R568" s="251">
        <v>240866</v>
      </c>
      <c r="S568" s="251" t="s">
        <v>689</v>
      </c>
      <c r="T568" s="251" t="s">
        <v>690</v>
      </c>
      <c r="U568" s="251" t="s">
        <v>690</v>
      </c>
      <c r="V568" s="251" t="s">
        <v>38</v>
      </c>
      <c r="W568" s="251" t="s">
        <v>550</v>
      </c>
      <c r="X568" s="251" t="s">
        <v>551</v>
      </c>
      <c r="Y568" s="251" t="s">
        <v>552</v>
      </c>
      <c r="Z568" s="251" t="s">
        <v>553</v>
      </c>
      <c r="AA568" s="251" t="s">
        <v>561</v>
      </c>
      <c r="AB568" s="251" t="s">
        <v>562</v>
      </c>
      <c r="AC568" s="251" t="s">
        <v>562</v>
      </c>
      <c r="AD568" s="251" t="s">
        <v>563</v>
      </c>
      <c r="AE568" s="255">
        <v>6912</v>
      </c>
      <c r="AF568" s="251" t="str">
        <f t="shared" si="28"/>
        <v>5.</v>
      </c>
      <c r="AG568" s="251" t="str">
        <f t="shared" si="28"/>
        <v>2.</v>
      </c>
      <c r="AH568" s="251" t="str">
        <f t="shared" si="28"/>
        <v>1.</v>
      </c>
      <c r="AI568" s="251" t="str">
        <f t="shared" si="28"/>
        <v>3.</v>
      </c>
      <c r="AJ568" s="251" t="str">
        <f t="shared" si="28"/>
        <v>1.</v>
      </c>
      <c r="AK568" s="251" t="str">
        <f t="shared" si="28"/>
        <v>1.</v>
      </c>
      <c r="AL568" s="251" t="str">
        <f t="shared" si="27"/>
        <v>5.</v>
      </c>
      <c r="AM568" s="251" t="str">
        <f t="shared" si="26"/>
        <v>2.1.3.1.1.5.</v>
      </c>
    </row>
    <row r="569" spans="1:39">
      <c r="A569" s="251">
        <v>2022</v>
      </c>
      <c r="B569" s="251" t="s">
        <v>533</v>
      </c>
      <c r="C569" s="251" t="s">
        <v>534</v>
      </c>
      <c r="D569" s="251" t="s">
        <v>535</v>
      </c>
      <c r="E569" s="251" t="s">
        <v>536</v>
      </c>
      <c r="F569" s="251" t="s">
        <v>491</v>
      </c>
      <c r="G569" s="251" t="s">
        <v>537</v>
      </c>
      <c r="H569" s="251" t="s">
        <v>538</v>
      </c>
      <c r="I569" s="251" t="s">
        <v>706</v>
      </c>
      <c r="J569" s="251" t="s">
        <v>540</v>
      </c>
      <c r="K569" s="251" t="s">
        <v>707</v>
      </c>
      <c r="L569" s="251" t="s">
        <v>542</v>
      </c>
      <c r="M569" s="251" t="s">
        <v>543</v>
      </c>
      <c r="N569" s="251" t="s">
        <v>544</v>
      </c>
      <c r="O569" s="251" t="s">
        <v>636</v>
      </c>
      <c r="P569" s="251" t="s">
        <v>708</v>
      </c>
      <c r="Q569" s="251" t="s">
        <v>709</v>
      </c>
      <c r="R569" s="251">
        <v>240866</v>
      </c>
      <c r="S569" s="251" t="s">
        <v>689</v>
      </c>
      <c r="T569" s="251" t="s">
        <v>690</v>
      </c>
      <c r="U569" s="251" t="s">
        <v>690</v>
      </c>
      <c r="V569" s="251" t="s">
        <v>581</v>
      </c>
      <c r="W569" s="251" t="s">
        <v>582</v>
      </c>
      <c r="X569" s="251" t="s">
        <v>551</v>
      </c>
      <c r="Y569" s="251" t="s">
        <v>552</v>
      </c>
      <c r="Z569" s="251" t="s">
        <v>553</v>
      </c>
      <c r="AA569" s="251" t="s">
        <v>554</v>
      </c>
      <c r="AB569" s="251" t="s">
        <v>555</v>
      </c>
      <c r="AC569" s="251" t="s">
        <v>555</v>
      </c>
      <c r="AD569" s="251" t="s">
        <v>556</v>
      </c>
      <c r="AE569" s="255">
        <v>1281252</v>
      </c>
      <c r="AF569" s="251" t="str">
        <f t="shared" si="28"/>
        <v>5.</v>
      </c>
      <c r="AG569" s="251" t="str">
        <f t="shared" si="28"/>
        <v>2.</v>
      </c>
      <c r="AH569" s="251" t="str">
        <f t="shared" si="28"/>
        <v>1.</v>
      </c>
      <c r="AI569" s="251" t="str">
        <f t="shared" si="28"/>
        <v>1.</v>
      </c>
      <c r="AJ569" s="251" t="str">
        <f t="shared" si="28"/>
        <v>1.</v>
      </c>
      <c r="AK569" s="251" t="str">
        <f t="shared" si="28"/>
        <v>1.</v>
      </c>
      <c r="AL569" s="251" t="str">
        <f t="shared" si="27"/>
        <v>4.</v>
      </c>
      <c r="AM569" s="251" t="str">
        <f t="shared" si="26"/>
        <v>2.1.1.1.1.4.</v>
      </c>
    </row>
    <row r="570" spans="1:39">
      <c r="A570" s="251">
        <v>2022</v>
      </c>
      <c r="B570" s="251" t="s">
        <v>533</v>
      </c>
      <c r="C570" s="251" t="s">
        <v>534</v>
      </c>
      <c r="D570" s="251" t="s">
        <v>535</v>
      </c>
      <c r="E570" s="251" t="s">
        <v>536</v>
      </c>
      <c r="F570" s="251" t="s">
        <v>491</v>
      </c>
      <c r="G570" s="251" t="s">
        <v>537</v>
      </c>
      <c r="H570" s="251" t="s">
        <v>538</v>
      </c>
      <c r="I570" s="251" t="s">
        <v>706</v>
      </c>
      <c r="J570" s="251" t="s">
        <v>540</v>
      </c>
      <c r="K570" s="251" t="s">
        <v>707</v>
      </c>
      <c r="L570" s="251" t="s">
        <v>542</v>
      </c>
      <c r="M570" s="251" t="s">
        <v>543</v>
      </c>
      <c r="N570" s="251" t="s">
        <v>544</v>
      </c>
      <c r="O570" s="251" t="s">
        <v>636</v>
      </c>
      <c r="P570" s="251" t="s">
        <v>708</v>
      </c>
      <c r="Q570" s="251" t="s">
        <v>709</v>
      </c>
      <c r="R570" s="251">
        <v>240866</v>
      </c>
      <c r="S570" s="251" t="s">
        <v>689</v>
      </c>
      <c r="T570" s="251" t="s">
        <v>690</v>
      </c>
      <c r="U570" s="251" t="s">
        <v>690</v>
      </c>
      <c r="V570" s="251" t="s">
        <v>581</v>
      </c>
      <c r="W570" s="251" t="s">
        <v>582</v>
      </c>
      <c r="X570" s="251" t="s">
        <v>551</v>
      </c>
      <c r="Y570" s="251" t="s">
        <v>552</v>
      </c>
      <c r="Z570" s="251" t="s">
        <v>553</v>
      </c>
      <c r="AA570" s="251" t="s">
        <v>554</v>
      </c>
      <c r="AB570" s="251" t="s">
        <v>557</v>
      </c>
      <c r="AC570" s="251" t="s">
        <v>558</v>
      </c>
      <c r="AD570" s="251" t="s">
        <v>559</v>
      </c>
      <c r="AE570" s="255">
        <v>208862</v>
      </c>
      <c r="AF570" s="251" t="str">
        <f t="shared" si="28"/>
        <v>5.</v>
      </c>
      <c r="AG570" s="251" t="str">
        <f t="shared" si="28"/>
        <v>2.</v>
      </c>
      <c r="AH570" s="251" t="str">
        <f t="shared" si="28"/>
        <v>1.</v>
      </c>
      <c r="AI570" s="251" t="str">
        <f t="shared" si="28"/>
        <v>1.</v>
      </c>
      <c r="AJ570" s="251" t="str">
        <f t="shared" si="28"/>
        <v>9.</v>
      </c>
      <c r="AK570" s="251" t="str">
        <f t="shared" si="28"/>
        <v>1.</v>
      </c>
      <c r="AL570" s="251" t="str">
        <f t="shared" si="27"/>
        <v>1.</v>
      </c>
      <c r="AM570" s="251" t="str">
        <f t="shared" si="26"/>
        <v>2.1.1.9.1.1.</v>
      </c>
    </row>
    <row r="571" spans="1:39">
      <c r="A571" s="251">
        <v>2022</v>
      </c>
      <c r="B571" s="251" t="s">
        <v>533</v>
      </c>
      <c r="C571" s="251" t="s">
        <v>534</v>
      </c>
      <c r="D571" s="251" t="s">
        <v>535</v>
      </c>
      <c r="E571" s="251" t="s">
        <v>536</v>
      </c>
      <c r="F571" s="251" t="s">
        <v>491</v>
      </c>
      <c r="G571" s="251" t="s">
        <v>537</v>
      </c>
      <c r="H571" s="251" t="s">
        <v>538</v>
      </c>
      <c r="I571" s="251" t="s">
        <v>706</v>
      </c>
      <c r="J571" s="251" t="s">
        <v>540</v>
      </c>
      <c r="K571" s="251" t="s">
        <v>707</v>
      </c>
      <c r="L571" s="251" t="s">
        <v>542</v>
      </c>
      <c r="M571" s="251" t="s">
        <v>543</v>
      </c>
      <c r="N571" s="251" t="s">
        <v>544</v>
      </c>
      <c r="O571" s="251" t="s">
        <v>636</v>
      </c>
      <c r="P571" s="251" t="s">
        <v>708</v>
      </c>
      <c r="Q571" s="251" t="s">
        <v>709</v>
      </c>
      <c r="R571" s="251">
        <v>240866</v>
      </c>
      <c r="S571" s="251" t="s">
        <v>689</v>
      </c>
      <c r="T571" s="251" t="s">
        <v>690</v>
      </c>
      <c r="U571" s="251" t="s">
        <v>690</v>
      </c>
      <c r="V571" s="251" t="s">
        <v>581</v>
      </c>
      <c r="W571" s="251" t="s">
        <v>582</v>
      </c>
      <c r="X571" s="251" t="s">
        <v>551</v>
      </c>
      <c r="Y571" s="251" t="s">
        <v>552</v>
      </c>
      <c r="Z571" s="251" t="s">
        <v>553</v>
      </c>
      <c r="AA571" s="251" t="s">
        <v>554</v>
      </c>
      <c r="AB571" s="251" t="s">
        <v>557</v>
      </c>
      <c r="AC571" s="251" t="s">
        <v>558</v>
      </c>
      <c r="AD571" s="251" t="s">
        <v>560</v>
      </c>
      <c r="AE571" s="255">
        <v>22720</v>
      </c>
      <c r="AF571" s="251" t="str">
        <f t="shared" si="28"/>
        <v>5.</v>
      </c>
      <c r="AG571" s="251" t="str">
        <f t="shared" si="28"/>
        <v>2.</v>
      </c>
      <c r="AH571" s="251" t="str">
        <f t="shared" si="28"/>
        <v>1.</v>
      </c>
      <c r="AI571" s="251" t="str">
        <f t="shared" si="28"/>
        <v>1.</v>
      </c>
      <c r="AJ571" s="251" t="str">
        <f t="shared" si="28"/>
        <v>9.</v>
      </c>
      <c r="AK571" s="251" t="str">
        <f t="shared" si="28"/>
        <v>1.</v>
      </c>
      <c r="AL571" s="251" t="str">
        <f t="shared" si="27"/>
        <v>3.</v>
      </c>
      <c r="AM571" s="251" t="str">
        <f t="shared" si="26"/>
        <v>2.1.1.9.1.3.</v>
      </c>
    </row>
    <row r="572" spans="1:39">
      <c r="A572" s="251">
        <v>2022</v>
      </c>
      <c r="B572" s="251" t="s">
        <v>533</v>
      </c>
      <c r="C572" s="251" t="s">
        <v>534</v>
      </c>
      <c r="D572" s="251" t="s">
        <v>535</v>
      </c>
      <c r="E572" s="251" t="s">
        <v>536</v>
      </c>
      <c r="F572" s="251" t="s">
        <v>491</v>
      </c>
      <c r="G572" s="251" t="s">
        <v>537</v>
      </c>
      <c r="H572" s="251" t="s">
        <v>538</v>
      </c>
      <c r="I572" s="251" t="s">
        <v>706</v>
      </c>
      <c r="J572" s="251" t="s">
        <v>540</v>
      </c>
      <c r="K572" s="251" t="s">
        <v>707</v>
      </c>
      <c r="L572" s="251" t="s">
        <v>542</v>
      </c>
      <c r="M572" s="251" t="s">
        <v>543</v>
      </c>
      <c r="N572" s="251" t="s">
        <v>544</v>
      </c>
      <c r="O572" s="251" t="s">
        <v>636</v>
      </c>
      <c r="P572" s="251" t="s">
        <v>708</v>
      </c>
      <c r="Q572" s="251" t="s">
        <v>709</v>
      </c>
      <c r="R572" s="251">
        <v>240866</v>
      </c>
      <c r="S572" s="251" t="s">
        <v>689</v>
      </c>
      <c r="T572" s="251" t="s">
        <v>690</v>
      </c>
      <c r="U572" s="251" t="s">
        <v>690</v>
      </c>
      <c r="V572" s="251" t="s">
        <v>581</v>
      </c>
      <c r="W572" s="251" t="s">
        <v>582</v>
      </c>
      <c r="X572" s="251" t="s">
        <v>551</v>
      </c>
      <c r="Y572" s="251" t="s">
        <v>552</v>
      </c>
      <c r="Z572" s="251" t="s">
        <v>553</v>
      </c>
      <c r="AA572" s="251" t="s">
        <v>554</v>
      </c>
      <c r="AB572" s="251" t="s">
        <v>557</v>
      </c>
      <c r="AC572" s="251" t="s">
        <v>583</v>
      </c>
      <c r="AD572" s="251" t="s">
        <v>584</v>
      </c>
      <c r="AE572" s="255">
        <v>121836</v>
      </c>
      <c r="AF572" s="251" t="str">
        <f t="shared" si="28"/>
        <v>5.</v>
      </c>
      <c r="AG572" s="251" t="str">
        <f t="shared" si="28"/>
        <v>2.</v>
      </c>
      <c r="AH572" s="251" t="str">
        <f t="shared" si="28"/>
        <v>1.</v>
      </c>
      <c r="AI572" s="251" t="str">
        <f t="shared" si="28"/>
        <v>1.</v>
      </c>
      <c r="AJ572" s="251" t="str">
        <f t="shared" si="28"/>
        <v>9.</v>
      </c>
      <c r="AK572" s="251" t="str">
        <f t="shared" si="28"/>
        <v>2.</v>
      </c>
      <c r="AL572" s="251" t="str">
        <f t="shared" si="27"/>
        <v>1.</v>
      </c>
      <c r="AM572" s="251" t="str">
        <f t="shared" si="26"/>
        <v>2.1.1.9.2.1.</v>
      </c>
    </row>
    <row r="573" spans="1:39">
      <c r="A573" s="251">
        <v>2022</v>
      </c>
      <c r="B573" s="251" t="s">
        <v>533</v>
      </c>
      <c r="C573" s="251" t="s">
        <v>534</v>
      </c>
      <c r="D573" s="251" t="s">
        <v>535</v>
      </c>
      <c r="E573" s="251" t="s">
        <v>536</v>
      </c>
      <c r="F573" s="251" t="s">
        <v>491</v>
      </c>
      <c r="G573" s="251" t="s">
        <v>537</v>
      </c>
      <c r="H573" s="251" t="s">
        <v>538</v>
      </c>
      <c r="I573" s="251" t="s">
        <v>706</v>
      </c>
      <c r="J573" s="251" t="s">
        <v>540</v>
      </c>
      <c r="K573" s="251" t="s">
        <v>707</v>
      </c>
      <c r="L573" s="251" t="s">
        <v>542</v>
      </c>
      <c r="M573" s="251" t="s">
        <v>543</v>
      </c>
      <c r="N573" s="251" t="s">
        <v>544</v>
      </c>
      <c r="O573" s="251" t="s">
        <v>636</v>
      </c>
      <c r="P573" s="251" t="s">
        <v>708</v>
      </c>
      <c r="Q573" s="251" t="s">
        <v>709</v>
      </c>
      <c r="R573" s="251">
        <v>240866</v>
      </c>
      <c r="S573" s="251" t="s">
        <v>689</v>
      </c>
      <c r="T573" s="251" t="s">
        <v>690</v>
      </c>
      <c r="U573" s="251" t="s">
        <v>690</v>
      </c>
      <c r="V573" s="251" t="s">
        <v>581</v>
      </c>
      <c r="W573" s="251" t="s">
        <v>582</v>
      </c>
      <c r="X573" s="251" t="s">
        <v>551</v>
      </c>
      <c r="Y573" s="251" t="s">
        <v>552</v>
      </c>
      <c r="Z573" s="251" t="s">
        <v>553</v>
      </c>
      <c r="AA573" s="251" t="s">
        <v>554</v>
      </c>
      <c r="AB573" s="251" t="s">
        <v>557</v>
      </c>
      <c r="AC573" s="251" t="s">
        <v>585</v>
      </c>
      <c r="AD573" s="251" t="s">
        <v>586</v>
      </c>
      <c r="AE573" s="255">
        <v>18798</v>
      </c>
      <c r="AF573" s="251" t="str">
        <f t="shared" si="28"/>
        <v>5.</v>
      </c>
      <c r="AG573" s="251" t="str">
        <f t="shared" si="28"/>
        <v>2.</v>
      </c>
      <c r="AH573" s="251" t="str">
        <f t="shared" si="28"/>
        <v>1.</v>
      </c>
      <c r="AI573" s="251" t="str">
        <f t="shared" si="28"/>
        <v>1.</v>
      </c>
      <c r="AJ573" s="251" t="str">
        <f t="shared" si="28"/>
        <v>9.</v>
      </c>
      <c r="AK573" s="251" t="str">
        <f t="shared" si="28"/>
        <v>3.</v>
      </c>
      <c r="AL573" s="251" t="str">
        <f t="shared" si="27"/>
        <v>99</v>
      </c>
      <c r="AM573" s="251" t="str">
        <f t="shared" si="26"/>
        <v>2.1.1.9.3.99</v>
      </c>
    </row>
    <row r="574" spans="1:39">
      <c r="A574" s="251">
        <v>2022</v>
      </c>
      <c r="B574" s="251" t="s">
        <v>533</v>
      </c>
      <c r="C574" s="251" t="s">
        <v>534</v>
      </c>
      <c r="D574" s="251" t="s">
        <v>535</v>
      </c>
      <c r="E574" s="251" t="s">
        <v>536</v>
      </c>
      <c r="F574" s="251" t="s">
        <v>491</v>
      </c>
      <c r="G574" s="251" t="s">
        <v>537</v>
      </c>
      <c r="H574" s="251" t="s">
        <v>538</v>
      </c>
      <c r="I574" s="251" t="s">
        <v>706</v>
      </c>
      <c r="J574" s="251" t="s">
        <v>540</v>
      </c>
      <c r="K574" s="251" t="s">
        <v>707</v>
      </c>
      <c r="L574" s="251" t="s">
        <v>542</v>
      </c>
      <c r="M574" s="251" t="s">
        <v>543</v>
      </c>
      <c r="N574" s="251" t="s">
        <v>544</v>
      </c>
      <c r="O574" s="251" t="s">
        <v>636</v>
      </c>
      <c r="P574" s="251" t="s">
        <v>708</v>
      </c>
      <c r="Q574" s="251" t="s">
        <v>709</v>
      </c>
      <c r="R574" s="251">
        <v>240866</v>
      </c>
      <c r="S574" s="251" t="s">
        <v>689</v>
      </c>
      <c r="T574" s="251" t="s">
        <v>690</v>
      </c>
      <c r="U574" s="251" t="s">
        <v>690</v>
      </c>
      <c r="V574" s="251" t="s">
        <v>581</v>
      </c>
      <c r="W574" s="251" t="s">
        <v>582</v>
      </c>
      <c r="X574" s="251" t="s">
        <v>551</v>
      </c>
      <c r="Y574" s="251" t="s">
        <v>552</v>
      </c>
      <c r="Z574" s="251" t="s">
        <v>553</v>
      </c>
      <c r="AA574" s="251" t="s">
        <v>561</v>
      </c>
      <c r="AB574" s="251" t="s">
        <v>562</v>
      </c>
      <c r="AC574" s="251" t="s">
        <v>562</v>
      </c>
      <c r="AD574" s="251" t="s">
        <v>563</v>
      </c>
      <c r="AE574" s="255">
        <v>112785</v>
      </c>
      <c r="AF574" s="251" t="str">
        <f t="shared" si="28"/>
        <v>5.</v>
      </c>
      <c r="AG574" s="251" t="str">
        <f t="shared" si="28"/>
        <v>2.</v>
      </c>
      <c r="AH574" s="251" t="str">
        <f t="shared" si="28"/>
        <v>1.</v>
      </c>
      <c r="AI574" s="251" t="str">
        <f t="shared" si="28"/>
        <v>3.</v>
      </c>
      <c r="AJ574" s="251" t="str">
        <f t="shared" si="28"/>
        <v>1.</v>
      </c>
      <c r="AK574" s="251" t="str">
        <f t="shared" si="28"/>
        <v>1.</v>
      </c>
      <c r="AL574" s="251" t="str">
        <f t="shared" si="27"/>
        <v>5.</v>
      </c>
      <c r="AM574" s="251" t="str">
        <f t="shared" si="26"/>
        <v>2.1.3.1.1.5.</v>
      </c>
    </row>
    <row r="575" spans="1:39">
      <c r="A575" s="251">
        <v>2022</v>
      </c>
      <c r="B575" s="251" t="s">
        <v>533</v>
      </c>
      <c r="C575" s="251" t="s">
        <v>534</v>
      </c>
      <c r="D575" s="251" t="s">
        <v>535</v>
      </c>
      <c r="E575" s="251" t="s">
        <v>536</v>
      </c>
      <c r="F575" s="251" t="s">
        <v>491</v>
      </c>
      <c r="G575" s="251" t="s">
        <v>537</v>
      </c>
      <c r="H575" s="251" t="s">
        <v>538</v>
      </c>
      <c r="I575" s="251" t="s">
        <v>706</v>
      </c>
      <c r="J575" s="251" t="s">
        <v>540</v>
      </c>
      <c r="K575" s="251" t="s">
        <v>707</v>
      </c>
      <c r="L575" s="251" t="s">
        <v>542</v>
      </c>
      <c r="M575" s="251" t="s">
        <v>543</v>
      </c>
      <c r="N575" s="251" t="s">
        <v>544</v>
      </c>
      <c r="O575" s="251" t="s">
        <v>636</v>
      </c>
      <c r="P575" s="251" t="s">
        <v>708</v>
      </c>
      <c r="Q575" s="251" t="s">
        <v>709</v>
      </c>
      <c r="R575" s="251">
        <v>240866</v>
      </c>
      <c r="S575" s="251" t="s">
        <v>689</v>
      </c>
      <c r="T575" s="251" t="s">
        <v>690</v>
      </c>
      <c r="U575" s="251" t="s">
        <v>690</v>
      </c>
      <c r="V575" s="251" t="s">
        <v>581</v>
      </c>
      <c r="W575" s="251" t="s">
        <v>582</v>
      </c>
      <c r="X575" s="251" t="s">
        <v>551</v>
      </c>
      <c r="Y575" s="251" t="s">
        <v>552</v>
      </c>
      <c r="Z575" s="251" t="s">
        <v>564</v>
      </c>
      <c r="AA575" s="251" t="s">
        <v>587</v>
      </c>
      <c r="AB575" s="251" t="s">
        <v>588</v>
      </c>
      <c r="AC575" s="251" t="s">
        <v>589</v>
      </c>
      <c r="AD575" s="251" t="s">
        <v>590</v>
      </c>
      <c r="AE575" s="255">
        <v>6600</v>
      </c>
      <c r="AF575" s="251" t="str">
        <f t="shared" si="28"/>
        <v>5.</v>
      </c>
      <c r="AG575" s="251" t="str">
        <f t="shared" si="28"/>
        <v>2.</v>
      </c>
      <c r="AH575" s="251" t="str">
        <f t="shared" si="28"/>
        <v>3.</v>
      </c>
      <c r="AI575" s="251" t="str">
        <f t="shared" si="28"/>
        <v>1.</v>
      </c>
      <c r="AJ575" s="251" t="str">
        <f t="shared" si="28"/>
        <v>3.</v>
      </c>
      <c r="AK575" s="251" t="str">
        <f t="shared" si="28"/>
        <v>1.</v>
      </c>
      <c r="AL575" s="251" t="str">
        <f t="shared" si="27"/>
        <v>1.</v>
      </c>
      <c r="AM575" s="251" t="str">
        <f t="shared" si="26"/>
        <v>2.3.1.3.1.1.</v>
      </c>
    </row>
    <row r="576" spans="1:39">
      <c r="A576" s="251">
        <v>2022</v>
      </c>
      <c r="B576" s="251" t="s">
        <v>533</v>
      </c>
      <c r="C576" s="251" t="s">
        <v>534</v>
      </c>
      <c r="D576" s="251" t="s">
        <v>535</v>
      </c>
      <c r="E576" s="251" t="s">
        <v>536</v>
      </c>
      <c r="F576" s="251" t="s">
        <v>491</v>
      </c>
      <c r="G576" s="251" t="s">
        <v>537</v>
      </c>
      <c r="H576" s="251" t="s">
        <v>538</v>
      </c>
      <c r="I576" s="251" t="s">
        <v>706</v>
      </c>
      <c r="J576" s="251" t="s">
        <v>540</v>
      </c>
      <c r="K576" s="251" t="s">
        <v>707</v>
      </c>
      <c r="L576" s="251" t="s">
        <v>542</v>
      </c>
      <c r="M576" s="251" t="s">
        <v>543</v>
      </c>
      <c r="N576" s="251" t="s">
        <v>544</v>
      </c>
      <c r="O576" s="251" t="s">
        <v>636</v>
      </c>
      <c r="P576" s="251" t="s">
        <v>708</v>
      </c>
      <c r="Q576" s="251" t="s">
        <v>709</v>
      </c>
      <c r="R576" s="251">
        <v>240866</v>
      </c>
      <c r="S576" s="251" t="s">
        <v>689</v>
      </c>
      <c r="T576" s="251" t="s">
        <v>690</v>
      </c>
      <c r="U576" s="251" t="s">
        <v>690</v>
      </c>
      <c r="V576" s="251" t="s">
        <v>581</v>
      </c>
      <c r="W576" s="251" t="s">
        <v>582</v>
      </c>
      <c r="X576" s="251" t="s">
        <v>551</v>
      </c>
      <c r="Y576" s="251" t="s">
        <v>552</v>
      </c>
      <c r="Z576" s="251" t="s">
        <v>564</v>
      </c>
      <c r="AA576" s="251" t="s">
        <v>565</v>
      </c>
      <c r="AB576" s="251" t="s">
        <v>594</v>
      </c>
      <c r="AC576" s="251" t="s">
        <v>595</v>
      </c>
      <c r="AD576" s="251" t="s">
        <v>596</v>
      </c>
      <c r="AE576" s="255">
        <v>2152</v>
      </c>
      <c r="AF576" s="251" t="str">
        <f t="shared" si="28"/>
        <v>5.</v>
      </c>
      <c r="AG576" s="251" t="str">
        <f t="shared" si="28"/>
        <v>2.</v>
      </c>
      <c r="AH576" s="251" t="str">
        <f t="shared" si="28"/>
        <v>3.</v>
      </c>
      <c r="AI576" s="251" t="str">
        <f t="shared" si="28"/>
        <v>2.</v>
      </c>
      <c r="AJ576" s="251" t="str">
        <f t="shared" si="28"/>
        <v>1.</v>
      </c>
      <c r="AK576" s="251" t="str">
        <f t="shared" si="28"/>
        <v>2.</v>
      </c>
      <c r="AL576" s="251" t="str">
        <f t="shared" si="27"/>
        <v>99</v>
      </c>
      <c r="AM576" s="251" t="str">
        <f t="shared" si="26"/>
        <v>2.3.2.1.2.99</v>
      </c>
    </row>
    <row r="577" spans="1:39">
      <c r="A577" s="251">
        <v>2022</v>
      </c>
      <c r="B577" s="251" t="s">
        <v>533</v>
      </c>
      <c r="C577" s="251" t="s">
        <v>534</v>
      </c>
      <c r="D577" s="251" t="s">
        <v>535</v>
      </c>
      <c r="E577" s="251" t="s">
        <v>536</v>
      </c>
      <c r="F577" s="251" t="s">
        <v>491</v>
      </c>
      <c r="G577" s="251" t="s">
        <v>537</v>
      </c>
      <c r="H577" s="251" t="s">
        <v>538</v>
      </c>
      <c r="I577" s="251" t="s">
        <v>706</v>
      </c>
      <c r="J577" s="251" t="s">
        <v>540</v>
      </c>
      <c r="K577" s="251" t="s">
        <v>707</v>
      </c>
      <c r="L577" s="251" t="s">
        <v>542</v>
      </c>
      <c r="M577" s="251" t="s">
        <v>543</v>
      </c>
      <c r="N577" s="251" t="s">
        <v>544</v>
      </c>
      <c r="O577" s="251" t="s">
        <v>636</v>
      </c>
      <c r="P577" s="251" t="s">
        <v>708</v>
      </c>
      <c r="Q577" s="251" t="s">
        <v>709</v>
      </c>
      <c r="R577" s="251">
        <v>240866</v>
      </c>
      <c r="S577" s="251" t="s">
        <v>689</v>
      </c>
      <c r="T577" s="251" t="s">
        <v>690</v>
      </c>
      <c r="U577" s="251" t="s">
        <v>690</v>
      </c>
      <c r="V577" s="251" t="s">
        <v>581</v>
      </c>
      <c r="W577" s="251" t="s">
        <v>582</v>
      </c>
      <c r="X577" s="251" t="s">
        <v>551</v>
      </c>
      <c r="Y577" s="251" t="s">
        <v>552</v>
      </c>
      <c r="Z577" s="251" t="s">
        <v>564</v>
      </c>
      <c r="AA577" s="251" t="s">
        <v>565</v>
      </c>
      <c r="AB577" s="251" t="s">
        <v>566</v>
      </c>
      <c r="AC577" s="251" t="s">
        <v>600</v>
      </c>
      <c r="AD577" s="251" t="s">
        <v>601</v>
      </c>
      <c r="AE577" s="255">
        <v>2158</v>
      </c>
      <c r="AF577" s="251" t="str">
        <f t="shared" si="28"/>
        <v>5.</v>
      </c>
      <c r="AG577" s="251" t="str">
        <f t="shared" si="28"/>
        <v>2.</v>
      </c>
      <c r="AH577" s="251" t="str">
        <f t="shared" si="28"/>
        <v>3.</v>
      </c>
      <c r="AI577" s="251" t="str">
        <f t="shared" ref="AI577:AL640" si="29">LEFT(AA577,2)</f>
        <v>2.</v>
      </c>
      <c r="AJ577" s="251" t="str">
        <f t="shared" si="29"/>
        <v>2.</v>
      </c>
      <c r="AK577" s="251" t="str">
        <f t="shared" si="29"/>
        <v>2.</v>
      </c>
      <c r="AL577" s="251" t="str">
        <f t="shared" si="27"/>
        <v>1.</v>
      </c>
      <c r="AM577" s="251" t="str">
        <f t="shared" si="26"/>
        <v>2.3.2.2.2.1.</v>
      </c>
    </row>
    <row r="578" spans="1:39">
      <c r="A578" s="251">
        <v>2022</v>
      </c>
      <c r="B578" s="251" t="s">
        <v>533</v>
      </c>
      <c r="C578" s="251" t="s">
        <v>534</v>
      </c>
      <c r="D578" s="251" t="s">
        <v>535</v>
      </c>
      <c r="E578" s="251" t="s">
        <v>536</v>
      </c>
      <c r="F578" s="251" t="s">
        <v>491</v>
      </c>
      <c r="G578" s="251" t="s">
        <v>537</v>
      </c>
      <c r="H578" s="251" t="s">
        <v>538</v>
      </c>
      <c r="I578" s="251" t="s">
        <v>706</v>
      </c>
      <c r="J578" s="251" t="s">
        <v>540</v>
      </c>
      <c r="K578" s="251" t="s">
        <v>707</v>
      </c>
      <c r="L578" s="251" t="s">
        <v>542</v>
      </c>
      <c r="M578" s="251" t="s">
        <v>543</v>
      </c>
      <c r="N578" s="251" t="s">
        <v>544</v>
      </c>
      <c r="O578" s="251" t="s">
        <v>636</v>
      </c>
      <c r="P578" s="251" t="s">
        <v>708</v>
      </c>
      <c r="Q578" s="251" t="s">
        <v>709</v>
      </c>
      <c r="R578" s="251">
        <v>240866</v>
      </c>
      <c r="S578" s="251" t="s">
        <v>689</v>
      </c>
      <c r="T578" s="251" t="s">
        <v>690</v>
      </c>
      <c r="U578" s="251" t="s">
        <v>690</v>
      </c>
      <c r="V578" s="251" t="s">
        <v>581</v>
      </c>
      <c r="W578" s="251" t="s">
        <v>582</v>
      </c>
      <c r="X578" s="251" t="s">
        <v>551</v>
      </c>
      <c r="Y578" s="251" t="s">
        <v>552</v>
      </c>
      <c r="Z578" s="251" t="s">
        <v>564</v>
      </c>
      <c r="AA578" s="251" t="s">
        <v>565</v>
      </c>
      <c r="AB578" s="251" t="s">
        <v>566</v>
      </c>
      <c r="AC578" s="251" t="s">
        <v>712</v>
      </c>
      <c r="AD578" s="251" t="s">
        <v>713</v>
      </c>
      <c r="AE578" s="255">
        <v>2213</v>
      </c>
      <c r="AF578" s="251" t="str">
        <f t="shared" ref="AF578:AL641" si="30">LEFT(X578,2)</f>
        <v>5.</v>
      </c>
      <c r="AG578" s="251" t="str">
        <f t="shared" si="30"/>
        <v>2.</v>
      </c>
      <c r="AH578" s="251" t="str">
        <f t="shared" si="30"/>
        <v>3.</v>
      </c>
      <c r="AI578" s="251" t="str">
        <f t="shared" si="29"/>
        <v>2.</v>
      </c>
      <c r="AJ578" s="251" t="str">
        <f t="shared" si="29"/>
        <v>2.</v>
      </c>
      <c r="AK578" s="251" t="str">
        <f t="shared" si="29"/>
        <v>4.</v>
      </c>
      <c r="AL578" s="251" t="str">
        <f t="shared" si="27"/>
        <v>1.</v>
      </c>
      <c r="AM578" s="251" t="str">
        <f t="shared" si="26"/>
        <v>2.3.2.2.4.1.</v>
      </c>
    </row>
    <row r="579" spans="1:39">
      <c r="A579" s="251">
        <v>2022</v>
      </c>
      <c r="B579" s="251" t="s">
        <v>533</v>
      </c>
      <c r="C579" s="251" t="s">
        <v>534</v>
      </c>
      <c r="D579" s="251" t="s">
        <v>535</v>
      </c>
      <c r="E579" s="251" t="s">
        <v>536</v>
      </c>
      <c r="F579" s="251" t="s">
        <v>491</v>
      </c>
      <c r="G579" s="251" t="s">
        <v>537</v>
      </c>
      <c r="H579" s="251" t="s">
        <v>538</v>
      </c>
      <c r="I579" s="251" t="s">
        <v>706</v>
      </c>
      <c r="J579" s="251" t="s">
        <v>540</v>
      </c>
      <c r="K579" s="251" t="s">
        <v>707</v>
      </c>
      <c r="L579" s="251" t="s">
        <v>542</v>
      </c>
      <c r="M579" s="251" t="s">
        <v>543</v>
      </c>
      <c r="N579" s="251" t="s">
        <v>544</v>
      </c>
      <c r="O579" s="251" t="s">
        <v>636</v>
      </c>
      <c r="P579" s="251" t="s">
        <v>708</v>
      </c>
      <c r="Q579" s="251" t="s">
        <v>709</v>
      </c>
      <c r="R579" s="251">
        <v>240866</v>
      </c>
      <c r="S579" s="251" t="s">
        <v>689</v>
      </c>
      <c r="T579" s="251" t="s">
        <v>690</v>
      </c>
      <c r="U579" s="251" t="s">
        <v>690</v>
      </c>
      <c r="V579" s="251" t="s">
        <v>581</v>
      </c>
      <c r="W579" s="251" t="s">
        <v>582</v>
      </c>
      <c r="X579" s="251" t="s">
        <v>551</v>
      </c>
      <c r="Y579" s="251" t="s">
        <v>552</v>
      </c>
      <c r="Z579" s="251" t="s">
        <v>564</v>
      </c>
      <c r="AA579" s="251" t="s">
        <v>565</v>
      </c>
      <c r="AB579" s="251" t="s">
        <v>569</v>
      </c>
      <c r="AC579" s="251" t="s">
        <v>570</v>
      </c>
      <c r="AD579" s="251" t="s">
        <v>603</v>
      </c>
      <c r="AE579" s="255">
        <v>254825</v>
      </c>
      <c r="AF579" s="251" t="str">
        <f t="shared" si="30"/>
        <v>5.</v>
      </c>
      <c r="AG579" s="251" t="str">
        <f t="shared" si="30"/>
        <v>2.</v>
      </c>
      <c r="AH579" s="251" t="str">
        <f t="shared" si="30"/>
        <v>3.</v>
      </c>
      <c r="AI579" s="251" t="str">
        <f t="shared" si="29"/>
        <v>2.</v>
      </c>
      <c r="AJ579" s="251" t="str">
        <f t="shared" si="29"/>
        <v>3.</v>
      </c>
      <c r="AK579" s="251" t="str">
        <f t="shared" si="29"/>
        <v>1.</v>
      </c>
      <c r="AL579" s="251" t="str">
        <f t="shared" si="27"/>
        <v>1.</v>
      </c>
      <c r="AM579" s="251" t="str">
        <f t="shared" ref="AM579:AM642" si="31">CONCATENATE(AG579,AH579,AI579,AJ579,AK579,AL579)</f>
        <v>2.3.2.3.1.1.</v>
      </c>
    </row>
    <row r="580" spans="1:39">
      <c r="A580" s="251">
        <v>2022</v>
      </c>
      <c r="B580" s="251" t="s">
        <v>533</v>
      </c>
      <c r="C580" s="251" t="s">
        <v>534</v>
      </c>
      <c r="D580" s="251" t="s">
        <v>535</v>
      </c>
      <c r="E580" s="251" t="s">
        <v>536</v>
      </c>
      <c r="F580" s="251" t="s">
        <v>491</v>
      </c>
      <c r="G580" s="251" t="s">
        <v>537</v>
      </c>
      <c r="H580" s="251" t="s">
        <v>538</v>
      </c>
      <c r="I580" s="251" t="s">
        <v>706</v>
      </c>
      <c r="J580" s="251" t="s">
        <v>540</v>
      </c>
      <c r="K580" s="251" t="s">
        <v>707</v>
      </c>
      <c r="L580" s="251" t="s">
        <v>542</v>
      </c>
      <c r="M580" s="251" t="s">
        <v>543</v>
      </c>
      <c r="N580" s="251" t="s">
        <v>544</v>
      </c>
      <c r="O580" s="251" t="s">
        <v>636</v>
      </c>
      <c r="P580" s="251" t="s">
        <v>708</v>
      </c>
      <c r="Q580" s="251" t="s">
        <v>709</v>
      </c>
      <c r="R580" s="251">
        <v>240866</v>
      </c>
      <c r="S580" s="251" t="s">
        <v>689</v>
      </c>
      <c r="T580" s="251" t="s">
        <v>690</v>
      </c>
      <c r="U580" s="251" t="s">
        <v>690</v>
      </c>
      <c r="V580" s="251" t="s">
        <v>581</v>
      </c>
      <c r="W580" s="251" t="s">
        <v>582</v>
      </c>
      <c r="X580" s="251" t="s">
        <v>551</v>
      </c>
      <c r="Y580" s="251" t="s">
        <v>552</v>
      </c>
      <c r="Z580" s="251" t="s">
        <v>564</v>
      </c>
      <c r="AA580" s="251" t="s">
        <v>565</v>
      </c>
      <c r="AB580" s="251" t="s">
        <v>569</v>
      </c>
      <c r="AC580" s="251" t="s">
        <v>570</v>
      </c>
      <c r="AD580" s="251" t="s">
        <v>571</v>
      </c>
      <c r="AE580" s="255">
        <v>787563</v>
      </c>
      <c r="AF580" s="251" t="str">
        <f t="shared" si="30"/>
        <v>5.</v>
      </c>
      <c r="AG580" s="251" t="str">
        <f t="shared" si="30"/>
        <v>2.</v>
      </c>
      <c r="AH580" s="251" t="str">
        <f t="shared" si="30"/>
        <v>3.</v>
      </c>
      <c r="AI580" s="251" t="str">
        <f t="shared" si="29"/>
        <v>2.</v>
      </c>
      <c r="AJ580" s="251" t="str">
        <f t="shared" si="29"/>
        <v>3.</v>
      </c>
      <c r="AK580" s="251" t="str">
        <f t="shared" si="29"/>
        <v>1.</v>
      </c>
      <c r="AL580" s="251" t="str">
        <f t="shared" si="27"/>
        <v>2.</v>
      </c>
      <c r="AM580" s="251" t="str">
        <f t="shared" si="31"/>
        <v>2.3.2.3.1.2.</v>
      </c>
    </row>
    <row r="581" spans="1:39">
      <c r="A581" s="251">
        <v>2022</v>
      </c>
      <c r="B581" s="251" t="s">
        <v>533</v>
      </c>
      <c r="C581" s="251" t="s">
        <v>534</v>
      </c>
      <c r="D581" s="251" t="s">
        <v>535</v>
      </c>
      <c r="E581" s="251" t="s">
        <v>536</v>
      </c>
      <c r="F581" s="251" t="s">
        <v>491</v>
      </c>
      <c r="G581" s="251" t="s">
        <v>537</v>
      </c>
      <c r="H581" s="251" t="s">
        <v>538</v>
      </c>
      <c r="I581" s="251" t="s">
        <v>706</v>
      </c>
      <c r="J581" s="251" t="s">
        <v>540</v>
      </c>
      <c r="K581" s="251" t="s">
        <v>707</v>
      </c>
      <c r="L581" s="251" t="s">
        <v>542</v>
      </c>
      <c r="M581" s="251" t="s">
        <v>543</v>
      </c>
      <c r="N581" s="251" t="s">
        <v>544</v>
      </c>
      <c r="O581" s="251" t="s">
        <v>636</v>
      </c>
      <c r="P581" s="251" t="s">
        <v>708</v>
      </c>
      <c r="Q581" s="251" t="s">
        <v>709</v>
      </c>
      <c r="R581" s="251">
        <v>240866</v>
      </c>
      <c r="S581" s="251" t="s">
        <v>689</v>
      </c>
      <c r="T581" s="251" t="s">
        <v>690</v>
      </c>
      <c r="U581" s="251" t="s">
        <v>690</v>
      </c>
      <c r="V581" s="251" t="s">
        <v>581</v>
      </c>
      <c r="W581" s="251" t="s">
        <v>582</v>
      </c>
      <c r="X581" s="251" t="s">
        <v>551</v>
      </c>
      <c r="Y581" s="251" t="s">
        <v>552</v>
      </c>
      <c r="Z581" s="251" t="s">
        <v>564</v>
      </c>
      <c r="AA581" s="251" t="s">
        <v>565</v>
      </c>
      <c r="AB581" s="251" t="s">
        <v>572</v>
      </c>
      <c r="AC581" s="251" t="s">
        <v>573</v>
      </c>
      <c r="AD581" s="251" t="s">
        <v>574</v>
      </c>
      <c r="AE581" s="255">
        <v>207915</v>
      </c>
      <c r="AF581" s="251" t="str">
        <f t="shared" si="30"/>
        <v>5.</v>
      </c>
      <c r="AG581" s="251" t="str">
        <f t="shared" si="30"/>
        <v>2.</v>
      </c>
      <c r="AH581" s="251" t="str">
        <f t="shared" si="30"/>
        <v>3.</v>
      </c>
      <c r="AI581" s="251" t="str">
        <f t="shared" si="29"/>
        <v>2.</v>
      </c>
      <c r="AJ581" s="251" t="str">
        <f t="shared" si="29"/>
        <v>5.</v>
      </c>
      <c r="AK581" s="251" t="str">
        <f t="shared" si="29"/>
        <v>1.</v>
      </c>
      <c r="AL581" s="251" t="str">
        <f t="shared" si="27"/>
        <v>1.</v>
      </c>
      <c r="AM581" s="251" t="str">
        <f t="shared" si="31"/>
        <v>2.3.2.5.1.1.</v>
      </c>
    </row>
    <row r="582" spans="1:39">
      <c r="A582" s="251">
        <v>2022</v>
      </c>
      <c r="B582" s="251" t="s">
        <v>533</v>
      </c>
      <c r="C582" s="251" t="s">
        <v>534</v>
      </c>
      <c r="D582" s="251" t="s">
        <v>535</v>
      </c>
      <c r="E582" s="251" t="s">
        <v>536</v>
      </c>
      <c r="F582" s="251" t="s">
        <v>491</v>
      </c>
      <c r="G582" s="251" t="s">
        <v>537</v>
      </c>
      <c r="H582" s="251" t="s">
        <v>538</v>
      </c>
      <c r="I582" s="251" t="s">
        <v>706</v>
      </c>
      <c r="J582" s="251" t="s">
        <v>540</v>
      </c>
      <c r="K582" s="251" t="s">
        <v>707</v>
      </c>
      <c r="L582" s="251" t="s">
        <v>542</v>
      </c>
      <c r="M582" s="251" t="s">
        <v>543</v>
      </c>
      <c r="N582" s="251" t="s">
        <v>544</v>
      </c>
      <c r="O582" s="251" t="s">
        <v>636</v>
      </c>
      <c r="P582" s="251" t="s">
        <v>708</v>
      </c>
      <c r="Q582" s="251" t="s">
        <v>709</v>
      </c>
      <c r="R582" s="251">
        <v>240866</v>
      </c>
      <c r="S582" s="251" t="s">
        <v>689</v>
      </c>
      <c r="T582" s="251" t="s">
        <v>690</v>
      </c>
      <c r="U582" s="251" t="s">
        <v>690</v>
      </c>
      <c r="V582" s="251" t="s">
        <v>581</v>
      </c>
      <c r="W582" s="251" t="s">
        <v>582</v>
      </c>
      <c r="X582" s="251" t="s">
        <v>551</v>
      </c>
      <c r="Y582" s="251" t="s">
        <v>552</v>
      </c>
      <c r="Z582" s="251" t="s">
        <v>564</v>
      </c>
      <c r="AA582" s="251" t="s">
        <v>565</v>
      </c>
      <c r="AB582" s="251" t="s">
        <v>575</v>
      </c>
      <c r="AC582" s="251" t="s">
        <v>576</v>
      </c>
      <c r="AD582" s="251" t="s">
        <v>610</v>
      </c>
      <c r="AE582" s="255">
        <v>3394</v>
      </c>
      <c r="AF582" s="251" t="str">
        <f t="shared" si="30"/>
        <v>5.</v>
      </c>
      <c r="AG582" s="251" t="str">
        <f t="shared" si="30"/>
        <v>2.</v>
      </c>
      <c r="AH582" s="251" t="str">
        <f t="shared" si="30"/>
        <v>3.</v>
      </c>
      <c r="AI582" s="251" t="str">
        <f t="shared" si="29"/>
        <v>2.</v>
      </c>
      <c r="AJ582" s="251" t="str">
        <f t="shared" si="29"/>
        <v>6.</v>
      </c>
      <c r="AK582" s="251" t="str">
        <f t="shared" si="29"/>
        <v>3.</v>
      </c>
      <c r="AL582" s="251" t="str">
        <f t="shared" si="27"/>
        <v>2.</v>
      </c>
      <c r="AM582" s="251" t="str">
        <f t="shared" si="31"/>
        <v>2.3.2.6.3.2.</v>
      </c>
    </row>
    <row r="583" spans="1:39">
      <c r="A583" s="251">
        <v>2022</v>
      </c>
      <c r="B583" s="251" t="s">
        <v>533</v>
      </c>
      <c r="C583" s="251" t="s">
        <v>534</v>
      </c>
      <c r="D583" s="251" t="s">
        <v>535</v>
      </c>
      <c r="E583" s="251" t="s">
        <v>536</v>
      </c>
      <c r="F583" s="251" t="s">
        <v>491</v>
      </c>
      <c r="G583" s="251" t="s">
        <v>537</v>
      </c>
      <c r="H583" s="251" t="s">
        <v>538</v>
      </c>
      <c r="I583" s="251" t="s">
        <v>706</v>
      </c>
      <c r="J583" s="251" t="s">
        <v>540</v>
      </c>
      <c r="K583" s="251" t="s">
        <v>707</v>
      </c>
      <c r="L583" s="251" t="s">
        <v>542</v>
      </c>
      <c r="M583" s="251" t="s">
        <v>543</v>
      </c>
      <c r="N583" s="251" t="s">
        <v>544</v>
      </c>
      <c r="O583" s="251" t="s">
        <v>636</v>
      </c>
      <c r="P583" s="251" t="s">
        <v>708</v>
      </c>
      <c r="Q583" s="251" t="s">
        <v>709</v>
      </c>
      <c r="R583" s="251">
        <v>240866</v>
      </c>
      <c r="S583" s="251" t="s">
        <v>689</v>
      </c>
      <c r="T583" s="251" t="s">
        <v>690</v>
      </c>
      <c r="U583" s="251" t="s">
        <v>690</v>
      </c>
      <c r="V583" s="251" t="s">
        <v>581</v>
      </c>
      <c r="W583" s="251" t="s">
        <v>582</v>
      </c>
      <c r="X583" s="251" t="s">
        <v>551</v>
      </c>
      <c r="Y583" s="251" t="s">
        <v>552</v>
      </c>
      <c r="Z583" s="251" t="s">
        <v>564</v>
      </c>
      <c r="AA583" s="251" t="s">
        <v>565</v>
      </c>
      <c r="AB583" s="251" t="s">
        <v>575</v>
      </c>
      <c r="AC583" s="251" t="s">
        <v>576</v>
      </c>
      <c r="AD583" s="251" t="s">
        <v>611</v>
      </c>
      <c r="AE583" s="255">
        <v>220</v>
      </c>
      <c r="AF583" s="251" t="str">
        <f t="shared" si="30"/>
        <v>5.</v>
      </c>
      <c r="AG583" s="251" t="str">
        <f t="shared" si="30"/>
        <v>2.</v>
      </c>
      <c r="AH583" s="251" t="str">
        <f t="shared" si="30"/>
        <v>3.</v>
      </c>
      <c r="AI583" s="251" t="str">
        <f t="shared" si="29"/>
        <v>2.</v>
      </c>
      <c r="AJ583" s="251" t="str">
        <f t="shared" si="29"/>
        <v>6.</v>
      </c>
      <c r="AK583" s="251" t="str">
        <f t="shared" si="29"/>
        <v>3.</v>
      </c>
      <c r="AL583" s="251" t="str">
        <f t="shared" si="27"/>
        <v>3.</v>
      </c>
      <c r="AM583" s="251" t="str">
        <f t="shared" si="31"/>
        <v>2.3.2.6.3.3.</v>
      </c>
    </row>
    <row r="584" spans="1:39">
      <c r="A584" s="251">
        <v>2022</v>
      </c>
      <c r="B584" s="251" t="s">
        <v>533</v>
      </c>
      <c r="C584" s="251" t="s">
        <v>534</v>
      </c>
      <c r="D584" s="251" t="s">
        <v>535</v>
      </c>
      <c r="E584" s="251" t="s">
        <v>536</v>
      </c>
      <c r="F584" s="251" t="s">
        <v>491</v>
      </c>
      <c r="G584" s="251" t="s">
        <v>537</v>
      </c>
      <c r="H584" s="251" t="s">
        <v>538</v>
      </c>
      <c r="I584" s="251" t="s">
        <v>706</v>
      </c>
      <c r="J584" s="251" t="s">
        <v>540</v>
      </c>
      <c r="K584" s="251" t="s">
        <v>707</v>
      </c>
      <c r="L584" s="251" t="s">
        <v>542</v>
      </c>
      <c r="M584" s="251" t="s">
        <v>543</v>
      </c>
      <c r="N584" s="251" t="s">
        <v>544</v>
      </c>
      <c r="O584" s="251" t="s">
        <v>636</v>
      </c>
      <c r="P584" s="251" t="s">
        <v>708</v>
      </c>
      <c r="Q584" s="251" t="s">
        <v>709</v>
      </c>
      <c r="R584" s="251">
        <v>240866</v>
      </c>
      <c r="S584" s="251" t="s">
        <v>689</v>
      </c>
      <c r="T584" s="251" t="s">
        <v>690</v>
      </c>
      <c r="U584" s="251" t="s">
        <v>690</v>
      </c>
      <c r="V584" s="251" t="s">
        <v>581</v>
      </c>
      <c r="W584" s="251" t="s">
        <v>582</v>
      </c>
      <c r="X584" s="251" t="s">
        <v>551</v>
      </c>
      <c r="Y584" s="251" t="s">
        <v>552</v>
      </c>
      <c r="Z584" s="251" t="s">
        <v>564</v>
      </c>
      <c r="AA584" s="251" t="s">
        <v>565</v>
      </c>
      <c r="AB584" s="251" t="s">
        <v>575</v>
      </c>
      <c r="AC584" s="251" t="s">
        <v>576</v>
      </c>
      <c r="AD584" s="251" t="s">
        <v>577</v>
      </c>
      <c r="AE584" s="255">
        <v>92058</v>
      </c>
      <c r="AF584" s="251" t="str">
        <f t="shared" si="30"/>
        <v>5.</v>
      </c>
      <c r="AG584" s="251" t="str">
        <f t="shared" si="30"/>
        <v>2.</v>
      </c>
      <c r="AH584" s="251" t="str">
        <f t="shared" si="30"/>
        <v>3.</v>
      </c>
      <c r="AI584" s="251" t="str">
        <f t="shared" si="29"/>
        <v>2.</v>
      </c>
      <c r="AJ584" s="251" t="str">
        <f t="shared" si="29"/>
        <v>6.</v>
      </c>
      <c r="AK584" s="251" t="str">
        <f t="shared" si="29"/>
        <v>3.</v>
      </c>
      <c r="AL584" s="251" t="str">
        <f t="shared" si="27"/>
        <v>4.</v>
      </c>
      <c r="AM584" s="251" t="str">
        <f t="shared" si="31"/>
        <v>2.3.2.6.3.4.</v>
      </c>
    </row>
    <row r="585" spans="1:39">
      <c r="A585" s="251">
        <v>2022</v>
      </c>
      <c r="B585" s="251" t="s">
        <v>533</v>
      </c>
      <c r="C585" s="251" t="s">
        <v>534</v>
      </c>
      <c r="D585" s="251" t="s">
        <v>535</v>
      </c>
      <c r="E585" s="251" t="s">
        <v>536</v>
      </c>
      <c r="F585" s="251" t="s">
        <v>491</v>
      </c>
      <c r="G585" s="251" t="s">
        <v>537</v>
      </c>
      <c r="H585" s="251" t="s">
        <v>538</v>
      </c>
      <c r="I585" s="251" t="s">
        <v>706</v>
      </c>
      <c r="J585" s="251" t="s">
        <v>540</v>
      </c>
      <c r="K585" s="251" t="s">
        <v>707</v>
      </c>
      <c r="L585" s="251" t="s">
        <v>542</v>
      </c>
      <c r="M585" s="251" t="s">
        <v>543</v>
      </c>
      <c r="N585" s="251" t="s">
        <v>544</v>
      </c>
      <c r="O585" s="251" t="s">
        <v>636</v>
      </c>
      <c r="P585" s="251" t="s">
        <v>708</v>
      </c>
      <c r="Q585" s="251" t="s">
        <v>709</v>
      </c>
      <c r="R585" s="251">
        <v>240866</v>
      </c>
      <c r="S585" s="251" t="s">
        <v>689</v>
      </c>
      <c r="T585" s="251" t="s">
        <v>690</v>
      </c>
      <c r="U585" s="251" t="s">
        <v>690</v>
      </c>
      <c r="V585" s="251" t="s">
        <v>581</v>
      </c>
      <c r="W585" s="251" t="s">
        <v>582</v>
      </c>
      <c r="X585" s="251" t="s">
        <v>551</v>
      </c>
      <c r="Y585" s="251" t="s">
        <v>552</v>
      </c>
      <c r="Z585" s="251" t="s">
        <v>564</v>
      </c>
      <c r="AA585" s="251" t="s">
        <v>565</v>
      </c>
      <c r="AB585" s="251" t="s">
        <v>575</v>
      </c>
      <c r="AC585" s="251" t="s">
        <v>576</v>
      </c>
      <c r="AD585" s="251" t="s">
        <v>612</v>
      </c>
      <c r="AE585" s="255">
        <v>3406</v>
      </c>
      <c r="AF585" s="251" t="str">
        <f t="shared" si="30"/>
        <v>5.</v>
      </c>
      <c r="AG585" s="251" t="str">
        <f t="shared" si="30"/>
        <v>2.</v>
      </c>
      <c r="AH585" s="251" t="str">
        <f t="shared" si="30"/>
        <v>3.</v>
      </c>
      <c r="AI585" s="251" t="str">
        <f t="shared" si="29"/>
        <v>2.</v>
      </c>
      <c r="AJ585" s="251" t="str">
        <f t="shared" si="29"/>
        <v>6.</v>
      </c>
      <c r="AK585" s="251" t="str">
        <f t="shared" si="29"/>
        <v>3.</v>
      </c>
      <c r="AL585" s="251" t="str">
        <f t="shared" si="27"/>
        <v>99</v>
      </c>
      <c r="AM585" s="251" t="str">
        <f t="shared" si="31"/>
        <v>2.3.2.6.3.99</v>
      </c>
    </row>
    <row r="586" spans="1:39">
      <c r="A586" s="251">
        <v>2022</v>
      </c>
      <c r="B586" s="251" t="s">
        <v>533</v>
      </c>
      <c r="C586" s="251" t="s">
        <v>534</v>
      </c>
      <c r="D586" s="251" t="s">
        <v>535</v>
      </c>
      <c r="E586" s="251" t="s">
        <v>536</v>
      </c>
      <c r="F586" s="251" t="s">
        <v>491</v>
      </c>
      <c r="G586" s="251" t="s">
        <v>537</v>
      </c>
      <c r="H586" s="251" t="s">
        <v>538</v>
      </c>
      <c r="I586" s="251" t="s">
        <v>706</v>
      </c>
      <c r="J586" s="251" t="s">
        <v>540</v>
      </c>
      <c r="K586" s="251" t="s">
        <v>707</v>
      </c>
      <c r="L586" s="251" t="s">
        <v>542</v>
      </c>
      <c r="M586" s="251" t="s">
        <v>543</v>
      </c>
      <c r="N586" s="251" t="s">
        <v>544</v>
      </c>
      <c r="O586" s="251" t="s">
        <v>636</v>
      </c>
      <c r="P586" s="251" t="s">
        <v>708</v>
      </c>
      <c r="Q586" s="251" t="s">
        <v>709</v>
      </c>
      <c r="R586" s="251">
        <v>240866</v>
      </c>
      <c r="S586" s="251" t="s">
        <v>689</v>
      </c>
      <c r="T586" s="251" t="s">
        <v>690</v>
      </c>
      <c r="U586" s="251" t="s">
        <v>690</v>
      </c>
      <c r="V586" s="251" t="s">
        <v>581</v>
      </c>
      <c r="W586" s="251" t="s">
        <v>582</v>
      </c>
      <c r="X586" s="251" t="s">
        <v>551</v>
      </c>
      <c r="Y586" s="251" t="s">
        <v>552</v>
      </c>
      <c r="Z586" s="251" t="s">
        <v>564</v>
      </c>
      <c r="AA586" s="251" t="s">
        <v>565</v>
      </c>
      <c r="AB586" s="251" t="s">
        <v>613</v>
      </c>
      <c r="AC586" s="251" t="s">
        <v>614</v>
      </c>
      <c r="AD586" s="251" t="s">
        <v>614</v>
      </c>
      <c r="AE586" s="255">
        <v>542338</v>
      </c>
      <c r="AF586" s="251" t="str">
        <f t="shared" si="30"/>
        <v>5.</v>
      </c>
      <c r="AG586" s="251" t="str">
        <f t="shared" si="30"/>
        <v>2.</v>
      </c>
      <c r="AH586" s="251" t="str">
        <f t="shared" si="30"/>
        <v>3.</v>
      </c>
      <c r="AI586" s="251" t="str">
        <f t="shared" si="29"/>
        <v>2.</v>
      </c>
      <c r="AJ586" s="251" t="str">
        <f t="shared" si="29"/>
        <v>8.</v>
      </c>
      <c r="AK586" s="251" t="str">
        <f t="shared" si="29"/>
        <v>1.</v>
      </c>
      <c r="AL586" s="251" t="str">
        <f t="shared" si="27"/>
        <v>1.</v>
      </c>
      <c r="AM586" s="251" t="str">
        <f t="shared" si="31"/>
        <v>2.3.2.8.1.1.</v>
      </c>
    </row>
    <row r="587" spans="1:39">
      <c r="A587" s="251">
        <v>2022</v>
      </c>
      <c r="B587" s="251" t="s">
        <v>533</v>
      </c>
      <c r="C587" s="251" t="s">
        <v>534</v>
      </c>
      <c r="D587" s="251" t="s">
        <v>535</v>
      </c>
      <c r="E587" s="251" t="s">
        <v>536</v>
      </c>
      <c r="F587" s="251" t="s">
        <v>491</v>
      </c>
      <c r="G587" s="251" t="s">
        <v>537</v>
      </c>
      <c r="H587" s="251" t="s">
        <v>538</v>
      </c>
      <c r="I587" s="251" t="s">
        <v>706</v>
      </c>
      <c r="J587" s="251" t="s">
        <v>540</v>
      </c>
      <c r="K587" s="251" t="s">
        <v>707</v>
      </c>
      <c r="L587" s="251" t="s">
        <v>542</v>
      </c>
      <c r="M587" s="251" t="s">
        <v>543</v>
      </c>
      <c r="N587" s="251" t="s">
        <v>544</v>
      </c>
      <c r="O587" s="251" t="s">
        <v>636</v>
      </c>
      <c r="P587" s="251" t="s">
        <v>708</v>
      </c>
      <c r="Q587" s="251" t="s">
        <v>709</v>
      </c>
      <c r="R587" s="251">
        <v>240866</v>
      </c>
      <c r="S587" s="251" t="s">
        <v>689</v>
      </c>
      <c r="T587" s="251" t="s">
        <v>690</v>
      </c>
      <c r="U587" s="251" t="s">
        <v>690</v>
      </c>
      <c r="V587" s="251" t="s">
        <v>581</v>
      </c>
      <c r="W587" s="251" t="s">
        <v>582</v>
      </c>
      <c r="X587" s="251" t="s">
        <v>551</v>
      </c>
      <c r="Y587" s="251" t="s">
        <v>552</v>
      </c>
      <c r="Z587" s="251" t="s">
        <v>564</v>
      </c>
      <c r="AA587" s="251" t="s">
        <v>565</v>
      </c>
      <c r="AB587" s="251" t="s">
        <v>613</v>
      </c>
      <c r="AC587" s="251" t="s">
        <v>614</v>
      </c>
      <c r="AD587" s="251" t="s">
        <v>615</v>
      </c>
      <c r="AE587" s="255">
        <v>44924</v>
      </c>
      <c r="AF587" s="251" t="str">
        <f t="shared" si="30"/>
        <v>5.</v>
      </c>
      <c r="AG587" s="251" t="str">
        <f t="shared" si="30"/>
        <v>2.</v>
      </c>
      <c r="AH587" s="251" t="str">
        <f t="shared" si="30"/>
        <v>3.</v>
      </c>
      <c r="AI587" s="251" t="str">
        <f t="shared" si="29"/>
        <v>2.</v>
      </c>
      <c r="AJ587" s="251" t="str">
        <f t="shared" si="29"/>
        <v>8.</v>
      </c>
      <c r="AK587" s="251" t="str">
        <f t="shared" si="29"/>
        <v>1.</v>
      </c>
      <c r="AL587" s="251" t="str">
        <f t="shared" si="27"/>
        <v>2.</v>
      </c>
      <c r="AM587" s="251" t="str">
        <f t="shared" si="31"/>
        <v>2.3.2.8.1.2.</v>
      </c>
    </row>
    <row r="588" spans="1:39">
      <c r="A588" s="251">
        <v>2022</v>
      </c>
      <c r="B588" s="251" t="s">
        <v>533</v>
      </c>
      <c r="C588" s="251" t="s">
        <v>534</v>
      </c>
      <c r="D588" s="251" t="s">
        <v>535</v>
      </c>
      <c r="E588" s="251" t="s">
        <v>536</v>
      </c>
      <c r="F588" s="251" t="s">
        <v>491</v>
      </c>
      <c r="G588" s="251" t="s">
        <v>537</v>
      </c>
      <c r="H588" s="251" t="s">
        <v>538</v>
      </c>
      <c r="I588" s="251" t="s">
        <v>706</v>
      </c>
      <c r="J588" s="251" t="s">
        <v>540</v>
      </c>
      <c r="K588" s="251" t="s">
        <v>707</v>
      </c>
      <c r="L588" s="251" t="s">
        <v>542</v>
      </c>
      <c r="M588" s="251" t="s">
        <v>543</v>
      </c>
      <c r="N588" s="251" t="s">
        <v>544</v>
      </c>
      <c r="O588" s="251" t="s">
        <v>636</v>
      </c>
      <c r="P588" s="251" t="s">
        <v>708</v>
      </c>
      <c r="Q588" s="251" t="s">
        <v>709</v>
      </c>
      <c r="R588" s="251">
        <v>240866</v>
      </c>
      <c r="S588" s="251" t="s">
        <v>689</v>
      </c>
      <c r="T588" s="251" t="s">
        <v>690</v>
      </c>
      <c r="U588" s="251" t="s">
        <v>690</v>
      </c>
      <c r="V588" s="251" t="s">
        <v>581</v>
      </c>
      <c r="W588" s="251" t="s">
        <v>582</v>
      </c>
      <c r="X588" s="251" t="s">
        <v>551</v>
      </c>
      <c r="Y588" s="251" t="s">
        <v>552</v>
      </c>
      <c r="Z588" s="251" t="s">
        <v>564</v>
      </c>
      <c r="AA588" s="251" t="s">
        <v>565</v>
      </c>
      <c r="AB588" s="251" t="s">
        <v>613</v>
      </c>
      <c r="AC588" s="251" t="s">
        <v>614</v>
      </c>
      <c r="AD588" s="251" t="s">
        <v>616</v>
      </c>
      <c r="AE588" s="255">
        <v>16800</v>
      </c>
      <c r="AF588" s="251" t="str">
        <f t="shared" si="30"/>
        <v>5.</v>
      </c>
      <c r="AG588" s="251" t="str">
        <f t="shared" si="30"/>
        <v>2.</v>
      </c>
      <c r="AH588" s="251" t="str">
        <f t="shared" si="30"/>
        <v>3.</v>
      </c>
      <c r="AI588" s="251" t="str">
        <f t="shared" si="29"/>
        <v>2.</v>
      </c>
      <c r="AJ588" s="251" t="str">
        <f t="shared" si="29"/>
        <v>8.</v>
      </c>
      <c r="AK588" s="251" t="str">
        <f t="shared" si="29"/>
        <v>1.</v>
      </c>
      <c r="AL588" s="251" t="str">
        <f t="shared" si="27"/>
        <v>4.</v>
      </c>
      <c r="AM588" s="251" t="str">
        <f t="shared" si="31"/>
        <v>2.3.2.8.1.4.</v>
      </c>
    </row>
    <row r="589" spans="1:39">
      <c r="A589" s="251">
        <v>2022</v>
      </c>
      <c r="B589" s="251" t="s">
        <v>533</v>
      </c>
      <c r="C589" s="251" t="s">
        <v>534</v>
      </c>
      <c r="D589" s="251" t="s">
        <v>535</v>
      </c>
      <c r="E589" s="251" t="s">
        <v>536</v>
      </c>
      <c r="F589" s="251" t="s">
        <v>491</v>
      </c>
      <c r="G589" s="251" t="s">
        <v>537</v>
      </c>
      <c r="H589" s="251" t="s">
        <v>538</v>
      </c>
      <c r="I589" s="251" t="s">
        <v>706</v>
      </c>
      <c r="J589" s="251" t="s">
        <v>540</v>
      </c>
      <c r="K589" s="251" t="s">
        <v>707</v>
      </c>
      <c r="L589" s="251" t="s">
        <v>542</v>
      </c>
      <c r="M589" s="251" t="s">
        <v>543</v>
      </c>
      <c r="N589" s="251" t="s">
        <v>544</v>
      </c>
      <c r="O589" s="251" t="s">
        <v>636</v>
      </c>
      <c r="P589" s="251" t="s">
        <v>708</v>
      </c>
      <c r="Q589" s="251" t="s">
        <v>709</v>
      </c>
      <c r="R589" s="251">
        <v>240866</v>
      </c>
      <c r="S589" s="251" t="s">
        <v>689</v>
      </c>
      <c r="T589" s="251" t="s">
        <v>690</v>
      </c>
      <c r="U589" s="251" t="s">
        <v>690</v>
      </c>
      <c r="V589" s="251" t="s">
        <v>581</v>
      </c>
      <c r="W589" s="251" t="s">
        <v>582</v>
      </c>
      <c r="X589" s="251" t="s">
        <v>551</v>
      </c>
      <c r="Y589" s="251" t="s">
        <v>552</v>
      </c>
      <c r="Z589" s="251" t="s">
        <v>617</v>
      </c>
      <c r="AA589" s="251" t="s">
        <v>618</v>
      </c>
      <c r="AB589" s="251" t="s">
        <v>619</v>
      </c>
      <c r="AC589" s="251" t="s">
        <v>620</v>
      </c>
      <c r="AD589" s="251" t="s">
        <v>621</v>
      </c>
      <c r="AE589" s="255">
        <v>4740</v>
      </c>
      <c r="AF589" s="251" t="str">
        <f t="shared" si="30"/>
        <v>5.</v>
      </c>
      <c r="AG589" s="251" t="str">
        <f t="shared" si="30"/>
        <v>2.</v>
      </c>
      <c r="AH589" s="251" t="str">
        <f t="shared" si="30"/>
        <v>5.</v>
      </c>
      <c r="AI589" s="251" t="str">
        <f t="shared" si="29"/>
        <v>4.</v>
      </c>
      <c r="AJ589" s="251" t="str">
        <f t="shared" si="29"/>
        <v>3.</v>
      </c>
      <c r="AK589" s="251" t="str">
        <f t="shared" si="29"/>
        <v>2.</v>
      </c>
      <c r="AL589" s="251" t="str">
        <f t="shared" si="27"/>
        <v>1.</v>
      </c>
      <c r="AM589" s="251" t="str">
        <f t="shared" si="31"/>
        <v>2.5.4.3.2.1.</v>
      </c>
    </row>
    <row r="590" spans="1:39">
      <c r="A590" s="251">
        <v>2022</v>
      </c>
      <c r="B590" s="251" t="s">
        <v>533</v>
      </c>
      <c r="C590" s="251" t="s">
        <v>534</v>
      </c>
      <c r="D590" s="251" t="s">
        <v>535</v>
      </c>
      <c r="E590" s="251" t="s">
        <v>536</v>
      </c>
      <c r="F590" s="251" t="s">
        <v>491</v>
      </c>
      <c r="G590" s="251" t="s">
        <v>537</v>
      </c>
      <c r="H590" s="251" t="s">
        <v>538</v>
      </c>
      <c r="I590" s="251" t="s">
        <v>706</v>
      </c>
      <c r="J590" s="251" t="s">
        <v>540</v>
      </c>
      <c r="K590" s="251" t="s">
        <v>707</v>
      </c>
      <c r="L590" s="251" t="s">
        <v>542</v>
      </c>
      <c r="M590" s="251" t="s">
        <v>543</v>
      </c>
      <c r="N590" s="251" t="s">
        <v>544</v>
      </c>
      <c r="O590" s="251" t="s">
        <v>638</v>
      </c>
      <c r="P590" s="251" t="s">
        <v>708</v>
      </c>
      <c r="Q590" s="251" t="s">
        <v>709</v>
      </c>
      <c r="R590" s="251">
        <v>335923</v>
      </c>
      <c r="S590" s="251" t="s">
        <v>691</v>
      </c>
      <c r="T590" s="251" t="s">
        <v>692</v>
      </c>
      <c r="U590" s="251" t="s">
        <v>692</v>
      </c>
      <c r="V590" s="251" t="s">
        <v>38</v>
      </c>
      <c r="W590" s="251" t="s">
        <v>550</v>
      </c>
      <c r="X590" s="251" t="s">
        <v>551</v>
      </c>
      <c r="Y590" s="251" t="s">
        <v>552</v>
      </c>
      <c r="Z590" s="251" t="s">
        <v>553</v>
      </c>
      <c r="AA590" s="251" t="s">
        <v>554</v>
      </c>
      <c r="AB590" s="251" t="s">
        <v>555</v>
      </c>
      <c r="AC590" s="251" t="s">
        <v>555</v>
      </c>
      <c r="AD590" s="251" t="s">
        <v>556</v>
      </c>
      <c r="AE590" s="255">
        <v>370000</v>
      </c>
      <c r="AF590" s="251" t="str">
        <f t="shared" si="30"/>
        <v>5.</v>
      </c>
      <c r="AG590" s="251" t="str">
        <f t="shared" si="30"/>
        <v>2.</v>
      </c>
      <c r="AH590" s="251" t="str">
        <f t="shared" si="30"/>
        <v>1.</v>
      </c>
      <c r="AI590" s="251" t="str">
        <f t="shared" si="29"/>
        <v>1.</v>
      </c>
      <c r="AJ590" s="251" t="str">
        <f t="shared" si="29"/>
        <v>1.</v>
      </c>
      <c r="AK590" s="251" t="str">
        <f t="shared" si="29"/>
        <v>1.</v>
      </c>
      <c r="AL590" s="251" t="str">
        <f t="shared" si="27"/>
        <v>4.</v>
      </c>
      <c r="AM590" s="251" t="str">
        <f t="shared" si="31"/>
        <v>2.1.1.1.1.4.</v>
      </c>
    </row>
    <row r="591" spans="1:39">
      <c r="A591" s="251">
        <v>2022</v>
      </c>
      <c r="B591" s="251" t="s">
        <v>533</v>
      </c>
      <c r="C591" s="251" t="s">
        <v>534</v>
      </c>
      <c r="D591" s="251" t="s">
        <v>535</v>
      </c>
      <c r="E591" s="251" t="s">
        <v>536</v>
      </c>
      <c r="F591" s="251" t="s">
        <v>491</v>
      </c>
      <c r="G591" s="251" t="s">
        <v>537</v>
      </c>
      <c r="H591" s="251" t="s">
        <v>538</v>
      </c>
      <c r="I591" s="251" t="s">
        <v>706</v>
      </c>
      <c r="J591" s="251" t="s">
        <v>540</v>
      </c>
      <c r="K591" s="251" t="s">
        <v>707</v>
      </c>
      <c r="L591" s="251" t="s">
        <v>542</v>
      </c>
      <c r="M591" s="251" t="s">
        <v>543</v>
      </c>
      <c r="N591" s="251" t="s">
        <v>544</v>
      </c>
      <c r="O591" s="251" t="s">
        <v>638</v>
      </c>
      <c r="P591" s="251" t="s">
        <v>708</v>
      </c>
      <c r="Q591" s="251" t="s">
        <v>709</v>
      </c>
      <c r="R591" s="251">
        <v>335923</v>
      </c>
      <c r="S591" s="251" t="s">
        <v>691</v>
      </c>
      <c r="T591" s="251" t="s">
        <v>692</v>
      </c>
      <c r="U591" s="251" t="s">
        <v>692</v>
      </c>
      <c r="V591" s="251" t="s">
        <v>38</v>
      </c>
      <c r="W591" s="251" t="s">
        <v>550</v>
      </c>
      <c r="X591" s="251" t="s">
        <v>551</v>
      </c>
      <c r="Y591" s="251" t="s">
        <v>552</v>
      </c>
      <c r="Z591" s="251" t="s">
        <v>553</v>
      </c>
      <c r="AA591" s="251" t="s">
        <v>554</v>
      </c>
      <c r="AB591" s="251" t="s">
        <v>557</v>
      </c>
      <c r="AC591" s="251" t="s">
        <v>558</v>
      </c>
      <c r="AD591" s="251" t="s">
        <v>559</v>
      </c>
      <c r="AE591" s="255">
        <v>15332</v>
      </c>
      <c r="AF591" s="251" t="str">
        <f t="shared" si="30"/>
        <v>5.</v>
      </c>
      <c r="AG591" s="251" t="str">
        <f t="shared" si="30"/>
        <v>2.</v>
      </c>
      <c r="AH591" s="251" t="str">
        <f t="shared" si="30"/>
        <v>1.</v>
      </c>
      <c r="AI591" s="251" t="str">
        <f t="shared" si="29"/>
        <v>1.</v>
      </c>
      <c r="AJ591" s="251" t="str">
        <f t="shared" si="29"/>
        <v>9.</v>
      </c>
      <c r="AK591" s="251" t="str">
        <f t="shared" si="29"/>
        <v>1.</v>
      </c>
      <c r="AL591" s="251" t="str">
        <f t="shared" si="27"/>
        <v>1.</v>
      </c>
      <c r="AM591" s="251" t="str">
        <f t="shared" si="31"/>
        <v>2.1.1.9.1.1.</v>
      </c>
    </row>
    <row r="592" spans="1:39">
      <c r="A592" s="251">
        <v>2022</v>
      </c>
      <c r="B592" s="251" t="s">
        <v>533</v>
      </c>
      <c r="C592" s="251" t="s">
        <v>534</v>
      </c>
      <c r="D592" s="251" t="s">
        <v>535</v>
      </c>
      <c r="E592" s="251" t="s">
        <v>536</v>
      </c>
      <c r="F592" s="251" t="s">
        <v>491</v>
      </c>
      <c r="G592" s="251" t="s">
        <v>537</v>
      </c>
      <c r="H592" s="251" t="s">
        <v>538</v>
      </c>
      <c r="I592" s="251" t="s">
        <v>706</v>
      </c>
      <c r="J592" s="251" t="s">
        <v>540</v>
      </c>
      <c r="K592" s="251" t="s">
        <v>707</v>
      </c>
      <c r="L592" s="251" t="s">
        <v>542</v>
      </c>
      <c r="M592" s="251" t="s">
        <v>543</v>
      </c>
      <c r="N592" s="251" t="s">
        <v>544</v>
      </c>
      <c r="O592" s="251" t="s">
        <v>638</v>
      </c>
      <c r="P592" s="251" t="s">
        <v>708</v>
      </c>
      <c r="Q592" s="251" t="s">
        <v>709</v>
      </c>
      <c r="R592" s="251">
        <v>335923</v>
      </c>
      <c r="S592" s="251" t="s">
        <v>691</v>
      </c>
      <c r="T592" s="251" t="s">
        <v>692</v>
      </c>
      <c r="U592" s="251" t="s">
        <v>692</v>
      </c>
      <c r="V592" s="251" t="s">
        <v>38</v>
      </c>
      <c r="W592" s="251" t="s">
        <v>550</v>
      </c>
      <c r="X592" s="251" t="s">
        <v>551</v>
      </c>
      <c r="Y592" s="251" t="s">
        <v>552</v>
      </c>
      <c r="Z592" s="251" t="s">
        <v>553</v>
      </c>
      <c r="AA592" s="251" t="s">
        <v>554</v>
      </c>
      <c r="AB592" s="251" t="s">
        <v>557</v>
      </c>
      <c r="AC592" s="251" t="s">
        <v>558</v>
      </c>
      <c r="AD592" s="251" t="s">
        <v>560</v>
      </c>
      <c r="AE592" s="255">
        <v>10400</v>
      </c>
      <c r="AF592" s="251" t="str">
        <f t="shared" si="30"/>
        <v>5.</v>
      </c>
      <c r="AG592" s="251" t="str">
        <f t="shared" si="30"/>
        <v>2.</v>
      </c>
      <c r="AH592" s="251" t="str">
        <f t="shared" si="30"/>
        <v>1.</v>
      </c>
      <c r="AI592" s="251" t="str">
        <f t="shared" si="29"/>
        <v>1.</v>
      </c>
      <c r="AJ592" s="251" t="str">
        <f t="shared" si="29"/>
        <v>9.</v>
      </c>
      <c r="AK592" s="251" t="str">
        <f t="shared" si="29"/>
        <v>1.</v>
      </c>
      <c r="AL592" s="251" t="str">
        <f t="shared" si="27"/>
        <v>3.</v>
      </c>
      <c r="AM592" s="251" t="str">
        <f t="shared" si="31"/>
        <v>2.1.1.9.1.3.</v>
      </c>
    </row>
    <row r="593" spans="1:39">
      <c r="A593" s="251">
        <v>2022</v>
      </c>
      <c r="B593" s="251" t="s">
        <v>533</v>
      </c>
      <c r="C593" s="251" t="s">
        <v>534</v>
      </c>
      <c r="D593" s="251" t="s">
        <v>535</v>
      </c>
      <c r="E593" s="251" t="s">
        <v>536</v>
      </c>
      <c r="F593" s="251" t="s">
        <v>491</v>
      </c>
      <c r="G593" s="251" t="s">
        <v>537</v>
      </c>
      <c r="H593" s="251" t="s">
        <v>538</v>
      </c>
      <c r="I593" s="251" t="s">
        <v>706</v>
      </c>
      <c r="J593" s="251" t="s">
        <v>540</v>
      </c>
      <c r="K593" s="251" t="s">
        <v>707</v>
      </c>
      <c r="L593" s="251" t="s">
        <v>542</v>
      </c>
      <c r="M593" s="251" t="s">
        <v>543</v>
      </c>
      <c r="N593" s="251" t="s">
        <v>544</v>
      </c>
      <c r="O593" s="251" t="s">
        <v>638</v>
      </c>
      <c r="P593" s="251" t="s">
        <v>708</v>
      </c>
      <c r="Q593" s="251" t="s">
        <v>709</v>
      </c>
      <c r="R593" s="251">
        <v>335923</v>
      </c>
      <c r="S593" s="251" t="s">
        <v>691</v>
      </c>
      <c r="T593" s="251" t="s">
        <v>692</v>
      </c>
      <c r="U593" s="251" t="s">
        <v>692</v>
      </c>
      <c r="V593" s="251" t="s">
        <v>38</v>
      </c>
      <c r="W593" s="251" t="s">
        <v>550</v>
      </c>
      <c r="X593" s="251" t="s">
        <v>551</v>
      </c>
      <c r="Y593" s="251" t="s">
        <v>552</v>
      </c>
      <c r="Z593" s="251" t="s">
        <v>553</v>
      </c>
      <c r="AA593" s="251" t="s">
        <v>554</v>
      </c>
      <c r="AB593" s="251" t="s">
        <v>557</v>
      </c>
      <c r="AC593" s="251" t="s">
        <v>583</v>
      </c>
      <c r="AD593" s="251" t="s">
        <v>584</v>
      </c>
      <c r="AE593" s="255">
        <v>25000</v>
      </c>
      <c r="AF593" s="251" t="str">
        <f t="shared" si="30"/>
        <v>5.</v>
      </c>
      <c r="AG593" s="251" t="str">
        <f t="shared" si="30"/>
        <v>2.</v>
      </c>
      <c r="AH593" s="251" t="str">
        <f t="shared" si="30"/>
        <v>1.</v>
      </c>
      <c r="AI593" s="251" t="str">
        <f t="shared" si="29"/>
        <v>1.</v>
      </c>
      <c r="AJ593" s="251" t="str">
        <f t="shared" si="29"/>
        <v>9.</v>
      </c>
      <c r="AK593" s="251" t="str">
        <f t="shared" si="29"/>
        <v>2.</v>
      </c>
      <c r="AL593" s="251" t="str">
        <f t="shared" si="27"/>
        <v>1.</v>
      </c>
      <c r="AM593" s="251" t="str">
        <f t="shared" si="31"/>
        <v>2.1.1.9.2.1.</v>
      </c>
    </row>
    <row r="594" spans="1:39">
      <c r="A594" s="251">
        <v>2022</v>
      </c>
      <c r="B594" s="251" t="s">
        <v>533</v>
      </c>
      <c r="C594" s="251" t="s">
        <v>534</v>
      </c>
      <c r="D594" s="251" t="s">
        <v>535</v>
      </c>
      <c r="E594" s="251" t="s">
        <v>536</v>
      </c>
      <c r="F594" s="251" t="s">
        <v>491</v>
      </c>
      <c r="G594" s="251" t="s">
        <v>537</v>
      </c>
      <c r="H594" s="251" t="s">
        <v>538</v>
      </c>
      <c r="I594" s="251" t="s">
        <v>706</v>
      </c>
      <c r="J594" s="251" t="s">
        <v>540</v>
      </c>
      <c r="K594" s="251" t="s">
        <v>707</v>
      </c>
      <c r="L594" s="251" t="s">
        <v>542</v>
      </c>
      <c r="M594" s="251" t="s">
        <v>543</v>
      </c>
      <c r="N594" s="251" t="s">
        <v>544</v>
      </c>
      <c r="O594" s="251" t="s">
        <v>638</v>
      </c>
      <c r="P594" s="251" t="s">
        <v>708</v>
      </c>
      <c r="Q594" s="251" t="s">
        <v>709</v>
      </c>
      <c r="R594" s="251">
        <v>335923</v>
      </c>
      <c r="S594" s="251" t="s">
        <v>691</v>
      </c>
      <c r="T594" s="251" t="s">
        <v>692</v>
      </c>
      <c r="U594" s="251" t="s">
        <v>692</v>
      </c>
      <c r="V594" s="251" t="s">
        <v>38</v>
      </c>
      <c r="W594" s="251" t="s">
        <v>550</v>
      </c>
      <c r="X594" s="251" t="s">
        <v>551</v>
      </c>
      <c r="Y594" s="251" t="s">
        <v>552</v>
      </c>
      <c r="Z594" s="251" t="s">
        <v>553</v>
      </c>
      <c r="AA594" s="251" t="s">
        <v>554</v>
      </c>
      <c r="AB594" s="251" t="s">
        <v>557</v>
      </c>
      <c r="AC594" s="251" t="s">
        <v>585</v>
      </c>
      <c r="AD594" s="251" t="s">
        <v>586</v>
      </c>
      <c r="AE594" s="255">
        <v>12000</v>
      </c>
      <c r="AF594" s="251" t="str">
        <f t="shared" si="30"/>
        <v>5.</v>
      </c>
      <c r="AG594" s="251" t="str">
        <f t="shared" si="30"/>
        <v>2.</v>
      </c>
      <c r="AH594" s="251" t="str">
        <f t="shared" si="30"/>
        <v>1.</v>
      </c>
      <c r="AI594" s="251" t="str">
        <f t="shared" si="29"/>
        <v>1.</v>
      </c>
      <c r="AJ594" s="251" t="str">
        <f t="shared" si="29"/>
        <v>9.</v>
      </c>
      <c r="AK594" s="251" t="str">
        <f t="shared" si="29"/>
        <v>3.</v>
      </c>
      <c r="AL594" s="251" t="str">
        <f t="shared" si="27"/>
        <v>99</v>
      </c>
      <c r="AM594" s="251" t="str">
        <f t="shared" si="31"/>
        <v>2.1.1.9.3.99</v>
      </c>
    </row>
    <row r="595" spans="1:39">
      <c r="A595" s="251">
        <v>2022</v>
      </c>
      <c r="B595" s="251" t="s">
        <v>533</v>
      </c>
      <c r="C595" s="251" t="s">
        <v>534</v>
      </c>
      <c r="D595" s="251" t="s">
        <v>535</v>
      </c>
      <c r="E595" s="251" t="s">
        <v>536</v>
      </c>
      <c r="F595" s="251" t="s">
        <v>491</v>
      </c>
      <c r="G595" s="251" t="s">
        <v>537</v>
      </c>
      <c r="H595" s="251" t="s">
        <v>538</v>
      </c>
      <c r="I595" s="251" t="s">
        <v>706</v>
      </c>
      <c r="J595" s="251" t="s">
        <v>540</v>
      </c>
      <c r="K595" s="251" t="s">
        <v>707</v>
      </c>
      <c r="L595" s="251" t="s">
        <v>542</v>
      </c>
      <c r="M595" s="251" t="s">
        <v>543</v>
      </c>
      <c r="N595" s="251" t="s">
        <v>544</v>
      </c>
      <c r="O595" s="251" t="s">
        <v>638</v>
      </c>
      <c r="P595" s="251" t="s">
        <v>708</v>
      </c>
      <c r="Q595" s="251" t="s">
        <v>709</v>
      </c>
      <c r="R595" s="251">
        <v>335923</v>
      </c>
      <c r="S595" s="251" t="s">
        <v>691</v>
      </c>
      <c r="T595" s="251" t="s">
        <v>692</v>
      </c>
      <c r="U595" s="251" t="s">
        <v>692</v>
      </c>
      <c r="V595" s="251" t="s">
        <v>38</v>
      </c>
      <c r="W595" s="251" t="s">
        <v>550</v>
      </c>
      <c r="X595" s="251" t="s">
        <v>551</v>
      </c>
      <c r="Y595" s="251" t="s">
        <v>552</v>
      </c>
      <c r="Z595" s="251" t="s">
        <v>553</v>
      </c>
      <c r="AA595" s="251" t="s">
        <v>561</v>
      </c>
      <c r="AB595" s="251" t="s">
        <v>562</v>
      </c>
      <c r="AC595" s="251" t="s">
        <v>562</v>
      </c>
      <c r="AD595" s="251" t="s">
        <v>563</v>
      </c>
      <c r="AE595" s="255">
        <v>24000</v>
      </c>
      <c r="AF595" s="251" t="str">
        <f t="shared" si="30"/>
        <v>5.</v>
      </c>
      <c r="AG595" s="251" t="str">
        <f t="shared" si="30"/>
        <v>2.</v>
      </c>
      <c r="AH595" s="251" t="str">
        <f t="shared" si="30"/>
        <v>1.</v>
      </c>
      <c r="AI595" s="251" t="str">
        <f t="shared" si="29"/>
        <v>3.</v>
      </c>
      <c r="AJ595" s="251" t="str">
        <f t="shared" si="29"/>
        <v>1.</v>
      </c>
      <c r="AK595" s="251" t="str">
        <f t="shared" si="29"/>
        <v>1.</v>
      </c>
      <c r="AL595" s="251" t="str">
        <f t="shared" si="27"/>
        <v>5.</v>
      </c>
      <c r="AM595" s="251" t="str">
        <f t="shared" si="31"/>
        <v>2.1.3.1.1.5.</v>
      </c>
    </row>
    <row r="596" spans="1:39">
      <c r="A596" s="251">
        <v>2022</v>
      </c>
      <c r="B596" s="251" t="s">
        <v>533</v>
      </c>
      <c r="C596" s="251" t="s">
        <v>534</v>
      </c>
      <c r="D596" s="251" t="s">
        <v>535</v>
      </c>
      <c r="E596" s="251" t="s">
        <v>536</v>
      </c>
      <c r="F596" s="251" t="s">
        <v>491</v>
      </c>
      <c r="G596" s="251" t="s">
        <v>537</v>
      </c>
      <c r="H596" s="251" t="s">
        <v>538</v>
      </c>
      <c r="I596" s="251" t="s">
        <v>706</v>
      </c>
      <c r="J596" s="251" t="s">
        <v>540</v>
      </c>
      <c r="K596" s="251" t="s">
        <v>707</v>
      </c>
      <c r="L596" s="251" t="s">
        <v>542</v>
      </c>
      <c r="M596" s="251" t="s">
        <v>543</v>
      </c>
      <c r="N596" s="251" t="s">
        <v>544</v>
      </c>
      <c r="O596" s="251" t="s">
        <v>638</v>
      </c>
      <c r="P596" s="251" t="s">
        <v>708</v>
      </c>
      <c r="Q596" s="251" t="s">
        <v>709</v>
      </c>
      <c r="R596" s="251">
        <v>335923</v>
      </c>
      <c r="S596" s="251" t="s">
        <v>691</v>
      </c>
      <c r="T596" s="251" t="s">
        <v>692</v>
      </c>
      <c r="U596" s="251" t="s">
        <v>692</v>
      </c>
      <c r="V596" s="251" t="s">
        <v>581</v>
      </c>
      <c r="W596" s="251" t="s">
        <v>582</v>
      </c>
      <c r="X596" s="251" t="s">
        <v>551</v>
      </c>
      <c r="Y596" s="251" t="s">
        <v>552</v>
      </c>
      <c r="Z596" s="251" t="s">
        <v>553</v>
      </c>
      <c r="AA596" s="251" t="s">
        <v>554</v>
      </c>
      <c r="AB596" s="251" t="s">
        <v>555</v>
      </c>
      <c r="AC596" s="251" t="s">
        <v>555</v>
      </c>
      <c r="AD596" s="251" t="s">
        <v>556</v>
      </c>
      <c r="AE596" s="255">
        <v>1303130</v>
      </c>
      <c r="AF596" s="251" t="str">
        <f t="shared" si="30"/>
        <v>5.</v>
      </c>
      <c r="AG596" s="251" t="str">
        <f t="shared" si="30"/>
        <v>2.</v>
      </c>
      <c r="AH596" s="251" t="str">
        <f t="shared" si="30"/>
        <v>1.</v>
      </c>
      <c r="AI596" s="251" t="str">
        <f t="shared" si="29"/>
        <v>1.</v>
      </c>
      <c r="AJ596" s="251" t="str">
        <f t="shared" si="29"/>
        <v>1.</v>
      </c>
      <c r="AK596" s="251" t="str">
        <f t="shared" si="29"/>
        <v>1.</v>
      </c>
      <c r="AL596" s="251" t="str">
        <f t="shared" si="27"/>
        <v>4.</v>
      </c>
      <c r="AM596" s="251" t="str">
        <f t="shared" si="31"/>
        <v>2.1.1.1.1.4.</v>
      </c>
    </row>
    <row r="597" spans="1:39">
      <c r="A597" s="251">
        <v>2022</v>
      </c>
      <c r="B597" s="251" t="s">
        <v>533</v>
      </c>
      <c r="C597" s="251" t="s">
        <v>534</v>
      </c>
      <c r="D597" s="251" t="s">
        <v>535</v>
      </c>
      <c r="E597" s="251" t="s">
        <v>536</v>
      </c>
      <c r="F597" s="251" t="s">
        <v>491</v>
      </c>
      <c r="G597" s="251" t="s">
        <v>537</v>
      </c>
      <c r="H597" s="251" t="s">
        <v>538</v>
      </c>
      <c r="I597" s="251" t="s">
        <v>706</v>
      </c>
      <c r="J597" s="251" t="s">
        <v>540</v>
      </c>
      <c r="K597" s="251" t="s">
        <v>707</v>
      </c>
      <c r="L597" s="251" t="s">
        <v>542</v>
      </c>
      <c r="M597" s="251" t="s">
        <v>543</v>
      </c>
      <c r="N597" s="251" t="s">
        <v>544</v>
      </c>
      <c r="O597" s="251" t="s">
        <v>638</v>
      </c>
      <c r="P597" s="251" t="s">
        <v>708</v>
      </c>
      <c r="Q597" s="251" t="s">
        <v>709</v>
      </c>
      <c r="R597" s="251">
        <v>335923</v>
      </c>
      <c r="S597" s="251" t="s">
        <v>691</v>
      </c>
      <c r="T597" s="251" t="s">
        <v>692</v>
      </c>
      <c r="U597" s="251" t="s">
        <v>692</v>
      </c>
      <c r="V597" s="251" t="s">
        <v>581</v>
      </c>
      <c r="W597" s="251" t="s">
        <v>582</v>
      </c>
      <c r="X597" s="251" t="s">
        <v>551</v>
      </c>
      <c r="Y597" s="251" t="s">
        <v>552</v>
      </c>
      <c r="Z597" s="251" t="s">
        <v>553</v>
      </c>
      <c r="AA597" s="251" t="s">
        <v>554</v>
      </c>
      <c r="AB597" s="251" t="s">
        <v>557</v>
      </c>
      <c r="AC597" s="251" t="s">
        <v>558</v>
      </c>
      <c r="AD597" s="251" t="s">
        <v>559</v>
      </c>
      <c r="AE597" s="255">
        <v>257088</v>
      </c>
      <c r="AF597" s="251" t="str">
        <f t="shared" si="30"/>
        <v>5.</v>
      </c>
      <c r="AG597" s="251" t="str">
        <f t="shared" si="30"/>
        <v>2.</v>
      </c>
      <c r="AH597" s="251" t="str">
        <f t="shared" si="30"/>
        <v>1.</v>
      </c>
      <c r="AI597" s="251" t="str">
        <f t="shared" si="29"/>
        <v>1.</v>
      </c>
      <c r="AJ597" s="251" t="str">
        <f t="shared" si="29"/>
        <v>9.</v>
      </c>
      <c r="AK597" s="251" t="str">
        <f t="shared" si="29"/>
        <v>1.</v>
      </c>
      <c r="AL597" s="251" t="str">
        <f t="shared" si="29"/>
        <v>1.</v>
      </c>
      <c r="AM597" s="251" t="str">
        <f t="shared" si="31"/>
        <v>2.1.1.9.1.1.</v>
      </c>
    </row>
    <row r="598" spans="1:39">
      <c r="A598" s="251">
        <v>2022</v>
      </c>
      <c r="B598" s="251" t="s">
        <v>533</v>
      </c>
      <c r="C598" s="251" t="s">
        <v>534</v>
      </c>
      <c r="D598" s="251" t="s">
        <v>535</v>
      </c>
      <c r="E598" s="251" t="s">
        <v>536</v>
      </c>
      <c r="F598" s="251" t="s">
        <v>491</v>
      </c>
      <c r="G598" s="251" t="s">
        <v>537</v>
      </c>
      <c r="H598" s="251" t="s">
        <v>538</v>
      </c>
      <c r="I598" s="251" t="s">
        <v>706</v>
      </c>
      <c r="J598" s="251" t="s">
        <v>540</v>
      </c>
      <c r="K598" s="251" t="s">
        <v>707</v>
      </c>
      <c r="L598" s="251" t="s">
        <v>542</v>
      </c>
      <c r="M598" s="251" t="s">
        <v>543</v>
      </c>
      <c r="N598" s="251" t="s">
        <v>544</v>
      </c>
      <c r="O598" s="251" t="s">
        <v>638</v>
      </c>
      <c r="P598" s="251" t="s">
        <v>708</v>
      </c>
      <c r="Q598" s="251" t="s">
        <v>709</v>
      </c>
      <c r="R598" s="251">
        <v>335923</v>
      </c>
      <c r="S598" s="251" t="s">
        <v>691</v>
      </c>
      <c r="T598" s="251" t="s">
        <v>692</v>
      </c>
      <c r="U598" s="251" t="s">
        <v>692</v>
      </c>
      <c r="V598" s="251" t="s">
        <v>581</v>
      </c>
      <c r="W598" s="251" t="s">
        <v>582</v>
      </c>
      <c r="X598" s="251" t="s">
        <v>551</v>
      </c>
      <c r="Y598" s="251" t="s">
        <v>552</v>
      </c>
      <c r="Z598" s="251" t="s">
        <v>553</v>
      </c>
      <c r="AA598" s="251" t="s">
        <v>554</v>
      </c>
      <c r="AB598" s="251" t="s">
        <v>557</v>
      </c>
      <c r="AC598" s="251" t="s">
        <v>558</v>
      </c>
      <c r="AD598" s="251" t="s">
        <v>560</v>
      </c>
      <c r="AE598" s="255">
        <v>20690</v>
      </c>
      <c r="AF598" s="251" t="str">
        <f t="shared" si="30"/>
        <v>5.</v>
      </c>
      <c r="AG598" s="251" t="str">
        <f t="shared" si="30"/>
        <v>2.</v>
      </c>
      <c r="AH598" s="251" t="str">
        <f t="shared" si="30"/>
        <v>1.</v>
      </c>
      <c r="AI598" s="251" t="str">
        <f t="shared" si="29"/>
        <v>1.</v>
      </c>
      <c r="AJ598" s="251" t="str">
        <f t="shared" si="29"/>
        <v>9.</v>
      </c>
      <c r="AK598" s="251" t="str">
        <f t="shared" si="29"/>
        <v>1.</v>
      </c>
      <c r="AL598" s="251" t="str">
        <f t="shared" si="29"/>
        <v>3.</v>
      </c>
      <c r="AM598" s="251" t="str">
        <f t="shared" si="31"/>
        <v>2.1.1.9.1.3.</v>
      </c>
    </row>
    <row r="599" spans="1:39">
      <c r="A599" s="251">
        <v>2022</v>
      </c>
      <c r="B599" s="251" t="s">
        <v>533</v>
      </c>
      <c r="C599" s="251" t="s">
        <v>534</v>
      </c>
      <c r="D599" s="251" t="s">
        <v>535</v>
      </c>
      <c r="E599" s="251" t="s">
        <v>536</v>
      </c>
      <c r="F599" s="251" t="s">
        <v>491</v>
      </c>
      <c r="G599" s="251" t="s">
        <v>537</v>
      </c>
      <c r="H599" s="251" t="s">
        <v>538</v>
      </c>
      <c r="I599" s="251" t="s">
        <v>706</v>
      </c>
      <c r="J599" s="251" t="s">
        <v>540</v>
      </c>
      <c r="K599" s="251" t="s">
        <v>707</v>
      </c>
      <c r="L599" s="251" t="s">
        <v>542</v>
      </c>
      <c r="M599" s="251" t="s">
        <v>543</v>
      </c>
      <c r="N599" s="251" t="s">
        <v>544</v>
      </c>
      <c r="O599" s="251" t="s">
        <v>638</v>
      </c>
      <c r="P599" s="251" t="s">
        <v>708</v>
      </c>
      <c r="Q599" s="251" t="s">
        <v>709</v>
      </c>
      <c r="R599" s="251">
        <v>335923</v>
      </c>
      <c r="S599" s="251" t="s">
        <v>691</v>
      </c>
      <c r="T599" s="251" t="s">
        <v>692</v>
      </c>
      <c r="U599" s="251" t="s">
        <v>692</v>
      </c>
      <c r="V599" s="251" t="s">
        <v>581</v>
      </c>
      <c r="W599" s="251" t="s">
        <v>582</v>
      </c>
      <c r="X599" s="251" t="s">
        <v>551</v>
      </c>
      <c r="Y599" s="251" t="s">
        <v>552</v>
      </c>
      <c r="Z599" s="251" t="s">
        <v>553</v>
      </c>
      <c r="AA599" s="251" t="s">
        <v>554</v>
      </c>
      <c r="AB599" s="251" t="s">
        <v>557</v>
      </c>
      <c r="AC599" s="251" t="s">
        <v>583</v>
      </c>
      <c r="AD599" s="251" t="s">
        <v>584</v>
      </c>
      <c r="AE599" s="255">
        <v>133912</v>
      </c>
      <c r="AF599" s="251" t="str">
        <f t="shared" si="30"/>
        <v>5.</v>
      </c>
      <c r="AG599" s="251" t="str">
        <f t="shared" si="30"/>
        <v>2.</v>
      </c>
      <c r="AH599" s="251" t="str">
        <f t="shared" si="30"/>
        <v>1.</v>
      </c>
      <c r="AI599" s="251" t="str">
        <f t="shared" si="29"/>
        <v>1.</v>
      </c>
      <c r="AJ599" s="251" t="str">
        <f t="shared" si="29"/>
        <v>9.</v>
      </c>
      <c r="AK599" s="251" t="str">
        <f t="shared" si="29"/>
        <v>2.</v>
      </c>
      <c r="AL599" s="251" t="str">
        <f t="shared" si="29"/>
        <v>1.</v>
      </c>
      <c r="AM599" s="251" t="str">
        <f t="shared" si="31"/>
        <v>2.1.1.9.2.1.</v>
      </c>
    </row>
    <row r="600" spans="1:39">
      <c r="A600" s="251">
        <v>2022</v>
      </c>
      <c r="B600" s="251" t="s">
        <v>533</v>
      </c>
      <c r="C600" s="251" t="s">
        <v>534</v>
      </c>
      <c r="D600" s="251" t="s">
        <v>535</v>
      </c>
      <c r="E600" s="251" t="s">
        <v>536</v>
      </c>
      <c r="F600" s="251" t="s">
        <v>491</v>
      </c>
      <c r="G600" s="251" t="s">
        <v>537</v>
      </c>
      <c r="H600" s="251" t="s">
        <v>538</v>
      </c>
      <c r="I600" s="251" t="s">
        <v>706</v>
      </c>
      <c r="J600" s="251" t="s">
        <v>540</v>
      </c>
      <c r="K600" s="251" t="s">
        <v>707</v>
      </c>
      <c r="L600" s="251" t="s">
        <v>542</v>
      </c>
      <c r="M600" s="251" t="s">
        <v>543</v>
      </c>
      <c r="N600" s="251" t="s">
        <v>544</v>
      </c>
      <c r="O600" s="251" t="s">
        <v>638</v>
      </c>
      <c r="P600" s="251" t="s">
        <v>708</v>
      </c>
      <c r="Q600" s="251" t="s">
        <v>709</v>
      </c>
      <c r="R600" s="251">
        <v>335923</v>
      </c>
      <c r="S600" s="251" t="s">
        <v>691</v>
      </c>
      <c r="T600" s="251" t="s">
        <v>692</v>
      </c>
      <c r="U600" s="251" t="s">
        <v>692</v>
      </c>
      <c r="V600" s="251" t="s">
        <v>581</v>
      </c>
      <c r="W600" s="251" t="s">
        <v>582</v>
      </c>
      <c r="X600" s="251" t="s">
        <v>551</v>
      </c>
      <c r="Y600" s="251" t="s">
        <v>552</v>
      </c>
      <c r="Z600" s="251" t="s">
        <v>553</v>
      </c>
      <c r="AA600" s="251" t="s">
        <v>554</v>
      </c>
      <c r="AB600" s="251" t="s">
        <v>557</v>
      </c>
      <c r="AC600" s="251" t="s">
        <v>585</v>
      </c>
      <c r="AD600" s="251" t="s">
        <v>586</v>
      </c>
      <c r="AE600" s="255">
        <v>12518</v>
      </c>
      <c r="AF600" s="251" t="str">
        <f t="shared" si="30"/>
        <v>5.</v>
      </c>
      <c r="AG600" s="251" t="str">
        <f t="shared" si="30"/>
        <v>2.</v>
      </c>
      <c r="AH600" s="251" t="str">
        <f t="shared" si="30"/>
        <v>1.</v>
      </c>
      <c r="AI600" s="251" t="str">
        <f t="shared" si="29"/>
        <v>1.</v>
      </c>
      <c r="AJ600" s="251" t="str">
        <f t="shared" si="29"/>
        <v>9.</v>
      </c>
      <c r="AK600" s="251" t="str">
        <f t="shared" si="29"/>
        <v>3.</v>
      </c>
      <c r="AL600" s="251" t="str">
        <f t="shared" si="29"/>
        <v>99</v>
      </c>
      <c r="AM600" s="251" t="str">
        <f t="shared" si="31"/>
        <v>2.1.1.9.3.99</v>
      </c>
    </row>
    <row r="601" spans="1:39">
      <c r="A601" s="251">
        <v>2022</v>
      </c>
      <c r="B601" s="251" t="s">
        <v>533</v>
      </c>
      <c r="C601" s="251" t="s">
        <v>534</v>
      </c>
      <c r="D601" s="251" t="s">
        <v>535</v>
      </c>
      <c r="E601" s="251" t="s">
        <v>536</v>
      </c>
      <c r="F601" s="251" t="s">
        <v>491</v>
      </c>
      <c r="G601" s="251" t="s">
        <v>537</v>
      </c>
      <c r="H601" s="251" t="s">
        <v>538</v>
      </c>
      <c r="I601" s="251" t="s">
        <v>706</v>
      </c>
      <c r="J601" s="251" t="s">
        <v>540</v>
      </c>
      <c r="K601" s="251" t="s">
        <v>707</v>
      </c>
      <c r="L601" s="251" t="s">
        <v>542</v>
      </c>
      <c r="M601" s="251" t="s">
        <v>543</v>
      </c>
      <c r="N601" s="251" t="s">
        <v>544</v>
      </c>
      <c r="O601" s="251" t="s">
        <v>638</v>
      </c>
      <c r="P601" s="251" t="s">
        <v>708</v>
      </c>
      <c r="Q601" s="251" t="s">
        <v>709</v>
      </c>
      <c r="R601" s="251">
        <v>335923</v>
      </c>
      <c r="S601" s="251" t="s">
        <v>691</v>
      </c>
      <c r="T601" s="251" t="s">
        <v>692</v>
      </c>
      <c r="U601" s="251" t="s">
        <v>692</v>
      </c>
      <c r="V601" s="251" t="s">
        <v>581</v>
      </c>
      <c r="W601" s="251" t="s">
        <v>582</v>
      </c>
      <c r="X601" s="251" t="s">
        <v>551</v>
      </c>
      <c r="Y601" s="251" t="s">
        <v>552</v>
      </c>
      <c r="Z601" s="251" t="s">
        <v>553</v>
      </c>
      <c r="AA601" s="251" t="s">
        <v>561</v>
      </c>
      <c r="AB601" s="251" t="s">
        <v>562</v>
      </c>
      <c r="AC601" s="251" t="s">
        <v>562</v>
      </c>
      <c r="AD601" s="251" t="s">
        <v>563</v>
      </c>
      <c r="AE601" s="255">
        <v>123107</v>
      </c>
      <c r="AF601" s="251" t="str">
        <f t="shared" si="30"/>
        <v>5.</v>
      </c>
      <c r="AG601" s="251" t="str">
        <f t="shared" si="30"/>
        <v>2.</v>
      </c>
      <c r="AH601" s="251" t="str">
        <f t="shared" si="30"/>
        <v>1.</v>
      </c>
      <c r="AI601" s="251" t="str">
        <f t="shared" si="29"/>
        <v>3.</v>
      </c>
      <c r="AJ601" s="251" t="str">
        <f t="shared" si="29"/>
        <v>1.</v>
      </c>
      <c r="AK601" s="251" t="str">
        <f t="shared" si="29"/>
        <v>1.</v>
      </c>
      <c r="AL601" s="251" t="str">
        <f t="shared" si="29"/>
        <v>5.</v>
      </c>
      <c r="AM601" s="251" t="str">
        <f t="shared" si="31"/>
        <v>2.1.3.1.1.5.</v>
      </c>
    </row>
    <row r="602" spans="1:39">
      <c r="A602" s="251">
        <v>2022</v>
      </c>
      <c r="B602" s="251" t="s">
        <v>533</v>
      </c>
      <c r="C602" s="251" t="s">
        <v>534</v>
      </c>
      <c r="D602" s="251" t="s">
        <v>535</v>
      </c>
      <c r="E602" s="251" t="s">
        <v>536</v>
      </c>
      <c r="F602" s="251" t="s">
        <v>491</v>
      </c>
      <c r="G602" s="251" t="s">
        <v>537</v>
      </c>
      <c r="H602" s="251" t="s">
        <v>538</v>
      </c>
      <c r="I602" s="251" t="s">
        <v>706</v>
      </c>
      <c r="J602" s="251" t="s">
        <v>540</v>
      </c>
      <c r="K602" s="251" t="s">
        <v>707</v>
      </c>
      <c r="L602" s="251" t="s">
        <v>542</v>
      </c>
      <c r="M602" s="251" t="s">
        <v>543</v>
      </c>
      <c r="N602" s="251" t="s">
        <v>544</v>
      </c>
      <c r="O602" s="251" t="s">
        <v>638</v>
      </c>
      <c r="P602" s="251" t="s">
        <v>708</v>
      </c>
      <c r="Q602" s="251" t="s">
        <v>709</v>
      </c>
      <c r="R602" s="251">
        <v>335923</v>
      </c>
      <c r="S602" s="251" t="s">
        <v>691</v>
      </c>
      <c r="T602" s="251" t="s">
        <v>692</v>
      </c>
      <c r="U602" s="251" t="s">
        <v>692</v>
      </c>
      <c r="V602" s="251" t="s">
        <v>581</v>
      </c>
      <c r="W602" s="251" t="s">
        <v>582</v>
      </c>
      <c r="X602" s="251" t="s">
        <v>551</v>
      </c>
      <c r="Y602" s="251" t="s">
        <v>552</v>
      </c>
      <c r="Z602" s="251" t="s">
        <v>564</v>
      </c>
      <c r="AA602" s="251" t="s">
        <v>587</v>
      </c>
      <c r="AB602" s="251" t="s">
        <v>588</v>
      </c>
      <c r="AC602" s="251" t="s">
        <v>589</v>
      </c>
      <c r="AD602" s="251" t="s">
        <v>590</v>
      </c>
      <c r="AE602" s="255">
        <v>7700</v>
      </c>
      <c r="AF602" s="251" t="str">
        <f t="shared" si="30"/>
        <v>5.</v>
      </c>
      <c r="AG602" s="251" t="str">
        <f t="shared" si="30"/>
        <v>2.</v>
      </c>
      <c r="AH602" s="251" t="str">
        <f t="shared" si="30"/>
        <v>3.</v>
      </c>
      <c r="AI602" s="251" t="str">
        <f t="shared" si="29"/>
        <v>1.</v>
      </c>
      <c r="AJ602" s="251" t="str">
        <f t="shared" si="29"/>
        <v>3.</v>
      </c>
      <c r="AK602" s="251" t="str">
        <f t="shared" si="29"/>
        <v>1.</v>
      </c>
      <c r="AL602" s="251" t="str">
        <f t="shared" si="29"/>
        <v>1.</v>
      </c>
      <c r="AM602" s="251" t="str">
        <f t="shared" si="31"/>
        <v>2.3.1.3.1.1.</v>
      </c>
    </row>
    <row r="603" spans="1:39">
      <c r="A603" s="251">
        <v>2022</v>
      </c>
      <c r="B603" s="251" t="s">
        <v>533</v>
      </c>
      <c r="C603" s="251" t="s">
        <v>534</v>
      </c>
      <c r="D603" s="251" t="s">
        <v>535</v>
      </c>
      <c r="E603" s="251" t="s">
        <v>536</v>
      </c>
      <c r="F603" s="251" t="s">
        <v>491</v>
      </c>
      <c r="G603" s="251" t="s">
        <v>537</v>
      </c>
      <c r="H603" s="251" t="s">
        <v>538</v>
      </c>
      <c r="I603" s="251" t="s">
        <v>706</v>
      </c>
      <c r="J603" s="251" t="s">
        <v>540</v>
      </c>
      <c r="K603" s="251" t="s">
        <v>707</v>
      </c>
      <c r="L603" s="251" t="s">
        <v>542</v>
      </c>
      <c r="M603" s="251" t="s">
        <v>543</v>
      </c>
      <c r="N603" s="251" t="s">
        <v>544</v>
      </c>
      <c r="O603" s="251" t="s">
        <v>638</v>
      </c>
      <c r="P603" s="251" t="s">
        <v>708</v>
      </c>
      <c r="Q603" s="251" t="s">
        <v>709</v>
      </c>
      <c r="R603" s="251">
        <v>335923</v>
      </c>
      <c r="S603" s="251" t="s">
        <v>691</v>
      </c>
      <c r="T603" s="251" t="s">
        <v>692</v>
      </c>
      <c r="U603" s="251" t="s">
        <v>692</v>
      </c>
      <c r="V603" s="251" t="s">
        <v>581</v>
      </c>
      <c r="W603" s="251" t="s">
        <v>582</v>
      </c>
      <c r="X603" s="251" t="s">
        <v>551</v>
      </c>
      <c r="Y603" s="251" t="s">
        <v>552</v>
      </c>
      <c r="Z603" s="251" t="s">
        <v>564</v>
      </c>
      <c r="AA603" s="251" t="s">
        <v>565</v>
      </c>
      <c r="AB603" s="251" t="s">
        <v>594</v>
      </c>
      <c r="AC603" s="251" t="s">
        <v>595</v>
      </c>
      <c r="AD603" s="251" t="s">
        <v>596</v>
      </c>
      <c r="AE603" s="255">
        <v>9052</v>
      </c>
      <c r="AF603" s="251" t="str">
        <f t="shared" si="30"/>
        <v>5.</v>
      </c>
      <c r="AG603" s="251" t="str">
        <f t="shared" si="30"/>
        <v>2.</v>
      </c>
      <c r="AH603" s="251" t="str">
        <f t="shared" si="30"/>
        <v>3.</v>
      </c>
      <c r="AI603" s="251" t="str">
        <f t="shared" si="29"/>
        <v>2.</v>
      </c>
      <c r="AJ603" s="251" t="str">
        <f t="shared" si="29"/>
        <v>1.</v>
      </c>
      <c r="AK603" s="251" t="str">
        <f t="shared" si="29"/>
        <v>2.</v>
      </c>
      <c r="AL603" s="251" t="str">
        <f t="shared" si="29"/>
        <v>99</v>
      </c>
      <c r="AM603" s="251" t="str">
        <f t="shared" si="31"/>
        <v>2.3.2.1.2.99</v>
      </c>
    </row>
    <row r="604" spans="1:39">
      <c r="A604" s="251">
        <v>2022</v>
      </c>
      <c r="B604" s="251" t="s">
        <v>533</v>
      </c>
      <c r="C604" s="251" t="s">
        <v>534</v>
      </c>
      <c r="D604" s="251" t="s">
        <v>535</v>
      </c>
      <c r="E604" s="251" t="s">
        <v>536</v>
      </c>
      <c r="F604" s="251" t="s">
        <v>491</v>
      </c>
      <c r="G604" s="251" t="s">
        <v>537</v>
      </c>
      <c r="H604" s="251" t="s">
        <v>538</v>
      </c>
      <c r="I604" s="251" t="s">
        <v>706</v>
      </c>
      <c r="J604" s="251" t="s">
        <v>540</v>
      </c>
      <c r="K604" s="251" t="s">
        <v>707</v>
      </c>
      <c r="L604" s="251" t="s">
        <v>542</v>
      </c>
      <c r="M604" s="251" t="s">
        <v>543</v>
      </c>
      <c r="N604" s="251" t="s">
        <v>544</v>
      </c>
      <c r="O604" s="251" t="s">
        <v>638</v>
      </c>
      <c r="P604" s="251" t="s">
        <v>708</v>
      </c>
      <c r="Q604" s="251" t="s">
        <v>709</v>
      </c>
      <c r="R604" s="251">
        <v>335923</v>
      </c>
      <c r="S604" s="251" t="s">
        <v>691</v>
      </c>
      <c r="T604" s="251" t="s">
        <v>692</v>
      </c>
      <c r="U604" s="251" t="s">
        <v>692</v>
      </c>
      <c r="V604" s="251" t="s">
        <v>581</v>
      </c>
      <c r="W604" s="251" t="s">
        <v>582</v>
      </c>
      <c r="X604" s="251" t="s">
        <v>551</v>
      </c>
      <c r="Y604" s="251" t="s">
        <v>552</v>
      </c>
      <c r="Z604" s="251" t="s">
        <v>564</v>
      </c>
      <c r="AA604" s="251" t="s">
        <v>565</v>
      </c>
      <c r="AB604" s="251" t="s">
        <v>566</v>
      </c>
      <c r="AC604" s="251" t="s">
        <v>600</v>
      </c>
      <c r="AD604" s="251" t="s">
        <v>601</v>
      </c>
      <c r="AE604" s="255">
        <v>2158</v>
      </c>
      <c r="AF604" s="251" t="str">
        <f t="shared" si="30"/>
        <v>5.</v>
      </c>
      <c r="AG604" s="251" t="str">
        <f t="shared" si="30"/>
        <v>2.</v>
      </c>
      <c r="AH604" s="251" t="str">
        <f t="shared" si="30"/>
        <v>3.</v>
      </c>
      <c r="AI604" s="251" t="str">
        <f t="shared" si="29"/>
        <v>2.</v>
      </c>
      <c r="AJ604" s="251" t="str">
        <f t="shared" si="29"/>
        <v>2.</v>
      </c>
      <c r="AK604" s="251" t="str">
        <f t="shared" si="29"/>
        <v>2.</v>
      </c>
      <c r="AL604" s="251" t="str">
        <f t="shared" si="29"/>
        <v>1.</v>
      </c>
      <c r="AM604" s="251" t="str">
        <f t="shared" si="31"/>
        <v>2.3.2.2.2.1.</v>
      </c>
    </row>
    <row r="605" spans="1:39">
      <c r="A605" s="251">
        <v>2022</v>
      </c>
      <c r="B605" s="251" t="s">
        <v>533</v>
      </c>
      <c r="C605" s="251" t="s">
        <v>534</v>
      </c>
      <c r="D605" s="251" t="s">
        <v>535</v>
      </c>
      <c r="E605" s="251" t="s">
        <v>536</v>
      </c>
      <c r="F605" s="251" t="s">
        <v>491</v>
      </c>
      <c r="G605" s="251" t="s">
        <v>537</v>
      </c>
      <c r="H605" s="251" t="s">
        <v>538</v>
      </c>
      <c r="I605" s="251" t="s">
        <v>706</v>
      </c>
      <c r="J605" s="251" t="s">
        <v>540</v>
      </c>
      <c r="K605" s="251" t="s">
        <v>707</v>
      </c>
      <c r="L605" s="251" t="s">
        <v>542</v>
      </c>
      <c r="M605" s="251" t="s">
        <v>543</v>
      </c>
      <c r="N605" s="251" t="s">
        <v>544</v>
      </c>
      <c r="O605" s="251" t="s">
        <v>638</v>
      </c>
      <c r="P605" s="251" t="s">
        <v>708</v>
      </c>
      <c r="Q605" s="251" t="s">
        <v>709</v>
      </c>
      <c r="R605" s="251">
        <v>335923</v>
      </c>
      <c r="S605" s="251" t="s">
        <v>691</v>
      </c>
      <c r="T605" s="251" t="s">
        <v>692</v>
      </c>
      <c r="U605" s="251" t="s">
        <v>692</v>
      </c>
      <c r="V605" s="251" t="s">
        <v>581</v>
      </c>
      <c r="W605" s="251" t="s">
        <v>582</v>
      </c>
      <c r="X605" s="251" t="s">
        <v>551</v>
      </c>
      <c r="Y605" s="251" t="s">
        <v>552</v>
      </c>
      <c r="Z605" s="251" t="s">
        <v>564</v>
      </c>
      <c r="AA605" s="251" t="s">
        <v>565</v>
      </c>
      <c r="AB605" s="251" t="s">
        <v>566</v>
      </c>
      <c r="AC605" s="251" t="s">
        <v>712</v>
      </c>
      <c r="AD605" s="251" t="s">
        <v>713</v>
      </c>
      <c r="AE605" s="255">
        <v>690</v>
      </c>
      <c r="AF605" s="251" t="str">
        <f t="shared" si="30"/>
        <v>5.</v>
      </c>
      <c r="AG605" s="251" t="str">
        <f t="shared" si="30"/>
        <v>2.</v>
      </c>
      <c r="AH605" s="251" t="str">
        <f t="shared" si="30"/>
        <v>3.</v>
      </c>
      <c r="AI605" s="251" t="str">
        <f t="shared" si="29"/>
        <v>2.</v>
      </c>
      <c r="AJ605" s="251" t="str">
        <f t="shared" si="29"/>
        <v>2.</v>
      </c>
      <c r="AK605" s="251" t="str">
        <f t="shared" si="29"/>
        <v>4.</v>
      </c>
      <c r="AL605" s="251" t="str">
        <f t="shared" si="29"/>
        <v>1.</v>
      </c>
      <c r="AM605" s="251" t="str">
        <f t="shared" si="31"/>
        <v>2.3.2.2.4.1.</v>
      </c>
    </row>
    <row r="606" spans="1:39">
      <c r="A606" s="251">
        <v>2022</v>
      </c>
      <c r="B606" s="251" t="s">
        <v>533</v>
      </c>
      <c r="C606" s="251" t="s">
        <v>534</v>
      </c>
      <c r="D606" s="251" t="s">
        <v>535</v>
      </c>
      <c r="E606" s="251" t="s">
        <v>536</v>
      </c>
      <c r="F606" s="251" t="s">
        <v>491</v>
      </c>
      <c r="G606" s="251" t="s">
        <v>537</v>
      </c>
      <c r="H606" s="251" t="s">
        <v>538</v>
      </c>
      <c r="I606" s="251" t="s">
        <v>706</v>
      </c>
      <c r="J606" s="251" t="s">
        <v>540</v>
      </c>
      <c r="K606" s="251" t="s">
        <v>707</v>
      </c>
      <c r="L606" s="251" t="s">
        <v>542</v>
      </c>
      <c r="M606" s="251" t="s">
        <v>543</v>
      </c>
      <c r="N606" s="251" t="s">
        <v>544</v>
      </c>
      <c r="O606" s="251" t="s">
        <v>638</v>
      </c>
      <c r="P606" s="251" t="s">
        <v>708</v>
      </c>
      <c r="Q606" s="251" t="s">
        <v>709</v>
      </c>
      <c r="R606" s="251">
        <v>335923</v>
      </c>
      <c r="S606" s="251" t="s">
        <v>691</v>
      </c>
      <c r="T606" s="251" t="s">
        <v>692</v>
      </c>
      <c r="U606" s="251" t="s">
        <v>692</v>
      </c>
      <c r="V606" s="251" t="s">
        <v>581</v>
      </c>
      <c r="W606" s="251" t="s">
        <v>582</v>
      </c>
      <c r="X606" s="251" t="s">
        <v>551</v>
      </c>
      <c r="Y606" s="251" t="s">
        <v>552</v>
      </c>
      <c r="Z606" s="251" t="s">
        <v>564</v>
      </c>
      <c r="AA606" s="251" t="s">
        <v>565</v>
      </c>
      <c r="AB606" s="251" t="s">
        <v>569</v>
      </c>
      <c r="AC606" s="251" t="s">
        <v>570</v>
      </c>
      <c r="AD606" s="251" t="s">
        <v>603</v>
      </c>
      <c r="AE606" s="255">
        <v>426503</v>
      </c>
      <c r="AF606" s="251" t="str">
        <f t="shared" si="30"/>
        <v>5.</v>
      </c>
      <c r="AG606" s="251" t="str">
        <f t="shared" si="30"/>
        <v>2.</v>
      </c>
      <c r="AH606" s="251" t="str">
        <f t="shared" si="30"/>
        <v>3.</v>
      </c>
      <c r="AI606" s="251" t="str">
        <f t="shared" si="29"/>
        <v>2.</v>
      </c>
      <c r="AJ606" s="251" t="str">
        <f t="shared" si="29"/>
        <v>3.</v>
      </c>
      <c r="AK606" s="251" t="str">
        <f t="shared" si="29"/>
        <v>1.</v>
      </c>
      <c r="AL606" s="251" t="str">
        <f t="shared" si="29"/>
        <v>1.</v>
      </c>
      <c r="AM606" s="251" t="str">
        <f t="shared" si="31"/>
        <v>2.3.2.3.1.1.</v>
      </c>
    </row>
    <row r="607" spans="1:39">
      <c r="A607" s="251">
        <v>2022</v>
      </c>
      <c r="B607" s="251" t="s">
        <v>533</v>
      </c>
      <c r="C607" s="251" t="s">
        <v>534</v>
      </c>
      <c r="D607" s="251" t="s">
        <v>535</v>
      </c>
      <c r="E607" s="251" t="s">
        <v>536</v>
      </c>
      <c r="F607" s="251" t="s">
        <v>491</v>
      </c>
      <c r="G607" s="251" t="s">
        <v>537</v>
      </c>
      <c r="H607" s="251" t="s">
        <v>538</v>
      </c>
      <c r="I607" s="251" t="s">
        <v>706</v>
      </c>
      <c r="J607" s="251" t="s">
        <v>540</v>
      </c>
      <c r="K607" s="251" t="s">
        <v>707</v>
      </c>
      <c r="L607" s="251" t="s">
        <v>542</v>
      </c>
      <c r="M607" s="251" t="s">
        <v>543</v>
      </c>
      <c r="N607" s="251" t="s">
        <v>544</v>
      </c>
      <c r="O607" s="251" t="s">
        <v>638</v>
      </c>
      <c r="P607" s="251" t="s">
        <v>708</v>
      </c>
      <c r="Q607" s="251" t="s">
        <v>709</v>
      </c>
      <c r="R607" s="251">
        <v>335923</v>
      </c>
      <c r="S607" s="251" t="s">
        <v>691</v>
      </c>
      <c r="T607" s="251" t="s">
        <v>692</v>
      </c>
      <c r="U607" s="251" t="s">
        <v>692</v>
      </c>
      <c r="V607" s="251" t="s">
        <v>581</v>
      </c>
      <c r="W607" s="251" t="s">
        <v>582</v>
      </c>
      <c r="X607" s="251" t="s">
        <v>551</v>
      </c>
      <c r="Y607" s="251" t="s">
        <v>552</v>
      </c>
      <c r="Z607" s="251" t="s">
        <v>564</v>
      </c>
      <c r="AA607" s="251" t="s">
        <v>565</v>
      </c>
      <c r="AB607" s="251" t="s">
        <v>569</v>
      </c>
      <c r="AC607" s="251" t="s">
        <v>570</v>
      </c>
      <c r="AD607" s="251" t="s">
        <v>571</v>
      </c>
      <c r="AE607" s="255">
        <v>1001078</v>
      </c>
      <c r="AF607" s="251" t="str">
        <f t="shared" si="30"/>
        <v>5.</v>
      </c>
      <c r="AG607" s="251" t="str">
        <f t="shared" si="30"/>
        <v>2.</v>
      </c>
      <c r="AH607" s="251" t="str">
        <f t="shared" si="30"/>
        <v>3.</v>
      </c>
      <c r="AI607" s="251" t="str">
        <f t="shared" si="29"/>
        <v>2.</v>
      </c>
      <c r="AJ607" s="251" t="str">
        <f t="shared" si="29"/>
        <v>3.</v>
      </c>
      <c r="AK607" s="251" t="str">
        <f t="shared" si="29"/>
        <v>1.</v>
      </c>
      <c r="AL607" s="251" t="str">
        <f t="shared" si="29"/>
        <v>2.</v>
      </c>
      <c r="AM607" s="251" t="str">
        <f t="shared" si="31"/>
        <v>2.3.2.3.1.2.</v>
      </c>
    </row>
    <row r="608" spans="1:39">
      <c r="A608" s="251">
        <v>2022</v>
      </c>
      <c r="B608" s="251" t="s">
        <v>533</v>
      </c>
      <c r="C608" s="251" t="s">
        <v>534</v>
      </c>
      <c r="D608" s="251" t="s">
        <v>535</v>
      </c>
      <c r="E608" s="251" t="s">
        <v>536</v>
      </c>
      <c r="F608" s="251" t="s">
        <v>491</v>
      </c>
      <c r="G608" s="251" t="s">
        <v>537</v>
      </c>
      <c r="H608" s="251" t="s">
        <v>538</v>
      </c>
      <c r="I608" s="251" t="s">
        <v>706</v>
      </c>
      <c r="J608" s="251" t="s">
        <v>540</v>
      </c>
      <c r="K608" s="251" t="s">
        <v>707</v>
      </c>
      <c r="L608" s="251" t="s">
        <v>542</v>
      </c>
      <c r="M608" s="251" t="s">
        <v>543</v>
      </c>
      <c r="N608" s="251" t="s">
        <v>544</v>
      </c>
      <c r="O608" s="251" t="s">
        <v>638</v>
      </c>
      <c r="P608" s="251" t="s">
        <v>708</v>
      </c>
      <c r="Q608" s="251" t="s">
        <v>709</v>
      </c>
      <c r="R608" s="251">
        <v>335923</v>
      </c>
      <c r="S608" s="251" t="s">
        <v>691</v>
      </c>
      <c r="T608" s="251" t="s">
        <v>692</v>
      </c>
      <c r="U608" s="251" t="s">
        <v>692</v>
      </c>
      <c r="V608" s="251" t="s">
        <v>581</v>
      </c>
      <c r="W608" s="251" t="s">
        <v>582</v>
      </c>
      <c r="X608" s="251" t="s">
        <v>551</v>
      </c>
      <c r="Y608" s="251" t="s">
        <v>552</v>
      </c>
      <c r="Z608" s="251" t="s">
        <v>564</v>
      </c>
      <c r="AA608" s="251" t="s">
        <v>565</v>
      </c>
      <c r="AB608" s="251" t="s">
        <v>572</v>
      </c>
      <c r="AC608" s="251" t="s">
        <v>573</v>
      </c>
      <c r="AD608" s="251" t="s">
        <v>574</v>
      </c>
      <c r="AE608" s="255">
        <v>279746</v>
      </c>
      <c r="AF608" s="251" t="str">
        <f t="shared" si="30"/>
        <v>5.</v>
      </c>
      <c r="AG608" s="251" t="str">
        <f t="shared" si="30"/>
        <v>2.</v>
      </c>
      <c r="AH608" s="251" t="str">
        <f t="shared" si="30"/>
        <v>3.</v>
      </c>
      <c r="AI608" s="251" t="str">
        <f t="shared" si="29"/>
        <v>2.</v>
      </c>
      <c r="AJ608" s="251" t="str">
        <f t="shared" si="29"/>
        <v>5.</v>
      </c>
      <c r="AK608" s="251" t="str">
        <f t="shared" si="29"/>
        <v>1.</v>
      </c>
      <c r="AL608" s="251" t="str">
        <f t="shared" si="29"/>
        <v>1.</v>
      </c>
      <c r="AM608" s="251" t="str">
        <f t="shared" si="31"/>
        <v>2.3.2.5.1.1.</v>
      </c>
    </row>
    <row r="609" spans="1:39">
      <c r="A609" s="251">
        <v>2022</v>
      </c>
      <c r="B609" s="251" t="s">
        <v>533</v>
      </c>
      <c r="C609" s="251" t="s">
        <v>534</v>
      </c>
      <c r="D609" s="251" t="s">
        <v>535</v>
      </c>
      <c r="E609" s="251" t="s">
        <v>536</v>
      </c>
      <c r="F609" s="251" t="s">
        <v>491</v>
      </c>
      <c r="G609" s="251" t="s">
        <v>537</v>
      </c>
      <c r="H609" s="251" t="s">
        <v>538</v>
      </c>
      <c r="I609" s="251" t="s">
        <v>706</v>
      </c>
      <c r="J609" s="251" t="s">
        <v>540</v>
      </c>
      <c r="K609" s="251" t="s">
        <v>707</v>
      </c>
      <c r="L609" s="251" t="s">
        <v>542</v>
      </c>
      <c r="M609" s="251" t="s">
        <v>543</v>
      </c>
      <c r="N609" s="251" t="s">
        <v>544</v>
      </c>
      <c r="O609" s="251" t="s">
        <v>638</v>
      </c>
      <c r="P609" s="251" t="s">
        <v>708</v>
      </c>
      <c r="Q609" s="251" t="s">
        <v>709</v>
      </c>
      <c r="R609" s="251">
        <v>335923</v>
      </c>
      <c r="S609" s="251" t="s">
        <v>691</v>
      </c>
      <c r="T609" s="251" t="s">
        <v>692</v>
      </c>
      <c r="U609" s="251" t="s">
        <v>692</v>
      </c>
      <c r="V609" s="251" t="s">
        <v>581</v>
      </c>
      <c r="W609" s="251" t="s">
        <v>582</v>
      </c>
      <c r="X609" s="251" t="s">
        <v>551</v>
      </c>
      <c r="Y609" s="251" t="s">
        <v>552</v>
      </c>
      <c r="Z609" s="251" t="s">
        <v>564</v>
      </c>
      <c r="AA609" s="251" t="s">
        <v>565</v>
      </c>
      <c r="AB609" s="251" t="s">
        <v>575</v>
      </c>
      <c r="AC609" s="251" t="s">
        <v>576</v>
      </c>
      <c r="AD609" s="251" t="s">
        <v>610</v>
      </c>
      <c r="AE609" s="255">
        <v>2606</v>
      </c>
      <c r="AF609" s="251" t="str">
        <f t="shared" si="30"/>
        <v>5.</v>
      </c>
      <c r="AG609" s="251" t="str">
        <f t="shared" si="30"/>
        <v>2.</v>
      </c>
      <c r="AH609" s="251" t="str">
        <f t="shared" si="30"/>
        <v>3.</v>
      </c>
      <c r="AI609" s="251" t="str">
        <f t="shared" si="29"/>
        <v>2.</v>
      </c>
      <c r="AJ609" s="251" t="str">
        <f t="shared" si="29"/>
        <v>6.</v>
      </c>
      <c r="AK609" s="251" t="str">
        <f t="shared" si="29"/>
        <v>3.</v>
      </c>
      <c r="AL609" s="251" t="str">
        <f t="shared" si="29"/>
        <v>2.</v>
      </c>
      <c r="AM609" s="251" t="str">
        <f t="shared" si="31"/>
        <v>2.3.2.6.3.2.</v>
      </c>
    </row>
    <row r="610" spans="1:39">
      <c r="A610" s="251">
        <v>2022</v>
      </c>
      <c r="B610" s="251" t="s">
        <v>533</v>
      </c>
      <c r="C610" s="251" t="s">
        <v>534</v>
      </c>
      <c r="D610" s="251" t="s">
        <v>535</v>
      </c>
      <c r="E610" s="251" t="s">
        <v>536</v>
      </c>
      <c r="F610" s="251" t="s">
        <v>491</v>
      </c>
      <c r="G610" s="251" t="s">
        <v>537</v>
      </c>
      <c r="H610" s="251" t="s">
        <v>538</v>
      </c>
      <c r="I610" s="251" t="s">
        <v>706</v>
      </c>
      <c r="J610" s="251" t="s">
        <v>540</v>
      </c>
      <c r="K610" s="251" t="s">
        <v>707</v>
      </c>
      <c r="L610" s="251" t="s">
        <v>542</v>
      </c>
      <c r="M610" s="251" t="s">
        <v>543</v>
      </c>
      <c r="N610" s="251" t="s">
        <v>544</v>
      </c>
      <c r="O610" s="251" t="s">
        <v>638</v>
      </c>
      <c r="P610" s="251" t="s">
        <v>708</v>
      </c>
      <c r="Q610" s="251" t="s">
        <v>709</v>
      </c>
      <c r="R610" s="251">
        <v>335923</v>
      </c>
      <c r="S610" s="251" t="s">
        <v>691</v>
      </c>
      <c r="T610" s="251" t="s">
        <v>692</v>
      </c>
      <c r="U610" s="251" t="s">
        <v>692</v>
      </c>
      <c r="V610" s="251" t="s">
        <v>581</v>
      </c>
      <c r="W610" s="251" t="s">
        <v>582</v>
      </c>
      <c r="X610" s="251" t="s">
        <v>551</v>
      </c>
      <c r="Y610" s="251" t="s">
        <v>552</v>
      </c>
      <c r="Z610" s="251" t="s">
        <v>564</v>
      </c>
      <c r="AA610" s="251" t="s">
        <v>565</v>
      </c>
      <c r="AB610" s="251" t="s">
        <v>575</v>
      </c>
      <c r="AC610" s="251" t="s">
        <v>576</v>
      </c>
      <c r="AD610" s="251" t="s">
        <v>611</v>
      </c>
      <c r="AE610" s="255">
        <v>440</v>
      </c>
      <c r="AF610" s="251" t="str">
        <f t="shared" si="30"/>
        <v>5.</v>
      </c>
      <c r="AG610" s="251" t="str">
        <f t="shared" si="30"/>
        <v>2.</v>
      </c>
      <c r="AH610" s="251" t="str">
        <f t="shared" si="30"/>
        <v>3.</v>
      </c>
      <c r="AI610" s="251" t="str">
        <f t="shared" si="29"/>
        <v>2.</v>
      </c>
      <c r="AJ610" s="251" t="str">
        <f t="shared" si="29"/>
        <v>6.</v>
      </c>
      <c r="AK610" s="251" t="str">
        <f t="shared" si="29"/>
        <v>3.</v>
      </c>
      <c r="AL610" s="251" t="str">
        <f t="shared" si="29"/>
        <v>3.</v>
      </c>
      <c r="AM610" s="251" t="str">
        <f t="shared" si="31"/>
        <v>2.3.2.6.3.3.</v>
      </c>
    </row>
    <row r="611" spans="1:39">
      <c r="A611" s="251">
        <v>2022</v>
      </c>
      <c r="B611" s="251" t="s">
        <v>533</v>
      </c>
      <c r="C611" s="251" t="s">
        <v>534</v>
      </c>
      <c r="D611" s="251" t="s">
        <v>535</v>
      </c>
      <c r="E611" s="251" t="s">
        <v>536</v>
      </c>
      <c r="F611" s="251" t="s">
        <v>491</v>
      </c>
      <c r="G611" s="251" t="s">
        <v>537</v>
      </c>
      <c r="H611" s="251" t="s">
        <v>538</v>
      </c>
      <c r="I611" s="251" t="s">
        <v>706</v>
      </c>
      <c r="J611" s="251" t="s">
        <v>540</v>
      </c>
      <c r="K611" s="251" t="s">
        <v>707</v>
      </c>
      <c r="L611" s="251" t="s">
        <v>542</v>
      </c>
      <c r="M611" s="251" t="s">
        <v>543</v>
      </c>
      <c r="N611" s="251" t="s">
        <v>544</v>
      </c>
      <c r="O611" s="251" t="s">
        <v>638</v>
      </c>
      <c r="P611" s="251" t="s">
        <v>708</v>
      </c>
      <c r="Q611" s="251" t="s">
        <v>709</v>
      </c>
      <c r="R611" s="251">
        <v>335923</v>
      </c>
      <c r="S611" s="251" t="s">
        <v>691</v>
      </c>
      <c r="T611" s="251" t="s">
        <v>692</v>
      </c>
      <c r="U611" s="251" t="s">
        <v>692</v>
      </c>
      <c r="V611" s="251" t="s">
        <v>581</v>
      </c>
      <c r="W611" s="251" t="s">
        <v>582</v>
      </c>
      <c r="X611" s="251" t="s">
        <v>551</v>
      </c>
      <c r="Y611" s="251" t="s">
        <v>552</v>
      </c>
      <c r="Z611" s="251" t="s">
        <v>564</v>
      </c>
      <c r="AA611" s="251" t="s">
        <v>565</v>
      </c>
      <c r="AB611" s="251" t="s">
        <v>575</v>
      </c>
      <c r="AC611" s="251" t="s">
        <v>576</v>
      </c>
      <c r="AD611" s="251" t="s">
        <v>577</v>
      </c>
      <c r="AE611" s="255">
        <v>318963</v>
      </c>
      <c r="AF611" s="251" t="str">
        <f t="shared" si="30"/>
        <v>5.</v>
      </c>
      <c r="AG611" s="251" t="str">
        <f t="shared" si="30"/>
        <v>2.</v>
      </c>
      <c r="AH611" s="251" t="str">
        <f t="shared" si="30"/>
        <v>3.</v>
      </c>
      <c r="AI611" s="251" t="str">
        <f t="shared" si="29"/>
        <v>2.</v>
      </c>
      <c r="AJ611" s="251" t="str">
        <f t="shared" si="29"/>
        <v>6.</v>
      </c>
      <c r="AK611" s="251" t="str">
        <f t="shared" si="29"/>
        <v>3.</v>
      </c>
      <c r="AL611" s="251" t="str">
        <f t="shared" si="29"/>
        <v>4.</v>
      </c>
      <c r="AM611" s="251" t="str">
        <f t="shared" si="31"/>
        <v>2.3.2.6.3.4.</v>
      </c>
    </row>
    <row r="612" spans="1:39">
      <c r="A612" s="251">
        <v>2022</v>
      </c>
      <c r="B612" s="251" t="s">
        <v>533</v>
      </c>
      <c r="C612" s="251" t="s">
        <v>534</v>
      </c>
      <c r="D612" s="251" t="s">
        <v>535</v>
      </c>
      <c r="E612" s="251" t="s">
        <v>536</v>
      </c>
      <c r="F612" s="251" t="s">
        <v>491</v>
      </c>
      <c r="G612" s="251" t="s">
        <v>537</v>
      </c>
      <c r="H612" s="251" t="s">
        <v>538</v>
      </c>
      <c r="I612" s="251" t="s">
        <v>706</v>
      </c>
      <c r="J612" s="251" t="s">
        <v>540</v>
      </c>
      <c r="K612" s="251" t="s">
        <v>707</v>
      </c>
      <c r="L612" s="251" t="s">
        <v>542</v>
      </c>
      <c r="M612" s="251" t="s">
        <v>543</v>
      </c>
      <c r="N612" s="251" t="s">
        <v>544</v>
      </c>
      <c r="O612" s="251" t="s">
        <v>638</v>
      </c>
      <c r="P612" s="251" t="s">
        <v>708</v>
      </c>
      <c r="Q612" s="251" t="s">
        <v>709</v>
      </c>
      <c r="R612" s="251">
        <v>335923</v>
      </c>
      <c r="S612" s="251" t="s">
        <v>691</v>
      </c>
      <c r="T612" s="251" t="s">
        <v>692</v>
      </c>
      <c r="U612" s="251" t="s">
        <v>692</v>
      </c>
      <c r="V612" s="251" t="s">
        <v>581</v>
      </c>
      <c r="W612" s="251" t="s">
        <v>582</v>
      </c>
      <c r="X612" s="251" t="s">
        <v>551</v>
      </c>
      <c r="Y612" s="251" t="s">
        <v>552</v>
      </c>
      <c r="Z612" s="251" t="s">
        <v>564</v>
      </c>
      <c r="AA612" s="251" t="s">
        <v>565</v>
      </c>
      <c r="AB612" s="251" t="s">
        <v>575</v>
      </c>
      <c r="AC612" s="251" t="s">
        <v>576</v>
      </c>
      <c r="AD612" s="251" t="s">
        <v>612</v>
      </c>
      <c r="AE612" s="255">
        <v>3406</v>
      </c>
      <c r="AF612" s="251" t="str">
        <f t="shared" si="30"/>
        <v>5.</v>
      </c>
      <c r="AG612" s="251" t="str">
        <f t="shared" si="30"/>
        <v>2.</v>
      </c>
      <c r="AH612" s="251" t="str">
        <f t="shared" si="30"/>
        <v>3.</v>
      </c>
      <c r="AI612" s="251" t="str">
        <f t="shared" si="29"/>
        <v>2.</v>
      </c>
      <c r="AJ612" s="251" t="str">
        <f t="shared" si="29"/>
        <v>6.</v>
      </c>
      <c r="AK612" s="251" t="str">
        <f t="shared" si="29"/>
        <v>3.</v>
      </c>
      <c r="AL612" s="251" t="str">
        <f t="shared" si="29"/>
        <v>99</v>
      </c>
      <c r="AM612" s="251" t="str">
        <f t="shared" si="31"/>
        <v>2.3.2.6.3.99</v>
      </c>
    </row>
    <row r="613" spans="1:39">
      <c r="A613" s="251">
        <v>2022</v>
      </c>
      <c r="B613" s="251" t="s">
        <v>533</v>
      </c>
      <c r="C613" s="251" t="s">
        <v>534</v>
      </c>
      <c r="D613" s="251" t="s">
        <v>535</v>
      </c>
      <c r="E613" s="251" t="s">
        <v>536</v>
      </c>
      <c r="F613" s="251" t="s">
        <v>491</v>
      </c>
      <c r="G613" s="251" t="s">
        <v>537</v>
      </c>
      <c r="H613" s="251" t="s">
        <v>538</v>
      </c>
      <c r="I613" s="251" t="s">
        <v>706</v>
      </c>
      <c r="J613" s="251" t="s">
        <v>540</v>
      </c>
      <c r="K613" s="251" t="s">
        <v>707</v>
      </c>
      <c r="L613" s="251" t="s">
        <v>542</v>
      </c>
      <c r="M613" s="251" t="s">
        <v>543</v>
      </c>
      <c r="N613" s="251" t="s">
        <v>544</v>
      </c>
      <c r="O613" s="251" t="s">
        <v>638</v>
      </c>
      <c r="P613" s="251" t="s">
        <v>708</v>
      </c>
      <c r="Q613" s="251" t="s">
        <v>709</v>
      </c>
      <c r="R613" s="251">
        <v>335923</v>
      </c>
      <c r="S613" s="251" t="s">
        <v>691</v>
      </c>
      <c r="T613" s="251" t="s">
        <v>692</v>
      </c>
      <c r="U613" s="251" t="s">
        <v>692</v>
      </c>
      <c r="V613" s="251" t="s">
        <v>581</v>
      </c>
      <c r="W613" s="251" t="s">
        <v>582</v>
      </c>
      <c r="X613" s="251" t="s">
        <v>551</v>
      </c>
      <c r="Y613" s="251" t="s">
        <v>552</v>
      </c>
      <c r="Z613" s="251" t="s">
        <v>564</v>
      </c>
      <c r="AA613" s="251" t="s">
        <v>565</v>
      </c>
      <c r="AB613" s="251" t="s">
        <v>613</v>
      </c>
      <c r="AC613" s="251" t="s">
        <v>614</v>
      </c>
      <c r="AD613" s="251" t="s">
        <v>614</v>
      </c>
      <c r="AE613" s="255">
        <v>1918636</v>
      </c>
      <c r="AF613" s="251" t="str">
        <f t="shared" si="30"/>
        <v>5.</v>
      </c>
      <c r="AG613" s="251" t="str">
        <f t="shared" si="30"/>
        <v>2.</v>
      </c>
      <c r="AH613" s="251" t="str">
        <f t="shared" si="30"/>
        <v>3.</v>
      </c>
      <c r="AI613" s="251" t="str">
        <f t="shared" si="29"/>
        <v>2.</v>
      </c>
      <c r="AJ613" s="251" t="str">
        <f t="shared" si="29"/>
        <v>8.</v>
      </c>
      <c r="AK613" s="251" t="str">
        <f t="shared" si="29"/>
        <v>1.</v>
      </c>
      <c r="AL613" s="251" t="str">
        <f t="shared" si="29"/>
        <v>1.</v>
      </c>
      <c r="AM613" s="251" t="str">
        <f t="shared" si="31"/>
        <v>2.3.2.8.1.1.</v>
      </c>
    </row>
    <row r="614" spans="1:39">
      <c r="A614" s="251">
        <v>2022</v>
      </c>
      <c r="B614" s="251" t="s">
        <v>533</v>
      </c>
      <c r="C614" s="251" t="s">
        <v>534</v>
      </c>
      <c r="D614" s="251" t="s">
        <v>535</v>
      </c>
      <c r="E614" s="251" t="s">
        <v>536</v>
      </c>
      <c r="F614" s="251" t="s">
        <v>491</v>
      </c>
      <c r="G614" s="251" t="s">
        <v>537</v>
      </c>
      <c r="H614" s="251" t="s">
        <v>538</v>
      </c>
      <c r="I614" s="251" t="s">
        <v>706</v>
      </c>
      <c r="J614" s="251" t="s">
        <v>540</v>
      </c>
      <c r="K614" s="251" t="s">
        <v>707</v>
      </c>
      <c r="L614" s="251" t="s">
        <v>542</v>
      </c>
      <c r="M614" s="251" t="s">
        <v>543</v>
      </c>
      <c r="N614" s="251" t="s">
        <v>544</v>
      </c>
      <c r="O614" s="251" t="s">
        <v>638</v>
      </c>
      <c r="P614" s="251" t="s">
        <v>708</v>
      </c>
      <c r="Q614" s="251" t="s">
        <v>709</v>
      </c>
      <c r="R614" s="251">
        <v>335923</v>
      </c>
      <c r="S614" s="251" t="s">
        <v>691</v>
      </c>
      <c r="T614" s="251" t="s">
        <v>692</v>
      </c>
      <c r="U614" s="251" t="s">
        <v>692</v>
      </c>
      <c r="V614" s="251" t="s">
        <v>581</v>
      </c>
      <c r="W614" s="251" t="s">
        <v>582</v>
      </c>
      <c r="X614" s="251" t="s">
        <v>551</v>
      </c>
      <c r="Y614" s="251" t="s">
        <v>552</v>
      </c>
      <c r="Z614" s="251" t="s">
        <v>564</v>
      </c>
      <c r="AA614" s="251" t="s">
        <v>565</v>
      </c>
      <c r="AB614" s="251" t="s">
        <v>613</v>
      </c>
      <c r="AC614" s="251" t="s">
        <v>614</v>
      </c>
      <c r="AD614" s="251" t="s">
        <v>615</v>
      </c>
      <c r="AE614" s="255">
        <v>158532</v>
      </c>
      <c r="AF614" s="251" t="str">
        <f t="shared" si="30"/>
        <v>5.</v>
      </c>
      <c r="AG614" s="251" t="str">
        <f t="shared" si="30"/>
        <v>2.</v>
      </c>
      <c r="AH614" s="251" t="str">
        <f t="shared" si="30"/>
        <v>3.</v>
      </c>
      <c r="AI614" s="251" t="str">
        <f t="shared" si="29"/>
        <v>2.</v>
      </c>
      <c r="AJ614" s="251" t="str">
        <f t="shared" si="29"/>
        <v>8.</v>
      </c>
      <c r="AK614" s="251" t="str">
        <f t="shared" si="29"/>
        <v>1.</v>
      </c>
      <c r="AL614" s="251" t="str">
        <f t="shared" si="29"/>
        <v>2.</v>
      </c>
      <c r="AM614" s="251" t="str">
        <f t="shared" si="31"/>
        <v>2.3.2.8.1.2.</v>
      </c>
    </row>
    <row r="615" spans="1:39">
      <c r="A615" s="251">
        <v>2022</v>
      </c>
      <c r="B615" s="251" t="s">
        <v>533</v>
      </c>
      <c r="C615" s="251" t="s">
        <v>534</v>
      </c>
      <c r="D615" s="251" t="s">
        <v>535</v>
      </c>
      <c r="E615" s="251" t="s">
        <v>536</v>
      </c>
      <c r="F615" s="251" t="s">
        <v>491</v>
      </c>
      <c r="G615" s="251" t="s">
        <v>537</v>
      </c>
      <c r="H615" s="251" t="s">
        <v>538</v>
      </c>
      <c r="I615" s="251" t="s">
        <v>706</v>
      </c>
      <c r="J615" s="251" t="s">
        <v>540</v>
      </c>
      <c r="K615" s="251" t="s">
        <v>707</v>
      </c>
      <c r="L615" s="251" t="s">
        <v>542</v>
      </c>
      <c r="M615" s="251" t="s">
        <v>543</v>
      </c>
      <c r="N615" s="251" t="s">
        <v>544</v>
      </c>
      <c r="O615" s="251" t="s">
        <v>638</v>
      </c>
      <c r="P615" s="251" t="s">
        <v>708</v>
      </c>
      <c r="Q615" s="251" t="s">
        <v>709</v>
      </c>
      <c r="R615" s="251">
        <v>335923</v>
      </c>
      <c r="S615" s="251" t="s">
        <v>691</v>
      </c>
      <c r="T615" s="251" t="s">
        <v>692</v>
      </c>
      <c r="U615" s="251" t="s">
        <v>692</v>
      </c>
      <c r="V615" s="251" t="s">
        <v>581</v>
      </c>
      <c r="W615" s="251" t="s">
        <v>582</v>
      </c>
      <c r="X615" s="251" t="s">
        <v>551</v>
      </c>
      <c r="Y615" s="251" t="s">
        <v>552</v>
      </c>
      <c r="Z615" s="251" t="s">
        <v>564</v>
      </c>
      <c r="AA615" s="251" t="s">
        <v>565</v>
      </c>
      <c r="AB615" s="251" t="s">
        <v>613</v>
      </c>
      <c r="AC615" s="251" t="s">
        <v>614</v>
      </c>
      <c r="AD615" s="251" t="s">
        <v>616</v>
      </c>
      <c r="AE615" s="255">
        <v>56400</v>
      </c>
      <c r="AF615" s="251" t="str">
        <f t="shared" si="30"/>
        <v>5.</v>
      </c>
      <c r="AG615" s="251" t="str">
        <f t="shared" si="30"/>
        <v>2.</v>
      </c>
      <c r="AH615" s="251" t="str">
        <f t="shared" si="30"/>
        <v>3.</v>
      </c>
      <c r="AI615" s="251" t="str">
        <f t="shared" si="29"/>
        <v>2.</v>
      </c>
      <c r="AJ615" s="251" t="str">
        <f t="shared" si="29"/>
        <v>8.</v>
      </c>
      <c r="AK615" s="251" t="str">
        <f t="shared" si="29"/>
        <v>1.</v>
      </c>
      <c r="AL615" s="251" t="str">
        <f t="shared" si="29"/>
        <v>4.</v>
      </c>
      <c r="AM615" s="251" t="str">
        <f t="shared" si="31"/>
        <v>2.3.2.8.1.4.</v>
      </c>
    </row>
    <row r="616" spans="1:39">
      <c r="A616" s="251">
        <v>2022</v>
      </c>
      <c r="B616" s="251" t="s">
        <v>533</v>
      </c>
      <c r="C616" s="251" t="s">
        <v>534</v>
      </c>
      <c r="D616" s="251" t="s">
        <v>535</v>
      </c>
      <c r="E616" s="251" t="s">
        <v>536</v>
      </c>
      <c r="F616" s="251" t="s">
        <v>491</v>
      </c>
      <c r="G616" s="251" t="s">
        <v>537</v>
      </c>
      <c r="H616" s="251" t="s">
        <v>538</v>
      </c>
      <c r="I616" s="251" t="s">
        <v>706</v>
      </c>
      <c r="J616" s="251" t="s">
        <v>540</v>
      </c>
      <c r="K616" s="251" t="s">
        <v>707</v>
      </c>
      <c r="L616" s="251" t="s">
        <v>542</v>
      </c>
      <c r="M616" s="251" t="s">
        <v>543</v>
      </c>
      <c r="N616" s="251" t="s">
        <v>544</v>
      </c>
      <c r="O616" s="251" t="s">
        <v>638</v>
      </c>
      <c r="P616" s="251" t="s">
        <v>708</v>
      </c>
      <c r="Q616" s="251" t="s">
        <v>709</v>
      </c>
      <c r="R616" s="251">
        <v>335923</v>
      </c>
      <c r="S616" s="251" t="s">
        <v>691</v>
      </c>
      <c r="T616" s="251" t="s">
        <v>692</v>
      </c>
      <c r="U616" s="251" t="s">
        <v>692</v>
      </c>
      <c r="V616" s="251" t="s">
        <v>581</v>
      </c>
      <c r="W616" s="251" t="s">
        <v>582</v>
      </c>
      <c r="X616" s="251" t="s">
        <v>551</v>
      </c>
      <c r="Y616" s="251" t="s">
        <v>552</v>
      </c>
      <c r="Z616" s="251" t="s">
        <v>617</v>
      </c>
      <c r="AA616" s="251" t="s">
        <v>618</v>
      </c>
      <c r="AB616" s="251" t="s">
        <v>619</v>
      </c>
      <c r="AC616" s="251" t="s">
        <v>620</v>
      </c>
      <c r="AD616" s="251" t="s">
        <v>621</v>
      </c>
      <c r="AE616" s="255">
        <v>968</v>
      </c>
      <c r="AF616" s="251" t="str">
        <f t="shared" si="30"/>
        <v>5.</v>
      </c>
      <c r="AG616" s="251" t="str">
        <f t="shared" si="30"/>
        <v>2.</v>
      </c>
      <c r="AH616" s="251" t="str">
        <f t="shared" si="30"/>
        <v>5.</v>
      </c>
      <c r="AI616" s="251" t="str">
        <f t="shared" si="29"/>
        <v>4.</v>
      </c>
      <c r="AJ616" s="251" t="str">
        <f t="shared" si="29"/>
        <v>3.</v>
      </c>
      <c r="AK616" s="251" t="str">
        <f t="shared" si="29"/>
        <v>2.</v>
      </c>
      <c r="AL616" s="251" t="str">
        <f t="shared" si="29"/>
        <v>1.</v>
      </c>
      <c r="AM616" s="251" t="str">
        <f t="shared" si="31"/>
        <v>2.5.4.3.2.1.</v>
      </c>
    </row>
    <row r="617" spans="1:39">
      <c r="A617" s="251">
        <v>2022</v>
      </c>
      <c r="B617" s="251" t="s">
        <v>533</v>
      </c>
      <c r="C617" s="251" t="s">
        <v>534</v>
      </c>
      <c r="D617" s="251" t="s">
        <v>535</v>
      </c>
      <c r="E617" s="251" t="s">
        <v>536</v>
      </c>
      <c r="F617" s="251" t="s">
        <v>491</v>
      </c>
      <c r="G617" s="251" t="s">
        <v>537</v>
      </c>
      <c r="H617" s="251" t="s">
        <v>538</v>
      </c>
      <c r="I617" s="251" t="s">
        <v>706</v>
      </c>
      <c r="J617" s="251" t="s">
        <v>540</v>
      </c>
      <c r="K617" s="251" t="s">
        <v>707</v>
      </c>
      <c r="L617" s="251" t="s">
        <v>542</v>
      </c>
      <c r="M617" s="251" t="s">
        <v>543</v>
      </c>
      <c r="N617" s="251" t="s">
        <v>544</v>
      </c>
      <c r="O617" s="251" t="s">
        <v>640</v>
      </c>
      <c r="P617" s="251" t="s">
        <v>708</v>
      </c>
      <c r="Q617" s="251" t="s">
        <v>709</v>
      </c>
      <c r="R617" s="251">
        <v>2259763</v>
      </c>
      <c r="S617" s="251" t="s">
        <v>548</v>
      </c>
      <c r="T617" s="251" t="s">
        <v>549</v>
      </c>
      <c r="U617" s="251" t="s">
        <v>667</v>
      </c>
      <c r="V617" s="251" t="s">
        <v>38</v>
      </c>
      <c r="W617" s="251" t="s">
        <v>550</v>
      </c>
      <c r="X617" s="251" t="s">
        <v>551</v>
      </c>
      <c r="Y617" s="251" t="s">
        <v>552</v>
      </c>
      <c r="Z617" s="251" t="s">
        <v>553</v>
      </c>
      <c r="AA617" s="251" t="s">
        <v>554</v>
      </c>
      <c r="AB617" s="251" t="s">
        <v>555</v>
      </c>
      <c r="AC617" s="251" t="s">
        <v>555</v>
      </c>
      <c r="AD617" s="251" t="s">
        <v>556</v>
      </c>
      <c r="AE617" s="255">
        <v>169090</v>
      </c>
      <c r="AF617" s="251" t="str">
        <f t="shared" si="30"/>
        <v>5.</v>
      </c>
      <c r="AG617" s="251" t="str">
        <f t="shared" si="30"/>
        <v>2.</v>
      </c>
      <c r="AH617" s="251" t="str">
        <f t="shared" si="30"/>
        <v>1.</v>
      </c>
      <c r="AI617" s="251" t="str">
        <f t="shared" si="29"/>
        <v>1.</v>
      </c>
      <c r="AJ617" s="251" t="str">
        <f t="shared" si="29"/>
        <v>1.</v>
      </c>
      <c r="AK617" s="251" t="str">
        <f t="shared" si="29"/>
        <v>1.</v>
      </c>
      <c r="AL617" s="251" t="str">
        <f t="shared" si="29"/>
        <v>4.</v>
      </c>
      <c r="AM617" s="251" t="str">
        <f t="shared" si="31"/>
        <v>2.1.1.1.1.4.</v>
      </c>
    </row>
    <row r="618" spans="1:39">
      <c r="A618" s="251">
        <v>2022</v>
      </c>
      <c r="B618" s="251" t="s">
        <v>533</v>
      </c>
      <c r="C618" s="251" t="s">
        <v>534</v>
      </c>
      <c r="D618" s="251" t="s">
        <v>535</v>
      </c>
      <c r="E618" s="251" t="s">
        <v>536</v>
      </c>
      <c r="F618" s="251" t="s">
        <v>491</v>
      </c>
      <c r="G618" s="251" t="s">
        <v>537</v>
      </c>
      <c r="H618" s="251" t="s">
        <v>538</v>
      </c>
      <c r="I618" s="251" t="s">
        <v>706</v>
      </c>
      <c r="J618" s="251" t="s">
        <v>540</v>
      </c>
      <c r="K618" s="251" t="s">
        <v>707</v>
      </c>
      <c r="L618" s="251" t="s">
        <v>542</v>
      </c>
      <c r="M618" s="251" t="s">
        <v>543</v>
      </c>
      <c r="N618" s="251" t="s">
        <v>544</v>
      </c>
      <c r="O618" s="251" t="s">
        <v>640</v>
      </c>
      <c r="P618" s="251" t="s">
        <v>708</v>
      </c>
      <c r="Q618" s="251" t="s">
        <v>709</v>
      </c>
      <c r="R618" s="251">
        <v>2259763</v>
      </c>
      <c r="S618" s="251" t="s">
        <v>548</v>
      </c>
      <c r="T618" s="251" t="s">
        <v>549</v>
      </c>
      <c r="U618" s="251" t="s">
        <v>667</v>
      </c>
      <c r="V618" s="251" t="s">
        <v>38</v>
      </c>
      <c r="W618" s="251" t="s">
        <v>550</v>
      </c>
      <c r="X618" s="251" t="s">
        <v>551</v>
      </c>
      <c r="Y618" s="251" t="s">
        <v>552</v>
      </c>
      <c r="Z618" s="251" t="s">
        <v>553</v>
      </c>
      <c r="AA618" s="251" t="s">
        <v>554</v>
      </c>
      <c r="AB618" s="251" t="s">
        <v>557</v>
      </c>
      <c r="AC618" s="251" t="s">
        <v>558</v>
      </c>
      <c r="AD618" s="251" t="s">
        <v>559</v>
      </c>
      <c r="AE618" s="255">
        <v>25000</v>
      </c>
      <c r="AF618" s="251" t="str">
        <f t="shared" si="30"/>
        <v>5.</v>
      </c>
      <c r="AG618" s="251" t="str">
        <f t="shared" si="30"/>
        <v>2.</v>
      </c>
      <c r="AH618" s="251" t="str">
        <f t="shared" si="30"/>
        <v>1.</v>
      </c>
      <c r="AI618" s="251" t="str">
        <f t="shared" si="29"/>
        <v>1.</v>
      </c>
      <c r="AJ618" s="251" t="str">
        <f t="shared" si="29"/>
        <v>9.</v>
      </c>
      <c r="AK618" s="251" t="str">
        <f t="shared" si="29"/>
        <v>1.</v>
      </c>
      <c r="AL618" s="251" t="str">
        <f t="shared" si="29"/>
        <v>1.</v>
      </c>
      <c r="AM618" s="251" t="str">
        <f t="shared" si="31"/>
        <v>2.1.1.9.1.1.</v>
      </c>
    </row>
    <row r="619" spans="1:39">
      <c r="A619" s="251">
        <v>2022</v>
      </c>
      <c r="B619" s="251" t="s">
        <v>533</v>
      </c>
      <c r="C619" s="251" t="s">
        <v>534</v>
      </c>
      <c r="D619" s="251" t="s">
        <v>535</v>
      </c>
      <c r="E619" s="251" t="s">
        <v>536</v>
      </c>
      <c r="F619" s="251" t="s">
        <v>491</v>
      </c>
      <c r="G619" s="251" t="s">
        <v>537</v>
      </c>
      <c r="H619" s="251" t="s">
        <v>538</v>
      </c>
      <c r="I619" s="251" t="s">
        <v>706</v>
      </c>
      <c r="J619" s="251" t="s">
        <v>540</v>
      </c>
      <c r="K619" s="251" t="s">
        <v>707</v>
      </c>
      <c r="L619" s="251" t="s">
        <v>542</v>
      </c>
      <c r="M619" s="251" t="s">
        <v>543</v>
      </c>
      <c r="N619" s="251" t="s">
        <v>544</v>
      </c>
      <c r="O619" s="251" t="s">
        <v>640</v>
      </c>
      <c r="P619" s="251" t="s">
        <v>708</v>
      </c>
      <c r="Q619" s="251" t="s">
        <v>709</v>
      </c>
      <c r="R619" s="251">
        <v>2259763</v>
      </c>
      <c r="S619" s="251" t="s">
        <v>548</v>
      </c>
      <c r="T619" s="251" t="s">
        <v>549</v>
      </c>
      <c r="U619" s="251" t="s">
        <v>667</v>
      </c>
      <c r="V619" s="251" t="s">
        <v>38</v>
      </c>
      <c r="W619" s="251" t="s">
        <v>550</v>
      </c>
      <c r="X619" s="251" t="s">
        <v>551</v>
      </c>
      <c r="Y619" s="251" t="s">
        <v>552</v>
      </c>
      <c r="Z619" s="251" t="s">
        <v>553</v>
      </c>
      <c r="AA619" s="251" t="s">
        <v>554</v>
      </c>
      <c r="AB619" s="251" t="s">
        <v>557</v>
      </c>
      <c r="AC619" s="251" t="s">
        <v>558</v>
      </c>
      <c r="AD619" s="251" t="s">
        <v>560</v>
      </c>
      <c r="AE619" s="255">
        <v>3720</v>
      </c>
      <c r="AF619" s="251" t="str">
        <f t="shared" si="30"/>
        <v>5.</v>
      </c>
      <c r="AG619" s="251" t="str">
        <f t="shared" si="30"/>
        <v>2.</v>
      </c>
      <c r="AH619" s="251" t="str">
        <f t="shared" si="30"/>
        <v>1.</v>
      </c>
      <c r="AI619" s="251" t="str">
        <f t="shared" si="29"/>
        <v>1.</v>
      </c>
      <c r="AJ619" s="251" t="str">
        <f t="shared" si="29"/>
        <v>9.</v>
      </c>
      <c r="AK619" s="251" t="str">
        <f t="shared" si="29"/>
        <v>1.</v>
      </c>
      <c r="AL619" s="251" t="str">
        <f t="shared" si="29"/>
        <v>3.</v>
      </c>
      <c r="AM619" s="251" t="str">
        <f t="shared" si="31"/>
        <v>2.1.1.9.1.3.</v>
      </c>
    </row>
    <row r="620" spans="1:39">
      <c r="A620" s="251">
        <v>2022</v>
      </c>
      <c r="B620" s="251" t="s">
        <v>533</v>
      </c>
      <c r="C620" s="251" t="s">
        <v>534</v>
      </c>
      <c r="D620" s="251" t="s">
        <v>535</v>
      </c>
      <c r="E620" s="251" t="s">
        <v>536</v>
      </c>
      <c r="F620" s="251" t="s">
        <v>491</v>
      </c>
      <c r="G620" s="251" t="s">
        <v>537</v>
      </c>
      <c r="H620" s="251" t="s">
        <v>538</v>
      </c>
      <c r="I620" s="251" t="s">
        <v>706</v>
      </c>
      <c r="J620" s="251" t="s">
        <v>540</v>
      </c>
      <c r="K620" s="251" t="s">
        <v>707</v>
      </c>
      <c r="L620" s="251" t="s">
        <v>542</v>
      </c>
      <c r="M620" s="251" t="s">
        <v>543</v>
      </c>
      <c r="N620" s="251" t="s">
        <v>544</v>
      </c>
      <c r="O620" s="251" t="s">
        <v>640</v>
      </c>
      <c r="P620" s="251" t="s">
        <v>708</v>
      </c>
      <c r="Q620" s="251" t="s">
        <v>709</v>
      </c>
      <c r="R620" s="251">
        <v>2259763</v>
      </c>
      <c r="S620" s="251" t="s">
        <v>548</v>
      </c>
      <c r="T620" s="251" t="s">
        <v>549</v>
      </c>
      <c r="U620" s="251" t="s">
        <v>667</v>
      </c>
      <c r="V620" s="251" t="s">
        <v>38</v>
      </c>
      <c r="W620" s="251" t="s">
        <v>550</v>
      </c>
      <c r="X620" s="251" t="s">
        <v>551</v>
      </c>
      <c r="Y620" s="251" t="s">
        <v>552</v>
      </c>
      <c r="Z620" s="251" t="s">
        <v>553</v>
      </c>
      <c r="AA620" s="251" t="s">
        <v>561</v>
      </c>
      <c r="AB620" s="251" t="s">
        <v>562</v>
      </c>
      <c r="AC620" s="251" t="s">
        <v>562</v>
      </c>
      <c r="AD620" s="251" t="s">
        <v>563</v>
      </c>
      <c r="AE620" s="255">
        <v>13500</v>
      </c>
      <c r="AF620" s="251" t="str">
        <f t="shared" si="30"/>
        <v>5.</v>
      </c>
      <c r="AG620" s="251" t="str">
        <f t="shared" si="30"/>
        <v>2.</v>
      </c>
      <c r="AH620" s="251" t="str">
        <f t="shared" si="30"/>
        <v>1.</v>
      </c>
      <c r="AI620" s="251" t="str">
        <f t="shared" si="29"/>
        <v>3.</v>
      </c>
      <c r="AJ620" s="251" t="str">
        <f t="shared" si="29"/>
        <v>1.</v>
      </c>
      <c r="AK620" s="251" t="str">
        <f t="shared" si="29"/>
        <v>1.</v>
      </c>
      <c r="AL620" s="251" t="str">
        <f t="shared" si="29"/>
        <v>5.</v>
      </c>
      <c r="AM620" s="251" t="str">
        <f t="shared" si="31"/>
        <v>2.1.3.1.1.5.</v>
      </c>
    </row>
    <row r="621" spans="1:39">
      <c r="A621" s="251">
        <v>2022</v>
      </c>
      <c r="B621" s="251" t="s">
        <v>533</v>
      </c>
      <c r="C621" s="251" t="s">
        <v>534</v>
      </c>
      <c r="D621" s="251" t="s">
        <v>535</v>
      </c>
      <c r="E621" s="251" t="s">
        <v>536</v>
      </c>
      <c r="F621" s="251" t="s">
        <v>491</v>
      </c>
      <c r="G621" s="251" t="s">
        <v>537</v>
      </c>
      <c r="H621" s="251" t="s">
        <v>538</v>
      </c>
      <c r="I621" s="251" t="s">
        <v>706</v>
      </c>
      <c r="J621" s="251" t="s">
        <v>540</v>
      </c>
      <c r="K621" s="251" t="s">
        <v>707</v>
      </c>
      <c r="L621" s="251" t="s">
        <v>542</v>
      </c>
      <c r="M621" s="251" t="s">
        <v>543</v>
      </c>
      <c r="N621" s="251" t="s">
        <v>544</v>
      </c>
      <c r="O621" s="251" t="s">
        <v>640</v>
      </c>
      <c r="P621" s="251" t="s">
        <v>708</v>
      </c>
      <c r="Q621" s="251" t="s">
        <v>709</v>
      </c>
      <c r="R621" s="251">
        <v>2259763</v>
      </c>
      <c r="S621" s="251" t="s">
        <v>548</v>
      </c>
      <c r="T621" s="251" t="s">
        <v>549</v>
      </c>
      <c r="U621" s="251" t="s">
        <v>667</v>
      </c>
      <c r="V621" s="251" t="s">
        <v>581</v>
      </c>
      <c r="W621" s="251" t="s">
        <v>582</v>
      </c>
      <c r="X621" s="251" t="s">
        <v>551</v>
      </c>
      <c r="Y621" s="251" t="s">
        <v>552</v>
      </c>
      <c r="Z621" s="251" t="s">
        <v>553</v>
      </c>
      <c r="AA621" s="251" t="s">
        <v>554</v>
      </c>
      <c r="AB621" s="251" t="s">
        <v>555</v>
      </c>
      <c r="AC621" s="251" t="s">
        <v>555</v>
      </c>
      <c r="AD621" s="251" t="s">
        <v>556</v>
      </c>
      <c r="AE621" s="255">
        <v>7165914</v>
      </c>
      <c r="AF621" s="251" t="str">
        <f t="shared" si="30"/>
        <v>5.</v>
      </c>
      <c r="AG621" s="251" t="str">
        <f t="shared" si="30"/>
        <v>2.</v>
      </c>
      <c r="AH621" s="251" t="str">
        <f t="shared" si="30"/>
        <v>1.</v>
      </c>
      <c r="AI621" s="251" t="str">
        <f t="shared" si="29"/>
        <v>1.</v>
      </c>
      <c r="AJ621" s="251" t="str">
        <f t="shared" si="29"/>
        <v>1.</v>
      </c>
      <c r="AK621" s="251" t="str">
        <f t="shared" si="29"/>
        <v>1.</v>
      </c>
      <c r="AL621" s="251" t="str">
        <f t="shared" si="29"/>
        <v>4.</v>
      </c>
      <c r="AM621" s="251" t="str">
        <f t="shared" si="31"/>
        <v>2.1.1.1.1.4.</v>
      </c>
    </row>
    <row r="622" spans="1:39">
      <c r="A622" s="251">
        <v>2022</v>
      </c>
      <c r="B622" s="251" t="s">
        <v>533</v>
      </c>
      <c r="C622" s="251" t="s">
        <v>534</v>
      </c>
      <c r="D622" s="251" t="s">
        <v>535</v>
      </c>
      <c r="E622" s="251" t="s">
        <v>536</v>
      </c>
      <c r="F622" s="251" t="s">
        <v>491</v>
      </c>
      <c r="G622" s="251" t="s">
        <v>537</v>
      </c>
      <c r="H622" s="251" t="s">
        <v>538</v>
      </c>
      <c r="I622" s="251" t="s">
        <v>706</v>
      </c>
      <c r="J622" s="251" t="s">
        <v>540</v>
      </c>
      <c r="K622" s="251" t="s">
        <v>707</v>
      </c>
      <c r="L622" s="251" t="s">
        <v>542</v>
      </c>
      <c r="M622" s="251" t="s">
        <v>543</v>
      </c>
      <c r="N622" s="251" t="s">
        <v>544</v>
      </c>
      <c r="O622" s="251" t="s">
        <v>640</v>
      </c>
      <c r="P622" s="251" t="s">
        <v>708</v>
      </c>
      <c r="Q622" s="251" t="s">
        <v>709</v>
      </c>
      <c r="R622" s="251">
        <v>2259763</v>
      </c>
      <c r="S622" s="251" t="s">
        <v>548</v>
      </c>
      <c r="T622" s="251" t="s">
        <v>549</v>
      </c>
      <c r="U622" s="251" t="s">
        <v>667</v>
      </c>
      <c r="V622" s="251" t="s">
        <v>581</v>
      </c>
      <c r="W622" s="251" t="s">
        <v>582</v>
      </c>
      <c r="X622" s="251" t="s">
        <v>551</v>
      </c>
      <c r="Y622" s="251" t="s">
        <v>552</v>
      </c>
      <c r="Z622" s="251" t="s">
        <v>553</v>
      </c>
      <c r="AA622" s="251" t="s">
        <v>554</v>
      </c>
      <c r="AB622" s="251" t="s">
        <v>557</v>
      </c>
      <c r="AC622" s="251" t="s">
        <v>558</v>
      </c>
      <c r="AD622" s="251" t="s">
        <v>559</v>
      </c>
      <c r="AE622" s="255">
        <v>1750818</v>
      </c>
      <c r="AF622" s="251" t="str">
        <f t="shared" si="30"/>
        <v>5.</v>
      </c>
      <c r="AG622" s="251" t="str">
        <f t="shared" si="30"/>
        <v>2.</v>
      </c>
      <c r="AH622" s="251" t="str">
        <f t="shared" si="30"/>
        <v>1.</v>
      </c>
      <c r="AI622" s="251" t="str">
        <f t="shared" si="29"/>
        <v>1.</v>
      </c>
      <c r="AJ622" s="251" t="str">
        <f t="shared" si="29"/>
        <v>9.</v>
      </c>
      <c r="AK622" s="251" t="str">
        <f t="shared" si="29"/>
        <v>1.</v>
      </c>
      <c r="AL622" s="251" t="str">
        <f t="shared" si="29"/>
        <v>1.</v>
      </c>
      <c r="AM622" s="251" t="str">
        <f t="shared" si="31"/>
        <v>2.1.1.9.1.1.</v>
      </c>
    </row>
    <row r="623" spans="1:39">
      <c r="A623" s="251">
        <v>2022</v>
      </c>
      <c r="B623" s="251" t="s">
        <v>533</v>
      </c>
      <c r="C623" s="251" t="s">
        <v>534</v>
      </c>
      <c r="D623" s="251" t="s">
        <v>535</v>
      </c>
      <c r="E623" s="251" t="s">
        <v>536</v>
      </c>
      <c r="F623" s="251" t="s">
        <v>491</v>
      </c>
      <c r="G623" s="251" t="s">
        <v>537</v>
      </c>
      <c r="H623" s="251" t="s">
        <v>538</v>
      </c>
      <c r="I623" s="251" t="s">
        <v>706</v>
      </c>
      <c r="J623" s="251" t="s">
        <v>540</v>
      </c>
      <c r="K623" s="251" t="s">
        <v>707</v>
      </c>
      <c r="L623" s="251" t="s">
        <v>542</v>
      </c>
      <c r="M623" s="251" t="s">
        <v>543</v>
      </c>
      <c r="N623" s="251" t="s">
        <v>544</v>
      </c>
      <c r="O623" s="251" t="s">
        <v>640</v>
      </c>
      <c r="P623" s="251" t="s">
        <v>708</v>
      </c>
      <c r="Q623" s="251" t="s">
        <v>709</v>
      </c>
      <c r="R623" s="251">
        <v>2259763</v>
      </c>
      <c r="S623" s="251" t="s">
        <v>548</v>
      </c>
      <c r="T623" s="251" t="s">
        <v>549</v>
      </c>
      <c r="U623" s="251" t="s">
        <v>667</v>
      </c>
      <c r="V623" s="251" t="s">
        <v>581</v>
      </c>
      <c r="W623" s="251" t="s">
        <v>582</v>
      </c>
      <c r="X623" s="251" t="s">
        <v>551</v>
      </c>
      <c r="Y623" s="251" t="s">
        <v>552</v>
      </c>
      <c r="Z623" s="251" t="s">
        <v>553</v>
      </c>
      <c r="AA623" s="251" t="s">
        <v>554</v>
      </c>
      <c r="AB623" s="251" t="s">
        <v>557</v>
      </c>
      <c r="AC623" s="251" t="s">
        <v>558</v>
      </c>
      <c r="AD623" s="251" t="s">
        <v>560</v>
      </c>
      <c r="AE623" s="255">
        <v>190120</v>
      </c>
      <c r="AF623" s="251" t="str">
        <f t="shared" si="30"/>
        <v>5.</v>
      </c>
      <c r="AG623" s="251" t="str">
        <f t="shared" si="30"/>
        <v>2.</v>
      </c>
      <c r="AH623" s="251" t="str">
        <f t="shared" si="30"/>
        <v>1.</v>
      </c>
      <c r="AI623" s="251" t="str">
        <f t="shared" si="29"/>
        <v>1.</v>
      </c>
      <c r="AJ623" s="251" t="str">
        <f t="shared" si="29"/>
        <v>9.</v>
      </c>
      <c r="AK623" s="251" t="str">
        <f t="shared" si="29"/>
        <v>1.</v>
      </c>
      <c r="AL623" s="251" t="str">
        <f t="shared" si="29"/>
        <v>3.</v>
      </c>
      <c r="AM623" s="251" t="str">
        <f t="shared" si="31"/>
        <v>2.1.1.9.1.3.</v>
      </c>
    </row>
    <row r="624" spans="1:39">
      <c r="A624" s="251">
        <v>2022</v>
      </c>
      <c r="B624" s="251" t="s">
        <v>533</v>
      </c>
      <c r="C624" s="251" t="s">
        <v>534</v>
      </c>
      <c r="D624" s="251" t="s">
        <v>535</v>
      </c>
      <c r="E624" s="251" t="s">
        <v>536</v>
      </c>
      <c r="F624" s="251" t="s">
        <v>491</v>
      </c>
      <c r="G624" s="251" t="s">
        <v>537</v>
      </c>
      <c r="H624" s="251" t="s">
        <v>538</v>
      </c>
      <c r="I624" s="251" t="s">
        <v>706</v>
      </c>
      <c r="J624" s="251" t="s">
        <v>540</v>
      </c>
      <c r="K624" s="251" t="s">
        <v>707</v>
      </c>
      <c r="L624" s="251" t="s">
        <v>542</v>
      </c>
      <c r="M624" s="251" t="s">
        <v>543</v>
      </c>
      <c r="N624" s="251" t="s">
        <v>544</v>
      </c>
      <c r="O624" s="251" t="s">
        <v>640</v>
      </c>
      <c r="P624" s="251" t="s">
        <v>708</v>
      </c>
      <c r="Q624" s="251" t="s">
        <v>709</v>
      </c>
      <c r="R624" s="251">
        <v>2259763</v>
      </c>
      <c r="S624" s="251" t="s">
        <v>548</v>
      </c>
      <c r="T624" s="251" t="s">
        <v>549</v>
      </c>
      <c r="U624" s="251" t="s">
        <v>667</v>
      </c>
      <c r="V624" s="251" t="s">
        <v>581</v>
      </c>
      <c r="W624" s="251" t="s">
        <v>582</v>
      </c>
      <c r="X624" s="251" t="s">
        <v>551</v>
      </c>
      <c r="Y624" s="251" t="s">
        <v>552</v>
      </c>
      <c r="Z624" s="251" t="s">
        <v>553</v>
      </c>
      <c r="AA624" s="251" t="s">
        <v>554</v>
      </c>
      <c r="AB624" s="251" t="s">
        <v>557</v>
      </c>
      <c r="AC624" s="251" t="s">
        <v>583</v>
      </c>
      <c r="AD624" s="251" t="s">
        <v>584</v>
      </c>
      <c r="AE624" s="255">
        <v>833655</v>
      </c>
      <c r="AF624" s="251" t="str">
        <f t="shared" si="30"/>
        <v>5.</v>
      </c>
      <c r="AG624" s="251" t="str">
        <f t="shared" si="30"/>
        <v>2.</v>
      </c>
      <c r="AH624" s="251" t="str">
        <f t="shared" si="30"/>
        <v>1.</v>
      </c>
      <c r="AI624" s="251" t="str">
        <f t="shared" si="29"/>
        <v>1.</v>
      </c>
      <c r="AJ624" s="251" t="str">
        <f t="shared" si="29"/>
        <v>9.</v>
      </c>
      <c r="AK624" s="251" t="str">
        <f t="shared" si="29"/>
        <v>2.</v>
      </c>
      <c r="AL624" s="251" t="str">
        <f t="shared" si="29"/>
        <v>1.</v>
      </c>
      <c r="AM624" s="251" t="str">
        <f t="shared" si="31"/>
        <v>2.1.1.9.2.1.</v>
      </c>
    </row>
    <row r="625" spans="1:39">
      <c r="A625" s="251">
        <v>2022</v>
      </c>
      <c r="B625" s="251" t="s">
        <v>533</v>
      </c>
      <c r="C625" s="251" t="s">
        <v>534</v>
      </c>
      <c r="D625" s="251" t="s">
        <v>535</v>
      </c>
      <c r="E625" s="251" t="s">
        <v>536</v>
      </c>
      <c r="F625" s="251" t="s">
        <v>491</v>
      </c>
      <c r="G625" s="251" t="s">
        <v>537</v>
      </c>
      <c r="H625" s="251" t="s">
        <v>538</v>
      </c>
      <c r="I625" s="251" t="s">
        <v>706</v>
      </c>
      <c r="J625" s="251" t="s">
        <v>540</v>
      </c>
      <c r="K625" s="251" t="s">
        <v>707</v>
      </c>
      <c r="L625" s="251" t="s">
        <v>542</v>
      </c>
      <c r="M625" s="251" t="s">
        <v>543</v>
      </c>
      <c r="N625" s="251" t="s">
        <v>544</v>
      </c>
      <c r="O625" s="251" t="s">
        <v>640</v>
      </c>
      <c r="P625" s="251" t="s">
        <v>708</v>
      </c>
      <c r="Q625" s="251" t="s">
        <v>709</v>
      </c>
      <c r="R625" s="251">
        <v>2259763</v>
      </c>
      <c r="S625" s="251" t="s">
        <v>548</v>
      </c>
      <c r="T625" s="251" t="s">
        <v>549</v>
      </c>
      <c r="U625" s="251" t="s">
        <v>667</v>
      </c>
      <c r="V625" s="251" t="s">
        <v>581</v>
      </c>
      <c r="W625" s="251" t="s">
        <v>582</v>
      </c>
      <c r="X625" s="251" t="s">
        <v>551</v>
      </c>
      <c r="Y625" s="251" t="s">
        <v>552</v>
      </c>
      <c r="Z625" s="251" t="s">
        <v>553</v>
      </c>
      <c r="AA625" s="251" t="s">
        <v>554</v>
      </c>
      <c r="AB625" s="251" t="s">
        <v>557</v>
      </c>
      <c r="AC625" s="251" t="s">
        <v>585</v>
      </c>
      <c r="AD625" s="251" t="s">
        <v>586</v>
      </c>
      <c r="AE625" s="255">
        <v>128621</v>
      </c>
      <c r="AF625" s="251" t="str">
        <f t="shared" si="30"/>
        <v>5.</v>
      </c>
      <c r="AG625" s="251" t="str">
        <f t="shared" si="30"/>
        <v>2.</v>
      </c>
      <c r="AH625" s="251" t="str">
        <f t="shared" si="30"/>
        <v>1.</v>
      </c>
      <c r="AI625" s="251" t="str">
        <f t="shared" si="29"/>
        <v>1.</v>
      </c>
      <c r="AJ625" s="251" t="str">
        <f t="shared" si="29"/>
        <v>9.</v>
      </c>
      <c r="AK625" s="251" t="str">
        <f t="shared" si="29"/>
        <v>3.</v>
      </c>
      <c r="AL625" s="251" t="str">
        <f t="shared" si="29"/>
        <v>99</v>
      </c>
      <c r="AM625" s="251" t="str">
        <f t="shared" si="31"/>
        <v>2.1.1.9.3.99</v>
      </c>
    </row>
    <row r="626" spans="1:39">
      <c r="A626" s="251">
        <v>2022</v>
      </c>
      <c r="B626" s="251" t="s">
        <v>533</v>
      </c>
      <c r="C626" s="251" t="s">
        <v>534</v>
      </c>
      <c r="D626" s="251" t="s">
        <v>535</v>
      </c>
      <c r="E626" s="251" t="s">
        <v>536</v>
      </c>
      <c r="F626" s="251" t="s">
        <v>491</v>
      </c>
      <c r="G626" s="251" t="s">
        <v>537</v>
      </c>
      <c r="H626" s="251" t="s">
        <v>538</v>
      </c>
      <c r="I626" s="251" t="s">
        <v>706</v>
      </c>
      <c r="J626" s="251" t="s">
        <v>540</v>
      </c>
      <c r="K626" s="251" t="s">
        <v>707</v>
      </c>
      <c r="L626" s="251" t="s">
        <v>542</v>
      </c>
      <c r="M626" s="251" t="s">
        <v>543</v>
      </c>
      <c r="N626" s="251" t="s">
        <v>544</v>
      </c>
      <c r="O626" s="251" t="s">
        <v>640</v>
      </c>
      <c r="P626" s="251" t="s">
        <v>708</v>
      </c>
      <c r="Q626" s="251" t="s">
        <v>709</v>
      </c>
      <c r="R626" s="251">
        <v>2259763</v>
      </c>
      <c r="S626" s="251" t="s">
        <v>548</v>
      </c>
      <c r="T626" s="251" t="s">
        <v>549</v>
      </c>
      <c r="U626" s="251" t="s">
        <v>667</v>
      </c>
      <c r="V626" s="251" t="s">
        <v>581</v>
      </c>
      <c r="W626" s="251" t="s">
        <v>582</v>
      </c>
      <c r="X626" s="251" t="s">
        <v>551</v>
      </c>
      <c r="Y626" s="251" t="s">
        <v>552</v>
      </c>
      <c r="Z626" s="251" t="s">
        <v>553</v>
      </c>
      <c r="AA626" s="251" t="s">
        <v>561</v>
      </c>
      <c r="AB626" s="251" t="s">
        <v>562</v>
      </c>
      <c r="AC626" s="251" t="s">
        <v>562</v>
      </c>
      <c r="AD626" s="251" t="s">
        <v>563</v>
      </c>
      <c r="AE626" s="255">
        <v>753629</v>
      </c>
      <c r="AF626" s="251" t="str">
        <f t="shared" si="30"/>
        <v>5.</v>
      </c>
      <c r="AG626" s="251" t="str">
        <f t="shared" si="30"/>
        <v>2.</v>
      </c>
      <c r="AH626" s="251" t="str">
        <f t="shared" si="30"/>
        <v>1.</v>
      </c>
      <c r="AI626" s="251" t="str">
        <f t="shared" si="29"/>
        <v>3.</v>
      </c>
      <c r="AJ626" s="251" t="str">
        <f t="shared" si="29"/>
        <v>1.</v>
      </c>
      <c r="AK626" s="251" t="str">
        <f t="shared" si="29"/>
        <v>1.</v>
      </c>
      <c r="AL626" s="251" t="str">
        <f t="shared" si="29"/>
        <v>5.</v>
      </c>
      <c r="AM626" s="251" t="str">
        <f t="shared" si="31"/>
        <v>2.1.3.1.1.5.</v>
      </c>
    </row>
    <row r="627" spans="1:39">
      <c r="A627" s="251">
        <v>2022</v>
      </c>
      <c r="B627" s="251" t="s">
        <v>533</v>
      </c>
      <c r="C627" s="251" t="s">
        <v>534</v>
      </c>
      <c r="D627" s="251" t="s">
        <v>535</v>
      </c>
      <c r="E627" s="251" t="s">
        <v>536</v>
      </c>
      <c r="F627" s="251" t="s">
        <v>491</v>
      </c>
      <c r="G627" s="251" t="s">
        <v>537</v>
      </c>
      <c r="H627" s="251" t="s">
        <v>538</v>
      </c>
      <c r="I627" s="251" t="s">
        <v>706</v>
      </c>
      <c r="J627" s="251" t="s">
        <v>540</v>
      </c>
      <c r="K627" s="251" t="s">
        <v>707</v>
      </c>
      <c r="L627" s="251" t="s">
        <v>542</v>
      </c>
      <c r="M627" s="251" t="s">
        <v>543</v>
      </c>
      <c r="N627" s="251" t="s">
        <v>544</v>
      </c>
      <c r="O627" s="251" t="s">
        <v>640</v>
      </c>
      <c r="P627" s="251" t="s">
        <v>708</v>
      </c>
      <c r="Q627" s="251" t="s">
        <v>709</v>
      </c>
      <c r="R627" s="251">
        <v>2259763</v>
      </c>
      <c r="S627" s="251" t="s">
        <v>548</v>
      </c>
      <c r="T627" s="251" t="s">
        <v>549</v>
      </c>
      <c r="U627" s="251" t="s">
        <v>667</v>
      </c>
      <c r="V627" s="251" t="s">
        <v>581</v>
      </c>
      <c r="W627" s="251" t="s">
        <v>582</v>
      </c>
      <c r="X627" s="251" t="s">
        <v>551</v>
      </c>
      <c r="Y627" s="251" t="s">
        <v>552</v>
      </c>
      <c r="Z627" s="251" t="s">
        <v>564</v>
      </c>
      <c r="AA627" s="251" t="s">
        <v>587</v>
      </c>
      <c r="AB627" s="251" t="s">
        <v>715</v>
      </c>
      <c r="AC627" s="251" t="s">
        <v>716</v>
      </c>
      <c r="AD627" s="251" t="s">
        <v>717</v>
      </c>
      <c r="AE627" s="255">
        <v>5000</v>
      </c>
      <c r="AF627" s="251" t="str">
        <f t="shared" si="30"/>
        <v>5.</v>
      </c>
      <c r="AG627" s="251" t="str">
        <f t="shared" si="30"/>
        <v>2.</v>
      </c>
      <c r="AH627" s="251" t="str">
        <f t="shared" si="30"/>
        <v>3.</v>
      </c>
      <c r="AI627" s="251" t="str">
        <f t="shared" si="29"/>
        <v>1.</v>
      </c>
      <c r="AJ627" s="251" t="str">
        <f t="shared" si="29"/>
        <v>11</v>
      </c>
      <c r="AK627" s="251" t="str">
        <f t="shared" si="29"/>
        <v>1.</v>
      </c>
      <c r="AL627" s="251" t="str">
        <f t="shared" si="29"/>
        <v>5.</v>
      </c>
      <c r="AM627" s="251" t="str">
        <f t="shared" si="31"/>
        <v>2.3.1.111.5.</v>
      </c>
    </row>
    <row r="628" spans="1:39">
      <c r="A628" s="251">
        <v>2022</v>
      </c>
      <c r="B628" s="251" t="s">
        <v>533</v>
      </c>
      <c r="C628" s="251" t="s">
        <v>534</v>
      </c>
      <c r="D628" s="251" t="s">
        <v>535</v>
      </c>
      <c r="E628" s="251" t="s">
        <v>536</v>
      </c>
      <c r="F628" s="251" t="s">
        <v>491</v>
      </c>
      <c r="G628" s="251" t="s">
        <v>537</v>
      </c>
      <c r="H628" s="251" t="s">
        <v>538</v>
      </c>
      <c r="I628" s="251" t="s">
        <v>706</v>
      </c>
      <c r="J628" s="251" t="s">
        <v>540</v>
      </c>
      <c r="K628" s="251" t="s">
        <v>707</v>
      </c>
      <c r="L628" s="251" t="s">
        <v>542</v>
      </c>
      <c r="M628" s="251" t="s">
        <v>543</v>
      </c>
      <c r="N628" s="251" t="s">
        <v>544</v>
      </c>
      <c r="O628" s="251" t="s">
        <v>640</v>
      </c>
      <c r="P628" s="251" t="s">
        <v>708</v>
      </c>
      <c r="Q628" s="251" t="s">
        <v>709</v>
      </c>
      <c r="R628" s="251">
        <v>2259763</v>
      </c>
      <c r="S628" s="251" t="s">
        <v>548</v>
      </c>
      <c r="T628" s="251" t="s">
        <v>549</v>
      </c>
      <c r="U628" s="251" t="s">
        <v>667</v>
      </c>
      <c r="V628" s="251" t="s">
        <v>581</v>
      </c>
      <c r="W628" s="251" t="s">
        <v>582</v>
      </c>
      <c r="X628" s="251" t="s">
        <v>551</v>
      </c>
      <c r="Y628" s="251" t="s">
        <v>552</v>
      </c>
      <c r="Z628" s="251" t="s">
        <v>564</v>
      </c>
      <c r="AA628" s="251" t="s">
        <v>587</v>
      </c>
      <c r="AB628" s="251" t="s">
        <v>715</v>
      </c>
      <c r="AC628" s="251" t="s">
        <v>716</v>
      </c>
      <c r="AD628" s="251" t="s">
        <v>718</v>
      </c>
      <c r="AE628" s="255">
        <v>5000</v>
      </c>
      <c r="AF628" s="251" t="str">
        <f t="shared" si="30"/>
        <v>5.</v>
      </c>
      <c r="AG628" s="251" t="str">
        <f t="shared" si="30"/>
        <v>2.</v>
      </c>
      <c r="AH628" s="251" t="str">
        <f t="shared" si="30"/>
        <v>3.</v>
      </c>
      <c r="AI628" s="251" t="str">
        <f t="shared" si="29"/>
        <v>1.</v>
      </c>
      <c r="AJ628" s="251" t="str">
        <f t="shared" si="29"/>
        <v>11</v>
      </c>
      <c r="AK628" s="251" t="str">
        <f t="shared" si="29"/>
        <v>1.</v>
      </c>
      <c r="AL628" s="251" t="str">
        <f t="shared" si="29"/>
        <v>6.</v>
      </c>
      <c r="AM628" s="251" t="str">
        <f t="shared" si="31"/>
        <v>2.3.1.111.6.</v>
      </c>
    </row>
    <row r="629" spans="1:39">
      <c r="A629" s="251">
        <v>2022</v>
      </c>
      <c r="B629" s="251" t="s">
        <v>533</v>
      </c>
      <c r="C629" s="251" t="s">
        <v>534</v>
      </c>
      <c r="D629" s="251" t="s">
        <v>535</v>
      </c>
      <c r="E629" s="251" t="s">
        <v>536</v>
      </c>
      <c r="F629" s="251" t="s">
        <v>491</v>
      </c>
      <c r="G629" s="251" t="s">
        <v>537</v>
      </c>
      <c r="H629" s="251" t="s">
        <v>538</v>
      </c>
      <c r="I629" s="251" t="s">
        <v>706</v>
      </c>
      <c r="J629" s="251" t="s">
        <v>540</v>
      </c>
      <c r="K629" s="251" t="s">
        <v>707</v>
      </c>
      <c r="L629" s="251" t="s">
        <v>542</v>
      </c>
      <c r="M629" s="251" t="s">
        <v>543</v>
      </c>
      <c r="N629" s="251" t="s">
        <v>544</v>
      </c>
      <c r="O629" s="251" t="s">
        <v>640</v>
      </c>
      <c r="P629" s="251" t="s">
        <v>708</v>
      </c>
      <c r="Q629" s="251" t="s">
        <v>709</v>
      </c>
      <c r="R629" s="251">
        <v>2259763</v>
      </c>
      <c r="S629" s="251" t="s">
        <v>548</v>
      </c>
      <c r="T629" s="251" t="s">
        <v>549</v>
      </c>
      <c r="U629" s="251" t="s">
        <v>667</v>
      </c>
      <c r="V629" s="251" t="s">
        <v>581</v>
      </c>
      <c r="W629" s="251" t="s">
        <v>582</v>
      </c>
      <c r="X629" s="251" t="s">
        <v>551</v>
      </c>
      <c r="Y629" s="251" t="s">
        <v>552</v>
      </c>
      <c r="Z629" s="251" t="s">
        <v>564</v>
      </c>
      <c r="AA629" s="251" t="s">
        <v>587</v>
      </c>
      <c r="AB629" s="251" t="s">
        <v>588</v>
      </c>
      <c r="AC629" s="251" t="s">
        <v>589</v>
      </c>
      <c r="AD629" s="251" t="s">
        <v>590</v>
      </c>
      <c r="AE629" s="255">
        <v>4609</v>
      </c>
      <c r="AF629" s="251" t="str">
        <f t="shared" si="30"/>
        <v>5.</v>
      </c>
      <c r="AG629" s="251" t="str">
        <f t="shared" si="30"/>
        <v>2.</v>
      </c>
      <c r="AH629" s="251" t="str">
        <f t="shared" si="30"/>
        <v>3.</v>
      </c>
      <c r="AI629" s="251" t="str">
        <f t="shared" si="29"/>
        <v>1.</v>
      </c>
      <c r="AJ629" s="251" t="str">
        <f t="shared" si="29"/>
        <v>3.</v>
      </c>
      <c r="AK629" s="251" t="str">
        <f t="shared" si="29"/>
        <v>1.</v>
      </c>
      <c r="AL629" s="251" t="str">
        <f t="shared" si="29"/>
        <v>1.</v>
      </c>
      <c r="AM629" s="251" t="str">
        <f t="shared" si="31"/>
        <v>2.3.1.3.1.1.</v>
      </c>
    </row>
    <row r="630" spans="1:39">
      <c r="A630" s="251">
        <v>2022</v>
      </c>
      <c r="B630" s="251" t="s">
        <v>533</v>
      </c>
      <c r="C630" s="251" t="s">
        <v>534</v>
      </c>
      <c r="D630" s="251" t="s">
        <v>535</v>
      </c>
      <c r="E630" s="251" t="s">
        <v>536</v>
      </c>
      <c r="F630" s="251" t="s">
        <v>491</v>
      </c>
      <c r="G630" s="251" t="s">
        <v>537</v>
      </c>
      <c r="H630" s="251" t="s">
        <v>538</v>
      </c>
      <c r="I630" s="251" t="s">
        <v>706</v>
      </c>
      <c r="J630" s="251" t="s">
        <v>540</v>
      </c>
      <c r="K630" s="251" t="s">
        <v>707</v>
      </c>
      <c r="L630" s="251" t="s">
        <v>542</v>
      </c>
      <c r="M630" s="251" t="s">
        <v>543</v>
      </c>
      <c r="N630" s="251" t="s">
        <v>544</v>
      </c>
      <c r="O630" s="251" t="s">
        <v>640</v>
      </c>
      <c r="P630" s="251" t="s">
        <v>708</v>
      </c>
      <c r="Q630" s="251" t="s">
        <v>709</v>
      </c>
      <c r="R630" s="251">
        <v>2259763</v>
      </c>
      <c r="S630" s="251" t="s">
        <v>548</v>
      </c>
      <c r="T630" s="251" t="s">
        <v>549</v>
      </c>
      <c r="U630" s="251" t="s">
        <v>667</v>
      </c>
      <c r="V630" s="251" t="s">
        <v>581</v>
      </c>
      <c r="W630" s="251" t="s">
        <v>582</v>
      </c>
      <c r="X630" s="251" t="s">
        <v>551</v>
      </c>
      <c r="Y630" s="251" t="s">
        <v>552</v>
      </c>
      <c r="Z630" s="251" t="s">
        <v>564</v>
      </c>
      <c r="AA630" s="251" t="s">
        <v>565</v>
      </c>
      <c r="AB630" s="251" t="s">
        <v>594</v>
      </c>
      <c r="AC630" s="251" t="s">
        <v>595</v>
      </c>
      <c r="AD630" s="251" t="s">
        <v>596</v>
      </c>
      <c r="AE630" s="255">
        <v>1200</v>
      </c>
      <c r="AF630" s="251" t="str">
        <f t="shared" si="30"/>
        <v>5.</v>
      </c>
      <c r="AG630" s="251" t="str">
        <f t="shared" si="30"/>
        <v>2.</v>
      </c>
      <c r="AH630" s="251" t="str">
        <f t="shared" si="30"/>
        <v>3.</v>
      </c>
      <c r="AI630" s="251" t="str">
        <f t="shared" si="29"/>
        <v>2.</v>
      </c>
      <c r="AJ630" s="251" t="str">
        <f t="shared" si="29"/>
        <v>1.</v>
      </c>
      <c r="AK630" s="251" t="str">
        <f t="shared" si="29"/>
        <v>2.</v>
      </c>
      <c r="AL630" s="251" t="str">
        <f t="shared" si="29"/>
        <v>99</v>
      </c>
      <c r="AM630" s="251" t="str">
        <f t="shared" si="31"/>
        <v>2.3.2.1.2.99</v>
      </c>
    </row>
    <row r="631" spans="1:39">
      <c r="A631" s="251">
        <v>2022</v>
      </c>
      <c r="B631" s="251" t="s">
        <v>533</v>
      </c>
      <c r="C631" s="251" t="s">
        <v>534</v>
      </c>
      <c r="D631" s="251" t="s">
        <v>535</v>
      </c>
      <c r="E631" s="251" t="s">
        <v>536</v>
      </c>
      <c r="F631" s="251" t="s">
        <v>491</v>
      </c>
      <c r="G631" s="251" t="s">
        <v>537</v>
      </c>
      <c r="H631" s="251" t="s">
        <v>538</v>
      </c>
      <c r="I631" s="251" t="s">
        <v>706</v>
      </c>
      <c r="J631" s="251" t="s">
        <v>540</v>
      </c>
      <c r="K631" s="251" t="s">
        <v>707</v>
      </c>
      <c r="L631" s="251" t="s">
        <v>542</v>
      </c>
      <c r="M631" s="251" t="s">
        <v>543</v>
      </c>
      <c r="N631" s="251" t="s">
        <v>544</v>
      </c>
      <c r="O631" s="251" t="s">
        <v>640</v>
      </c>
      <c r="P631" s="251" t="s">
        <v>708</v>
      </c>
      <c r="Q631" s="251" t="s">
        <v>709</v>
      </c>
      <c r="R631" s="251">
        <v>2259763</v>
      </c>
      <c r="S631" s="251" t="s">
        <v>548</v>
      </c>
      <c r="T631" s="251" t="s">
        <v>549</v>
      </c>
      <c r="U631" s="251" t="s">
        <v>667</v>
      </c>
      <c r="V631" s="251" t="s">
        <v>581</v>
      </c>
      <c r="W631" s="251" t="s">
        <v>582</v>
      </c>
      <c r="X631" s="251" t="s">
        <v>551</v>
      </c>
      <c r="Y631" s="251" t="s">
        <v>552</v>
      </c>
      <c r="Z631" s="251" t="s">
        <v>564</v>
      </c>
      <c r="AA631" s="251" t="s">
        <v>565</v>
      </c>
      <c r="AB631" s="251" t="s">
        <v>566</v>
      </c>
      <c r="AC631" s="251" t="s">
        <v>597</v>
      </c>
      <c r="AD631" s="251" t="s">
        <v>598</v>
      </c>
      <c r="AE631" s="255">
        <v>647006</v>
      </c>
      <c r="AF631" s="251" t="str">
        <f t="shared" si="30"/>
        <v>5.</v>
      </c>
      <c r="AG631" s="251" t="str">
        <f t="shared" si="30"/>
        <v>2.</v>
      </c>
      <c r="AH631" s="251" t="str">
        <f t="shared" si="30"/>
        <v>3.</v>
      </c>
      <c r="AI631" s="251" t="str">
        <f t="shared" si="29"/>
        <v>2.</v>
      </c>
      <c r="AJ631" s="251" t="str">
        <f t="shared" si="29"/>
        <v>2.</v>
      </c>
      <c r="AK631" s="251" t="str">
        <f t="shared" si="29"/>
        <v>1.</v>
      </c>
      <c r="AL631" s="251" t="str">
        <f t="shared" si="29"/>
        <v>1.</v>
      </c>
      <c r="AM631" s="251" t="str">
        <f t="shared" si="31"/>
        <v>2.3.2.2.1.1.</v>
      </c>
    </row>
    <row r="632" spans="1:39">
      <c r="A632" s="251">
        <v>2022</v>
      </c>
      <c r="B632" s="251" t="s">
        <v>533</v>
      </c>
      <c r="C632" s="251" t="s">
        <v>534</v>
      </c>
      <c r="D632" s="251" t="s">
        <v>535</v>
      </c>
      <c r="E632" s="251" t="s">
        <v>536</v>
      </c>
      <c r="F632" s="251" t="s">
        <v>491</v>
      </c>
      <c r="G632" s="251" t="s">
        <v>537</v>
      </c>
      <c r="H632" s="251" t="s">
        <v>538</v>
      </c>
      <c r="I632" s="251" t="s">
        <v>706</v>
      </c>
      <c r="J632" s="251" t="s">
        <v>540</v>
      </c>
      <c r="K632" s="251" t="s">
        <v>707</v>
      </c>
      <c r="L632" s="251" t="s">
        <v>542</v>
      </c>
      <c r="M632" s="251" t="s">
        <v>543</v>
      </c>
      <c r="N632" s="251" t="s">
        <v>544</v>
      </c>
      <c r="O632" s="251" t="s">
        <v>640</v>
      </c>
      <c r="P632" s="251" t="s">
        <v>708</v>
      </c>
      <c r="Q632" s="251" t="s">
        <v>709</v>
      </c>
      <c r="R632" s="251">
        <v>2259763</v>
      </c>
      <c r="S632" s="251" t="s">
        <v>548</v>
      </c>
      <c r="T632" s="251" t="s">
        <v>549</v>
      </c>
      <c r="U632" s="251" t="s">
        <v>667</v>
      </c>
      <c r="V632" s="251" t="s">
        <v>581</v>
      </c>
      <c r="W632" s="251" t="s">
        <v>582</v>
      </c>
      <c r="X632" s="251" t="s">
        <v>551</v>
      </c>
      <c r="Y632" s="251" t="s">
        <v>552</v>
      </c>
      <c r="Z632" s="251" t="s">
        <v>564</v>
      </c>
      <c r="AA632" s="251" t="s">
        <v>565</v>
      </c>
      <c r="AB632" s="251" t="s">
        <v>566</v>
      </c>
      <c r="AC632" s="251" t="s">
        <v>597</v>
      </c>
      <c r="AD632" s="251" t="s">
        <v>599</v>
      </c>
      <c r="AE632" s="255">
        <v>168016</v>
      </c>
      <c r="AF632" s="251" t="str">
        <f t="shared" si="30"/>
        <v>5.</v>
      </c>
      <c r="AG632" s="251" t="str">
        <f t="shared" si="30"/>
        <v>2.</v>
      </c>
      <c r="AH632" s="251" t="str">
        <f t="shared" si="30"/>
        <v>3.</v>
      </c>
      <c r="AI632" s="251" t="str">
        <f t="shared" si="29"/>
        <v>2.</v>
      </c>
      <c r="AJ632" s="251" t="str">
        <f t="shared" si="29"/>
        <v>2.</v>
      </c>
      <c r="AK632" s="251" t="str">
        <f t="shared" si="29"/>
        <v>1.</v>
      </c>
      <c r="AL632" s="251" t="str">
        <f t="shared" si="29"/>
        <v>2.</v>
      </c>
      <c r="AM632" s="251" t="str">
        <f t="shared" si="31"/>
        <v>2.3.2.2.1.2.</v>
      </c>
    </row>
    <row r="633" spans="1:39">
      <c r="A633" s="251">
        <v>2022</v>
      </c>
      <c r="B633" s="251" t="s">
        <v>533</v>
      </c>
      <c r="C633" s="251" t="s">
        <v>534</v>
      </c>
      <c r="D633" s="251" t="s">
        <v>535</v>
      </c>
      <c r="E633" s="251" t="s">
        <v>536</v>
      </c>
      <c r="F633" s="251" t="s">
        <v>491</v>
      </c>
      <c r="G633" s="251" t="s">
        <v>537</v>
      </c>
      <c r="H633" s="251" t="s">
        <v>538</v>
      </c>
      <c r="I633" s="251" t="s">
        <v>706</v>
      </c>
      <c r="J633" s="251" t="s">
        <v>540</v>
      </c>
      <c r="K633" s="251" t="s">
        <v>707</v>
      </c>
      <c r="L633" s="251" t="s">
        <v>542</v>
      </c>
      <c r="M633" s="251" t="s">
        <v>543</v>
      </c>
      <c r="N633" s="251" t="s">
        <v>544</v>
      </c>
      <c r="O633" s="251" t="s">
        <v>640</v>
      </c>
      <c r="P633" s="251" t="s">
        <v>708</v>
      </c>
      <c r="Q633" s="251" t="s">
        <v>709</v>
      </c>
      <c r="R633" s="251">
        <v>2259763</v>
      </c>
      <c r="S633" s="251" t="s">
        <v>548</v>
      </c>
      <c r="T633" s="251" t="s">
        <v>549</v>
      </c>
      <c r="U633" s="251" t="s">
        <v>667</v>
      </c>
      <c r="V633" s="251" t="s">
        <v>581</v>
      </c>
      <c r="W633" s="251" t="s">
        <v>582</v>
      </c>
      <c r="X633" s="251" t="s">
        <v>551</v>
      </c>
      <c r="Y633" s="251" t="s">
        <v>552</v>
      </c>
      <c r="Z633" s="251" t="s">
        <v>564</v>
      </c>
      <c r="AA633" s="251" t="s">
        <v>565</v>
      </c>
      <c r="AB633" s="251" t="s">
        <v>566</v>
      </c>
      <c r="AC633" s="251" t="s">
        <v>600</v>
      </c>
      <c r="AD633" s="251" t="s">
        <v>601</v>
      </c>
      <c r="AE633" s="255">
        <v>10635</v>
      </c>
      <c r="AF633" s="251" t="str">
        <f t="shared" si="30"/>
        <v>5.</v>
      </c>
      <c r="AG633" s="251" t="str">
        <f t="shared" si="30"/>
        <v>2.</v>
      </c>
      <c r="AH633" s="251" t="str">
        <f t="shared" si="30"/>
        <v>3.</v>
      </c>
      <c r="AI633" s="251" t="str">
        <f t="shared" si="29"/>
        <v>2.</v>
      </c>
      <c r="AJ633" s="251" t="str">
        <f t="shared" si="29"/>
        <v>2.</v>
      </c>
      <c r="AK633" s="251" t="str">
        <f t="shared" si="29"/>
        <v>2.</v>
      </c>
      <c r="AL633" s="251" t="str">
        <f t="shared" si="29"/>
        <v>1.</v>
      </c>
      <c r="AM633" s="251" t="str">
        <f t="shared" si="31"/>
        <v>2.3.2.2.2.1.</v>
      </c>
    </row>
    <row r="634" spans="1:39">
      <c r="A634" s="251">
        <v>2022</v>
      </c>
      <c r="B634" s="251" t="s">
        <v>533</v>
      </c>
      <c r="C634" s="251" t="s">
        <v>534</v>
      </c>
      <c r="D634" s="251" t="s">
        <v>535</v>
      </c>
      <c r="E634" s="251" t="s">
        <v>536</v>
      </c>
      <c r="F634" s="251" t="s">
        <v>491</v>
      </c>
      <c r="G634" s="251" t="s">
        <v>537</v>
      </c>
      <c r="H634" s="251" t="s">
        <v>538</v>
      </c>
      <c r="I634" s="251" t="s">
        <v>706</v>
      </c>
      <c r="J634" s="251" t="s">
        <v>540</v>
      </c>
      <c r="K634" s="251" t="s">
        <v>707</v>
      </c>
      <c r="L634" s="251" t="s">
        <v>542</v>
      </c>
      <c r="M634" s="251" t="s">
        <v>543</v>
      </c>
      <c r="N634" s="251" t="s">
        <v>544</v>
      </c>
      <c r="O634" s="251" t="s">
        <v>640</v>
      </c>
      <c r="P634" s="251" t="s">
        <v>708</v>
      </c>
      <c r="Q634" s="251" t="s">
        <v>709</v>
      </c>
      <c r="R634" s="251">
        <v>2259763</v>
      </c>
      <c r="S634" s="251" t="s">
        <v>548</v>
      </c>
      <c r="T634" s="251" t="s">
        <v>549</v>
      </c>
      <c r="U634" s="251" t="s">
        <v>667</v>
      </c>
      <c r="V634" s="251" t="s">
        <v>581</v>
      </c>
      <c r="W634" s="251" t="s">
        <v>582</v>
      </c>
      <c r="X634" s="251" t="s">
        <v>551</v>
      </c>
      <c r="Y634" s="251" t="s">
        <v>552</v>
      </c>
      <c r="Z634" s="251" t="s">
        <v>564</v>
      </c>
      <c r="AA634" s="251" t="s">
        <v>565</v>
      </c>
      <c r="AB634" s="251" t="s">
        <v>566</v>
      </c>
      <c r="AC634" s="251" t="s">
        <v>600</v>
      </c>
      <c r="AD634" s="251" t="s">
        <v>602</v>
      </c>
      <c r="AE634" s="255">
        <v>29563</v>
      </c>
      <c r="AF634" s="251" t="str">
        <f t="shared" si="30"/>
        <v>5.</v>
      </c>
      <c r="AG634" s="251" t="str">
        <f t="shared" si="30"/>
        <v>2.</v>
      </c>
      <c r="AH634" s="251" t="str">
        <f t="shared" si="30"/>
        <v>3.</v>
      </c>
      <c r="AI634" s="251" t="str">
        <f t="shared" si="29"/>
        <v>2.</v>
      </c>
      <c r="AJ634" s="251" t="str">
        <f t="shared" si="29"/>
        <v>2.</v>
      </c>
      <c r="AK634" s="251" t="str">
        <f t="shared" si="29"/>
        <v>2.</v>
      </c>
      <c r="AL634" s="251" t="str">
        <f t="shared" si="29"/>
        <v>2.</v>
      </c>
      <c r="AM634" s="251" t="str">
        <f t="shared" si="31"/>
        <v>2.3.2.2.2.2.</v>
      </c>
    </row>
    <row r="635" spans="1:39">
      <c r="A635" s="251">
        <v>2022</v>
      </c>
      <c r="B635" s="251" t="s">
        <v>533</v>
      </c>
      <c r="C635" s="251" t="s">
        <v>534</v>
      </c>
      <c r="D635" s="251" t="s">
        <v>535</v>
      </c>
      <c r="E635" s="251" t="s">
        <v>536</v>
      </c>
      <c r="F635" s="251" t="s">
        <v>491</v>
      </c>
      <c r="G635" s="251" t="s">
        <v>537</v>
      </c>
      <c r="H635" s="251" t="s">
        <v>538</v>
      </c>
      <c r="I635" s="251" t="s">
        <v>706</v>
      </c>
      <c r="J635" s="251" t="s">
        <v>540</v>
      </c>
      <c r="K635" s="251" t="s">
        <v>707</v>
      </c>
      <c r="L635" s="251" t="s">
        <v>542</v>
      </c>
      <c r="M635" s="251" t="s">
        <v>543</v>
      </c>
      <c r="N635" s="251" t="s">
        <v>544</v>
      </c>
      <c r="O635" s="251" t="s">
        <v>640</v>
      </c>
      <c r="P635" s="251" t="s">
        <v>708</v>
      </c>
      <c r="Q635" s="251" t="s">
        <v>709</v>
      </c>
      <c r="R635" s="251">
        <v>2259763</v>
      </c>
      <c r="S635" s="251" t="s">
        <v>548</v>
      </c>
      <c r="T635" s="251" t="s">
        <v>549</v>
      </c>
      <c r="U635" s="251" t="s">
        <v>667</v>
      </c>
      <c r="V635" s="251" t="s">
        <v>581</v>
      </c>
      <c r="W635" s="251" t="s">
        <v>582</v>
      </c>
      <c r="X635" s="251" t="s">
        <v>551</v>
      </c>
      <c r="Y635" s="251" t="s">
        <v>552</v>
      </c>
      <c r="Z635" s="251" t="s">
        <v>564</v>
      </c>
      <c r="AA635" s="251" t="s">
        <v>565</v>
      </c>
      <c r="AB635" s="251" t="s">
        <v>569</v>
      </c>
      <c r="AC635" s="251" t="s">
        <v>570</v>
      </c>
      <c r="AD635" s="251" t="s">
        <v>603</v>
      </c>
      <c r="AE635" s="255">
        <v>6154</v>
      </c>
      <c r="AF635" s="251" t="str">
        <f t="shared" si="30"/>
        <v>5.</v>
      </c>
      <c r="AG635" s="251" t="str">
        <f t="shared" si="30"/>
        <v>2.</v>
      </c>
      <c r="AH635" s="251" t="str">
        <f t="shared" si="30"/>
        <v>3.</v>
      </c>
      <c r="AI635" s="251" t="str">
        <f t="shared" si="29"/>
        <v>2.</v>
      </c>
      <c r="AJ635" s="251" t="str">
        <f t="shared" si="29"/>
        <v>3.</v>
      </c>
      <c r="AK635" s="251" t="str">
        <f t="shared" si="29"/>
        <v>1.</v>
      </c>
      <c r="AL635" s="251" t="str">
        <f t="shared" si="29"/>
        <v>1.</v>
      </c>
      <c r="AM635" s="251" t="str">
        <f t="shared" si="31"/>
        <v>2.3.2.3.1.1.</v>
      </c>
    </row>
    <row r="636" spans="1:39">
      <c r="A636" s="251">
        <v>2022</v>
      </c>
      <c r="B636" s="251" t="s">
        <v>533</v>
      </c>
      <c r="C636" s="251" t="s">
        <v>534</v>
      </c>
      <c r="D636" s="251" t="s">
        <v>535</v>
      </c>
      <c r="E636" s="251" t="s">
        <v>536</v>
      </c>
      <c r="F636" s="251" t="s">
        <v>491</v>
      </c>
      <c r="G636" s="251" t="s">
        <v>537</v>
      </c>
      <c r="H636" s="251" t="s">
        <v>538</v>
      </c>
      <c r="I636" s="251" t="s">
        <v>706</v>
      </c>
      <c r="J636" s="251" t="s">
        <v>540</v>
      </c>
      <c r="K636" s="251" t="s">
        <v>707</v>
      </c>
      <c r="L636" s="251" t="s">
        <v>542</v>
      </c>
      <c r="M636" s="251" t="s">
        <v>543</v>
      </c>
      <c r="N636" s="251" t="s">
        <v>544</v>
      </c>
      <c r="O636" s="251" t="s">
        <v>640</v>
      </c>
      <c r="P636" s="251" t="s">
        <v>708</v>
      </c>
      <c r="Q636" s="251" t="s">
        <v>709</v>
      </c>
      <c r="R636" s="251">
        <v>2259763</v>
      </c>
      <c r="S636" s="251" t="s">
        <v>548</v>
      </c>
      <c r="T636" s="251" t="s">
        <v>549</v>
      </c>
      <c r="U636" s="251" t="s">
        <v>667</v>
      </c>
      <c r="V636" s="251" t="s">
        <v>581</v>
      </c>
      <c r="W636" s="251" t="s">
        <v>582</v>
      </c>
      <c r="X636" s="251" t="s">
        <v>551</v>
      </c>
      <c r="Y636" s="251" t="s">
        <v>552</v>
      </c>
      <c r="Z636" s="251" t="s">
        <v>564</v>
      </c>
      <c r="AA636" s="251" t="s">
        <v>565</v>
      </c>
      <c r="AB636" s="251" t="s">
        <v>569</v>
      </c>
      <c r="AC636" s="251" t="s">
        <v>570</v>
      </c>
      <c r="AD636" s="251" t="s">
        <v>571</v>
      </c>
      <c r="AE636" s="255">
        <v>2959967</v>
      </c>
      <c r="AF636" s="251" t="str">
        <f t="shared" si="30"/>
        <v>5.</v>
      </c>
      <c r="AG636" s="251" t="str">
        <f t="shared" si="30"/>
        <v>2.</v>
      </c>
      <c r="AH636" s="251" t="str">
        <f t="shared" si="30"/>
        <v>3.</v>
      </c>
      <c r="AI636" s="251" t="str">
        <f t="shared" si="29"/>
        <v>2.</v>
      </c>
      <c r="AJ636" s="251" t="str">
        <f t="shared" si="29"/>
        <v>3.</v>
      </c>
      <c r="AK636" s="251" t="str">
        <f t="shared" si="29"/>
        <v>1.</v>
      </c>
      <c r="AL636" s="251" t="str">
        <f t="shared" si="29"/>
        <v>2.</v>
      </c>
      <c r="AM636" s="251" t="str">
        <f t="shared" si="31"/>
        <v>2.3.2.3.1.2.</v>
      </c>
    </row>
    <row r="637" spans="1:39">
      <c r="A637" s="251">
        <v>2022</v>
      </c>
      <c r="B637" s="251" t="s">
        <v>533</v>
      </c>
      <c r="C637" s="251" t="s">
        <v>534</v>
      </c>
      <c r="D637" s="251" t="s">
        <v>535</v>
      </c>
      <c r="E637" s="251" t="s">
        <v>536</v>
      </c>
      <c r="F637" s="251" t="s">
        <v>491</v>
      </c>
      <c r="G637" s="251" t="s">
        <v>537</v>
      </c>
      <c r="H637" s="251" t="s">
        <v>538</v>
      </c>
      <c r="I637" s="251" t="s">
        <v>706</v>
      </c>
      <c r="J637" s="251" t="s">
        <v>540</v>
      </c>
      <c r="K637" s="251" t="s">
        <v>707</v>
      </c>
      <c r="L637" s="251" t="s">
        <v>542</v>
      </c>
      <c r="M637" s="251" t="s">
        <v>543</v>
      </c>
      <c r="N637" s="251" t="s">
        <v>544</v>
      </c>
      <c r="O637" s="251" t="s">
        <v>640</v>
      </c>
      <c r="P637" s="251" t="s">
        <v>708</v>
      </c>
      <c r="Q637" s="251" t="s">
        <v>709</v>
      </c>
      <c r="R637" s="251">
        <v>2259763</v>
      </c>
      <c r="S637" s="251" t="s">
        <v>548</v>
      </c>
      <c r="T637" s="251" t="s">
        <v>549</v>
      </c>
      <c r="U637" s="251" t="s">
        <v>667</v>
      </c>
      <c r="V637" s="251" t="s">
        <v>581</v>
      </c>
      <c r="W637" s="251" t="s">
        <v>582</v>
      </c>
      <c r="X637" s="251" t="s">
        <v>551</v>
      </c>
      <c r="Y637" s="251" t="s">
        <v>552</v>
      </c>
      <c r="Z637" s="251" t="s">
        <v>564</v>
      </c>
      <c r="AA637" s="251" t="s">
        <v>565</v>
      </c>
      <c r="AB637" s="251" t="s">
        <v>572</v>
      </c>
      <c r="AC637" s="251" t="s">
        <v>573</v>
      </c>
      <c r="AD637" s="251" t="s">
        <v>574</v>
      </c>
      <c r="AE637" s="255">
        <v>3496968</v>
      </c>
      <c r="AF637" s="251" t="str">
        <f t="shared" si="30"/>
        <v>5.</v>
      </c>
      <c r="AG637" s="251" t="str">
        <f t="shared" si="30"/>
        <v>2.</v>
      </c>
      <c r="AH637" s="251" t="str">
        <f t="shared" si="30"/>
        <v>3.</v>
      </c>
      <c r="AI637" s="251" t="str">
        <f t="shared" si="29"/>
        <v>2.</v>
      </c>
      <c r="AJ637" s="251" t="str">
        <f t="shared" si="29"/>
        <v>5.</v>
      </c>
      <c r="AK637" s="251" t="str">
        <f t="shared" si="29"/>
        <v>1.</v>
      </c>
      <c r="AL637" s="251" t="str">
        <f t="shared" si="29"/>
        <v>1.</v>
      </c>
      <c r="AM637" s="251" t="str">
        <f t="shared" si="31"/>
        <v>2.3.2.5.1.1.</v>
      </c>
    </row>
    <row r="638" spans="1:39">
      <c r="A638" s="251">
        <v>2022</v>
      </c>
      <c r="B638" s="251" t="s">
        <v>533</v>
      </c>
      <c r="C638" s="251" t="s">
        <v>534</v>
      </c>
      <c r="D638" s="251" t="s">
        <v>535</v>
      </c>
      <c r="E638" s="251" t="s">
        <v>536</v>
      </c>
      <c r="F638" s="251" t="s">
        <v>491</v>
      </c>
      <c r="G638" s="251" t="s">
        <v>537</v>
      </c>
      <c r="H638" s="251" t="s">
        <v>538</v>
      </c>
      <c r="I638" s="251" t="s">
        <v>706</v>
      </c>
      <c r="J638" s="251" t="s">
        <v>540</v>
      </c>
      <c r="K638" s="251" t="s">
        <v>707</v>
      </c>
      <c r="L638" s="251" t="s">
        <v>542</v>
      </c>
      <c r="M638" s="251" t="s">
        <v>543</v>
      </c>
      <c r="N638" s="251" t="s">
        <v>544</v>
      </c>
      <c r="O638" s="251" t="s">
        <v>640</v>
      </c>
      <c r="P638" s="251" t="s">
        <v>708</v>
      </c>
      <c r="Q638" s="251" t="s">
        <v>709</v>
      </c>
      <c r="R638" s="251">
        <v>2259763</v>
      </c>
      <c r="S638" s="251" t="s">
        <v>548</v>
      </c>
      <c r="T638" s="251" t="s">
        <v>549</v>
      </c>
      <c r="U638" s="251" t="s">
        <v>667</v>
      </c>
      <c r="V638" s="251" t="s">
        <v>581</v>
      </c>
      <c r="W638" s="251" t="s">
        <v>582</v>
      </c>
      <c r="X638" s="251" t="s">
        <v>551</v>
      </c>
      <c r="Y638" s="251" t="s">
        <v>552</v>
      </c>
      <c r="Z638" s="251" t="s">
        <v>564</v>
      </c>
      <c r="AA638" s="251" t="s">
        <v>565</v>
      </c>
      <c r="AB638" s="251" t="s">
        <v>575</v>
      </c>
      <c r="AC638" s="251" t="s">
        <v>576</v>
      </c>
      <c r="AD638" s="251" t="s">
        <v>610</v>
      </c>
      <c r="AE638" s="255">
        <v>1121</v>
      </c>
      <c r="AF638" s="251" t="str">
        <f t="shared" si="30"/>
        <v>5.</v>
      </c>
      <c r="AG638" s="251" t="str">
        <f t="shared" si="30"/>
        <v>2.</v>
      </c>
      <c r="AH638" s="251" t="str">
        <f t="shared" si="30"/>
        <v>3.</v>
      </c>
      <c r="AI638" s="251" t="str">
        <f t="shared" si="29"/>
        <v>2.</v>
      </c>
      <c r="AJ638" s="251" t="str">
        <f t="shared" si="29"/>
        <v>6.</v>
      </c>
      <c r="AK638" s="251" t="str">
        <f t="shared" si="29"/>
        <v>3.</v>
      </c>
      <c r="AL638" s="251" t="str">
        <f t="shared" si="29"/>
        <v>2.</v>
      </c>
      <c r="AM638" s="251" t="str">
        <f t="shared" si="31"/>
        <v>2.3.2.6.3.2.</v>
      </c>
    </row>
    <row r="639" spans="1:39">
      <c r="A639" s="251">
        <v>2022</v>
      </c>
      <c r="B639" s="251" t="s">
        <v>533</v>
      </c>
      <c r="C639" s="251" t="s">
        <v>534</v>
      </c>
      <c r="D639" s="251" t="s">
        <v>535</v>
      </c>
      <c r="E639" s="251" t="s">
        <v>536</v>
      </c>
      <c r="F639" s="251" t="s">
        <v>491</v>
      </c>
      <c r="G639" s="251" t="s">
        <v>537</v>
      </c>
      <c r="H639" s="251" t="s">
        <v>538</v>
      </c>
      <c r="I639" s="251" t="s">
        <v>706</v>
      </c>
      <c r="J639" s="251" t="s">
        <v>540</v>
      </c>
      <c r="K639" s="251" t="s">
        <v>707</v>
      </c>
      <c r="L639" s="251" t="s">
        <v>542</v>
      </c>
      <c r="M639" s="251" t="s">
        <v>543</v>
      </c>
      <c r="N639" s="251" t="s">
        <v>544</v>
      </c>
      <c r="O639" s="251" t="s">
        <v>640</v>
      </c>
      <c r="P639" s="251" t="s">
        <v>708</v>
      </c>
      <c r="Q639" s="251" t="s">
        <v>709</v>
      </c>
      <c r="R639" s="251">
        <v>2259763</v>
      </c>
      <c r="S639" s="251" t="s">
        <v>548</v>
      </c>
      <c r="T639" s="251" t="s">
        <v>549</v>
      </c>
      <c r="U639" s="251" t="s">
        <v>667</v>
      </c>
      <c r="V639" s="251" t="s">
        <v>581</v>
      </c>
      <c r="W639" s="251" t="s">
        <v>582</v>
      </c>
      <c r="X639" s="251" t="s">
        <v>551</v>
      </c>
      <c r="Y639" s="251" t="s">
        <v>552</v>
      </c>
      <c r="Z639" s="251" t="s">
        <v>564</v>
      </c>
      <c r="AA639" s="251" t="s">
        <v>565</v>
      </c>
      <c r="AB639" s="251" t="s">
        <v>575</v>
      </c>
      <c r="AC639" s="251" t="s">
        <v>576</v>
      </c>
      <c r="AD639" s="251" t="s">
        <v>611</v>
      </c>
      <c r="AE639" s="255">
        <v>220</v>
      </c>
      <c r="AF639" s="251" t="str">
        <f t="shared" si="30"/>
        <v>5.</v>
      </c>
      <c r="AG639" s="251" t="str">
        <f t="shared" si="30"/>
        <v>2.</v>
      </c>
      <c r="AH639" s="251" t="str">
        <f t="shared" si="30"/>
        <v>3.</v>
      </c>
      <c r="AI639" s="251" t="str">
        <f t="shared" si="29"/>
        <v>2.</v>
      </c>
      <c r="AJ639" s="251" t="str">
        <f t="shared" si="29"/>
        <v>6.</v>
      </c>
      <c r="AK639" s="251" t="str">
        <f t="shared" si="29"/>
        <v>3.</v>
      </c>
      <c r="AL639" s="251" t="str">
        <f t="shared" si="29"/>
        <v>3.</v>
      </c>
      <c r="AM639" s="251" t="str">
        <f t="shared" si="31"/>
        <v>2.3.2.6.3.3.</v>
      </c>
    </row>
    <row r="640" spans="1:39">
      <c r="A640" s="251">
        <v>2022</v>
      </c>
      <c r="B640" s="251" t="s">
        <v>533</v>
      </c>
      <c r="C640" s="251" t="s">
        <v>534</v>
      </c>
      <c r="D640" s="251" t="s">
        <v>535</v>
      </c>
      <c r="E640" s="251" t="s">
        <v>536</v>
      </c>
      <c r="F640" s="251" t="s">
        <v>491</v>
      </c>
      <c r="G640" s="251" t="s">
        <v>537</v>
      </c>
      <c r="H640" s="251" t="s">
        <v>538</v>
      </c>
      <c r="I640" s="251" t="s">
        <v>706</v>
      </c>
      <c r="J640" s="251" t="s">
        <v>540</v>
      </c>
      <c r="K640" s="251" t="s">
        <v>707</v>
      </c>
      <c r="L640" s="251" t="s">
        <v>542</v>
      </c>
      <c r="M640" s="251" t="s">
        <v>543</v>
      </c>
      <c r="N640" s="251" t="s">
        <v>544</v>
      </c>
      <c r="O640" s="251" t="s">
        <v>640</v>
      </c>
      <c r="P640" s="251" t="s">
        <v>708</v>
      </c>
      <c r="Q640" s="251" t="s">
        <v>709</v>
      </c>
      <c r="R640" s="251">
        <v>2259763</v>
      </c>
      <c r="S640" s="251" t="s">
        <v>548</v>
      </c>
      <c r="T640" s="251" t="s">
        <v>549</v>
      </c>
      <c r="U640" s="251" t="s">
        <v>667</v>
      </c>
      <c r="V640" s="251" t="s">
        <v>581</v>
      </c>
      <c r="W640" s="251" t="s">
        <v>582</v>
      </c>
      <c r="X640" s="251" t="s">
        <v>551</v>
      </c>
      <c r="Y640" s="251" t="s">
        <v>552</v>
      </c>
      <c r="Z640" s="251" t="s">
        <v>564</v>
      </c>
      <c r="AA640" s="251" t="s">
        <v>565</v>
      </c>
      <c r="AB640" s="251" t="s">
        <v>575</v>
      </c>
      <c r="AC640" s="251" t="s">
        <v>576</v>
      </c>
      <c r="AD640" s="251" t="s">
        <v>577</v>
      </c>
      <c r="AE640" s="255">
        <v>1390516</v>
      </c>
      <c r="AF640" s="251" t="str">
        <f t="shared" si="30"/>
        <v>5.</v>
      </c>
      <c r="AG640" s="251" t="str">
        <f t="shared" si="30"/>
        <v>2.</v>
      </c>
      <c r="AH640" s="251" t="str">
        <f t="shared" si="30"/>
        <v>3.</v>
      </c>
      <c r="AI640" s="251" t="str">
        <f t="shared" si="29"/>
        <v>2.</v>
      </c>
      <c r="AJ640" s="251" t="str">
        <f t="shared" si="29"/>
        <v>6.</v>
      </c>
      <c r="AK640" s="251" t="str">
        <f t="shared" si="29"/>
        <v>3.</v>
      </c>
      <c r="AL640" s="251" t="str">
        <f t="shared" si="29"/>
        <v>4.</v>
      </c>
      <c r="AM640" s="251" t="str">
        <f t="shared" si="31"/>
        <v>2.3.2.6.3.4.</v>
      </c>
    </row>
    <row r="641" spans="1:39">
      <c r="A641" s="251">
        <v>2022</v>
      </c>
      <c r="B641" s="251" t="s">
        <v>533</v>
      </c>
      <c r="C641" s="251" t="s">
        <v>534</v>
      </c>
      <c r="D641" s="251" t="s">
        <v>535</v>
      </c>
      <c r="E641" s="251" t="s">
        <v>536</v>
      </c>
      <c r="F641" s="251" t="s">
        <v>491</v>
      </c>
      <c r="G641" s="251" t="s">
        <v>537</v>
      </c>
      <c r="H641" s="251" t="s">
        <v>538</v>
      </c>
      <c r="I641" s="251" t="s">
        <v>706</v>
      </c>
      <c r="J641" s="251" t="s">
        <v>540</v>
      </c>
      <c r="K641" s="251" t="s">
        <v>707</v>
      </c>
      <c r="L641" s="251" t="s">
        <v>542</v>
      </c>
      <c r="M641" s="251" t="s">
        <v>543</v>
      </c>
      <c r="N641" s="251" t="s">
        <v>544</v>
      </c>
      <c r="O641" s="251" t="s">
        <v>640</v>
      </c>
      <c r="P641" s="251" t="s">
        <v>708</v>
      </c>
      <c r="Q641" s="251" t="s">
        <v>709</v>
      </c>
      <c r="R641" s="251">
        <v>2259763</v>
      </c>
      <c r="S641" s="251" t="s">
        <v>548</v>
      </c>
      <c r="T641" s="251" t="s">
        <v>549</v>
      </c>
      <c r="U641" s="251" t="s">
        <v>667</v>
      </c>
      <c r="V641" s="251" t="s">
        <v>581</v>
      </c>
      <c r="W641" s="251" t="s">
        <v>582</v>
      </c>
      <c r="X641" s="251" t="s">
        <v>551</v>
      </c>
      <c r="Y641" s="251" t="s">
        <v>552</v>
      </c>
      <c r="Z641" s="251" t="s">
        <v>564</v>
      </c>
      <c r="AA641" s="251" t="s">
        <v>565</v>
      </c>
      <c r="AB641" s="251" t="s">
        <v>575</v>
      </c>
      <c r="AC641" s="251" t="s">
        <v>576</v>
      </c>
      <c r="AD641" s="251" t="s">
        <v>612</v>
      </c>
      <c r="AE641" s="255">
        <v>3406</v>
      </c>
      <c r="AF641" s="251" t="str">
        <f t="shared" si="30"/>
        <v>5.</v>
      </c>
      <c r="AG641" s="251" t="str">
        <f t="shared" si="30"/>
        <v>2.</v>
      </c>
      <c r="AH641" s="251" t="str">
        <f t="shared" si="30"/>
        <v>3.</v>
      </c>
      <c r="AI641" s="251" t="str">
        <f t="shared" si="30"/>
        <v>2.</v>
      </c>
      <c r="AJ641" s="251" t="str">
        <f t="shared" si="30"/>
        <v>6.</v>
      </c>
      <c r="AK641" s="251" t="str">
        <f t="shared" si="30"/>
        <v>3.</v>
      </c>
      <c r="AL641" s="251" t="str">
        <f t="shared" si="30"/>
        <v>99</v>
      </c>
      <c r="AM641" s="251" t="str">
        <f t="shared" si="31"/>
        <v>2.3.2.6.3.99</v>
      </c>
    </row>
    <row r="642" spans="1:39">
      <c r="A642" s="251">
        <v>2022</v>
      </c>
      <c r="B642" s="251" t="s">
        <v>533</v>
      </c>
      <c r="C642" s="251" t="s">
        <v>534</v>
      </c>
      <c r="D642" s="251" t="s">
        <v>535</v>
      </c>
      <c r="E642" s="251" t="s">
        <v>536</v>
      </c>
      <c r="F642" s="251" t="s">
        <v>491</v>
      </c>
      <c r="G642" s="251" t="s">
        <v>537</v>
      </c>
      <c r="H642" s="251" t="s">
        <v>538</v>
      </c>
      <c r="I642" s="251" t="s">
        <v>706</v>
      </c>
      <c r="J642" s="251" t="s">
        <v>540</v>
      </c>
      <c r="K642" s="251" t="s">
        <v>707</v>
      </c>
      <c r="L642" s="251" t="s">
        <v>542</v>
      </c>
      <c r="M642" s="251" t="s">
        <v>543</v>
      </c>
      <c r="N642" s="251" t="s">
        <v>544</v>
      </c>
      <c r="O642" s="251" t="s">
        <v>640</v>
      </c>
      <c r="P642" s="251" t="s">
        <v>708</v>
      </c>
      <c r="Q642" s="251" t="s">
        <v>709</v>
      </c>
      <c r="R642" s="251">
        <v>2259763</v>
      </c>
      <c r="S642" s="251" t="s">
        <v>548</v>
      </c>
      <c r="T642" s="251" t="s">
        <v>549</v>
      </c>
      <c r="U642" s="251" t="s">
        <v>667</v>
      </c>
      <c r="V642" s="251" t="s">
        <v>581</v>
      </c>
      <c r="W642" s="251" t="s">
        <v>582</v>
      </c>
      <c r="X642" s="251" t="s">
        <v>551</v>
      </c>
      <c r="Y642" s="251" t="s">
        <v>552</v>
      </c>
      <c r="Z642" s="251" t="s">
        <v>564</v>
      </c>
      <c r="AA642" s="251" t="s">
        <v>565</v>
      </c>
      <c r="AB642" s="251" t="s">
        <v>613</v>
      </c>
      <c r="AC642" s="251" t="s">
        <v>614</v>
      </c>
      <c r="AD642" s="251" t="s">
        <v>614</v>
      </c>
      <c r="AE642" s="255">
        <v>5012318</v>
      </c>
      <c r="AF642" s="251" t="str">
        <f t="shared" ref="AF642:AL678" si="32">LEFT(X642,2)</f>
        <v>5.</v>
      </c>
      <c r="AG642" s="251" t="str">
        <f t="shared" si="32"/>
        <v>2.</v>
      </c>
      <c r="AH642" s="251" t="str">
        <f t="shared" si="32"/>
        <v>3.</v>
      </c>
      <c r="AI642" s="251" t="str">
        <f t="shared" si="32"/>
        <v>2.</v>
      </c>
      <c r="AJ642" s="251" t="str">
        <f t="shared" si="32"/>
        <v>8.</v>
      </c>
      <c r="AK642" s="251" t="str">
        <f t="shared" si="32"/>
        <v>1.</v>
      </c>
      <c r="AL642" s="251" t="str">
        <f t="shared" si="32"/>
        <v>1.</v>
      </c>
      <c r="AM642" s="251" t="str">
        <f t="shared" si="31"/>
        <v>2.3.2.8.1.1.</v>
      </c>
    </row>
    <row r="643" spans="1:39">
      <c r="A643" s="251">
        <v>2022</v>
      </c>
      <c r="B643" s="251" t="s">
        <v>533</v>
      </c>
      <c r="C643" s="251" t="s">
        <v>534</v>
      </c>
      <c r="D643" s="251" t="s">
        <v>535</v>
      </c>
      <c r="E643" s="251" t="s">
        <v>536</v>
      </c>
      <c r="F643" s="251" t="s">
        <v>491</v>
      </c>
      <c r="G643" s="251" t="s">
        <v>537</v>
      </c>
      <c r="H643" s="251" t="s">
        <v>538</v>
      </c>
      <c r="I643" s="251" t="s">
        <v>706</v>
      </c>
      <c r="J643" s="251" t="s">
        <v>540</v>
      </c>
      <c r="K643" s="251" t="s">
        <v>707</v>
      </c>
      <c r="L643" s="251" t="s">
        <v>542</v>
      </c>
      <c r="M643" s="251" t="s">
        <v>543</v>
      </c>
      <c r="N643" s="251" t="s">
        <v>544</v>
      </c>
      <c r="O643" s="251" t="s">
        <v>640</v>
      </c>
      <c r="P643" s="251" t="s">
        <v>708</v>
      </c>
      <c r="Q643" s="251" t="s">
        <v>709</v>
      </c>
      <c r="R643" s="251">
        <v>2259763</v>
      </c>
      <c r="S643" s="251" t="s">
        <v>548</v>
      </c>
      <c r="T643" s="251" t="s">
        <v>549</v>
      </c>
      <c r="U643" s="251" t="s">
        <v>667</v>
      </c>
      <c r="V643" s="251" t="s">
        <v>581</v>
      </c>
      <c r="W643" s="251" t="s">
        <v>582</v>
      </c>
      <c r="X643" s="251" t="s">
        <v>551</v>
      </c>
      <c r="Y643" s="251" t="s">
        <v>552</v>
      </c>
      <c r="Z643" s="251" t="s">
        <v>564</v>
      </c>
      <c r="AA643" s="251" t="s">
        <v>565</v>
      </c>
      <c r="AB643" s="251" t="s">
        <v>613</v>
      </c>
      <c r="AC643" s="251" t="s">
        <v>614</v>
      </c>
      <c r="AD643" s="251" t="s">
        <v>615</v>
      </c>
      <c r="AE643" s="255">
        <v>413019</v>
      </c>
      <c r="AF643" s="251" t="str">
        <f t="shared" si="32"/>
        <v>5.</v>
      </c>
      <c r="AG643" s="251" t="str">
        <f t="shared" si="32"/>
        <v>2.</v>
      </c>
      <c r="AH643" s="251" t="str">
        <f t="shared" si="32"/>
        <v>3.</v>
      </c>
      <c r="AI643" s="251" t="str">
        <f t="shared" si="32"/>
        <v>2.</v>
      </c>
      <c r="AJ643" s="251" t="str">
        <f t="shared" si="32"/>
        <v>8.</v>
      </c>
      <c r="AK643" s="251" t="str">
        <f t="shared" si="32"/>
        <v>1.</v>
      </c>
      <c r="AL643" s="251" t="str">
        <f t="shared" si="32"/>
        <v>2.</v>
      </c>
      <c r="AM643" s="251" t="str">
        <f t="shared" ref="AM643:AM706" si="33">CONCATENATE(AG643,AH643,AI643,AJ643,AK643,AL643)</f>
        <v>2.3.2.8.1.2.</v>
      </c>
    </row>
    <row r="644" spans="1:39">
      <c r="A644" s="251">
        <v>2022</v>
      </c>
      <c r="B644" s="251" t="s">
        <v>533</v>
      </c>
      <c r="C644" s="251" t="s">
        <v>534</v>
      </c>
      <c r="D644" s="251" t="s">
        <v>535</v>
      </c>
      <c r="E644" s="251" t="s">
        <v>536</v>
      </c>
      <c r="F644" s="251" t="s">
        <v>491</v>
      </c>
      <c r="G644" s="251" t="s">
        <v>537</v>
      </c>
      <c r="H644" s="251" t="s">
        <v>538</v>
      </c>
      <c r="I644" s="251" t="s">
        <v>706</v>
      </c>
      <c r="J644" s="251" t="s">
        <v>540</v>
      </c>
      <c r="K644" s="251" t="s">
        <v>707</v>
      </c>
      <c r="L644" s="251" t="s">
        <v>542</v>
      </c>
      <c r="M644" s="251" t="s">
        <v>543</v>
      </c>
      <c r="N644" s="251" t="s">
        <v>544</v>
      </c>
      <c r="O644" s="251" t="s">
        <v>640</v>
      </c>
      <c r="P644" s="251" t="s">
        <v>708</v>
      </c>
      <c r="Q644" s="251" t="s">
        <v>709</v>
      </c>
      <c r="R644" s="251">
        <v>2259763</v>
      </c>
      <c r="S644" s="251" t="s">
        <v>548</v>
      </c>
      <c r="T644" s="251" t="s">
        <v>549</v>
      </c>
      <c r="U644" s="251" t="s">
        <v>667</v>
      </c>
      <c r="V644" s="251" t="s">
        <v>581</v>
      </c>
      <c r="W644" s="251" t="s">
        <v>582</v>
      </c>
      <c r="X644" s="251" t="s">
        <v>551</v>
      </c>
      <c r="Y644" s="251" t="s">
        <v>552</v>
      </c>
      <c r="Z644" s="251" t="s">
        <v>564</v>
      </c>
      <c r="AA644" s="251" t="s">
        <v>565</v>
      </c>
      <c r="AB644" s="251" t="s">
        <v>613</v>
      </c>
      <c r="AC644" s="251" t="s">
        <v>614</v>
      </c>
      <c r="AD644" s="251" t="s">
        <v>616</v>
      </c>
      <c r="AE644" s="255">
        <v>153000</v>
      </c>
      <c r="AF644" s="251" t="str">
        <f t="shared" si="32"/>
        <v>5.</v>
      </c>
      <c r="AG644" s="251" t="str">
        <f t="shared" si="32"/>
        <v>2.</v>
      </c>
      <c r="AH644" s="251" t="str">
        <f t="shared" si="32"/>
        <v>3.</v>
      </c>
      <c r="AI644" s="251" t="str">
        <f t="shared" si="32"/>
        <v>2.</v>
      </c>
      <c r="AJ644" s="251" t="str">
        <f t="shared" si="32"/>
        <v>8.</v>
      </c>
      <c r="AK644" s="251" t="str">
        <f t="shared" si="32"/>
        <v>1.</v>
      </c>
      <c r="AL644" s="251" t="str">
        <f t="shared" si="32"/>
        <v>4.</v>
      </c>
      <c r="AM644" s="251" t="str">
        <f t="shared" si="33"/>
        <v>2.3.2.8.1.4.</v>
      </c>
    </row>
    <row r="645" spans="1:39">
      <c r="A645" s="251">
        <v>2022</v>
      </c>
      <c r="B645" s="251" t="s">
        <v>533</v>
      </c>
      <c r="C645" s="251" t="s">
        <v>534</v>
      </c>
      <c r="D645" s="251" t="s">
        <v>535</v>
      </c>
      <c r="E645" s="251" t="s">
        <v>536</v>
      </c>
      <c r="F645" s="251" t="s">
        <v>491</v>
      </c>
      <c r="G645" s="251" t="s">
        <v>537</v>
      </c>
      <c r="H645" s="251" t="s">
        <v>538</v>
      </c>
      <c r="I645" s="251" t="s">
        <v>706</v>
      </c>
      <c r="J645" s="251" t="s">
        <v>540</v>
      </c>
      <c r="K645" s="251" t="s">
        <v>707</v>
      </c>
      <c r="L645" s="251" t="s">
        <v>542</v>
      </c>
      <c r="M645" s="251" t="s">
        <v>543</v>
      </c>
      <c r="N645" s="251" t="s">
        <v>544</v>
      </c>
      <c r="O645" s="251" t="s">
        <v>640</v>
      </c>
      <c r="P645" s="251" t="s">
        <v>708</v>
      </c>
      <c r="Q645" s="251" t="s">
        <v>709</v>
      </c>
      <c r="R645" s="251">
        <v>2259763</v>
      </c>
      <c r="S645" s="251" t="s">
        <v>548</v>
      </c>
      <c r="T645" s="251" t="s">
        <v>549</v>
      </c>
      <c r="U645" s="251" t="s">
        <v>667</v>
      </c>
      <c r="V645" s="251" t="s">
        <v>581</v>
      </c>
      <c r="W645" s="251" t="s">
        <v>582</v>
      </c>
      <c r="X645" s="251" t="s">
        <v>551</v>
      </c>
      <c r="Y645" s="251" t="s">
        <v>552</v>
      </c>
      <c r="Z645" s="251" t="s">
        <v>617</v>
      </c>
      <c r="AA645" s="251" t="s">
        <v>618</v>
      </c>
      <c r="AB645" s="251" t="s">
        <v>619</v>
      </c>
      <c r="AC645" s="251" t="s">
        <v>620</v>
      </c>
      <c r="AD645" s="251" t="s">
        <v>621</v>
      </c>
      <c r="AE645" s="255">
        <v>77979</v>
      </c>
      <c r="AF645" s="251" t="str">
        <f t="shared" si="32"/>
        <v>5.</v>
      </c>
      <c r="AG645" s="251" t="str">
        <f t="shared" si="32"/>
        <v>2.</v>
      </c>
      <c r="AH645" s="251" t="str">
        <f t="shared" si="32"/>
        <v>5.</v>
      </c>
      <c r="AI645" s="251" t="str">
        <f t="shared" si="32"/>
        <v>4.</v>
      </c>
      <c r="AJ645" s="251" t="str">
        <f t="shared" si="32"/>
        <v>3.</v>
      </c>
      <c r="AK645" s="251" t="str">
        <f t="shared" si="32"/>
        <v>2.</v>
      </c>
      <c r="AL645" s="251" t="str">
        <f t="shared" si="32"/>
        <v>1.</v>
      </c>
      <c r="AM645" s="251" t="str">
        <f t="shared" si="33"/>
        <v>2.5.4.3.2.1.</v>
      </c>
    </row>
    <row r="646" spans="1:39">
      <c r="A646" s="251">
        <v>2022</v>
      </c>
      <c r="B646" s="251" t="s">
        <v>533</v>
      </c>
      <c r="C646" s="251" t="s">
        <v>534</v>
      </c>
      <c r="D646" s="251" t="s">
        <v>535</v>
      </c>
      <c r="E646" s="251" t="s">
        <v>536</v>
      </c>
      <c r="F646" s="251" t="s">
        <v>491</v>
      </c>
      <c r="G646" s="251" t="s">
        <v>537</v>
      </c>
      <c r="H646" s="251" t="s">
        <v>538</v>
      </c>
      <c r="I646" s="251" t="s">
        <v>706</v>
      </c>
      <c r="J646" s="251" t="s">
        <v>540</v>
      </c>
      <c r="K646" s="251" t="s">
        <v>707</v>
      </c>
      <c r="L646" s="251" t="s">
        <v>542</v>
      </c>
      <c r="M646" s="251" t="s">
        <v>543</v>
      </c>
      <c r="N646" s="251" t="s">
        <v>544</v>
      </c>
      <c r="O646" s="251" t="s">
        <v>693</v>
      </c>
      <c r="P646" s="251" t="s">
        <v>708</v>
      </c>
      <c r="Q646" s="251" t="s">
        <v>709</v>
      </c>
      <c r="R646" s="251">
        <v>566441</v>
      </c>
      <c r="S646" s="251" t="s">
        <v>548</v>
      </c>
      <c r="T646" s="251" t="s">
        <v>549</v>
      </c>
      <c r="U646" s="251" t="s">
        <v>719</v>
      </c>
      <c r="V646" s="251" t="s">
        <v>581</v>
      </c>
      <c r="W646" s="251" t="s">
        <v>582</v>
      </c>
      <c r="X646" s="251" t="s">
        <v>551</v>
      </c>
      <c r="Y646" s="251" t="s">
        <v>552</v>
      </c>
      <c r="Z646" s="251" t="s">
        <v>553</v>
      </c>
      <c r="AA646" s="251" t="s">
        <v>554</v>
      </c>
      <c r="AB646" s="251" t="s">
        <v>555</v>
      </c>
      <c r="AC646" s="251" t="s">
        <v>555</v>
      </c>
      <c r="AD646" s="251" t="s">
        <v>556</v>
      </c>
      <c r="AE646" s="255">
        <v>1898424</v>
      </c>
      <c r="AF646" s="251" t="str">
        <f t="shared" si="32"/>
        <v>5.</v>
      </c>
      <c r="AG646" s="251" t="str">
        <f t="shared" si="32"/>
        <v>2.</v>
      </c>
      <c r="AH646" s="251" t="str">
        <f t="shared" si="32"/>
        <v>1.</v>
      </c>
      <c r="AI646" s="251" t="str">
        <f t="shared" si="32"/>
        <v>1.</v>
      </c>
      <c r="AJ646" s="251" t="str">
        <f t="shared" si="32"/>
        <v>1.</v>
      </c>
      <c r="AK646" s="251" t="str">
        <f t="shared" si="32"/>
        <v>1.</v>
      </c>
      <c r="AL646" s="251" t="str">
        <f t="shared" si="32"/>
        <v>4.</v>
      </c>
      <c r="AM646" s="251" t="str">
        <f t="shared" si="33"/>
        <v>2.1.1.1.1.4.</v>
      </c>
    </row>
    <row r="647" spans="1:39">
      <c r="A647" s="251">
        <v>2022</v>
      </c>
      <c r="B647" s="251" t="s">
        <v>533</v>
      </c>
      <c r="C647" s="251" t="s">
        <v>534</v>
      </c>
      <c r="D647" s="251" t="s">
        <v>535</v>
      </c>
      <c r="E647" s="251" t="s">
        <v>536</v>
      </c>
      <c r="F647" s="251" t="s">
        <v>491</v>
      </c>
      <c r="G647" s="251" t="s">
        <v>537</v>
      </c>
      <c r="H647" s="251" t="s">
        <v>538</v>
      </c>
      <c r="I647" s="251" t="s">
        <v>706</v>
      </c>
      <c r="J647" s="251" t="s">
        <v>540</v>
      </c>
      <c r="K647" s="251" t="s">
        <v>707</v>
      </c>
      <c r="L647" s="251" t="s">
        <v>542</v>
      </c>
      <c r="M647" s="251" t="s">
        <v>543</v>
      </c>
      <c r="N647" s="251" t="s">
        <v>544</v>
      </c>
      <c r="O647" s="251" t="s">
        <v>693</v>
      </c>
      <c r="P647" s="251" t="s">
        <v>708</v>
      </c>
      <c r="Q647" s="251" t="s">
        <v>709</v>
      </c>
      <c r="R647" s="251">
        <v>566441</v>
      </c>
      <c r="S647" s="251" t="s">
        <v>548</v>
      </c>
      <c r="T647" s="251" t="s">
        <v>549</v>
      </c>
      <c r="U647" s="251" t="s">
        <v>719</v>
      </c>
      <c r="V647" s="251" t="s">
        <v>581</v>
      </c>
      <c r="W647" s="251" t="s">
        <v>582</v>
      </c>
      <c r="X647" s="251" t="s">
        <v>551</v>
      </c>
      <c r="Y647" s="251" t="s">
        <v>552</v>
      </c>
      <c r="Z647" s="251" t="s">
        <v>553</v>
      </c>
      <c r="AA647" s="251" t="s">
        <v>554</v>
      </c>
      <c r="AB647" s="251" t="s">
        <v>557</v>
      </c>
      <c r="AC647" s="251" t="s">
        <v>558</v>
      </c>
      <c r="AD647" s="251" t="s">
        <v>559</v>
      </c>
      <c r="AE647" s="255">
        <v>308994</v>
      </c>
      <c r="AF647" s="251" t="str">
        <f t="shared" si="32"/>
        <v>5.</v>
      </c>
      <c r="AG647" s="251" t="str">
        <f t="shared" si="32"/>
        <v>2.</v>
      </c>
      <c r="AH647" s="251" t="str">
        <f t="shared" si="32"/>
        <v>1.</v>
      </c>
      <c r="AI647" s="251" t="str">
        <f t="shared" si="32"/>
        <v>1.</v>
      </c>
      <c r="AJ647" s="251" t="str">
        <f t="shared" si="32"/>
        <v>9.</v>
      </c>
      <c r="AK647" s="251" t="str">
        <f t="shared" si="32"/>
        <v>1.</v>
      </c>
      <c r="AL647" s="251" t="str">
        <f t="shared" si="32"/>
        <v>1.</v>
      </c>
      <c r="AM647" s="251" t="str">
        <f t="shared" si="33"/>
        <v>2.1.1.9.1.1.</v>
      </c>
    </row>
    <row r="648" spans="1:39">
      <c r="A648" s="251">
        <v>2022</v>
      </c>
      <c r="B648" s="251" t="s">
        <v>533</v>
      </c>
      <c r="C648" s="251" t="s">
        <v>534</v>
      </c>
      <c r="D648" s="251" t="s">
        <v>535</v>
      </c>
      <c r="E648" s="251" t="s">
        <v>536</v>
      </c>
      <c r="F648" s="251" t="s">
        <v>491</v>
      </c>
      <c r="G648" s="251" t="s">
        <v>537</v>
      </c>
      <c r="H648" s="251" t="s">
        <v>538</v>
      </c>
      <c r="I648" s="251" t="s">
        <v>706</v>
      </c>
      <c r="J648" s="251" t="s">
        <v>540</v>
      </c>
      <c r="K648" s="251" t="s">
        <v>707</v>
      </c>
      <c r="L648" s="251" t="s">
        <v>542</v>
      </c>
      <c r="M648" s="251" t="s">
        <v>543</v>
      </c>
      <c r="N648" s="251" t="s">
        <v>544</v>
      </c>
      <c r="O648" s="251" t="s">
        <v>693</v>
      </c>
      <c r="P648" s="251" t="s">
        <v>708</v>
      </c>
      <c r="Q648" s="251" t="s">
        <v>709</v>
      </c>
      <c r="R648" s="251">
        <v>566441</v>
      </c>
      <c r="S648" s="251" t="s">
        <v>548</v>
      </c>
      <c r="T648" s="251" t="s">
        <v>549</v>
      </c>
      <c r="U648" s="251" t="s">
        <v>719</v>
      </c>
      <c r="V648" s="251" t="s">
        <v>581</v>
      </c>
      <c r="W648" s="251" t="s">
        <v>582</v>
      </c>
      <c r="X648" s="251" t="s">
        <v>551</v>
      </c>
      <c r="Y648" s="251" t="s">
        <v>552</v>
      </c>
      <c r="Z648" s="251" t="s">
        <v>553</v>
      </c>
      <c r="AA648" s="251" t="s">
        <v>554</v>
      </c>
      <c r="AB648" s="251" t="s">
        <v>557</v>
      </c>
      <c r="AC648" s="251" t="s">
        <v>558</v>
      </c>
      <c r="AD648" s="251" t="s">
        <v>560</v>
      </c>
      <c r="AE648" s="255">
        <v>35740</v>
      </c>
      <c r="AF648" s="251" t="str">
        <f t="shared" si="32"/>
        <v>5.</v>
      </c>
      <c r="AG648" s="251" t="str">
        <f t="shared" si="32"/>
        <v>2.</v>
      </c>
      <c r="AH648" s="251" t="str">
        <f t="shared" si="32"/>
        <v>1.</v>
      </c>
      <c r="AI648" s="251" t="str">
        <f t="shared" si="32"/>
        <v>1.</v>
      </c>
      <c r="AJ648" s="251" t="str">
        <f t="shared" si="32"/>
        <v>9.</v>
      </c>
      <c r="AK648" s="251" t="str">
        <f t="shared" si="32"/>
        <v>1.</v>
      </c>
      <c r="AL648" s="251" t="str">
        <f t="shared" si="32"/>
        <v>3.</v>
      </c>
      <c r="AM648" s="251" t="str">
        <f t="shared" si="33"/>
        <v>2.1.1.9.1.3.</v>
      </c>
    </row>
    <row r="649" spans="1:39">
      <c r="A649" s="251">
        <v>2022</v>
      </c>
      <c r="B649" s="251" t="s">
        <v>533</v>
      </c>
      <c r="C649" s="251" t="s">
        <v>534</v>
      </c>
      <c r="D649" s="251" t="s">
        <v>535</v>
      </c>
      <c r="E649" s="251" t="s">
        <v>536</v>
      </c>
      <c r="F649" s="251" t="s">
        <v>491</v>
      </c>
      <c r="G649" s="251" t="s">
        <v>537</v>
      </c>
      <c r="H649" s="251" t="s">
        <v>538</v>
      </c>
      <c r="I649" s="251" t="s">
        <v>706</v>
      </c>
      <c r="J649" s="251" t="s">
        <v>540</v>
      </c>
      <c r="K649" s="251" t="s">
        <v>707</v>
      </c>
      <c r="L649" s="251" t="s">
        <v>542</v>
      </c>
      <c r="M649" s="251" t="s">
        <v>543</v>
      </c>
      <c r="N649" s="251" t="s">
        <v>544</v>
      </c>
      <c r="O649" s="251" t="s">
        <v>693</v>
      </c>
      <c r="P649" s="251" t="s">
        <v>708</v>
      </c>
      <c r="Q649" s="251" t="s">
        <v>709</v>
      </c>
      <c r="R649" s="251">
        <v>566441</v>
      </c>
      <c r="S649" s="251" t="s">
        <v>548</v>
      </c>
      <c r="T649" s="251" t="s">
        <v>549</v>
      </c>
      <c r="U649" s="251" t="s">
        <v>719</v>
      </c>
      <c r="V649" s="251" t="s">
        <v>581</v>
      </c>
      <c r="W649" s="251" t="s">
        <v>582</v>
      </c>
      <c r="X649" s="251" t="s">
        <v>551</v>
      </c>
      <c r="Y649" s="251" t="s">
        <v>552</v>
      </c>
      <c r="Z649" s="251" t="s">
        <v>553</v>
      </c>
      <c r="AA649" s="251" t="s">
        <v>554</v>
      </c>
      <c r="AB649" s="251" t="s">
        <v>557</v>
      </c>
      <c r="AC649" s="251" t="s">
        <v>583</v>
      </c>
      <c r="AD649" s="251" t="s">
        <v>584</v>
      </c>
      <c r="AE649" s="255">
        <v>180246</v>
      </c>
      <c r="AF649" s="251" t="str">
        <f t="shared" si="32"/>
        <v>5.</v>
      </c>
      <c r="AG649" s="251" t="str">
        <f t="shared" si="32"/>
        <v>2.</v>
      </c>
      <c r="AH649" s="251" t="str">
        <f t="shared" si="32"/>
        <v>1.</v>
      </c>
      <c r="AI649" s="251" t="str">
        <f t="shared" si="32"/>
        <v>1.</v>
      </c>
      <c r="AJ649" s="251" t="str">
        <f t="shared" si="32"/>
        <v>9.</v>
      </c>
      <c r="AK649" s="251" t="str">
        <f t="shared" si="32"/>
        <v>2.</v>
      </c>
      <c r="AL649" s="251" t="str">
        <f t="shared" si="32"/>
        <v>1.</v>
      </c>
      <c r="AM649" s="251" t="str">
        <f t="shared" si="33"/>
        <v>2.1.1.9.2.1.</v>
      </c>
    </row>
    <row r="650" spans="1:39">
      <c r="A650" s="251">
        <v>2022</v>
      </c>
      <c r="B650" s="251" t="s">
        <v>533</v>
      </c>
      <c r="C650" s="251" t="s">
        <v>534</v>
      </c>
      <c r="D650" s="251" t="s">
        <v>535</v>
      </c>
      <c r="E650" s="251" t="s">
        <v>536</v>
      </c>
      <c r="F650" s="251" t="s">
        <v>491</v>
      </c>
      <c r="G650" s="251" t="s">
        <v>537</v>
      </c>
      <c r="H650" s="251" t="s">
        <v>538</v>
      </c>
      <c r="I650" s="251" t="s">
        <v>706</v>
      </c>
      <c r="J650" s="251" t="s">
        <v>540</v>
      </c>
      <c r="K650" s="251" t="s">
        <v>707</v>
      </c>
      <c r="L650" s="251" t="s">
        <v>542</v>
      </c>
      <c r="M650" s="251" t="s">
        <v>543</v>
      </c>
      <c r="N650" s="251" t="s">
        <v>544</v>
      </c>
      <c r="O650" s="251" t="s">
        <v>693</v>
      </c>
      <c r="P650" s="251" t="s">
        <v>708</v>
      </c>
      <c r="Q650" s="251" t="s">
        <v>709</v>
      </c>
      <c r="R650" s="251">
        <v>566441</v>
      </c>
      <c r="S650" s="251" t="s">
        <v>548</v>
      </c>
      <c r="T650" s="251" t="s">
        <v>549</v>
      </c>
      <c r="U650" s="251" t="s">
        <v>719</v>
      </c>
      <c r="V650" s="251" t="s">
        <v>581</v>
      </c>
      <c r="W650" s="251" t="s">
        <v>582</v>
      </c>
      <c r="X650" s="251" t="s">
        <v>551</v>
      </c>
      <c r="Y650" s="251" t="s">
        <v>552</v>
      </c>
      <c r="Z650" s="251" t="s">
        <v>553</v>
      </c>
      <c r="AA650" s="251" t="s">
        <v>554</v>
      </c>
      <c r="AB650" s="251" t="s">
        <v>557</v>
      </c>
      <c r="AC650" s="251" t="s">
        <v>585</v>
      </c>
      <c r="AD650" s="251" t="s">
        <v>586</v>
      </c>
      <c r="AE650" s="255">
        <v>27809</v>
      </c>
      <c r="AF650" s="251" t="str">
        <f t="shared" si="32"/>
        <v>5.</v>
      </c>
      <c r="AG650" s="251" t="str">
        <f t="shared" si="32"/>
        <v>2.</v>
      </c>
      <c r="AH650" s="251" t="str">
        <f t="shared" si="32"/>
        <v>1.</v>
      </c>
      <c r="AI650" s="251" t="str">
        <f t="shared" si="32"/>
        <v>1.</v>
      </c>
      <c r="AJ650" s="251" t="str">
        <f t="shared" si="32"/>
        <v>9.</v>
      </c>
      <c r="AK650" s="251" t="str">
        <f t="shared" si="32"/>
        <v>3.</v>
      </c>
      <c r="AL650" s="251" t="str">
        <f t="shared" si="32"/>
        <v>99</v>
      </c>
      <c r="AM650" s="251" t="str">
        <f t="shared" si="33"/>
        <v>2.1.1.9.3.99</v>
      </c>
    </row>
    <row r="651" spans="1:39">
      <c r="A651" s="251">
        <v>2022</v>
      </c>
      <c r="B651" s="251" t="s">
        <v>533</v>
      </c>
      <c r="C651" s="251" t="s">
        <v>534</v>
      </c>
      <c r="D651" s="251" t="s">
        <v>535</v>
      </c>
      <c r="E651" s="251" t="s">
        <v>536</v>
      </c>
      <c r="F651" s="251" t="s">
        <v>491</v>
      </c>
      <c r="G651" s="251" t="s">
        <v>537</v>
      </c>
      <c r="H651" s="251" t="s">
        <v>538</v>
      </c>
      <c r="I651" s="251" t="s">
        <v>706</v>
      </c>
      <c r="J651" s="251" t="s">
        <v>540</v>
      </c>
      <c r="K651" s="251" t="s">
        <v>707</v>
      </c>
      <c r="L651" s="251" t="s">
        <v>542</v>
      </c>
      <c r="M651" s="251" t="s">
        <v>543</v>
      </c>
      <c r="N651" s="251" t="s">
        <v>544</v>
      </c>
      <c r="O651" s="251" t="s">
        <v>693</v>
      </c>
      <c r="P651" s="251" t="s">
        <v>708</v>
      </c>
      <c r="Q651" s="251" t="s">
        <v>709</v>
      </c>
      <c r="R651" s="251">
        <v>566441</v>
      </c>
      <c r="S651" s="251" t="s">
        <v>548</v>
      </c>
      <c r="T651" s="251" t="s">
        <v>549</v>
      </c>
      <c r="U651" s="251" t="s">
        <v>719</v>
      </c>
      <c r="V651" s="251" t="s">
        <v>581</v>
      </c>
      <c r="W651" s="251" t="s">
        <v>582</v>
      </c>
      <c r="X651" s="251" t="s">
        <v>551</v>
      </c>
      <c r="Y651" s="251" t="s">
        <v>552</v>
      </c>
      <c r="Z651" s="251" t="s">
        <v>553</v>
      </c>
      <c r="AA651" s="251" t="s">
        <v>561</v>
      </c>
      <c r="AB651" s="251" t="s">
        <v>562</v>
      </c>
      <c r="AC651" s="251" t="s">
        <v>562</v>
      </c>
      <c r="AD651" s="251" t="s">
        <v>563</v>
      </c>
      <c r="AE651" s="255">
        <v>166857</v>
      </c>
      <c r="AF651" s="251" t="str">
        <f t="shared" si="32"/>
        <v>5.</v>
      </c>
      <c r="AG651" s="251" t="str">
        <f t="shared" si="32"/>
        <v>2.</v>
      </c>
      <c r="AH651" s="251" t="str">
        <f t="shared" si="32"/>
        <v>1.</v>
      </c>
      <c r="AI651" s="251" t="str">
        <f t="shared" si="32"/>
        <v>3.</v>
      </c>
      <c r="AJ651" s="251" t="str">
        <f t="shared" si="32"/>
        <v>1.</v>
      </c>
      <c r="AK651" s="251" t="str">
        <f t="shared" si="32"/>
        <v>1.</v>
      </c>
      <c r="AL651" s="251" t="str">
        <f t="shared" si="32"/>
        <v>5.</v>
      </c>
      <c r="AM651" s="251" t="str">
        <f t="shared" si="33"/>
        <v>2.1.3.1.1.5.</v>
      </c>
    </row>
    <row r="652" spans="1:39">
      <c r="A652" s="251">
        <v>2022</v>
      </c>
      <c r="B652" s="251" t="s">
        <v>533</v>
      </c>
      <c r="C652" s="251" t="s">
        <v>534</v>
      </c>
      <c r="D652" s="251" t="s">
        <v>535</v>
      </c>
      <c r="E652" s="251" t="s">
        <v>536</v>
      </c>
      <c r="F652" s="251" t="s">
        <v>491</v>
      </c>
      <c r="G652" s="251" t="s">
        <v>537</v>
      </c>
      <c r="H652" s="251" t="s">
        <v>538</v>
      </c>
      <c r="I652" s="251" t="s">
        <v>706</v>
      </c>
      <c r="J652" s="251" t="s">
        <v>540</v>
      </c>
      <c r="K652" s="251" t="s">
        <v>707</v>
      </c>
      <c r="L652" s="251" t="s">
        <v>542</v>
      </c>
      <c r="M652" s="251" t="s">
        <v>543</v>
      </c>
      <c r="N652" s="251" t="s">
        <v>544</v>
      </c>
      <c r="O652" s="251" t="s">
        <v>693</v>
      </c>
      <c r="P652" s="251" t="s">
        <v>708</v>
      </c>
      <c r="Q652" s="251" t="s">
        <v>709</v>
      </c>
      <c r="R652" s="251">
        <v>566441</v>
      </c>
      <c r="S652" s="251" t="s">
        <v>548</v>
      </c>
      <c r="T652" s="251" t="s">
        <v>549</v>
      </c>
      <c r="U652" s="251" t="s">
        <v>719</v>
      </c>
      <c r="V652" s="251" t="s">
        <v>581</v>
      </c>
      <c r="W652" s="251" t="s">
        <v>582</v>
      </c>
      <c r="X652" s="251" t="s">
        <v>551</v>
      </c>
      <c r="Y652" s="251" t="s">
        <v>552</v>
      </c>
      <c r="Z652" s="251" t="s">
        <v>564</v>
      </c>
      <c r="AA652" s="251" t="s">
        <v>565</v>
      </c>
      <c r="AB652" s="251" t="s">
        <v>594</v>
      </c>
      <c r="AC652" s="251" t="s">
        <v>595</v>
      </c>
      <c r="AD652" s="251" t="s">
        <v>596</v>
      </c>
      <c r="AE652" s="255">
        <v>50</v>
      </c>
      <c r="AF652" s="251" t="str">
        <f t="shared" si="32"/>
        <v>5.</v>
      </c>
      <c r="AG652" s="251" t="str">
        <f t="shared" si="32"/>
        <v>2.</v>
      </c>
      <c r="AH652" s="251" t="str">
        <f t="shared" si="32"/>
        <v>3.</v>
      </c>
      <c r="AI652" s="251" t="str">
        <f t="shared" si="32"/>
        <v>2.</v>
      </c>
      <c r="AJ652" s="251" t="str">
        <f t="shared" si="32"/>
        <v>1.</v>
      </c>
      <c r="AK652" s="251" t="str">
        <f t="shared" si="32"/>
        <v>2.</v>
      </c>
      <c r="AL652" s="251" t="str">
        <f t="shared" si="32"/>
        <v>99</v>
      </c>
      <c r="AM652" s="251" t="str">
        <f t="shared" si="33"/>
        <v>2.3.2.1.2.99</v>
      </c>
    </row>
    <row r="653" spans="1:39">
      <c r="A653" s="251">
        <v>2022</v>
      </c>
      <c r="B653" s="251" t="s">
        <v>533</v>
      </c>
      <c r="C653" s="251" t="s">
        <v>534</v>
      </c>
      <c r="D653" s="251" t="s">
        <v>535</v>
      </c>
      <c r="E653" s="251" t="s">
        <v>536</v>
      </c>
      <c r="F653" s="251" t="s">
        <v>491</v>
      </c>
      <c r="G653" s="251" t="s">
        <v>537</v>
      </c>
      <c r="H653" s="251" t="s">
        <v>538</v>
      </c>
      <c r="I653" s="251" t="s">
        <v>706</v>
      </c>
      <c r="J653" s="251" t="s">
        <v>540</v>
      </c>
      <c r="K653" s="251" t="s">
        <v>707</v>
      </c>
      <c r="L653" s="251" t="s">
        <v>542</v>
      </c>
      <c r="M653" s="251" t="s">
        <v>543</v>
      </c>
      <c r="N653" s="251" t="s">
        <v>544</v>
      </c>
      <c r="O653" s="251" t="s">
        <v>693</v>
      </c>
      <c r="P653" s="251" t="s">
        <v>708</v>
      </c>
      <c r="Q653" s="251" t="s">
        <v>709</v>
      </c>
      <c r="R653" s="251">
        <v>566441</v>
      </c>
      <c r="S653" s="251" t="s">
        <v>548</v>
      </c>
      <c r="T653" s="251" t="s">
        <v>549</v>
      </c>
      <c r="U653" s="251" t="s">
        <v>719</v>
      </c>
      <c r="V653" s="251" t="s">
        <v>581</v>
      </c>
      <c r="W653" s="251" t="s">
        <v>582</v>
      </c>
      <c r="X653" s="251" t="s">
        <v>551</v>
      </c>
      <c r="Y653" s="251" t="s">
        <v>552</v>
      </c>
      <c r="Z653" s="251" t="s">
        <v>564</v>
      </c>
      <c r="AA653" s="251" t="s">
        <v>565</v>
      </c>
      <c r="AB653" s="251" t="s">
        <v>566</v>
      </c>
      <c r="AC653" s="251" t="s">
        <v>597</v>
      </c>
      <c r="AD653" s="251" t="s">
        <v>598</v>
      </c>
      <c r="AE653" s="255">
        <v>63110</v>
      </c>
      <c r="AF653" s="251" t="str">
        <f t="shared" si="32"/>
        <v>5.</v>
      </c>
      <c r="AG653" s="251" t="str">
        <f t="shared" si="32"/>
        <v>2.</v>
      </c>
      <c r="AH653" s="251" t="str">
        <f t="shared" si="32"/>
        <v>3.</v>
      </c>
      <c r="AI653" s="251" t="str">
        <f t="shared" si="32"/>
        <v>2.</v>
      </c>
      <c r="AJ653" s="251" t="str">
        <f t="shared" si="32"/>
        <v>2.</v>
      </c>
      <c r="AK653" s="251" t="str">
        <f t="shared" si="32"/>
        <v>1.</v>
      </c>
      <c r="AL653" s="251" t="str">
        <f t="shared" si="32"/>
        <v>1.</v>
      </c>
      <c r="AM653" s="251" t="str">
        <f t="shared" si="33"/>
        <v>2.3.2.2.1.1.</v>
      </c>
    </row>
    <row r="654" spans="1:39">
      <c r="A654" s="251">
        <v>2022</v>
      </c>
      <c r="B654" s="251" t="s">
        <v>533</v>
      </c>
      <c r="C654" s="251" t="s">
        <v>534</v>
      </c>
      <c r="D654" s="251" t="s">
        <v>535</v>
      </c>
      <c r="E654" s="251" t="s">
        <v>536</v>
      </c>
      <c r="F654" s="251" t="s">
        <v>491</v>
      </c>
      <c r="G654" s="251" t="s">
        <v>537</v>
      </c>
      <c r="H654" s="251" t="s">
        <v>538</v>
      </c>
      <c r="I654" s="251" t="s">
        <v>706</v>
      </c>
      <c r="J654" s="251" t="s">
        <v>540</v>
      </c>
      <c r="K654" s="251" t="s">
        <v>707</v>
      </c>
      <c r="L654" s="251" t="s">
        <v>542</v>
      </c>
      <c r="M654" s="251" t="s">
        <v>543</v>
      </c>
      <c r="N654" s="251" t="s">
        <v>544</v>
      </c>
      <c r="O654" s="251" t="s">
        <v>693</v>
      </c>
      <c r="P654" s="251" t="s">
        <v>708</v>
      </c>
      <c r="Q654" s="251" t="s">
        <v>709</v>
      </c>
      <c r="R654" s="251">
        <v>566441</v>
      </c>
      <c r="S654" s="251" t="s">
        <v>548</v>
      </c>
      <c r="T654" s="251" t="s">
        <v>549</v>
      </c>
      <c r="U654" s="251" t="s">
        <v>719</v>
      </c>
      <c r="V654" s="251" t="s">
        <v>581</v>
      </c>
      <c r="W654" s="251" t="s">
        <v>582</v>
      </c>
      <c r="X654" s="251" t="s">
        <v>551</v>
      </c>
      <c r="Y654" s="251" t="s">
        <v>552</v>
      </c>
      <c r="Z654" s="251" t="s">
        <v>564</v>
      </c>
      <c r="AA654" s="251" t="s">
        <v>565</v>
      </c>
      <c r="AB654" s="251" t="s">
        <v>566</v>
      </c>
      <c r="AC654" s="251" t="s">
        <v>597</v>
      </c>
      <c r="AD654" s="251" t="s">
        <v>599</v>
      </c>
      <c r="AE654" s="255">
        <v>28003</v>
      </c>
      <c r="AF654" s="251" t="str">
        <f t="shared" si="32"/>
        <v>5.</v>
      </c>
      <c r="AG654" s="251" t="str">
        <f t="shared" si="32"/>
        <v>2.</v>
      </c>
      <c r="AH654" s="251" t="str">
        <f t="shared" si="32"/>
        <v>3.</v>
      </c>
      <c r="AI654" s="251" t="str">
        <f t="shared" si="32"/>
        <v>2.</v>
      </c>
      <c r="AJ654" s="251" t="str">
        <f t="shared" si="32"/>
        <v>2.</v>
      </c>
      <c r="AK654" s="251" t="str">
        <f t="shared" si="32"/>
        <v>1.</v>
      </c>
      <c r="AL654" s="251" t="str">
        <f t="shared" si="32"/>
        <v>2.</v>
      </c>
      <c r="AM654" s="251" t="str">
        <f t="shared" si="33"/>
        <v>2.3.2.2.1.2.</v>
      </c>
    </row>
    <row r="655" spans="1:39">
      <c r="A655" s="251">
        <v>2022</v>
      </c>
      <c r="B655" s="251" t="s">
        <v>533</v>
      </c>
      <c r="C655" s="251" t="s">
        <v>534</v>
      </c>
      <c r="D655" s="251" t="s">
        <v>535</v>
      </c>
      <c r="E655" s="251" t="s">
        <v>536</v>
      </c>
      <c r="F655" s="251" t="s">
        <v>491</v>
      </c>
      <c r="G655" s="251" t="s">
        <v>537</v>
      </c>
      <c r="H655" s="251" t="s">
        <v>538</v>
      </c>
      <c r="I655" s="251" t="s">
        <v>706</v>
      </c>
      <c r="J655" s="251" t="s">
        <v>540</v>
      </c>
      <c r="K655" s="251" t="s">
        <v>707</v>
      </c>
      <c r="L655" s="251" t="s">
        <v>542</v>
      </c>
      <c r="M655" s="251" t="s">
        <v>543</v>
      </c>
      <c r="N655" s="251" t="s">
        <v>544</v>
      </c>
      <c r="O655" s="251" t="s">
        <v>693</v>
      </c>
      <c r="P655" s="251" t="s">
        <v>708</v>
      </c>
      <c r="Q655" s="251" t="s">
        <v>709</v>
      </c>
      <c r="R655" s="251">
        <v>566441</v>
      </c>
      <c r="S655" s="251" t="s">
        <v>548</v>
      </c>
      <c r="T655" s="251" t="s">
        <v>549</v>
      </c>
      <c r="U655" s="251" t="s">
        <v>719</v>
      </c>
      <c r="V655" s="251" t="s">
        <v>581</v>
      </c>
      <c r="W655" s="251" t="s">
        <v>582</v>
      </c>
      <c r="X655" s="251" t="s">
        <v>551</v>
      </c>
      <c r="Y655" s="251" t="s">
        <v>552</v>
      </c>
      <c r="Z655" s="251" t="s">
        <v>564</v>
      </c>
      <c r="AA655" s="251" t="s">
        <v>565</v>
      </c>
      <c r="AB655" s="251" t="s">
        <v>566</v>
      </c>
      <c r="AC655" s="251" t="s">
        <v>600</v>
      </c>
      <c r="AD655" s="251" t="s">
        <v>601</v>
      </c>
      <c r="AE655" s="255">
        <v>3452</v>
      </c>
      <c r="AF655" s="251" t="str">
        <f t="shared" si="32"/>
        <v>5.</v>
      </c>
      <c r="AG655" s="251" t="str">
        <f t="shared" si="32"/>
        <v>2.</v>
      </c>
      <c r="AH655" s="251" t="str">
        <f t="shared" si="32"/>
        <v>3.</v>
      </c>
      <c r="AI655" s="251" t="str">
        <f t="shared" si="32"/>
        <v>2.</v>
      </c>
      <c r="AJ655" s="251" t="str">
        <f t="shared" si="32"/>
        <v>2.</v>
      </c>
      <c r="AK655" s="251" t="str">
        <f t="shared" si="32"/>
        <v>2.</v>
      </c>
      <c r="AL655" s="251" t="str">
        <f t="shared" si="32"/>
        <v>1.</v>
      </c>
      <c r="AM655" s="251" t="str">
        <f t="shared" si="33"/>
        <v>2.3.2.2.2.1.</v>
      </c>
    </row>
    <row r="656" spans="1:39">
      <c r="A656" s="251">
        <v>2022</v>
      </c>
      <c r="B656" s="251" t="s">
        <v>533</v>
      </c>
      <c r="C656" s="251" t="s">
        <v>534</v>
      </c>
      <c r="D656" s="251" t="s">
        <v>535</v>
      </c>
      <c r="E656" s="251" t="s">
        <v>536</v>
      </c>
      <c r="F656" s="251" t="s">
        <v>491</v>
      </c>
      <c r="G656" s="251" t="s">
        <v>537</v>
      </c>
      <c r="H656" s="251" t="s">
        <v>538</v>
      </c>
      <c r="I656" s="251" t="s">
        <v>706</v>
      </c>
      <c r="J656" s="251" t="s">
        <v>540</v>
      </c>
      <c r="K656" s="251" t="s">
        <v>707</v>
      </c>
      <c r="L656" s="251" t="s">
        <v>542</v>
      </c>
      <c r="M656" s="251" t="s">
        <v>543</v>
      </c>
      <c r="N656" s="251" t="s">
        <v>544</v>
      </c>
      <c r="O656" s="251" t="s">
        <v>693</v>
      </c>
      <c r="P656" s="251" t="s">
        <v>708</v>
      </c>
      <c r="Q656" s="251" t="s">
        <v>709</v>
      </c>
      <c r="R656" s="251">
        <v>566441</v>
      </c>
      <c r="S656" s="251" t="s">
        <v>548</v>
      </c>
      <c r="T656" s="251" t="s">
        <v>549</v>
      </c>
      <c r="U656" s="251" t="s">
        <v>719</v>
      </c>
      <c r="V656" s="251" t="s">
        <v>581</v>
      </c>
      <c r="W656" s="251" t="s">
        <v>582</v>
      </c>
      <c r="X656" s="251" t="s">
        <v>551</v>
      </c>
      <c r="Y656" s="251" t="s">
        <v>552</v>
      </c>
      <c r="Z656" s="251" t="s">
        <v>564</v>
      </c>
      <c r="AA656" s="251" t="s">
        <v>565</v>
      </c>
      <c r="AB656" s="251" t="s">
        <v>566</v>
      </c>
      <c r="AC656" s="251" t="s">
        <v>600</v>
      </c>
      <c r="AD656" s="251" t="s">
        <v>602</v>
      </c>
      <c r="AE656" s="255">
        <v>1007</v>
      </c>
      <c r="AF656" s="251" t="str">
        <f t="shared" si="32"/>
        <v>5.</v>
      </c>
      <c r="AG656" s="251" t="str">
        <f t="shared" si="32"/>
        <v>2.</v>
      </c>
      <c r="AH656" s="251" t="str">
        <f t="shared" si="32"/>
        <v>3.</v>
      </c>
      <c r="AI656" s="251" t="str">
        <f t="shared" si="32"/>
        <v>2.</v>
      </c>
      <c r="AJ656" s="251" t="str">
        <f t="shared" si="32"/>
        <v>2.</v>
      </c>
      <c r="AK656" s="251" t="str">
        <f t="shared" si="32"/>
        <v>2.</v>
      </c>
      <c r="AL656" s="251" t="str">
        <f t="shared" si="32"/>
        <v>2.</v>
      </c>
      <c r="AM656" s="251" t="str">
        <f t="shared" si="33"/>
        <v>2.3.2.2.2.2.</v>
      </c>
    </row>
    <row r="657" spans="1:39">
      <c r="A657" s="251">
        <v>2022</v>
      </c>
      <c r="B657" s="251" t="s">
        <v>533</v>
      </c>
      <c r="C657" s="251" t="s">
        <v>534</v>
      </c>
      <c r="D657" s="251" t="s">
        <v>535</v>
      </c>
      <c r="E657" s="251" t="s">
        <v>536</v>
      </c>
      <c r="F657" s="251" t="s">
        <v>491</v>
      </c>
      <c r="G657" s="251" t="s">
        <v>537</v>
      </c>
      <c r="H657" s="251" t="s">
        <v>538</v>
      </c>
      <c r="I657" s="251" t="s">
        <v>706</v>
      </c>
      <c r="J657" s="251" t="s">
        <v>540</v>
      </c>
      <c r="K657" s="251" t="s">
        <v>707</v>
      </c>
      <c r="L657" s="251" t="s">
        <v>542</v>
      </c>
      <c r="M657" s="251" t="s">
        <v>543</v>
      </c>
      <c r="N657" s="251" t="s">
        <v>544</v>
      </c>
      <c r="O657" s="251" t="s">
        <v>693</v>
      </c>
      <c r="P657" s="251" t="s">
        <v>708</v>
      </c>
      <c r="Q657" s="251" t="s">
        <v>709</v>
      </c>
      <c r="R657" s="251">
        <v>566441</v>
      </c>
      <c r="S657" s="251" t="s">
        <v>548</v>
      </c>
      <c r="T657" s="251" t="s">
        <v>549</v>
      </c>
      <c r="U657" s="251" t="s">
        <v>719</v>
      </c>
      <c r="V657" s="251" t="s">
        <v>581</v>
      </c>
      <c r="W657" s="251" t="s">
        <v>582</v>
      </c>
      <c r="X657" s="251" t="s">
        <v>551</v>
      </c>
      <c r="Y657" s="251" t="s">
        <v>552</v>
      </c>
      <c r="Z657" s="251" t="s">
        <v>564</v>
      </c>
      <c r="AA657" s="251" t="s">
        <v>565</v>
      </c>
      <c r="AB657" s="251" t="s">
        <v>569</v>
      </c>
      <c r="AC657" s="251" t="s">
        <v>570</v>
      </c>
      <c r="AD657" s="251" t="s">
        <v>603</v>
      </c>
      <c r="AE657" s="255">
        <v>76437</v>
      </c>
      <c r="AF657" s="251" t="str">
        <f t="shared" si="32"/>
        <v>5.</v>
      </c>
      <c r="AG657" s="251" t="str">
        <f t="shared" si="32"/>
        <v>2.</v>
      </c>
      <c r="AH657" s="251" t="str">
        <f t="shared" si="32"/>
        <v>3.</v>
      </c>
      <c r="AI657" s="251" t="str">
        <f t="shared" si="32"/>
        <v>2.</v>
      </c>
      <c r="AJ657" s="251" t="str">
        <f t="shared" si="32"/>
        <v>3.</v>
      </c>
      <c r="AK657" s="251" t="str">
        <f t="shared" si="32"/>
        <v>1.</v>
      </c>
      <c r="AL657" s="251" t="str">
        <f t="shared" si="32"/>
        <v>1.</v>
      </c>
      <c r="AM657" s="251" t="str">
        <f t="shared" si="33"/>
        <v>2.3.2.3.1.1.</v>
      </c>
    </row>
    <row r="658" spans="1:39">
      <c r="A658" s="251">
        <v>2022</v>
      </c>
      <c r="B658" s="251" t="s">
        <v>533</v>
      </c>
      <c r="C658" s="251" t="s">
        <v>534</v>
      </c>
      <c r="D658" s="251" t="s">
        <v>535</v>
      </c>
      <c r="E658" s="251" t="s">
        <v>536</v>
      </c>
      <c r="F658" s="251" t="s">
        <v>491</v>
      </c>
      <c r="G658" s="251" t="s">
        <v>537</v>
      </c>
      <c r="H658" s="251" t="s">
        <v>538</v>
      </c>
      <c r="I658" s="251" t="s">
        <v>706</v>
      </c>
      <c r="J658" s="251" t="s">
        <v>540</v>
      </c>
      <c r="K658" s="251" t="s">
        <v>707</v>
      </c>
      <c r="L658" s="251" t="s">
        <v>542</v>
      </c>
      <c r="M658" s="251" t="s">
        <v>543</v>
      </c>
      <c r="N658" s="251" t="s">
        <v>544</v>
      </c>
      <c r="O658" s="251" t="s">
        <v>693</v>
      </c>
      <c r="P658" s="251" t="s">
        <v>708</v>
      </c>
      <c r="Q658" s="251" t="s">
        <v>709</v>
      </c>
      <c r="R658" s="251">
        <v>566441</v>
      </c>
      <c r="S658" s="251" t="s">
        <v>548</v>
      </c>
      <c r="T658" s="251" t="s">
        <v>549</v>
      </c>
      <c r="U658" s="251" t="s">
        <v>719</v>
      </c>
      <c r="V658" s="251" t="s">
        <v>581</v>
      </c>
      <c r="W658" s="251" t="s">
        <v>582</v>
      </c>
      <c r="X658" s="251" t="s">
        <v>551</v>
      </c>
      <c r="Y658" s="251" t="s">
        <v>552</v>
      </c>
      <c r="Z658" s="251" t="s">
        <v>564</v>
      </c>
      <c r="AA658" s="251" t="s">
        <v>565</v>
      </c>
      <c r="AB658" s="251" t="s">
        <v>569</v>
      </c>
      <c r="AC658" s="251" t="s">
        <v>570</v>
      </c>
      <c r="AD658" s="251" t="s">
        <v>571</v>
      </c>
      <c r="AE658" s="255">
        <v>125252</v>
      </c>
      <c r="AF658" s="251" t="str">
        <f t="shared" si="32"/>
        <v>5.</v>
      </c>
      <c r="AG658" s="251" t="str">
        <f t="shared" si="32"/>
        <v>2.</v>
      </c>
      <c r="AH658" s="251" t="str">
        <f t="shared" si="32"/>
        <v>3.</v>
      </c>
      <c r="AI658" s="251" t="str">
        <f t="shared" si="32"/>
        <v>2.</v>
      </c>
      <c r="AJ658" s="251" t="str">
        <f t="shared" si="32"/>
        <v>3.</v>
      </c>
      <c r="AK658" s="251" t="str">
        <f t="shared" si="32"/>
        <v>1.</v>
      </c>
      <c r="AL658" s="251" t="str">
        <f t="shared" si="32"/>
        <v>2.</v>
      </c>
      <c r="AM658" s="251" t="str">
        <f t="shared" si="33"/>
        <v>2.3.2.3.1.2.</v>
      </c>
    </row>
    <row r="659" spans="1:39">
      <c r="A659" s="251">
        <v>2022</v>
      </c>
      <c r="B659" s="251" t="s">
        <v>533</v>
      </c>
      <c r="C659" s="251" t="s">
        <v>534</v>
      </c>
      <c r="D659" s="251" t="s">
        <v>535</v>
      </c>
      <c r="E659" s="251" t="s">
        <v>536</v>
      </c>
      <c r="F659" s="251" t="s">
        <v>491</v>
      </c>
      <c r="G659" s="251" t="s">
        <v>537</v>
      </c>
      <c r="H659" s="251" t="s">
        <v>538</v>
      </c>
      <c r="I659" s="251" t="s">
        <v>706</v>
      </c>
      <c r="J659" s="251" t="s">
        <v>540</v>
      </c>
      <c r="K659" s="251" t="s">
        <v>707</v>
      </c>
      <c r="L659" s="251" t="s">
        <v>542</v>
      </c>
      <c r="M659" s="251" t="s">
        <v>543</v>
      </c>
      <c r="N659" s="251" t="s">
        <v>544</v>
      </c>
      <c r="O659" s="251" t="s">
        <v>693</v>
      </c>
      <c r="P659" s="251" t="s">
        <v>708</v>
      </c>
      <c r="Q659" s="251" t="s">
        <v>709</v>
      </c>
      <c r="R659" s="251">
        <v>566441</v>
      </c>
      <c r="S659" s="251" t="s">
        <v>548</v>
      </c>
      <c r="T659" s="251" t="s">
        <v>549</v>
      </c>
      <c r="U659" s="251" t="s">
        <v>719</v>
      </c>
      <c r="V659" s="251" t="s">
        <v>581</v>
      </c>
      <c r="W659" s="251" t="s">
        <v>582</v>
      </c>
      <c r="X659" s="251" t="s">
        <v>551</v>
      </c>
      <c r="Y659" s="251" t="s">
        <v>552</v>
      </c>
      <c r="Z659" s="251" t="s">
        <v>564</v>
      </c>
      <c r="AA659" s="251" t="s">
        <v>565</v>
      </c>
      <c r="AB659" s="251" t="s">
        <v>604</v>
      </c>
      <c r="AC659" s="251" t="s">
        <v>607</v>
      </c>
      <c r="AD659" s="251" t="s">
        <v>608</v>
      </c>
      <c r="AE659" s="255">
        <v>184920</v>
      </c>
      <c r="AF659" s="251" t="str">
        <f t="shared" si="32"/>
        <v>5.</v>
      </c>
      <c r="AG659" s="251" t="str">
        <f t="shared" si="32"/>
        <v>2.</v>
      </c>
      <c r="AH659" s="251" t="str">
        <f t="shared" si="32"/>
        <v>3.</v>
      </c>
      <c r="AI659" s="251" t="str">
        <f t="shared" si="32"/>
        <v>2.</v>
      </c>
      <c r="AJ659" s="251" t="str">
        <f t="shared" si="32"/>
        <v>4.</v>
      </c>
      <c r="AK659" s="251" t="str">
        <f t="shared" si="32"/>
        <v>7.</v>
      </c>
      <c r="AL659" s="251" t="str">
        <f t="shared" si="32"/>
        <v>1.</v>
      </c>
      <c r="AM659" s="251" t="str">
        <f t="shared" si="33"/>
        <v>2.3.2.4.7.1.</v>
      </c>
    </row>
    <row r="660" spans="1:39">
      <c r="A660" s="251">
        <v>2022</v>
      </c>
      <c r="B660" s="251" t="s">
        <v>533</v>
      </c>
      <c r="C660" s="251" t="s">
        <v>534</v>
      </c>
      <c r="D660" s="251" t="s">
        <v>535</v>
      </c>
      <c r="E660" s="251" t="s">
        <v>536</v>
      </c>
      <c r="F660" s="251" t="s">
        <v>491</v>
      </c>
      <c r="G660" s="251" t="s">
        <v>537</v>
      </c>
      <c r="H660" s="251" t="s">
        <v>538</v>
      </c>
      <c r="I660" s="251" t="s">
        <v>706</v>
      </c>
      <c r="J660" s="251" t="s">
        <v>540</v>
      </c>
      <c r="K660" s="251" t="s">
        <v>707</v>
      </c>
      <c r="L660" s="251" t="s">
        <v>542</v>
      </c>
      <c r="M660" s="251" t="s">
        <v>543</v>
      </c>
      <c r="N660" s="251" t="s">
        <v>544</v>
      </c>
      <c r="O660" s="251" t="s">
        <v>693</v>
      </c>
      <c r="P660" s="251" t="s">
        <v>708</v>
      </c>
      <c r="Q660" s="251" t="s">
        <v>709</v>
      </c>
      <c r="R660" s="251">
        <v>566441</v>
      </c>
      <c r="S660" s="251" t="s">
        <v>548</v>
      </c>
      <c r="T660" s="251" t="s">
        <v>549</v>
      </c>
      <c r="U660" s="251" t="s">
        <v>719</v>
      </c>
      <c r="V660" s="251" t="s">
        <v>581</v>
      </c>
      <c r="W660" s="251" t="s">
        <v>582</v>
      </c>
      <c r="X660" s="251" t="s">
        <v>551</v>
      </c>
      <c r="Y660" s="251" t="s">
        <v>552</v>
      </c>
      <c r="Z660" s="251" t="s">
        <v>564</v>
      </c>
      <c r="AA660" s="251" t="s">
        <v>565</v>
      </c>
      <c r="AB660" s="251" t="s">
        <v>572</v>
      </c>
      <c r="AC660" s="251" t="s">
        <v>573</v>
      </c>
      <c r="AD660" s="251" t="s">
        <v>574</v>
      </c>
      <c r="AE660" s="255">
        <v>1646195</v>
      </c>
      <c r="AF660" s="251" t="str">
        <f t="shared" si="32"/>
        <v>5.</v>
      </c>
      <c r="AG660" s="251" t="str">
        <f t="shared" si="32"/>
        <v>2.</v>
      </c>
      <c r="AH660" s="251" t="str">
        <f t="shared" si="32"/>
        <v>3.</v>
      </c>
      <c r="AI660" s="251" t="str">
        <f t="shared" si="32"/>
        <v>2.</v>
      </c>
      <c r="AJ660" s="251" t="str">
        <f t="shared" si="32"/>
        <v>5.</v>
      </c>
      <c r="AK660" s="251" t="str">
        <f t="shared" si="32"/>
        <v>1.</v>
      </c>
      <c r="AL660" s="251" t="str">
        <f t="shared" si="32"/>
        <v>1.</v>
      </c>
      <c r="AM660" s="251" t="str">
        <f t="shared" si="33"/>
        <v>2.3.2.5.1.1.</v>
      </c>
    </row>
    <row r="661" spans="1:39">
      <c r="A661" s="251">
        <v>2022</v>
      </c>
      <c r="B661" s="251" t="s">
        <v>533</v>
      </c>
      <c r="C661" s="251" t="s">
        <v>534</v>
      </c>
      <c r="D661" s="251" t="s">
        <v>535</v>
      </c>
      <c r="E661" s="251" t="s">
        <v>536</v>
      </c>
      <c r="F661" s="251" t="s">
        <v>491</v>
      </c>
      <c r="G661" s="251" t="s">
        <v>537</v>
      </c>
      <c r="H661" s="251" t="s">
        <v>538</v>
      </c>
      <c r="I661" s="251" t="s">
        <v>706</v>
      </c>
      <c r="J661" s="251" t="s">
        <v>540</v>
      </c>
      <c r="K661" s="251" t="s">
        <v>707</v>
      </c>
      <c r="L661" s="251" t="s">
        <v>542</v>
      </c>
      <c r="M661" s="251" t="s">
        <v>543</v>
      </c>
      <c r="N661" s="251" t="s">
        <v>544</v>
      </c>
      <c r="O661" s="251" t="s">
        <v>693</v>
      </c>
      <c r="P661" s="251" t="s">
        <v>708</v>
      </c>
      <c r="Q661" s="251" t="s">
        <v>709</v>
      </c>
      <c r="R661" s="251">
        <v>566441</v>
      </c>
      <c r="S661" s="251" t="s">
        <v>548</v>
      </c>
      <c r="T661" s="251" t="s">
        <v>549</v>
      </c>
      <c r="U661" s="251" t="s">
        <v>719</v>
      </c>
      <c r="V661" s="251" t="s">
        <v>581</v>
      </c>
      <c r="W661" s="251" t="s">
        <v>582</v>
      </c>
      <c r="X661" s="251" t="s">
        <v>551</v>
      </c>
      <c r="Y661" s="251" t="s">
        <v>552</v>
      </c>
      <c r="Z661" s="251" t="s">
        <v>564</v>
      </c>
      <c r="AA661" s="251" t="s">
        <v>565</v>
      </c>
      <c r="AB661" s="251" t="s">
        <v>572</v>
      </c>
      <c r="AC661" s="251" t="s">
        <v>573</v>
      </c>
      <c r="AD661" s="251" t="s">
        <v>609</v>
      </c>
      <c r="AE661" s="255">
        <v>77800</v>
      </c>
      <c r="AF661" s="251" t="str">
        <f t="shared" si="32"/>
        <v>5.</v>
      </c>
      <c r="AG661" s="251" t="str">
        <f t="shared" si="32"/>
        <v>2.</v>
      </c>
      <c r="AH661" s="251" t="str">
        <f t="shared" si="32"/>
        <v>3.</v>
      </c>
      <c r="AI661" s="251" t="str">
        <f t="shared" si="32"/>
        <v>2.</v>
      </c>
      <c r="AJ661" s="251" t="str">
        <f t="shared" si="32"/>
        <v>5.</v>
      </c>
      <c r="AK661" s="251" t="str">
        <f t="shared" si="32"/>
        <v>1.</v>
      </c>
      <c r="AL661" s="251" t="str">
        <f t="shared" si="32"/>
        <v>2.</v>
      </c>
      <c r="AM661" s="251" t="str">
        <f t="shared" si="33"/>
        <v>2.3.2.5.1.2.</v>
      </c>
    </row>
    <row r="662" spans="1:39">
      <c r="A662" s="251">
        <v>2022</v>
      </c>
      <c r="B662" s="251" t="s">
        <v>533</v>
      </c>
      <c r="C662" s="251" t="s">
        <v>534</v>
      </c>
      <c r="D662" s="251" t="s">
        <v>535</v>
      </c>
      <c r="E662" s="251" t="s">
        <v>536</v>
      </c>
      <c r="F662" s="251" t="s">
        <v>491</v>
      </c>
      <c r="G662" s="251" t="s">
        <v>537</v>
      </c>
      <c r="H662" s="251" t="s">
        <v>538</v>
      </c>
      <c r="I662" s="251" t="s">
        <v>706</v>
      </c>
      <c r="J662" s="251" t="s">
        <v>540</v>
      </c>
      <c r="K662" s="251" t="s">
        <v>707</v>
      </c>
      <c r="L662" s="251" t="s">
        <v>542</v>
      </c>
      <c r="M662" s="251" t="s">
        <v>543</v>
      </c>
      <c r="N662" s="251" t="s">
        <v>544</v>
      </c>
      <c r="O662" s="251" t="s">
        <v>693</v>
      </c>
      <c r="P662" s="251" t="s">
        <v>708</v>
      </c>
      <c r="Q662" s="251" t="s">
        <v>709</v>
      </c>
      <c r="R662" s="251">
        <v>566441</v>
      </c>
      <c r="S662" s="251" t="s">
        <v>548</v>
      </c>
      <c r="T662" s="251" t="s">
        <v>549</v>
      </c>
      <c r="U662" s="251" t="s">
        <v>719</v>
      </c>
      <c r="V662" s="251" t="s">
        <v>581</v>
      </c>
      <c r="W662" s="251" t="s">
        <v>582</v>
      </c>
      <c r="X662" s="251" t="s">
        <v>551</v>
      </c>
      <c r="Y662" s="251" t="s">
        <v>552</v>
      </c>
      <c r="Z662" s="251" t="s">
        <v>564</v>
      </c>
      <c r="AA662" s="251" t="s">
        <v>565</v>
      </c>
      <c r="AB662" s="251" t="s">
        <v>575</v>
      </c>
      <c r="AC662" s="251" t="s">
        <v>576</v>
      </c>
      <c r="AD662" s="251" t="s">
        <v>610</v>
      </c>
      <c r="AE662" s="255">
        <v>689</v>
      </c>
      <c r="AF662" s="251" t="str">
        <f t="shared" si="32"/>
        <v>5.</v>
      </c>
      <c r="AG662" s="251" t="str">
        <f t="shared" si="32"/>
        <v>2.</v>
      </c>
      <c r="AH662" s="251" t="str">
        <f t="shared" si="32"/>
        <v>3.</v>
      </c>
      <c r="AI662" s="251" t="str">
        <f t="shared" si="32"/>
        <v>2.</v>
      </c>
      <c r="AJ662" s="251" t="str">
        <f t="shared" si="32"/>
        <v>6.</v>
      </c>
      <c r="AK662" s="251" t="str">
        <f t="shared" si="32"/>
        <v>3.</v>
      </c>
      <c r="AL662" s="251" t="str">
        <f t="shared" si="32"/>
        <v>2.</v>
      </c>
      <c r="AM662" s="251" t="str">
        <f t="shared" si="33"/>
        <v>2.3.2.6.3.2.</v>
      </c>
    </row>
    <row r="663" spans="1:39">
      <c r="A663" s="251">
        <v>2022</v>
      </c>
      <c r="B663" s="251" t="s">
        <v>533</v>
      </c>
      <c r="C663" s="251" t="s">
        <v>534</v>
      </c>
      <c r="D663" s="251" t="s">
        <v>535</v>
      </c>
      <c r="E663" s="251" t="s">
        <v>536</v>
      </c>
      <c r="F663" s="251" t="s">
        <v>491</v>
      </c>
      <c r="G663" s="251" t="s">
        <v>537</v>
      </c>
      <c r="H663" s="251" t="s">
        <v>538</v>
      </c>
      <c r="I663" s="251" t="s">
        <v>706</v>
      </c>
      <c r="J663" s="251" t="s">
        <v>540</v>
      </c>
      <c r="K663" s="251" t="s">
        <v>707</v>
      </c>
      <c r="L663" s="251" t="s">
        <v>542</v>
      </c>
      <c r="M663" s="251" t="s">
        <v>543</v>
      </c>
      <c r="N663" s="251" t="s">
        <v>544</v>
      </c>
      <c r="O663" s="251" t="s">
        <v>693</v>
      </c>
      <c r="P663" s="251" t="s">
        <v>708</v>
      </c>
      <c r="Q663" s="251" t="s">
        <v>709</v>
      </c>
      <c r="R663" s="251">
        <v>566441</v>
      </c>
      <c r="S663" s="251" t="s">
        <v>548</v>
      </c>
      <c r="T663" s="251" t="s">
        <v>549</v>
      </c>
      <c r="U663" s="251" t="s">
        <v>719</v>
      </c>
      <c r="V663" s="251" t="s">
        <v>581</v>
      </c>
      <c r="W663" s="251" t="s">
        <v>582</v>
      </c>
      <c r="X663" s="251" t="s">
        <v>551</v>
      </c>
      <c r="Y663" s="251" t="s">
        <v>552</v>
      </c>
      <c r="Z663" s="251" t="s">
        <v>564</v>
      </c>
      <c r="AA663" s="251" t="s">
        <v>565</v>
      </c>
      <c r="AB663" s="251" t="s">
        <v>575</v>
      </c>
      <c r="AC663" s="251" t="s">
        <v>576</v>
      </c>
      <c r="AD663" s="251" t="s">
        <v>577</v>
      </c>
      <c r="AE663" s="255">
        <v>277138</v>
      </c>
      <c r="AF663" s="251" t="str">
        <f t="shared" si="32"/>
        <v>5.</v>
      </c>
      <c r="AG663" s="251" t="str">
        <f t="shared" si="32"/>
        <v>2.</v>
      </c>
      <c r="AH663" s="251" t="str">
        <f t="shared" si="32"/>
        <v>3.</v>
      </c>
      <c r="AI663" s="251" t="str">
        <f t="shared" si="32"/>
        <v>2.</v>
      </c>
      <c r="AJ663" s="251" t="str">
        <f t="shared" si="32"/>
        <v>6.</v>
      </c>
      <c r="AK663" s="251" t="str">
        <f t="shared" si="32"/>
        <v>3.</v>
      </c>
      <c r="AL663" s="251" t="str">
        <f t="shared" si="32"/>
        <v>4.</v>
      </c>
      <c r="AM663" s="251" t="str">
        <f t="shared" si="33"/>
        <v>2.3.2.6.3.4.</v>
      </c>
    </row>
    <row r="664" spans="1:39">
      <c r="A664" s="251">
        <v>2022</v>
      </c>
      <c r="B664" s="251" t="s">
        <v>533</v>
      </c>
      <c r="C664" s="251" t="s">
        <v>534</v>
      </c>
      <c r="D664" s="251" t="s">
        <v>535</v>
      </c>
      <c r="E664" s="251" t="s">
        <v>536</v>
      </c>
      <c r="F664" s="251" t="s">
        <v>491</v>
      </c>
      <c r="G664" s="251" t="s">
        <v>537</v>
      </c>
      <c r="H664" s="251" t="s">
        <v>538</v>
      </c>
      <c r="I664" s="251" t="s">
        <v>706</v>
      </c>
      <c r="J664" s="251" t="s">
        <v>540</v>
      </c>
      <c r="K664" s="251" t="s">
        <v>707</v>
      </c>
      <c r="L664" s="251" t="s">
        <v>542</v>
      </c>
      <c r="M664" s="251" t="s">
        <v>543</v>
      </c>
      <c r="N664" s="251" t="s">
        <v>544</v>
      </c>
      <c r="O664" s="251" t="s">
        <v>693</v>
      </c>
      <c r="P664" s="251" t="s">
        <v>708</v>
      </c>
      <c r="Q664" s="251" t="s">
        <v>709</v>
      </c>
      <c r="R664" s="251">
        <v>566441</v>
      </c>
      <c r="S664" s="251" t="s">
        <v>548</v>
      </c>
      <c r="T664" s="251" t="s">
        <v>549</v>
      </c>
      <c r="U664" s="251" t="s">
        <v>719</v>
      </c>
      <c r="V664" s="251" t="s">
        <v>581</v>
      </c>
      <c r="W664" s="251" t="s">
        <v>582</v>
      </c>
      <c r="X664" s="251" t="s">
        <v>551</v>
      </c>
      <c r="Y664" s="251" t="s">
        <v>552</v>
      </c>
      <c r="Z664" s="251" t="s">
        <v>564</v>
      </c>
      <c r="AA664" s="251" t="s">
        <v>565</v>
      </c>
      <c r="AB664" s="251" t="s">
        <v>575</v>
      </c>
      <c r="AC664" s="251" t="s">
        <v>576</v>
      </c>
      <c r="AD664" s="251" t="s">
        <v>612</v>
      </c>
      <c r="AE664" s="255">
        <v>3406</v>
      </c>
      <c r="AF664" s="251" t="str">
        <f t="shared" si="32"/>
        <v>5.</v>
      </c>
      <c r="AG664" s="251" t="str">
        <f t="shared" si="32"/>
        <v>2.</v>
      </c>
      <c r="AH664" s="251" t="str">
        <f t="shared" si="32"/>
        <v>3.</v>
      </c>
      <c r="AI664" s="251" t="str">
        <f t="shared" si="32"/>
        <v>2.</v>
      </c>
      <c r="AJ664" s="251" t="str">
        <f t="shared" si="32"/>
        <v>6.</v>
      </c>
      <c r="AK664" s="251" t="str">
        <f t="shared" si="32"/>
        <v>3.</v>
      </c>
      <c r="AL664" s="251" t="str">
        <f t="shared" si="32"/>
        <v>99</v>
      </c>
      <c r="AM664" s="251" t="str">
        <f t="shared" si="33"/>
        <v>2.3.2.6.3.99</v>
      </c>
    </row>
    <row r="665" spans="1:39">
      <c r="A665" s="251">
        <v>2022</v>
      </c>
      <c r="B665" s="251" t="s">
        <v>533</v>
      </c>
      <c r="C665" s="251" t="s">
        <v>534</v>
      </c>
      <c r="D665" s="251" t="s">
        <v>535</v>
      </c>
      <c r="E665" s="251" t="s">
        <v>536</v>
      </c>
      <c r="F665" s="251" t="s">
        <v>491</v>
      </c>
      <c r="G665" s="251" t="s">
        <v>537</v>
      </c>
      <c r="H665" s="251" t="s">
        <v>538</v>
      </c>
      <c r="I665" s="251" t="s">
        <v>706</v>
      </c>
      <c r="J665" s="251" t="s">
        <v>540</v>
      </c>
      <c r="K665" s="251" t="s">
        <v>707</v>
      </c>
      <c r="L665" s="251" t="s">
        <v>542</v>
      </c>
      <c r="M665" s="251" t="s">
        <v>543</v>
      </c>
      <c r="N665" s="251" t="s">
        <v>544</v>
      </c>
      <c r="O665" s="251" t="s">
        <v>693</v>
      </c>
      <c r="P665" s="251" t="s">
        <v>708</v>
      </c>
      <c r="Q665" s="251" t="s">
        <v>709</v>
      </c>
      <c r="R665" s="251">
        <v>566441</v>
      </c>
      <c r="S665" s="251" t="s">
        <v>548</v>
      </c>
      <c r="T665" s="251" t="s">
        <v>549</v>
      </c>
      <c r="U665" s="251" t="s">
        <v>719</v>
      </c>
      <c r="V665" s="251" t="s">
        <v>581</v>
      </c>
      <c r="W665" s="251" t="s">
        <v>582</v>
      </c>
      <c r="X665" s="251" t="s">
        <v>551</v>
      </c>
      <c r="Y665" s="251" t="s">
        <v>552</v>
      </c>
      <c r="Z665" s="251" t="s">
        <v>564</v>
      </c>
      <c r="AA665" s="251" t="s">
        <v>565</v>
      </c>
      <c r="AB665" s="251" t="s">
        <v>578</v>
      </c>
      <c r="AC665" s="251" t="s">
        <v>720</v>
      </c>
      <c r="AD665" s="251" t="s">
        <v>721</v>
      </c>
      <c r="AE665" s="255">
        <v>80000</v>
      </c>
      <c r="AF665" s="251" t="str">
        <f t="shared" si="32"/>
        <v>5.</v>
      </c>
      <c r="AG665" s="251" t="str">
        <f t="shared" si="32"/>
        <v>2.</v>
      </c>
      <c r="AH665" s="251" t="str">
        <f t="shared" si="32"/>
        <v>3.</v>
      </c>
      <c r="AI665" s="251" t="str">
        <f t="shared" si="32"/>
        <v>2.</v>
      </c>
      <c r="AJ665" s="251" t="str">
        <f t="shared" si="32"/>
        <v>7.</v>
      </c>
      <c r="AK665" s="251" t="str">
        <f t="shared" si="32"/>
        <v>1.</v>
      </c>
      <c r="AL665" s="251" t="str">
        <f t="shared" si="32"/>
        <v>1.</v>
      </c>
      <c r="AM665" s="251" t="str">
        <f t="shared" si="33"/>
        <v>2.3.2.7.1.1.</v>
      </c>
    </row>
    <row r="666" spans="1:39">
      <c r="A666" s="251">
        <v>2022</v>
      </c>
      <c r="B666" s="251" t="s">
        <v>533</v>
      </c>
      <c r="C666" s="251" t="s">
        <v>534</v>
      </c>
      <c r="D666" s="251" t="s">
        <v>535</v>
      </c>
      <c r="E666" s="251" t="s">
        <v>536</v>
      </c>
      <c r="F666" s="251" t="s">
        <v>491</v>
      </c>
      <c r="G666" s="251" t="s">
        <v>537</v>
      </c>
      <c r="H666" s="251" t="s">
        <v>538</v>
      </c>
      <c r="I666" s="251" t="s">
        <v>706</v>
      </c>
      <c r="J666" s="251" t="s">
        <v>540</v>
      </c>
      <c r="K666" s="251" t="s">
        <v>707</v>
      </c>
      <c r="L666" s="251" t="s">
        <v>542</v>
      </c>
      <c r="M666" s="251" t="s">
        <v>543</v>
      </c>
      <c r="N666" s="251" t="s">
        <v>544</v>
      </c>
      <c r="O666" s="251" t="s">
        <v>693</v>
      </c>
      <c r="P666" s="251" t="s">
        <v>708</v>
      </c>
      <c r="Q666" s="251" t="s">
        <v>709</v>
      </c>
      <c r="R666" s="251">
        <v>566441</v>
      </c>
      <c r="S666" s="251" t="s">
        <v>548</v>
      </c>
      <c r="T666" s="251" t="s">
        <v>549</v>
      </c>
      <c r="U666" s="251" t="s">
        <v>719</v>
      </c>
      <c r="V666" s="251" t="s">
        <v>581</v>
      </c>
      <c r="W666" s="251" t="s">
        <v>582</v>
      </c>
      <c r="X666" s="251" t="s">
        <v>551</v>
      </c>
      <c r="Y666" s="251" t="s">
        <v>552</v>
      </c>
      <c r="Z666" s="251" t="s">
        <v>564</v>
      </c>
      <c r="AA666" s="251" t="s">
        <v>565</v>
      </c>
      <c r="AB666" s="251" t="s">
        <v>578</v>
      </c>
      <c r="AC666" s="251" t="s">
        <v>579</v>
      </c>
      <c r="AD666" s="251" t="s">
        <v>580</v>
      </c>
      <c r="AE666" s="255">
        <v>38884</v>
      </c>
      <c r="AF666" s="251" t="str">
        <f t="shared" si="32"/>
        <v>5.</v>
      </c>
      <c r="AG666" s="251" t="str">
        <f t="shared" si="32"/>
        <v>2.</v>
      </c>
      <c r="AH666" s="251" t="str">
        <f t="shared" si="32"/>
        <v>3.</v>
      </c>
      <c r="AI666" s="251" t="str">
        <f t="shared" si="32"/>
        <v>2.</v>
      </c>
      <c r="AJ666" s="251" t="str">
        <f t="shared" si="32"/>
        <v>7.</v>
      </c>
      <c r="AK666" s="251" t="str">
        <f t="shared" si="32"/>
        <v>11</v>
      </c>
      <c r="AL666" s="251" t="str">
        <f t="shared" si="32"/>
        <v>99</v>
      </c>
      <c r="AM666" s="251" t="str">
        <f t="shared" si="33"/>
        <v>2.3.2.7.1199</v>
      </c>
    </row>
    <row r="667" spans="1:39">
      <c r="A667" s="251">
        <v>2022</v>
      </c>
      <c r="B667" s="251" t="s">
        <v>533</v>
      </c>
      <c r="C667" s="251" t="s">
        <v>534</v>
      </c>
      <c r="D667" s="251" t="s">
        <v>535</v>
      </c>
      <c r="E667" s="251" t="s">
        <v>536</v>
      </c>
      <c r="F667" s="251" t="s">
        <v>491</v>
      </c>
      <c r="G667" s="251" t="s">
        <v>537</v>
      </c>
      <c r="H667" s="251" t="s">
        <v>538</v>
      </c>
      <c r="I667" s="251" t="s">
        <v>706</v>
      </c>
      <c r="J667" s="251" t="s">
        <v>540</v>
      </c>
      <c r="K667" s="251" t="s">
        <v>707</v>
      </c>
      <c r="L667" s="251" t="s">
        <v>542</v>
      </c>
      <c r="M667" s="251" t="s">
        <v>543</v>
      </c>
      <c r="N667" s="251" t="s">
        <v>544</v>
      </c>
      <c r="O667" s="251" t="s">
        <v>693</v>
      </c>
      <c r="P667" s="251" t="s">
        <v>708</v>
      </c>
      <c r="Q667" s="251" t="s">
        <v>709</v>
      </c>
      <c r="R667" s="251">
        <v>566441</v>
      </c>
      <c r="S667" s="251" t="s">
        <v>548</v>
      </c>
      <c r="T667" s="251" t="s">
        <v>549</v>
      </c>
      <c r="U667" s="251" t="s">
        <v>719</v>
      </c>
      <c r="V667" s="251" t="s">
        <v>581</v>
      </c>
      <c r="W667" s="251" t="s">
        <v>582</v>
      </c>
      <c r="X667" s="251" t="s">
        <v>551</v>
      </c>
      <c r="Y667" s="251" t="s">
        <v>552</v>
      </c>
      <c r="Z667" s="251" t="s">
        <v>564</v>
      </c>
      <c r="AA667" s="251" t="s">
        <v>565</v>
      </c>
      <c r="AB667" s="251" t="s">
        <v>613</v>
      </c>
      <c r="AC667" s="251" t="s">
        <v>614</v>
      </c>
      <c r="AD667" s="251" t="s">
        <v>614</v>
      </c>
      <c r="AE667" s="255">
        <v>1858438</v>
      </c>
      <c r="AF667" s="251" t="str">
        <f t="shared" si="32"/>
        <v>5.</v>
      </c>
      <c r="AG667" s="251" t="str">
        <f t="shared" si="32"/>
        <v>2.</v>
      </c>
      <c r="AH667" s="251" t="str">
        <f t="shared" si="32"/>
        <v>3.</v>
      </c>
      <c r="AI667" s="251" t="str">
        <f t="shared" si="32"/>
        <v>2.</v>
      </c>
      <c r="AJ667" s="251" t="str">
        <f t="shared" si="32"/>
        <v>8.</v>
      </c>
      <c r="AK667" s="251" t="str">
        <f t="shared" si="32"/>
        <v>1.</v>
      </c>
      <c r="AL667" s="251" t="str">
        <f t="shared" si="32"/>
        <v>1.</v>
      </c>
      <c r="AM667" s="251" t="str">
        <f t="shared" si="33"/>
        <v>2.3.2.8.1.1.</v>
      </c>
    </row>
    <row r="668" spans="1:39">
      <c r="A668" s="251">
        <v>2022</v>
      </c>
      <c r="B668" s="251" t="s">
        <v>533</v>
      </c>
      <c r="C668" s="251" t="s">
        <v>534</v>
      </c>
      <c r="D668" s="251" t="s">
        <v>535</v>
      </c>
      <c r="E668" s="251" t="s">
        <v>536</v>
      </c>
      <c r="F668" s="251" t="s">
        <v>491</v>
      </c>
      <c r="G668" s="251" t="s">
        <v>537</v>
      </c>
      <c r="H668" s="251" t="s">
        <v>538</v>
      </c>
      <c r="I668" s="251" t="s">
        <v>706</v>
      </c>
      <c r="J668" s="251" t="s">
        <v>540</v>
      </c>
      <c r="K668" s="251" t="s">
        <v>707</v>
      </c>
      <c r="L668" s="251" t="s">
        <v>542</v>
      </c>
      <c r="M668" s="251" t="s">
        <v>543</v>
      </c>
      <c r="N668" s="251" t="s">
        <v>544</v>
      </c>
      <c r="O668" s="251" t="s">
        <v>693</v>
      </c>
      <c r="P668" s="251" t="s">
        <v>708</v>
      </c>
      <c r="Q668" s="251" t="s">
        <v>709</v>
      </c>
      <c r="R668" s="251">
        <v>566441</v>
      </c>
      <c r="S668" s="251" t="s">
        <v>548</v>
      </c>
      <c r="T668" s="251" t="s">
        <v>549</v>
      </c>
      <c r="U668" s="251" t="s">
        <v>719</v>
      </c>
      <c r="V668" s="251" t="s">
        <v>581</v>
      </c>
      <c r="W668" s="251" t="s">
        <v>582</v>
      </c>
      <c r="X668" s="251" t="s">
        <v>551</v>
      </c>
      <c r="Y668" s="251" t="s">
        <v>552</v>
      </c>
      <c r="Z668" s="251" t="s">
        <v>564</v>
      </c>
      <c r="AA668" s="251" t="s">
        <v>565</v>
      </c>
      <c r="AB668" s="251" t="s">
        <v>613</v>
      </c>
      <c r="AC668" s="251" t="s">
        <v>614</v>
      </c>
      <c r="AD668" s="251" t="s">
        <v>615</v>
      </c>
      <c r="AE668" s="255">
        <v>148635</v>
      </c>
      <c r="AF668" s="251" t="str">
        <f t="shared" si="32"/>
        <v>5.</v>
      </c>
      <c r="AG668" s="251" t="str">
        <f t="shared" si="32"/>
        <v>2.</v>
      </c>
      <c r="AH668" s="251" t="str">
        <f t="shared" si="32"/>
        <v>3.</v>
      </c>
      <c r="AI668" s="251" t="str">
        <f t="shared" si="32"/>
        <v>2.</v>
      </c>
      <c r="AJ668" s="251" t="str">
        <f t="shared" si="32"/>
        <v>8.</v>
      </c>
      <c r="AK668" s="251" t="str">
        <f t="shared" si="32"/>
        <v>1.</v>
      </c>
      <c r="AL668" s="251" t="str">
        <f t="shared" si="32"/>
        <v>2.</v>
      </c>
      <c r="AM668" s="251" t="str">
        <f t="shared" si="33"/>
        <v>2.3.2.8.1.2.</v>
      </c>
    </row>
    <row r="669" spans="1:39">
      <c r="A669" s="251">
        <v>2022</v>
      </c>
      <c r="B669" s="251" t="s">
        <v>533</v>
      </c>
      <c r="C669" s="251" t="s">
        <v>534</v>
      </c>
      <c r="D669" s="251" t="s">
        <v>535</v>
      </c>
      <c r="E669" s="251" t="s">
        <v>536</v>
      </c>
      <c r="F669" s="251" t="s">
        <v>491</v>
      </c>
      <c r="G669" s="251" t="s">
        <v>537</v>
      </c>
      <c r="H669" s="251" t="s">
        <v>538</v>
      </c>
      <c r="I669" s="251" t="s">
        <v>706</v>
      </c>
      <c r="J669" s="251" t="s">
        <v>540</v>
      </c>
      <c r="K669" s="251" t="s">
        <v>707</v>
      </c>
      <c r="L669" s="251" t="s">
        <v>542</v>
      </c>
      <c r="M669" s="251" t="s">
        <v>543</v>
      </c>
      <c r="N669" s="251" t="s">
        <v>544</v>
      </c>
      <c r="O669" s="251" t="s">
        <v>693</v>
      </c>
      <c r="P669" s="251" t="s">
        <v>708</v>
      </c>
      <c r="Q669" s="251" t="s">
        <v>709</v>
      </c>
      <c r="R669" s="251">
        <v>566441</v>
      </c>
      <c r="S669" s="251" t="s">
        <v>548</v>
      </c>
      <c r="T669" s="251" t="s">
        <v>549</v>
      </c>
      <c r="U669" s="251" t="s">
        <v>719</v>
      </c>
      <c r="V669" s="251" t="s">
        <v>581</v>
      </c>
      <c r="W669" s="251" t="s">
        <v>582</v>
      </c>
      <c r="X669" s="251" t="s">
        <v>551</v>
      </c>
      <c r="Y669" s="251" t="s">
        <v>552</v>
      </c>
      <c r="Z669" s="251" t="s">
        <v>564</v>
      </c>
      <c r="AA669" s="251" t="s">
        <v>565</v>
      </c>
      <c r="AB669" s="251" t="s">
        <v>613</v>
      </c>
      <c r="AC669" s="251" t="s">
        <v>614</v>
      </c>
      <c r="AD669" s="251" t="s">
        <v>616</v>
      </c>
      <c r="AE669" s="255">
        <v>47400</v>
      </c>
      <c r="AF669" s="251" t="str">
        <f t="shared" si="32"/>
        <v>5.</v>
      </c>
      <c r="AG669" s="251" t="str">
        <f t="shared" si="32"/>
        <v>2.</v>
      </c>
      <c r="AH669" s="251" t="str">
        <f t="shared" si="32"/>
        <v>3.</v>
      </c>
      <c r="AI669" s="251" t="str">
        <f t="shared" si="32"/>
        <v>2.</v>
      </c>
      <c r="AJ669" s="251" t="str">
        <f t="shared" si="32"/>
        <v>8.</v>
      </c>
      <c r="AK669" s="251" t="str">
        <f t="shared" si="32"/>
        <v>1.</v>
      </c>
      <c r="AL669" s="251" t="str">
        <f t="shared" si="32"/>
        <v>4.</v>
      </c>
      <c r="AM669" s="251" t="str">
        <f t="shared" si="33"/>
        <v>2.3.2.8.1.4.</v>
      </c>
    </row>
    <row r="670" spans="1:39">
      <c r="A670" s="251">
        <v>2022</v>
      </c>
      <c r="B670" s="251" t="s">
        <v>533</v>
      </c>
      <c r="C670" s="251" t="s">
        <v>534</v>
      </c>
      <c r="D670" s="251" t="s">
        <v>535</v>
      </c>
      <c r="E670" s="251" t="s">
        <v>536</v>
      </c>
      <c r="F670" s="251" t="s">
        <v>491</v>
      </c>
      <c r="G670" s="251" t="s">
        <v>537</v>
      </c>
      <c r="H670" s="251" t="s">
        <v>538</v>
      </c>
      <c r="I670" s="251" t="s">
        <v>706</v>
      </c>
      <c r="J670" s="251" t="s">
        <v>540</v>
      </c>
      <c r="K670" s="251" t="s">
        <v>707</v>
      </c>
      <c r="L670" s="251" t="s">
        <v>542</v>
      </c>
      <c r="M670" s="251" t="s">
        <v>543</v>
      </c>
      <c r="N670" s="251" t="s">
        <v>544</v>
      </c>
      <c r="O670" s="251" t="s">
        <v>693</v>
      </c>
      <c r="P670" s="251" t="s">
        <v>708</v>
      </c>
      <c r="Q670" s="251" t="s">
        <v>709</v>
      </c>
      <c r="R670" s="251">
        <v>566441</v>
      </c>
      <c r="S670" s="251" t="s">
        <v>548</v>
      </c>
      <c r="T670" s="251" t="s">
        <v>549</v>
      </c>
      <c r="U670" s="251" t="s">
        <v>719</v>
      </c>
      <c r="V670" s="251" t="s">
        <v>581</v>
      </c>
      <c r="W670" s="251" t="s">
        <v>582</v>
      </c>
      <c r="X670" s="251" t="s">
        <v>551</v>
      </c>
      <c r="Y670" s="251" t="s">
        <v>552</v>
      </c>
      <c r="Z670" s="251" t="s">
        <v>617</v>
      </c>
      <c r="AA670" s="251" t="s">
        <v>618</v>
      </c>
      <c r="AB670" s="251" t="s">
        <v>619</v>
      </c>
      <c r="AC670" s="251" t="s">
        <v>620</v>
      </c>
      <c r="AD670" s="251" t="s">
        <v>621</v>
      </c>
      <c r="AE670" s="255">
        <v>21937</v>
      </c>
      <c r="AF670" s="251" t="str">
        <f t="shared" si="32"/>
        <v>5.</v>
      </c>
      <c r="AG670" s="251" t="str">
        <f t="shared" si="32"/>
        <v>2.</v>
      </c>
      <c r="AH670" s="251" t="str">
        <f t="shared" si="32"/>
        <v>5.</v>
      </c>
      <c r="AI670" s="251" t="str">
        <f t="shared" si="32"/>
        <v>4.</v>
      </c>
      <c r="AJ670" s="251" t="str">
        <f t="shared" si="32"/>
        <v>3.</v>
      </c>
      <c r="AK670" s="251" t="str">
        <f t="shared" si="32"/>
        <v>2.</v>
      </c>
      <c r="AL670" s="251" t="str">
        <f t="shared" si="32"/>
        <v>1.</v>
      </c>
      <c r="AM670" s="251" t="str">
        <f t="shared" si="33"/>
        <v>2.5.4.3.2.1.</v>
      </c>
    </row>
    <row r="671" spans="1:39">
      <c r="A671" s="251">
        <v>2022</v>
      </c>
      <c r="B671" s="251" t="s">
        <v>533</v>
      </c>
      <c r="C671" s="251" t="s">
        <v>534</v>
      </c>
      <c r="D671" s="251" t="s">
        <v>535</v>
      </c>
      <c r="E671" s="251" t="s">
        <v>536</v>
      </c>
      <c r="F671" s="251" t="s">
        <v>491</v>
      </c>
      <c r="G671" s="251" t="s">
        <v>537</v>
      </c>
      <c r="H671" s="251" t="s">
        <v>538</v>
      </c>
      <c r="I671" s="251" t="s">
        <v>706</v>
      </c>
      <c r="J671" s="251" t="s">
        <v>540</v>
      </c>
      <c r="K671" s="251" t="s">
        <v>707</v>
      </c>
      <c r="L671" s="251" t="s">
        <v>542</v>
      </c>
      <c r="M671" s="251" t="s">
        <v>543</v>
      </c>
      <c r="N671" s="251" t="s">
        <v>544</v>
      </c>
      <c r="O671" s="251" t="s">
        <v>646</v>
      </c>
      <c r="P671" s="251" t="s">
        <v>708</v>
      </c>
      <c r="Q671" s="251" t="s">
        <v>709</v>
      </c>
      <c r="R671" s="251">
        <v>1542338</v>
      </c>
      <c r="S671" s="251" t="s">
        <v>548</v>
      </c>
      <c r="T671" s="251" t="s">
        <v>549</v>
      </c>
      <c r="U671" s="251" t="s">
        <v>722</v>
      </c>
      <c r="V671" s="251" t="s">
        <v>38</v>
      </c>
      <c r="W671" s="251" t="s">
        <v>550</v>
      </c>
      <c r="X671" s="251" t="s">
        <v>551</v>
      </c>
      <c r="Y671" s="251" t="s">
        <v>552</v>
      </c>
      <c r="Z671" s="251" t="s">
        <v>553</v>
      </c>
      <c r="AA671" s="251" t="s">
        <v>554</v>
      </c>
      <c r="AB671" s="251" t="s">
        <v>555</v>
      </c>
      <c r="AC671" s="251" t="s">
        <v>555</v>
      </c>
      <c r="AD671" s="251" t="s">
        <v>556</v>
      </c>
      <c r="AE671" s="255">
        <v>126495</v>
      </c>
      <c r="AF671" s="251" t="str">
        <f t="shared" si="32"/>
        <v>5.</v>
      </c>
      <c r="AG671" s="251" t="str">
        <f t="shared" si="32"/>
        <v>2.</v>
      </c>
      <c r="AH671" s="251" t="str">
        <f t="shared" si="32"/>
        <v>1.</v>
      </c>
      <c r="AI671" s="251" t="str">
        <f t="shared" si="32"/>
        <v>1.</v>
      </c>
      <c r="AJ671" s="251" t="str">
        <f t="shared" si="32"/>
        <v>1.</v>
      </c>
      <c r="AK671" s="251" t="str">
        <f t="shared" si="32"/>
        <v>1.</v>
      </c>
      <c r="AL671" s="251" t="str">
        <f t="shared" si="32"/>
        <v>4.</v>
      </c>
      <c r="AM671" s="251" t="str">
        <f t="shared" si="33"/>
        <v>2.1.1.1.1.4.</v>
      </c>
    </row>
    <row r="672" spans="1:39">
      <c r="A672" s="251">
        <v>2022</v>
      </c>
      <c r="B672" s="251" t="s">
        <v>533</v>
      </c>
      <c r="C672" s="251" t="s">
        <v>534</v>
      </c>
      <c r="D672" s="251" t="s">
        <v>535</v>
      </c>
      <c r="E672" s="251" t="s">
        <v>536</v>
      </c>
      <c r="F672" s="251" t="s">
        <v>491</v>
      </c>
      <c r="G672" s="251" t="s">
        <v>537</v>
      </c>
      <c r="H672" s="251" t="s">
        <v>538</v>
      </c>
      <c r="I672" s="251" t="s">
        <v>706</v>
      </c>
      <c r="J672" s="251" t="s">
        <v>540</v>
      </c>
      <c r="K672" s="251" t="s">
        <v>707</v>
      </c>
      <c r="L672" s="251" t="s">
        <v>542</v>
      </c>
      <c r="M672" s="251" t="s">
        <v>543</v>
      </c>
      <c r="N672" s="251" t="s">
        <v>544</v>
      </c>
      <c r="O672" s="251" t="s">
        <v>646</v>
      </c>
      <c r="P672" s="251" t="s">
        <v>708</v>
      </c>
      <c r="Q672" s="251" t="s">
        <v>709</v>
      </c>
      <c r="R672" s="251">
        <v>1542338</v>
      </c>
      <c r="S672" s="251" t="s">
        <v>548</v>
      </c>
      <c r="T672" s="251" t="s">
        <v>549</v>
      </c>
      <c r="U672" s="251" t="s">
        <v>722</v>
      </c>
      <c r="V672" s="251" t="s">
        <v>38</v>
      </c>
      <c r="W672" s="251" t="s">
        <v>550</v>
      </c>
      <c r="X672" s="251" t="s">
        <v>551</v>
      </c>
      <c r="Y672" s="251" t="s">
        <v>552</v>
      </c>
      <c r="Z672" s="251" t="s">
        <v>553</v>
      </c>
      <c r="AA672" s="251" t="s">
        <v>554</v>
      </c>
      <c r="AB672" s="251" t="s">
        <v>557</v>
      </c>
      <c r="AC672" s="251" t="s">
        <v>558</v>
      </c>
      <c r="AD672" s="251" t="s">
        <v>559</v>
      </c>
      <c r="AE672" s="255">
        <v>18600</v>
      </c>
      <c r="AF672" s="251" t="str">
        <f t="shared" si="32"/>
        <v>5.</v>
      </c>
      <c r="AG672" s="251" t="str">
        <f t="shared" si="32"/>
        <v>2.</v>
      </c>
      <c r="AH672" s="251" t="str">
        <f t="shared" si="32"/>
        <v>1.</v>
      </c>
      <c r="AI672" s="251" t="str">
        <f t="shared" si="32"/>
        <v>1.</v>
      </c>
      <c r="AJ672" s="251" t="str">
        <f t="shared" si="32"/>
        <v>9.</v>
      </c>
      <c r="AK672" s="251" t="str">
        <f t="shared" si="32"/>
        <v>1.</v>
      </c>
      <c r="AL672" s="251" t="str">
        <f t="shared" si="32"/>
        <v>1.</v>
      </c>
      <c r="AM672" s="251" t="str">
        <f t="shared" si="33"/>
        <v>2.1.1.9.1.1.</v>
      </c>
    </row>
    <row r="673" spans="1:39">
      <c r="A673" s="251">
        <v>2022</v>
      </c>
      <c r="B673" s="251" t="s">
        <v>533</v>
      </c>
      <c r="C673" s="251" t="s">
        <v>534</v>
      </c>
      <c r="D673" s="251" t="s">
        <v>535</v>
      </c>
      <c r="E673" s="251" t="s">
        <v>536</v>
      </c>
      <c r="F673" s="251" t="s">
        <v>491</v>
      </c>
      <c r="G673" s="251" t="s">
        <v>537</v>
      </c>
      <c r="H673" s="251" t="s">
        <v>538</v>
      </c>
      <c r="I673" s="251" t="s">
        <v>706</v>
      </c>
      <c r="J673" s="251" t="s">
        <v>540</v>
      </c>
      <c r="K673" s="251" t="s">
        <v>707</v>
      </c>
      <c r="L673" s="251" t="s">
        <v>542</v>
      </c>
      <c r="M673" s="251" t="s">
        <v>543</v>
      </c>
      <c r="N673" s="251" t="s">
        <v>544</v>
      </c>
      <c r="O673" s="251" t="s">
        <v>646</v>
      </c>
      <c r="P673" s="251" t="s">
        <v>708</v>
      </c>
      <c r="Q673" s="251" t="s">
        <v>709</v>
      </c>
      <c r="R673" s="251">
        <v>1542338</v>
      </c>
      <c r="S673" s="251" t="s">
        <v>548</v>
      </c>
      <c r="T673" s="251" t="s">
        <v>549</v>
      </c>
      <c r="U673" s="251" t="s">
        <v>722</v>
      </c>
      <c r="V673" s="251" t="s">
        <v>38</v>
      </c>
      <c r="W673" s="251" t="s">
        <v>550</v>
      </c>
      <c r="X673" s="251" t="s">
        <v>551</v>
      </c>
      <c r="Y673" s="251" t="s">
        <v>552</v>
      </c>
      <c r="Z673" s="251" t="s">
        <v>553</v>
      </c>
      <c r="AA673" s="251" t="s">
        <v>554</v>
      </c>
      <c r="AB673" s="251" t="s">
        <v>557</v>
      </c>
      <c r="AC673" s="251" t="s">
        <v>558</v>
      </c>
      <c r="AD673" s="251" t="s">
        <v>560</v>
      </c>
      <c r="AE673" s="255">
        <v>1860</v>
      </c>
      <c r="AF673" s="251" t="str">
        <f t="shared" si="32"/>
        <v>5.</v>
      </c>
      <c r="AG673" s="251" t="str">
        <f t="shared" si="32"/>
        <v>2.</v>
      </c>
      <c r="AH673" s="251" t="str">
        <f t="shared" si="32"/>
        <v>1.</v>
      </c>
      <c r="AI673" s="251" t="str">
        <f t="shared" si="32"/>
        <v>1.</v>
      </c>
      <c r="AJ673" s="251" t="str">
        <f t="shared" si="32"/>
        <v>9.</v>
      </c>
      <c r="AK673" s="251" t="str">
        <f t="shared" si="32"/>
        <v>1.</v>
      </c>
      <c r="AL673" s="251" t="str">
        <f t="shared" si="32"/>
        <v>3.</v>
      </c>
      <c r="AM673" s="251" t="str">
        <f t="shared" si="33"/>
        <v>2.1.1.9.1.3.</v>
      </c>
    </row>
    <row r="674" spans="1:39">
      <c r="A674" s="251">
        <v>2022</v>
      </c>
      <c r="B674" s="251" t="s">
        <v>533</v>
      </c>
      <c r="C674" s="251" t="s">
        <v>534</v>
      </c>
      <c r="D674" s="251" t="s">
        <v>535</v>
      </c>
      <c r="E674" s="251" t="s">
        <v>536</v>
      </c>
      <c r="F674" s="251" t="s">
        <v>491</v>
      </c>
      <c r="G674" s="251" t="s">
        <v>537</v>
      </c>
      <c r="H674" s="251" t="s">
        <v>538</v>
      </c>
      <c r="I674" s="251" t="s">
        <v>706</v>
      </c>
      <c r="J674" s="251" t="s">
        <v>540</v>
      </c>
      <c r="K674" s="251" t="s">
        <v>707</v>
      </c>
      <c r="L674" s="251" t="s">
        <v>542</v>
      </c>
      <c r="M674" s="251" t="s">
        <v>543</v>
      </c>
      <c r="N674" s="251" t="s">
        <v>544</v>
      </c>
      <c r="O674" s="251" t="s">
        <v>646</v>
      </c>
      <c r="P674" s="251" t="s">
        <v>708</v>
      </c>
      <c r="Q674" s="251" t="s">
        <v>709</v>
      </c>
      <c r="R674" s="251">
        <v>1542338</v>
      </c>
      <c r="S674" s="251" t="s">
        <v>548</v>
      </c>
      <c r="T674" s="251" t="s">
        <v>549</v>
      </c>
      <c r="U674" s="251" t="s">
        <v>722</v>
      </c>
      <c r="V674" s="251" t="s">
        <v>38</v>
      </c>
      <c r="W674" s="251" t="s">
        <v>550</v>
      </c>
      <c r="X674" s="251" t="s">
        <v>551</v>
      </c>
      <c r="Y674" s="251" t="s">
        <v>552</v>
      </c>
      <c r="Z674" s="251" t="s">
        <v>553</v>
      </c>
      <c r="AA674" s="251" t="s">
        <v>561</v>
      </c>
      <c r="AB674" s="251" t="s">
        <v>562</v>
      </c>
      <c r="AC674" s="251" t="s">
        <v>562</v>
      </c>
      <c r="AD674" s="251" t="s">
        <v>563</v>
      </c>
      <c r="AE674" s="255">
        <v>10044</v>
      </c>
      <c r="AF674" s="251" t="str">
        <f t="shared" si="32"/>
        <v>5.</v>
      </c>
      <c r="AG674" s="251" t="str">
        <f t="shared" si="32"/>
        <v>2.</v>
      </c>
      <c r="AH674" s="251" t="str">
        <f t="shared" si="32"/>
        <v>1.</v>
      </c>
      <c r="AI674" s="251" t="str">
        <f t="shared" si="32"/>
        <v>3.</v>
      </c>
      <c r="AJ674" s="251" t="str">
        <f t="shared" si="32"/>
        <v>1.</v>
      </c>
      <c r="AK674" s="251" t="str">
        <f t="shared" si="32"/>
        <v>1.</v>
      </c>
      <c r="AL674" s="251" t="str">
        <f t="shared" si="32"/>
        <v>5.</v>
      </c>
      <c r="AM674" s="251" t="str">
        <f t="shared" si="33"/>
        <v>2.1.3.1.1.5.</v>
      </c>
    </row>
    <row r="675" spans="1:39">
      <c r="A675" s="251">
        <v>2022</v>
      </c>
      <c r="B675" s="251" t="s">
        <v>533</v>
      </c>
      <c r="C675" s="251" t="s">
        <v>534</v>
      </c>
      <c r="D675" s="251" t="s">
        <v>535</v>
      </c>
      <c r="E675" s="251" t="s">
        <v>536</v>
      </c>
      <c r="F675" s="251" t="s">
        <v>491</v>
      </c>
      <c r="G675" s="251" t="s">
        <v>537</v>
      </c>
      <c r="H675" s="251" t="s">
        <v>538</v>
      </c>
      <c r="I675" s="251" t="s">
        <v>706</v>
      </c>
      <c r="J675" s="251" t="s">
        <v>540</v>
      </c>
      <c r="K675" s="251" t="s">
        <v>707</v>
      </c>
      <c r="L675" s="251" t="s">
        <v>542</v>
      </c>
      <c r="M675" s="251" t="s">
        <v>543</v>
      </c>
      <c r="N675" s="251" t="s">
        <v>544</v>
      </c>
      <c r="O675" s="251" t="s">
        <v>646</v>
      </c>
      <c r="P675" s="251" t="s">
        <v>708</v>
      </c>
      <c r="Q675" s="251" t="s">
        <v>709</v>
      </c>
      <c r="R675" s="251">
        <v>1542338</v>
      </c>
      <c r="S675" s="251" t="s">
        <v>548</v>
      </c>
      <c r="T675" s="251" t="s">
        <v>549</v>
      </c>
      <c r="U675" s="251" t="s">
        <v>722</v>
      </c>
      <c r="V675" s="251" t="s">
        <v>581</v>
      </c>
      <c r="W675" s="251" t="s">
        <v>582</v>
      </c>
      <c r="X675" s="251" t="s">
        <v>551</v>
      </c>
      <c r="Y675" s="251" t="s">
        <v>552</v>
      </c>
      <c r="Z675" s="251" t="s">
        <v>553</v>
      </c>
      <c r="AA675" s="251" t="s">
        <v>554</v>
      </c>
      <c r="AB675" s="251" t="s">
        <v>555</v>
      </c>
      <c r="AC675" s="251" t="s">
        <v>555</v>
      </c>
      <c r="AD675" s="251" t="s">
        <v>556</v>
      </c>
      <c r="AE675" s="255">
        <v>6477534</v>
      </c>
      <c r="AF675" s="251" t="str">
        <f t="shared" si="32"/>
        <v>5.</v>
      </c>
      <c r="AG675" s="251" t="str">
        <f t="shared" si="32"/>
        <v>2.</v>
      </c>
      <c r="AH675" s="251" t="str">
        <f t="shared" si="32"/>
        <v>1.</v>
      </c>
      <c r="AI675" s="251" t="str">
        <f t="shared" si="32"/>
        <v>1.</v>
      </c>
      <c r="AJ675" s="251" t="str">
        <f t="shared" si="32"/>
        <v>1.</v>
      </c>
      <c r="AK675" s="251" t="str">
        <f t="shared" si="32"/>
        <v>1.</v>
      </c>
      <c r="AL675" s="251" t="str">
        <f t="shared" si="32"/>
        <v>4.</v>
      </c>
      <c r="AM675" s="251" t="str">
        <f t="shared" si="33"/>
        <v>2.1.1.1.1.4.</v>
      </c>
    </row>
    <row r="676" spans="1:39">
      <c r="A676" s="251">
        <v>2022</v>
      </c>
      <c r="B676" s="251" t="s">
        <v>533</v>
      </c>
      <c r="C676" s="251" t="s">
        <v>534</v>
      </c>
      <c r="D676" s="251" t="s">
        <v>535</v>
      </c>
      <c r="E676" s="251" t="s">
        <v>536</v>
      </c>
      <c r="F676" s="251" t="s">
        <v>491</v>
      </c>
      <c r="G676" s="251" t="s">
        <v>537</v>
      </c>
      <c r="H676" s="251" t="s">
        <v>538</v>
      </c>
      <c r="I676" s="251" t="s">
        <v>706</v>
      </c>
      <c r="J676" s="251" t="s">
        <v>540</v>
      </c>
      <c r="K676" s="251" t="s">
        <v>707</v>
      </c>
      <c r="L676" s="251" t="s">
        <v>542</v>
      </c>
      <c r="M676" s="251" t="s">
        <v>543</v>
      </c>
      <c r="N676" s="251" t="s">
        <v>544</v>
      </c>
      <c r="O676" s="251" t="s">
        <v>646</v>
      </c>
      <c r="P676" s="251" t="s">
        <v>708</v>
      </c>
      <c r="Q676" s="251" t="s">
        <v>709</v>
      </c>
      <c r="R676" s="251">
        <v>1542338</v>
      </c>
      <c r="S676" s="251" t="s">
        <v>548</v>
      </c>
      <c r="T676" s="251" t="s">
        <v>549</v>
      </c>
      <c r="U676" s="251" t="s">
        <v>722</v>
      </c>
      <c r="V676" s="251" t="s">
        <v>581</v>
      </c>
      <c r="W676" s="251" t="s">
        <v>582</v>
      </c>
      <c r="X676" s="251" t="s">
        <v>551</v>
      </c>
      <c r="Y676" s="251" t="s">
        <v>552</v>
      </c>
      <c r="Z676" s="251" t="s">
        <v>553</v>
      </c>
      <c r="AA676" s="251" t="s">
        <v>554</v>
      </c>
      <c r="AB676" s="251" t="s">
        <v>557</v>
      </c>
      <c r="AC676" s="251" t="s">
        <v>558</v>
      </c>
      <c r="AD676" s="251" t="s">
        <v>559</v>
      </c>
      <c r="AE676" s="255">
        <v>1055214</v>
      </c>
      <c r="AF676" s="251" t="str">
        <f t="shared" si="32"/>
        <v>5.</v>
      </c>
      <c r="AG676" s="251" t="str">
        <f t="shared" si="32"/>
        <v>2.</v>
      </c>
      <c r="AH676" s="251" t="str">
        <f t="shared" si="32"/>
        <v>1.</v>
      </c>
      <c r="AI676" s="251" t="str">
        <f t="shared" si="32"/>
        <v>1.</v>
      </c>
      <c r="AJ676" s="251" t="str">
        <f t="shared" si="32"/>
        <v>9.</v>
      </c>
      <c r="AK676" s="251" t="str">
        <f t="shared" si="32"/>
        <v>1.</v>
      </c>
      <c r="AL676" s="251" t="str">
        <f t="shared" si="32"/>
        <v>1.</v>
      </c>
      <c r="AM676" s="251" t="str">
        <f t="shared" si="33"/>
        <v>2.1.1.9.1.1.</v>
      </c>
    </row>
    <row r="677" spans="1:39">
      <c r="A677" s="251">
        <v>2022</v>
      </c>
      <c r="B677" s="251" t="s">
        <v>533</v>
      </c>
      <c r="C677" s="251" t="s">
        <v>534</v>
      </c>
      <c r="D677" s="251" t="s">
        <v>535</v>
      </c>
      <c r="E677" s="251" t="s">
        <v>536</v>
      </c>
      <c r="F677" s="251" t="s">
        <v>491</v>
      </c>
      <c r="G677" s="251" t="s">
        <v>537</v>
      </c>
      <c r="H677" s="251" t="s">
        <v>538</v>
      </c>
      <c r="I677" s="251" t="s">
        <v>706</v>
      </c>
      <c r="J677" s="251" t="s">
        <v>540</v>
      </c>
      <c r="K677" s="251" t="s">
        <v>707</v>
      </c>
      <c r="L677" s="251" t="s">
        <v>542</v>
      </c>
      <c r="M677" s="251" t="s">
        <v>543</v>
      </c>
      <c r="N677" s="251" t="s">
        <v>544</v>
      </c>
      <c r="O677" s="251" t="s">
        <v>646</v>
      </c>
      <c r="P677" s="251" t="s">
        <v>708</v>
      </c>
      <c r="Q677" s="251" t="s">
        <v>709</v>
      </c>
      <c r="R677" s="251">
        <v>1542338</v>
      </c>
      <c r="S677" s="251" t="s">
        <v>548</v>
      </c>
      <c r="T677" s="251" t="s">
        <v>549</v>
      </c>
      <c r="U677" s="251" t="s">
        <v>722</v>
      </c>
      <c r="V677" s="251" t="s">
        <v>581</v>
      </c>
      <c r="W677" s="251" t="s">
        <v>582</v>
      </c>
      <c r="X677" s="251" t="s">
        <v>551</v>
      </c>
      <c r="Y677" s="251" t="s">
        <v>552</v>
      </c>
      <c r="Z677" s="251" t="s">
        <v>553</v>
      </c>
      <c r="AA677" s="251" t="s">
        <v>554</v>
      </c>
      <c r="AB677" s="251" t="s">
        <v>557</v>
      </c>
      <c r="AC677" s="251" t="s">
        <v>558</v>
      </c>
      <c r="AD677" s="251" t="s">
        <v>560</v>
      </c>
      <c r="AE677" s="255">
        <v>117050</v>
      </c>
      <c r="AF677" s="251" t="str">
        <f t="shared" si="32"/>
        <v>5.</v>
      </c>
      <c r="AG677" s="251" t="str">
        <f t="shared" si="32"/>
        <v>2.</v>
      </c>
      <c r="AH677" s="251" t="str">
        <f t="shared" si="32"/>
        <v>1.</v>
      </c>
      <c r="AI677" s="251" t="str">
        <f t="shared" si="32"/>
        <v>1.</v>
      </c>
      <c r="AJ677" s="251" t="str">
        <f t="shared" si="32"/>
        <v>9.</v>
      </c>
      <c r="AK677" s="251" t="str">
        <f t="shared" si="32"/>
        <v>1.</v>
      </c>
      <c r="AL677" s="251" t="str">
        <f t="shared" si="32"/>
        <v>3.</v>
      </c>
      <c r="AM677" s="251" t="str">
        <f t="shared" si="33"/>
        <v>2.1.1.9.1.3.</v>
      </c>
    </row>
    <row r="678" spans="1:39">
      <c r="A678" s="251">
        <v>2022</v>
      </c>
      <c r="B678" s="251" t="s">
        <v>533</v>
      </c>
      <c r="C678" s="251" t="s">
        <v>534</v>
      </c>
      <c r="D678" s="251" t="s">
        <v>535</v>
      </c>
      <c r="E678" s="251" t="s">
        <v>536</v>
      </c>
      <c r="F678" s="251" t="s">
        <v>491</v>
      </c>
      <c r="G678" s="251" t="s">
        <v>537</v>
      </c>
      <c r="H678" s="251" t="s">
        <v>538</v>
      </c>
      <c r="I678" s="251" t="s">
        <v>706</v>
      </c>
      <c r="J678" s="251" t="s">
        <v>540</v>
      </c>
      <c r="K678" s="251" t="s">
        <v>707</v>
      </c>
      <c r="L678" s="251" t="s">
        <v>542</v>
      </c>
      <c r="M678" s="251" t="s">
        <v>543</v>
      </c>
      <c r="N678" s="251" t="s">
        <v>544</v>
      </c>
      <c r="O678" s="251" t="s">
        <v>646</v>
      </c>
      <c r="P678" s="251" t="s">
        <v>708</v>
      </c>
      <c r="Q678" s="251" t="s">
        <v>709</v>
      </c>
      <c r="R678" s="251">
        <v>1542338</v>
      </c>
      <c r="S678" s="251" t="s">
        <v>548</v>
      </c>
      <c r="T678" s="251" t="s">
        <v>549</v>
      </c>
      <c r="U678" s="251" t="s">
        <v>722</v>
      </c>
      <c r="V678" s="251" t="s">
        <v>581</v>
      </c>
      <c r="W678" s="251" t="s">
        <v>582</v>
      </c>
      <c r="X678" s="251" t="s">
        <v>551</v>
      </c>
      <c r="Y678" s="251" t="s">
        <v>552</v>
      </c>
      <c r="Z678" s="251" t="s">
        <v>553</v>
      </c>
      <c r="AA678" s="251" t="s">
        <v>554</v>
      </c>
      <c r="AB678" s="251" t="s">
        <v>557</v>
      </c>
      <c r="AC678" s="251" t="s">
        <v>583</v>
      </c>
      <c r="AD678" s="251" t="s">
        <v>584</v>
      </c>
      <c r="AE678" s="255">
        <v>615541</v>
      </c>
      <c r="AF678" s="251" t="str">
        <f t="shared" si="32"/>
        <v>5.</v>
      </c>
      <c r="AG678" s="251" t="str">
        <f t="shared" si="32"/>
        <v>2.</v>
      </c>
      <c r="AH678" s="251" t="str">
        <f t="shared" si="32"/>
        <v>1.</v>
      </c>
      <c r="AI678" s="251" t="str">
        <f t="shared" ref="AI678:AL741" si="34">LEFT(AA678,2)</f>
        <v>1.</v>
      </c>
      <c r="AJ678" s="251" t="str">
        <f t="shared" si="34"/>
        <v>9.</v>
      </c>
      <c r="AK678" s="251" t="str">
        <f t="shared" si="34"/>
        <v>2.</v>
      </c>
      <c r="AL678" s="251" t="str">
        <f t="shared" si="34"/>
        <v>1.</v>
      </c>
      <c r="AM678" s="251" t="str">
        <f t="shared" si="33"/>
        <v>2.1.1.9.2.1.</v>
      </c>
    </row>
    <row r="679" spans="1:39">
      <c r="A679" s="251">
        <v>2022</v>
      </c>
      <c r="B679" s="251" t="s">
        <v>533</v>
      </c>
      <c r="C679" s="251" t="s">
        <v>534</v>
      </c>
      <c r="D679" s="251" t="s">
        <v>535</v>
      </c>
      <c r="E679" s="251" t="s">
        <v>536</v>
      </c>
      <c r="F679" s="251" t="s">
        <v>491</v>
      </c>
      <c r="G679" s="251" t="s">
        <v>537</v>
      </c>
      <c r="H679" s="251" t="s">
        <v>538</v>
      </c>
      <c r="I679" s="251" t="s">
        <v>706</v>
      </c>
      <c r="J679" s="251" t="s">
        <v>540</v>
      </c>
      <c r="K679" s="251" t="s">
        <v>707</v>
      </c>
      <c r="L679" s="251" t="s">
        <v>542</v>
      </c>
      <c r="M679" s="251" t="s">
        <v>543</v>
      </c>
      <c r="N679" s="251" t="s">
        <v>544</v>
      </c>
      <c r="O679" s="251" t="s">
        <v>646</v>
      </c>
      <c r="P679" s="251" t="s">
        <v>708</v>
      </c>
      <c r="Q679" s="251" t="s">
        <v>709</v>
      </c>
      <c r="R679" s="251">
        <v>1542338</v>
      </c>
      <c r="S679" s="251" t="s">
        <v>548</v>
      </c>
      <c r="T679" s="251" t="s">
        <v>549</v>
      </c>
      <c r="U679" s="251" t="s">
        <v>722</v>
      </c>
      <c r="V679" s="251" t="s">
        <v>581</v>
      </c>
      <c r="W679" s="251" t="s">
        <v>582</v>
      </c>
      <c r="X679" s="251" t="s">
        <v>551</v>
      </c>
      <c r="Y679" s="251" t="s">
        <v>552</v>
      </c>
      <c r="Z679" s="251" t="s">
        <v>553</v>
      </c>
      <c r="AA679" s="251" t="s">
        <v>554</v>
      </c>
      <c r="AB679" s="251" t="s">
        <v>557</v>
      </c>
      <c r="AC679" s="251" t="s">
        <v>585</v>
      </c>
      <c r="AD679" s="251" t="s">
        <v>586</v>
      </c>
      <c r="AE679" s="255">
        <v>94969</v>
      </c>
      <c r="AF679" s="251" t="str">
        <f t="shared" ref="AF679:AK742" si="35">LEFT(X679,2)</f>
        <v>5.</v>
      </c>
      <c r="AG679" s="251" t="str">
        <f t="shared" si="35"/>
        <v>2.</v>
      </c>
      <c r="AH679" s="251" t="str">
        <f t="shared" si="35"/>
        <v>1.</v>
      </c>
      <c r="AI679" s="251" t="str">
        <f t="shared" si="34"/>
        <v>1.</v>
      </c>
      <c r="AJ679" s="251" t="str">
        <f t="shared" si="34"/>
        <v>9.</v>
      </c>
      <c r="AK679" s="251" t="str">
        <f t="shared" si="34"/>
        <v>3.</v>
      </c>
      <c r="AL679" s="251" t="str">
        <f t="shared" si="34"/>
        <v>99</v>
      </c>
      <c r="AM679" s="251" t="str">
        <f t="shared" si="33"/>
        <v>2.1.1.9.3.99</v>
      </c>
    </row>
    <row r="680" spans="1:39">
      <c r="A680" s="251">
        <v>2022</v>
      </c>
      <c r="B680" s="251" t="s">
        <v>533</v>
      </c>
      <c r="C680" s="251" t="s">
        <v>534</v>
      </c>
      <c r="D680" s="251" t="s">
        <v>535</v>
      </c>
      <c r="E680" s="251" t="s">
        <v>536</v>
      </c>
      <c r="F680" s="251" t="s">
        <v>491</v>
      </c>
      <c r="G680" s="251" t="s">
        <v>537</v>
      </c>
      <c r="H680" s="251" t="s">
        <v>538</v>
      </c>
      <c r="I680" s="251" t="s">
        <v>706</v>
      </c>
      <c r="J680" s="251" t="s">
        <v>540</v>
      </c>
      <c r="K680" s="251" t="s">
        <v>707</v>
      </c>
      <c r="L680" s="251" t="s">
        <v>542</v>
      </c>
      <c r="M680" s="251" t="s">
        <v>543</v>
      </c>
      <c r="N680" s="251" t="s">
        <v>544</v>
      </c>
      <c r="O680" s="251" t="s">
        <v>646</v>
      </c>
      <c r="P680" s="251" t="s">
        <v>708</v>
      </c>
      <c r="Q680" s="251" t="s">
        <v>709</v>
      </c>
      <c r="R680" s="251">
        <v>1542338</v>
      </c>
      <c r="S680" s="251" t="s">
        <v>548</v>
      </c>
      <c r="T680" s="251" t="s">
        <v>549</v>
      </c>
      <c r="U680" s="251" t="s">
        <v>722</v>
      </c>
      <c r="V680" s="251" t="s">
        <v>581</v>
      </c>
      <c r="W680" s="251" t="s">
        <v>582</v>
      </c>
      <c r="X680" s="251" t="s">
        <v>551</v>
      </c>
      <c r="Y680" s="251" t="s">
        <v>552</v>
      </c>
      <c r="Z680" s="251" t="s">
        <v>553</v>
      </c>
      <c r="AA680" s="251" t="s">
        <v>561</v>
      </c>
      <c r="AB680" s="251" t="s">
        <v>562</v>
      </c>
      <c r="AC680" s="251" t="s">
        <v>562</v>
      </c>
      <c r="AD680" s="251" t="s">
        <v>563</v>
      </c>
      <c r="AE680" s="255">
        <v>569816</v>
      </c>
      <c r="AF680" s="251" t="str">
        <f t="shared" si="35"/>
        <v>5.</v>
      </c>
      <c r="AG680" s="251" t="str">
        <f t="shared" si="35"/>
        <v>2.</v>
      </c>
      <c r="AH680" s="251" t="str">
        <f t="shared" si="35"/>
        <v>1.</v>
      </c>
      <c r="AI680" s="251" t="str">
        <f t="shared" si="34"/>
        <v>3.</v>
      </c>
      <c r="AJ680" s="251" t="str">
        <f t="shared" si="34"/>
        <v>1.</v>
      </c>
      <c r="AK680" s="251" t="str">
        <f t="shared" si="34"/>
        <v>1.</v>
      </c>
      <c r="AL680" s="251" t="str">
        <f t="shared" si="34"/>
        <v>5.</v>
      </c>
      <c r="AM680" s="251" t="str">
        <f t="shared" si="33"/>
        <v>2.1.3.1.1.5.</v>
      </c>
    </row>
    <row r="681" spans="1:39">
      <c r="A681" s="251">
        <v>2022</v>
      </c>
      <c r="B681" s="251" t="s">
        <v>533</v>
      </c>
      <c r="C681" s="251" t="s">
        <v>534</v>
      </c>
      <c r="D681" s="251" t="s">
        <v>535</v>
      </c>
      <c r="E681" s="251" t="s">
        <v>536</v>
      </c>
      <c r="F681" s="251" t="s">
        <v>491</v>
      </c>
      <c r="G681" s="251" t="s">
        <v>537</v>
      </c>
      <c r="H681" s="251" t="s">
        <v>538</v>
      </c>
      <c r="I681" s="251" t="s">
        <v>706</v>
      </c>
      <c r="J681" s="251" t="s">
        <v>540</v>
      </c>
      <c r="K681" s="251" t="s">
        <v>707</v>
      </c>
      <c r="L681" s="251" t="s">
        <v>542</v>
      </c>
      <c r="M681" s="251" t="s">
        <v>543</v>
      </c>
      <c r="N681" s="251" t="s">
        <v>544</v>
      </c>
      <c r="O681" s="251" t="s">
        <v>646</v>
      </c>
      <c r="P681" s="251" t="s">
        <v>708</v>
      </c>
      <c r="Q681" s="251" t="s">
        <v>709</v>
      </c>
      <c r="R681" s="251">
        <v>1542338</v>
      </c>
      <c r="S681" s="251" t="s">
        <v>548</v>
      </c>
      <c r="T681" s="251" t="s">
        <v>549</v>
      </c>
      <c r="U681" s="251" t="s">
        <v>722</v>
      </c>
      <c r="V681" s="251" t="s">
        <v>581</v>
      </c>
      <c r="W681" s="251" t="s">
        <v>582</v>
      </c>
      <c r="X681" s="251" t="s">
        <v>551</v>
      </c>
      <c r="Y681" s="251" t="s">
        <v>552</v>
      </c>
      <c r="Z681" s="251" t="s">
        <v>564</v>
      </c>
      <c r="AA681" s="251" t="s">
        <v>587</v>
      </c>
      <c r="AB681" s="251" t="s">
        <v>633</v>
      </c>
      <c r="AC681" s="251" t="s">
        <v>633</v>
      </c>
      <c r="AD681" s="251" t="s">
        <v>634</v>
      </c>
      <c r="AE681" s="255">
        <v>1574</v>
      </c>
      <c r="AF681" s="251" t="str">
        <f t="shared" si="35"/>
        <v>5.</v>
      </c>
      <c r="AG681" s="251" t="str">
        <f t="shared" si="35"/>
        <v>2.</v>
      </c>
      <c r="AH681" s="251" t="str">
        <f t="shared" si="35"/>
        <v>3.</v>
      </c>
      <c r="AI681" s="251" t="str">
        <f t="shared" si="34"/>
        <v>1.</v>
      </c>
      <c r="AJ681" s="251" t="str">
        <f t="shared" si="34"/>
        <v>1.</v>
      </c>
      <c r="AK681" s="251" t="str">
        <f t="shared" si="34"/>
        <v>1.</v>
      </c>
      <c r="AL681" s="251" t="str">
        <f t="shared" si="34"/>
        <v>1.</v>
      </c>
      <c r="AM681" s="251" t="str">
        <f t="shared" si="33"/>
        <v>2.3.1.1.1.1.</v>
      </c>
    </row>
    <row r="682" spans="1:39">
      <c r="A682" s="251">
        <v>2022</v>
      </c>
      <c r="B682" s="251" t="s">
        <v>533</v>
      </c>
      <c r="C682" s="251" t="s">
        <v>534</v>
      </c>
      <c r="D682" s="251" t="s">
        <v>535</v>
      </c>
      <c r="E682" s="251" t="s">
        <v>536</v>
      </c>
      <c r="F682" s="251" t="s">
        <v>491</v>
      </c>
      <c r="G682" s="251" t="s">
        <v>537</v>
      </c>
      <c r="H682" s="251" t="s">
        <v>538</v>
      </c>
      <c r="I682" s="251" t="s">
        <v>706</v>
      </c>
      <c r="J682" s="251" t="s">
        <v>540</v>
      </c>
      <c r="K682" s="251" t="s">
        <v>707</v>
      </c>
      <c r="L682" s="251" t="s">
        <v>542</v>
      </c>
      <c r="M682" s="251" t="s">
        <v>543</v>
      </c>
      <c r="N682" s="251" t="s">
        <v>544</v>
      </c>
      <c r="O682" s="251" t="s">
        <v>646</v>
      </c>
      <c r="P682" s="251" t="s">
        <v>708</v>
      </c>
      <c r="Q682" s="251" t="s">
        <v>709</v>
      </c>
      <c r="R682" s="251">
        <v>1542338</v>
      </c>
      <c r="S682" s="251" t="s">
        <v>548</v>
      </c>
      <c r="T682" s="251" t="s">
        <v>549</v>
      </c>
      <c r="U682" s="251" t="s">
        <v>722</v>
      </c>
      <c r="V682" s="251" t="s">
        <v>581</v>
      </c>
      <c r="W682" s="251" t="s">
        <v>582</v>
      </c>
      <c r="X682" s="251" t="s">
        <v>551</v>
      </c>
      <c r="Y682" s="251" t="s">
        <v>552</v>
      </c>
      <c r="Z682" s="251" t="s">
        <v>564</v>
      </c>
      <c r="AA682" s="251" t="s">
        <v>587</v>
      </c>
      <c r="AB682" s="251" t="s">
        <v>624</v>
      </c>
      <c r="AC682" s="251" t="s">
        <v>625</v>
      </c>
      <c r="AD682" s="251" t="s">
        <v>627</v>
      </c>
      <c r="AE682" s="255">
        <v>170000</v>
      </c>
      <c r="AF682" s="251" t="str">
        <f t="shared" si="35"/>
        <v>5.</v>
      </c>
      <c r="AG682" s="251" t="str">
        <f t="shared" si="35"/>
        <v>2.</v>
      </c>
      <c r="AH682" s="251" t="str">
        <f t="shared" si="35"/>
        <v>3.</v>
      </c>
      <c r="AI682" s="251" t="str">
        <f t="shared" si="34"/>
        <v>1.</v>
      </c>
      <c r="AJ682" s="251" t="str">
        <f t="shared" si="34"/>
        <v>5.</v>
      </c>
      <c r="AK682" s="251" t="str">
        <f t="shared" si="34"/>
        <v>1.</v>
      </c>
      <c r="AL682" s="251" t="str">
        <f t="shared" si="34"/>
        <v>2.</v>
      </c>
      <c r="AM682" s="251" t="str">
        <f t="shared" si="33"/>
        <v>2.3.1.5.1.2.</v>
      </c>
    </row>
    <row r="683" spans="1:39">
      <c r="A683" s="251">
        <v>2022</v>
      </c>
      <c r="B683" s="251" t="s">
        <v>533</v>
      </c>
      <c r="C683" s="251" t="s">
        <v>534</v>
      </c>
      <c r="D683" s="251" t="s">
        <v>535</v>
      </c>
      <c r="E683" s="251" t="s">
        <v>536</v>
      </c>
      <c r="F683" s="251" t="s">
        <v>491</v>
      </c>
      <c r="G683" s="251" t="s">
        <v>537</v>
      </c>
      <c r="H683" s="251" t="s">
        <v>538</v>
      </c>
      <c r="I683" s="251" t="s">
        <v>706</v>
      </c>
      <c r="J683" s="251" t="s">
        <v>540</v>
      </c>
      <c r="K683" s="251" t="s">
        <v>707</v>
      </c>
      <c r="L683" s="251" t="s">
        <v>542</v>
      </c>
      <c r="M683" s="251" t="s">
        <v>543</v>
      </c>
      <c r="N683" s="251" t="s">
        <v>544</v>
      </c>
      <c r="O683" s="251" t="s">
        <v>646</v>
      </c>
      <c r="P683" s="251" t="s">
        <v>708</v>
      </c>
      <c r="Q683" s="251" t="s">
        <v>709</v>
      </c>
      <c r="R683" s="251">
        <v>1542338</v>
      </c>
      <c r="S683" s="251" t="s">
        <v>548</v>
      </c>
      <c r="T683" s="251" t="s">
        <v>549</v>
      </c>
      <c r="U683" s="251" t="s">
        <v>722</v>
      </c>
      <c r="V683" s="251" t="s">
        <v>581</v>
      </c>
      <c r="W683" s="251" t="s">
        <v>582</v>
      </c>
      <c r="X683" s="251" t="s">
        <v>551</v>
      </c>
      <c r="Y683" s="251" t="s">
        <v>552</v>
      </c>
      <c r="Z683" s="251" t="s">
        <v>564</v>
      </c>
      <c r="AA683" s="251" t="s">
        <v>587</v>
      </c>
      <c r="AB683" s="251" t="s">
        <v>723</v>
      </c>
      <c r="AC683" s="251" t="s">
        <v>626</v>
      </c>
      <c r="AD683" s="251" t="s">
        <v>724</v>
      </c>
      <c r="AE683" s="255">
        <v>11000000</v>
      </c>
      <c r="AF683" s="251" t="str">
        <f t="shared" si="35"/>
        <v>5.</v>
      </c>
      <c r="AG683" s="251" t="str">
        <f t="shared" si="35"/>
        <v>2.</v>
      </c>
      <c r="AH683" s="251" t="str">
        <f t="shared" si="35"/>
        <v>3.</v>
      </c>
      <c r="AI683" s="251" t="str">
        <f t="shared" si="34"/>
        <v>1.</v>
      </c>
      <c r="AJ683" s="251" t="str">
        <f t="shared" si="34"/>
        <v>6.</v>
      </c>
      <c r="AK683" s="251" t="str">
        <f t="shared" si="34"/>
        <v>1.</v>
      </c>
      <c r="AL683" s="251" t="str">
        <f t="shared" si="34"/>
        <v>99</v>
      </c>
      <c r="AM683" s="251" t="str">
        <f t="shared" si="33"/>
        <v>2.3.1.6.1.99</v>
      </c>
    </row>
    <row r="684" spans="1:39">
      <c r="A684" s="251">
        <v>2022</v>
      </c>
      <c r="B684" s="251" t="s">
        <v>533</v>
      </c>
      <c r="C684" s="251" t="s">
        <v>534</v>
      </c>
      <c r="D684" s="251" t="s">
        <v>535</v>
      </c>
      <c r="E684" s="251" t="s">
        <v>536</v>
      </c>
      <c r="F684" s="251" t="s">
        <v>491</v>
      </c>
      <c r="G684" s="251" t="s">
        <v>537</v>
      </c>
      <c r="H684" s="251" t="s">
        <v>538</v>
      </c>
      <c r="I684" s="251" t="s">
        <v>706</v>
      </c>
      <c r="J684" s="251" t="s">
        <v>540</v>
      </c>
      <c r="K684" s="251" t="s">
        <v>707</v>
      </c>
      <c r="L684" s="251" t="s">
        <v>542</v>
      </c>
      <c r="M684" s="251" t="s">
        <v>543</v>
      </c>
      <c r="N684" s="251" t="s">
        <v>544</v>
      </c>
      <c r="O684" s="251" t="s">
        <v>646</v>
      </c>
      <c r="P684" s="251" t="s">
        <v>708</v>
      </c>
      <c r="Q684" s="251" t="s">
        <v>709</v>
      </c>
      <c r="R684" s="251">
        <v>1542338</v>
      </c>
      <c r="S684" s="251" t="s">
        <v>548</v>
      </c>
      <c r="T684" s="251" t="s">
        <v>549</v>
      </c>
      <c r="U684" s="251" t="s">
        <v>722</v>
      </c>
      <c r="V684" s="251" t="s">
        <v>581</v>
      </c>
      <c r="W684" s="251" t="s">
        <v>582</v>
      </c>
      <c r="X684" s="251" t="s">
        <v>551</v>
      </c>
      <c r="Y684" s="251" t="s">
        <v>552</v>
      </c>
      <c r="Z684" s="251" t="s">
        <v>564</v>
      </c>
      <c r="AA684" s="251" t="s">
        <v>587</v>
      </c>
      <c r="AB684" s="251" t="s">
        <v>591</v>
      </c>
      <c r="AC684" s="251" t="s">
        <v>592</v>
      </c>
      <c r="AD684" s="251" t="s">
        <v>628</v>
      </c>
      <c r="AE684" s="255">
        <v>4447292</v>
      </c>
      <c r="AF684" s="251" t="str">
        <f t="shared" si="35"/>
        <v>5.</v>
      </c>
      <c r="AG684" s="251" t="str">
        <f t="shared" si="35"/>
        <v>2.</v>
      </c>
      <c r="AH684" s="251" t="str">
        <f t="shared" si="35"/>
        <v>3.</v>
      </c>
      <c r="AI684" s="251" t="str">
        <f t="shared" si="34"/>
        <v>1.</v>
      </c>
      <c r="AJ684" s="251" t="str">
        <f t="shared" si="34"/>
        <v>99</v>
      </c>
      <c r="AK684" s="251" t="str">
        <f t="shared" si="34"/>
        <v>1.</v>
      </c>
      <c r="AL684" s="251" t="str">
        <f t="shared" si="34"/>
        <v>99</v>
      </c>
      <c r="AM684" s="251" t="str">
        <f t="shared" si="33"/>
        <v>2.3.1.991.99</v>
      </c>
    </row>
    <row r="685" spans="1:39">
      <c r="A685" s="251">
        <v>2022</v>
      </c>
      <c r="B685" s="251" t="s">
        <v>533</v>
      </c>
      <c r="C685" s="251" t="s">
        <v>534</v>
      </c>
      <c r="D685" s="251" t="s">
        <v>535</v>
      </c>
      <c r="E685" s="251" t="s">
        <v>536</v>
      </c>
      <c r="F685" s="251" t="s">
        <v>491</v>
      </c>
      <c r="G685" s="251" t="s">
        <v>537</v>
      </c>
      <c r="H685" s="251" t="s">
        <v>538</v>
      </c>
      <c r="I685" s="251" t="s">
        <v>706</v>
      </c>
      <c r="J685" s="251" t="s">
        <v>540</v>
      </c>
      <c r="K685" s="251" t="s">
        <v>707</v>
      </c>
      <c r="L685" s="251" t="s">
        <v>542</v>
      </c>
      <c r="M685" s="251" t="s">
        <v>543</v>
      </c>
      <c r="N685" s="251" t="s">
        <v>544</v>
      </c>
      <c r="O685" s="251" t="s">
        <v>646</v>
      </c>
      <c r="P685" s="251" t="s">
        <v>708</v>
      </c>
      <c r="Q685" s="251" t="s">
        <v>709</v>
      </c>
      <c r="R685" s="251">
        <v>1542338</v>
      </c>
      <c r="S685" s="251" t="s">
        <v>548</v>
      </c>
      <c r="T685" s="251" t="s">
        <v>549</v>
      </c>
      <c r="U685" s="251" t="s">
        <v>722</v>
      </c>
      <c r="V685" s="251" t="s">
        <v>581</v>
      </c>
      <c r="W685" s="251" t="s">
        <v>582</v>
      </c>
      <c r="X685" s="251" t="s">
        <v>551</v>
      </c>
      <c r="Y685" s="251" t="s">
        <v>552</v>
      </c>
      <c r="Z685" s="251" t="s">
        <v>564</v>
      </c>
      <c r="AA685" s="251" t="s">
        <v>565</v>
      </c>
      <c r="AB685" s="251" t="s">
        <v>594</v>
      </c>
      <c r="AC685" s="251" t="s">
        <v>595</v>
      </c>
      <c r="AD685" s="251" t="s">
        <v>596</v>
      </c>
      <c r="AE685" s="255">
        <v>344</v>
      </c>
      <c r="AF685" s="251" t="str">
        <f t="shared" si="35"/>
        <v>5.</v>
      </c>
      <c r="AG685" s="251" t="str">
        <f t="shared" si="35"/>
        <v>2.</v>
      </c>
      <c r="AH685" s="251" t="str">
        <f t="shared" si="35"/>
        <v>3.</v>
      </c>
      <c r="AI685" s="251" t="str">
        <f t="shared" si="34"/>
        <v>2.</v>
      </c>
      <c r="AJ685" s="251" t="str">
        <f t="shared" si="34"/>
        <v>1.</v>
      </c>
      <c r="AK685" s="251" t="str">
        <f t="shared" si="34"/>
        <v>2.</v>
      </c>
      <c r="AL685" s="251" t="str">
        <f t="shared" si="34"/>
        <v>99</v>
      </c>
      <c r="AM685" s="251" t="str">
        <f t="shared" si="33"/>
        <v>2.3.2.1.2.99</v>
      </c>
    </row>
    <row r="686" spans="1:39">
      <c r="A686" s="251">
        <v>2022</v>
      </c>
      <c r="B686" s="251" t="s">
        <v>533</v>
      </c>
      <c r="C686" s="251" t="s">
        <v>534</v>
      </c>
      <c r="D686" s="251" t="s">
        <v>535</v>
      </c>
      <c r="E686" s="251" t="s">
        <v>536</v>
      </c>
      <c r="F686" s="251" t="s">
        <v>491</v>
      </c>
      <c r="G686" s="251" t="s">
        <v>537</v>
      </c>
      <c r="H686" s="251" t="s">
        <v>538</v>
      </c>
      <c r="I686" s="251" t="s">
        <v>706</v>
      </c>
      <c r="J686" s="251" t="s">
        <v>540</v>
      </c>
      <c r="K686" s="251" t="s">
        <v>707</v>
      </c>
      <c r="L686" s="251" t="s">
        <v>542</v>
      </c>
      <c r="M686" s="251" t="s">
        <v>543</v>
      </c>
      <c r="N686" s="251" t="s">
        <v>544</v>
      </c>
      <c r="O686" s="251" t="s">
        <v>646</v>
      </c>
      <c r="P686" s="251" t="s">
        <v>708</v>
      </c>
      <c r="Q686" s="251" t="s">
        <v>709</v>
      </c>
      <c r="R686" s="251">
        <v>1542338</v>
      </c>
      <c r="S686" s="251" t="s">
        <v>548</v>
      </c>
      <c r="T686" s="251" t="s">
        <v>549</v>
      </c>
      <c r="U686" s="251" t="s">
        <v>722</v>
      </c>
      <c r="V686" s="251" t="s">
        <v>581</v>
      </c>
      <c r="W686" s="251" t="s">
        <v>582</v>
      </c>
      <c r="X686" s="251" t="s">
        <v>551</v>
      </c>
      <c r="Y686" s="251" t="s">
        <v>552</v>
      </c>
      <c r="Z686" s="251" t="s">
        <v>564</v>
      </c>
      <c r="AA686" s="251" t="s">
        <v>565</v>
      </c>
      <c r="AB686" s="251" t="s">
        <v>566</v>
      </c>
      <c r="AC686" s="251" t="s">
        <v>597</v>
      </c>
      <c r="AD686" s="251" t="s">
        <v>598</v>
      </c>
      <c r="AE686" s="255">
        <v>129994</v>
      </c>
      <c r="AF686" s="251" t="str">
        <f t="shared" si="35"/>
        <v>5.</v>
      </c>
      <c r="AG686" s="251" t="str">
        <f t="shared" si="35"/>
        <v>2.</v>
      </c>
      <c r="AH686" s="251" t="str">
        <f t="shared" si="35"/>
        <v>3.</v>
      </c>
      <c r="AI686" s="251" t="str">
        <f t="shared" si="34"/>
        <v>2.</v>
      </c>
      <c r="AJ686" s="251" t="str">
        <f t="shared" si="34"/>
        <v>2.</v>
      </c>
      <c r="AK686" s="251" t="str">
        <f t="shared" si="34"/>
        <v>1.</v>
      </c>
      <c r="AL686" s="251" t="str">
        <f t="shared" si="34"/>
        <v>1.</v>
      </c>
      <c r="AM686" s="251" t="str">
        <f t="shared" si="33"/>
        <v>2.3.2.2.1.1.</v>
      </c>
    </row>
    <row r="687" spans="1:39">
      <c r="A687" s="251">
        <v>2022</v>
      </c>
      <c r="B687" s="251" t="s">
        <v>533</v>
      </c>
      <c r="C687" s="251" t="s">
        <v>534</v>
      </c>
      <c r="D687" s="251" t="s">
        <v>535</v>
      </c>
      <c r="E687" s="251" t="s">
        <v>536</v>
      </c>
      <c r="F687" s="251" t="s">
        <v>491</v>
      </c>
      <c r="G687" s="251" t="s">
        <v>537</v>
      </c>
      <c r="H687" s="251" t="s">
        <v>538</v>
      </c>
      <c r="I687" s="251" t="s">
        <v>706</v>
      </c>
      <c r="J687" s="251" t="s">
        <v>540</v>
      </c>
      <c r="K687" s="251" t="s">
        <v>707</v>
      </c>
      <c r="L687" s="251" t="s">
        <v>542</v>
      </c>
      <c r="M687" s="251" t="s">
        <v>543</v>
      </c>
      <c r="N687" s="251" t="s">
        <v>544</v>
      </c>
      <c r="O687" s="251" t="s">
        <v>646</v>
      </c>
      <c r="P687" s="251" t="s">
        <v>708</v>
      </c>
      <c r="Q687" s="251" t="s">
        <v>709</v>
      </c>
      <c r="R687" s="251">
        <v>1542338</v>
      </c>
      <c r="S687" s="251" t="s">
        <v>548</v>
      </c>
      <c r="T687" s="251" t="s">
        <v>549</v>
      </c>
      <c r="U687" s="251" t="s">
        <v>722</v>
      </c>
      <c r="V687" s="251" t="s">
        <v>581</v>
      </c>
      <c r="W687" s="251" t="s">
        <v>582</v>
      </c>
      <c r="X687" s="251" t="s">
        <v>551</v>
      </c>
      <c r="Y687" s="251" t="s">
        <v>552</v>
      </c>
      <c r="Z687" s="251" t="s">
        <v>564</v>
      </c>
      <c r="AA687" s="251" t="s">
        <v>565</v>
      </c>
      <c r="AB687" s="251" t="s">
        <v>566</v>
      </c>
      <c r="AC687" s="251" t="s">
        <v>597</v>
      </c>
      <c r="AD687" s="251" t="s">
        <v>599</v>
      </c>
      <c r="AE687" s="255">
        <v>30804</v>
      </c>
      <c r="AF687" s="251" t="str">
        <f t="shared" si="35"/>
        <v>5.</v>
      </c>
      <c r="AG687" s="251" t="str">
        <f t="shared" si="35"/>
        <v>2.</v>
      </c>
      <c r="AH687" s="251" t="str">
        <f t="shared" si="35"/>
        <v>3.</v>
      </c>
      <c r="AI687" s="251" t="str">
        <f t="shared" si="34"/>
        <v>2.</v>
      </c>
      <c r="AJ687" s="251" t="str">
        <f t="shared" si="34"/>
        <v>2.</v>
      </c>
      <c r="AK687" s="251" t="str">
        <f t="shared" si="34"/>
        <v>1.</v>
      </c>
      <c r="AL687" s="251" t="str">
        <f t="shared" si="34"/>
        <v>2.</v>
      </c>
      <c r="AM687" s="251" t="str">
        <f t="shared" si="33"/>
        <v>2.3.2.2.1.2.</v>
      </c>
    </row>
    <row r="688" spans="1:39">
      <c r="A688" s="251">
        <v>2022</v>
      </c>
      <c r="B688" s="251" t="s">
        <v>533</v>
      </c>
      <c r="C688" s="251" t="s">
        <v>534</v>
      </c>
      <c r="D688" s="251" t="s">
        <v>535</v>
      </c>
      <c r="E688" s="251" t="s">
        <v>536</v>
      </c>
      <c r="F688" s="251" t="s">
        <v>491</v>
      </c>
      <c r="G688" s="251" t="s">
        <v>537</v>
      </c>
      <c r="H688" s="251" t="s">
        <v>538</v>
      </c>
      <c r="I688" s="251" t="s">
        <v>706</v>
      </c>
      <c r="J688" s="251" t="s">
        <v>540</v>
      </c>
      <c r="K688" s="251" t="s">
        <v>707</v>
      </c>
      <c r="L688" s="251" t="s">
        <v>542</v>
      </c>
      <c r="M688" s="251" t="s">
        <v>543</v>
      </c>
      <c r="N688" s="251" t="s">
        <v>544</v>
      </c>
      <c r="O688" s="251" t="s">
        <v>646</v>
      </c>
      <c r="P688" s="251" t="s">
        <v>708</v>
      </c>
      <c r="Q688" s="251" t="s">
        <v>709</v>
      </c>
      <c r="R688" s="251">
        <v>1542338</v>
      </c>
      <c r="S688" s="251" t="s">
        <v>548</v>
      </c>
      <c r="T688" s="251" t="s">
        <v>549</v>
      </c>
      <c r="U688" s="251" t="s">
        <v>722</v>
      </c>
      <c r="V688" s="251" t="s">
        <v>581</v>
      </c>
      <c r="W688" s="251" t="s">
        <v>582</v>
      </c>
      <c r="X688" s="251" t="s">
        <v>551</v>
      </c>
      <c r="Y688" s="251" t="s">
        <v>552</v>
      </c>
      <c r="Z688" s="251" t="s">
        <v>564</v>
      </c>
      <c r="AA688" s="251" t="s">
        <v>565</v>
      </c>
      <c r="AB688" s="251" t="s">
        <v>566</v>
      </c>
      <c r="AC688" s="251" t="s">
        <v>600</v>
      </c>
      <c r="AD688" s="251" t="s">
        <v>601</v>
      </c>
      <c r="AE688" s="255">
        <v>8340</v>
      </c>
      <c r="AF688" s="251" t="str">
        <f t="shared" si="35"/>
        <v>5.</v>
      </c>
      <c r="AG688" s="251" t="str">
        <f t="shared" si="35"/>
        <v>2.</v>
      </c>
      <c r="AH688" s="251" t="str">
        <f t="shared" si="35"/>
        <v>3.</v>
      </c>
      <c r="AI688" s="251" t="str">
        <f t="shared" si="34"/>
        <v>2.</v>
      </c>
      <c r="AJ688" s="251" t="str">
        <f t="shared" si="34"/>
        <v>2.</v>
      </c>
      <c r="AK688" s="251" t="str">
        <f t="shared" si="34"/>
        <v>2.</v>
      </c>
      <c r="AL688" s="251" t="str">
        <f t="shared" si="34"/>
        <v>1.</v>
      </c>
      <c r="AM688" s="251" t="str">
        <f t="shared" si="33"/>
        <v>2.3.2.2.2.1.</v>
      </c>
    </row>
    <row r="689" spans="1:39">
      <c r="A689" s="251">
        <v>2022</v>
      </c>
      <c r="B689" s="251" t="s">
        <v>533</v>
      </c>
      <c r="C689" s="251" t="s">
        <v>534</v>
      </c>
      <c r="D689" s="251" t="s">
        <v>535</v>
      </c>
      <c r="E689" s="251" t="s">
        <v>536</v>
      </c>
      <c r="F689" s="251" t="s">
        <v>491</v>
      </c>
      <c r="G689" s="251" t="s">
        <v>537</v>
      </c>
      <c r="H689" s="251" t="s">
        <v>538</v>
      </c>
      <c r="I689" s="251" t="s">
        <v>706</v>
      </c>
      <c r="J689" s="251" t="s">
        <v>540</v>
      </c>
      <c r="K689" s="251" t="s">
        <v>707</v>
      </c>
      <c r="L689" s="251" t="s">
        <v>542</v>
      </c>
      <c r="M689" s="251" t="s">
        <v>543</v>
      </c>
      <c r="N689" s="251" t="s">
        <v>544</v>
      </c>
      <c r="O689" s="251" t="s">
        <v>646</v>
      </c>
      <c r="P689" s="251" t="s">
        <v>708</v>
      </c>
      <c r="Q689" s="251" t="s">
        <v>709</v>
      </c>
      <c r="R689" s="251">
        <v>1542338</v>
      </c>
      <c r="S689" s="251" t="s">
        <v>548</v>
      </c>
      <c r="T689" s="251" t="s">
        <v>549</v>
      </c>
      <c r="U689" s="251" t="s">
        <v>722</v>
      </c>
      <c r="V689" s="251" t="s">
        <v>581</v>
      </c>
      <c r="W689" s="251" t="s">
        <v>582</v>
      </c>
      <c r="X689" s="251" t="s">
        <v>551</v>
      </c>
      <c r="Y689" s="251" t="s">
        <v>552</v>
      </c>
      <c r="Z689" s="251" t="s">
        <v>564</v>
      </c>
      <c r="AA689" s="251" t="s">
        <v>565</v>
      </c>
      <c r="AB689" s="251" t="s">
        <v>566</v>
      </c>
      <c r="AC689" s="251" t="s">
        <v>600</v>
      </c>
      <c r="AD689" s="251" t="s">
        <v>602</v>
      </c>
      <c r="AE689" s="255">
        <v>1992</v>
      </c>
      <c r="AF689" s="251" t="str">
        <f t="shared" si="35"/>
        <v>5.</v>
      </c>
      <c r="AG689" s="251" t="str">
        <f t="shared" si="35"/>
        <v>2.</v>
      </c>
      <c r="AH689" s="251" t="str">
        <f t="shared" si="35"/>
        <v>3.</v>
      </c>
      <c r="AI689" s="251" t="str">
        <f t="shared" si="34"/>
        <v>2.</v>
      </c>
      <c r="AJ689" s="251" t="str">
        <f t="shared" si="34"/>
        <v>2.</v>
      </c>
      <c r="AK689" s="251" t="str">
        <f t="shared" si="34"/>
        <v>2.</v>
      </c>
      <c r="AL689" s="251" t="str">
        <f t="shared" si="34"/>
        <v>2.</v>
      </c>
      <c r="AM689" s="251" t="str">
        <f t="shared" si="33"/>
        <v>2.3.2.2.2.2.</v>
      </c>
    </row>
    <row r="690" spans="1:39">
      <c r="A690" s="251">
        <v>2022</v>
      </c>
      <c r="B690" s="251" t="s">
        <v>533</v>
      </c>
      <c r="C690" s="251" t="s">
        <v>534</v>
      </c>
      <c r="D690" s="251" t="s">
        <v>535</v>
      </c>
      <c r="E690" s="251" t="s">
        <v>536</v>
      </c>
      <c r="F690" s="251" t="s">
        <v>491</v>
      </c>
      <c r="G690" s="251" t="s">
        <v>537</v>
      </c>
      <c r="H690" s="251" t="s">
        <v>538</v>
      </c>
      <c r="I690" s="251" t="s">
        <v>706</v>
      </c>
      <c r="J690" s="251" t="s">
        <v>540</v>
      </c>
      <c r="K690" s="251" t="s">
        <v>707</v>
      </c>
      <c r="L690" s="251" t="s">
        <v>542</v>
      </c>
      <c r="M690" s="251" t="s">
        <v>543</v>
      </c>
      <c r="N690" s="251" t="s">
        <v>544</v>
      </c>
      <c r="O690" s="251" t="s">
        <v>646</v>
      </c>
      <c r="P690" s="251" t="s">
        <v>708</v>
      </c>
      <c r="Q690" s="251" t="s">
        <v>709</v>
      </c>
      <c r="R690" s="251">
        <v>1542338</v>
      </c>
      <c r="S690" s="251" t="s">
        <v>548</v>
      </c>
      <c r="T690" s="251" t="s">
        <v>549</v>
      </c>
      <c r="U690" s="251" t="s">
        <v>722</v>
      </c>
      <c r="V690" s="251" t="s">
        <v>581</v>
      </c>
      <c r="W690" s="251" t="s">
        <v>582</v>
      </c>
      <c r="X690" s="251" t="s">
        <v>551</v>
      </c>
      <c r="Y690" s="251" t="s">
        <v>552</v>
      </c>
      <c r="Z690" s="251" t="s">
        <v>564</v>
      </c>
      <c r="AA690" s="251" t="s">
        <v>565</v>
      </c>
      <c r="AB690" s="251" t="s">
        <v>569</v>
      </c>
      <c r="AC690" s="251" t="s">
        <v>570</v>
      </c>
      <c r="AD690" s="251" t="s">
        <v>603</v>
      </c>
      <c r="AE690" s="255">
        <v>93942</v>
      </c>
      <c r="AF690" s="251" t="str">
        <f t="shared" si="35"/>
        <v>5.</v>
      </c>
      <c r="AG690" s="251" t="str">
        <f t="shared" si="35"/>
        <v>2.</v>
      </c>
      <c r="AH690" s="251" t="str">
        <f t="shared" si="35"/>
        <v>3.</v>
      </c>
      <c r="AI690" s="251" t="str">
        <f t="shared" si="34"/>
        <v>2.</v>
      </c>
      <c r="AJ690" s="251" t="str">
        <f t="shared" si="34"/>
        <v>3.</v>
      </c>
      <c r="AK690" s="251" t="str">
        <f t="shared" si="34"/>
        <v>1.</v>
      </c>
      <c r="AL690" s="251" t="str">
        <f t="shared" si="34"/>
        <v>1.</v>
      </c>
      <c r="AM690" s="251" t="str">
        <f t="shared" si="33"/>
        <v>2.3.2.3.1.1.</v>
      </c>
    </row>
    <row r="691" spans="1:39">
      <c r="A691" s="251">
        <v>2022</v>
      </c>
      <c r="B691" s="251" t="s">
        <v>533</v>
      </c>
      <c r="C691" s="251" t="s">
        <v>534</v>
      </c>
      <c r="D691" s="251" t="s">
        <v>535</v>
      </c>
      <c r="E691" s="251" t="s">
        <v>536</v>
      </c>
      <c r="F691" s="251" t="s">
        <v>491</v>
      </c>
      <c r="G691" s="251" t="s">
        <v>537</v>
      </c>
      <c r="H691" s="251" t="s">
        <v>538</v>
      </c>
      <c r="I691" s="251" t="s">
        <v>706</v>
      </c>
      <c r="J691" s="251" t="s">
        <v>540</v>
      </c>
      <c r="K691" s="251" t="s">
        <v>707</v>
      </c>
      <c r="L691" s="251" t="s">
        <v>542</v>
      </c>
      <c r="M691" s="251" t="s">
        <v>543</v>
      </c>
      <c r="N691" s="251" t="s">
        <v>544</v>
      </c>
      <c r="O691" s="251" t="s">
        <v>646</v>
      </c>
      <c r="P691" s="251" t="s">
        <v>708</v>
      </c>
      <c r="Q691" s="251" t="s">
        <v>709</v>
      </c>
      <c r="R691" s="251">
        <v>1542338</v>
      </c>
      <c r="S691" s="251" t="s">
        <v>548</v>
      </c>
      <c r="T691" s="251" t="s">
        <v>549</v>
      </c>
      <c r="U691" s="251" t="s">
        <v>722</v>
      </c>
      <c r="V691" s="251" t="s">
        <v>581</v>
      </c>
      <c r="W691" s="251" t="s">
        <v>582</v>
      </c>
      <c r="X691" s="251" t="s">
        <v>551</v>
      </c>
      <c r="Y691" s="251" t="s">
        <v>552</v>
      </c>
      <c r="Z691" s="251" t="s">
        <v>564</v>
      </c>
      <c r="AA691" s="251" t="s">
        <v>565</v>
      </c>
      <c r="AB691" s="251" t="s">
        <v>569</v>
      </c>
      <c r="AC691" s="251" t="s">
        <v>570</v>
      </c>
      <c r="AD691" s="251" t="s">
        <v>571</v>
      </c>
      <c r="AE691" s="255">
        <v>155486</v>
      </c>
      <c r="AF691" s="251" t="str">
        <f t="shared" si="35"/>
        <v>5.</v>
      </c>
      <c r="AG691" s="251" t="str">
        <f t="shared" si="35"/>
        <v>2.</v>
      </c>
      <c r="AH691" s="251" t="str">
        <f t="shared" si="35"/>
        <v>3.</v>
      </c>
      <c r="AI691" s="251" t="str">
        <f t="shared" si="34"/>
        <v>2.</v>
      </c>
      <c r="AJ691" s="251" t="str">
        <f t="shared" si="34"/>
        <v>3.</v>
      </c>
      <c r="AK691" s="251" t="str">
        <f t="shared" si="34"/>
        <v>1.</v>
      </c>
      <c r="AL691" s="251" t="str">
        <f t="shared" si="34"/>
        <v>2.</v>
      </c>
      <c r="AM691" s="251" t="str">
        <f t="shared" si="33"/>
        <v>2.3.2.3.1.2.</v>
      </c>
    </row>
    <row r="692" spans="1:39">
      <c r="A692" s="251">
        <v>2022</v>
      </c>
      <c r="B692" s="251" t="s">
        <v>533</v>
      </c>
      <c r="C692" s="251" t="s">
        <v>534</v>
      </c>
      <c r="D692" s="251" t="s">
        <v>535</v>
      </c>
      <c r="E692" s="251" t="s">
        <v>536</v>
      </c>
      <c r="F692" s="251" t="s">
        <v>491</v>
      </c>
      <c r="G692" s="251" t="s">
        <v>537</v>
      </c>
      <c r="H692" s="251" t="s">
        <v>538</v>
      </c>
      <c r="I692" s="251" t="s">
        <v>706</v>
      </c>
      <c r="J692" s="251" t="s">
        <v>540</v>
      </c>
      <c r="K692" s="251" t="s">
        <v>707</v>
      </c>
      <c r="L692" s="251" t="s">
        <v>542</v>
      </c>
      <c r="M692" s="251" t="s">
        <v>543</v>
      </c>
      <c r="N692" s="251" t="s">
        <v>544</v>
      </c>
      <c r="O692" s="251" t="s">
        <v>646</v>
      </c>
      <c r="P692" s="251" t="s">
        <v>708</v>
      </c>
      <c r="Q692" s="251" t="s">
        <v>709</v>
      </c>
      <c r="R692" s="251">
        <v>1542338</v>
      </c>
      <c r="S692" s="251" t="s">
        <v>548</v>
      </c>
      <c r="T692" s="251" t="s">
        <v>549</v>
      </c>
      <c r="U692" s="251" t="s">
        <v>722</v>
      </c>
      <c r="V692" s="251" t="s">
        <v>581</v>
      </c>
      <c r="W692" s="251" t="s">
        <v>582</v>
      </c>
      <c r="X692" s="251" t="s">
        <v>551</v>
      </c>
      <c r="Y692" s="251" t="s">
        <v>552</v>
      </c>
      <c r="Z692" s="251" t="s">
        <v>564</v>
      </c>
      <c r="AA692" s="251" t="s">
        <v>565</v>
      </c>
      <c r="AB692" s="251" t="s">
        <v>604</v>
      </c>
      <c r="AC692" s="251" t="s">
        <v>607</v>
      </c>
      <c r="AD692" s="251" t="s">
        <v>608</v>
      </c>
      <c r="AE692" s="255">
        <v>437994</v>
      </c>
      <c r="AF692" s="251" t="str">
        <f t="shared" si="35"/>
        <v>5.</v>
      </c>
      <c r="AG692" s="251" t="str">
        <f t="shared" si="35"/>
        <v>2.</v>
      </c>
      <c r="AH692" s="251" t="str">
        <f t="shared" si="35"/>
        <v>3.</v>
      </c>
      <c r="AI692" s="251" t="str">
        <f t="shared" si="34"/>
        <v>2.</v>
      </c>
      <c r="AJ692" s="251" t="str">
        <f t="shared" si="34"/>
        <v>4.</v>
      </c>
      <c r="AK692" s="251" t="str">
        <f t="shared" si="34"/>
        <v>7.</v>
      </c>
      <c r="AL692" s="251" t="str">
        <f t="shared" si="34"/>
        <v>1.</v>
      </c>
      <c r="AM692" s="251" t="str">
        <f t="shared" si="33"/>
        <v>2.3.2.4.7.1.</v>
      </c>
    </row>
    <row r="693" spans="1:39">
      <c r="A693" s="251">
        <v>2022</v>
      </c>
      <c r="B693" s="251" t="s">
        <v>533</v>
      </c>
      <c r="C693" s="251" t="s">
        <v>534</v>
      </c>
      <c r="D693" s="251" t="s">
        <v>535</v>
      </c>
      <c r="E693" s="251" t="s">
        <v>536</v>
      </c>
      <c r="F693" s="251" t="s">
        <v>491</v>
      </c>
      <c r="G693" s="251" t="s">
        <v>537</v>
      </c>
      <c r="H693" s="251" t="s">
        <v>538</v>
      </c>
      <c r="I693" s="251" t="s">
        <v>706</v>
      </c>
      <c r="J693" s="251" t="s">
        <v>540</v>
      </c>
      <c r="K693" s="251" t="s">
        <v>707</v>
      </c>
      <c r="L693" s="251" t="s">
        <v>542</v>
      </c>
      <c r="M693" s="251" t="s">
        <v>543</v>
      </c>
      <c r="N693" s="251" t="s">
        <v>544</v>
      </c>
      <c r="O693" s="251" t="s">
        <v>646</v>
      </c>
      <c r="P693" s="251" t="s">
        <v>708</v>
      </c>
      <c r="Q693" s="251" t="s">
        <v>709</v>
      </c>
      <c r="R693" s="251">
        <v>1542338</v>
      </c>
      <c r="S693" s="251" t="s">
        <v>548</v>
      </c>
      <c r="T693" s="251" t="s">
        <v>549</v>
      </c>
      <c r="U693" s="251" t="s">
        <v>722</v>
      </c>
      <c r="V693" s="251" t="s">
        <v>581</v>
      </c>
      <c r="W693" s="251" t="s">
        <v>582</v>
      </c>
      <c r="X693" s="251" t="s">
        <v>551</v>
      </c>
      <c r="Y693" s="251" t="s">
        <v>552</v>
      </c>
      <c r="Z693" s="251" t="s">
        <v>564</v>
      </c>
      <c r="AA693" s="251" t="s">
        <v>565</v>
      </c>
      <c r="AB693" s="251" t="s">
        <v>572</v>
      </c>
      <c r="AC693" s="251" t="s">
        <v>573</v>
      </c>
      <c r="AD693" s="251" t="s">
        <v>574</v>
      </c>
      <c r="AE693" s="255">
        <v>249928</v>
      </c>
      <c r="AF693" s="251" t="str">
        <f t="shared" si="35"/>
        <v>5.</v>
      </c>
      <c r="AG693" s="251" t="str">
        <f t="shared" si="35"/>
        <v>2.</v>
      </c>
      <c r="AH693" s="251" t="str">
        <f t="shared" si="35"/>
        <v>3.</v>
      </c>
      <c r="AI693" s="251" t="str">
        <f t="shared" si="34"/>
        <v>2.</v>
      </c>
      <c r="AJ693" s="251" t="str">
        <f t="shared" si="34"/>
        <v>5.</v>
      </c>
      <c r="AK693" s="251" t="str">
        <f t="shared" si="34"/>
        <v>1.</v>
      </c>
      <c r="AL693" s="251" t="str">
        <f t="shared" si="34"/>
        <v>1.</v>
      </c>
      <c r="AM693" s="251" t="str">
        <f t="shared" si="33"/>
        <v>2.3.2.5.1.1.</v>
      </c>
    </row>
    <row r="694" spans="1:39">
      <c r="A694" s="251">
        <v>2022</v>
      </c>
      <c r="B694" s="251" t="s">
        <v>533</v>
      </c>
      <c r="C694" s="251" t="s">
        <v>534</v>
      </c>
      <c r="D694" s="251" t="s">
        <v>535</v>
      </c>
      <c r="E694" s="251" t="s">
        <v>536</v>
      </c>
      <c r="F694" s="251" t="s">
        <v>491</v>
      </c>
      <c r="G694" s="251" t="s">
        <v>537</v>
      </c>
      <c r="H694" s="251" t="s">
        <v>538</v>
      </c>
      <c r="I694" s="251" t="s">
        <v>706</v>
      </c>
      <c r="J694" s="251" t="s">
        <v>540</v>
      </c>
      <c r="K694" s="251" t="s">
        <v>707</v>
      </c>
      <c r="L694" s="251" t="s">
        <v>542</v>
      </c>
      <c r="M694" s="251" t="s">
        <v>543</v>
      </c>
      <c r="N694" s="251" t="s">
        <v>544</v>
      </c>
      <c r="O694" s="251" t="s">
        <v>646</v>
      </c>
      <c r="P694" s="251" t="s">
        <v>708</v>
      </c>
      <c r="Q694" s="251" t="s">
        <v>709</v>
      </c>
      <c r="R694" s="251">
        <v>1542338</v>
      </c>
      <c r="S694" s="251" t="s">
        <v>548</v>
      </c>
      <c r="T694" s="251" t="s">
        <v>549</v>
      </c>
      <c r="U694" s="251" t="s">
        <v>722</v>
      </c>
      <c r="V694" s="251" t="s">
        <v>581</v>
      </c>
      <c r="W694" s="251" t="s">
        <v>582</v>
      </c>
      <c r="X694" s="251" t="s">
        <v>551</v>
      </c>
      <c r="Y694" s="251" t="s">
        <v>552</v>
      </c>
      <c r="Z694" s="251" t="s">
        <v>564</v>
      </c>
      <c r="AA694" s="251" t="s">
        <v>565</v>
      </c>
      <c r="AB694" s="251" t="s">
        <v>572</v>
      </c>
      <c r="AC694" s="251" t="s">
        <v>573</v>
      </c>
      <c r="AD694" s="251" t="s">
        <v>725</v>
      </c>
      <c r="AE694" s="255">
        <v>18810</v>
      </c>
      <c r="AF694" s="251" t="str">
        <f t="shared" si="35"/>
        <v>5.</v>
      </c>
      <c r="AG694" s="251" t="str">
        <f t="shared" si="35"/>
        <v>2.</v>
      </c>
      <c r="AH694" s="251" t="str">
        <f t="shared" si="35"/>
        <v>3.</v>
      </c>
      <c r="AI694" s="251" t="str">
        <f t="shared" si="34"/>
        <v>2.</v>
      </c>
      <c r="AJ694" s="251" t="str">
        <f t="shared" si="34"/>
        <v>5.</v>
      </c>
      <c r="AK694" s="251" t="str">
        <f t="shared" si="34"/>
        <v>1.</v>
      </c>
      <c r="AL694" s="251" t="str">
        <f t="shared" si="34"/>
        <v>4.</v>
      </c>
      <c r="AM694" s="251" t="str">
        <f t="shared" si="33"/>
        <v>2.3.2.5.1.4.</v>
      </c>
    </row>
    <row r="695" spans="1:39">
      <c r="A695" s="251">
        <v>2022</v>
      </c>
      <c r="B695" s="251" t="s">
        <v>533</v>
      </c>
      <c r="C695" s="251" t="s">
        <v>534</v>
      </c>
      <c r="D695" s="251" t="s">
        <v>535</v>
      </c>
      <c r="E695" s="251" t="s">
        <v>536</v>
      </c>
      <c r="F695" s="251" t="s">
        <v>491</v>
      </c>
      <c r="G695" s="251" t="s">
        <v>537</v>
      </c>
      <c r="H695" s="251" t="s">
        <v>538</v>
      </c>
      <c r="I695" s="251" t="s">
        <v>706</v>
      </c>
      <c r="J695" s="251" t="s">
        <v>540</v>
      </c>
      <c r="K695" s="251" t="s">
        <v>707</v>
      </c>
      <c r="L695" s="251" t="s">
        <v>542</v>
      </c>
      <c r="M695" s="251" t="s">
        <v>543</v>
      </c>
      <c r="N695" s="251" t="s">
        <v>544</v>
      </c>
      <c r="O695" s="251" t="s">
        <v>646</v>
      </c>
      <c r="P695" s="251" t="s">
        <v>708</v>
      </c>
      <c r="Q695" s="251" t="s">
        <v>709</v>
      </c>
      <c r="R695" s="251">
        <v>1542338</v>
      </c>
      <c r="S695" s="251" t="s">
        <v>548</v>
      </c>
      <c r="T695" s="251" t="s">
        <v>549</v>
      </c>
      <c r="U695" s="251" t="s">
        <v>722</v>
      </c>
      <c r="V695" s="251" t="s">
        <v>581</v>
      </c>
      <c r="W695" s="251" t="s">
        <v>582</v>
      </c>
      <c r="X695" s="251" t="s">
        <v>551</v>
      </c>
      <c r="Y695" s="251" t="s">
        <v>552</v>
      </c>
      <c r="Z695" s="251" t="s">
        <v>564</v>
      </c>
      <c r="AA695" s="251" t="s">
        <v>565</v>
      </c>
      <c r="AB695" s="251" t="s">
        <v>575</v>
      </c>
      <c r="AC695" s="251" t="s">
        <v>576</v>
      </c>
      <c r="AD695" s="251" t="s">
        <v>610</v>
      </c>
      <c r="AE695" s="255">
        <v>1809</v>
      </c>
      <c r="AF695" s="251" t="str">
        <f t="shared" si="35"/>
        <v>5.</v>
      </c>
      <c r="AG695" s="251" t="str">
        <f t="shared" si="35"/>
        <v>2.</v>
      </c>
      <c r="AH695" s="251" t="str">
        <f t="shared" si="35"/>
        <v>3.</v>
      </c>
      <c r="AI695" s="251" t="str">
        <f t="shared" si="34"/>
        <v>2.</v>
      </c>
      <c r="AJ695" s="251" t="str">
        <f t="shared" si="34"/>
        <v>6.</v>
      </c>
      <c r="AK695" s="251" t="str">
        <f t="shared" si="34"/>
        <v>3.</v>
      </c>
      <c r="AL695" s="251" t="str">
        <f t="shared" si="34"/>
        <v>2.</v>
      </c>
      <c r="AM695" s="251" t="str">
        <f t="shared" si="33"/>
        <v>2.3.2.6.3.2.</v>
      </c>
    </row>
    <row r="696" spans="1:39">
      <c r="A696" s="251">
        <v>2022</v>
      </c>
      <c r="B696" s="251" t="s">
        <v>533</v>
      </c>
      <c r="C696" s="251" t="s">
        <v>534</v>
      </c>
      <c r="D696" s="251" t="s">
        <v>535</v>
      </c>
      <c r="E696" s="251" t="s">
        <v>536</v>
      </c>
      <c r="F696" s="251" t="s">
        <v>491</v>
      </c>
      <c r="G696" s="251" t="s">
        <v>537</v>
      </c>
      <c r="H696" s="251" t="s">
        <v>538</v>
      </c>
      <c r="I696" s="251" t="s">
        <v>706</v>
      </c>
      <c r="J696" s="251" t="s">
        <v>540</v>
      </c>
      <c r="K696" s="251" t="s">
        <v>707</v>
      </c>
      <c r="L696" s="251" t="s">
        <v>542</v>
      </c>
      <c r="M696" s="251" t="s">
        <v>543</v>
      </c>
      <c r="N696" s="251" t="s">
        <v>544</v>
      </c>
      <c r="O696" s="251" t="s">
        <v>646</v>
      </c>
      <c r="P696" s="251" t="s">
        <v>708</v>
      </c>
      <c r="Q696" s="251" t="s">
        <v>709</v>
      </c>
      <c r="R696" s="251">
        <v>1542338</v>
      </c>
      <c r="S696" s="251" t="s">
        <v>548</v>
      </c>
      <c r="T696" s="251" t="s">
        <v>549</v>
      </c>
      <c r="U696" s="251" t="s">
        <v>722</v>
      </c>
      <c r="V696" s="251" t="s">
        <v>581</v>
      </c>
      <c r="W696" s="251" t="s">
        <v>582</v>
      </c>
      <c r="X696" s="251" t="s">
        <v>551</v>
      </c>
      <c r="Y696" s="251" t="s">
        <v>552</v>
      </c>
      <c r="Z696" s="251" t="s">
        <v>564</v>
      </c>
      <c r="AA696" s="251" t="s">
        <v>565</v>
      </c>
      <c r="AB696" s="251" t="s">
        <v>575</v>
      </c>
      <c r="AC696" s="251" t="s">
        <v>576</v>
      </c>
      <c r="AD696" s="251" t="s">
        <v>577</v>
      </c>
      <c r="AE696" s="255">
        <v>1106887</v>
      </c>
      <c r="AF696" s="251" t="str">
        <f t="shared" si="35"/>
        <v>5.</v>
      </c>
      <c r="AG696" s="251" t="str">
        <f t="shared" si="35"/>
        <v>2.</v>
      </c>
      <c r="AH696" s="251" t="str">
        <f t="shared" si="35"/>
        <v>3.</v>
      </c>
      <c r="AI696" s="251" t="str">
        <f t="shared" si="34"/>
        <v>2.</v>
      </c>
      <c r="AJ696" s="251" t="str">
        <f t="shared" si="34"/>
        <v>6.</v>
      </c>
      <c r="AK696" s="251" t="str">
        <f t="shared" si="34"/>
        <v>3.</v>
      </c>
      <c r="AL696" s="251" t="str">
        <f t="shared" si="34"/>
        <v>4.</v>
      </c>
      <c r="AM696" s="251" t="str">
        <f t="shared" si="33"/>
        <v>2.3.2.6.3.4.</v>
      </c>
    </row>
    <row r="697" spans="1:39">
      <c r="A697" s="251">
        <v>2022</v>
      </c>
      <c r="B697" s="251" t="s">
        <v>533</v>
      </c>
      <c r="C697" s="251" t="s">
        <v>534</v>
      </c>
      <c r="D697" s="251" t="s">
        <v>535</v>
      </c>
      <c r="E697" s="251" t="s">
        <v>536</v>
      </c>
      <c r="F697" s="251" t="s">
        <v>491</v>
      </c>
      <c r="G697" s="251" t="s">
        <v>537</v>
      </c>
      <c r="H697" s="251" t="s">
        <v>538</v>
      </c>
      <c r="I697" s="251" t="s">
        <v>706</v>
      </c>
      <c r="J697" s="251" t="s">
        <v>540</v>
      </c>
      <c r="K697" s="251" t="s">
        <v>707</v>
      </c>
      <c r="L697" s="251" t="s">
        <v>542</v>
      </c>
      <c r="M697" s="251" t="s">
        <v>543</v>
      </c>
      <c r="N697" s="251" t="s">
        <v>544</v>
      </c>
      <c r="O697" s="251" t="s">
        <v>646</v>
      </c>
      <c r="P697" s="251" t="s">
        <v>708</v>
      </c>
      <c r="Q697" s="251" t="s">
        <v>709</v>
      </c>
      <c r="R697" s="251">
        <v>1542338</v>
      </c>
      <c r="S697" s="251" t="s">
        <v>548</v>
      </c>
      <c r="T697" s="251" t="s">
        <v>549</v>
      </c>
      <c r="U697" s="251" t="s">
        <v>722</v>
      </c>
      <c r="V697" s="251" t="s">
        <v>581</v>
      </c>
      <c r="W697" s="251" t="s">
        <v>582</v>
      </c>
      <c r="X697" s="251" t="s">
        <v>551</v>
      </c>
      <c r="Y697" s="251" t="s">
        <v>552</v>
      </c>
      <c r="Z697" s="251" t="s">
        <v>564</v>
      </c>
      <c r="AA697" s="251" t="s">
        <v>565</v>
      </c>
      <c r="AB697" s="251" t="s">
        <v>575</v>
      </c>
      <c r="AC697" s="251" t="s">
        <v>576</v>
      </c>
      <c r="AD697" s="251" t="s">
        <v>612</v>
      </c>
      <c r="AE697" s="255">
        <v>6812</v>
      </c>
      <c r="AF697" s="251" t="str">
        <f t="shared" si="35"/>
        <v>5.</v>
      </c>
      <c r="AG697" s="251" t="str">
        <f t="shared" si="35"/>
        <v>2.</v>
      </c>
      <c r="AH697" s="251" t="str">
        <f t="shared" si="35"/>
        <v>3.</v>
      </c>
      <c r="AI697" s="251" t="str">
        <f t="shared" si="34"/>
        <v>2.</v>
      </c>
      <c r="AJ697" s="251" t="str">
        <f t="shared" si="34"/>
        <v>6.</v>
      </c>
      <c r="AK697" s="251" t="str">
        <f t="shared" si="34"/>
        <v>3.</v>
      </c>
      <c r="AL697" s="251" t="str">
        <f t="shared" si="34"/>
        <v>99</v>
      </c>
      <c r="AM697" s="251" t="str">
        <f t="shared" si="33"/>
        <v>2.3.2.6.3.99</v>
      </c>
    </row>
    <row r="698" spans="1:39">
      <c r="A698" s="251">
        <v>2022</v>
      </c>
      <c r="B698" s="251" t="s">
        <v>533</v>
      </c>
      <c r="C698" s="251" t="s">
        <v>534</v>
      </c>
      <c r="D698" s="251" t="s">
        <v>535</v>
      </c>
      <c r="E698" s="251" t="s">
        <v>536</v>
      </c>
      <c r="F698" s="251" t="s">
        <v>491</v>
      </c>
      <c r="G698" s="251" t="s">
        <v>537</v>
      </c>
      <c r="H698" s="251" t="s">
        <v>538</v>
      </c>
      <c r="I698" s="251" t="s">
        <v>706</v>
      </c>
      <c r="J698" s="251" t="s">
        <v>540</v>
      </c>
      <c r="K698" s="251" t="s">
        <v>707</v>
      </c>
      <c r="L698" s="251" t="s">
        <v>542</v>
      </c>
      <c r="M698" s="251" t="s">
        <v>543</v>
      </c>
      <c r="N698" s="251" t="s">
        <v>544</v>
      </c>
      <c r="O698" s="251" t="s">
        <v>646</v>
      </c>
      <c r="P698" s="251" t="s">
        <v>708</v>
      </c>
      <c r="Q698" s="251" t="s">
        <v>709</v>
      </c>
      <c r="R698" s="251">
        <v>1542338</v>
      </c>
      <c r="S698" s="251" t="s">
        <v>548</v>
      </c>
      <c r="T698" s="251" t="s">
        <v>549</v>
      </c>
      <c r="U698" s="251" t="s">
        <v>722</v>
      </c>
      <c r="V698" s="251" t="s">
        <v>581</v>
      </c>
      <c r="W698" s="251" t="s">
        <v>582</v>
      </c>
      <c r="X698" s="251" t="s">
        <v>551</v>
      </c>
      <c r="Y698" s="251" t="s">
        <v>552</v>
      </c>
      <c r="Z698" s="251" t="s">
        <v>564</v>
      </c>
      <c r="AA698" s="251" t="s">
        <v>565</v>
      </c>
      <c r="AB698" s="251" t="s">
        <v>613</v>
      </c>
      <c r="AC698" s="251" t="s">
        <v>614</v>
      </c>
      <c r="AD698" s="251" t="s">
        <v>614</v>
      </c>
      <c r="AE698" s="255">
        <v>5284413</v>
      </c>
      <c r="AF698" s="251" t="str">
        <f t="shared" si="35"/>
        <v>5.</v>
      </c>
      <c r="AG698" s="251" t="str">
        <f t="shared" si="35"/>
        <v>2.</v>
      </c>
      <c r="AH698" s="251" t="str">
        <f t="shared" si="35"/>
        <v>3.</v>
      </c>
      <c r="AI698" s="251" t="str">
        <f t="shared" si="34"/>
        <v>2.</v>
      </c>
      <c r="AJ698" s="251" t="str">
        <f t="shared" si="34"/>
        <v>8.</v>
      </c>
      <c r="AK698" s="251" t="str">
        <f t="shared" si="34"/>
        <v>1.</v>
      </c>
      <c r="AL698" s="251" t="str">
        <f t="shared" si="34"/>
        <v>1.</v>
      </c>
      <c r="AM698" s="251" t="str">
        <f t="shared" si="33"/>
        <v>2.3.2.8.1.1.</v>
      </c>
    </row>
    <row r="699" spans="1:39">
      <c r="A699" s="251">
        <v>2022</v>
      </c>
      <c r="B699" s="251" t="s">
        <v>533</v>
      </c>
      <c r="C699" s="251" t="s">
        <v>534</v>
      </c>
      <c r="D699" s="251" t="s">
        <v>535</v>
      </c>
      <c r="E699" s="251" t="s">
        <v>536</v>
      </c>
      <c r="F699" s="251" t="s">
        <v>491</v>
      </c>
      <c r="G699" s="251" t="s">
        <v>537</v>
      </c>
      <c r="H699" s="251" t="s">
        <v>538</v>
      </c>
      <c r="I699" s="251" t="s">
        <v>706</v>
      </c>
      <c r="J699" s="251" t="s">
        <v>540</v>
      </c>
      <c r="K699" s="251" t="s">
        <v>707</v>
      </c>
      <c r="L699" s="251" t="s">
        <v>542</v>
      </c>
      <c r="M699" s="251" t="s">
        <v>543</v>
      </c>
      <c r="N699" s="251" t="s">
        <v>544</v>
      </c>
      <c r="O699" s="251" t="s">
        <v>646</v>
      </c>
      <c r="P699" s="251" t="s">
        <v>708</v>
      </c>
      <c r="Q699" s="251" t="s">
        <v>709</v>
      </c>
      <c r="R699" s="251">
        <v>1542338</v>
      </c>
      <c r="S699" s="251" t="s">
        <v>548</v>
      </c>
      <c r="T699" s="251" t="s">
        <v>549</v>
      </c>
      <c r="U699" s="251" t="s">
        <v>722</v>
      </c>
      <c r="V699" s="251" t="s">
        <v>581</v>
      </c>
      <c r="W699" s="251" t="s">
        <v>582</v>
      </c>
      <c r="X699" s="251" t="s">
        <v>551</v>
      </c>
      <c r="Y699" s="251" t="s">
        <v>552</v>
      </c>
      <c r="Z699" s="251" t="s">
        <v>564</v>
      </c>
      <c r="AA699" s="251" t="s">
        <v>565</v>
      </c>
      <c r="AB699" s="251" t="s">
        <v>613</v>
      </c>
      <c r="AC699" s="251" t="s">
        <v>614</v>
      </c>
      <c r="AD699" s="251" t="s">
        <v>615</v>
      </c>
      <c r="AE699" s="255">
        <v>412577</v>
      </c>
      <c r="AF699" s="251" t="str">
        <f t="shared" si="35"/>
        <v>5.</v>
      </c>
      <c r="AG699" s="251" t="str">
        <f t="shared" si="35"/>
        <v>2.</v>
      </c>
      <c r="AH699" s="251" t="str">
        <f t="shared" si="35"/>
        <v>3.</v>
      </c>
      <c r="AI699" s="251" t="str">
        <f t="shared" si="34"/>
        <v>2.</v>
      </c>
      <c r="AJ699" s="251" t="str">
        <f t="shared" si="34"/>
        <v>8.</v>
      </c>
      <c r="AK699" s="251" t="str">
        <f t="shared" si="34"/>
        <v>1.</v>
      </c>
      <c r="AL699" s="251" t="str">
        <f t="shared" si="34"/>
        <v>2.</v>
      </c>
      <c r="AM699" s="251" t="str">
        <f t="shared" si="33"/>
        <v>2.3.2.8.1.2.</v>
      </c>
    </row>
    <row r="700" spans="1:39">
      <c r="A700" s="251">
        <v>2022</v>
      </c>
      <c r="B700" s="251" t="s">
        <v>533</v>
      </c>
      <c r="C700" s="251" t="s">
        <v>534</v>
      </c>
      <c r="D700" s="251" t="s">
        <v>535</v>
      </c>
      <c r="E700" s="251" t="s">
        <v>536</v>
      </c>
      <c r="F700" s="251" t="s">
        <v>491</v>
      </c>
      <c r="G700" s="251" t="s">
        <v>537</v>
      </c>
      <c r="H700" s="251" t="s">
        <v>538</v>
      </c>
      <c r="I700" s="251" t="s">
        <v>706</v>
      </c>
      <c r="J700" s="251" t="s">
        <v>540</v>
      </c>
      <c r="K700" s="251" t="s">
        <v>707</v>
      </c>
      <c r="L700" s="251" t="s">
        <v>542</v>
      </c>
      <c r="M700" s="251" t="s">
        <v>543</v>
      </c>
      <c r="N700" s="251" t="s">
        <v>544</v>
      </c>
      <c r="O700" s="251" t="s">
        <v>646</v>
      </c>
      <c r="P700" s="251" t="s">
        <v>708</v>
      </c>
      <c r="Q700" s="251" t="s">
        <v>709</v>
      </c>
      <c r="R700" s="251">
        <v>1542338</v>
      </c>
      <c r="S700" s="251" t="s">
        <v>548</v>
      </c>
      <c r="T700" s="251" t="s">
        <v>549</v>
      </c>
      <c r="U700" s="251" t="s">
        <v>722</v>
      </c>
      <c r="V700" s="251" t="s">
        <v>581</v>
      </c>
      <c r="W700" s="251" t="s">
        <v>582</v>
      </c>
      <c r="X700" s="251" t="s">
        <v>551</v>
      </c>
      <c r="Y700" s="251" t="s">
        <v>552</v>
      </c>
      <c r="Z700" s="251" t="s">
        <v>564</v>
      </c>
      <c r="AA700" s="251" t="s">
        <v>565</v>
      </c>
      <c r="AB700" s="251" t="s">
        <v>613</v>
      </c>
      <c r="AC700" s="251" t="s">
        <v>614</v>
      </c>
      <c r="AD700" s="251" t="s">
        <v>616</v>
      </c>
      <c r="AE700" s="255">
        <v>129000</v>
      </c>
      <c r="AF700" s="251" t="str">
        <f t="shared" si="35"/>
        <v>5.</v>
      </c>
      <c r="AG700" s="251" t="str">
        <f t="shared" si="35"/>
        <v>2.</v>
      </c>
      <c r="AH700" s="251" t="str">
        <f t="shared" si="35"/>
        <v>3.</v>
      </c>
      <c r="AI700" s="251" t="str">
        <f t="shared" si="34"/>
        <v>2.</v>
      </c>
      <c r="AJ700" s="251" t="str">
        <f t="shared" si="34"/>
        <v>8.</v>
      </c>
      <c r="AK700" s="251" t="str">
        <f t="shared" si="34"/>
        <v>1.</v>
      </c>
      <c r="AL700" s="251" t="str">
        <f t="shared" si="34"/>
        <v>4.</v>
      </c>
      <c r="AM700" s="251" t="str">
        <f t="shared" si="33"/>
        <v>2.3.2.8.1.4.</v>
      </c>
    </row>
    <row r="701" spans="1:39">
      <c r="A701" s="251">
        <v>2022</v>
      </c>
      <c r="B701" s="251" t="s">
        <v>533</v>
      </c>
      <c r="C701" s="251" t="s">
        <v>534</v>
      </c>
      <c r="D701" s="251" t="s">
        <v>535</v>
      </c>
      <c r="E701" s="251" t="s">
        <v>536</v>
      </c>
      <c r="F701" s="251" t="s">
        <v>491</v>
      </c>
      <c r="G701" s="251" t="s">
        <v>537</v>
      </c>
      <c r="H701" s="251" t="s">
        <v>538</v>
      </c>
      <c r="I701" s="251" t="s">
        <v>706</v>
      </c>
      <c r="J701" s="251" t="s">
        <v>540</v>
      </c>
      <c r="K701" s="251" t="s">
        <v>707</v>
      </c>
      <c r="L701" s="251" t="s">
        <v>542</v>
      </c>
      <c r="M701" s="251" t="s">
        <v>543</v>
      </c>
      <c r="N701" s="251" t="s">
        <v>544</v>
      </c>
      <c r="O701" s="251" t="s">
        <v>646</v>
      </c>
      <c r="P701" s="251" t="s">
        <v>708</v>
      </c>
      <c r="Q701" s="251" t="s">
        <v>709</v>
      </c>
      <c r="R701" s="251">
        <v>1542338</v>
      </c>
      <c r="S701" s="251" t="s">
        <v>548</v>
      </c>
      <c r="T701" s="251" t="s">
        <v>549</v>
      </c>
      <c r="U701" s="251" t="s">
        <v>722</v>
      </c>
      <c r="V701" s="251" t="s">
        <v>581</v>
      </c>
      <c r="W701" s="251" t="s">
        <v>582</v>
      </c>
      <c r="X701" s="251" t="s">
        <v>551</v>
      </c>
      <c r="Y701" s="251" t="s">
        <v>552</v>
      </c>
      <c r="Z701" s="251" t="s">
        <v>617</v>
      </c>
      <c r="AA701" s="251" t="s">
        <v>618</v>
      </c>
      <c r="AB701" s="251" t="s">
        <v>619</v>
      </c>
      <c r="AC701" s="251" t="s">
        <v>620</v>
      </c>
      <c r="AD701" s="251" t="s">
        <v>621</v>
      </c>
      <c r="AE701" s="255">
        <v>30105</v>
      </c>
      <c r="AF701" s="251" t="str">
        <f t="shared" si="35"/>
        <v>5.</v>
      </c>
      <c r="AG701" s="251" t="str">
        <f t="shared" si="35"/>
        <v>2.</v>
      </c>
      <c r="AH701" s="251" t="str">
        <f t="shared" si="35"/>
        <v>5.</v>
      </c>
      <c r="AI701" s="251" t="str">
        <f t="shared" si="34"/>
        <v>4.</v>
      </c>
      <c r="AJ701" s="251" t="str">
        <f t="shared" si="34"/>
        <v>3.</v>
      </c>
      <c r="AK701" s="251" t="str">
        <f t="shared" si="34"/>
        <v>2.</v>
      </c>
      <c r="AL701" s="251" t="str">
        <f t="shared" si="34"/>
        <v>1.</v>
      </c>
      <c r="AM701" s="251" t="str">
        <f t="shared" si="33"/>
        <v>2.5.4.3.2.1.</v>
      </c>
    </row>
    <row r="702" spans="1:39">
      <c r="A702" s="251">
        <v>2022</v>
      </c>
      <c r="B702" s="251" t="s">
        <v>533</v>
      </c>
      <c r="C702" s="251" t="s">
        <v>534</v>
      </c>
      <c r="D702" s="251" t="s">
        <v>535</v>
      </c>
      <c r="E702" s="251" t="s">
        <v>536</v>
      </c>
      <c r="F702" s="251" t="s">
        <v>491</v>
      </c>
      <c r="G702" s="251" t="s">
        <v>537</v>
      </c>
      <c r="H702" s="251" t="s">
        <v>538</v>
      </c>
      <c r="I702" s="251" t="s">
        <v>706</v>
      </c>
      <c r="J702" s="251" t="s">
        <v>540</v>
      </c>
      <c r="K702" s="251" t="s">
        <v>707</v>
      </c>
      <c r="L702" s="251" t="s">
        <v>542</v>
      </c>
      <c r="M702" s="251" t="s">
        <v>543</v>
      </c>
      <c r="N702" s="251" t="s">
        <v>544</v>
      </c>
      <c r="O702" s="251" t="s">
        <v>703</v>
      </c>
      <c r="P702" s="251" t="s">
        <v>708</v>
      </c>
      <c r="Q702" s="251" t="s">
        <v>709</v>
      </c>
      <c r="R702" s="251">
        <v>452726</v>
      </c>
      <c r="S702" s="251" t="s">
        <v>548</v>
      </c>
      <c r="T702" s="251" t="s">
        <v>549</v>
      </c>
      <c r="U702" s="251" t="s">
        <v>726</v>
      </c>
      <c r="V702" s="251" t="s">
        <v>38</v>
      </c>
      <c r="W702" s="251" t="s">
        <v>550</v>
      </c>
      <c r="X702" s="251" t="s">
        <v>551</v>
      </c>
      <c r="Y702" s="251" t="s">
        <v>552</v>
      </c>
      <c r="Z702" s="251" t="s">
        <v>553</v>
      </c>
      <c r="AA702" s="251" t="s">
        <v>554</v>
      </c>
      <c r="AB702" s="251" t="s">
        <v>555</v>
      </c>
      <c r="AC702" s="251" t="s">
        <v>555</v>
      </c>
      <c r="AD702" s="251" t="s">
        <v>556</v>
      </c>
      <c r="AE702" s="255">
        <v>63247</v>
      </c>
      <c r="AF702" s="251" t="str">
        <f t="shared" si="35"/>
        <v>5.</v>
      </c>
      <c r="AG702" s="251" t="str">
        <f t="shared" si="35"/>
        <v>2.</v>
      </c>
      <c r="AH702" s="251" t="str">
        <f t="shared" si="35"/>
        <v>1.</v>
      </c>
      <c r="AI702" s="251" t="str">
        <f t="shared" si="34"/>
        <v>1.</v>
      </c>
      <c r="AJ702" s="251" t="str">
        <f t="shared" si="34"/>
        <v>1.</v>
      </c>
      <c r="AK702" s="251" t="str">
        <f t="shared" si="34"/>
        <v>1.</v>
      </c>
      <c r="AL702" s="251" t="str">
        <f t="shared" si="34"/>
        <v>4.</v>
      </c>
      <c r="AM702" s="251" t="str">
        <f t="shared" si="33"/>
        <v>2.1.1.1.1.4.</v>
      </c>
    </row>
    <row r="703" spans="1:39">
      <c r="A703" s="251">
        <v>2022</v>
      </c>
      <c r="B703" s="251" t="s">
        <v>533</v>
      </c>
      <c r="C703" s="251" t="s">
        <v>534</v>
      </c>
      <c r="D703" s="251" t="s">
        <v>535</v>
      </c>
      <c r="E703" s="251" t="s">
        <v>536</v>
      </c>
      <c r="F703" s="251" t="s">
        <v>491</v>
      </c>
      <c r="G703" s="251" t="s">
        <v>537</v>
      </c>
      <c r="H703" s="251" t="s">
        <v>538</v>
      </c>
      <c r="I703" s="251" t="s">
        <v>706</v>
      </c>
      <c r="J703" s="251" t="s">
        <v>540</v>
      </c>
      <c r="K703" s="251" t="s">
        <v>707</v>
      </c>
      <c r="L703" s="251" t="s">
        <v>542</v>
      </c>
      <c r="M703" s="251" t="s">
        <v>543</v>
      </c>
      <c r="N703" s="251" t="s">
        <v>544</v>
      </c>
      <c r="O703" s="251" t="s">
        <v>703</v>
      </c>
      <c r="P703" s="251" t="s">
        <v>708</v>
      </c>
      <c r="Q703" s="251" t="s">
        <v>709</v>
      </c>
      <c r="R703" s="251">
        <v>452726</v>
      </c>
      <c r="S703" s="251" t="s">
        <v>548</v>
      </c>
      <c r="T703" s="251" t="s">
        <v>549</v>
      </c>
      <c r="U703" s="251" t="s">
        <v>726</v>
      </c>
      <c r="V703" s="251" t="s">
        <v>38</v>
      </c>
      <c r="W703" s="251" t="s">
        <v>550</v>
      </c>
      <c r="X703" s="251" t="s">
        <v>551</v>
      </c>
      <c r="Y703" s="251" t="s">
        <v>552</v>
      </c>
      <c r="Z703" s="251" t="s">
        <v>553</v>
      </c>
      <c r="AA703" s="251" t="s">
        <v>554</v>
      </c>
      <c r="AB703" s="251" t="s">
        <v>557</v>
      </c>
      <c r="AC703" s="251" t="s">
        <v>558</v>
      </c>
      <c r="AD703" s="251" t="s">
        <v>559</v>
      </c>
      <c r="AE703" s="255">
        <v>9300</v>
      </c>
      <c r="AF703" s="251" t="str">
        <f t="shared" si="35"/>
        <v>5.</v>
      </c>
      <c r="AG703" s="251" t="str">
        <f t="shared" si="35"/>
        <v>2.</v>
      </c>
      <c r="AH703" s="251" t="str">
        <f t="shared" si="35"/>
        <v>1.</v>
      </c>
      <c r="AI703" s="251" t="str">
        <f t="shared" si="34"/>
        <v>1.</v>
      </c>
      <c r="AJ703" s="251" t="str">
        <f t="shared" si="34"/>
        <v>9.</v>
      </c>
      <c r="AK703" s="251" t="str">
        <f t="shared" si="34"/>
        <v>1.</v>
      </c>
      <c r="AL703" s="251" t="str">
        <f t="shared" si="34"/>
        <v>1.</v>
      </c>
      <c r="AM703" s="251" t="str">
        <f t="shared" si="33"/>
        <v>2.1.1.9.1.1.</v>
      </c>
    </row>
    <row r="704" spans="1:39">
      <c r="A704" s="251">
        <v>2022</v>
      </c>
      <c r="B704" s="251" t="s">
        <v>533</v>
      </c>
      <c r="C704" s="251" t="s">
        <v>534</v>
      </c>
      <c r="D704" s="251" t="s">
        <v>535</v>
      </c>
      <c r="E704" s="251" t="s">
        <v>536</v>
      </c>
      <c r="F704" s="251" t="s">
        <v>491</v>
      </c>
      <c r="G704" s="251" t="s">
        <v>537</v>
      </c>
      <c r="H704" s="251" t="s">
        <v>538</v>
      </c>
      <c r="I704" s="251" t="s">
        <v>706</v>
      </c>
      <c r="J704" s="251" t="s">
        <v>540</v>
      </c>
      <c r="K704" s="251" t="s">
        <v>707</v>
      </c>
      <c r="L704" s="251" t="s">
        <v>542</v>
      </c>
      <c r="M704" s="251" t="s">
        <v>543</v>
      </c>
      <c r="N704" s="251" t="s">
        <v>544</v>
      </c>
      <c r="O704" s="251" t="s">
        <v>703</v>
      </c>
      <c r="P704" s="251" t="s">
        <v>708</v>
      </c>
      <c r="Q704" s="251" t="s">
        <v>709</v>
      </c>
      <c r="R704" s="251">
        <v>452726</v>
      </c>
      <c r="S704" s="251" t="s">
        <v>548</v>
      </c>
      <c r="T704" s="251" t="s">
        <v>549</v>
      </c>
      <c r="U704" s="251" t="s">
        <v>726</v>
      </c>
      <c r="V704" s="251" t="s">
        <v>38</v>
      </c>
      <c r="W704" s="251" t="s">
        <v>550</v>
      </c>
      <c r="X704" s="251" t="s">
        <v>551</v>
      </c>
      <c r="Y704" s="251" t="s">
        <v>552</v>
      </c>
      <c r="Z704" s="251" t="s">
        <v>553</v>
      </c>
      <c r="AA704" s="251" t="s">
        <v>554</v>
      </c>
      <c r="AB704" s="251" t="s">
        <v>557</v>
      </c>
      <c r="AC704" s="251" t="s">
        <v>558</v>
      </c>
      <c r="AD704" s="251" t="s">
        <v>560</v>
      </c>
      <c r="AE704" s="255">
        <v>930</v>
      </c>
      <c r="AF704" s="251" t="str">
        <f t="shared" si="35"/>
        <v>5.</v>
      </c>
      <c r="AG704" s="251" t="str">
        <f t="shared" si="35"/>
        <v>2.</v>
      </c>
      <c r="AH704" s="251" t="str">
        <f t="shared" si="35"/>
        <v>1.</v>
      </c>
      <c r="AI704" s="251" t="str">
        <f t="shared" si="34"/>
        <v>1.</v>
      </c>
      <c r="AJ704" s="251" t="str">
        <f t="shared" si="34"/>
        <v>9.</v>
      </c>
      <c r="AK704" s="251" t="str">
        <f t="shared" si="34"/>
        <v>1.</v>
      </c>
      <c r="AL704" s="251" t="str">
        <f t="shared" si="34"/>
        <v>3.</v>
      </c>
      <c r="AM704" s="251" t="str">
        <f t="shared" si="33"/>
        <v>2.1.1.9.1.3.</v>
      </c>
    </row>
    <row r="705" spans="1:39">
      <c r="A705" s="251">
        <v>2022</v>
      </c>
      <c r="B705" s="251" t="s">
        <v>533</v>
      </c>
      <c r="C705" s="251" t="s">
        <v>534</v>
      </c>
      <c r="D705" s="251" t="s">
        <v>535</v>
      </c>
      <c r="E705" s="251" t="s">
        <v>536</v>
      </c>
      <c r="F705" s="251" t="s">
        <v>491</v>
      </c>
      <c r="G705" s="251" t="s">
        <v>537</v>
      </c>
      <c r="H705" s="251" t="s">
        <v>538</v>
      </c>
      <c r="I705" s="251" t="s">
        <v>706</v>
      </c>
      <c r="J705" s="251" t="s">
        <v>540</v>
      </c>
      <c r="K705" s="251" t="s">
        <v>707</v>
      </c>
      <c r="L705" s="251" t="s">
        <v>542</v>
      </c>
      <c r="M705" s="251" t="s">
        <v>543</v>
      </c>
      <c r="N705" s="251" t="s">
        <v>544</v>
      </c>
      <c r="O705" s="251" t="s">
        <v>703</v>
      </c>
      <c r="P705" s="251" t="s">
        <v>708</v>
      </c>
      <c r="Q705" s="251" t="s">
        <v>709</v>
      </c>
      <c r="R705" s="251">
        <v>452726</v>
      </c>
      <c r="S705" s="251" t="s">
        <v>548</v>
      </c>
      <c r="T705" s="251" t="s">
        <v>549</v>
      </c>
      <c r="U705" s="251" t="s">
        <v>726</v>
      </c>
      <c r="V705" s="251" t="s">
        <v>38</v>
      </c>
      <c r="W705" s="251" t="s">
        <v>550</v>
      </c>
      <c r="X705" s="251" t="s">
        <v>551</v>
      </c>
      <c r="Y705" s="251" t="s">
        <v>552</v>
      </c>
      <c r="Z705" s="251" t="s">
        <v>553</v>
      </c>
      <c r="AA705" s="251" t="s">
        <v>561</v>
      </c>
      <c r="AB705" s="251" t="s">
        <v>562</v>
      </c>
      <c r="AC705" s="251" t="s">
        <v>562</v>
      </c>
      <c r="AD705" s="251" t="s">
        <v>563</v>
      </c>
      <c r="AE705" s="255">
        <v>5022</v>
      </c>
      <c r="AF705" s="251" t="str">
        <f t="shared" si="35"/>
        <v>5.</v>
      </c>
      <c r="AG705" s="251" t="str">
        <f t="shared" si="35"/>
        <v>2.</v>
      </c>
      <c r="AH705" s="251" t="str">
        <f t="shared" si="35"/>
        <v>1.</v>
      </c>
      <c r="AI705" s="251" t="str">
        <f t="shared" si="34"/>
        <v>3.</v>
      </c>
      <c r="AJ705" s="251" t="str">
        <f t="shared" si="34"/>
        <v>1.</v>
      </c>
      <c r="AK705" s="251" t="str">
        <f t="shared" si="34"/>
        <v>1.</v>
      </c>
      <c r="AL705" s="251" t="str">
        <f t="shared" si="34"/>
        <v>5.</v>
      </c>
      <c r="AM705" s="251" t="str">
        <f t="shared" si="33"/>
        <v>2.1.3.1.1.5.</v>
      </c>
    </row>
    <row r="706" spans="1:39">
      <c r="A706" s="251">
        <v>2022</v>
      </c>
      <c r="B706" s="251" t="s">
        <v>533</v>
      </c>
      <c r="C706" s="251" t="s">
        <v>534</v>
      </c>
      <c r="D706" s="251" t="s">
        <v>535</v>
      </c>
      <c r="E706" s="251" t="s">
        <v>536</v>
      </c>
      <c r="F706" s="251" t="s">
        <v>491</v>
      </c>
      <c r="G706" s="251" t="s">
        <v>537</v>
      </c>
      <c r="H706" s="251" t="s">
        <v>538</v>
      </c>
      <c r="I706" s="251" t="s">
        <v>706</v>
      </c>
      <c r="J706" s="251" t="s">
        <v>540</v>
      </c>
      <c r="K706" s="251" t="s">
        <v>707</v>
      </c>
      <c r="L706" s="251" t="s">
        <v>542</v>
      </c>
      <c r="M706" s="251" t="s">
        <v>543</v>
      </c>
      <c r="N706" s="251" t="s">
        <v>544</v>
      </c>
      <c r="O706" s="251" t="s">
        <v>703</v>
      </c>
      <c r="P706" s="251" t="s">
        <v>708</v>
      </c>
      <c r="Q706" s="251" t="s">
        <v>709</v>
      </c>
      <c r="R706" s="251">
        <v>452726</v>
      </c>
      <c r="S706" s="251" t="s">
        <v>548</v>
      </c>
      <c r="T706" s="251" t="s">
        <v>549</v>
      </c>
      <c r="U706" s="251" t="s">
        <v>726</v>
      </c>
      <c r="V706" s="251" t="s">
        <v>581</v>
      </c>
      <c r="W706" s="251" t="s">
        <v>582</v>
      </c>
      <c r="X706" s="251" t="s">
        <v>551</v>
      </c>
      <c r="Y706" s="251" t="s">
        <v>552</v>
      </c>
      <c r="Z706" s="251" t="s">
        <v>553</v>
      </c>
      <c r="AA706" s="251" t="s">
        <v>554</v>
      </c>
      <c r="AB706" s="251" t="s">
        <v>555</v>
      </c>
      <c r="AC706" s="251" t="s">
        <v>555</v>
      </c>
      <c r="AD706" s="251" t="s">
        <v>556</v>
      </c>
      <c r="AE706" s="255">
        <v>3586614</v>
      </c>
      <c r="AF706" s="251" t="str">
        <f t="shared" si="35"/>
        <v>5.</v>
      </c>
      <c r="AG706" s="251" t="str">
        <f t="shared" si="35"/>
        <v>2.</v>
      </c>
      <c r="AH706" s="251" t="str">
        <f t="shared" si="35"/>
        <v>1.</v>
      </c>
      <c r="AI706" s="251" t="str">
        <f t="shared" si="34"/>
        <v>1.</v>
      </c>
      <c r="AJ706" s="251" t="str">
        <f t="shared" si="34"/>
        <v>1.</v>
      </c>
      <c r="AK706" s="251" t="str">
        <f t="shared" si="34"/>
        <v>1.</v>
      </c>
      <c r="AL706" s="251" t="str">
        <f t="shared" si="34"/>
        <v>4.</v>
      </c>
      <c r="AM706" s="251" t="str">
        <f t="shared" si="33"/>
        <v>2.1.1.1.1.4.</v>
      </c>
    </row>
    <row r="707" spans="1:39">
      <c r="A707" s="251">
        <v>2022</v>
      </c>
      <c r="B707" s="251" t="s">
        <v>533</v>
      </c>
      <c r="C707" s="251" t="s">
        <v>534</v>
      </c>
      <c r="D707" s="251" t="s">
        <v>535</v>
      </c>
      <c r="E707" s="251" t="s">
        <v>536</v>
      </c>
      <c r="F707" s="251" t="s">
        <v>491</v>
      </c>
      <c r="G707" s="251" t="s">
        <v>537</v>
      </c>
      <c r="H707" s="251" t="s">
        <v>538</v>
      </c>
      <c r="I707" s="251" t="s">
        <v>706</v>
      </c>
      <c r="J707" s="251" t="s">
        <v>540</v>
      </c>
      <c r="K707" s="251" t="s">
        <v>707</v>
      </c>
      <c r="L707" s="251" t="s">
        <v>542</v>
      </c>
      <c r="M707" s="251" t="s">
        <v>543</v>
      </c>
      <c r="N707" s="251" t="s">
        <v>544</v>
      </c>
      <c r="O707" s="251" t="s">
        <v>703</v>
      </c>
      <c r="P707" s="251" t="s">
        <v>708</v>
      </c>
      <c r="Q707" s="251" t="s">
        <v>709</v>
      </c>
      <c r="R707" s="251">
        <v>452726</v>
      </c>
      <c r="S707" s="251" t="s">
        <v>548</v>
      </c>
      <c r="T707" s="251" t="s">
        <v>549</v>
      </c>
      <c r="U707" s="251" t="s">
        <v>726</v>
      </c>
      <c r="V707" s="251" t="s">
        <v>581</v>
      </c>
      <c r="W707" s="251" t="s">
        <v>582</v>
      </c>
      <c r="X707" s="251" t="s">
        <v>551</v>
      </c>
      <c r="Y707" s="251" t="s">
        <v>552</v>
      </c>
      <c r="Z707" s="251" t="s">
        <v>553</v>
      </c>
      <c r="AA707" s="251" t="s">
        <v>554</v>
      </c>
      <c r="AB707" s="251" t="s">
        <v>557</v>
      </c>
      <c r="AC707" s="251" t="s">
        <v>558</v>
      </c>
      <c r="AD707" s="251" t="s">
        <v>559</v>
      </c>
      <c r="AE707" s="255">
        <v>584314</v>
      </c>
      <c r="AF707" s="251" t="str">
        <f t="shared" si="35"/>
        <v>5.</v>
      </c>
      <c r="AG707" s="251" t="str">
        <f t="shared" si="35"/>
        <v>2.</v>
      </c>
      <c r="AH707" s="251" t="str">
        <f t="shared" si="35"/>
        <v>1.</v>
      </c>
      <c r="AI707" s="251" t="str">
        <f t="shared" si="34"/>
        <v>1.</v>
      </c>
      <c r="AJ707" s="251" t="str">
        <f t="shared" si="34"/>
        <v>9.</v>
      </c>
      <c r="AK707" s="251" t="str">
        <f t="shared" si="34"/>
        <v>1.</v>
      </c>
      <c r="AL707" s="251" t="str">
        <f t="shared" si="34"/>
        <v>1.</v>
      </c>
      <c r="AM707" s="251" t="str">
        <f t="shared" ref="AM707:AM770" si="36">CONCATENATE(AG707,AH707,AI707,AJ707,AK707,AL707)</f>
        <v>2.1.1.9.1.1.</v>
      </c>
    </row>
    <row r="708" spans="1:39">
      <c r="A708" s="251">
        <v>2022</v>
      </c>
      <c r="B708" s="251" t="s">
        <v>533</v>
      </c>
      <c r="C708" s="251" t="s">
        <v>534</v>
      </c>
      <c r="D708" s="251" t="s">
        <v>535</v>
      </c>
      <c r="E708" s="251" t="s">
        <v>536</v>
      </c>
      <c r="F708" s="251" t="s">
        <v>491</v>
      </c>
      <c r="G708" s="251" t="s">
        <v>537</v>
      </c>
      <c r="H708" s="251" t="s">
        <v>538</v>
      </c>
      <c r="I708" s="251" t="s">
        <v>706</v>
      </c>
      <c r="J708" s="251" t="s">
        <v>540</v>
      </c>
      <c r="K708" s="251" t="s">
        <v>707</v>
      </c>
      <c r="L708" s="251" t="s">
        <v>542</v>
      </c>
      <c r="M708" s="251" t="s">
        <v>543</v>
      </c>
      <c r="N708" s="251" t="s">
        <v>544</v>
      </c>
      <c r="O708" s="251" t="s">
        <v>703</v>
      </c>
      <c r="P708" s="251" t="s">
        <v>708</v>
      </c>
      <c r="Q708" s="251" t="s">
        <v>709</v>
      </c>
      <c r="R708" s="251">
        <v>452726</v>
      </c>
      <c r="S708" s="251" t="s">
        <v>548</v>
      </c>
      <c r="T708" s="251" t="s">
        <v>549</v>
      </c>
      <c r="U708" s="251" t="s">
        <v>726</v>
      </c>
      <c r="V708" s="251" t="s">
        <v>581</v>
      </c>
      <c r="W708" s="251" t="s">
        <v>582</v>
      </c>
      <c r="X708" s="251" t="s">
        <v>551</v>
      </c>
      <c r="Y708" s="251" t="s">
        <v>552</v>
      </c>
      <c r="Z708" s="251" t="s">
        <v>553</v>
      </c>
      <c r="AA708" s="251" t="s">
        <v>554</v>
      </c>
      <c r="AB708" s="251" t="s">
        <v>557</v>
      </c>
      <c r="AC708" s="251" t="s">
        <v>558</v>
      </c>
      <c r="AD708" s="251" t="s">
        <v>560</v>
      </c>
      <c r="AE708" s="255">
        <v>64570</v>
      </c>
      <c r="AF708" s="251" t="str">
        <f t="shared" si="35"/>
        <v>5.</v>
      </c>
      <c r="AG708" s="251" t="str">
        <f t="shared" si="35"/>
        <v>2.</v>
      </c>
      <c r="AH708" s="251" t="str">
        <f t="shared" si="35"/>
        <v>1.</v>
      </c>
      <c r="AI708" s="251" t="str">
        <f t="shared" si="34"/>
        <v>1.</v>
      </c>
      <c r="AJ708" s="251" t="str">
        <f t="shared" si="34"/>
        <v>9.</v>
      </c>
      <c r="AK708" s="251" t="str">
        <f t="shared" si="34"/>
        <v>1.</v>
      </c>
      <c r="AL708" s="251" t="str">
        <f t="shared" si="34"/>
        <v>3.</v>
      </c>
      <c r="AM708" s="251" t="str">
        <f t="shared" si="36"/>
        <v>2.1.1.9.1.3.</v>
      </c>
    </row>
    <row r="709" spans="1:39">
      <c r="A709" s="251">
        <v>2022</v>
      </c>
      <c r="B709" s="251" t="s">
        <v>533</v>
      </c>
      <c r="C709" s="251" t="s">
        <v>534</v>
      </c>
      <c r="D709" s="251" t="s">
        <v>535</v>
      </c>
      <c r="E709" s="251" t="s">
        <v>536</v>
      </c>
      <c r="F709" s="251" t="s">
        <v>491</v>
      </c>
      <c r="G709" s="251" t="s">
        <v>537</v>
      </c>
      <c r="H709" s="251" t="s">
        <v>538</v>
      </c>
      <c r="I709" s="251" t="s">
        <v>706</v>
      </c>
      <c r="J709" s="251" t="s">
        <v>540</v>
      </c>
      <c r="K709" s="251" t="s">
        <v>707</v>
      </c>
      <c r="L709" s="251" t="s">
        <v>542</v>
      </c>
      <c r="M709" s="251" t="s">
        <v>543</v>
      </c>
      <c r="N709" s="251" t="s">
        <v>544</v>
      </c>
      <c r="O709" s="251" t="s">
        <v>703</v>
      </c>
      <c r="P709" s="251" t="s">
        <v>708</v>
      </c>
      <c r="Q709" s="251" t="s">
        <v>709</v>
      </c>
      <c r="R709" s="251">
        <v>452726</v>
      </c>
      <c r="S709" s="251" t="s">
        <v>548</v>
      </c>
      <c r="T709" s="251" t="s">
        <v>549</v>
      </c>
      <c r="U709" s="251" t="s">
        <v>726</v>
      </c>
      <c r="V709" s="251" t="s">
        <v>581</v>
      </c>
      <c r="W709" s="251" t="s">
        <v>582</v>
      </c>
      <c r="X709" s="251" t="s">
        <v>551</v>
      </c>
      <c r="Y709" s="251" t="s">
        <v>552</v>
      </c>
      <c r="Z709" s="251" t="s">
        <v>553</v>
      </c>
      <c r="AA709" s="251" t="s">
        <v>554</v>
      </c>
      <c r="AB709" s="251" t="s">
        <v>557</v>
      </c>
      <c r="AC709" s="251" t="s">
        <v>583</v>
      </c>
      <c r="AD709" s="251" t="s">
        <v>584</v>
      </c>
      <c r="AE709" s="255">
        <v>340850</v>
      </c>
      <c r="AF709" s="251" t="str">
        <f t="shared" si="35"/>
        <v>5.</v>
      </c>
      <c r="AG709" s="251" t="str">
        <f t="shared" si="35"/>
        <v>2.</v>
      </c>
      <c r="AH709" s="251" t="str">
        <f t="shared" si="35"/>
        <v>1.</v>
      </c>
      <c r="AI709" s="251" t="str">
        <f t="shared" si="34"/>
        <v>1.</v>
      </c>
      <c r="AJ709" s="251" t="str">
        <f t="shared" si="34"/>
        <v>9.</v>
      </c>
      <c r="AK709" s="251" t="str">
        <f t="shared" si="34"/>
        <v>2.</v>
      </c>
      <c r="AL709" s="251" t="str">
        <f t="shared" si="34"/>
        <v>1.</v>
      </c>
      <c r="AM709" s="251" t="str">
        <f t="shared" si="36"/>
        <v>2.1.1.9.2.1.</v>
      </c>
    </row>
    <row r="710" spans="1:39">
      <c r="A710" s="251">
        <v>2022</v>
      </c>
      <c r="B710" s="251" t="s">
        <v>533</v>
      </c>
      <c r="C710" s="251" t="s">
        <v>534</v>
      </c>
      <c r="D710" s="251" t="s">
        <v>535</v>
      </c>
      <c r="E710" s="251" t="s">
        <v>536</v>
      </c>
      <c r="F710" s="251" t="s">
        <v>491</v>
      </c>
      <c r="G710" s="251" t="s">
        <v>537</v>
      </c>
      <c r="H710" s="251" t="s">
        <v>538</v>
      </c>
      <c r="I710" s="251" t="s">
        <v>706</v>
      </c>
      <c r="J710" s="251" t="s">
        <v>540</v>
      </c>
      <c r="K710" s="251" t="s">
        <v>707</v>
      </c>
      <c r="L710" s="251" t="s">
        <v>542</v>
      </c>
      <c r="M710" s="251" t="s">
        <v>543</v>
      </c>
      <c r="N710" s="251" t="s">
        <v>544</v>
      </c>
      <c r="O710" s="251" t="s">
        <v>703</v>
      </c>
      <c r="P710" s="251" t="s">
        <v>708</v>
      </c>
      <c r="Q710" s="251" t="s">
        <v>709</v>
      </c>
      <c r="R710" s="251">
        <v>452726</v>
      </c>
      <c r="S710" s="251" t="s">
        <v>548</v>
      </c>
      <c r="T710" s="251" t="s">
        <v>549</v>
      </c>
      <c r="U710" s="251" t="s">
        <v>726</v>
      </c>
      <c r="V710" s="251" t="s">
        <v>581</v>
      </c>
      <c r="W710" s="251" t="s">
        <v>582</v>
      </c>
      <c r="X710" s="251" t="s">
        <v>551</v>
      </c>
      <c r="Y710" s="251" t="s">
        <v>552</v>
      </c>
      <c r="Z710" s="251" t="s">
        <v>553</v>
      </c>
      <c r="AA710" s="251" t="s">
        <v>554</v>
      </c>
      <c r="AB710" s="251" t="s">
        <v>557</v>
      </c>
      <c r="AC710" s="251" t="s">
        <v>585</v>
      </c>
      <c r="AD710" s="251" t="s">
        <v>586</v>
      </c>
      <c r="AE710" s="255">
        <v>52588</v>
      </c>
      <c r="AF710" s="251" t="str">
        <f t="shared" si="35"/>
        <v>5.</v>
      </c>
      <c r="AG710" s="251" t="str">
        <f t="shared" si="35"/>
        <v>2.</v>
      </c>
      <c r="AH710" s="251" t="str">
        <f t="shared" si="35"/>
        <v>1.</v>
      </c>
      <c r="AI710" s="251" t="str">
        <f t="shared" si="34"/>
        <v>1.</v>
      </c>
      <c r="AJ710" s="251" t="str">
        <f t="shared" si="34"/>
        <v>9.</v>
      </c>
      <c r="AK710" s="251" t="str">
        <f t="shared" si="34"/>
        <v>3.</v>
      </c>
      <c r="AL710" s="251" t="str">
        <f t="shared" si="34"/>
        <v>99</v>
      </c>
      <c r="AM710" s="251" t="str">
        <f t="shared" si="36"/>
        <v>2.1.1.9.3.99</v>
      </c>
    </row>
    <row r="711" spans="1:39">
      <c r="A711" s="251">
        <v>2022</v>
      </c>
      <c r="B711" s="251" t="s">
        <v>533</v>
      </c>
      <c r="C711" s="251" t="s">
        <v>534</v>
      </c>
      <c r="D711" s="251" t="s">
        <v>535</v>
      </c>
      <c r="E711" s="251" t="s">
        <v>536</v>
      </c>
      <c r="F711" s="251" t="s">
        <v>491</v>
      </c>
      <c r="G711" s="251" t="s">
        <v>537</v>
      </c>
      <c r="H711" s="251" t="s">
        <v>538</v>
      </c>
      <c r="I711" s="251" t="s">
        <v>706</v>
      </c>
      <c r="J711" s="251" t="s">
        <v>540</v>
      </c>
      <c r="K711" s="251" t="s">
        <v>707</v>
      </c>
      <c r="L711" s="251" t="s">
        <v>542</v>
      </c>
      <c r="M711" s="251" t="s">
        <v>543</v>
      </c>
      <c r="N711" s="251" t="s">
        <v>544</v>
      </c>
      <c r="O711" s="251" t="s">
        <v>703</v>
      </c>
      <c r="P711" s="251" t="s">
        <v>708</v>
      </c>
      <c r="Q711" s="251" t="s">
        <v>709</v>
      </c>
      <c r="R711" s="251">
        <v>452726</v>
      </c>
      <c r="S711" s="251" t="s">
        <v>548</v>
      </c>
      <c r="T711" s="251" t="s">
        <v>549</v>
      </c>
      <c r="U711" s="251" t="s">
        <v>726</v>
      </c>
      <c r="V711" s="251" t="s">
        <v>581</v>
      </c>
      <c r="W711" s="251" t="s">
        <v>582</v>
      </c>
      <c r="X711" s="251" t="s">
        <v>551</v>
      </c>
      <c r="Y711" s="251" t="s">
        <v>552</v>
      </c>
      <c r="Z711" s="251" t="s">
        <v>553</v>
      </c>
      <c r="AA711" s="251" t="s">
        <v>561</v>
      </c>
      <c r="AB711" s="251" t="s">
        <v>562</v>
      </c>
      <c r="AC711" s="251" t="s">
        <v>562</v>
      </c>
      <c r="AD711" s="251" t="s">
        <v>563</v>
      </c>
      <c r="AE711" s="255">
        <v>315530</v>
      </c>
      <c r="AF711" s="251" t="str">
        <f t="shared" si="35"/>
        <v>5.</v>
      </c>
      <c r="AG711" s="251" t="str">
        <f t="shared" si="35"/>
        <v>2.</v>
      </c>
      <c r="AH711" s="251" t="str">
        <f t="shared" si="35"/>
        <v>1.</v>
      </c>
      <c r="AI711" s="251" t="str">
        <f t="shared" si="34"/>
        <v>3.</v>
      </c>
      <c r="AJ711" s="251" t="str">
        <f t="shared" si="34"/>
        <v>1.</v>
      </c>
      <c r="AK711" s="251" t="str">
        <f t="shared" si="34"/>
        <v>1.</v>
      </c>
      <c r="AL711" s="251" t="str">
        <f t="shared" si="34"/>
        <v>5.</v>
      </c>
      <c r="AM711" s="251" t="str">
        <f t="shared" si="36"/>
        <v>2.1.3.1.1.5.</v>
      </c>
    </row>
    <row r="712" spans="1:39">
      <c r="A712" s="251">
        <v>2022</v>
      </c>
      <c r="B712" s="251" t="s">
        <v>533</v>
      </c>
      <c r="C712" s="251" t="s">
        <v>534</v>
      </c>
      <c r="D712" s="251" t="s">
        <v>535</v>
      </c>
      <c r="E712" s="251" t="s">
        <v>536</v>
      </c>
      <c r="F712" s="251" t="s">
        <v>491</v>
      </c>
      <c r="G712" s="251" t="s">
        <v>537</v>
      </c>
      <c r="H712" s="251" t="s">
        <v>538</v>
      </c>
      <c r="I712" s="251" t="s">
        <v>706</v>
      </c>
      <c r="J712" s="251" t="s">
        <v>540</v>
      </c>
      <c r="K712" s="251" t="s">
        <v>707</v>
      </c>
      <c r="L712" s="251" t="s">
        <v>542</v>
      </c>
      <c r="M712" s="251" t="s">
        <v>543</v>
      </c>
      <c r="N712" s="251" t="s">
        <v>544</v>
      </c>
      <c r="O712" s="251" t="s">
        <v>703</v>
      </c>
      <c r="P712" s="251" t="s">
        <v>708</v>
      </c>
      <c r="Q712" s="251" t="s">
        <v>709</v>
      </c>
      <c r="R712" s="251">
        <v>452726</v>
      </c>
      <c r="S712" s="251" t="s">
        <v>548</v>
      </c>
      <c r="T712" s="251" t="s">
        <v>549</v>
      </c>
      <c r="U712" s="251" t="s">
        <v>726</v>
      </c>
      <c r="V712" s="251" t="s">
        <v>581</v>
      </c>
      <c r="W712" s="251" t="s">
        <v>582</v>
      </c>
      <c r="X712" s="251" t="s">
        <v>551</v>
      </c>
      <c r="Y712" s="251" t="s">
        <v>552</v>
      </c>
      <c r="Z712" s="251" t="s">
        <v>564</v>
      </c>
      <c r="AA712" s="251" t="s">
        <v>587</v>
      </c>
      <c r="AB712" s="251" t="s">
        <v>633</v>
      </c>
      <c r="AC712" s="251" t="s">
        <v>633</v>
      </c>
      <c r="AD712" s="251" t="s">
        <v>634</v>
      </c>
      <c r="AE712" s="255">
        <v>372</v>
      </c>
      <c r="AF712" s="251" t="str">
        <f t="shared" si="35"/>
        <v>5.</v>
      </c>
      <c r="AG712" s="251" t="str">
        <f t="shared" si="35"/>
        <v>2.</v>
      </c>
      <c r="AH712" s="251" t="str">
        <f t="shared" si="35"/>
        <v>3.</v>
      </c>
      <c r="AI712" s="251" t="str">
        <f t="shared" si="34"/>
        <v>1.</v>
      </c>
      <c r="AJ712" s="251" t="str">
        <f t="shared" si="34"/>
        <v>1.</v>
      </c>
      <c r="AK712" s="251" t="str">
        <f t="shared" si="34"/>
        <v>1.</v>
      </c>
      <c r="AL712" s="251" t="str">
        <f t="shared" si="34"/>
        <v>1.</v>
      </c>
      <c r="AM712" s="251" t="str">
        <f t="shared" si="36"/>
        <v>2.3.1.1.1.1.</v>
      </c>
    </row>
    <row r="713" spans="1:39">
      <c r="A713" s="251">
        <v>2022</v>
      </c>
      <c r="B713" s="251" t="s">
        <v>533</v>
      </c>
      <c r="C713" s="251" t="s">
        <v>534</v>
      </c>
      <c r="D713" s="251" t="s">
        <v>535</v>
      </c>
      <c r="E713" s="251" t="s">
        <v>536</v>
      </c>
      <c r="F713" s="251" t="s">
        <v>491</v>
      </c>
      <c r="G713" s="251" t="s">
        <v>537</v>
      </c>
      <c r="H713" s="251" t="s">
        <v>538</v>
      </c>
      <c r="I713" s="251" t="s">
        <v>706</v>
      </c>
      <c r="J713" s="251" t="s">
        <v>540</v>
      </c>
      <c r="K713" s="251" t="s">
        <v>707</v>
      </c>
      <c r="L713" s="251" t="s">
        <v>542</v>
      </c>
      <c r="M713" s="251" t="s">
        <v>543</v>
      </c>
      <c r="N713" s="251" t="s">
        <v>544</v>
      </c>
      <c r="O713" s="251" t="s">
        <v>703</v>
      </c>
      <c r="P713" s="251" t="s">
        <v>708</v>
      </c>
      <c r="Q713" s="251" t="s">
        <v>709</v>
      </c>
      <c r="R713" s="251">
        <v>452726</v>
      </c>
      <c r="S713" s="251" t="s">
        <v>548</v>
      </c>
      <c r="T713" s="251" t="s">
        <v>549</v>
      </c>
      <c r="U713" s="251" t="s">
        <v>726</v>
      </c>
      <c r="V713" s="251" t="s">
        <v>581</v>
      </c>
      <c r="W713" s="251" t="s">
        <v>582</v>
      </c>
      <c r="X713" s="251" t="s">
        <v>551</v>
      </c>
      <c r="Y713" s="251" t="s">
        <v>552</v>
      </c>
      <c r="Z713" s="251" t="s">
        <v>564</v>
      </c>
      <c r="AA713" s="251" t="s">
        <v>565</v>
      </c>
      <c r="AB713" s="251" t="s">
        <v>594</v>
      </c>
      <c r="AC713" s="251" t="s">
        <v>595</v>
      </c>
      <c r="AD713" s="251" t="s">
        <v>596</v>
      </c>
      <c r="AE713" s="255">
        <v>50</v>
      </c>
      <c r="AF713" s="251" t="str">
        <f t="shared" si="35"/>
        <v>5.</v>
      </c>
      <c r="AG713" s="251" t="str">
        <f t="shared" si="35"/>
        <v>2.</v>
      </c>
      <c r="AH713" s="251" t="str">
        <f t="shared" si="35"/>
        <v>3.</v>
      </c>
      <c r="AI713" s="251" t="str">
        <f t="shared" si="34"/>
        <v>2.</v>
      </c>
      <c r="AJ713" s="251" t="str">
        <f t="shared" si="34"/>
        <v>1.</v>
      </c>
      <c r="AK713" s="251" t="str">
        <f t="shared" si="34"/>
        <v>2.</v>
      </c>
      <c r="AL713" s="251" t="str">
        <f t="shared" si="34"/>
        <v>99</v>
      </c>
      <c r="AM713" s="251" t="str">
        <f t="shared" si="36"/>
        <v>2.3.2.1.2.99</v>
      </c>
    </row>
    <row r="714" spans="1:39">
      <c r="A714" s="251">
        <v>2022</v>
      </c>
      <c r="B714" s="251" t="s">
        <v>533</v>
      </c>
      <c r="C714" s="251" t="s">
        <v>534</v>
      </c>
      <c r="D714" s="251" t="s">
        <v>535</v>
      </c>
      <c r="E714" s="251" t="s">
        <v>536</v>
      </c>
      <c r="F714" s="251" t="s">
        <v>491</v>
      </c>
      <c r="G714" s="251" t="s">
        <v>537</v>
      </c>
      <c r="H714" s="251" t="s">
        <v>538</v>
      </c>
      <c r="I714" s="251" t="s">
        <v>706</v>
      </c>
      <c r="J714" s="251" t="s">
        <v>540</v>
      </c>
      <c r="K714" s="251" t="s">
        <v>707</v>
      </c>
      <c r="L714" s="251" t="s">
        <v>542</v>
      </c>
      <c r="M714" s="251" t="s">
        <v>543</v>
      </c>
      <c r="N714" s="251" t="s">
        <v>544</v>
      </c>
      <c r="O714" s="251" t="s">
        <v>703</v>
      </c>
      <c r="P714" s="251" t="s">
        <v>708</v>
      </c>
      <c r="Q714" s="251" t="s">
        <v>709</v>
      </c>
      <c r="R714" s="251">
        <v>452726</v>
      </c>
      <c r="S714" s="251" t="s">
        <v>548</v>
      </c>
      <c r="T714" s="251" t="s">
        <v>549</v>
      </c>
      <c r="U714" s="251" t="s">
        <v>726</v>
      </c>
      <c r="V714" s="251" t="s">
        <v>581</v>
      </c>
      <c r="W714" s="251" t="s">
        <v>582</v>
      </c>
      <c r="X714" s="251" t="s">
        <v>551</v>
      </c>
      <c r="Y714" s="251" t="s">
        <v>552</v>
      </c>
      <c r="Z714" s="251" t="s">
        <v>564</v>
      </c>
      <c r="AA714" s="251" t="s">
        <v>565</v>
      </c>
      <c r="AB714" s="251" t="s">
        <v>566</v>
      </c>
      <c r="AC714" s="251" t="s">
        <v>597</v>
      </c>
      <c r="AD714" s="251" t="s">
        <v>598</v>
      </c>
      <c r="AE714" s="255">
        <v>40866</v>
      </c>
      <c r="AF714" s="251" t="str">
        <f t="shared" si="35"/>
        <v>5.</v>
      </c>
      <c r="AG714" s="251" t="str">
        <f t="shared" si="35"/>
        <v>2.</v>
      </c>
      <c r="AH714" s="251" t="str">
        <f t="shared" si="35"/>
        <v>3.</v>
      </c>
      <c r="AI714" s="251" t="str">
        <f t="shared" si="34"/>
        <v>2.</v>
      </c>
      <c r="AJ714" s="251" t="str">
        <f t="shared" si="34"/>
        <v>2.</v>
      </c>
      <c r="AK714" s="251" t="str">
        <f t="shared" si="34"/>
        <v>1.</v>
      </c>
      <c r="AL714" s="251" t="str">
        <f t="shared" si="34"/>
        <v>1.</v>
      </c>
      <c r="AM714" s="251" t="str">
        <f t="shared" si="36"/>
        <v>2.3.2.2.1.1.</v>
      </c>
    </row>
    <row r="715" spans="1:39">
      <c r="A715" s="251">
        <v>2022</v>
      </c>
      <c r="B715" s="251" t="s">
        <v>533</v>
      </c>
      <c r="C715" s="251" t="s">
        <v>534</v>
      </c>
      <c r="D715" s="251" t="s">
        <v>535</v>
      </c>
      <c r="E715" s="251" t="s">
        <v>536</v>
      </c>
      <c r="F715" s="251" t="s">
        <v>491</v>
      </c>
      <c r="G715" s="251" t="s">
        <v>537</v>
      </c>
      <c r="H715" s="251" t="s">
        <v>538</v>
      </c>
      <c r="I715" s="251" t="s">
        <v>706</v>
      </c>
      <c r="J715" s="251" t="s">
        <v>540</v>
      </c>
      <c r="K715" s="251" t="s">
        <v>707</v>
      </c>
      <c r="L715" s="251" t="s">
        <v>542</v>
      </c>
      <c r="M715" s="251" t="s">
        <v>543</v>
      </c>
      <c r="N715" s="251" t="s">
        <v>544</v>
      </c>
      <c r="O715" s="251" t="s">
        <v>703</v>
      </c>
      <c r="P715" s="251" t="s">
        <v>708</v>
      </c>
      <c r="Q715" s="251" t="s">
        <v>709</v>
      </c>
      <c r="R715" s="251">
        <v>452726</v>
      </c>
      <c r="S715" s="251" t="s">
        <v>548</v>
      </c>
      <c r="T715" s="251" t="s">
        <v>549</v>
      </c>
      <c r="U715" s="251" t="s">
        <v>726</v>
      </c>
      <c r="V715" s="251" t="s">
        <v>581</v>
      </c>
      <c r="W715" s="251" t="s">
        <v>582</v>
      </c>
      <c r="X715" s="251" t="s">
        <v>551</v>
      </c>
      <c r="Y715" s="251" t="s">
        <v>552</v>
      </c>
      <c r="Z715" s="251" t="s">
        <v>564</v>
      </c>
      <c r="AA715" s="251" t="s">
        <v>565</v>
      </c>
      <c r="AB715" s="251" t="s">
        <v>566</v>
      </c>
      <c r="AC715" s="251" t="s">
        <v>600</v>
      </c>
      <c r="AD715" s="251" t="s">
        <v>601</v>
      </c>
      <c r="AE715" s="255">
        <v>3452</v>
      </c>
      <c r="AF715" s="251" t="str">
        <f t="shared" si="35"/>
        <v>5.</v>
      </c>
      <c r="AG715" s="251" t="str">
        <f t="shared" si="35"/>
        <v>2.</v>
      </c>
      <c r="AH715" s="251" t="str">
        <f t="shared" si="35"/>
        <v>3.</v>
      </c>
      <c r="AI715" s="251" t="str">
        <f t="shared" si="34"/>
        <v>2.</v>
      </c>
      <c r="AJ715" s="251" t="str">
        <f t="shared" si="34"/>
        <v>2.</v>
      </c>
      <c r="AK715" s="251" t="str">
        <f t="shared" si="34"/>
        <v>2.</v>
      </c>
      <c r="AL715" s="251" t="str">
        <f t="shared" si="34"/>
        <v>1.</v>
      </c>
      <c r="AM715" s="251" t="str">
        <f t="shared" si="36"/>
        <v>2.3.2.2.2.1.</v>
      </c>
    </row>
    <row r="716" spans="1:39">
      <c r="A716" s="251">
        <v>2022</v>
      </c>
      <c r="B716" s="251" t="s">
        <v>533</v>
      </c>
      <c r="C716" s="251" t="s">
        <v>534</v>
      </c>
      <c r="D716" s="251" t="s">
        <v>535</v>
      </c>
      <c r="E716" s="251" t="s">
        <v>536</v>
      </c>
      <c r="F716" s="251" t="s">
        <v>491</v>
      </c>
      <c r="G716" s="251" t="s">
        <v>537</v>
      </c>
      <c r="H716" s="251" t="s">
        <v>538</v>
      </c>
      <c r="I716" s="251" t="s">
        <v>706</v>
      </c>
      <c r="J716" s="251" t="s">
        <v>540</v>
      </c>
      <c r="K716" s="251" t="s">
        <v>707</v>
      </c>
      <c r="L716" s="251" t="s">
        <v>542</v>
      </c>
      <c r="M716" s="251" t="s">
        <v>543</v>
      </c>
      <c r="N716" s="251" t="s">
        <v>544</v>
      </c>
      <c r="O716" s="251" t="s">
        <v>703</v>
      </c>
      <c r="P716" s="251" t="s">
        <v>708</v>
      </c>
      <c r="Q716" s="251" t="s">
        <v>709</v>
      </c>
      <c r="R716" s="251">
        <v>452726</v>
      </c>
      <c r="S716" s="251" t="s">
        <v>548</v>
      </c>
      <c r="T716" s="251" t="s">
        <v>549</v>
      </c>
      <c r="U716" s="251" t="s">
        <v>726</v>
      </c>
      <c r="V716" s="251" t="s">
        <v>581</v>
      </c>
      <c r="W716" s="251" t="s">
        <v>582</v>
      </c>
      <c r="X716" s="251" t="s">
        <v>551</v>
      </c>
      <c r="Y716" s="251" t="s">
        <v>552</v>
      </c>
      <c r="Z716" s="251" t="s">
        <v>564</v>
      </c>
      <c r="AA716" s="251" t="s">
        <v>565</v>
      </c>
      <c r="AB716" s="251" t="s">
        <v>566</v>
      </c>
      <c r="AC716" s="251" t="s">
        <v>600</v>
      </c>
      <c r="AD716" s="251" t="s">
        <v>602</v>
      </c>
      <c r="AE716" s="255">
        <v>1536</v>
      </c>
      <c r="AF716" s="251" t="str">
        <f t="shared" si="35"/>
        <v>5.</v>
      </c>
      <c r="AG716" s="251" t="str">
        <f t="shared" si="35"/>
        <v>2.</v>
      </c>
      <c r="AH716" s="251" t="str">
        <f t="shared" si="35"/>
        <v>3.</v>
      </c>
      <c r="AI716" s="251" t="str">
        <f t="shared" si="34"/>
        <v>2.</v>
      </c>
      <c r="AJ716" s="251" t="str">
        <f t="shared" si="34"/>
        <v>2.</v>
      </c>
      <c r="AK716" s="251" t="str">
        <f t="shared" si="34"/>
        <v>2.</v>
      </c>
      <c r="AL716" s="251" t="str">
        <f t="shared" si="34"/>
        <v>2.</v>
      </c>
      <c r="AM716" s="251" t="str">
        <f t="shared" si="36"/>
        <v>2.3.2.2.2.2.</v>
      </c>
    </row>
    <row r="717" spans="1:39">
      <c r="A717" s="251">
        <v>2022</v>
      </c>
      <c r="B717" s="251" t="s">
        <v>533</v>
      </c>
      <c r="C717" s="251" t="s">
        <v>534</v>
      </c>
      <c r="D717" s="251" t="s">
        <v>535</v>
      </c>
      <c r="E717" s="251" t="s">
        <v>536</v>
      </c>
      <c r="F717" s="251" t="s">
        <v>491</v>
      </c>
      <c r="G717" s="251" t="s">
        <v>537</v>
      </c>
      <c r="H717" s="251" t="s">
        <v>538</v>
      </c>
      <c r="I717" s="251" t="s">
        <v>706</v>
      </c>
      <c r="J717" s="251" t="s">
        <v>540</v>
      </c>
      <c r="K717" s="251" t="s">
        <v>707</v>
      </c>
      <c r="L717" s="251" t="s">
        <v>542</v>
      </c>
      <c r="M717" s="251" t="s">
        <v>543</v>
      </c>
      <c r="N717" s="251" t="s">
        <v>544</v>
      </c>
      <c r="O717" s="251" t="s">
        <v>703</v>
      </c>
      <c r="P717" s="251" t="s">
        <v>708</v>
      </c>
      <c r="Q717" s="251" t="s">
        <v>709</v>
      </c>
      <c r="R717" s="251">
        <v>452726</v>
      </c>
      <c r="S717" s="251" t="s">
        <v>548</v>
      </c>
      <c r="T717" s="251" t="s">
        <v>549</v>
      </c>
      <c r="U717" s="251" t="s">
        <v>726</v>
      </c>
      <c r="V717" s="251" t="s">
        <v>581</v>
      </c>
      <c r="W717" s="251" t="s">
        <v>582</v>
      </c>
      <c r="X717" s="251" t="s">
        <v>551</v>
      </c>
      <c r="Y717" s="251" t="s">
        <v>552</v>
      </c>
      <c r="Z717" s="251" t="s">
        <v>564</v>
      </c>
      <c r="AA717" s="251" t="s">
        <v>565</v>
      </c>
      <c r="AB717" s="251" t="s">
        <v>566</v>
      </c>
      <c r="AC717" s="251" t="s">
        <v>660</v>
      </c>
      <c r="AD717" s="251" t="s">
        <v>661</v>
      </c>
      <c r="AE717" s="255">
        <v>198608</v>
      </c>
      <c r="AF717" s="251" t="str">
        <f t="shared" si="35"/>
        <v>5.</v>
      </c>
      <c r="AG717" s="251" t="str">
        <f t="shared" si="35"/>
        <v>2.</v>
      </c>
      <c r="AH717" s="251" t="str">
        <f t="shared" si="35"/>
        <v>3.</v>
      </c>
      <c r="AI717" s="251" t="str">
        <f t="shared" si="34"/>
        <v>2.</v>
      </c>
      <c r="AJ717" s="251" t="str">
        <f t="shared" si="34"/>
        <v>2.</v>
      </c>
      <c r="AK717" s="251" t="str">
        <f t="shared" si="34"/>
        <v>5.</v>
      </c>
      <c r="AL717" s="251" t="str">
        <f t="shared" si="34"/>
        <v>1.</v>
      </c>
      <c r="AM717" s="251" t="str">
        <f t="shared" si="36"/>
        <v>2.3.2.2.5.1.</v>
      </c>
    </row>
    <row r="718" spans="1:39">
      <c r="A718" s="251">
        <v>2022</v>
      </c>
      <c r="B718" s="251" t="s">
        <v>533</v>
      </c>
      <c r="C718" s="251" t="s">
        <v>534</v>
      </c>
      <c r="D718" s="251" t="s">
        <v>535</v>
      </c>
      <c r="E718" s="251" t="s">
        <v>536</v>
      </c>
      <c r="F718" s="251" t="s">
        <v>491</v>
      </c>
      <c r="G718" s="251" t="s">
        <v>537</v>
      </c>
      <c r="H718" s="251" t="s">
        <v>538</v>
      </c>
      <c r="I718" s="251" t="s">
        <v>706</v>
      </c>
      <c r="J718" s="251" t="s">
        <v>540</v>
      </c>
      <c r="K718" s="251" t="s">
        <v>707</v>
      </c>
      <c r="L718" s="251" t="s">
        <v>542</v>
      </c>
      <c r="M718" s="251" t="s">
        <v>543</v>
      </c>
      <c r="N718" s="251" t="s">
        <v>544</v>
      </c>
      <c r="O718" s="251" t="s">
        <v>703</v>
      </c>
      <c r="P718" s="251" t="s">
        <v>708</v>
      </c>
      <c r="Q718" s="251" t="s">
        <v>709</v>
      </c>
      <c r="R718" s="251">
        <v>452726</v>
      </c>
      <c r="S718" s="251" t="s">
        <v>548</v>
      </c>
      <c r="T718" s="251" t="s">
        <v>549</v>
      </c>
      <c r="U718" s="251" t="s">
        <v>726</v>
      </c>
      <c r="V718" s="251" t="s">
        <v>581</v>
      </c>
      <c r="W718" s="251" t="s">
        <v>582</v>
      </c>
      <c r="X718" s="251" t="s">
        <v>551</v>
      </c>
      <c r="Y718" s="251" t="s">
        <v>552</v>
      </c>
      <c r="Z718" s="251" t="s">
        <v>564</v>
      </c>
      <c r="AA718" s="251" t="s">
        <v>565</v>
      </c>
      <c r="AB718" s="251" t="s">
        <v>569</v>
      </c>
      <c r="AC718" s="251" t="s">
        <v>570</v>
      </c>
      <c r="AD718" s="251" t="s">
        <v>603</v>
      </c>
      <c r="AE718" s="255">
        <v>44330</v>
      </c>
      <c r="AF718" s="251" t="str">
        <f t="shared" si="35"/>
        <v>5.</v>
      </c>
      <c r="AG718" s="251" t="str">
        <f t="shared" si="35"/>
        <v>2.</v>
      </c>
      <c r="AH718" s="251" t="str">
        <f t="shared" si="35"/>
        <v>3.</v>
      </c>
      <c r="AI718" s="251" t="str">
        <f t="shared" si="34"/>
        <v>2.</v>
      </c>
      <c r="AJ718" s="251" t="str">
        <f t="shared" si="34"/>
        <v>3.</v>
      </c>
      <c r="AK718" s="251" t="str">
        <f t="shared" si="34"/>
        <v>1.</v>
      </c>
      <c r="AL718" s="251" t="str">
        <f t="shared" si="34"/>
        <v>1.</v>
      </c>
      <c r="AM718" s="251" t="str">
        <f t="shared" si="36"/>
        <v>2.3.2.3.1.1.</v>
      </c>
    </row>
    <row r="719" spans="1:39">
      <c r="A719" s="251">
        <v>2022</v>
      </c>
      <c r="B719" s="251" t="s">
        <v>533</v>
      </c>
      <c r="C719" s="251" t="s">
        <v>534</v>
      </c>
      <c r="D719" s="251" t="s">
        <v>535</v>
      </c>
      <c r="E719" s="251" t="s">
        <v>536</v>
      </c>
      <c r="F719" s="251" t="s">
        <v>491</v>
      </c>
      <c r="G719" s="251" t="s">
        <v>537</v>
      </c>
      <c r="H719" s="251" t="s">
        <v>538</v>
      </c>
      <c r="I719" s="251" t="s">
        <v>706</v>
      </c>
      <c r="J719" s="251" t="s">
        <v>540</v>
      </c>
      <c r="K719" s="251" t="s">
        <v>707</v>
      </c>
      <c r="L719" s="251" t="s">
        <v>542</v>
      </c>
      <c r="M719" s="251" t="s">
        <v>543</v>
      </c>
      <c r="N719" s="251" t="s">
        <v>544</v>
      </c>
      <c r="O719" s="251" t="s">
        <v>703</v>
      </c>
      <c r="P719" s="251" t="s">
        <v>708</v>
      </c>
      <c r="Q719" s="251" t="s">
        <v>709</v>
      </c>
      <c r="R719" s="251">
        <v>452726</v>
      </c>
      <c r="S719" s="251" t="s">
        <v>548</v>
      </c>
      <c r="T719" s="251" t="s">
        <v>549</v>
      </c>
      <c r="U719" s="251" t="s">
        <v>726</v>
      </c>
      <c r="V719" s="251" t="s">
        <v>581</v>
      </c>
      <c r="W719" s="251" t="s">
        <v>582</v>
      </c>
      <c r="X719" s="251" t="s">
        <v>551</v>
      </c>
      <c r="Y719" s="251" t="s">
        <v>552</v>
      </c>
      <c r="Z719" s="251" t="s">
        <v>564</v>
      </c>
      <c r="AA719" s="251" t="s">
        <v>565</v>
      </c>
      <c r="AB719" s="251" t="s">
        <v>569</v>
      </c>
      <c r="AC719" s="251" t="s">
        <v>570</v>
      </c>
      <c r="AD719" s="251" t="s">
        <v>571</v>
      </c>
      <c r="AE719" s="255">
        <v>69105</v>
      </c>
      <c r="AF719" s="251" t="str">
        <f t="shared" si="35"/>
        <v>5.</v>
      </c>
      <c r="AG719" s="251" t="str">
        <f t="shared" si="35"/>
        <v>2.</v>
      </c>
      <c r="AH719" s="251" t="str">
        <f t="shared" si="35"/>
        <v>3.</v>
      </c>
      <c r="AI719" s="251" t="str">
        <f t="shared" si="34"/>
        <v>2.</v>
      </c>
      <c r="AJ719" s="251" t="str">
        <f t="shared" si="34"/>
        <v>3.</v>
      </c>
      <c r="AK719" s="251" t="str">
        <f t="shared" si="34"/>
        <v>1.</v>
      </c>
      <c r="AL719" s="251" t="str">
        <f t="shared" si="34"/>
        <v>2.</v>
      </c>
      <c r="AM719" s="251" t="str">
        <f t="shared" si="36"/>
        <v>2.3.2.3.1.2.</v>
      </c>
    </row>
    <row r="720" spans="1:39">
      <c r="A720" s="251">
        <v>2022</v>
      </c>
      <c r="B720" s="251" t="s">
        <v>533</v>
      </c>
      <c r="C720" s="251" t="s">
        <v>534</v>
      </c>
      <c r="D720" s="251" t="s">
        <v>535</v>
      </c>
      <c r="E720" s="251" t="s">
        <v>536</v>
      </c>
      <c r="F720" s="251" t="s">
        <v>491</v>
      </c>
      <c r="G720" s="251" t="s">
        <v>537</v>
      </c>
      <c r="H720" s="251" t="s">
        <v>538</v>
      </c>
      <c r="I720" s="251" t="s">
        <v>706</v>
      </c>
      <c r="J720" s="251" t="s">
        <v>540</v>
      </c>
      <c r="K720" s="251" t="s">
        <v>707</v>
      </c>
      <c r="L720" s="251" t="s">
        <v>542</v>
      </c>
      <c r="M720" s="251" t="s">
        <v>543</v>
      </c>
      <c r="N720" s="251" t="s">
        <v>544</v>
      </c>
      <c r="O720" s="251" t="s">
        <v>703</v>
      </c>
      <c r="P720" s="251" t="s">
        <v>708</v>
      </c>
      <c r="Q720" s="251" t="s">
        <v>709</v>
      </c>
      <c r="R720" s="251">
        <v>452726</v>
      </c>
      <c r="S720" s="251" t="s">
        <v>548</v>
      </c>
      <c r="T720" s="251" t="s">
        <v>549</v>
      </c>
      <c r="U720" s="251" t="s">
        <v>726</v>
      </c>
      <c r="V720" s="251" t="s">
        <v>581</v>
      </c>
      <c r="W720" s="251" t="s">
        <v>582</v>
      </c>
      <c r="X720" s="251" t="s">
        <v>551</v>
      </c>
      <c r="Y720" s="251" t="s">
        <v>552</v>
      </c>
      <c r="Z720" s="251" t="s">
        <v>564</v>
      </c>
      <c r="AA720" s="251" t="s">
        <v>565</v>
      </c>
      <c r="AB720" s="251" t="s">
        <v>604</v>
      </c>
      <c r="AC720" s="251" t="s">
        <v>607</v>
      </c>
      <c r="AD720" s="251" t="s">
        <v>608</v>
      </c>
      <c r="AE720" s="255">
        <v>19645</v>
      </c>
      <c r="AF720" s="251" t="str">
        <f t="shared" si="35"/>
        <v>5.</v>
      </c>
      <c r="AG720" s="251" t="str">
        <f t="shared" si="35"/>
        <v>2.</v>
      </c>
      <c r="AH720" s="251" t="str">
        <f t="shared" si="35"/>
        <v>3.</v>
      </c>
      <c r="AI720" s="251" t="str">
        <f t="shared" si="34"/>
        <v>2.</v>
      </c>
      <c r="AJ720" s="251" t="str">
        <f t="shared" si="34"/>
        <v>4.</v>
      </c>
      <c r="AK720" s="251" t="str">
        <f t="shared" si="34"/>
        <v>7.</v>
      </c>
      <c r="AL720" s="251" t="str">
        <f t="shared" si="34"/>
        <v>1.</v>
      </c>
      <c r="AM720" s="251" t="str">
        <f t="shared" si="36"/>
        <v>2.3.2.4.7.1.</v>
      </c>
    </row>
    <row r="721" spans="1:39">
      <c r="A721" s="251">
        <v>2022</v>
      </c>
      <c r="B721" s="251" t="s">
        <v>533</v>
      </c>
      <c r="C721" s="251" t="s">
        <v>534</v>
      </c>
      <c r="D721" s="251" t="s">
        <v>535</v>
      </c>
      <c r="E721" s="251" t="s">
        <v>536</v>
      </c>
      <c r="F721" s="251" t="s">
        <v>491</v>
      </c>
      <c r="G721" s="251" t="s">
        <v>537</v>
      </c>
      <c r="H721" s="251" t="s">
        <v>538</v>
      </c>
      <c r="I721" s="251" t="s">
        <v>706</v>
      </c>
      <c r="J721" s="251" t="s">
        <v>540</v>
      </c>
      <c r="K721" s="251" t="s">
        <v>707</v>
      </c>
      <c r="L721" s="251" t="s">
        <v>542</v>
      </c>
      <c r="M721" s="251" t="s">
        <v>543</v>
      </c>
      <c r="N721" s="251" t="s">
        <v>544</v>
      </c>
      <c r="O721" s="251" t="s">
        <v>703</v>
      </c>
      <c r="P721" s="251" t="s">
        <v>708</v>
      </c>
      <c r="Q721" s="251" t="s">
        <v>709</v>
      </c>
      <c r="R721" s="251">
        <v>452726</v>
      </c>
      <c r="S721" s="251" t="s">
        <v>548</v>
      </c>
      <c r="T721" s="251" t="s">
        <v>549</v>
      </c>
      <c r="U721" s="251" t="s">
        <v>726</v>
      </c>
      <c r="V721" s="251" t="s">
        <v>581</v>
      </c>
      <c r="W721" s="251" t="s">
        <v>582</v>
      </c>
      <c r="X721" s="251" t="s">
        <v>551</v>
      </c>
      <c r="Y721" s="251" t="s">
        <v>552</v>
      </c>
      <c r="Z721" s="251" t="s">
        <v>564</v>
      </c>
      <c r="AA721" s="251" t="s">
        <v>565</v>
      </c>
      <c r="AB721" s="251" t="s">
        <v>572</v>
      </c>
      <c r="AC721" s="251" t="s">
        <v>573</v>
      </c>
      <c r="AD721" s="251" t="s">
        <v>574</v>
      </c>
      <c r="AE721" s="255">
        <v>317725</v>
      </c>
      <c r="AF721" s="251" t="str">
        <f t="shared" si="35"/>
        <v>5.</v>
      </c>
      <c r="AG721" s="251" t="str">
        <f t="shared" si="35"/>
        <v>2.</v>
      </c>
      <c r="AH721" s="251" t="str">
        <f t="shared" si="35"/>
        <v>3.</v>
      </c>
      <c r="AI721" s="251" t="str">
        <f t="shared" si="34"/>
        <v>2.</v>
      </c>
      <c r="AJ721" s="251" t="str">
        <f t="shared" si="34"/>
        <v>5.</v>
      </c>
      <c r="AK721" s="251" t="str">
        <f t="shared" si="34"/>
        <v>1.</v>
      </c>
      <c r="AL721" s="251" t="str">
        <f t="shared" si="34"/>
        <v>1.</v>
      </c>
      <c r="AM721" s="251" t="str">
        <f t="shared" si="36"/>
        <v>2.3.2.5.1.1.</v>
      </c>
    </row>
    <row r="722" spans="1:39">
      <c r="A722" s="251">
        <v>2022</v>
      </c>
      <c r="B722" s="251" t="s">
        <v>533</v>
      </c>
      <c r="C722" s="251" t="s">
        <v>534</v>
      </c>
      <c r="D722" s="251" t="s">
        <v>535</v>
      </c>
      <c r="E722" s="251" t="s">
        <v>536</v>
      </c>
      <c r="F722" s="251" t="s">
        <v>491</v>
      </c>
      <c r="G722" s="251" t="s">
        <v>537</v>
      </c>
      <c r="H722" s="251" t="s">
        <v>538</v>
      </c>
      <c r="I722" s="251" t="s">
        <v>706</v>
      </c>
      <c r="J722" s="251" t="s">
        <v>540</v>
      </c>
      <c r="K722" s="251" t="s">
        <v>707</v>
      </c>
      <c r="L722" s="251" t="s">
        <v>542</v>
      </c>
      <c r="M722" s="251" t="s">
        <v>543</v>
      </c>
      <c r="N722" s="251" t="s">
        <v>544</v>
      </c>
      <c r="O722" s="251" t="s">
        <v>703</v>
      </c>
      <c r="P722" s="251" t="s">
        <v>708</v>
      </c>
      <c r="Q722" s="251" t="s">
        <v>709</v>
      </c>
      <c r="R722" s="251">
        <v>452726</v>
      </c>
      <c r="S722" s="251" t="s">
        <v>548</v>
      </c>
      <c r="T722" s="251" t="s">
        <v>549</v>
      </c>
      <c r="U722" s="251" t="s">
        <v>726</v>
      </c>
      <c r="V722" s="251" t="s">
        <v>581</v>
      </c>
      <c r="W722" s="251" t="s">
        <v>582</v>
      </c>
      <c r="X722" s="251" t="s">
        <v>551</v>
      </c>
      <c r="Y722" s="251" t="s">
        <v>552</v>
      </c>
      <c r="Z722" s="251" t="s">
        <v>564</v>
      </c>
      <c r="AA722" s="251" t="s">
        <v>565</v>
      </c>
      <c r="AB722" s="251" t="s">
        <v>575</v>
      </c>
      <c r="AC722" s="251" t="s">
        <v>576</v>
      </c>
      <c r="AD722" s="251" t="s">
        <v>610</v>
      </c>
      <c r="AE722" s="255">
        <v>303</v>
      </c>
      <c r="AF722" s="251" t="str">
        <f t="shared" si="35"/>
        <v>5.</v>
      </c>
      <c r="AG722" s="251" t="str">
        <f t="shared" si="35"/>
        <v>2.</v>
      </c>
      <c r="AH722" s="251" t="str">
        <f t="shared" si="35"/>
        <v>3.</v>
      </c>
      <c r="AI722" s="251" t="str">
        <f t="shared" si="34"/>
        <v>2.</v>
      </c>
      <c r="AJ722" s="251" t="str">
        <f t="shared" si="34"/>
        <v>6.</v>
      </c>
      <c r="AK722" s="251" t="str">
        <f t="shared" si="34"/>
        <v>3.</v>
      </c>
      <c r="AL722" s="251" t="str">
        <f t="shared" si="34"/>
        <v>2.</v>
      </c>
      <c r="AM722" s="251" t="str">
        <f t="shared" si="36"/>
        <v>2.3.2.6.3.2.</v>
      </c>
    </row>
    <row r="723" spans="1:39">
      <c r="A723" s="251">
        <v>2022</v>
      </c>
      <c r="B723" s="251" t="s">
        <v>533</v>
      </c>
      <c r="C723" s="251" t="s">
        <v>534</v>
      </c>
      <c r="D723" s="251" t="s">
        <v>535</v>
      </c>
      <c r="E723" s="251" t="s">
        <v>536</v>
      </c>
      <c r="F723" s="251" t="s">
        <v>491</v>
      </c>
      <c r="G723" s="251" t="s">
        <v>537</v>
      </c>
      <c r="H723" s="251" t="s">
        <v>538</v>
      </c>
      <c r="I723" s="251" t="s">
        <v>706</v>
      </c>
      <c r="J723" s="251" t="s">
        <v>540</v>
      </c>
      <c r="K723" s="251" t="s">
        <v>707</v>
      </c>
      <c r="L723" s="251" t="s">
        <v>542</v>
      </c>
      <c r="M723" s="251" t="s">
        <v>543</v>
      </c>
      <c r="N723" s="251" t="s">
        <v>544</v>
      </c>
      <c r="O723" s="251" t="s">
        <v>703</v>
      </c>
      <c r="P723" s="251" t="s">
        <v>708</v>
      </c>
      <c r="Q723" s="251" t="s">
        <v>709</v>
      </c>
      <c r="R723" s="251">
        <v>452726</v>
      </c>
      <c r="S723" s="251" t="s">
        <v>548</v>
      </c>
      <c r="T723" s="251" t="s">
        <v>549</v>
      </c>
      <c r="U723" s="251" t="s">
        <v>726</v>
      </c>
      <c r="V723" s="251" t="s">
        <v>581</v>
      </c>
      <c r="W723" s="251" t="s">
        <v>582</v>
      </c>
      <c r="X723" s="251" t="s">
        <v>551</v>
      </c>
      <c r="Y723" s="251" t="s">
        <v>552</v>
      </c>
      <c r="Z723" s="251" t="s">
        <v>564</v>
      </c>
      <c r="AA723" s="251" t="s">
        <v>565</v>
      </c>
      <c r="AB723" s="251" t="s">
        <v>575</v>
      </c>
      <c r="AC723" s="251" t="s">
        <v>576</v>
      </c>
      <c r="AD723" s="251" t="s">
        <v>577</v>
      </c>
      <c r="AE723" s="255">
        <v>315385</v>
      </c>
      <c r="AF723" s="251" t="str">
        <f t="shared" si="35"/>
        <v>5.</v>
      </c>
      <c r="AG723" s="251" t="str">
        <f t="shared" si="35"/>
        <v>2.</v>
      </c>
      <c r="AH723" s="251" t="str">
        <f t="shared" si="35"/>
        <v>3.</v>
      </c>
      <c r="AI723" s="251" t="str">
        <f t="shared" si="34"/>
        <v>2.</v>
      </c>
      <c r="AJ723" s="251" t="str">
        <f t="shared" si="34"/>
        <v>6.</v>
      </c>
      <c r="AK723" s="251" t="str">
        <f t="shared" si="34"/>
        <v>3.</v>
      </c>
      <c r="AL723" s="251" t="str">
        <f t="shared" si="34"/>
        <v>4.</v>
      </c>
      <c r="AM723" s="251" t="str">
        <f t="shared" si="36"/>
        <v>2.3.2.6.3.4.</v>
      </c>
    </row>
    <row r="724" spans="1:39">
      <c r="A724" s="251">
        <v>2022</v>
      </c>
      <c r="B724" s="251" t="s">
        <v>533</v>
      </c>
      <c r="C724" s="251" t="s">
        <v>534</v>
      </c>
      <c r="D724" s="251" t="s">
        <v>535</v>
      </c>
      <c r="E724" s="251" t="s">
        <v>536</v>
      </c>
      <c r="F724" s="251" t="s">
        <v>491</v>
      </c>
      <c r="G724" s="251" t="s">
        <v>537</v>
      </c>
      <c r="H724" s="251" t="s">
        <v>538</v>
      </c>
      <c r="I724" s="251" t="s">
        <v>706</v>
      </c>
      <c r="J724" s="251" t="s">
        <v>540</v>
      </c>
      <c r="K724" s="251" t="s">
        <v>707</v>
      </c>
      <c r="L724" s="251" t="s">
        <v>542</v>
      </c>
      <c r="M724" s="251" t="s">
        <v>543</v>
      </c>
      <c r="N724" s="251" t="s">
        <v>544</v>
      </c>
      <c r="O724" s="251" t="s">
        <v>703</v>
      </c>
      <c r="P724" s="251" t="s">
        <v>708</v>
      </c>
      <c r="Q724" s="251" t="s">
        <v>709</v>
      </c>
      <c r="R724" s="251">
        <v>452726</v>
      </c>
      <c r="S724" s="251" t="s">
        <v>548</v>
      </c>
      <c r="T724" s="251" t="s">
        <v>549</v>
      </c>
      <c r="U724" s="251" t="s">
        <v>726</v>
      </c>
      <c r="V724" s="251" t="s">
        <v>581</v>
      </c>
      <c r="W724" s="251" t="s">
        <v>582</v>
      </c>
      <c r="X724" s="251" t="s">
        <v>551</v>
      </c>
      <c r="Y724" s="251" t="s">
        <v>552</v>
      </c>
      <c r="Z724" s="251" t="s">
        <v>564</v>
      </c>
      <c r="AA724" s="251" t="s">
        <v>565</v>
      </c>
      <c r="AB724" s="251" t="s">
        <v>575</v>
      </c>
      <c r="AC724" s="251" t="s">
        <v>576</v>
      </c>
      <c r="AD724" s="251" t="s">
        <v>612</v>
      </c>
      <c r="AE724" s="255">
        <v>3406</v>
      </c>
      <c r="AF724" s="251" t="str">
        <f t="shared" si="35"/>
        <v>5.</v>
      </c>
      <c r="AG724" s="251" t="str">
        <f t="shared" si="35"/>
        <v>2.</v>
      </c>
      <c r="AH724" s="251" t="str">
        <f t="shared" si="35"/>
        <v>3.</v>
      </c>
      <c r="AI724" s="251" t="str">
        <f t="shared" si="34"/>
        <v>2.</v>
      </c>
      <c r="AJ724" s="251" t="str">
        <f t="shared" si="34"/>
        <v>6.</v>
      </c>
      <c r="AK724" s="251" t="str">
        <f t="shared" si="34"/>
        <v>3.</v>
      </c>
      <c r="AL724" s="251" t="str">
        <f t="shared" si="34"/>
        <v>99</v>
      </c>
      <c r="AM724" s="251" t="str">
        <f t="shared" si="36"/>
        <v>2.3.2.6.3.99</v>
      </c>
    </row>
    <row r="725" spans="1:39">
      <c r="A725" s="251">
        <v>2022</v>
      </c>
      <c r="B725" s="251" t="s">
        <v>533</v>
      </c>
      <c r="C725" s="251" t="s">
        <v>534</v>
      </c>
      <c r="D725" s="251" t="s">
        <v>535</v>
      </c>
      <c r="E725" s="251" t="s">
        <v>536</v>
      </c>
      <c r="F725" s="251" t="s">
        <v>491</v>
      </c>
      <c r="G725" s="251" t="s">
        <v>537</v>
      </c>
      <c r="H725" s="251" t="s">
        <v>538</v>
      </c>
      <c r="I725" s="251" t="s">
        <v>706</v>
      </c>
      <c r="J725" s="251" t="s">
        <v>540</v>
      </c>
      <c r="K725" s="251" t="s">
        <v>707</v>
      </c>
      <c r="L725" s="251" t="s">
        <v>542</v>
      </c>
      <c r="M725" s="251" t="s">
        <v>543</v>
      </c>
      <c r="N725" s="251" t="s">
        <v>544</v>
      </c>
      <c r="O725" s="251" t="s">
        <v>703</v>
      </c>
      <c r="P725" s="251" t="s">
        <v>708</v>
      </c>
      <c r="Q725" s="251" t="s">
        <v>709</v>
      </c>
      <c r="R725" s="251">
        <v>452726</v>
      </c>
      <c r="S725" s="251" t="s">
        <v>548</v>
      </c>
      <c r="T725" s="251" t="s">
        <v>549</v>
      </c>
      <c r="U725" s="251" t="s">
        <v>726</v>
      </c>
      <c r="V725" s="251" t="s">
        <v>581</v>
      </c>
      <c r="W725" s="251" t="s">
        <v>582</v>
      </c>
      <c r="X725" s="251" t="s">
        <v>551</v>
      </c>
      <c r="Y725" s="251" t="s">
        <v>552</v>
      </c>
      <c r="Z725" s="251" t="s">
        <v>564</v>
      </c>
      <c r="AA725" s="251" t="s">
        <v>565</v>
      </c>
      <c r="AB725" s="251" t="s">
        <v>613</v>
      </c>
      <c r="AC725" s="251" t="s">
        <v>614</v>
      </c>
      <c r="AD725" s="251" t="s">
        <v>614</v>
      </c>
      <c r="AE725" s="255">
        <v>1403306</v>
      </c>
      <c r="AF725" s="251" t="str">
        <f t="shared" si="35"/>
        <v>5.</v>
      </c>
      <c r="AG725" s="251" t="str">
        <f t="shared" si="35"/>
        <v>2.</v>
      </c>
      <c r="AH725" s="251" t="str">
        <f t="shared" si="35"/>
        <v>3.</v>
      </c>
      <c r="AI725" s="251" t="str">
        <f t="shared" si="34"/>
        <v>2.</v>
      </c>
      <c r="AJ725" s="251" t="str">
        <f t="shared" si="34"/>
        <v>8.</v>
      </c>
      <c r="AK725" s="251" t="str">
        <f t="shared" si="34"/>
        <v>1.</v>
      </c>
      <c r="AL725" s="251" t="str">
        <f t="shared" si="34"/>
        <v>1.</v>
      </c>
      <c r="AM725" s="251" t="str">
        <f t="shared" si="36"/>
        <v>2.3.2.8.1.1.</v>
      </c>
    </row>
    <row r="726" spans="1:39">
      <c r="A726" s="251">
        <v>2022</v>
      </c>
      <c r="B726" s="251" t="s">
        <v>533</v>
      </c>
      <c r="C726" s="251" t="s">
        <v>534</v>
      </c>
      <c r="D726" s="251" t="s">
        <v>535</v>
      </c>
      <c r="E726" s="251" t="s">
        <v>536</v>
      </c>
      <c r="F726" s="251" t="s">
        <v>491</v>
      </c>
      <c r="G726" s="251" t="s">
        <v>537</v>
      </c>
      <c r="H726" s="251" t="s">
        <v>538</v>
      </c>
      <c r="I726" s="251" t="s">
        <v>706</v>
      </c>
      <c r="J726" s="251" t="s">
        <v>540</v>
      </c>
      <c r="K726" s="251" t="s">
        <v>707</v>
      </c>
      <c r="L726" s="251" t="s">
        <v>542</v>
      </c>
      <c r="M726" s="251" t="s">
        <v>543</v>
      </c>
      <c r="N726" s="251" t="s">
        <v>544</v>
      </c>
      <c r="O726" s="251" t="s">
        <v>703</v>
      </c>
      <c r="P726" s="251" t="s">
        <v>708</v>
      </c>
      <c r="Q726" s="251" t="s">
        <v>709</v>
      </c>
      <c r="R726" s="251">
        <v>452726</v>
      </c>
      <c r="S726" s="251" t="s">
        <v>548</v>
      </c>
      <c r="T726" s="251" t="s">
        <v>549</v>
      </c>
      <c r="U726" s="251" t="s">
        <v>726</v>
      </c>
      <c r="V726" s="251" t="s">
        <v>581</v>
      </c>
      <c r="W726" s="251" t="s">
        <v>582</v>
      </c>
      <c r="X726" s="251" t="s">
        <v>551</v>
      </c>
      <c r="Y726" s="251" t="s">
        <v>552</v>
      </c>
      <c r="Z726" s="251" t="s">
        <v>564</v>
      </c>
      <c r="AA726" s="251" t="s">
        <v>565</v>
      </c>
      <c r="AB726" s="251" t="s">
        <v>613</v>
      </c>
      <c r="AC726" s="251" t="s">
        <v>614</v>
      </c>
      <c r="AD726" s="251" t="s">
        <v>615</v>
      </c>
      <c r="AE726" s="255">
        <v>98629</v>
      </c>
      <c r="AF726" s="251" t="str">
        <f t="shared" si="35"/>
        <v>5.</v>
      </c>
      <c r="AG726" s="251" t="str">
        <f t="shared" si="35"/>
        <v>2.</v>
      </c>
      <c r="AH726" s="251" t="str">
        <f t="shared" si="35"/>
        <v>3.</v>
      </c>
      <c r="AI726" s="251" t="str">
        <f t="shared" si="34"/>
        <v>2.</v>
      </c>
      <c r="AJ726" s="251" t="str">
        <f t="shared" si="34"/>
        <v>8.</v>
      </c>
      <c r="AK726" s="251" t="str">
        <f t="shared" si="34"/>
        <v>1.</v>
      </c>
      <c r="AL726" s="251" t="str">
        <f t="shared" si="34"/>
        <v>2.</v>
      </c>
      <c r="AM726" s="251" t="str">
        <f t="shared" si="36"/>
        <v>2.3.2.8.1.2.</v>
      </c>
    </row>
    <row r="727" spans="1:39">
      <c r="A727" s="251">
        <v>2022</v>
      </c>
      <c r="B727" s="251" t="s">
        <v>533</v>
      </c>
      <c r="C727" s="251" t="s">
        <v>534</v>
      </c>
      <c r="D727" s="251" t="s">
        <v>535</v>
      </c>
      <c r="E727" s="251" t="s">
        <v>536</v>
      </c>
      <c r="F727" s="251" t="s">
        <v>491</v>
      </c>
      <c r="G727" s="251" t="s">
        <v>537</v>
      </c>
      <c r="H727" s="251" t="s">
        <v>538</v>
      </c>
      <c r="I727" s="251" t="s">
        <v>706</v>
      </c>
      <c r="J727" s="251" t="s">
        <v>540</v>
      </c>
      <c r="K727" s="251" t="s">
        <v>707</v>
      </c>
      <c r="L727" s="251" t="s">
        <v>542</v>
      </c>
      <c r="M727" s="251" t="s">
        <v>543</v>
      </c>
      <c r="N727" s="251" t="s">
        <v>544</v>
      </c>
      <c r="O727" s="251" t="s">
        <v>703</v>
      </c>
      <c r="P727" s="251" t="s">
        <v>708</v>
      </c>
      <c r="Q727" s="251" t="s">
        <v>709</v>
      </c>
      <c r="R727" s="251">
        <v>452726</v>
      </c>
      <c r="S727" s="251" t="s">
        <v>548</v>
      </c>
      <c r="T727" s="251" t="s">
        <v>549</v>
      </c>
      <c r="U727" s="251" t="s">
        <v>726</v>
      </c>
      <c r="V727" s="251" t="s">
        <v>581</v>
      </c>
      <c r="W727" s="251" t="s">
        <v>582</v>
      </c>
      <c r="X727" s="251" t="s">
        <v>551</v>
      </c>
      <c r="Y727" s="251" t="s">
        <v>552</v>
      </c>
      <c r="Z727" s="251" t="s">
        <v>564</v>
      </c>
      <c r="AA727" s="251" t="s">
        <v>565</v>
      </c>
      <c r="AB727" s="251" t="s">
        <v>613</v>
      </c>
      <c r="AC727" s="251" t="s">
        <v>614</v>
      </c>
      <c r="AD727" s="251" t="s">
        <v>616</v>
      </c>
      <c r="AE727" s="255">
        <v>31800</v>
      </c>
      <c r="AF727" s="251" t="str">
        <f t="shared" si="35"/>
        <v>5.</v>
      </c>
      <c r="AG727" s="251" t="str">
        <f t="shared" si="35"/>
        <v>2.</v>
      </c>
      <c r="AH727" s="251" t="str">
        <f t="shared" si="35"/>
        <v>3.</v>
      </c>
      <c r="AI727" s="251" t="str">
        <f t="shared" si="34"/>
        <v>2.</v>
      </c>
      <c r="AJ727" s="251" t="str">
        <f t="shared" si="34"/>
        <v>8.</v>
      </c>
      <c r="AK727" s="251" t="str">
        <f t="shared" si="34"/>
        <v>1.</v>
      </c>
      <c r="AL727" s="251" t="str">
        <f t="shared" si="34"/>
        <v>4.</v>
      </c>
      <c r="AM727" s="251" t="str">
        <f t="shared" si="36"/>
        <v>2.3.2.8.1.4.</v>
      </c>
    </row>
    <row r="728" spans="1:39">
      <c r="A728" s="251">
        <v>2022</v>
      </c>
      <c r="B728" s="251" t="s">
        <v>533</v>
      </c>
      <c r="C728" s="251" t="s">
        <v>534</v>
      </c>
      <c r="D728" s="251" t="s">
        <v>535</v>
      </c>
      <c r="E728" s="251" t="s">
        <v>536</v>
      </c>
      <c r="F728" s="251" t="s">
        <v>491</v>
      </c>
      <c r="G728" s="251" t="s">
        <v>537</v>
      </c>
      <c r="H728" s="251" t="s">
        <v>538</v>
      </c>
      <c r="I728" s="251" t="s">
        <v>706</v>
      </c>
      <c r="J728" s="251" t="s">
        <v>540</v>
      </c>
      <c r="K728" s="251" t="s">
        <v>707</v>
      </c>
      <c r="L728" s="251" t="s">
        <v>542</v>
      </c>
      <c r="M728" s="251" t="s">
        <v>543</v>
      </c>
      <c r="N728" s="251" t="s">
        <v>544</v>
      </c>
      <c r="O728" s="251" t="s">
        <v>703</v>
      </c>
      <c r="P728" s="251" t="s">
        <v>708</v>
      </c>
      <c r="Q728" s="251" t="s">
        <v>709</v>
      </c>
      <c r="R728" s="251">
        <v>452726</v>
      </c>
      <c r="S728" s="251" t="s">
        <v>548</v>
      </c>
      <c r="T728" s="251" t="s">
        <v>549</v>
      </c>
      <c r="U728" s="251" t="s">
        <v>726</v>
      </c>
      <c r="V728" s="251" t="s">
        <v>581</v>
      </c>
      <c r="W728" s="251" t="s">
        <v>582</v>
      </c>
      <c r="X728" s="251" t="s">
        <v>551</v>
      </c>
      <c r="Y728" s="251" t="s">
        <v>552</v>
      </c>
      <c r="Z728" s="251" t="s">
        <v>617</v>
      </c>
      <c r="AA728" s="251" t="s">
        <v>618</v>
      </c>
      <c r="AB728" s="251" t="s">
        <v>619</v>
      </c>
      <c r="AC728" s="251" t="s">
        <v>620</v>
      </c>
      <c r="AD728" s="251" t="s">
        <v>621</v>
      </c>
      <c r="AE728" s="255">
        <v>16347</v>
      </c>
      <c r="AF728" s="251" t="str">
        <f t="shared" si="35"/>
        <v>5.</v>
      </c>
      <c r="AG728" s="251" t="str">
        <f t="shared" si="35"/>
        <v>2.</v>
      </c>
      <c r="AH728" s="251" t="str">
        <f t="shared" si="35"/>
        <v>5.</v>
      </c>
      <c r="AI728" s="251" t="str">
        <f t="shared" si="34"/>
        <v>4.</v>
      </c>
      <c r="AJ728" s="251" t="str">
        <f t="shared" si="34"/>
        <v>3.</v>
      </c>
      <c r="AK728" s="251" t="str">
        <f t="shared" si="34"/>
        <v>2.</v>
      </c>
      <c r="AL728" s="251" t="str">
        <f t="shared" si="34"/>
        <v>1.</v>
      </c>
      <c r="AM728" s="251" t="str">
        <f t="shared" si="36"/>
        <v>2.5.4.3.2.1.</v>
      </c>
    </row>
    <row r="729" spans="1:39">
      <c r="A729" s="251">
        <v>2022</v>
      </c>
      <c r="B729" s="251" t="s">
        <v>533</v>
      </c>
      <c r="C729" s="251" t="s">
        <v>534</v>
      </c>
      <c r="D729" s="251" t="s">
        <v>535</v>
      </c>
      <c r="E729" s="251" t="s">
        <v>536</v>
      </c>
      <c r="F729" s="251" t="s">
        <v>491</v>
      </c>
      <c r="G729" s="251" t="s">
        <v>537</v>
      </c>
      <c r="H729" s="251" t="s">
        <v>538</v>
      </c>
      <c r="I729" s="251" t="s">
        <v>706</v>
      </c>
      <c r="J729" s="251" t="s">
        <v>540</v>
      </c>
      <c r="K729" s="251" t="s">
        <v>707</v>
      </c>
      <c r="L729" s="251" t="s">
        <v>542</v>
      </c>
      <c r="M729" s="251" t="s">
        <v>543</v>
      </c>
      <c r="N729" s="251" t="s">
        <v>544</v>
      </c>
      <c r="O729" s="251" t="s">
        <v>727</v>
      </c>
      <c r="P729" s="251" t="s">
        <v>708</v>
      </c>
      <c r="Q729" s="251" t="s">
        <v>709</v>
      </c>
      <c r="R729" s="251">
        <v>132745</v>
      </c>
      <c r="S729" s="251" t="s">
        <v>694</v>
      </c>
      <c r="T729" s="251" t="s">
        <v>695</v>
      </c>
      <c r="U729" s="251" t="s">
        <v>728</v>
      </c>
      <c r="V729" s="251" t="s">
        <v>581</v>
      </c>
      <c r="W729" s="251" t="s">
        <v>582</v>
      </c>
      <c r="X729" s="251" t="s">
        <v>551</v>
      </c>
      <c r="Y729" s="251" t="s">
        <v>552</v>
      </c>
      <c r="Z729" s="251" t="s">
        <v>553</v>
      </c>
      <c r="AA729" s="251" t="s">
        <v>554</v>
      </c>
      <c r="AB729" s="251" t="s">
        <v>555</v>
      </c>
      <c r="AC729" s="251" t="s">
        <v>555</v>
      </c>
      <c r="AD729" s="251" t="s">
        <v>556</v>
      </c>
      <c r="AE729" s="255">
        <v>404022</v>
      </c>
      <c r="AF729" s="251" t="str">
        <f t="shared" si="35"/>
        <v>5.</v>
      </c>
      <c r="AG729" s="251" t="str">
        <f t="shared" si="35"/>
        <v>2.</v>
      </c>
      <c r="AH729" s="251" t="str">
        <f t="shared" si="35"/>
        <v>1.</v>
      </c>
      <c r="AI729" s="251" t="str">
        <f t="shared" si="34"/>
        <v>1.</v>
      </c>
      <c r="AJ729" s="251" t="str">
        <f t="shared" si="34"/>
        <v>1.</v>
      </c>
      <c r="AK729" s="251" t="str">
        <f t="shared" si="34"/>
        <v>1.</v>
      </c>
      <c r="AL729" s="251" t="str">
        <f t="shared" si="34"/>
        <v>4.</v>
      </c>
      <c r="AM729" s="251" t="str">
        <f t="shared" si="36"/>
        <v>2.1.1.1.1.4.</v>
      </c>
    </row>
    <row r="730" spans="1:39">
      <c r="A730" s="251">
        <v>2022</v>
      </c>
      <c r="B730" s="251" t="s">
        <v>533</v>
      </c>
      <c r="C730" s="251" t="s">
        <v>534</v>
      </c>
      <c r="D730" s="251" t="s">
        <v>535</v>
      </c>
      <c r="E730" s="251" t="s">
        <v>536</v>
      </c>
      <c r="F730" s="251" t="s">
        <v>491</v>
      </c>
      <c r="G730" s="251" t="s">
        <v>537</v>
      </c>
      <c r="H730" s="251" t="s">
        <v>538</v>
      </c>
      <c r="I730" s="251" t="s">
        <v>706</v>
      </c>
      <c r="J730" s="251" t="s">
        <v>540</v>
      </c>
      <c r="K730" s="251" t="s">
        <v>707</v>
      </c>
      <c r="L730" s="251" t="s">
        <v>542</v>
      </c>
      <c r="M730" s="251" t="s">
        <v>543</v>
      </c>
      <c r="N730" s="251" t="s">
        <v>544</v>
      </c>
      <c r="O730" s="251" t="s">
        <v>727</v>
      </c>
      <c r="P730" s="251" t="s">
        <v>708</v>
      </c>
      <c r="Q730" s="251" t="s">
        <v>709</v>
      </c>
      <c r="R730" s="251">
        <v>132745</v>
      </c>
      <c r="S730" s="251" t="s">
        <v>694</v>
      </c>
      <c r="T730" s="251" t="s">
        <v>695</v>
      </c>
      <c r="U730" s="251" t="s">
        <v>728</v>
      </c>
      <c r="V730" s="251" t="s">
        <v>581</v>
      </c>
      <c r="W730" s="251" t="s">
        <v>582</v>
      </c>
      <c r="X730" s="251" t="s">
        <v>551</v>
      </c>
      <c r="Y730" s="251" t="s">
        <v>552</v>
      </c>
      <c r="Z730" s="251" t="s">
        <v>553</v>
      </c>
      <c r="AA730" s="251" t="s">
        <v>554</v>
      </c>
      <c r="AB730" s="251" t="s">
        <v>557</v>
      </c>
      <c r="AC730" s="251" t="s">
        <v>558</v>
      </c>
      <c r="AD730" s="251" t="s">
        <v>559</v>
      </c>
      <c r="AE730" s="255">
        <v>65972</v>
      </c>
      <c r="AF730" s="251" t="str">
        <f t="shared" si="35"/>
        <v>5.</v>
      </c>
      <c r="AG730" s="251" t="str">
        <f t="shared" si="35"/>
        <v>2.</v>
      </c>
      <c r="AH730" s="251" t="str">
        <f t="shared" si="35"/>
        <v>1.</v>
      </c>
      <c r="AI730" s="251" t="str">
        <f t="shared" si="34"/>
        <v>1.</v>
      </c>
      <c r="AJ730" s="251" t="str">
        <f t="shared" si="34"/>
        <v>9.</v>
      </c>
      <c r="AK730" s="251" t="str">
        <f t="shared" si="34"/>
        <v>1.</v>
      </c>
      <c r="AL730" s="251" t="str">
        <f t="shared" si="34"/>
        <v>1.</v>
      </c>
      <c r="AM730" s="251" t="str">
        <f t="shared" si="36"/>
        <v>2.1.1.9.1.1.</v>
      </c>
    </row>
    <row r="731" spans="1:39">
      <c r="A731" s="251">
        <v>2022</v>
      </c>
      <c r="B731" s="251" t="s">
        <v>533</v>
      </c>
      <c r="C731" s="251" t="s">
        <v>534</v>
      </c>
      <c r="D731" s="251" t="s">
        <v>535</v>
      </c>
      <c r="E731" s="251" t="s">
        <v>536</v>
      </c>
      <c r="F731" s="251" t="s">
        <v>491</v>
      </c>
      <c r="G731" s="251" t="s">
        <v>537</v>
      </c>
      <c r="H731" s="251" t="s">
        <v>538</v>
      </c>
      <c r="I731" s="251" t="s">
        <v>706</v>
      </c>
      <c r="J731" s="251" t="s">
        <v>540</v>
      </c>
      <c r="K731" s="251" t="s">
        <v>707</v>
      </c>
      <c r="L731" s="251" t="s">
        <v>542</v>
      </c>
      <c r="M731" s="251" t="s">
        <v>543</v>
      </c>
      <c r="N731" s="251" t="s">
        <v>544</v>
      </c>
      <c r="O731" s="251" t="s">
        <v>727</v>
      </c>
      <c r="P731" s="251" t="s">
        <v>708</v>
      </c>
      <c r="Q731" s="251" t="s">
        <v>709</v>
      </c>
      <c r="R731" s="251">
        <v>132745</v>
      </c>
      <c r="S731" s="251" t="s">
        <v>694</v>
      </c>
      <c r="T731" s="251" t="s">
        <v>695</v>
      </c>
      <c r="U731" s="251" t="s">
        <v>728</v>
      </c>
      <c r="V731" s="251" t="s">
        <v>581</v>
      </c>
      <c r="W731" s="251" t="s">
        <v>582</v>
      </c>
      <c r="X731" s="251" t="s">
        <v>551</v>
      </c>
      <c r="Y731" s="251" t="s">
        <v>552</v>
      </c>
      <c r="Z731" s="251" t="s">
        <v>553</v>
      </c>
      <c r="AA731" s="251" t="s">
        <v>554</v>
      </c>
      <c r="AB731" s="251" t="s">
        <v>557</v>
      </c>
      <c r="AC731" s="251" t="s">
        <v>558</v>
      </c>
      <c r="AD731" s="251" t="s">
        <v>560</v>
      </c>
      <c r="AE731" s="255">
        <v>6910</v>
      </c>
      <c r="AF731" s="251" t="str">
        <f t="shared" si="35"/>
        <v>5.</v>
      </c>
      <c r="AG731" s="251" t="str">
        <f t="shared" si="35"/>
        <v>2.</v>
      </c>
      <c r="AH731" s="251" t="str">
        <f t="shared" si="35"/>
        <v>1.</v>
      </c>
      <c r="AI731" s="251" t="str">
        <f t="shared" si="34"/>
        <v>1.</v>
      </c>
      <c r="AJ731" s="251" t="str">
        <f t="shared" si="34"/>
        <v>9.</v>
      </c>
      <c r="AK731" s="251" t="str">
        <f t="shared" si="34"/>
        <v>1.</v>
      </c>
      <c r="AL731" s="251" t="str">
        <f t="shared" si="34"/>
        <v>3.</v>
      </c>
      <c r="AM731" s="251" t="str">
        <f t="shared" si="36"/>
        <v>2.1.1.9.1.3.</v>
      </c>
    </row>
    <row r="732" spans="1:39">
      <c r="A732" s="251">
        <v>2022</v>
      </c>
      <c r="B732" s="251" t="s">
        <v>533</v>
      </c>
      <c r="C732" s="251" t="s">
        <v>534</v>
      </c>
      <c r="D732" s="251" t="s">
        <v>535</v>
      </c>
      <c r="E732" s="251" t="s">
        <v>536</v>
      </c>
      <c r="F732" s="251" t="s">
        <v>491</v>
      </c>
      <c r="G732" s="251" t="s">
        <v>537</v>
      </c>
      <c r="H732" s="251" t="s">
        <v>538</v>
      </c>
      <c r="I732" s="251" t="s">
        <v>706</v>
      </c>
      <c r="J732" s="251" t="s">
        <v>540</v>
      </c>
      <c r="K732" s="251" t="s">
        <v>707</v>
      </c>
      <c r="L732" s="251" t="s">
        <v>542</v>
      </c>
      <c r="M732" s="251" t="s">
        <v>543</v>
      </c>
      <c r="N732" s="251" t="s">
        <v>544</v>
      </c>
      <c r="O732" s="251" t="s">
        <v>727</v>
      </c>
      <c r="P732" s="251" t="s">
        <v>708</v>
      </c>
      <c r="Q732" s="251" t="s">
        <v>709</v>
      </c>
      <c r="R732" s="251">
        <v>132745</v>
      </c>
      <c r="S732" s="251" t="s">
        <v>694</v>
      </c>
      <c r="T732" s="251" t="s">
        <v>695</v>
      </c>
      <c r="U732" s="251" t="s">
        <v>728</v>
      </c>
      <c r="V732" s="251" t="s">
        <v>581</v>
      </c>
      <c r="W732" s="251" t="s">
        <v>582</v>
      </c>
      <c r="X732" s="251" t="s">
        <v>551</v>
      </c>
      <c r="Y732" s="251" t="s">
        <v>552</v>
      </c>
      <c r="Z732" s="251" t="s">
        <v>553</v>
      </c>
      <c r="AA732" s="251" t="s">
        <v>554</v>
      </c>
      <c r="AB732" s="251" t="s">
        <v>557</v>
      </c>
      <c r="AC732" s="251" t="s">
        <v>583</v>
      </c>
      <c r="AD732" s="251" t="s">
        <v>584</v>
      </c>
      <c r="AE732" s="255">
        <v>38484</v>
      </c>
      <c r="AF732" s="251" t="str">
        <f t="shared" si="35"/>
        <v>5.</v>
      </c>
      <c r="AG732" s="251" t="str">
        <f t="shared" si="35"/>
        <v>2.</v>
      </c>
      <c r="AH732" s="251" t="str">
        <f t="shared" si="35"/>
        <v>1.</v>
      </c>
      <c r="AI732" s="251" t="str">
        <f t="shared" si="34"/>
        <v>1.</v>
      </c>
      <c r="AJ732" s="251" t="str">
        <f t="shared" si="34"/>
        <v>9.</v>
      </c>
      <c r="AK732" s="251" t="str">
        <f t="shared" si="34"/>
        <v>2.</v>
      </c>
      <c r="AL732" s="251" t="str">
        <f t="shared" si="34"/>
        <v>1.</v>
      </c>
      <c r="AM732" s="251" t="str">
        <f t="shared" si="36"/>
        <v>2.1.1.9.2.1.</v>
      </c>
    </row>
    <row r="733" spans="1:39">
      <c r="A733" s="251">
        <v>2022</v>
      </c>
      <c r="B733" s="251" t="s">
        <v>533</v>
      </c>
      <c r="C733" s="251" t="s">
        <v>534</v>
      </c>
      <c r="D733" s="251" t="s">
        <v>535</v>
      </c>
      <c r="E733" s="251" t="s">
        <v>536</v>
      </c>
      <c r="F733" s="251" t="s">
        <v>491</v>
      </c>
      <c r="G733" s="251" t="s">
        <v>537</v>
      </c>
      <c r="H733" s="251" t="s">
        <v>538</v>
      </c>
      <c r="I733" s="251" t="s">
        <v>706</v>
      </c>
      <c r="J733" s="251" t="s">
        <v>540</v>
      </c>
      <c r="K733" s="251" t="s">
        <v>707</v>
      </c>
      <c r="L733" s="251" t="s">
        <v>542</v>
      </c>
      <c r="M733" s="251" t="s">
        <v>543</v>
      </c>
      <c r="N733" s="251" t="s">
        <v>544</v>
      </c>
      <c r="O733" s="251" t="s">
        <v>727</v>
      </c>
      <c r="P733" s="251" t="s">
        <v>708</v>
      </c>
      <c r="Q733" s="251" t="s">
        <v>709</v>
      </c>
      <c r="R733" s="251">
        <v>132745</v>
      </c>
      <c r="S733" s="251" t="s">
        <v>694</v>
      </c>
      <c r="T733" s="251" t="s">
        <v>695</v>
      </c>
      <c r="U733" s="251" t="s">
        <v>728</v>
      </c>
      <c r="V733" s="251" t="s">
        <v>581</v>
      </c>
      <c r="W733" s="251" t="s">
        <v>582</v>
      </c>
      <c r="X733" s="251" t="s">
        <v>551</v>
      </c>
      <c r="Y733" s="251" t="s">
        <v>552</v>
      </c>
      <c r="Z733" s="251" t="s">
        <v>553</v>
      </c>
      <c r="AA733" s="251" t="s">
        <v>554</v>
      </c>
      <c r="AB733" s="251" t="s">
        <v>557</v>
      </c>
      <c r="AC733" s="251" t="s">
        <v>585</v>
      </c>
      <c r="AD733" s="251" t="s">
        <v>586</v>
      </c>
      <c r="AE733" s="255">
        <v>5937</v>
      </c>
      <c r="AF733" s="251" t="str">
        <f t="shared" si="35"/>
        <v>5.</v>
      </c>
      <c r="AG733" s="251" t="str">
        <f t="shared" si="35"/>
        <v>2.</v>
      </c>
      <c r="AH733" s="251" t="str">
        <f t="shared" si="35"/>
        <v>1.</v>
      </c>
      <c r="AI733" s="251" t="str">
        <f t="shared" si="34"/>
        <v>1.</v>
      </c>
      <c r="AJ733" s="251" t="str">
        <f t="shared" si="34"/>
        <v>9.</v>
      </c>
      <c r="AK733" s="251" t="str">
        <f t="shared" si="34"/>
        <v>3.</v>
      </c>
      <c r="AL733" s="251" t="str">
        <f t="shared" si="34"/>
        <v>99</v>
      </c>
      <c r="AM733" s="251" t="str">
        <f t="shared" si="36"/>
        <v>2.1.1.9.3.99</v>
      </c>
    </row>
    <row r="734" spans="1:39">
      <c r="A734" s="251">
        <v>2022</v>
      </c>
      <c r="B734" s="251" t="s">
        <v>533</v>
      </c>
      <c r="C734" s="251" t="s">
        <v>534</v>
      </c>
      <c r="D734" s="251" t="s">
        <v>535</v>
      </c>
      <c r="E734" s="251" t="s">
        <v>536</v>
      </c>
      <c r="F734" s="251" t="s">
        <v>491</v>
      </c>
      <c r="G734" s="251" t="s">
        <v>537</v>
      </c>
      <c r="H734" s="251" t="s">
        <v>538</v>
      </c>
      <c r="I734" s="251" t="s">
        <v>706</v>
      </c>
      <c r="J734" s="251" t="s">
        <v>540</v>
      </c>
      <c r="K734" s="251" t="s">
        <v>707</v>
      </c>
      <c r="L734" s="251" t="s">
        <v>542</v>
      </c>
      <c r="M734" s="251" t="s">
        <v>543</v>
      </c>
      <c r="N734" s="251" t="s">
        <v>544</v>
      </c>
      <c r="O734" s="251" t="s">
        <v>727</v>
      </c>
      <c r="P734" s="251" t="s">
        <v>708</v>
      </c>
      <c r="Q734" s="251" t="s">
        <v>709</v>
      </c>
      <c r="R734" s="251">
        <v>132745</v>
      </c>
      <c r="S734" s="251" t="s">
        <v>694</v>
      </c>
      <c r="T734" s="251" t="s">
        <v>695</v>
      </c>
      <c r="U734" s="251" t="s">
        <v>728</v>
      </c>
      <c r="V734" s="251" t="s">
        <v>581</v>
      </c>
      <c r="W734" s="251" t="s">
        <v>582</v>
      </c>
      <c r="X734" s="251" t="s">
        <v>551</v>
      </c>
      <c r="Y734" s="251" t="s">
        <v>552</v>
      </c>
      <c r="Z734" s="251" t="s">
        <v>553</v>
      </c>
      <c r="AA734" s="251" t="s">
        <v>561</v>
      </c>
      <c r="AB734" s="251" t="s">
        <v>562</v>
      </c>
      <c r="AC734" s="251" t="s">
        <v>562</v>
      </c>
      <c r="AD734" s="251" t="s">
        <v>563</v>
      </c>
      <c r="AE734" s="255">
        <v>35625</v>
      </c>
      <c r="AF734" s="251" t="str">
        <f t="shared" si="35"/>
        <v>5.</v>
      </c>
      <c r="AG734" s="251" t="str">
        <f t="shared" si="35"/>
        <v>2.</v>
      </c>
      <c r="AH734" s="251" t="str">
        <f t="shared" si="35"/>
        <v>1.</v>
      </c>
      <c r="AI734" s="251" t="str">
        <f t="shared" si="34"/>
        <v>3.</v>
      </c>
      <c r="AJ734" s="251" t="str">
        <f t="shared" si="34"/>
        <v>1.</v>
      </c>
      <c r="AK734" s="251" t="str">
        <f t="shared" si="34"/>
        <v>1.</v>
      </c>
      <c r="AL734" s="251" t="str">
        <f t="shared" si="34"/>
        <v>5.</v>
      </c>
      <c r="AM734" s="251" t="str">
        <f t="shared" si="36"/>
        <v>2.1.3.1.1.5.</v>
      </c>
    </row>
    <row r="735" spans="1:39">
      <c r="A735" s="251">
        <v>2022</v>
      </c>
      <c r="B735" s="251" t="s">
        <v>533</v>
      </c>
      <c r="C735" s="251" t="s">
        <v>534</v>
      </c>
      <c r="D735" s="251" t="s">
        <v>535</v>
      </c>
      <c r="E735" s="251" t="s">
        <v>536</v>
      </c>
      <c r="F735" s="251" t="s">
        <v>491</v>
      </c>
      <c r="G735" s="251" t="s">
        <v>537</v>
      </c>
      <c r="H735" s="251" t="s">
        <v>538</v>
      </c>
      <c r="I735" s="251" t="s">
        <v>706</v>
      </c>
      <c r="J735" s="251" t="s">
        <v>540</v>
      </c>
      <c r="K735" s="251" t="s">
        <v>707</v>
      </c>
      <c r="L735" s="251" t="s">
        <v>542</v>
      </c>
      <c r="M735" s="251" t="s">
        <v>543</v>
      </c>
      <c r="N735" s="251" t="s">
        <v>544</v>
      </c>
      <c r="O735" s="251" t="s">
        <v>727</v>
      </c>
      <c r="P735" s="251" t="s">
        <v>708</v>
      </c>
      <c r="Q735" s="251" t="s">
        <v>709</v>
      </c>
      <c r="R735" s="251">
        <v>132745</v>
      </c>
      <c r="S735" s="251" t="s">
        <v>694</v>
      </c>
      <c r="T735" s="251" t="s">
        <v>695</v>
      </c>
      <c r="U735" s="251" t="s">
        <v>728</v>
      </c>
      <c r="V735" s="251" t="s">
        <v>581</v>
      </c>
      <c r="W735" s="251" t="s">
        <v>582</v>
      </c>
      <c r="X735" s="251" t="s">
        <v>551</v>
      </c>
      <c r="Y735" s="251" t="s">
        <v>552</v>
      </c>
      <c r="Z735" s="251" t="s">
        <v>564</v>
      </c>
      <c r="AA735" s="251" t="s">
        <v>587</v>
      </c>
      <c r="AB735" s="251" t="s">
        <v>588</v>
      </c>
      <c r="AC735" s="251" t="s">
        <v>589</v>
      </c>
      <c r="AD735" s="251" t="s">
        <v>590</v>
      </c>
      <c r="AE735" s="255">
        <v>5500</v>
      </c>
      <c r="AF735" s="251" t="str">
        <f t="shared" si="35"/>
        <v>5.</v>
      </c>
      <c r="AG735" s="251" t="str">
        <f t="shared" si="35"/>
        <v>2.</v>
      </c>
      <c r="AH735" s="251" t="str">
        <f t="shared" si="35"/>
        <v>3.</v>
      </c>
      <c r="AI735" s="251" t="str">
        <f t="shared" si="34"/>
        <v>1.</v>
      </c>
      <c r="AJ735" s="251" t="str">
        <f t="shared" si="34"/>
        <v>3.</v>
      </c>
      <c r="AK735" s="251" t="str">
        <f t="shared" si="34"/>
        <v>1.</v>
      </c>
      <c r="AL735" s="251" t="str">
        <f t="shared" si="34"/>
        <v>1.</v>
      </c>
      <c r="AM735" s="251" t="str">
        <f t="shared" si="36"/>
        <v>2.3.1.3.1.1.</v>
      </c>
    </row>
    <row r="736" spans="1:39">
      <c r="A736" s="251">
        <v>2022</v>
      </c>
      <c r="B736" s="251" t="s">
        <v>533</v>
      </c>
      <c r="C736" s="251" t="s">
        <v>534</v>
      </c>
      <c r="D736" s="251" t="s">
        <v>535</v>
      </c>
      <c r="E736" s="251" t="s">
        <v>536</v>
      </c>
      <c r="F736" s="251" t="s">
        <v>491</v>
      </c>
      <c r="G736" s="251" t="s">
        <v>537</v>
      </c>
      <c r="H736" s="251" t="s">
        <v>538</v>
      </c>
      <c r="I736" s="251" t="s">
        <v>706</v>
      </c>
      <c r="J736" s="251" t="s">
        <v>540</v>
      </c>
      <c r="K736" s="251" t="s">
        <v>707</v>
      </c>
      <c r="L736" s="251" t="s">
        <v>542</v>
      </c>
      <c r="M736" s="251" t="s">
        <v>543</v>
      </c>
      <c r="N736" s="251" t="s">
        <v>544</v>
      </c>
      <c r="O736" s="251" t="s">
        <v>727</v>
      </c>
      <c r="P736" s="251" t="s">
        <v>708</v>
      </c>
      <c r="Q736" s="251" t="s">
        <v>709</v>
      </c>
      <c r="R736" s="251">
        <v>132745</v>
      </c>
      <c r="S736" s="251" t="s">
        <v>694</v>
      </c>
      <c r="T736" s="251" t="s">
        <v>695</v>
      </c>
      <c r="U736" s="251" t="s">
        <v>728</v>
      </c>
      <c r="V736" s="251" t="s">
        <v>581</v>
      </c>
      <c r="W736" s="251" t="s">
        <v>582</v>
      </c>
      <c r="X736" s="251" t="s">
        <v>551</v>
      </c>
      <c r="Y736" s="251" t="s">
        <v>552</v>
      </c>
      <c r="Z736" s="251" t="s">
        <v>564</v>
      </c>
      <c r="AA736" s="251" t="s">
        <v>565</v>
      </c>
      <c r="AB736" s="251" t="s">
        <v>594</v>
      </c>
      <c r="AC736" s="251" t="s">
        <v>595</v>
      </c>
      <c r="AD736" s="251" t="s">
        <v>596</v>
      </c>
      <c r="AE736" s="255">
        <v>1787</v>
      </c>
      <c r="AF736" s="251" t="str">
        <f t="shared" si="35"/>
        <v>5.</v>
      </c>
      <c r="AG736" s="251" t="str">
        <f t="shared" si="35"/>
        <v>2.</v>
      </c>
      <c r="AH736" s="251" t="str">
        <f t="shared" si="35"/>
        <v>3.</v>
      </c>
      <c r="AI736" s="251" t="str">
        <f t="shared" si="34"/>
        <v>2.</v>
      </c>
      <c r="AJ736" s="251" t="str">
        <f t="shared" si="34"/>
        <v>1.</v>
      </c>
      <c r="AK736" s="251" t="str">
        <f t="shared" si="34"/>
        <v>2.</v>
      </c>
      <c r="AL736" s="251" t="str">
        <f t="shared" si="34"/>
        <v>99</v>
      </c>
      <c r="AM736" s="251" t="str">
        <f t="shared" si="36"/>
        <v>2.3.2.1.2.99</v>
      </c>
    </row>
    <row r="737" spans="1:39">
      <c r="A737" s="251">
        <v>2022</v>
      </c>
      <c r="B737" s="251" t="s">
        <v>533</v>
      </c>
      <c r="C737" s="251" t="s">
        <v>534</v>
      </c>
      <c r="D737" s="251" t="s">
        <v>535</v>
      </c>
      <c r="E737" s="251" t="s">
        <v>536</v>
      </c>
      <c r="F737" s="251" t="s">
        <v>491</v>
      </c>
      <c r="G737" s="251" t="s">
        <v>537</v>
      </c>
      <c r="H737" s="251" t="s">
        <v>538</v>
      </c>
      <c r="I737" s="251" t="s">
        <v>706</v>
      </c>
      <c r="J737" s="251" t="s">
        <v>540</v>
      </c>
      <c r="K737" s="251" t="s">
        <v>707</v>
      </c>
      <c r="L737" s="251" t="s">
        <v>542</v>
      </c>
      <c r="M737" s="251" t="s">
        <v>543</v>
      </c>
      <c r="N737" s="251" t="s">
        <v>544</v>
      </c>
      <c r="O737" s="251" t="s">
        <v>727</v>
      </c>
      <c r="P737" s="251" t="s">
        <v>708</v>
      </c>
      <c r="Q737" s="251" t="s">
        <v>709</v>
      </c>
      <c r="R737" s="251">
        <v>132745</v>
      </c>
      <c r="S737" s="251" t="s">
        <v>694</v>
      </c>
      <c r="T737" s="251" t="s">
        <v>695</v>
      </c>
      <c r="U737" s="251" t="s">
        <v>728</v>
      </c>
      <c r="V737" s="251" t="s">
        <v>581</v>
      </c>
      <c r="W737" s="251" t="s">
        <v>582</v>
      </c>
      <c r="X737" s="251" t="s">
        <v>551</v>
      </c>
      <c r="Y737" s="251" t="s">
        <v>552</v>
      </c>
      <c r="Z737" s="251" t="s">
        <v>564</v>
      </c>
      <c r="AA737" s="251" t="s">
        <v>565</v>
      </c>
      <c r="AB737" s="251" t="s">
        <v>566</v>
      </c>
      <c r="AC737" s="251" t="s">
        <v>600</v>
      </c>
      <c r="AD737" s="251" t="s">
        <v>601</v>
      </c>
      <c r="AE737" s="255">
        <v>2876</v>
      </c>
      <c r="AF737" s="251" t="str">
        <f t="shared" si="35"/>
        <v>5.</v>
      </c>
      <c r="AG737" s="251" t="str">
        <f t="shared" si="35"/>
        <v>2.</v>
      </c>
      <c r="AH737" s="251" t="str">
        <f t="shared" si="35"/>
        <v>3.</v>
      </c>
      <c r="AI737" s="251" t="str">
        <f t="shared" si="34"/>
        <v>2.</v>
      </c>
      <c r="AJ737" s="251" t="str">
        <f t="shared" si="34"/>
        <v>2.</v>
      </c>
      <c r="AK737" s="251" t="str">
        <f t="shared" si="34"/>
        <v>2.</v>
      </c>
      <c r="AL737" s="251" t="str">
        <f t="shared" si="34"/>
        <v>1.</v>
      </c>
      <c r="AM737" s="251" t="str">
        <f t="shared" si="36"/>
        <v>2.3.2.2.2.1.</v>
      </c>
    </row>
    <row r="738" spans="1:39">
      <c r="A738" s="251">
        <v>2022</v>
      </c>
      <c r="B738" s="251" t="s">
        <v>533</v>
      </c>
      <c r="C738" s="251" t="s">
        <v>534</v>
      </c>
      <c r="D738" s="251" t="s">
        <v>535</v>
      </c>
      <c r="E738" s="251" t="s">
        <v>536</v>
      </c>
      <c r="F738" s="251" t="s">
        <v>491</v>
      </c>
      <c r="G738" s="251" t="s">
        <v>537</v>
      </c>
      <c r="H738" s="251" t="s">
        <v>538</v>
      </c>
      <c r="I738" s="251" t="s">
        <v>706</v>
      </c>
      <c r="J738" s="251" t="s">
        <v>540</v>
      </c>
      <c r="K738" s="251" t="s">
        <v>707</v>
      </c>
      <c r="L738" s="251" t="s">
        <v>542</v>
      </c>
      <c r="M738" s="251" t="s">
        <v>543</v>
      </c>
      <c r="N738" s="251" t="s">
        <v>544</v>
      </c>
      <c r="O738" s="251" t="s">
        <v>727</v>
      </c>
      <c r="P738" s="251" t="s">
        <v>708</v>
      </c>
      <c r="Q738" s="251" t="s">
        <v>709</v>
      </c>
      <c r="R738" s="251">
        <v>132745</v>
      </c>
      <c r="S738" s="251" t="s">
        <v>694</v>
      </c>
      <c r="T738" s="251" t="s">
        <v>695</v>
      </c>
      <c r="U738" s="251" t="s">
        <v>728</v>
      </c>
      <c r="V738" s="251" t="s">
        <v>581</v>
      </c>
      <c r="W738" s="251" t="s">
        <v>582</v>
      </c>
      <c r="X738" s="251" t="s">
        <v>551</v>
      </c>
      <c r="Y738" s="251" t="s">
        <v>552</v>
      </c>
      <c r="Z738" s="251" t="s">
        <v>564</v>
      </c>
      <c r="AA738" s="251" t="s">
        <v>565</v>
      </c>
      <c r="AB738" s="251" t="s">
        <v>566</v>
      </c>
      <c r="AC738" s="251" t="s">
        <v>600</v>
      </c>
      <c r="AD738" s="251" t="s">
        <v>602</v>
      </c>
      <c r="AE738" s="255">
        <v>3570</v>
      </c>
      <c r="AF738" s="251" t="str">
        <f t="shared" si="35"/>
        <v>5.</v>
      </c>
      <c r="AG738" s="251" t="str">
        <f t="shared" si="35"/>
        <v>2.</v>
      </c>
      <c r="AH738" s="251" t="str">
        <f t="shared" si="35"/>
        <v>3.</v>
      </c>
      <c r="AI738" s="251" t="str">
        <f t="shared" si="34"/>
        <v>2.</v>
      </c>
      <c r="AJ738" s="251" t="str">
        <f t="shared" si="34"/>
        <v>2.</v>
      </c>
      <c r="AK738" s="251" t="str">
        <f t="shared" si="34"/>
        <v>2.</v>
      </c>
      <c r="AL738" s="251" t="str">
        <f t="shared" si="34"/>
        <v>2.</v>
      </c>
      <c r="AM738" s="251" t="str">
        <f t="shared" si="36"/>
        <v>2.3.2.2.2.2.</v>
      </c>
    </row>
    <row r="739" spans="1:39">
      <c r="A739" s="251">
        <v>2022</v>
      </c>
      <c r="B739" s="251" t="s">
        <v>533</v>
      </c>
      <c r="C739" s="251" t="s">
        <v>534</v>
      </c>
      <c r="D739" s="251" t="s">
        <v>535</v>
      </c>
      <c r="E739" s="251" t="s">
        <v>536</v>
      </c>
      <c r="F739" s="251" t="s">
        <v>491</v>
      </c>
      <c r="G739" s="251" t="s">
        <v>537</v>
      </c>
      <c r="H739" s="251" t="s">
        <v>538</v>
      </c>
      <c r="I739" s="251" t="s">
        <v>706</v>
      </c>
      <c r="J739" s="251" t="s">
        <v>540</v>
      </c>
      <c r="K739" s="251" t="s">
        <v>707</v>
      </c>
      <c r="L739" s="251" t="s">
        <v>542</v>
      </c>
      <c r="M739" s="251" t="s">
        <v>543</v>
      </c>
      <c r="N739" s="251" t="s">
        <v>544</v>
      </c>
      <c r="O739" s="251" t="s">
        <v>727</v>
      </c>
      <c r="P739" s="251" t="s">
        <v>708</v>
      </c>
      <c r="Q739" s="251" t="s">
        <v>709</v>
      </c>
      <c r="R739" s="251">
        <v>132745</v>
      </c>
      <c r="S739" s="251" t="s">
        <v>694</v>
      </c>
      <c r="T739" s="251" t="s">
        <v>695</v>
      </c>
      <c r="U739" s="251" t="s">
        <v>728</v>
      </c>
      <c r="V739" s="251" t="s">
        <v>581</v>
      </c>
      <c r="W739" s="251" t="s">
        <v>582</v>
      </c>
      <c r="X739" s="251" t="s">
        <v>551</v>
      </c>
      <c r="Y739" s="251" t="s">
        <v>552</v>
      </c>
      <c r="Z739" s="251" t="s">
        <v>564</v>
      </c>
      <c r="AA739" s="251" t="s">
        <v>565</v>
      </c>
      <c r="AB739" s="251" t="s">
        <v>569</v>
      </c>
      <c r="AC739" s="251" t="s">
        <v>570</v>
      </c>
      <c r="AD739" s="251" t="s">
        <v>603</v>
      </c>
      <c r="AE739" s="255">
        <v>142567</v>
      </c>
      <c r="AF739" s="251" t="str">
        <f t="shared" si="35"/>
        <v>5.</v>
      </c>
      <c r="AG739" s="251" t="str">
        <f t="shared" si="35"/>
        <v>2.</v>
      </c>
      <c r="AH739" s="251" t="str">
        <f t="shared" si="35"/>
        <v>3.</v>
      </c>
      <c r="AI739" s="251" t="str">
        <f t="shared" si="34"/>
        <v>2.</v>
      </c>
      <c r="AJ739" s="251" t="str">
        <f t="shared" si="34"/>
        <v>3.</v>
      </c>
      <c r="AK739" s="251" t="str">
        <f t="shared" si="34"/>
        <v>1.</v>
      </c>
      <c r="AL739" s="251" t="str">
        <f t="shared" si="34"/>
        <v>1.</v>
      </c>
      <c r="AM739" s="251" t="str">
        <f t="shared" si="36"/>
        <v>2.3.2.3.1.1.</v>
      </c>
    </row>
    <row r="740" spans="1:39">
      <c r="A740" s="251">
        <v>2022</v>
      </c>
      <c r="B740" s="251" t="s">
        <v>533</v>
      </c>
      <c r="C740" s="251" t="s">
        <v>534</v>
      </c>
      <c r="D740" s="251" t="s">
        <v>535</v>
      </c>
      <c r="E740" s="251" t="s">
        <v>536</v>
      </c>
      <c r="F740" s="251" t="s">
        <v>491</v>
      </c>
      <c r="G740" s="251" t="s">
        <v>537</v>
      </c>
      <c r="H740" s="251" t="s">
        <v>538</v>
      </c>
      <c r="I740" s="251" t="s">
        <v>706</v>
      </c>
      <c r="J740" s="251" t="s">
        <v>540</v>
      </c>
      <c r="K740" s="251" t="s">
        <v>707</v>
      </c>
      <c r="L740" s="251" t="s">
        <v>542</v>
      </c>
      <c r="M740" s="251" t="s">
        <v>543</v>
      </c>
      <c r="N740" s="251" t="s">
        <v>544</v>
      </c>
      <c r="O740" s="251" t="s">
        <v>727</v>
      </c>
      <c r="P740" s="251" t="s">
        <v>708</v>
      </c>
      <c r="Q740" s="251" t="s">
        <v>709</v>
      </c>
      <c r="R740" s="251">
        <v>132745</v>
      </c>
      <c r="S740" s="251" t="s">
        <v>694</v>
      </c>
      <c r="T740" s="251" t="s">
        <v>695</v>
      </c>
      <c r="U740" s="251" t="s">
        <v>728</v>
      </c>
      <c r="V740" s="251" t="s">
        <v>581</v>
      </c>
      <c r="W740" s="251" t="s">
        <v>582</v>
      </c>
      <c r="X740" s="251" t="s">
        <v>551</v>
      </c>
      <c r="Y740" s="251" t="s">
        <v>552</v>
      </c>
      <c r="Z740" s="251" t="s">
        <v>564</v>
      </c>
      <c r="AA740" s="251" t="s">
        <v>565</v>
      </c>
      <c r="AB740" s="251" t="s">
        <v>569</v>
      </c>
      <c r="AC740" s="251" t="s">
        <v>570</v>
      </c>
      <c r="AD740" s="251" t="s">
        <v>571</v>
      </c>
      <c r="AE740" s="255">
        <v>433789</v>
      </c>
      <c r="AF740" s="251" t="str">
        <f t="shared" si="35"/>
        <v>5.</v>
      </c>
      <c r="AG740" s="251" t="str">
        <f t="shared" si="35"/>
        <v>2.</v>
      </c>
      <c r="AH740" s="251" t="str">
        <f t="shared" si="35"/>
        <v>3.</v>
      </c>
      <c r="AI740" s="251" t="str">
        <f t="shared" si="34"/>
        <v>2.</v>
      </c>
      <c r="AJ740" s="251" t="str">
        <f t="shared" si="34"/>
        <v>3.</v>
      </c>
      <c r="AK740" s="251" t="str">
        <f t="shared" si="34"/>
        <v>1.</v>
      </c>
      <c r="AL740" s="251" t="str">
        <f t="shared" si="34"/>
        <v>2.</v>
      </c>
      <c r="AM740" s="251" t="str">
        <f t="shared" si="36"/>
        <v>2.3.2.3.1.2.</v>
      </c>
    </row>
    <row r="741" spans="1:39">
      <c r="A741" s="251">
        <v>2022</v>
      </c>
      <c r="B741" s="251" t="s">
        <v>533</v>
      </c>
      <c r="C741" s="251" t="s">
        <v>534</v>
      </c>
      <c r="D741" s="251" t="s">
        <v>535</v>
      </c>
      <c r="E741" s="251" t="s">
        <v>536</v>
      </c>
      <c r="F741" s="251" t="s">
        <v>491</v>
      </c>
      <c r="G741" s="251" t="s">
        <v>537</v>
      </c>
      <c r="H741" s="251" t="s">
        <v>538</v>
      </c>
      <c r="I741" s="251" t="s">
        <v>706</v>
      </c>
      <c r="J741" s="251" t="s">
        <v>540</v>
      </c>
      <c r="K741" s="251" t="s">
        <v>707</v>
      </c>
      <c r="L741" s="251" t="s">
        <v>542</v>
      </c>
      <c r="M741" s="251" t="s">
        <v>543</v>
      </c>
      <c r="N741" s="251" t="s">
        <v>544</v>
      </c>
      <c r="O741" s="251" t="s">
        <v>727</v>
      </c>
      <c r="P741" s="251" t="s">
        <v>708</v>
      </c>
      <c r="Q741" s="251" t="s">
        <v>709</v>
      </c>
      <c r="R741" s="251">
        <v>132745</v>
      </c>
      <c r="S741" s="251" t="s">
        <v>694</v>
      </c>
      <c r="T741" s="251" t="s">
        <v>695</v>
      </c>
      <c r="U741" s="251" t="s">
        <v>728</v>
      </c>
      <c r="V741" s="251" t="s">
        <v>581</v>
      </c>
      <c r="W741" s="251" t="s">
        <v>582</v>
      </c>
      <c r="X741" s="251" t="s">
        <v>551</v>
      </c>
      <c r="Y741" s="251" t="s">
        <v>552</v>
      </c>
      <c r="Z741" s="251" t="s">
        <v>564</v>
      </c>
      <c r="AA741" s="251" t="s">
        <v>565</v>
      </c>
      <c r="AB741" s="251" t="s">
        <v>575</v>
      </c>
      <c r="AC741" s="251" t="s">
        <v>576</v>
      </c>
      <c r="AD741" s="251" t="s">
        <v>610</v>
      </c>
      <c r="AE741" s="255">
        <v>2099</v>
      </c>
      <c r="AF741" s="251" t="str">
        <f t="shared" si="35"/>
        <v>5.</v>
      </c>
      <c r="AG741" s="251" t="str">
        <f t="shared" si="35"/>
        <v>2.</v>
      </c>
      <c r="AH741" s="251" t="str">
        <f t="shared" si="35"/>
        <v>3.</v>
      </c>
      <c r="AI741" s="251" t="str">
        <f t="shared" si="34"/>
        <v>2.</v>
      </c>
      <c r="AJ741" s="251" t="str">
        <f t="shared" si="34"/>
        <v>6.</v>
      </c>
      <c r="AK741" s="251" t="str">
        <f t="shared" si="34"/>
        <v>3.</v>
      </c>
      <c r="AL741" s="251" t="str">
        <f t="shared" ref="AL741:AL804" si="37">LEFT(AD741,2)</f>
        <v>2.</v>
      </c>
      <c r="AM741" s="251" t="str">
        <f t="shared" si="36"/>
        <v>2.3.2.6.3.2.</v>
      </c>
    </row>
    <row r="742" spans="1:39">
      <c r="A742" s="251">
        <v>2022</v>
      </c>
      <c r="B742" s="251" t="s">
        <v>533</v>
      </c>
      <c r="C742" s="251" t="s">
        <v>534</v>
      </c>
      <c r="D742" s="251" t="s">
        <v>535</v>
      </c>
      <c r="E742" s="251" t="s">
        <v>536</v>
      </c>
      <c r="F742" s="251" t="s">
        <v>491</v>
      </c>
      <c r="G742" s="251" t="s">
        <v>537</v>
      </c>
      <c r="H742" s="251" t="s">
        <v>538</v>
      </c>
      <c r="I742" s="251" t="s">
        <v>706</v>
      </c>
      <c r="J742" s="251" t="s">
        <v>540</v>
      </c>
      <c r="K742" s="251" t="s">
        <v>707</v>
      </c>
      <c r="L742" s="251" t="s">
        <v>542</v>
      </c>
      <c r="M742" s="251" t="s">
        <v>543</v>
      </c>
      <c r="N742" s="251" t="s">
        <v>544</v>
      </c>
      <c r="O742" s="251" t="s">
        <v>727</v>
      </c>
      <c r="P742" s="251" t="s">
        <v>708</v>
      </c>
      <c r="Q742" s="251" t="s">
        <v>709</v>
      </c>
      <c r="R742" s="251">
        <v>132745</v>
      </c>
      <c r="S742" s="251" t="s">
        <v>694</v>
      </c>
      <c r="T742" s="251" t="s">
        <v>695</v>
      </c>
      <c r="U742" s="251" t="s">
        <v>728</v>
      </c>
      <c r="V742" s="251" t="s">
        <v>581</v>
      </c>
      <c r="W742" s="251" t="s">
        <v>582</v>
      </c>
      <c r="X742" s="251" t="s">
        <v>551</v>
      </c>
      <c r="Y742" s="251" t="s">
        <v>552</v>
      </c>
      <c r="Z742" s="251" t="s">
        <v>564</v>
      </c>
      <c r="AA742" s="251" t="s">
        <v>565</v>
      </c>
      <c r="AB742" s="251" t="s">
        <v>575</v>
      </c>
      <c r="AC742" s="251" t="s">
        <v>576</v>
      </c>
      <c r="AD742" s="251" t="s">
        <v>611</v>
      </c>
      <c r="AE742" s="255">
        <v>220</v>
      </c>
      <c r="AF742" s="251" t="str">
        <f t="shared" si="35"/>
        <v>5.</v>
      </c>
      <c r="AG742" s="251" t="str">
        <f t="shared" si="35"/>
        <v>2.</v>
      </c>
      <c r="AH742" s="251" t="str">
        <f t="shared" si="35"/>
        <v>3.</v>
      </c>
      <c r="AI742" s="251" t="str">
        <f t="shared" si="35"/>
        <v>2.</v>
      </c>
      <c r="AJ742" s="251" t="str">
        <f t="shared" si="35"/>
        <v>6.</v>
      </c>
      <c r="AK742" s="251" t="str">
        <f t="shared" si="35"/>
        <v>3.</v>
      </c>
      <c r="AL742" s="251" t="str">
        <f t="shared" si="37"/>
        <v>3.</v>
      </c>
      <c r="AM742" s="251" t="str">
        <f t="shared" si="36"/>
        <v>2.3.2.6.3.3.</v>
      </c>
    </row>
    <row r="743" spans="1:39">
      <c r="A743" s="251">
        <v>2022</v>
      </c>
      <c r="B743" s="251" t="s">
        <v>533</v>
      </c>
      <c r="C743" s="251" t="s">
        <v>534</v>
      </c>
      <c r="D743" s="251" t="s">
        <v>535</v>
      </c>
      <c r="E743" s="251" t="s">
        <v>536</v>
      </c>
      <c r="F743" s="251" t="s">
        <v>491</v>
      </c>
      <c r="G743" s="251" t="s">
        <v>537</v>
      </c>
      <c r="H743" s="251" t="s">
        <v>538</v>
      </c>
      <c r="I743" s="251" t="s">
        <v>706</v>
      </c>
      <c r="J743" s="251" t="s">
        <v>540</v>
      </c>
      <c r="K743" s="251" t="s">
        <v>707</v>
      </c>
      <c r="L743" s="251" t="s">
        <v>542</v>
      </c>
      <c r="M743" s="251" t="s">
        <v>543</v>
      </c>
      <c r="N743" s="251" t="s">
        <v>544</v>
      </c>
      <c r="O743" s="251" t="s">
        <v>727</v>
      </c>
      <c r="P743" s="251" t="s">
        <v>708</v>
      </c>
      <c r="Q743" s="251" t="s">
        <v>709</v>
      </c>
      <c r="R743" s="251">
        <v>132745</v>
      </c>
      <c r="S743" s="251" t="s">
        <v>694</v>
      </c>
      <c r="T743" s="251" t="s">
        <v>695</v>
      </c>
      <c r="U743" s="251" t="s">
        <v>728</v>
      </c>
      <c r="V743" s="251" t="s">
        <v>581</v>
      </c>
      <c r="W743" s="251" t="s">
        <v>582</v>
      </c>
      <c r="X743" s="251" t="s">
        <v>551</v>
      </c>
      <c r="Y743" s="251" t="s">
        <v>552</v>
      </c>
      <c r="Z743" s="251" t="s">
        <v>564</v>
      </c>
      <c r="AA743" s="251" t="s">
        <v>565</v>
      </c>
      <c r="AB743" s="251" t="s">
        <v>575</v>
      </c>
      <c r="AC743" s="251" t="s">
        <v>576</v>
      </c>
      <c r="AD743" s="251" t="s">
        <v>577</v>
      </c>
      <c r="AE743" s="255">
        <v>119556</v>
      </c>
      <c r="AF743" s="251" t="str">
        <f t="shared" ref="AF743:AK785" si="38">LEFT(X743,2)</f>
        <v>5.</v>
      </c>
      <c r="AG743" s="251" t="str">
        <f t="shared" si="38"/>
        <v>2.</v>
      </c>
      <c r="AH743" s="251" t="str">
        <f t="shared" si="38"/>
        <v>3.</v>
      </c>
      <c r="AI743" s="251" t="str">
        <f t="shared" si="38"/>
        <v>2.</v>
      </c>
      <c r="AJ743" s="251" t="str">
        <f t="shared" si="38"/>
        <v>6.</v>
      </c>
      <c r="AK743" s="251" t="str">
        <f t="shared" si="38"/>
        <v>3.</v>
      </c>
      <c r="AL743" s="251" t="str">
        <f t="shared" si="37"/>
        <v>4.</v>
      </c>
      <c r="AM743" s="251" t="str">
        <f t="shared" si="36"/>
        <v>2.3.2.6.3.4.</v>
      </c>
    </row>
    <row r="744" spans="1:39">
      <c r="A744" s="251">
        <v>2022</v>
      </c>
      <c r="B744" s="251" t="s">
        <v>533</v>
      </c>
      <c r="C744" s="251" t="s">
        <v>534</v>
      </c>
      <c r="D744" s="251" t="s">
        <v>535</v>
      </c>
      <c r="E744" s="251" t="s">
        <v>536</v>
      </c>
      <c r="F744" s="251" t="s">
        <v>491</v>
      </c>
      <c r="G744" s="251" t="s">
        <v>537</v>
      </c>
      <c r="H744" s="251" t="s">
        <v>538</v>
      </c>
      <c r="I744" s="251" t="s">
        <v>706</v>
      </c>
      <c r="J744" s="251" t="s">
        <v>540</v>
      </c>
      <c r="K744" s="251" t="s">
        <v>707</v>
      </c>
      <c r="L744" s="251" t="s">
        <v>542</v>
      </c>
      <c r="M744" s="251" t="s">
        <v>543</v>
      </c>
      <c r="N744" s="251" t="s">
        <v>544</v>
      </c>
      <c r="O744" s="251" t="s">
        <v>727</v>
      </c>
      <c r="P744" s="251" t="s">
        <v>708</v>
      </c>
      <c r="Q744" s="251" t="s">
        <v>709</v>
      </c>
      <c r="R744" s="251">
        <v>132745</v>
      </c>
      <c r="S744" s="251" t="s">
        <v>694</v>
      </c>
      <c r="T744" s="251" t="s">
        <v>695</v>
      </c>
      <c r="U744" s="251" t="s">
        <v>728</v>
      </c>
      <c r="V744" s="251" t="s">
        <v>581</v>
      </c>
      <c r="W744" s="251" t="s">
        <v>582</v>
      </c>
      <c r="X744" s="251" t="s">
        <v>551</v>
      </c>
      <c r="Y744" s="251" t="s">
        <v>552</v>
      </c>
      <c r="Z744" s="251" t="s">
        <v>564</v>
      </c>
      <c r="AA744" s="251" t="s">
        <v>565</v>
      </c>
      <c r="AB744" s="251" t="s">
        <v>575</v>
      </c>
      <c r="AC744" s="251" t="s">
        <v>576</v>
      </c>
      <c r="AD744" s="251" t="s">
        <v>612</v>
      </c>
      <c r="AE744" s="255">
        <v>3406</v>
      </c>
      <c r="AF744" s="251" t="str">
        <f t="shared" si="38"/>
        <v>5.</v>
      </c>
      <c r="AG744" s="251" t="str">
        <f t="shared" si="38"/>
        <v>2.</v>
      </c>
      <c r="AH744" s="251" t="str">
        <f t="shared" si="38"/>
        <v>3.</v>
      </c>
      <c r="AI744" s="251" t="str">
        <f t="shared" si="38"/>
        <v>2.</v>
      </c>
      <c r="AJ744" s="251" t="str">
        <f t="shared" si="38"/>
        <v>6.</v>
      </c>
      <c r="AK744" s="251" t="str">
        <f t="shared" si="38"/>
        <v>3.</v>
      </c>
      <c r="AL744" s="251" t="str">
        <f t="shared" si="37"/>
        <v>99</v>
      </c>
      <c r="AM744" s="251" t="str">
        <f t="shared" si="36"/>
        <v>2.3.2.6.3.99</v>
      </c>
    </row>
    <row r="745" spans="1:39">
      <c r="A745" s="251">
        <v>2022</v>
      </c>
      <c r="B745" s="251" t="s">
        <v>533</v>
      </c>
      <c r="C745" s="251" t="s">
        <v>534</v>
      </c>
      <c r="D745" s="251" t="s">
        <v>535</v>
      </c>
      <c r="E745" s="251" t="s">
        <v>536</v>
      </c>
      <c r="F745" s="251" t="s">
        <v>491</v>
      </c>
      <c r="G745" s="251" t="s">
        <v>537</v>
      </c>
      <c r="H745" s="251" t="s">
        <v>538</v>
      </c>
      <c r="I745" s="251" t="s">
        <v>706</v>
      </c>
      <c r="J745" s="251" t="s">
        <v>540</v>
      </c>
      <c r="K745" s="251" t="s">
        <v>707</v>
      </c>
      <c r="L745" s="251" t="s">
        <v>542</v>
      </c>
      <c r="M745" s="251" t="s">
        <v>543</v>
      </c>
      <c r="N745" s="251" t="s">
        <v>544</v>
      </c>
      <c r="O745" s="251" t="s">
        <v>727</v>
      </c>
      <c r="P745" s="251" t="s">
        <v>708</v>
      </c>
      <c r="Q745" s="251" t="s">
        <v>709</v>
      </c>
      <c r="R745" s="251">
        <v>132745</v>
      </c>
      <c r="S745" s="251" t="s">
        <v>694</v>
      </c>
      <c r="T745" s="251" t="s">
        <v>695</v>
      </c>
      <c r="U745" s="251" t="s">
        <v>728</v>
      </c>
      <c r="V745" s="251" t="s">
        <v>581</v>
      </c>
      <c r="W745" s="251" t="s">
        <v>582</v>
      </c>
      <c r="X745" s="251" t="s">
        <v>551</v>
      </c>
      <c r="Y745" s="251" t="s">
        <v>552</v>
      </c>
      <c r="Z745" s="251" t="s">
        <v>564</v>
      </c>
      <c r="AA745" s="251" t="s">
        <v>565</v>
      </c>
      <c r="AB745" s="251" t="s">
        <v>613</v>
      </c>
      <c r="AC745" s="251" t="s">
        <v>614</v>
      </c>
      <c r="AD745" s="251" t="s">
        <v>614</v>
      </c>
      <c r="AE745" s="255">
        <v>454386</v>
      </c>
      <c r="AF745" s="251" t="str">
        <f t="shared" si="38"/>
        <v>5.</v>
      </c>
      <c r="AG745" s="251" t="str">
        <f t="shared" si="38"/>
        <v>2.</v>
      </c>
      <c r="AH745" s="251" t="str">
        <f t="shared" si="38"/>
        <v>3.</v>
      </c>
      <c r="AI745" s="251" t="str">
        <f t="shared" si="38"/>
        <v>2.</v>
      </c>
      <c r="AJ745" s="251" t="str">
        <f t="shared" si="38"/>
        <v>8.</v>
      </c>
      <c r="AK745" s="251" t="str">
        <f t="shared" si="38"/>
        <v>1.</v>
      </c>
      <c r="AL745" s="251" t="str">
        <f t="shared" si="37"/>
        <v>1.</v>
      </c>
      <c r="AM745" s="251" t="str">
        <f t="shared" si="36"/>
        <v>2.3.2.8.1.1.</v>
      </c>
    </row>
    <row r="746" spans="1:39">
      <c r="A746" s="251">
        <v>2022</v>
      </c>
      <c r="B746" s="251" t="s">
        <v>533</v>
      </c>
      <c r="C746" s="251" t="s">
        <v>534</v>
      </c>
      <c r="D746" s="251" t="s">
        <v>535</v>
      </c>
      <c r="E746" s="251" t="s">
        <v>536</v>
      </c>
      <c r="F746" s="251" t="s">
        <v>491</v>
      </c>
      <c r="G746" s="251" t="s">
        <v>537</v>
      </c>
      <c r="H746" s="251" t="s">
        <v>538</v>
      </c>
      <c r="I746" s="251" t="s">
        <v>706</v>
      </c>
      <c r="J746" s="251" t="s">
        <v>540</v>
      </c>
      <c r="K746" s="251" t="s">
        <v>707</v>
      </c>
      <c r="L746" s="251" t="s">
        <v>542</v>
      </c>
      <c r="M746" s="251" t="s">
        <v>543</v>
      </c>
      <c r="N746" s="251" t="s">
        <v>544</v>
      </c>
      <c r="O746" s="251" t="s">
        <v>727</v>
      </c>
      <c r="P746" s="251" t="s">
        <v>708</v>
      </c>
      <c r="Q746" s="251" t="s">
        <v>709</v>
      </c>
      <c r="R746" s="251">
        <v>132745</v>
      </c>
      <c r="S746" s="251" t="s">
        <v>694</v>
      </c>
      <c r="T746" s="251" t="s">
        <v>695</v>
      </c>
      <c r="U746" s="251" t="s">
        <v>728</v>
      </c>
      <c r="V746" s="251" t="s">
        <v>581</v>
      </c>
      <c r="W746" s="251" t="s">
        <v>582</v>
      </c>
      <c r="X746" s="251" t="s">
        <v>551</v>
      </c>
      <c r="Y746" s="251" t="s">
        <v>552</v>
      </c>
      <c r="Z746" s="251" t="s">
        <v>564</v>
      </c>
      <c r="AA746" s="251" t="s">
        <v>565</v>
      </c>
      <c r="AB746" s="251" t="s">
        <v>613</v>
      </c>
      <c r="AC746" s="251" t="s">
        <v>614</v>
      </c>
      <c r="AD746" s="251" t="s">
        <v>615</v>
      </c>
      <c r="AE746" s="255">
        <v>37692</v>
      </c>
      <c r="AF746" s="251" t="str">
        <f t="shared" si="38"/>
        <v>5.</v>
      </c>
      <c r="AG746" s="251" t="str">
        <f t="shared" si="38"/>
        <v>2.</v>
      </c>
      <c r="AH746" s="251" t="str">
        <f t="shared" si="38"/>
        <v>3.</v>
      </c>
      <c r="AI746" s="251" t="str">
        <f t="shared" si="38"/>
        <v>2.</v>
      </c>
      <c r="AJ746" s="251" t="str">
        <f t="shared" si="38"/>
        <v>8.</v>
      </c>
      <c r="AK746" s="251" t="str">
        <f t="shared" si="38"/>
        <v>1.</v>
      </c>
      <c r="AL746" s="251" t="str">
        <f t="shared" si="37"/>
        <v>2.</v>
      </c>
      <c r="AM746" s="251" t="str">
        <f t="shared" si="36"/>
        <v>2.3.2.8.1.2.</v>
      </c>
    </row>
    <row r="747" spans="1:39">
      <c r="A747" s="251">
        <v>2022</v>
      </c>
      <c r="B747" s="251" t="s">
        <v>533</v>
      </c>
      <c r="C747" s="251" t="s">
        <v>534</v>
      </c>
      <c r="D747" s="251" t="s">
        <v>535</v>
      </c>
      <c r="E747" s="251" t="s">
        <v>536</v>
      </c>
      <c r="F747" s="251" t="s">
        <v>491</v>
      </c>
      <c r="G747" s="251" t="s">
        <v>537</v>
      </c>
      <c r="H747" s="251" t="s">
        <v>538</v>
      </c>
      <c r="I747" s="251" t="s">
        <v>706</v>
      </c>
      <c r="J747" s="251" t="s">
        <v>540</v>
      </c>
      <c r="K747" s="251" t="s">
        <v>707</v>
      </c>
      <c r="L747" s="251" t="s">
        <v>542</v>
      </c>
      <c r="M747" s="251" t="s">
        <v>543</v>
      </c>
      <c r="N747" s="251" t="s">
        <v>544</v>
      </c>
      <c r="O747" s="251" t="s">
        <v>727</v>
      </c>
      <c r="P747" s="251" t="s">
        <v>708</v>
      </c>
      <c r="Q747" s="251" t="s">
        <v>709</v>
      </c>
      <c r="R747" s="251">
        <v>132745</v>
      </c>
      <c r="S747" s="251" t="s">
        <v>694</v>
      </c>
      <c r="T747" s="251" t="s">
        <v>695</v>
      </c>
      <c r="U747" s="251" t="s">
        <v>728</v>
      </c>
      <c r="V747" s="251" t="s">
        <v>581</v>
      </c>
      <c r="W747" s="251" t="s">
        <v>582</v>
      </c>
      <c r="X747" s="251" t="s">
        <v>551</v>
      </c>
      <c r="Y747" s="251" t="s">
        <v>552</v>
      </c>
      <c r="Z747" s="251" t="s">
        <v>564</v>
      </c>
      <c r="AA747" s="251" t="s">
        <v>565</v>
      </c>
      <c r="AB747" s="251" t="s">
        <v>613</v>
      </c>
      <c r="AC747" s="251" t="s">
        <v>614</v>
      </c>
      <c r="AD747" s="251" t="s">
        <v>616</v>
      </c>
      <c r="AE747" s="255">
        <v>13800</v>
      </c>
      <c r="AF747" s="251" t="str">
        <f t="shared" si="38"/>
        <v>5.</v>
      </c>
      <c r="AG747" s="251" t="str">
        <f t="shared" si="38"/>
        <v>2.</v>
      </c>
      <c r="AH747" s="251" t="str">
        <f t="shared" si="38"/>
        <v>3.</v>
      </c>
      <c r="AI747" s="251" t="str">
        <f t="shared" si="38"/>
        <v>2.</v>
      </c>
      <c r="AJ747" s="251" t="str">
        <f t="shared" si="38"/>
        <v>8.</v>
      </c>
      <c r="AK747" s="251" t="str">
        <f t="shared" si="38"/>
        <v>1.</v>
      </c>
      <c r="AL747" s="251" t="str">
        <f t="shared" si="37"/>
        <v>4.</v>
      </c>
      <c r="AM747" s="251" t="str">
        <f t="shared" si="36"/>
        <v>2.3.2.8.1.4.</v>
      </c>
    </row>
    <row r="748" spans="1:39">
      <c r="A748" s="251">
        <v>2022</v>
      </c>
      <c r="B748" s="251" t="s">
        <v>533</v>
      </c>
      <c r="C748" s="251" t="s">
        <v>534</v>
      </c>
      <c r="D748" s="251" t="s">
        <v>535</v>
      </c>
      <c r="E748" s="251" t="s">
        <v>536</v>
      </c>
      <c r="F748" s="251" t="s">
        <v>491</v>
      </c>
      <c r="G748" s="251" t="s">
        <v>537</v>
      </c>
      <c r="H748" s="251" t="s">
        <v>538</v>
      </c>
      <c r="I748" s="251" t="s">
        <v>706</v>
      </c>
      <c r="J748" s="251" t="s">
        <v>540</v>
      </c>
      <c r="K748" s="251" t="s">
        <v>707</v>
      </c>
      <c r="L748" s="251" t="s">
        <v>542</v>
      </c>
      <c r="M748" s="251" t="s">
        <v>543</v>
      </c>
      <c r="N748" s="251" t="s">
        <v>544</v>
      </c>
      <c r="O748" s="251" t="s">
        <v>729</v>
      </c>
      <c r="P748" s="251" t="s">
        <v>708</v>
      </c>
      <c r="Q748" s="251" t="s">
        <v>709</v>
      </c>
      <c r="R748" s="251">
        <v>287750</v>
      </c>
      <c r="S748" s="251" t="s">
        <v>697</v>
      </c>
      <c r="T748" s="251" t="s">
        <v>698</v>
      </c>
      <c r="U748" s="251" t="s">
        <v>698</v>
      </c>
      <c r="V748" s="251" t="s">
        <v>38</v>
      </c>
      <c r="W748" s="251" t="s">
        <v>550</v>
      </c>
      <c r="X748" s="251" t="s">
        <v>551</v>
      </c>
      <c r="Y748" s="251" t="s">
        <v>552</v>
      </c>
      <c r="Z748" s="251" t="s">
        <v>553</v>
      </c>
      <c r="AA748" s="251" t="s">
        <v>554</v>
      </c>
      <c r="AB748" s="251" t="s">
        <v>555</v>
      </c>
      <c r="AC748" s="251" t="s">
        <v>555</v>
      </c>
      <c r="AD748" s="251" t="s">
        <v>556</v>
      </c>
      <c r="AE748" s="255">
        <v>172392</v>
      </c>
      <c r="AF748" s="251" t="str">
        <f t="shared" si="38"/>
        <v>5.</v>
      </c>
      <c r="AG748" s="251" t="str">
        <f t="shared" si="38"/>
        <v>2.</v>
      </c>
      <c r="AH748" s="251" t="str">
        <f t="shared" si="38"/>
        <v>1.</v>
      </c>
      <c r="AI748" s="251" t="str">
        <f t="shared" si="38"/>
        <v>1.</v>
      </c>
      <c r="AJ748" s="251" t="str">
        <f t="shared" si="38"/>
        <v>1.</v>
      </c>
      <c r="AK748" s="251" t="str">
        <f t="shared" si="38"/>
        <v>1.</v>
      </c>
      <c r="AL748" s="251" t="str">
        <f t="shared" si="37"/>
        <v>4.</v>
      </c>
      <c r="AM748" s="251" t="str">
        <f t="shared" si="36"/>
        <v>2.1.1.1.1.4.</v>
      </c>
    </row>
    <row r="749" spans="1:39">
      <c r="A749" s="251">
        <v>2022</v>
      </c>
      <c r="B749" s="251" t="s">
        <v>533</v>
      </c>
      <c r="C749" s="251" t="s">
        <v>534</v>
      </c>
      <c r="D749" s="251" t="s">
        <v>535</v>
      </c>
      <c r="E749" s="251" t="s">
        <v>536</v>
      </c>
      <c r="F749" s="251" t="s">
        <v>491</v>
      </c>
      <c r="G749" s="251" t="s">
        <v>537</v>
      </c>
      <c r="H749" s="251" t="s">
        <v>538</v>
      </c>
      <c r="I749" s="251" t="s">
        <v>706</v>
      </c>
      <c r="J749" s="251" t="s">
        <v>540</v>
      </c>
      <c r="K749" s="251" t="s">
        <v>707</v>
      </c>
      <c r="L749" s="251" t="s">
        <v>542</v>
      </c>
      <c r="M749" s="251" t="s">
        <v>543</v>
      </c>
      <c r="N749" s="251" t="s">
        <v>544</v>
      </c>
      <c r="O749" s="251" t="s">
        <v>729</v>
      </c>
      <c r="P749" s="251" t="s">
        <v>708</v>
      </c>
      <c r="Q749" s="251" t="s">
        <v>709</v>
      </c>
      <c r="R749" s="251">
        <v>287750</v>
      </c>
      <c r="S749" s="251" t="s">
        <v>697</v>
      </c>
      <c r="T749" s="251" t="s">
        <v>698</v>
      </c>
      <c r="U749" s="251" t="s">
        <v>698</v>
      </c>
      <c r="V749" s="251" t="s">
        <v>38</v>
      </c>
      <c r="W749" s="251" t="s">
        <v>550</v>
      </c>
      <c r="X749" s="251" t="s">
        <v>551</v>
      </c>
      <c r="Y749" s="251" t="s">
        <v>552</v>
      </c>
      <c r="Z749" s="251" t="s">
        <v>553</v>
      </c>
      <c r="AA749" s="251" t="s">
        <v>554</v>
      </c>
      <c r="AB749" s="251" t="s">
        <v>557</v>
      </c>
      <c r="AC749" s="251" t="s">
        <v>558</v>
      </c>
      <c r="AD749" s="251" t="s">
        <v>559</v>
      </c>
      <c r="AE749" s="255">
        <v>5000</v>
      </c>
      <c r="AF749" s="251" t="str">
        <f t="shared" si="38"/>
        <v>5.</v>
      </c>
      <c r="AG749" s="251" t="str">
        <f t="shared" si="38"/>
        <v>2.</v>
      </c>
      <c r="AH749" s="251" t="str">
        <f t="shared" si="38"/>
        <v>1.</v>
      </c>
      <c r="AI749" s="251" t="str">
        <f t="shared" si="38"/>
        <v>1.</v>
      </c>
      <c r="AJ749" s="251" t="str">
        <f t="shared" si="38"/>
        <v>9.</v>
      </c>
      <c r="AK749" s="251" t="str">
        <f t="shared" si="38"/>
        <v>1.</v>
      </c>
      <c r="AL749" s="251" t="str">
        <f t="shared" si="37"/>
        <v>1.</v>
      </c>
      <c r="AM749" s="251" t="str">
        <f t="shared" si="36"/>
        <v>2.1.1.9.1.1.</v>
      </c>
    </row>
    <row r="750" spans="1:39">
      <c r="A750" s="251">
        <v>2022</v>
      </c>
      <c r="B750" s="251" t="s">
        <v>533</v>
      </c>
      <c r="C750" s="251" t="s">
        <v>534</v>
      </c>
      <c r="D750" s="251" t="s">
        <v>535</v>
      </c>
      <c r="E750" s="251" t="s">
        <v>536</v>
      </c>
      <c r="F750" s="251" t="s">
        <v>491</v>
      </c>
      <c r="G750" s="251" t="s">
        <v>537</v>
      </c>
      <c r="H750" s="251" t="s">
        <v>538</v>
      </c>
      <c r="I750" s="251" t="s">
        <v>706</v>
      </c>
      <c r="J750" s="251" t="s">
        <v>540</v>
      </c>
      <c r="K750" s="251" t="s">
        <v>707</v>
      </c>
      <c r="L750" s="251" t="s">
        <v>542</v>
      </c>
      <c r="M750" s="251" t="s">
        <v>543</v>
      </c>
      <c r="N750" s="251" t="s">
        <v>544</v>
      </c>
      <c r="O750" s="251" t="s">
        <v>729</v>
      </c>
      <c r="P750" s="251" t="s">
        <v>708</v>
      </c>
      <c r="Q750" s="251" t="s">
        <v>709</v>
      </c>
      <c r="R750" s="251">
        <v>287750</v>
      </c>
      <c r="S750" s="251" t="s">
        <v>697</v>
      </c>
      <c r="T750" s="251" t="s">
        <v>698</v>
      </c>
      <c r="U750" s="251" t="s">
        <v>698</v>
      </c>
      <c r="V750" s="251" t="s">
        <v>38</v>
      </c>
      <c r="W750" s="251" t="s">
        <v>550</v>
      </c>
      <c r="X750" s="251" t="s">
        <v>551</v>
      </c>
      <c r="Y750" s="251" t="s">
        <v>552</v>
      </c>
      <c r="Z750" s="251" t="s">
        <v>553</v>
      </c>
      <c r="AA750" s="251" t="s">
        <v>554</v>
      </c>
      <c r="AB750" s="251" t="s">
        <v>557</v>
      </c>
      <c r="AC750" s="251" t="s">
        <v>558</v>
      </c>
      <c r="AD750" s="251" t="s">
        <v>560</v>
      </c>
      <c r="AE750" s="255">
        <v>5400</v>
      </c>
      <c r="AF750" s="251" t="str">
        <f t="shared" si="38"/>
        <v>5.</v>
      </c>
      <c r="AG750" s="251" t="str">
        <f t="shared" si="38"/>
        <v>2.</v>
      </c>
      <c r="AH750" s="251" t="str">
        <f t="shared" si="38"/>
        <v>1.</v>
      </c>
      <c r="AI750" s="251" t="str">
        <f t="shared" si="38"/>
        <v>1.</v>
      </c>
      <c r="AJ750" s="251" t="str">
        <f t="shared" si="38"/>
        <v>9.</v>
      </c>
      <c r="AK750" s="251" t="str">
        <f t="shared" si="38"/>
        <v>1.</v>
      </c>
      <c r="AL750" s="251" t="str">
        <f t="shared" si="37"/>
        <v>3.</v>
      </c>
      <c r="AM750" s="251" t="str">
        <f t="shared" si="36"/>
        <v>2.1.1.9.1.3.</v>
      </c>
    </row>
    <row r="751" spans="1:39">
      <c r="A751" s="251">
        <v>2022</v>
      </c>
      <c r="B751" s="251" t="s">
        <v>533</v>
      </c>
      <c r="C751" s="251" t="s">
        <v>534</v>
      </c>
      <c r="D751" s="251" t="s">
        <v>535</v>
      </c>
      <c r="E751" s="251" t="s">
        <v>536</v>
      </c>
      <c r="F751" s="251" t="s">
        <v>491</v>
      </c>
      <c r="G751" s="251" t="s">
        <v>537</v>
      </c>
      <c r="H751" s="251" t="s">
        <v>538</v>
      </c>
      <c r="I751" s="251" t="s">
        <v>706</v>
      </c>
      <c r="J751" s="251" t="s">
        <v>540</v>
      </c>
      <c r="K751" s="251" t="s">
        <v>707</v>
      </c>
      <c r="L751" s="251" t="s">
        <v>542</v>
      </c>
      <c r="M751" s="251" t="s">
        <v>543</v>
      </c>
      <c r="N751" s="251" t="s">
        <v>544</v>
      </c>
      <c r="O751" s="251" t="s">
        <v>729</v>
      </c>
      <c r="P751" s="251" t="s">
        <v>708</v>
      </c>
      <c r="Q751" s="251" t="s">
        <v>709</v>
      </c>
      <c r="R751" s="251">
        <v>287750</v>
      </c>
      <c r="S751" s="251" t="s">
        <v>697</v>
      </c>
      <c r="T751" s="251" t="s">
        <v>698</v>
      </c>
      <c r="U751" s="251" t="s">
        <v>698</v>
      </c>
      <c r="V751" s="251" t="s">
        <v>38</v>
      </c>
      <c r="W751" s="251" t="s">
        <v>550</v>
      </c>
      <c r="X751" s="251" t="s">
        <v>551</v>
      </c>
      <c r="Y751" s="251" t="s">
        <v>552</v>
      </c>
      <c r="Z751" s="251" t="s">
        <v>553</v>
      </c>
      <c r="AA751" s="251" t="s">
        <v>554</v>
      </c>
      <c r="AB751" s="251" t="s">
        <v>557</v>
      </c>
      <c r="AC751" s="251" t="s">
        <v>583</v>
      </c>
      <c r="AD751" s="251" t="s">
        <v>584</v>
      </c>
      <c r="AE751" s="255">
        <v>5000</v>
      </c>
      <c r="AF751" s="251" t="str">
        <f t="shared" si="38"/>
        <v>5.</v>
      </c>
      <c r="AG751" s="251" t="str">
        <f t="shared" si="38"/>
        <v>2.</v>
      </c>
      <c r="AH751" s="251" t="str">
        <f t="shared" si="38"/>
        <v>1.</v>
      </c>
      <c r="AI751" s="251" t="str">
        <f t="shared" si="38"/>
        <v>1.</v>
      </c>
      <c r="AJ751" s="251" t="str">
        <f t="shared" si="38"/>
        <v>9.</v>
      </c>
      <c r="AK751" s="251" t="str">
        <f t="shared" si="38"/>
        <v>2.</v>
      </c>
      <c r="AL751" s="251" t="str">
        <f t="shared" si="37"/>
        <v>1.</v>
      </c>
      <c r="AM751" s="251" t="str">
        <f t="shared" si="36"/>
        <v>2.1.1.9.2.1.</v>
      </c>
    </row>
    <row r="752" spans="1:39">
      <c r="A752" s="251">
        <v>2022</v>
      </c>
      <c r="B752" s="251" t="s">
        <v>533</v>
      </c>
      <c r="C752" s="251" t="s">
        <v>534</v>
      </c>
      <c r="D752" s="251" t="s">
        <v>535</v>
      </c>
      <c r="E752" s="251" t="s">
        <v>536</v>
      </c>
      <c r="F752" s="251" t="s">
        <v>491</v>
      </c>
      <c r="G752" s="251" t="s">
        <v>537</v>
      </c>
      <c r="H752" s="251" t="s">
        <v>538</v>
      </c>
      <c r="I752" s="251" t="s">
        <v>706</v>
      </c>
      <c r="J752" s="251" t="s">
        <v>540</v>
      </c>
      <c r="K752" s="251" t="s">
        <v>707</v>
      </c>
      <c r="L752" s="251" t="s">
        <v>542</v>
      </c>
      <c r="M752" s="251" t="s">
        <v>543</v>
      </c>
      <c r="N752" s="251" t="s">
        <v>544</v>
      </c>
      <c r="O752" s="251" t="s">
        <v>729</v>
      </c>
      <c r="P752" s="251" t="s">
        <v>708</v>
      </c>
      <c r="Q752" s="251" t="s">
        <v>709</v>
      </c>
      <c r="R752" s="251">
        <v>287750</v>
      </c>
      <c r="S752" s="251" t="s">
        <v>697</v>
      </c>
      <c r="T752" s="251" t="s">
        <v>698</v>
      </c>
      <c r="U752" s="251" t="s">
        <v>698</v>
      </c>
      <c r="V752" s="251" t="s">
        <v>38</v>
      </c>
      <c r="W752" s="251" t="s">
        <v>550</v>
      </c>
      <c r="X752" s="251" t="s">
        <v>551</v>
      </c>
      <c r="Y752" s="251" t="s">
        <v>552</v>
      </c>
      <c r="Z752" s="251" t="s">
        <v>553</v>
      </c>
      <c r="AA752" s="251" t="s">
        <v>554</v>
      </c>
      <c r="AB752" s="251" t="s">
        <v>557</v>
      </c>
      <c r="AC752" s="251" t="s">
        <v>585</v>
      </c>
      <c r="AD752" s="251" t="s">
        <v>586</v>
      </c>
      <c r="AE752" s="255">
        <v>2000</v>
      </c>
      <c r="AF752" s="251" t="str">
        <f t="shared" si="38"/>
        <v>5.</v>
      </c>
      <c r="AG752" s="251" t="str">
        <f t="shared" si="38"/>
        <v>2.</v>
      </c>
      <c r="AH752" s="251" t="str">
        <f t="shared" si="38"/>
        <v>1.</v>
      </c>
      <c r="AI752" s="251" t="str">
        <f t="shared" si="38"/>
        <v>1.</v>
      </c>
      <c r="AJ752" s="251" t="str">
        <f t="shared" si="38"/>
        <v>9.</v>
      </c>
      <c r="AK752" s="251" t="str">
        <f t="shared" si="38"/>
        <v>3.</v>
      </c>
      <c r="AL752" s="251" t="str">
        <f t="shared" si="37"/>
        <v>99</v>
      </c>
      <c r="AM752" s="251" t="str">
        <f t="shared" si="36"/>
        <v>2.1.1.9.3.99</v>
      </c>
    </row>
    <row r="753" spans="1:39">
      <c r="A753" s="251">
        <v>2022</v>
      </c>
      <c r="B753" s="251" t="s">
        <v>533</v>
      </c>
      <c r="C753" s="251" t="s">
        <v>534</v>
      </c>
      <c r="D753" s="251" t="s">
        <v>535</v>
      </c>
      <c r="E753" s="251" t="s">
        <v>536</v>
      </c>
      <c r="F753" s="251" t="s">
        <v>491</v>
      </c>
      <c r="G753" s="251" t="s">
        <v>537</v>
      </c>
      <c r="H753" s="251" t="s">
        <v>538</v>
      </c>
      <c r="I753" s="251" t="s">
        <v>706</v>
      </c>
      <c r="J753" s="251" t="s">
        <v>540</v>
      </c>
      <c r="K753" s="251" t="s">
        <v>707</v>
      </c>
      <c r="L753" s="251" t="s">
        <v>542</v>
      </c>
      <c r="M753" s="251" t="s">
        <v>543</v>
      </c>
      <c r="N753" s="251" t="s">
        <v>544</v>
      </c>
      <c r="O753" s="251" t="s">
        <v>729</v>
      </c>
      <c r="P753" s="251" t="s">
        <v>708</v>
      </c>
      <c r="Q753" s="251" t="s">
        <v>709</v>
      </c>
      <c r="R753" s="251">
        <v>287750</v>
      </c>
      <c r="S753" s="251" t="s">
        <v>697</v>
      </c>
      <c r="T753" s="251" t="s">
        <v>698</v>
      </c>
      <c r="U753" s="251" t="s">
        <v>698</v>
      </c>
      <c r="V753" s="251" t="s">
        <v>38</v>
      </c>
      <c r="W753" s="251" t="s">
        <v>550</v>
      </c>
      <c r="X753" s="251" t="s">
        <v>551</v>
      </c>
      <c r="Y753" s="251" t="s">
        <v>552</v>
      </c>
      <c r="Z753" s="251" t="s">
        <v>553</v>
      </c>
      <c r="AA753" s="251" t="s">
        <v>561</v>
      </c>
      <c r="AB753" s="251" t="s">
        <v>562</v>
      </c>
      <c r="AC753" s="251" t="s">
        <v>562</v>
      </c>
      <c r="AD753" s="251" t="s">
        <v>563</v>
      </c>
      <c r="AE753" s="255">
        <v>19541</v>
      </c>
      <c r="AF753" s="251" t="str">
        <f t="shared" si="38"/>
        <v>5.</v>
      </c>
      <c r="AG753" s="251" t="str">
        <f t="shared" si="38"/>
        <v>2.</v>
      </c>
      <c r="AH753" s="251" t="str">
        <f t="shared" si="38"/>
        <v>1.</v>
      </c>
      <c r="AI753" s="251" t="str">
        <f t="shared" si="38"/>
        <v>3.</v>
      </c>
      <c r="AJ753" s="251" t="str">
        <f t="shared" si="38"/>
        <v>1.</v>
      </c>
      <c r="AK753" s="251" t="str">
        <f t="shared" si="38"/>
        <v>1.</v>
      </c>
      <c r="AL753" s="251" t="str">
        <f t="shared" si="37"/>
        <v>5.</v>
      </c>
      <c r="AM753" s="251" t="str">
        <f t="shared" si="36"/>
        <v>2.1.3.1.1.5.</v>
      </c>
    </row>
    <row r="754" spans="1:39">
      <c r="A754" s="251">
        <v>2022</v>
      </c>
      <c r="B754" s="251" t="s">
        <v>533</v>
      </c>
      <c r="C754" s="251" t="s">
        <v>534</v>
      </c>
      <c r="D754" s="251" t="s">
        <v>535</v>
      </c>
      <c r="E754" s="251" t="s">
        <v>536</v>
      </c>
      <c r="F754" s="251" t="s">
        <v>491</v>
      </c>
      <c r="G754" s="251" t="s">
        <v>537</v>
      </c>
      <c r="H754" s="251" t="s">
        <v>538</v>
      </c>
      <c r="I754" s="251" t="s">
        <v>706</v>
      </c>
      <c r="J754" s="251" t="s">
        <v>540</v>
      </c>
      <c r="K754" s="251" t="s">
        <v>707</v>
      </c>
      <c r="L754" s="251" t="s">
        <v>542</v>
      </c>
      <c r="M754" s="251" t="s">
        <v>543</v>
      </c>
      <c r="N754" s="251" t="s">
        <v>544</v>
      </c>
      <c r="O754" s="251" t="s">
        <v>729</v>
      </c>
      <c r="P754" s="251" t="s">
        <v>708</v>
      </c>
      <c r="Q754" s="251" t="s">
        <v>709</v>
      </c>
      <c r="R754" s="251">
        <v>287750</v>
      </c>
      <c r="S754" s="251" t="s">
        <v>697</v>
      </c>
      <c r="T754" s="251" t="s">
        <v>698</v>
      </c>
      <c r="U754" s="251" t="s">
        <v>698</v>
      </c>
      <c r="V754" s="251" t="s">
        <v>581</v>
      </c>
      <c r="W754" s="251" t="s">
        <v>582</v>
      </c>
      <c r="X754" s="251" t="s">
        <v>551</v>
      </c>
      <c r="Y754" s="251" t="s">
        <v>552</v>
      </c>
      <c r="Z754" s="251" t="s">
        <v>553</v>
      </c>
      <c r="AA754" s="251" t="s">
        <v>554</v>
      </c>
      <c r="AB754" s="251" t="s">
        <v>555</v>
      </c>
      <c r="AC754" s="251" t="s">
        <v>555</v>
      </c>
      <c r="AD754" s="251" t="s">
        <v>556</v>
      </c>
      <c r="AE754" s="255">
        <v>1718214</v>
      </c>
      <c r="AF754" s="251" t="str">
        <f t="shared" si="38"/>
        <v>5.</v>
      </c>
      <c r="AG754" s="251" t="str">
        <f t="shared" si="38"/>
        <v>2.</v>
      </c>
      <c r="AH754" s="251" t="str">
        <f t="shared" si="38"/>
        <v>1.</v>
      </c>
      <c r="AI754" s="251" t="str">
        <f t="shared" si="38"/>
        <v>1.</v>
      </c>
      <c r="AJ754" s="251" t="str">
        <f t="shared" si="38"/>
        <v>1.</v>
      </c>
      <c r="AK754" s="251" t="str">
        <f t="shared" si="38"/>
        <v>1.</v>
      </c>
      <c r="AL754" s="251" t="str">
        <f t="shared" si="37"/>
        <v>4.</v>
      </c>
      <c r="AM754" s="251" t="str">
        <f t="shared" si="36"/>
        <v>2.1.1.1.1.4.</v>
      </c>
    </row>
    <row r="755" spans="1:39">
      <c r="A755" s="251">
        <v>2022</v>
      </c>
      <c r="B755" s="251" t="s">
        <v>533</v>
      </c>
      <c r="C755" s="251" t="s">
        <v>534</v>
      </c>
      <c r="D755" s="251" t="s">
        <v>535</v>
      </c>
      <c r="E755" s="251" t="s">
        <v>536</v>
      </c>
      <c r="F755" s="251" t="s">
        <v>491</v>
      </c>
      <c r="G755" s="251" t="s">
        <v>537</v>
      </c>
      <c r="H755" s="251" t="s">
        <v>538</v>
      </c>
      <c r="I755" s="251" t="s">
        <v>706</v>
      </c>
      <c r="J755" s="251" t="s">
        <v>540</v>
      </c>
      <c r="K755" s="251" t="s">
        <v>707</v>
      </c>
      <c r="L755" s="251" t="s">
        <v>542</v>
      </c>
      <c r="M755" s="251" t="s">
        <v>543</v>
      </c>
      <c r="N755" s="251" t="s">
        <v>544</v>
      </c>
      <c r="O755" s="251" t="s">
        <v>729</v>
      </c>
      <c r="P755" s="251" t="s">
        <v>708</v>
      </c>
      <c r="Q755" s="251" t="s">
        <v>709</v>
      </c>
      <c r="R755" s="251">
        <v>287750</v>
      </c>
      <c r="S755" s="251" t="s">
        <v>697</v>
      </c>
      <c r="T755" s="251" t="s">
        <v>698</v>
      </c>
      <c r="U755" s="251" t="s">
        <v>698</v>
      </c>
      <c r="V755" s="251" t="s">
        <v>581</v>
      </c>
      <c r="W755" s="251" t="s">
        <v>582</v>
      </c>
      <c r="X755" s="251" t="s">
        <v>551</v>
      </c>
      <c r="Y755" s="251" t="s">
        <v>552</v>
      </c>
      <c r="Z755" s="251" t="s">
        <v>553</v>
      </c>
      <c r="AA755" s="251" t="s">
        <v>554</v>
      </c>
      <c r="AB755" s="251" t="s">
        <v>557</v>
      </c>
      <c r="AC755" s="251" t="s">
        <v>558</v>
      </c>
      <c r="AD755" s="251" t="s">
        <v>559</v>
      </c>
      <c r="AE755" s="255">
        <v>302106</v>
      </c>
      <c r="AF755" s="251" t="str">
        <f t="shared" si="38"/>
        <v>5.</v>
      </c>
      <c r="AG755" s="251" t="str">
        <f t="shared" si="38"/>
        <v>2.</v>
      </c>
      <c r="AH755" s="251" t="str">
        <f t="shared" si="38"/>
        <v>1.</v>
      </c>
      <c r="AI755" s="251" t="str">
        <f t="shared" si="38"/>
        <v>1.</v>
      </c>
      <c r="AJ755" s="251" t="str">
        <f t="shared" si="38"/>
        <v>9.</v>
      </c>
      <c r="AK755" s="251" t="str">
        <f t="shared" si="38"/>
        <v>1.</v>
      </c>
      <c r="AL755" s="251" t="str">
        <f t="shared" si="37"/>
        <v>1.</v>
      </c>
      <c r="AM755" s="251" t="str">
        <f t="shared" si="36"/>
        <v>2.1.1.9.1.1.</v>
      </c>
    </row>
    <row r="756" spans="1:39">
      <c r="A756" s="251">
        <v>2022</v>
      </c>
      <c r="B756" s="251" t="s">
        <v>533</v>
      </c>
      <c r="C756" s="251" t="s">
        <v>534</v>
      </c>
      <c r="D756" s="251" t="s">
        <v>535</v>
      </c>
      <c r="E756" s="251" t="s">
        <v>536</v>
      </c>
      <c r="F756" s="251" t="s">
        <v>491</v>
      </c>
      <c r="G756" s="251" t="s">
        <v>537</v>
      </c>
      <c r="H756" s="251" t="s">
        <v>538</v>
      </c>
      <c r="I756" s="251" t="s">
        <v>706</v>
      </c>
      <c r="J756" s="251" t="s">
        <v>540</v>
      </c>
      <c r="K756" s="251" t="s">
        <v>707</v>
      </c>
      <c r="L756" s="251" t="s">
        <v>542</v>
      </c>
      <c r="M756" s="251" t="s">
        <v>543</v>
      </c>
      <c r="N756" s="251" t="s">
        <v>544</v>
      </c>
      <c r="O756" s="251" t="s">
        <v>729</v>
      </c>
      <c r="P756" s="251" t="s">
        <v>708</v>
      </c>
      <c r="Q756" s="251" t="s">
        <v>709</v>
      </c>
      <c r="R756" s="251">
        <v>287750</v>
      </c>
      <c r="S756" s="251" t="s">
        <v>697</v>
      </c>
      <c r="T756" s="251" t="s">
        <v>698</v>
      </c>
      <c r="U756" s="251" t="s">
        <v>698</v>
      </c>
      <c r="V756" s="251" t="s">
        <v>581</v>
      </c>
      <c r="W756" s="251" t="s">
        <v>582</v>
      </c>
      <c r="X756" s="251" t="s">
        <v>551</v>
      </c>
      <c r="Y756" s="251" t="s">
        <v>552</v>
      </c>
      <c r="Z756" s="251" t="s">
        <v>553</v>
      </c>
      <c r="AA756" s="251" t="s">
        <v>554</v>
      </c>
      <c r="AB756" s="251" t="s">
        <v>557</v>
      </c>
      <c r="AC756" s="251" t="s">
        <v>558</v>
      </c>
      <c r="AD756" s="251" t="s">
        <v>560</v>
      </c>
      <c r="AE756" s="255">
        <v>33530</v>
      </c>
      <c r="AF756" s="251" t="str">
        <f t="shared" si="38"/>
        <v>5.</v>
      </c>
      <c r="AG756" s="251" t="str">
        <f t="shared" si="38"/>
        <v>2.</v>
      </c>
      <c r="AH756" s="251" t="str">
        <f t="shared" si="38"/>
        <v>1.</v>
      </c>
      <c r="AI756" s="251" t="str">
        <f t="shared" si="38"/>
        <v>1.</v>
      </c>
      <c r="AJ756" s="251" t="str">
        <f t="shared" si="38"/>
        <v>9.</v>
      </c>
      <c r="AK756" s="251" t="str">
        <f t="shared" si="38"/>
        <v>1.</v>
      </c>
      <c r="AL756" s="251" t="str">
        <f t="shared" si="37"/>
        <v>3.</v>
      </c>
      <c r="AM756" s="251" t="str">
        <f t="shared" si="36"/>
        <v>2.1.1.9.1.3.</v>
      </c>
    </row>
    <row r="757" spans="1:39">
      <c r="A757" s="251">
        <v>2022</v>
      </c>
      <c r="B757" s="251" t="s">
        <v>533</v>
      </c>
      <c r="C757" s="251" t="s">
        <v>534</v>
      </c>
      <c r="D757" s="251" t="s">
        <v>535</v>
      </c>
      <c r="E757" s="251" t="s">
        <v>536</v>
      </c>
      <c r="F757" s="251" t="s">
        <v>491</v>
      </c>
      <c r="G757" s="251" t="s">
        <v>537</v>
      </c>
      <c r="H757" s="251" t="s">
        <v>538</v>
      </c>
      <c r="I757" s="251" t="s">
        <v>706</v>
      </c>
      <c r="J757" s="251" t="s">
        <v>540</v>
      </c>
      <c r="K757" s="251" t="s">
        <v>707</v>
      </c>
      <c r="L757" s="251" t="s">
        <v>542</v>
      </c>
      <c r="M757" s="251" t="s">
        <v>543</v>
      </c>
      <c r="N757" s="251" t="s">
        <v>544</v>
      </c>
      <c r="O757" s="251" t="s">
        <v>729</v>
      </c>
      <c r="P757" s="251" t="s">
        <v>708</v>
      </c>
      <c r="Q757" s="251" t="s">
        <v>709</v>
      </c>
      <c r="R757" s="251">
        <v>287750</v>
      </c>
      <c r="S757" s="251" t="s">
        <v>697</v>
      </c>
      <c r="T757" s="251" t="s">
        <v>698</v>
      </c>
      <c r="U757" s="251" t="s">
        <v>698</v>
      </c>
      <c r="V757" s="251" t="s">
        <v>581</v>
      </c>
      <c r="W757" s="251" t="s">
        <v>582</v>
      </c>
      <c r="X757" s="251" t="s">
        <v>551</v>
      </c>
      <c r="Y757" s="251" t="s">
        <v>552</v>
      </c>
      <c r="Z757" s="251" t="s">
        <v>553</v>
      </c>
      <c r="AA757" s="251" t="s">
        <v>554</v>
      </c>
      <c r="AB757" s="251" t="s">
        <v>557</v>
      </c>
      <c r="AC757" s="251" t="s">
        <v>583</v>
      </c>
      <c r="AD757" s="251" t="s">
        <v>584</v>
      </c>
      <c r="AE757" s="255">
        <v>174145</v>
      </c>
      <c r="AF757" s="251" t="str">
        <f t="shared" si="38"/>
        <v>5.</v>
      </c>
      <c r="AG757" s="251" t="str">
        <f t="shared" si="38"/>
        <v>2.</v>
      </c>
      <c r="AH757" s="251" t="str">
        <f t="shared" si="38"/>
        <v>1.</v>
      </c>
      <c r="AI757" s="251" t="str">
        <f t="shared" si="38"/>
        <v>1.</v>
      </c>
      <c r="AJ757" s="251" t="str">
        <f t="shared" si="38"/>
        <v>9.</v>
      </c>
      <c r="AK757" s="251" t="str">
        <f t="shared" si="38"/>
        <v>2.</v>
      </c>
      <c r="AL757" s="251" t="str">
        <f t="shared" si="37"/>
        <v>1.</v>
      </c>
      <c r="AM757" s="251" t="str">
        <f t="shared" si="36"/>
        <v>2.1.1.9.2.1.</v>
      </c>
    </row>
    <row r="758" spans="1:39">
      <c r="A758" s="251">
        <v>2022</v>
      </c>
      <c r="B758" s="251" t="s">
        <v>533</v>
      </c>
      <c r="C758" s="251" t="s">
        <v>534</v>
      </c>
      <c r="D758" s="251" t="s">
        <v>535</v>
      </c>
      <c r="E758" s="251" t="s">
        <v>536</v>
      </c>
      <c r="F758" s="251" t="s">
        <v>491</v>
      </c>
      <c r="G758" s="251" t="s">
        <v>537</v>
      </c>
      <c r="H758" s="251" t="s">
        <v>538</v>
      </c>
      <c r="I758" s="251" t="s">
        <v>706</v>
      </c>
      <c r="J758" s="251" t="s">
        <v>540</v>
      </c>
      <c r="K758" s="251" t="s">
        <v>707</v>
      </c>
      <c r="L758" s="251" t="s">
        <v>542</v>
      </c>
      <c r="M758" s="251" t="s">
        <v>543</v>
      </c>
      <c r="N758" s="251" t="s">
        <v>544</v>
      </c>
      <c r="O758" s="251" t="s">
        <v>729</v>
      </c>
      <c r="P758" s="251" t="s">
        <v>708</v>
      </c>
      <c r="Q758" s="251" t="s">
        <v>709</v>
      </c>
      <c r="R758" s="251">
        <v>287750</v>
      </c>
      <c r="S758" s="251" t="s">
        <v>697</v>
      </c>
      <c r="T758" s="251" t="s">
        <v>698</v>
      </c>
      <c r="U758" s="251" t="s">
        <v>698</v>
      </c>
      <c r="V758" s="251" t="s">
        <v>581</v>
      </c>
      <c r="W758" s="251" t="s">
        <v>582</v>
      </c>
      <c r="X758" s="251" t="s">
        <v>551</v>
      </c>
      <c r="Y758" s="251" t="s">
        <v>552</v>
      </c>
      <c r="Z758" s="251" t="s">
        <v>553</v>
      </c>
      <c r="AA758" s="251" t="s">
        <v>554</v>
      </c>
      <c r="AB758" s="251" t="s">
        <v>557</v>
      </c>
      <c r="AC758" s="251" t="s">
        <v>585</v>
      </c>
      <c r="AD758" s="251" t="s">
        <v>586</v>
      </c>
      <c r="AE758" s="255">
        <v>25640</v>
      </c>
      <c r="AF758" s="251" t="str">
        <f t="shared" si="38"/>
        <v>5.</v>
      </c>
      <c r="AG758" s="251" t="str">
        <f t="shared" si="38"/>
        <v>2.</v>
      </c>
      <c r="AH758" s="251" t="str">
        <f t="shared" si="38"/>
        <v>1.</v>
      </c>
      <c r="AI758" s="251" t="str">
        <f t="shared" si="38"/>
        <v>1.</v>
      </c>
      <c r="AJ758" s="251" t="str">
        <f t="shared" si="38"/>
        <v>9.</v>
      </c>
      <c r="AK758" s="251" t="str">
        <f t="shared" si="38"/>
        <v>3.</v>
      </c>
      <c r="AL758" s="251" t="str">
        <f t="shared" si="37"/>
        <v>99</v>
      </c>
      <c r="AM758" s="251" t="str">
        <f t="shared" si="36"/>
        <v>2.1.1.9.3.99</v>
      </c>
    </row>
    <row r="759" spans="1:39">
      <c r="A759" s="251">
        <v>2022</v>
      </c>
      <c r="B759" s="251" t="s">
        <v>533</v>
      </c>
      <c r="C759" s="251" t="s">
        <v>534</v>
      </c>
      <c r="D759" s="251" t="s">
        <v>535</v>
      </c>
      <c r="E759" s="251" t="s">
        <v>536</v>
      </c>
      <c r="F759" s="251" t="s">
        <v>491</v>
      </c>
      <c r="G759" s="251" t="s">
        <v>537</v>
      </c>
      <c r="H759" s="251" t="s">
        <v>538</v>
      </c>
      <c r="I759" s="251" t="s">
        <v>706</v>
      </c>
      <c r="J759" s="251" t="s">
        <v>540</v>
      </c>
      <c r="K759" s="251" t="s">
        <v>707</v>
      </c>
      <c r="L759" s="251" t="s">
        <v>542</v>
      </c>
      <c r="M759" s="251" t="s">
        <v>543</v>
      </c>
      <c r="N759" s="251" t="s">
        <v>544</v>
      </c>
      <c r="O759" s="251" t="s">
        <v>729</v>
      </c>
      <c r="P759" s="251" t="s">
        <v>708</v>
      </c>
      <c r="Q759" s="251" t="s">
        <v>709</v>
      </c>
      <c r="R759" s="251">
        <v>287750</v>
      </c>
      <c r="S759" s="251" t="s">
        <v>697</v>
      </c>
      <c r="T759" s="251" t="s">
        <v>698</v>
      </c>
      <c r="U759" s="251" t="s">
        <v>698</v>
      </c>
      <c r="V759" s="251" t="s">
        <v>581</v>
      </c>
      <c r="W759" s="251" t="s">
        <v>582</v>
      </c>
      <c r="X759" s="251" t="s">
        <v>551</v>
      </c>
      <c r="Y759" s="251" t="s">
        <v>552</v>
      </c>
      <c r="Z759" s="251" t="s">
        <v>553</v>
      </c>
      <c r="AA759" s="251" t="s">
        <v>561</v>
      </c>
      <c r="AB759" s="251" t="s">
        <v>562</v>
      </c>
      <c r="AC759" s="251" t="s">
        <v>562</v>
      </c>
      <c r="AD759" s="251" t="s">
        <v>563</v>
      </c>
      <c r="AE759" s="255">
        <v>146296</v>
      </c>
      <c r="AF759" s="251" t="str">
        <f t="shared" si="38"/>
        <v>5.</v>
      </c>
      <c r="AG759" s="251" t="str">
        <f t="shared" si="38"/>
        <v>2.</v>
      </c>
      <c r="AH759" s="251" t="str">
        <f t="shared" si="38"/>
        <v>1.</v>
      </c>
      <c r="AI759" s="251" t="str">
        <f t="shared" si="38"/>
        <v>3.</v>
      </c>
      <c r="AJ759" s="251" t="str">
        <f t="shared" si="38"/>
        <v>1.</v>
      </c>
      <c r="AK759" s="251" t="str">
        <f t="shared" si="38"/>
        <v>1.</v>
      </c>
      <c r="AL759" s="251" t="str">
        <f t="shared" si="37"/>
        <v>5.</v>
      </c>
      <c r="AM759" s="251" t="str">
        <f t="shared" si="36"/>
        <v>2.1.3.1.1.5.</v>
      </c>
    </row>
    <row r="760" spans="1:39">
      <c r="A760" s="251">
        <v>2022</v>
      </c>
      <c r="B760" s="251" t="s">
        <v>533</v>
      </c>
      <c r="C760" s="251" t="s">
        <v>534</v>
      </c>
      <c r="D760" s="251" t="s">
        <v>535</v>
      </c>
      <c r="E760" s="251" t="s">
        <v>536</v>
      </c>
      <c r="F760" s="251" t="s">
        <v>491</v>
      </c>
      <c r="G760" s="251" t="s">
        <v>537</v>
      </c>
      <c r="H760" s="251" t="s">
        <v>538</v>
      </c>
      <c r="I760" s="251" t="s">
        <v>706</v>
      </c>
      <c r="J760" s="251" t="s">
        <v>540</v>
      </c>
      <c r="K760" s="251" t="s">
        <v>707</v>
      </c>
      <c r="L760" s="251" t="s">
        <v>542</v>
      </c>
      <c r="M760" s="251" t="s">
        <v>543</v>
      </c>
      <c r="N760" s="251" t="s">
        <v>544</v>
      </c>
      <c r="O760" s="251" t="s">
        <v>729</v>
      </c>
      <c r="P760" s="251" t="s">
        <v>708</v>
      </c>
      <c r="Q760" s="251" t="s">
        <v>709</v>
      </c>
      <c r="R760" s="251">
        <v>287750</v>
      </c>
      <c r="S760" s="251" t="s">
        <v>697</v>
      </c>
      <c r="T760" s="251" t="s">
        <v>698</v>
      </c>
      <c r="U760" s="251" t="s">
        <v>698</v>
      </c>
      <c r="V760" s="251" t="s">
        <v>581</v>
      </c>
      <c r="W760" s="251" t="s">
        <v>582</v>
      </c>
      <c r="X760" s="251" t="s">
        <v>551</v>
      </c>
      <c r="Y760" s="251" t="s">
        <v>552</v>
      </c>
      <c r="Z760" s="251" t="s">
        <v>564</v>
      </c>
      <c r="AA760" s="251" t="s">
        <v>587</v>
      </c>
      <c r="AB760" s="251" t="s">
        <v>588</v>
      </c>
      <c r="AC760" s="251" t="s">
        <v>589</v>
      </c>
      <c r="AD760" s="251" t="s">
        <v>590</v>
      </c>
      <c r="AE760" s="255">
        <v>11000</v>
      </c>
      <c r="AF760" s="251" t="str">
        <f t="shared" si="38"/>
        <v>5.</v>
      </c>
      <c r="AG760" s="251" t="str">
        <f t="shared" si="38"/>
        <v>2.</v>
      </c>
      <c r="AH760" s="251" t="str">
        <f t="shared" si="38"/>
        <v>3.</v>
      </c>
      <c r="AI760" s="251" t="str">
        <f t="shared" si="38"/>
        <v>1.</v>
      </c>
      <c r="AJ760" s="251" t="str">
        <f t="shared" si="38"/>
        <v>3.</v>
      </c>
      <c r="AK760" s="251" t="str">
        <f t="shared" si="38"/>
        <v>1.</v>
      </c>
      <c r="AL760" s="251" t="str">
        <f t="shared" si="37"/>
        <v>1.</v>
      </c>
      <c r="AM760" s="251" t="str">
        <f t="shared" si="36"/>
        <v>2.3.1.3.1.1.</v>
      </c>
    </row>
    <row r="761" spans="1:39">
      <c r="A761" s="251">
        <v>2022</v>
      </c>
      <c r="B761" s="251" t="s">
        <v>533</v>
      </c>
      <c r="C761" s="251" t="s">
        <v>534</v>
      </c>
      <c r="D761" s="251" t="s">
        <v>535</v>
      </c>
      <c r="E761" s="251" t="s">
        <v>536</v>
      </c>
      <c r="F761" s="251" t="s">
        <v>491</v>
      </c>
      <c r="G761" s="251" t="s">
        <v>537</v>
      </c>
      <c r="H761" s="251" t="s">
        <v>538</v>
      </c>
      <c r="I761" s="251" t="s">
        <v>706</v>
      </c>
      <c r="J761" s="251" t="s">
        <v>540</v>
      </c>
      <c r="K761" s="251" t="s">
        <v>707</v>
      </c>
      <c r="L761" s="251" t="s">
        <v>542</v>
      </c>
      <c r="M761" s="251" t="s">
        <v>543</v>
      </c>
      <c r="N761" s="251" t="s">
        <v>544</v>
      </c>
      <c r="O761" s="251" t="s">
        <v>729</v>
      </c>
      <c r="P761" s="251" t="s">
        <v>708</v>
      </c>
      <c r="Q761" s="251" t="s">
        <v>709</v>
      </c>
      <c r="R761" s="251">
        <v>287750</v>
      </c>
      <c r="S761" s="251" t="s">
        <v>697</v>
      </c>
      <c r="T761" s="251" t="s">
        <v>698</v>
      </c>
      <c r="U761" s="251" t="s">
        <v>698</v>
      </c>
      <c r="V761" s="251" t="s">
        <v>581</v>
      </c>
      <c r="W761" s="251" t="s">
        <v>582</v>
      </c>
      <c r="X761" s="251" t="s">
        <v>551</v>
      </c>
      <c r="Y761" s="251" t="s">
        <v>552</v>
      </c>
      <c r="Z761" s="251" t="s">
        <v>564</v>
      </c>
      <c r="AA761" s="251" t="s">
        <v>565</v>
      </c>
      <c r="AB761" s="251" t="s">
        <v>594</v>
      </c>
      <c r="AC761" s="251" t="s">
        <v>595</v>
      </c>
      <c r="AD761" s="251" t="s">
        <v>596</v>
      </c>
      <c r="AE761" s="255">
        <v>6814</v>
      </c>
      <c r="AF761" s="251" t="str">
        <f t="shared" si="38"/>
        <v>5.</v>
      </c>
      <c r="AG761" s="251" t="str">
        <f t="shared" si="38"/>
        <v>2.</v>
      </c>
      <c r="AH761" s="251" t="str">
        <f t="shared" si="38"/>
        <v>3.</v>
      </c>
      <c r="AI761" s="251" t="str">
        <f t="shared" si="38"/>
        <v>2.</v>
      </c>
      <c r="AJ761" s="251" t="str">
        <f t="shared" si="38"/>
        <v>1.</v>
      </c>
      <c r="AK761" s="251" t="str">
        <f t="shared" si="38"/>
        <v>2.</v>
      </c>
      <c r="AL761" s="251" t="str">
        <f t="shared" si="37"/>
        <v>99</v>
      </c>
      <c r="AM761" s="251" t="str">
        <f t="shared" si="36"/>
        <v>2.3.2.1.2.99</v>
      </c>
    </row>
    <row r="762" spans="1:39">
      <c r="A762" s="251">
        <v>2022</v>
      </c>
      <c r="B762" s="251" t="s">
        <v>533</v>
      </c>
      <c r="C762" s="251" t="s">
        <v>534</v>
      </c>
      <c r="D762" s="251" t="s">
        <v>535</v>
      </c>
      <c r="E762" s="251" t="s">
        <v>536</v>
      </c>
      <c r="F762" s="251" t="s">
        <v>491</v>
      </c>
      <c r="G762" s="251" t="s">
        <v>537</v>
      </c>
      <c r="H762" s="251" t="s">
        <v>538</v>
      </c>
      <c r="I762" s="251" t="s">
        <v>706</v>
      </c>
      <c r="J762" s="251" t="s">
        <v>540</v>
      </c>
      <c r="K762" s="251" t="s">
        <v>707</v>
      </c>
      <c r="L762" s="251" t="s">
        <v>542</v>
      </c>
      <c r="M762" s="251" t="s">
        <v>543</v>
      </c>
      <c r="N762" s="251" t="s">
        <v>544</v>
      </c>
      <c r="O762" s="251" t="s">
        <v>729</v>
      </c>
      <c r="P762" s="251" t="s">
        <v>708</v>
      </c>
      <c r="Q762" s="251" t="s">
        <v>709</v>
      </c>
      <c r="R762" s="251">
        <v>287750</v>
      </c>
      <c r="S762" s="251" t="s">
        <v>697</v>
      </c>
      <c r="T762" s="251" t="s">
        <v>698</v>
      </c>
      <c r="U762" s="251" t="s">
        <v>698</v>
      </c>
      <c r="V762" s="251" t="s">
        <v>581</v>
      </c>
      <c r="W762" s="251" t="s">
        <v>582</v>
      </c>
      <c r="X762" s="251" t="s">
        <v>551</v>
      </c>
      <c r="Y762" s="251" t="s">
        <v>552</v>
      </c>
      <c r="Z762" s="251" t="s">
        <v>564</v>
      </c>
      <c r="AA762" s="251" t="s">
        <v>565</v>
      </c>
      <c r="AB762" s="251" t="s">
        <v>566</v>
      </c>
      <c r="AC762" s="251" t="s">
        <v>600</v>
      </c>
      <c r="AD762" s="251" t="s">
        <v>601</v>
      </c>
      <c r="AE762" s="255">
        <v>2158</v>
      </c>
      <c r="AF762" s="251" t="str">
        <f t="shared" si="38"/>
        <v>5.</v>
      </c>
      <c r="AG762" s="251" t="str">
        <f t="shared" si="38"/>
        <v>2.</v>
      </c>
      <c r="AH762" s="251" t="str">
        <f t="shared" si="38"/>
        <v>3.</v>
      </c>
      <c r="AI762" s="251" t="str">
        <f t="shared" si="38"/>
        <v>2.</v>
      </c>
      <c r="AJ762" s="251" t="str">
        <f t="shared" si="38"/>
        <v>2.</v>
      </c>
      <c r="AK762" s="251" t="str">
        <f t="shared" si="38"/>
        <v>2.</v>
      </c>
      <c r="AL762" s="251" t="str">
        <f t="shared" si="37"/>
        <v>1.</v>
      </c>
      <c r="AM762" s="251" t="str">
        <f t="shared" si="36"/>
        <v>2.3.2.2.2.1.</v>
      </c>
    </row>
    <row r="763" spans="1:39">
      <c r="A763" s="251">
        <v>2022</v>
      </c>
      <c r="B763" s="251" t="s">
        <v>533</v>
      </c>
      <c r="C763" s="251" t="s">
        <v>534</v>
      </c>
      <c r="D763" s="251" t="s">
        <v>535</v>
      </c>
      <c r="E763" s="251" t="s">
        <v>536</v>
      </c>
      <c r="F763" s="251" t="s">
        <v>491</v>
      </c>
      <c r="G763" s="251" t="s">
        <v>537</v>
      </c>
      <c r="H763" s="251" t="s">
        <v>538</v>
      </c>
      <c r="I763" s="251" t="s">
        <v>706</v>
      </c>
      <c r="J763" s="251" t="s">
        <v>540</v>
      </c>
      <c r="K763" s="251" t="s">
        <v>707</v>
      </c>
      <c r="L763" s="251" t="s">
        <v>542</v>
      </c>
      <c r="M763" s="251" t="s">
        <v>543</v>
      </c>
      <c r="N763" s="251" t="s">
        <v>544</v>
      </c>
      <c r="O763" s="251" t="s">
        <v>729</v>
      </c>
      <c r="P763" s="251" t="s">
        <v>708</v>
      </c>
      <c r="Q763" s="251" t="s">
        <v>709</v>
      </c>
      <c r="R763" s="251">
        <v>287750</v>
      </c>
      <c r="S763" s="251" t="s">
        <v>697</v>
      </c>
      <c r="T763" s="251" t="s">
        <v>698</v>
      </c>
      <c r="U763" s="251" t="s">
        <v>698</v>
      </c>
      <c r="V763" s="251" t="s">
        <v>581</v>
      </c>
      <c r="W763" s="251" t="s">
        <v>582</v>
      </c>
      <c r="X763" s="251" t="s">
        <v>551</v>
      </c>
      <c r="Y763" s="251" t="s">
        <v>552</v>
      </c>
      <c r="Z763" s="251" t="s">
        <v>564</v>
      </c>
      <c r="AA763" s="251" t="s">
        <v>565</v>
      </c>
      <c r="AB763" s="251" t="s">
        <v>566</v>
      </c>
      <c r="AC763" s="251" t="s">
        <v>600</v>
      </c>
      <c r="AD763" s="251" t="s">
        <v>602</v>
      </c>
      <c r="AE763" s="255">
        <v>8389</v>
      </c>
      <c r="AF763" s="251" t="str">
        <f t="shared" si="38"/>
        <v>5.</v>
      </c>
      <c r="AG763" s="251" t="str">
        <f t="shared" si="38"/>
        <v>2.</v>
      </c>
      <c r="AH763" s="251" t="str">
        <f t="shared" si="38"/>
        <v>3.</v>
      </c>
      <c r="AI763" s="251" t="str">
        <f t="shared" si="38"/>
        <v>2.</v>
      </c>
      <c r="AJ763" s="251" t="str">
        <f t="shared" si="38"/>
        <v>2.</v>
      </c>
      <c r="AK763" s="251" t="str">
        <f t="shared" si="38"/>
        <v>2.</v>
      </c>
      <c r="AL763" s="251" t="str">
        <f t="shared" si="37"/>
        <v>2.</v>
      </c>
      <c r="AM763" s="251" t="str">
        <f t="shared" si="36"/>
        <v>2.3.2.2.2.2.</v>
      </c>
    </row>
    <row r="764" spans="1:39">
      <c r="A764" s="251">
        <v>2022</v>
      </c>
      <c r="B764" s="251" t="s">
        <v>533</v>
      </c>
      <c r="C764" s="251" t="s">
        <v>534</v>
      </c>
      <c r="D764" s="251" t="s">
        <v>535</v>
      </c>
      <c r="E764" s="251" t="s">
        <v>536</v>
      </c>
      <c r="F764" s="251" t="s">
        <v>491</v>
      </c>
      <c r="G764" s="251" t="s">
        <v>537</v>
      </c>
      <c r="H764" s="251" t="s">
        <v>538</v>
      </c>
      <c r="I764" s="251" t="s">
        <v>706</v>
      </c>
      <c r="J764" s="251" t="s">
        <v>540</v>
      </c>
      <c r="K764" s="251" t="s">
        <v>707</v>
      </c>
      <c r="L764" s="251" t="s">
        <v>542</v>
      </c>
      <c r="M764" s="251" t="s">
        <v>543</v>
      </c>
      <c r="N764" s="251" t="s">
        <v>544</v>
      </c>
      <c r="O764" s="251" t="s">
        <v>729</v>
      </c>
      <c r="P764" s="251" t="s">
        <v>708</v>
      </c>
      <c r="Q764" s="251" t="s">
        <v>709</v>
      </c>
      <c r="R764" s="251">
        <v>287750</v>
      </c>
      <c r="S764" s="251" t="s">
        <v>697</v>
      </c>
      <c r="T764" s="251" t="s">
        <v>698</v>
      </c>
      <c r="U764" s="251" t="s">
        <v>698</v>
      </c>
      <c r="V764" s="251" t="s">
        <v>581</v>
      </c>
      <c r="W764" s="251" t="s">
        <v>582</v>
      </c>
      <c r="X764" s="251" t="s">
        <v>551</v>
      </c>
      <c r="Y764" s="251" t="s">
        <v>552</v>
      </c>
      <c r="Z764" s="251" t="s">
        <v>564</v>
      </c>
      <c r="AA764" s="251" t="s">
        <v>565</v>
      </c>
      <c r="AB764" s="251" t="s">
        <v>569</v>
      </c>
      <c r="AC764" s="251" t="s">
        <v>570</v>
      </c>
      <c r="AD764" s="251" t="s">
        <v>603</v>
      </c>
      <c r="AE764" s="255">
        <v>436160</v>
      </c>
      <c r="AF764" s="251" t="str">
        <f t="shared" si="38"/>
        <v>5.</v>
      </c>
      <c r="AG764" s="251" t="str">
        <f t="shared" si="38"/>
        <v>2.</v>
      </c>
      <c r="AH764" s="251" t="str">
        <f t="shared" si="38"/>
        <v>3.</v>
      </c>
      <c r="AI764" s="251" t="str">
        <f t="shared" si="38"/>
        <v>2.</v>
      </c>
      <c r="AJ764" s="251" t="str">
        <f t="shared" si="38"/>
        <v>3.</v>
      </c>
      <c r="AK764" s="251" t="str">
        <f t="shared" si="38"/>
        <v>1.</v>
      </c>
      <c r="AL764" s="251" t="str">
        <f t="shared" si="37"/>
        <v>1.</v>
      </c>
      <c r="AM764" s="251" t="str">
        <f t="shared" si="36"/>
        <v>2.3.2.3.1.1.</v>
      </c>
    </row>
    <row r="765" spans="1:39">
      <c r="A765" s="251">
        <v>2022</v>
      </c>
      <c r="B765" s="251" t="s">
        <v>533</v>
      </c>
      <c r="C765" s="251" t="s">
        <v>534</v>
      </c>
      <c r="D765" s="251" t="s">
        <v>535</v>
      </c>
      <c r="E765" s="251" t="s">
        <v>536</v>
      </c>
      <c r="F765" s="251" t="s">
        <v>491</v>
      </c>
      <c r="G765" s="251" t="s">
        <v>537</v>
      </c>
      <c r="H765" s="251" t="s">
        <v>538</v>
      </c>
      <c r="I765" s="251" t="s">
        <v>706</v>
      </c>
      <c r="J765" s="251" t="s">
        <v>540</v>
      </c>
      <c r="K765" s="251" t="s">
        <v>707</v>
      </c>
      <c r="L765" s="251" t="s">
        <v>542</v>
      </c>
      <c r="M765" s="251" t="s">
        <v>543</v>
      </c>
      <c r="N765" s="251" t="s">
        <v>544</v>
      </c>
      <c r="O765" s="251" t="s">
        <v>729</v>
      </c>
      <c r="P765" s="251" t="s">
        <v>708</v>
      </c>
      <c r="Q765" s="251" t="s">
        <v>709</v>
      </c>
      <c r="R765" s="251">
        <v>287750</v>
      </c>
      <c r="S765" s="251" t="s">
        <v>697</v>
      </c>
      <c r="T765" s="251" t="s">
        <v>698</v>
      </c>
      <c r="U765" s="251" t="s">
        <v>698</v>
      </c>
      <c r="V765" s="251" t="s">
        <v>581</v>
      </c>
      <c r="W765" s="251" t="s">
        <v>582</v>
      </c>
      <c r="X765" s="251" t="s">
        <v>551</v>
      </c>
      <c r="Y765" s="251" t="s">
        <v>552</v>
      </c>
      <c r="Z765" s="251" t="s">
        <v>564</v>
      </c>
      <c r="AA765" s="251" t="s">
        <v>565</v>
      </c>
      <c r="AB765" s="251" t="s">
        <v>569</v>
      </c>
      <c r="AC765" s="251" t="s">
        <v>570</v>
      </c>
      <c r="AD765" s="251" t="s">
        <v>571</v>
      </c>
      <c r="AE765" s="255">
        <v>859364</v>
      </c>
      <c r="AF765" s="251" t="str">
        <f t="shared" si="38"/>
        <v>5.</v>
      </c>
      <c r="AG765" s="251" t="str">
        <f t="shared" si="38"/>
        <v>2.</v>
      </c>
      <c r="AH765" s="251" t="str">
        <f t="shared" si="38"/>
        <v>3.</v>
      </c>
      <c r="AI765" s="251" t="str">
        <f t="shared" si="38"/>
        <v>2.</v>
      </c>
      <c r="AJ765" s="251" t="str">
        <f t="shared" si="38"/>
        <v>3.</v>
      </c>
      <c r="AK765" s="251" t="str">
        <f t="shared" si="38"/>
        <v>1.</v>
      </c>
      <c r="AL765" s="251" t="str">
        <f t="shared" si="37"/>
        <v>2.</v>
      </c>
      <c r="AM765" s="251" t="str">
        <f t="shared" si="36"/>
        <v>2.3.2.3.1.2.</v>
      </c>
    </row>
    <row r="766" spans="1:39">
      <c r="A766" s="251">
        <v>2022</v>
      </c>
      <c r="B766" s="251" t="s">
        <v>533</v>
      </c>
      <c r="C766" s="251" t="s">
        <v>534</v>
      </c>
      <c r="D766" s="251" t="s">
        <v>535</v>
      </c>
      <c r="E766" s="251" t="s">
        <v>536</v>
      </c>
      <c r="F766" s="251" t="s">
        <v>491</v>
      </c>
      <c r="G766" s="251" t="s">
        <v>537</v>
      </c>
      <c r="H766" s="251" t="s">
        <v>538</v>
      </c>
      <c r="I766" s="251" t="s">
        <v>706</v>
      </c>
      <c r="J766" s="251" t="s">
        <v>540</v>
      </c>
      <c r="K766" s="251" t="s">
        <v>707</v>
      </c>
      <c r="L766" s="251" t="s">
        <v>542</v>
      </c>
      <c r="M766" s="251" t="s">
        <v>543</v>
      </c>
      <c r="N766" s="251" t="s">
        <v>544</v>
      </c>
      <c r="O766" s="251" t="s">
        <v>729</v>
      </c>
      <c r="P766" s="251" t="s">
        <v>708</v>
      </c>
      <c r="Q766" s="251" t="s">
        <v>709</v>
      </c>
      <c r="R766" s="251">
        <v>287750</v>
      </c>
      <c r="S766" s="251" t="s">
        <v>697</v>
      </c>
      <c r="T766" s="251" t="s">
        <v>698</v>
      </c>
      <c r="U766" s="251" t="s">
        <v>698</v>
      </c>
      <c r="V766" s="251" t="s">
        <v>581</v>
      </c>
      <c r="W766" s="251" t="s">
        <v>582</v>
      </c>
      <c r="X766" s="251" t="s">
        <v>551</v>
      </c>
      <c r="Y766" s="251" t="s">
        <v>552</v>
      </c>
      <c r="Z766" s="251" t="s">
        <v>564</v>
      </c>
      <c r="AA766" s="251" t="s">
        <v>565</v>
      </c>
      <c r="AB766" s="251" t="s">
        <v>572</v>
      </c>
      <c r="AC766" s="251" t="s">
        <v>573</v>
      </c>
      <c r="AD766" s="251" t="s">
        <v>574</v>
      </c>
      <c r="AE766" s="255">
        <v>347707</v>
      </c>
      <c r="AF766" s="251" t="str">
        <f t="shared" si="38"/>
        <v>5.</v>
      </c>
      <c r="AG766" s="251" t="str">
        <f t="shared" si="38"/>
        <v>2.</v>
      </c>
      <c r="AH766" s="251" t="str">
        <f t="shared" si="38"/>
        <v>3.</v>
      </c>
      <c r="AI766" s="251" t="str">
        <f t="shared" si="38"/>
        <v>2.</v>
      </c>
      <c r="AJ766" s="251" t="str">
        <f t="shared" si="38"/>
        <v>5.</v>
      </c>
      <c r="AK766" s="251" t="str">
        <f t="shared" si="38"/>
        <v>1.</v>
      </c>
      <c r="AL766" s="251" t="str">
        <f t="shared" si="37"/>
        <v>1.</v>
      </c>
      <c r="AM766" s="251" t="str">
        <f t="shared" si="36"/>
        <v>2.3.2.5.1.1.</v>
      </c>
    </row>
    <row r="767" spans="1:39">
      <c r="A767" s="251">
        <v>2022</v>
      </c>
      <c r="B767" s="251" t="s">
        <v>533</v>
      </c>
      <c r="C767" s="251" t="s">
        <v>534</v>
      </c>
      <c r="D767" s="251" t="s">
        <v>535</v>
      </c>
      <c r="E767" s="251" t="s">
        <v>536</v>
      </c>
      <c r="F767" s="251" t="s">
        <v>491</v>
      </c>
      <c r="G767" s="251" t="s">
        <v>537</v>
      </c>
      <c r="H767" s="251" t="s">
        <v>538</v>
      </c>
      <c r="I767" s="251" t="s">
        <v>706</v>
      </c>
      <c r="J767" s="251" t="s">
        <v>540</v>
      </c>
      <c r="K767" s="251" t="s">
        <v>707</v>
      </c>
      <c r="L767" s="251" t="s">
        <v>542</v>
      </c>
      <c r="M767" s="251" t="s">
        <v>543</v>
      </c>
      <c r="N767" s="251" t="s">
        <v>544</v>
      </c>
      <c r="O767" s="251" t="s">
        <v>729</v>
      </c>
      <c r="P767" s="251" t="s">
        <v>708</v>
      </c>
      <c r="Q767" s="251" t="s">
        <v>709</v>
      </c>
      <c r="R767" s="251">
        <v>287750</v>
      </c>
      <c r="S767" s="251" t="s">
        <v>697</v>
      </c>
      <c r="T767" s="251" t="s">
        <v>698</v>
      </c>
      <c r="U767" s="251" t="s">
        <v>698</v>
      </c>
      <c r="V767" s="251" t="s">
        <v>581</v>
      </c>
      <c r="W767" s="251" t="s">
        <v>582</v>
      </c>
      <c r="X767" s="251" t="s">
        <v>551</v>
      </c>
      <c r="Y767" s="251" t="s">
        <v>552</v>
      </c>
      <c r="Z767" s="251" t="s">
        <v>564</v>
      </c>
      <c r="AA767" s="251" t="s">
        <v>565</v>
      </c>
      <c r="AB767" s="251" t="s">
        <v>575</v>
      </c>
      <c r="AC767" s="251" t="s">
        <v>576</v>
      </c>
      <c r="AD767" s="251" t="s">
        <v>610</v>
      </c>
      <c r="AE767" s="255">
        <v>2593</v>
      </c>
      <c r="AF767" s="251" t="str">
        <f t="shared" si="38"/>
        <v>5.</v>
      </c>
      <c r="AG767" s="251" t="str">
        <f t="shared" si="38"/>
        <v>2.</v>
      </c>
      <c r="AH767" s="251" t="str">
        <f t="shared" si="38"/>
        <v>3.</v>
      </c>
      <c r="AI767" s="251" t="str">
        <f t="shared" si="38"/>
        <v>2.</v>
      </c>
      <c r="AJ767" s="251" t="str">
        <f t="shared" si="38"/>
        <v>6.</v>
      </c>
      <c r="AK767" s="251" t="str">
        <f t="shared" si="38"/>
        <v>3.</v>
      </c>
      <c r="AL767" s="251" t="str">
        <f t="shared" si="37"/>
        <v>2.</v>
      </c>
      <c r="AM767" s="251" t="str">
        <f t="shared" si="36"/>
        <v>2.3.2.6.3.2.</v>
      </c>
    </row>
    <row r="768" spans="1:39">
      <c r="A768" s="251">
        <v>2022</v>
      </c>
      <c r="B768" s="251" t="s">
        <v>533</v>
      </c>
      <c r="C768" s="251" t="s">
        <v>534</v>
      </c>
      <c r="D768" s="251" t="s">
        <v>535</v>
      </c>
      <c r="E768" s="251" t="s">
        <v>536</v>
      </c>
      <c r="F768" s="251" t="s">
        <v>491</v>
      </c>
      <c r="G768" s="251" t="s">
        <v>537</v>
      </c>
      <c r="H768" s="251" t="s">
        <v>538</v>
      </c>
      <c r="I768" s="251" t="s">
        <v>706</v>
      </c>
      <c r="J768" s="251" t="s">
        <v>540</v>
      </c>
      <c r="K768" s="251" t="s">
        <v>707</v>
      </c>
      <c r="L768" s="251" t="s">
        <v>542</v>
      </c>
      <c r="M768" s="251" t="s">
        <v>543</v>
      </c>
      <c r="N768" s="251" t="s">
        <v>544</v>
      </c>
      <c r="O768" s="251" t="s">
        <v>729</v>
      </c>
      <c r="P768" s="251" t="s">
        <v>708</v>
      </c>
      <c r="Q768" s="251" t="s">
        <v>709</v>
      </c>
      <c r="R768" s="251">
        <v>287750</v>
      </c>
      <c r="S768" s="251" t="s">
        <v>697</v>
      </c>
      <c r="T768" s="251" t="s">
        <v>698</v>
      </c>
      <c r="U768" s="251" t="s">
        <v>698</v>
      </c>
      <c r="V768" s="251" t="s">
        <v>581</v>
      </c>
      <c r="W768" s="251" t="s">
        <v>582</v>
      </c>
      <c r="X768" s="251" t="s">
        <v>551</v>
      </c>
      <c r="Y768" s="251" t="s">
        <v>552</v>
      </c>
      <c r="Z768" s="251" t="s">
        <v>564</v>
      </c>
      <c r="AA768" s="251" t="s">
        <v>565</v>
      </c>
      <c r="AB768" s="251" t="s">
        <v>575</v>
      </c>
      <c r="AC768" s="251" t="s">
        <v>576</v>
      </c>
      <c r="AD768" s="251" t="s">
        <v>611</v>
      </c>
      <c r="AE768" s="255">
        <v>440</v>
      </c>
      <c r="AF768" s="251" t="str">
        <f t="shared" si="38"/>
        <v>5.</v>
      </c>
      <c r="AG768" s="251" t="str">
        <f t="shared" si="38"/>
        <v>2.</v>
      </c>
      <c r="AH768" s="251" t="str">
        <f t="shared" si="38"/>
        <v>3.</v>
      </c>
      <c r="AI768" s="251" t="str">
        <f t="shared" si="38"/>
        <v>2.</v>
      </c>
      <c r="AJ768" s="251" t="str">
        <f t="shared" si="38"/>
        <v>6.</v>
      </c>
      <c r="AK768" s="251" t="str">
        <f t="shared" si="38"/>
        <v>3.</v>
      </c>
      <c r="AL768" s="251" t="str">
        <f t="shared" si="37"/>
        <v>3.</v>
      </c>
      <c r="AM768" s="251" t="str">
        <f t="shared" si="36"/>
        <v>2.3.2.6.3.3.</v>
      </c>
    </row>
    <row r="769" spans="1:39">
      <c r="A769" s="251">
        <v>2022</v>
      </c>
      <c r="B769" s="251" t="s">
        <v>533</v>
      </c>
      <c r="C769" s="251" t="s">
        <v>534</v>
      </c>
      <c r="D769" s="251" t="s">
        <v>535</v>
      </c>
      <c r="E769" s="251" t="s">
        <v>536</v>
      </c>
      <c r="F769" s="251" t="s">
        <v>491</v>
      </c>
      <c r="G769" s="251" t="s">
        <v>537</v>
      </c>
      <c r="H769" s="251" t="s">
        <v>538</v>
      </c>
      <c r="I769" s="251" t="s">
        <v>706</v>
      </c>
      <c r="J769" s="251" t="s">
        <v>540</v>
      </c>
      <c r="K769" s="251" t="s">
        <v>707</v>
      </c>
      <c r="L769" s="251" t="s">
        <v>542</v>
      </c>
      <c r="M769" s="251" t="s">
        <v>543</v>
      </c>
      <c r="N769" s="251" t="s">
        <v>544</v>
      </c>
      <c r="O769" s="251" t="s">
        <v>729</v>
      </c>
      <c r="P769" s="251" t="s">
        <v>708</v>
      </c>
      <c r="Q769" s="251" t="s">
        <v>709</v>
      </c>
      <c r="R769" s="251">
        <v>287750</v>
      </c>
      <c r="S769" s="251" t="s">
        <v>697</v>
      </c>
      <c r="T769" s="251" t="s">
        <v>698</v>
      </c>
      <c r="U769" s="251" t="s">
        <v>698</v>
      </c>
      <c r="V769" s="251" t="s">
        <v>581</v>
      </c>
      <c r="W769" s="251" t="s">
        <v>582</v>
      </c>
      <c r="X769" s="251" t="s">
        <v>551</v>
      </c>
      <c r="Y769" s="251" t="s">
        <v>552</v>
      </c>
      <c r="Z769" s="251" t="s">
        <v>564</v>
      </c>
      <c r="AA769" s="251" t="s">
        <v>565</v>
      </c>
      <c r="AB769" s="251" t="s">
        <v>575</v>
      </c>
      <c r="AC769" s="251" t="s">
        <v>576</v>
      </c>
      <c r="AD769" s="251" t="s">
        <v>577</v>
      </c>
      <c r="AE769" s="255">
        <v>338422</v>
      </c>
      <c r="AF769" s="251" t="str">
        <f t="shared" si="38"/>
        <v>5.</v>
      </c>
      <c r="AG769" s="251" t="str">
        <f t="shared" si="38"/>
        <v>2.</v>
      </c>
      <c r="AH769" s="251" t="str">
        <f t="shared" si="38"/>
        <v>3.</v>
      </c>
      <c r="AI769" s="251" t="str">
        <f t="shared" si="38"/>
        <v>2.</v>
      </c>
      <c r="AJ769" s="251" t="str">
        <f t="shared" si="38"/>
        <v>6.</v>
      </c>
      <c r="AK769" s="251" t="str">
        <f t="shared" si="38"/>
        <v>3.</v>
      </c>
      <c r="AL769" s="251" t="str">
        <f t="shared" si="37"/>
        <v>4.</v>
      </c>
      <c r="AM769" s="251" t="str">
        <f t="shared" si="36"/>
        <v>2.3.2.6.3.4.</v>
      </c>
    </row>
    <row r="770" spans="1:39">
      <c r="A770" s="251">
        <v>2022</v>
      </c>
      <c r="B770" s="251" t="s">
        <v>533</v>
      </c>
      <c r="C770" s="251" t="s">
        <v>534</v>
      </c>
      <c r="D770" s="251" t="s">
        <v>535</v>
      </c>
      <c r="E770" s="251" t="s">
        <v>536</v>
      </c>
      <c r="F770" s="251" t="s">
        <v>491</v>
      </c>
      <c r="G770" s="251" t="s">
        <v>537</v>
      </c>
      <c r="H770" s="251" t="s">
        <v>538</v>
      </c>
      <c r="I770" s="251" t="s">
        <v>706</v>
      </c>
      <c r="J770" s="251" t="s">
        <v>540</v>
      </c>
      <c r="K770" s="251" t="s">
        <v>707</v>
      </c>
      <c r="L770" s="251" t="s">
        <v>542</v>
      </c>
      <c r="M770" s="251" t="s">
        <v>543</v>
      </c>
      <c r="N770" s="251" t="s">
        <v>544</v>
      </c>
      <c r="O770" s="251" t="s">
        <v>729</v>
      </c>
      <c r="P770" s="251" t="s">
        <v>708</v>
      </c>
      <c r="Q770" s="251" t="s">
        <v>709</v>
      </c>
      <c r="R770" s="251">
        <v>287750</v>
      </c>
      <c r="S770" s="251" t="s">
        <v>697</v>
      </c>
      <c r="T770" s="251" t="s">
        <v>698</v>
      </c>
      <c r="U770" s="251" t="s">
        <v>698</v>
      </c>
      <c r="V770" s="251" t="s">
        <v>581</v>
      </c>
      <c r="W770" s="251" t="s">
        <v>582</v>
      </c>
      <c r="X770" s="251" t="s">
        <v>551</v>
      </c>
      <c r="Y770" s="251" t="s">
        <v>552</v>
      </c>
      <c r="Z770" s="251" t="s">
        <v>564</v>
      </c>
      <c r="AA770" s="251" t="s">
        <v>565</v>
      </c>
      <c r="AB770" s="251" t="s">
        <v>575</v>
      </c>
      <c r="AC770" s="251" t="s">
        <v>576</v>
      </c>
      <c r="AD770" s="251" t="s">
        <v>612</v>
      </c>
      <c r="AE770" s="255">
        <v>3406</v>
      </c>
      <c r="AF770" s="251" t="str">
        <f t="shared" si="38"/>
        <v>5.</v>
      </c>
      <c r="AG770" s="251" t="str">
        <f t="shared" si="38"/>
        <v>2.</v>
      </c>
      <c r="AH770" s="251" t="str">
        <f t="shared" si="38"/>
        <v>3.</v>
      </c>
      <c r="AI770" s="251" t="str">
        <f t="shared" si="38"/>
        <v>2.</v>
      </c>
      <c r="AJ770" s="251" t="str">
        <f t="shared" si="38"/>
        <v>6.</v>
      </c>
      <c r="AK770" s="251" t="str">
        <f t="shared" si="38"/>
        <v>3.</v>
      </c>
      <c r="AL770" s="251" t="str">
        <f t="shared" si="37"/>
        <v>99</v>
      </c>
      <c r="AM770" s="251" t="str">
        <f t="shared" si="36"/>
        <v>2.3.2.6.3.99</v>
      </c>
    </row>
    <row r="771" spans="1:39">
      <c r="A771" s="251">
        <v>2022</v>
      </c>
      <c r="B771" s="251" t="s">
        <v>533</v>
      </c>
      <c r="C771" s="251" t="s">
        <v>534</v>
      </c>
      <c r="D771" s="251" t="s">
        <v>535</v>
      </c>
      <c r="E771" s="251" t="s">
        <v>536</v>
      </c>
      <c r="F771" s="251" t="s">
        <v>491</v>
      </c>
      <c r="G771" s="251" t="s">
        <v>537</v>
      </c>
      <c r="H771" s="251" t="s">
        <v>538</v>
      </c>
      <c r="I771" s="251" t="s">
        <v>706</v>
      </c>
      <c r="J771" s="251" t="s">
        <v>540</v>
      </c>
      <c r="K771" s="251" t="s">
        <v>707</v>
      </c>
      <c r="L771" s="251" t="s">
        <v>542</v>
      </c>
      <c r="M771" s="251" t="s">
        <v>543</v>
      </c>
      <c r="N771" s="251" t="s">
        <v>544</v>
      </c>
      <c r="O771" s="251" t="s">
        <v>729</v>
      </c>
      <c r="P771" s="251" t="s">
        <v>708</v>
      </c>
      <c r="Q771" s="251" t="s">
        <v>709</v>
      </c>
      <c r="R771" s="251">
        <v>287750</v>
      </c>
      <c r="S771" s="251" t="s">
        <v>697</v>
      </c>
      <c r="T771" s="251" t="s">
        <v>698</v>
      </c>
      <c r="U771" s="251" t="s">
        <v>698</v>
      </c>
      <c r="V771" s="251" t="s">
        <v>581</v>
      </c>
      <c r="W771" s="251" t="s">
        <v>582</v>
      </c>
      <c r="X771" s="251" t="s">
        <v>551</v>
      </c>
      <c r="Y771" s="251" t="s">
        <v>552</v>
      </c>
      <c r="Z771" s="251" t="s">
        <v>564</v>
      </c>
      <c r="AA771" s="251" t="s">
        <v>565</v>
      </c>
      <c r="AB771" s="251" t="s">
        <v>613</v>
      </c>
      <c r="AC771" s="251" t="s">
        <v>614</v>
      </c>
      <c r="AD771" s="251" t="s">
        <v>614</v>
      </c>
      <c r="AE771" s="255">
        <v>1641355</v>
      </c>
      <c r="AF771" s="251" t="str">
        <f t="shared" si="38"/>
        <v>5.</v>
      </c>
      <c r="AG771" s="251" t="str">
        <f t="shared" si="38"/>
        <v>2.</v>
      </c>
      <c r="AH771" s="251" t="str">
        <f t="shared" si="38"/>
        <v>3.</v>
      </c>
      <c r="AI771" s="251" t="str">
        <f t="shared" si="38"/>
        <v>2.</v>
      </c>
      <c r="AJ771" s="251" t="str">
        <f t="shared" si="38"/>
        <v>8.</v>
      </c>
      <c r="AK771" s="251" t="str">
        <f t="shared" si="38"/>
        <v>1.</v>
      </c>
      <c r="AL771" s="251" t="str">
        <f t="shared" si="37"/>
        <v>1.</v>
      </c>
      <c r="AM771" s="251" t="str">
        <f t="shared" ref="AM771:AM834" si="39">CONCATENATE(AG771,AH771,AI771,AJ771,AK771,AL771)</f>
        <v>2.3.2.8.1.1.</v>
      </c>
    </row>
    <row r="772" spans="1:39">
      <c r="A772" s="251">
        <v>2022</v>
      </c>
      <c r="B772" s="251" t="s">
        <v>533</v>
      </c>
      <c r="C772" s="251" t="s">
        <v>534</v>
      </c>
      <c r="D772" s="251" t="s">
        <v>535</v>
      </c>
      <c r="E772" s="251" t="s">
        <v>536</v>
      </c>
      <c r="F772" s="251" t="s">
        <v>491</v>
      </c>
      <c r="G772" s="251" t="s">
        <v>537</v>
      </c>
      <c r="H772" s="251" t="s">
        <v>538</v>
      </c>
      <c r="I772" s="251" t="s">
        <v>706</v>
      </c>
      <c r="J772" s="251" t="s">
        <v>540</v>
      </c>
      <c r="K772" s="251" t="s">
        <v>707</v>
      </c>
      <c r="L772" s="251" t="s">
        <v>542</v>
      </c>
      <c r="M772" s="251" t="s">
        <v>543</v>
      </c>
      <c r="N772" s="251" t="s">
        <v>544</v>
      </c>
      <c r="O772" s="251" t="s">
        <v>729</v>
      </c>
      <c r="P772" s="251" t="s">
        <v>708</v>
      </c>
      <c r="Q772" s="251" t="s">
        <v>709</v>
      </c>
      <c r="R772" s="251">
        <v>287750</v>
      </c>
      <c r="S772" s="251" t="s">
        <v>697</v>
      </c>
      <c r="T772" s="251" t="s">
        <v>698</v>
      </c>
      <c r="U772" s="251" t="s">
        <v>698</v>
      </c>
      <c r="V772" s="251" t="s">
        <v>581</v>
      </c>
      <c r="W772" s="251" t="s">
        <v>582</v>
      </c>
      <c r="X772" s="251" t="s">
        <v>551</v>
      </c>
      <c r="Y772" s="251" t="s">
        <v>552</v>
      </c>
      <c r="Z772" s="251" t="s">
        <v>564</v>
      </c>
      <c r="AA772" s="251" t="s">
        <v>565</v>
      </c>
      <c r="AB772" s="251" t="s">
        <v>613</v>
      </c>
      <c r="AC772" s="251" t="s">
        <v>614</v>
      </c>
      <c r="AD772" s="251" t="s">
        <v>615</v>
      </c>
      <c r="AE772" s="255">
        <v>133696</v>
      </c>
      <c r="AF772" s="251" t="str">
        <f t="shared" si="38"/>
        <v>5.</v>
      </c>
      <c r="AG772" s="251" t="str">
        <f t="shared" si="38"/>
        <v>2.</v>
      </c>
      <c r="AH772" s="251" t="str">
        <f t="shared" si="38"/>
        <v>3.</v>
      </c>
      <c r="AI772" s="251" t="str">
        <f t="shared" si="38"/>
        <v>2.</v>
      </c>
      <c r="AJ772" s="251" t="str">
        <f t="shared" si="38"/>
        <v>8.</v>
      </c>
      <c r="AK772" s="251" t="str">
        <f t="shared" si="38"/>
        <v>1.</v>
      </c>
      <c r="AL772" s="251" t="str">
        <f t="shared" si="37"/>
        <v>2.</v>
      </c>
      <c r="AM772" s="251" t="str">
        <f t="shared" si="39"/>
        <v>2.3.2.8.1.2.</v>
      </c>
    </row>
    <row r="773" spans="1:39">
      <c r="A773" s="251">
        <v>2022</v>
      </c>
      <c r="B773" s="251" t="s">
        <v>533</v>
      </c>
      <c r="C773" s="251" t="s">
        <v>534</v>
      </c>
      <c r="D773" s="251" t="s">
        <v>535</v>
      </c>
      <c r="E773" s="251" t="s">
        <v>536</v>
      </c>
      <c r="F773" s="251" t="s">
        <v>491</v>
      </c>
      <c r="G773" s="251" t="s">
        <v>537</v>
      </c>
      <c r="H773" s="251" t="s">
        <v>538</v>
      </c>
      <c r="I773" s="251" t="s">
        <v>706</v>
      </c>
      <c r="J773" s="251" t="s">
        <v>540</v>
      </c>
      <c r="K773" s="251" t="s">
        <v>707</v>
      </c>
      <c r="L773" s="251" t="s">
        <v>542</v>
      </c>
      <c r="M773" s="251" t="s">
        <v>543</v>
      </c>
      <c r="N773" s="251" t="s">
        <v>544</v>
      </c>
      <c r="O773" s="251" t="s">
        <v>729</v>
      </c>
      <c r="P773" s="251" t="s">
        <v>708</v>
      </c>
      <c r="Q773" s="251" t="s">
        <v>709</v>
      </c>
      <c r="R773" s="251">
        <v>287750</v>
      </c>
      <c r="S773" s="251" t="s">
        <v>697</v>
      </c>
      <c r="T773" s="251" t="s">
        <v>698</v>
      </c>
      <c r="U773" s="251" t="s">
        <v>698</v>
      </c>
      <c r="V773" s="251" t="s">
        <v>581</v>
      </c>
      <c r="W773" s="251" t="s">
        <v>582</v>
      </c>
      <c r="X773" s="251" t="s">
        <v>551</v>
      </c>
      <c r="Y773" s="251" t="s">
        <v>552</v>
      </c>
      <c r="Z773" s="251" t="s">
        <v>564</v>
      </c>
      <c r="AA773" s="251" t="s">
        <v>565</v>
      </c>
      <c r="AB773" s="251" t="s">
        <v>613</v>
      </c>
      <c r="AC773" s="251" t="s">
        <v>614</v>
      </c>
      <c r="AD773" s="251" t="s">
        <v>616</v>
      </c>
      <c r="AE773" s="255">
        <v>47400</v>
      </c>
      <c r="AF773" s="251" t="str">
        <f t="shared" si="38"/>
        <v>5.</v>
      </c>
      <c r="AG773" s="251" t="str">
        <f t="shared" si="38"/>
        <v>2.</v>
      </c>
      <c r="AH773" s="251" t="str">
        <f t="shared" si="38"/>
        <v>3.</v>
      </c>
      <c r="AI773" s="251" t="str">
        <f t="shared" si="38"/>
        <v>2.</v>
      </c>
      <c r="AJ773" s="251" t="str">
        <f t="shared" si="38"/>
        <v>8.</v>
      </c>
      <c r="AK773" s="251" t="str">
        <f t="shared" si="38"/>
        <v>1.</v>
      </c>
      <c r="AL773" s="251" t="str">
        <f t="shared" si="37"/>
        <v>4.</v>
      </c>
      <c r="AM773" s="251" t="str">
        <f t="shared" si="39"/>
        <v>2.3.2.8.1.4.</v>
      </c>
    </row>
    <row r="774" spans="1:39">
      <c r="A774" s="251">
        <v>2022</v>
      </c>
      <c r="B774" s="251" t="s">
        <v>533</v>
      </c>
      <c r="C774" s="251" t="s">
        <v>534</v>
      </c>
      <c r="D774" s="251" t="s">
        <v>535</v>
      </c>
      <c r="E774" s="251" t="s">
        <v>536</v>
      </c>
      <c r="F774" s="251" t="s">
        <v>491</v>
      </c>
      <c r="G774" s="251" t="s">
        <v>537</v>
      </c>
      <c r="H774" s="251" t="s">
        <v>538</v>
      </c>
      <c r="I774" s="251" t="s">
        <v>706</v>
      </c>
      <c r="J774" s="251" t="s">
        <v>540</v>
      </c>
      <c r="K774" s="251" t="s">
        <v>707</v>
      </c>
      <c r="L774" s="251" t="s">
        <v>542</v>
      </c>
      <c r="M774" s="251" t="s">
        <v>543</v>
      </c>
      <c r="N774" s="251" t="s">
        <v>544</v>
      </c>
      <c r="O774" s="251" t="s">
        <v>729</v>
      </c>
      <c r="P774" s="251" t="s">
        <v>708</v>
      </c>
      <c r="Q774" s="251" t="s">
        <v>709</v>
      </c>
      <c r="R774" s="251">
        <v>287750</v>
      </c>
      <c r="S774" s="251" t="s">
        <v>697</v>
      </c>
      <c r="T774" s="251" t="s">
        <v>698</v>
      </c>
      <c r="U774" s="251" t="s">
        <v>698</v>
      </c>
      <c r="V774" s="251" t="s">
        <v>581</v>
      </c>
      <c r="W774" s="251" t="s">
        <v>582</v>
      </c>
      <c r="X774" s="251" t="s">
        <v>551</v>
      </c>
      <c r="Y774" s="251" t="s">
        <v>552</v>
      </c>
      <c r="Z774" s="251" t="s">
        <v>617</v>
      </c>
      <c r="AA774" s="251" t="s">
        <v>618</v>
      </c>
      <c r="AB774" s="251" t="s">
        <v>619</v>
      </c>
      <c r="AC774" s="251" t="s">
        <v>620</v>
      </c>
      <c r="AD774" s="251" t="s">
        <v>621</v>
      </c>
      <c r="AE774" s="255">
        <v>10896</v>
      </c>
      <c r="AF774" s="251" t="str">
        <f t="shared" si="38"/>
        <v>5.</v>
      </c>
      <c r="AG774" s="251" t="str">
        <f t="shared" si="38"/>
        <v>2.</v>
      </c>
      <c r="AH774" s="251" t="str">
        <f t="shared" si="38"/>
        <v>5.</v>
      </c>
      <c r="AI774" s="251" t="str">
        <f t="shared" si="38"/>
        <v>4.</v>
      </c>
      <c r="AJ774" s="251" t="str">
        <f t="shared" si="38"/>
        <v>3.</v>
      </c>
      <c r="AK774" s="251" t="str">
        <f t="shared" si="38"/>
        <v>2.</v>
      </c>
      <c r="AL774" s="251" t="str">
        <f t="shared" si="37"/>
        <v>1.</v>
      </c>
      <c r="AM774" s="251" t="str">
        <f t="shared" si="39"/>
        <v>2.5.4.3.2.1.</v>
      </c>
    </row>
    <row r="775" spans="1:39">
      <c r="A775" s="251">
        <v>2022</v>
      </c>
      <c r="B775" s="251" t="s">
        <v>533</v>
      </c>
      <c r="C775" s="251" t="s">
        <v>534</v>
      </c>
      <c r="D775" s="251" t="s">
        <v>535</v>
      </c>
      <c r="E775" s="251" t="s">
        <v>536</v>
      </c>
      <c r="F775" s="251" t="s">
        <v>491</v>
      </c>
      <c r="G775" s="251" t="s">
        <v>537</v>
      </c>
      <c r="H775" s="251" t="s">
        <v>538</v>
      </c>
      <c r="I775" s="251" t="s">
        <v>706</v>
      </c>
      <c r="J775" s="251" t="s">
        <v>540</v>
      </c>
      <c r="K775" s="251" t="s">
        <v>707</v>
      </c>
      <c r="L775" s="251" t="s">
        <v>542</v>
      </c>
      <c r="M775" s="251" t="s">
        <v>543</v>
      </c>
      <c r="N775" s="251" t="s">
        <v>544</v>
      </c>
      <c r="O775" s="251" t="s">
        <v>730</v>
      </c>
      <c r="P775" s="251" t="s">
        <v>708</v>
      </c>
      <c r="Q775" s="251" t="s">
        <v>709</v>
      </c>
      <c r="R775" s="251">
        <v>188572</v>
      </c>
      <c r="S775" s="251" t="s">
        <v>699</v>
      </c>
      <c r="T775" s="251" t="s">
        <v>700</v>
      </c>
      <c r="U775" s="251" t="s">
        <v>700</v>
      </c>
      <c r="V775" s="251" t="s">
        <v>581</v>
      </c>
      <c r="W775" s="251" t="s">
        <v>582</v>
      </c>
      <c r="X775" s="251" t="s">
        <v>551</v>
      </c>
      <c r="Y775" s="251" t="s">
        <v>552</v>
      </c>
      <c r="Z775" s="251" t="s">
        <v>553</v>
      </c>
      <c r="AA775" s="251" t="s">
        <v>554</v>
      </c>
      <c r="AB775" s="251" t="s">
        <v>555</v>
      </c>
      <c r="AC775" s="251" t="s">
        <v>555</v>
      </c>
      <c r="AD775" s="251" t="s">
        <v>556</v>
      </c>
      <c r="AE775" s="255">
        <v>750258</v>
      </c>
      <c r="AF775" s="251" t="str">
        <f t="shared" si="38"/>
        <v>5.</v>
      </c>
      <c r="AG775" s="251" t="str">
        <f t="shared" si="38"/>
        <v>2.</v>
      </c>
      <c r="AH775" s="251" t="str">
        <f t="shared" si="38"/>
        <v>1.</v>
      </c>
      <c r="AI775" s="251" t="str">
        <f t="shared" si="38"/>
        <v>1.</v>
      </c>
      <c r="AJ775" s="251" t="str">
        <f t="shared" si="38"/>
        <v>1.</v>
      </c>
      <c r="AK775" s="251" t="str">
        <f t="shared" si="38"/>
        <v>1.</v>
      </c>
      <c r="AL775" s="251" t="str">
        <f t="shared" si="37"/>
        <v>4.</v>
      </c>
      <c r="AM775" s="251" t="str">
        <f t="shared" si="39"/>
        <v>2.1.1.1.1.4.</v>
      </c>
    </row>
    <row r="776" spans="1:39">
      <c r="A776" s="251">
        <v>2022</v>
      </c>
      <c r="B776" s="251" t="s">
        <v>533</v>
      </c>
      <c r="C776" s="251" t="s">
        <v>534</v>
      </c>
      <c r="D776" s="251" t="s">
        <v>535</v>
      </c>
      <c r="E776" s="251" t="s">
        <v>536</v>
      </c>
      <c r="F776" s="251" t="s">
        <v>491</v>
      </c>
      <c r="G776" s="251" t="s">
        <v>537</v>
      </c>
      <c r="H776" s="251" t="s">
        <v>538</v>
      </c>
      <c r="I776" s="251" t="s">
        <v>706</v>
      </c>
      <c r="J776" s="251" t="s">
        <v>540</v>
      </c>
      <c r="K776" s="251" t="s">
        <v>707</v>
      </c>
      <c r="L776" s="251" t="s">
        <v>542</v>
      </c>
      <c r="M776" s="251" t="s">
        <v>543</v>
      </c>
      <c r="N776" s="251" t="s">
        <v>544</v>
      </c>
      <c r="O776" s="251" t="s">
        <v>730</v>
      </c>
      <c r="P776" s="251" t="s">
        <v>708</v>
      </c>
      <c r="Q776" s="251" t="s">
        <v>709</v>
      </c>
      <c r="R776" s="251">
        <v>188572</v>
      </c>
      <c r="S776" s="251" t="s">
        <v>699</v>
      </c>
      <c r="T776" s="251" t="s">
        <v>700</v>
      </c>
      <c r="U776" s="251" t="s">
        <v>700</v>
      </c>
      <c r="V776" s="251" t="s">
        <v>581</v>
      </c>
      <c r="W776" s="251" t="s">
        <v>582</v>
      </c>
      <c r="X776" s="251" t="s">
        <v>551</v>
      </c>
      <c r="Y776" s="251" t="s">
        <v>552</v>
      </c>
      <c r="Z776" s="251" t="s">
        <v>553</v>
      </c>
      <c r="AA776" s="251" t="s">
        <v>554</v>
      </c>
      <c r="AB776" s="251" t="s">
        <v>557</v>
      </c>
      <c r="AC776" s="251" t="s">
        <v>558</v>
      </c>
      <c r="AD776" s="251" t="s">
        <v>559</v>
      </c>
      <c r="AE776" s="255">
        <v>122118</v>
      </c>
      <c r="AF776" s="251" t="str">
        <f t="shared" si="38"/>
        <v>5.</v>
      </c>
      <c r="AG776" s="251" t="str">
        <f t="shared" si="38"/>
        <v>2.</v>
      </c>
      <c r="AH776" s="251" t="str">
        <f t="shared" si="38"/>
        <v>1.</v>
      </c>
      <c r="AI776" s="251" t="str">
        <f t="shared" si="38"/>
        <v>1.</v>
      </c>
      <c r="AJ776" s="251" t="str">
        <f t="shared" si="38"/>
        <v>9.</v>
      </c>
      <c r="AK776" s="251" t="str">
        <f t="shared" si="38"/>
        <v>1.</v>
      </c>
      <c r="AL776" s="251" t="str">
        <f t="shared" si="37"/>
        <v>1.</v>
      </c>
      <c r="AM776" s="251" t="str">
        <f t="shared" si="39"/>
        <v>2.1.1.9.1.1.</v>
      </c>
    </row>
    <row r="777" spans="1:39">
      <c r="A777" s="251">
        <v>2022</v>
      </c>
      <c r="B777" s="251" t="s">
        <v>533</v>
      </c>
      <c r="C777" s="251" t="s">
        <v>534</v>
      </c>
      <c r="D777" s="251" t="s">
        <v>535</v>
      </c>
      <c r="E777" s="251" t="s">
        <v>536</v>
      </c>
      <c r="F777" s="251" t="s">
        <v>491</v>
      </c>
      <c r="G777" s="251" t="s">
        <v>537</v>
      </c>
      <c r="H777" s="251" t="s">
        <v>538</v>
      </c>
      <c r="I777" s="251" t="s">
        <v>706</v>
      </c>
      <c r="J777" s="251" t="s">
        <v>540</v>
      </c>
      <c r="K777" s="251" t="s">
        <v>707</v>
      </c>
      <c r="L777" s="251" t="s">
        <v>542</v>
      </c>
      <c r="M777" s="251" t="s">
        <v>543</v>
      </c>
      <c r="N777" s="251" t="s">
        <v>544</v>
      </c>
      <c r="O777" s="251" t="s">
        <v>730</v>
      </c>
      <c r="P777" s="251" t="s">
        <v>708</v>
      </c>
      <c r="Q777" s="251" t="s">
        <v>709</v>
      </c>
      <c r="R777" s="251">
        <v>188572</v>
      </c>
      <c r="S777" s="251" t="s">
        <v>699</v>
      </c>
      <c r="T777" s="251" t="s">
        <v>700</v>
      </c>
      <c r="U777" s="251" t="s">
        <v>700</v>
      </c>
      <c r="V777" s="251" t="s">
        <v>581</v>
      </c>
      <c r="W777" s="251" t="s">
        <v>582</v>
      </c>
      <c r="X777" s="251" t="s">
        <v>551</v>
      </c>
      <c r="Y777" s="251" t="s">
        <v>552</v>
      </c>
      <c r="Z777" s="251" t="s">
        <v>553</v>
      </c>
      <c r="AA777" s="251" t="s">
        <v>554</v>
      </c>
      <c r="AB777" s="251" t="s">
        <v>557</v>
      </c>
      <c r="AC777" s="251" t="s">
        <v>558</v>
      </c>
      <c r="AD777" s="251" t="s">
        <v>560</v>
      </c>
      <c r="AE777" s="255">
        <v>14350</v>
      </c>
      <c r="AF777" s="251" t="str">
        <f t="shared" si="38"/>
        <v>5.</v>
      </c>
      <c r="AG777" s="251" t="str">
        <f t="shared" si="38"/>
        <v>2.</v>
      </c>
      <c r="AH777" s="251" t="str">
        <f t="shared" si="38"/>
        <v>1.</v>
      </c>
      <c r="AI777" s="251" t="str">
        <f t="shared" si="38"/>
        <v>1.</v>
      </c>
      <c r="AJ777" s="251" t="str">
        <f t="shared" si="38"/>
        <v>9.</v>
      </c>
      <c r="AK777" s="251" t="str">
        <f t="shared" si="38"/>
        <v>1.</v>
      </c>
      <c r="AL777" s="251" t="str">
        <f t="shared" si="37"/>
        <v>3.</v>
      </c>
      <c r="AM777" s="251" t="str">
        <f t="shared" si="39"/>
        <v>2.1.1.9.1.3.</v>
      </c>
    </row>
    <row r="778" spans="1:39">
      <c r="A778" s="251">
        <v>2022</v>
      </c>
      <c r="B778" s="251" t="s">
        <v>533</v>
      </c>
      <c r="C778" s="251" t="s">
        <v>534</v>
      </c>
      <c r="D778" s="251" t="s">
        <v>535</v>
      </c>
      <c r="E778" s="251" t="s">
        <v>536</v>
      </c>
      <c r="F778" s="251" t="s">
        <v>491</v>
      </c>
      <c r="G778" s="251" t="s">
        <v>537</v>
      </c>
      <c r="H778" s="251" t="s">
        <v>538</v>
      </c>
      <c r="I778" s="251" t="s">
        <v>706</v>
      </c>
      <c r="J778" s="251" t="s">
        <v>540</v>
      </c>
      <c r="K778" s="251" t="s">
        <v>707</v>
      </c>
      <c r="L778" s="251" t="s">
        <v>542</v>
      </c>
      <c r="M778" s="251" t="s">
        <v>543</v>
      </c>
      <c r="N778" s="251" t="s">
        <v>544</v>
      </c>
      <c r="O778" s="251" t="s">
        <v>730</v>
      </c>
      <c r="P778" s="251" t="s">
        <v>708</v>
      </c>
      <c r="Q778" s="251" t="s">
        <v>709</v>
      </c>
      <c r="R778" s="251">
        <v>188572</v>
      </c>
      <c r="S778" s="251" t="s">
        <v>699</v>
      </c>
      <c r="T778" s="251" t="s">
        <v>700</v>
      </c>
      <c r="U778" s="251" t="s">
        <v>700</v>
      </c>
      <c r="V778" s="251" t="s">
        <v>581</v>
      </c>
      <c r="W778" s="251" t="s">
        <v>582</v>
      </c>
      <c r="X778" s="251" t="s">
        <v>551</v>
      </c>
      <c r="Y778" s="251" t="s">
        <v>552</v>
      </c>
      <c r="Z778" s="251" t="s">
        <v>553</v>
      </c>
      <c r="AA778" s="251" t="s">
        <v>554</v>
      </c>
      <c r="AB778" s="251" t="s">
        <v>557</v>
      </c>
      <c r="AC778" s="251" t="s">
        <v>583</v>
      </c>
      <c r="AD778" s="251" t="s">
        <v>584</v>
      </c>
      <c r="AE778" s="255">
        <v>71236</v>
      </c>
      <c r="AF778" s="251" t="str">
        <f t="shared" si="38"/>
        <v>5.</v>
      </c>
      <c r="AG778" s="251" t="str">
        <f t="shared" si="38"/>
        <v>2.</v>
      </c>
      <c r="AH778" s="251" t="str">
        <f t="shared" si="38"/>
        <v>1.</v>
      </c>
      <c r="AI778" s="251" t="str">
        <f t="shared" si="38"/>
        <v>1.</v>
      </c>
      <c r="AJ778" s="251" t="str">
        <f t="shared" si="38"/>
        <v>9.</v>
      </c>
      <c r="AK778" s="251" t="str">
        <f t="shared" si="38"/>
        <v>2.</v>
      </c>
      <c r="AL778" s="251" t="str">
        <f t="shared" si="37"/>
        <v>1.</v>
      </c>
      <c r="AM778" s="251" t="str">
        <f t="shared" si="39"/>
        <v>2.1.1.9.2.1.</v>
      </c>
    </row>
    <row r="779" spans="1:39">
      <c r="A779" s="251">
        <v>2022</v>
      </c>
      <c r="B779" s="251" t="s">
        <v>533</v>
      </c>
      <c r="C779" s="251" t="s">
        <v>534</v>
      </c>
      <c r="D779" s="251" t="s">
        <v>535</v>
      </c>
      <c r="E779" s="251" t="s">
        <v>536</v>
      </c>
      <c r="F779" s="251" t="s">
        <v>491</v>
      </c>
      <c r="G779" s="251" t="s">
        <v>537</v>
      </c>
      <c r="H779" s="251" t="s">
        <v>538</v>
      </c>
      <c r="I779" s="251" t="s">
        <v>706</v>
      </c>
      <c r="J779" s="251" t="s">
        <v>540</v>
      </c>
      <c r="K779" s="251" t="s">
        <v>707</v>
      </c>
      <c r="L779" s="251" t="s">
        <v>542</v>
      </c>
      <c r="M779" s="251" t="s">
        <v>543</v>
      </c>
      <c r="N779" s="251" t="s">
        <v>544</v>
      </c>
      <c r="O779" s="251" t="s">
        <v>730</v>
      </c>
      <c r="P779" s="251" t="s">
        <v>708</v>
      </c>
      <c r="Q779" s="251" t="s">
        <v>709</v>
      </c>
      <c r="R779" s="251">
        <v>188572</v>
      </c>
      <c r="S779" s="251" t="s">
        <v>699</v>
      </c>
      <c r="T779" s="251" t="s">
        <v>700</v>
      </c>
      <c r="U779" s="251" t="s">
        <v>700</v>
      </c>
      <c r="V779" s="251" t="s">
        <v>581</v>
      </c>
      <c r="W779" s="251" t="s">
        <v>582</v>
      </c>
      <c r="X779" s="251" t="s">
        <v>551</v>
      </c>
      <c r="Y779" s="251" t="s">
        <v>552</v>
      </c>
      <c r="Z779" s="251" t="s">
        <v>553</v>
      </c>
      <c r="AA779" s="251" t="s">
        <v>554</v>
      </c>
      <c r="AB779" s="251" t="s">
        <v>557</v>
      </c>
      <c r="AC779" s="251" t="s">
        <v>585</v>
      </c>
      <c r="AD779" s="251" t="s">
        <v>586</v>
      </c>
      <c r="AE779" s="255">
        <v>10991</v>
      </c>
      <c r="AF779" s="251" t="str">
        <f t="shared" si="38"/>
        <v>5.</v>
      </c>
      <c r="AG779" s="251" t="str">
        <f t="shared" si="38"/>
        <v>2.</v>
      </c>
      <c r="AH779" s="251" t="str">
        <f t="shared" si="38"/>
        <v>1.</v>
      </c>
      <c r="AI779" s="251" t="str">
        <f t="shared" si="38"/>
        <v>1.</v>
      </c>
      <c r="AJ779" s="251" t="str">
        <f t="shared" si="38"/>
        <v>9.</v>
      </c>
      <c r="AK779" s="251" t="str">
        <f t="shared" si="38"/>
        <v>3.</v>
      </c>
      <c r="AL779" s="251" t="str">
        <f t="shared" si="37"/>
        <v>99</v>
      </c>
      <c r="AM779" s="251" t="str">
        <f t="shared" si="39"/>
        <v>2.1.1.9.3.99</v>
      </c>
    </row>
    <row r="780" spans="1:39">
      <c r="A780" s="251">
        <v>2022</v>
      </c>
      <c r="B780" s="251" t="s">
        <v>533</v>
      </c>
      <c r="C780" s="251" t="s">
        <v>534</v>
      </c>
      <c r="D780" s="251" t="s">
        <v>535</v>
      </c>
      <c r="E780" s="251" t="s">
        <v>536</v>
      </c>
      <c r="F780" s="251" t="s">
        <v>491</v>
      </c>
      <c r="G780" s="251" t="s">
        <v>537</v>
      </c>
      <c r="H780" s="251" t="s">
        <v>538</v>
      </c>
      <c r="I780" s="251" t="s">
        <v>706</v>
      </c>
      <c r="J780" s="251" t="s">
        <v>540</v>
      </c>
      <c r="K780" s="251" t="s">
        <v>707</v>
      </c>
      <c r="L780" s="251" t="s">
        <v>542</v>
      </c>
      <c r="M780" s="251" t="s">
        <v>543</v>
      </c>
      <c r="N780" s="251" t="s">
        <v>544</v>
      </c>
      <c r="O780" s="251" t="s">
        <v>730</v>
      </c>
      <c r="P780" s="251" t="s">
        <v>708</v>
      </c>
      <c r="Q780" s="251" t="s">
        <v>709</v>
      </c>
      <c r="R780" s="251">
        <v>188572</v>
      </c>
      <c r="S780" s="251" t="s">
        <v>699</v>
      </c>
      <c r="T780" s="251" t="s">
        <v>700</v>
      </c>
      <c r="U780" s="251" t="s">
        <v>700</v>
      </c>
      <c r="V780" s="251" t="s">
        <v>581</v>
      </c>
      <c r="W780" s="251" t="s">
        <v>582</v>
      </c>
      <c r="X780" s="251" t="s">
        <v>551</v>
      </c>
      <c r="Y780" s="251" t="s">
        <v>552</v>
      </c>
      <c r="Z780" s="251" t="s">
        <v>553</v>
      </c>
      <c r="AA780" s="251" t="s">
        <v>561</v>
      </c>
      <c r="AB780" s="251" t="s">
        <v>562</v>
      </c>
      <c r="AC780" s="251" t="s">
        <v>562</v>
      </c>
      <c r="AD780" s="251" t="s">
        <v>563</v>
      </c>
      <c r="AE780" s="255">
        <v>65944</v>
      </c>
      <c r="AF780" s="251" t="str">
        <f t="shared" si="38"/>
        <v>5.</v>
      </c>
      <c r="AG780" s="251" t="str">
        <f t="shared" si="38"/>
        <v>2.</v>
      </c>
      <c r="AH780" s="251" t="str">
        <f t="shared" si="38"/>
        <v>1.</v>
      </c>
      <c r="AI780" s="251" t="str">
        <f t="shared" si="38"/>
        <v>3.</v>
      </c>
      <c r="AJ780" s="251" t="str">
        <f t="shared" si="38"/>
        <v>1.</v>
      </c>
      <c r="AK780" s="251" t="str">
        <f t="shared" si="38"/>
        <v>1.</v>
      </c>
      <c r="AL780" s="251" t="str">
        <f t="shared" si="37"/>
        <v>5.</v>
      </c>
      <c r="AM780" s="251" t="str">
        <f t="shared" si="39"/>
        <v>2.1.3.1.1.5.</v>
      </c>
    </row>
    <row r="781" spans="1:39">
      <c r="A781" s="251">
        <v>2022</v>
      </c>
      <c r="B781" s="251" t="s">
        <v>533</v>
      </c>
      <c r="C781" s="251" t="s">
        <v>534</v>
      </c>
      <c r="D781" s="251" t="s">
        <v>535</v>
      </c>
      <c r="E781" s="251" t="s">
        <v>536</v>
      </c>
      <c r="F781" s="251" t="s">
        <v>491</v>
      </c>
      <c r="G781" s="251" t="s">
        <v>537</v>
      </c>
      <c r="H781" s="251" t="s">
        <v>538</v>
      </c>
      <c r="I781" s="251" t="s">
        <v>706</v>
      </c>
      <c r="J781" s="251" t="s">
        <v>540</v>
      </c>
      <c r="K781" s="251" t="s">
        <v>707</v>
      </c>
      <c r="L781" s="251" t="s">
        <v>542</v>
      </c>
      <c r="M781" s="251" t="s">
        <v>543</v>
      </c>
      <c r="N781" s="251" t="s">
        <v>544</v>
      </c>
      <c r="O781" s="251" t="s">
        <v>730</v>
      </c>
      <c r="P781" s="251" t="s">
        <v>708</v>
      </c>
      <c r="Q781" s="251" t="s">
        <v>709</v>
      </c>
      <c r="R781" s="251">
        <v>188572</v>
      </c>
      <c r="S781" s="251" t="s">
        <v>699</v>
      </c>
      <c r="T781" s="251" t="s">
        <v>700</v>
      </c>
      <c r="U781" s="251" t="s">
        <v>700</v>
      </c>
      <c r="V781" s="251" t="s">
        <v>581</v>
      </c>
      <c r="W781" s="251" t="s">
        <v>582</v>
      </c>
      <c r="X781" s="251" t="s">
        <v>551</v>
      </c>
      <c r="Y781" s="251" t="s">
        <v>552</v>
      </c>
      <c r="Z781" s="251" t="s">
        <v>564</v>
      </c>
      <c r="AA781" s="251" t="s">
        <v>565</v>
      </c>
      <c r="AB781" s="251" t="s">
        <v>594</v>
      </c>
      <c r="AC781" s="251" t="s">
        <v>595</v>
      </c>
      <c r="AD781" s="251" t="s">
        <v>596</v>
      </c>
      <c r="AE781" s="255">
        <v>855</v>
      </c>
      <c r="AF781" s="251" t="str">
        <f t="shared" si="38"/>
        <v>5.</v>
      </c>
      <c r="AG781" s="251" t="str">
        <f t="shared" si="38"/>
        <v>2.</v>
      </c>
      <c r="AH781" s="251" t="str">
        <f t="shared" si="38"/>
        <v>3.</v>
      </c>
      <c r="AI781" s="251" t="str">
        <f t="shared" si="38"/>
        <v>2.</v>
      </c>
      <c r="AJ781" s="251" t="str">
        <f t="shared" si="38"/>
        <v>1.</v>
      </c>
      <c r="AK781" s="251" t="str">
        <f t="shared" si="38"/>
        <v>2.</v>
      </c>
      <c r="AL781" s="251" t="str">
        <f t="shared" si="37"/>
        <v>99</v>
      </c>
      <c r="AM781" s="251" t="str">
        <f t="shared" si="39"/>
        <v>2.3.2.1.2.99</v>
      </c>
    </row>
    <row r="782" spans="1:39">
      <c r="A782" s="251">
        <v>2022</v>
      </c>
      <c r="B782" s="251" t="s">
        <v>533</v>
      </c>
      <c r="C782" s="251" t="s">
        <v>534</v>
      </c>
      <c r="D782" s="251" t="s">
        <v>535</v>
      </c>
      <c r="E782" s="251" t="s">
        <v>536</v>
      </c>
      <c r="F782" s="251" t="s">
        <v>491</v>
      </c>
      <c r="G782" s="251" t="s">
        <v>537</v>
      </c>
      <c r="H782" s="251" t="s">
        <v>538</v>
      </c>
      <c r="I782" s="251" t="s">
        <v>706</v>
      </c>
      <c r="J782" s="251" t="s">
        <v>540</v>
      </c>
      <c r="K782" s="251" t="s">
        <v>707</v>
      </c>
      <c r="L782" s="251" t="s">
        <v>542</v>
      </c>
      <c r="M782" s="251" t="s">
        <v>543</v>
      </c>
      <c r="N782" s="251" t="s">
        <v>544</v>
      </c>
      <c r="O782" s="251" t="s">
        <v>730</v>
      </c>
      <c r="P782" s="251" t="s">
        <v>708</v>
      </c>
      <c r="Q782" s="251" t="s">
        <v>709</v>
      </c>
      <c r="R782" s="251">
        <v>188572</v>
      </c>
      <c r="S782" s="251" t="s">
        <v>699</v>
      </c>
      <c r="T782" s="251" t="s">
        <v>700</v>
      </c>
      <c r="U782" s="251" t="s">
        <v>700</v>
      </c>
      <c r="V782" s="251" t="s">
        <v>581</v>
      </c>
      <c r="W782" s="251" t="s">
        <v>582</v>
      </c>
      <c r="X782" s="251" t="s">
        <v>551</v>
      </c>
      <c r="Y782" s="251" t="s">
        <v>552</v>
      </c>
      <c r="Z782" s="251" t="s">
        <v>564</v>
      </c>
      <c r="AA782" s="251" t="s">
        <v>565</v>
      </c>
      <c r="AB782" s="251" t="s">
        <v>566</v>
      </c>
      <c r="AC782" s="251" t="s">
        <v>600</v>
      </c>
      <c r="AD782" s="251" t="s">
        <v>601</v>
      </c>
      <c r="AE782" s="255">
        <v>1439</v>
      </c>
      <c r="AF782" s="251" t="str">
        <f t="shared" si="38"/>
        <v>5.</v>
      </c>
      <c r="AG782" s="251" t="str">
        <f t="shared" si="38"/>
        <v>2.</v>
      </c>
      <c r="AH782" s="251" t="str">
        <f t="shared" si="38"/>
        <v>3.</v>
      </c>
      <c r="AI782" s="251" t="str">
        <f t="shared" si="38"/>
        <v>2.</v>
      </c>
      <c r="AJ782" s="251" t="str">
        <f t="shared" si="38"/>
        <v>2.</v>
      </c>
      <c r="AK782" s="251" t="str">
        <f t="shared" si="38"/>
        <v>2.</v>
      </c>
      <c r="AL782" s="251" t="str">
        <f t="shared" si="37"/>
        <v>1.</v>
      </c>
      <c r="AM782" s="251" t="str">
        <f t="shared" si="39"/>
        <v>2.3.2.2.2.1.</v>
      </c>
    </row>
    <row r="783" spans="1:39">
      <c r="A783" s="251">
        <v>2022</v>
      </c>
      <c r="B783" s="251" t="s">
        <v>533</v>
      </c>
      <c r="C783" s="251" t="s">
        <v>534</v>
      </c>
      <c r="D783" s="251" t="s">
        <v>535</v>
      </c>
      <c r="E783" s="251" t="s">
        <v>536</v>
      </c>
      <c r="F783" s="251" t="s">
        <v>491</v>
      </c>
      <c r="G783" s="251" t="s">
        <v>537</v>
      </c>
      <c r="H783" s="251" t="s">
        <v>538</v>
      </c>
      <c r="I783" s="251" t="s">
        <v>706</v>
      </c>
      <c r="J783" s="251" t="s">
        <v>540</v>
      </c>
      <c r="K783" s="251" t="s">
        <v>707</v>
      </c>
      <c r="L783" s="251" t="s">
        <v>542</v>
      </c>
      <c r="M783" s="251" t="s">
        <v>543</v>
      </c>
      <c r="N783" s="251" t="s">
        <v>544</v>
      </c>
      <c r="O783" s="251" t="s">
        <v>730</v>
      </c>
      <c r="P783" s="251" t="s">
        <v>708</v>
      </c>
      <c r="Q783" s="251" t="s">
        <v>709</v>
      </c>
      <c r="R783" s="251">
        <v>188572</v>
      </c>
      <c r="S783" s="251" t="s">
        <v>699</v>
      </c>
      <c r="T783" s="251" t="s">
        <v>700</v>
      </c>
      <c r="U783" s="251" t="s">
        <v>700</v>
      </c>
      <c r="V783" s="251" t="s">
        <v>581</v>
      </c>
      <c r="W783" s="251" t="s">
        <v>582</v>
      </c>
      <c r="X783" s="251" t="s">
        <v>551</v>
      </c>
      <c r="Y783" s="251" t="s">
        <v>552</v>
      </c>
      <c r="Z783" s="251" t="s">
        <v>564</v>
      </c>
      <c r="AA783" s="251" t="s">
        <v>565</v>
      </c>
      <c r="AB783" s="251" t="s">
        <v>566</v>
      </c>
      <c r="AC783" s="251" t="s">
        <v>600</v>
      </c>
      <c r="AD783" s="251" t="s">
        <v>602</v>
      </c>
      <c r="AE783" s="255">
        <v>5392</v>
      </c>
      <c r="AF783" s="251" t="str">
        <f t="shared" si="38"/>
        <v>5.</v>
      </c>
      <c r="AG783" s="251" t="str">
        <f t="shared" si="38"/>
        <v>2.</v>
      </c>
      <c r="AH783" s="251" t="str">
        <f t="shared" si="38"/>
        <v>3.</v>
      </c>
      <c r="AI783" s="251" t="str">
        <f t="shared" si="38"/>
        <v>2.</v>
      </c>
      <c r="AJ783" s="251" t="str">
        <f t="shared" si="38"/>
        <v>2.</v>
      </c>
      <c r="AK783" s="251" t="str">
        <f t="shared" si="38"/>
        <v>2.</v>
      </c>
      <c r="AL783" s="251" t="str">
        <f t="shared" si="37"/>
        <v>2.</v>
      </c>
      <c r="AM783" s="251" t="str">
        <f t="shared" si="39"/>
        <v>2.3.2.2.2.2.</v>
      </c>
    </row>
    <row r="784" spans="1:39">
      <c r="A784" s="251">
        <v>2022</v>
      </c>
      <c r="B784" s="251" t="s">
        <v>533</v>
      </c>
      <c r="C784" s="251" t="s">
        <v>534</v>
      </c>
      <c r="D784" s="251" t="s">
        <v>535</v>
      </c>
      <c r="E784" s="251" t="s">
        <v>536</v>
      </c>
      <c r="F784" s="251" t="s">
        <v>491</v>
      </c>
      <c r="G784" s="251" t="s">
        <v>537</v>
      </c>
      <c r="H784" s="251" t="s">
        <v>538</v>
      </c>
      <c r="I784" s="251" t="s">
        <v>706</v>
      </c>
      <c r="J784" s="251" t="s">
        <v>540</v>
      </c>
      <c r="K784" s="251" t="s">
        <v>707</v>
      </c>
      <c r="L784" s="251" t="s">
        <v>542</v>
      </c>
      <c r="M784" s="251" t="s">
        <v>543</v>
      </c>
      <c r="N784" s="251" t="s">
        <v>544</v>
      </c>
      <c r="O784" s="251" t="s">
        <v>730</v>
      </c>
      <c r="P784" s="251" t="s">
        <v>708</v>
      </c>
      <c r="Q784" s="251" t="s">
        <v>709</v>
      </c>
      <c r="R784" s="251">
        <v>188572</v>
      </c>
      <c r="S784" s="251" t="s">
        <v>699</v>
      </c>
      <c r="T784" s="251" t="s">
        <v>700</v>
      </c>
      <c r="U784" s="251" t="s">
        <v>700</v>
      </c>
      <c r="V784" s="251" t="s">
        <v>581</v>
      </c>
      <c r="W784" s="251" t="s">
        <v>582</v>
      </c>
      <c r="X784" s="251" t="s">
        <v>551</v>
      </c>
      <c r="Y784" s="251" t="s">
        <v>552</v>
      </c>
      <c r="Z784" s="251" t="s">
        <v>564</v>
      </c>
      <c r="AA784" s="251" t="s">
        <v>565</v>
      </c>
      <c r="AB784" s="251" t="s">
        <v>569</v>
      </c>
      <c r="AC784" s="251" t="s">
        <v>570</v>
      </c>
      <c r="AD784" s="251" t="s">
        <v>603</v>
      </c>
      <c r="AE784" s="255">
        <v>182175</v>
      </c>
      <c r="AF784" s="251" t="str">
        <f t="shared" si="38"/>
        <v>5.</v>
      </c>
      <c r="AG784" s="251" t="str">
        <f t="shared" si="38"/>
        <v>2.</v>
      </c>
      <c r="AH784" s="251" t="str">
        <f t="shared" si="38"/>
        <v>3.</v>
      </c>
      <c r="AI784" s="251" t="str">
        <f t="shared" si="38"/>
        <v>2.</v>
      </c>
      <c r="AJ784" s="251" t="str">
        <f t="shared" si="38"/>
        <v>3.</v>
      </c>
      <c r="AK784" s="251" t="str">
        <f t="shared" si="38"/>
        <v>1.</v>
      </c>
      <c r="AL784" s="251" t="str">
        <f t="shared" si="37"/>
        <v>1.</v>
      </c>
      <c r="AM784" s="251" t="str">
        <f t="shared" si="39"/>
        <v>2.3.2.3.1.1.</v>
      </c>
    </row>
    <row r="785" spans="1:39">
      <c r="A785" s="251">
        <v>2022</v>
      </c>
      <c r="B785" s="251" t="s">
        <v>533</v>
      </c>
      <c r="C785" s="251" t="s">
        <v>534</v>
      </c>
      <c r="D785" s="251" t="s">
        <v>535</v>
      </c>
      <c r="E785" s="251" t="s">
        <v>536</v>
      </c>
      <c r="F785" s="251" t="s">
        <v>491</v>
      </c>
      <c r="G785" s="251" t="s">
        <v>537</v>
      </c>
      <c r="H785" s="251" t="s">
        <v>538</v>
      </c>
      <c r="I785" s="251" t="s">
        <v>706</v>
      </c>
      <c r="J785" s="251" t="s">
        <v>540</v>
      </c>
      <c r="K785" s="251" t="s">
        <v>707</v>
      </c>
      <c r="L785" s="251" t="s">
        <v>542</v>
      </c>
      <c r="M785" s="251" t="s">
        <v>543</v>
      </c>
      <c r="N785" s="251" t="s">
        <v>544</v>
      </c>
      <c r="O785" s="251" t="s">
        <v>730</v>
      </c>
      <c r="P785" s="251" t="s">
        <v>708</v>
      </c>
      <c r="Q785" s="251" t="s">
        <v>709</v>
      </c>
      <c r="R785" s="251">
        <v>188572</v>
      </c>
      <c r="S785" s="251" t="s">
        <v>699</v>
      </c>
      <c r="T785" s="251" t="s">
        <v>700</v>
      </c>
      <c r="U785" s="251" t="s">
        <v>700</v>
      </c>
      <c r="V785" s="251" t="s">
        <v>581</v>
      </c>
      <c r="W785" s="251" t="s">
        <v>582</v>
      </c>
      <c r="X785" s="251" t="s">
        <v>551</v>
      </c>
      <c r="Y785" s="251" t="s">
        <v>552</v>
      </c>
      <c r="Z785" s="251" t="s">
        <v>564</v>
      </c>
      <c r="AA785" s="251" t="s">
        <v>565</v>
      </c>
      <c r="AB785" s="251" t="s">
        <v>569</v>
      </c>
      <c r="AC785" s="251" t="s">
        <v>570</v>
      </c>
      <c r="AD785" s="251" t="s">
        <v>571</v>
      </c>
      <c r="AE785" s="255">
        <v>579792</v>
      </c>
      <c r="AF785" s="251" t="str">
        <f t="shared" si="38"/>
        <v>5.</v>
      </c>
      <c r="AG785" s="251" t="str">
        <f t="shared" si="38"/>
        <v>2.</v>
      </c>
      <c r="AH785" s="251" t="str">
        <f t="shared" si="38"/>
        <v>3.</v>
      </c>
      <c r="AI785" s="251" t="str">
        <f t="shared" ref="AI785:AL848" si="40">LEFT(AA785,2)</f>
        <v>2.</v>
      </c>
      <c r="AJ785" s="251" t="str">
        <f t="shared" si="40"/>
        <v>3.</v>
      </c>
      <c r="AK785" s="251" t="str">
        <f t="shared" si="40"/>
        <v>1.</v>
      </c>
      <c r="AL785" s="251" t="str">
        <f t="shared" si="37"/>
        <v>2.</v>
      </c>
      <c r="AM785" s="251" t="str">
        <f t="shared" si="39"/>
        <v>2.3.2.3.1.2.</v>
      </c>
    </row>
    <row r="786" spans="1:39">
      <c r="A786" s="251">
        <v>2022</v>
      </c>
      <c r="B786" s="251" t="s">
        <v>533</v>
      </c>
      <c r="C786" s="251" t="s">
        <v>534</v>
      </c>
      <c r="D786" s="251" t="s">
        <v>535</v>
      </c>
      <c r="E786" s="251" t="s">
        <v>536</v>
      </c>
      <c r="F786" s="251" t="s">
        <v>491</v>
      </c>
      <c r="G786" s="251" t="s">
        <v>537</v>
      </c>
      <c r="H786" s="251" t="s">
        <v>538</v>
      </c>
      <c r="I786" s="251" t="s">
        <v>706</v>
      </c>
      <c r="J786" s="251" t="s">
        <v>540</v>
      </c>
      <c r="K786" s="251" t="s">
        <v>707</v>
      </c>
      <c r="L786" s="251" t="s">
        <v>542</v>
      </c>
      <c r="M786" s="251" t="s">
        <v>543</v>
      </c>
      <c r="N786" s="251" t="s">
        <v>544</v>
      </c>
      <c r="O786" s="251" t="s">
        <v>730</v>
      </c>
      <c r="P786" s="251" t="s">
        <v>708</v>
      </c>
      <c r="Q786" s="251" t="s">
        <v>709</v>
      </c>
      <c r="R786" s="251">
        <v>188572</v>
      </c>
      <c r="S786" s="251" t="s">
        <v>699</v>
      </c>
      <c r="T786" s="251" t="s">
        <v>700</v>
      </c>
      <c r="U786" s="251" t="s">
        <v>700</v>
      </c>
      <c r="V786" s="251" t="s">
        <v>581</v>
      </c>
      <c r="W786" s="251" t="s">
        <v>582</v>
      </c>
      <c r="X786" s="251" t="s">
        <v>551</v>
      </c>
      <c r="Y786" s="251" t="s">
        <v>552</v>
      </c>
      <c r="Z786" s="251" t="s">
        <v>564</v>
      </c>
      <c r="AA786" s="251" t="s">
        <v>565</v>
      </c>
      <c r="AB786" s="251" t="s">
        <v>572</v>
      </c>
      <c r="AC786" s="251" t="s">
        <v>573</v>
      </c>
      <c r="AD786" s="251" t="s">
        <v>574</v>
      </c>
      <c r="AE786" s="255">
        <v>161550</v>
      </c>
      <c r="AF786" s="251" t="str">
        <f t="shared" ref="AF786:AL849" si="41">LEFT(X786,2)</f>
        <v>5.</v>
      </c>
      <c r="AG786" s="251" t="str">
        <f t="shared" si="41"/>
        <v>2.</v>
      </c>
      <c r="AH786" s="251" t="str">
        <f t="shared" si="41"/>
        <v>3.</v>
      </c>
      <c r="AI786" s="251" t="str">
        <f t="shared" si="40"/>
        <v>2.</v>
      </c>
      <c r="AJ786" s="251" t="str">
        <f t="shared" si="40"/>
        <v>5.</v>
      </c>
      <c r="AK786" s="251" t="str">
        <f t="shared" si="40"/>
        <v>1.</v>
      </c>
      <c r="AL786" s="251" t="str">
        <f t="shared" si="37"/>
        <v>1.</v>
      </c>
      <c r="AM786" s="251" t="str">
        <f t="shared" si="39"/>
        <v>2.3.2.5.1.1.</v>
      </c>
    </row>
    <row r="787" spans="1:39">
      <c r="A787" s="251">
        <v>2022</v>
      </c>
      <c r="B787" s="251" t="s">
        <v>533</v>
      </c>
      <c r="C787" s="251" t="s">
        <v>534</v>
      </c>
      <c r="D787" s="251" t="s">
        <v>535</v>
      </c>
      <c r="E787" s="251" t="s">
        <v>536</v>
      </c>
      <c r="F787" s="251" t="s">
        <v>491</v>
      </c>
      <c r="G787" s="251" t="s">
        <v>537</v>
      </c>
      <c r="H787" s="251" t="s">
        <v>538</v>
      </c>
      <c r="I787" s="251" t="s">
        <v>706</v>
      </c>
      <c r="J787" s="251" t="s">
        <v>540</v>
      </c>
      <c r="K787" s="251" t="s">
        <v>707</v>
      </c>
      <c r="L787" s="251" t="s">
        <v>542</v>
      </c>
      <c r="M787" s="251" t="s">
        <v>543</v>
      </c>
      <c r="N787" s="251" t="s">
        <v>544</v>
      </c>
      <c r="O787" s="251" t="s">
        <v>730</v>
      </c>
      <c r="P787" s="251" t="s">
        <v>708</v>
      </c>
      <c r="Q787" s="251" t="s">
        <v>709</v>
      </c>
      <c r="R787" s="251">
        <v>188572</v>
      </c>
      <c r="S787" s="251" t="s">
        <v>699</v>
      </c>
      <c r="T787" s="251" t="s">
        <v>700</v>
      </c>
      <c r="U787" s="251" t="s">
        <v>700</v>
      </c>
      <c r="V787" s="251" t="s">
        <v>581</v>
      </c>
      <c r="W787" s="251" t="s">
        <v>582</v>
      </c>
      <c r="X787" s="251" t="s">
        <v>551</v>
      </c>
      <c r="Y787" s="251" t="s">
        <v>552</v>
      </c>
      <c r="Z787" s="251" t="s">
        <v>564</v>
      </c>
      <c r="AA787" s="251" t="s">
        <v>565</v>
      </c>
      <c r="AB787" s="251" t="s">
        <v>575</v>
      </c>
      <c r="AC787" s="251" t="s">
        <v>576</v>
      </c>
      <c r="AD787" s="251" t="s">
        <v>610</v>
      </c>
      <c r="AE787" s="255">
        <v>2476</v>
      </c>
      <c r="AF787" s="251" t="str">
        <f t="shared" si="41"/>
        <v>5.</v>
      </c>
      <c r="AG787" s="251" t="str">
        <f t="shared" si="41"/>
        <v>2.</v>
      </c>
      <c r="AH787" s="251" t="str">
        <f t="shared" si="41"/>
        <v>3.</v>
      </c>
      <c r="AI787" s="251" t="str">
        <f t="shared" si="40"/>
        <v>2.</v>
      </c>
      <c r="AJ787" s="251" t="str">
        <f t="shared" si="40"/>
        <v>6.</v>
      </c>
      <c r="AK787" s="251" t="str">
        <f t="shared" si="40"/>
        <v>3.</v>
      </c>
      <c r="AL787" s="251" t="str">
        <f t="shared" si="37"/>
        <v>2.</v>
      </c>
      <c r="AM787" s="251" t="str">
        <f t="shared" si="39"/>
        <v>2.3.2.6.3.2.</v>
      </c>
    </row>
    <row r="788" spans="1:39">
      <c r="A788" s="251">
        <v>2022</v>
      </c>
      <c r="B788" s="251" t="s">
        <v>533</v>
      </c>
      <c r="C788" s="251" t="s">
        <v>534</v>
      </c>
      <c r="D788" s="251" t="s">
        <v>535</v>
      </c>
      <c r="E788" s="251" t="s">
        <v>536</v>
      </c>
      <c r="F788" s="251" t="s">
        <v>491</v>
      </c>
      <c r="G788" s="251" t="s">
        <v>537</v>
      </c>
      <c r="H788" s="251" t="s">
        <v>538</v>
      </c>
      <c r="I788" s="251" t="s">
        <v>706</v>
      </c>
      <c r="J788" s="251" t="s">
        <v>540</v>
      </c>
      <c r="K788" s="251" t="s">
        <v>707</v>
      </c>
      <c r="L788" s="251" t="s">
        <v>542</v>
      </c>
      <c r="M788" s="251" t="s">
        <v>543</v>
      </c>
      <c r="N788" s="251" t="s">
        <v>544</v>
      </c>
      <c r="O788" s="251" t="s">
        <v>730</v>
      </c>
      <c r="P788" s="251" t="s">
        <v>708</v>
      </c>
      <c r="Q788" s="251" t="s">
        <v>709</v>
      </c>
      <c r="R788" s="251">
        <v>188572</v>
      </c>
      <c r="S788" s="251" t="s">
        <v>699</v>
      </c>
      <c r="T788" s="251" t="s">
        <v>700</v>
      </c>
      <c r="U788" s="251" t="s">
        <v>700</v>
      </c>
      <c r="V788" s="251" t="s">
        <v>581</v>
      </c>
      <c r="W788" s="251" t="s">
        <v>582</v>
      </c>
      <c r="X788" s="251" t="s">
        <v>551</v>
      </c>
      <c r="Y788" s="251" t="s">
        <v>552</v>
      </c>
      <c r="Z788" s="251" t="s">
        <v>564</v>
      </c>
      <c r="AA788" s="251" t="s">
        <v>565</v>
      </c>
      <c r="AB788" s="251" t="s">
        <v>575</v>
      </c>
      <c r="AC788" s="251" t="s">
        <v>576</v>
      </c>
      <c r="AD788" s="251" t="s">
        <v>611</v>
      </c>
      <c r="AE788" s="255">
        <v>220</v>
      </c>
      <c r="AF788" s="251" t="str">
        <f t="shared" si="41"/>
        <v>5.</v>
      </c>
      <c r="AG788" s="251" t="str">
        <f t="shared" si="41"/>
        <v>2.</v>
      </c>
      <c r="AH788" s="251" t="str">
        <f t="shared" si="41"/>
        <v>3.</v>
      </c>
      <c r="AI788" s="251" t="str">
        <f t="shared" si="40"/>
        <v>2.</v>
      </c>
      <c r="AJ788" s="251" t="str">
        <f t="shared" si="40"/>
        <v>6.</v>
      </c>
      <c r="AK788" s="251" t="str">
        <f t="shared" si="40"/>
        <v>3.</v>
      </c>
      <c r="AL788" s="251" t="str">
        <f t="shared" si="37"/>
        <v>3.</v>
      </c>
      <c r="AM788" s="251" t="str">
        <f t="shared" si="39"/>
        <v>2.3.2.6.3.3.</v>
      </c>
    </row>
    <row r="789" spans="1:39">
      <c r="A789" s="251">
        <v>2022</v>
      </c>
      <c r="B789" s="251" t="s">
        <v>533</v>
      </c>
      <c r="C789" s="251" t="s">
        <v>534</v>
      </c>
      <c r="D789" s="251" t="s">
        <v>535</v>
      </c>
      <c r="E789" s="251" t="s">
        <v>536</v>
      </c>
      <c r="F789" s="251" t="s">
        <v>491</v>
      </c>
      <c r="G789" s="251" t="s">
        <v>537</v>
      </c>
      <c r="H789" s="251" t="s">
        <v>538</v>
      </c>
      <c r="I789" s="251" t="s">
        <v>706</v>
      </c>
      <c r="J789" s="251" t="s">
        <v>540</v>
      </c>
      <c r="K789" s="251" t="s">
        <v>707</v>
      </c>
      <c r="L789" s="251" t="s">
        <v>542</v>
      </c>
      <c r="M789" s="251" t="s">
        <v>543</v>
      </c>
      <c r="N789" s="251" t="s">
        <v>544</v>
      </c>
      <c r="O789" s="251" t="s">
        <v>730</v>
      </c>
      <c r="P789" s="251" t="s">
        <v>708</v>
      </c>
      <c r="Q789" s="251" t="s">
        <v>709</v>
      </c>
      <c r="R789" s="251">
        <v>188572</v>
      </c>
      <c r="S789" s="251" t="s">
        <v>699</v>
      </c>
      <c r="T789" s="251" t="s">
        <v>700</v>
      </c>
      <c r="U789" s="251" t="s">
        <v>700</v>
      </c>
      <c r="V789" s="251" t="s">
        <v>581</v>
      </c>
      <c r="W789" s="251" t="s">
        <v>582</v>
      </c>
      <c r="X789" s="251" t="s">
        <v>551</v>
      </c>
      <c r="Y789" s="251" t="s">
        <v>552</v>
      </c>
      <c r="Z789" s="251" t="s">
        <v>564</v>
      </c>
      <c r="AA789" s="251" t="s">
        <v>565</v>
      </c>
      <c r="AB789" s="251" t="s">
        <v>575</v>
      </c>
      <c r="AC789" s="251" t="s">
        <v>576</v>
      </c>
      <c r="AD789" s="251" t="s">
        <v>577</v>
      </c>
      <c r="AE789" s="255">
        <v>6721</v>
      </c>
      <c r="AF789" s="251" t="str">
        <f t="shared" si="41"/>
        <v>5.</v>
      </c>
      <c r="AG789" s="251" t="str">
        <f t="shared" si="41"/>
        <v>2.</v>
      </c>
      <c r="AH789" s="251" t="str">
        <f t="shared" si="41"/>
        <v>3.</v>
      </c>
      <c r="AI789" s="251" t="str">
        <f t="shared" si="40"/>
        <v>2.</v>
      </c>
      <c r="AJ789" s="251" t="str">
        <f t="shared" si="40"/>
        <v>6.</v>
      </c>
      <c r="AK789" s="251" t="str">
        <f t="shared" si="40"/>
        <v>3.</v>
      </c>
      <c r="AL789" s="251" t="str">
        <f t="shared" si="37"/>
        <v>4.</v>
      </c>
      <c r="AM789" s="251" t="str">
        <f t="shared" si="39"/>
        <v>2.3.2.6.3.4.</v>
      </c>
    </row>
    <row r="790" spans="1:39">
      <c r="A790" s="251">
        <v>2022</v>
      </c>
      <c r="B790" s="251" t="s">
        <v>533</v>
      </c>
      <c r="C790" s="251" t="s">
        <v>534</v>
      </c>
      <c r="D790" s="251" t="s">
        <v>535</v>
      </c>
      <c r="E790" s="251" t="s">
        <v>536</v>
      </c>
      <c r="F790" s="251" t="s">
        <v>491</v>
      </c>
      <c r="G790" s="251" t="s">
        <v>537</v>
      </c>
      <c r="H790" s="251" t="s">
        <v>538</v>
      </c>
      <c r="I790" s="251" t="s">
        <v>706</v>
      </c>
      <c r="J790" s="251" t="s">
        <v>540</v>
      </c>
      <c r="K790" s="251" t="s">
        <v>707</v>
      </c>
      <c r="L790" s="251" t="s">
        <v>542</v>
      </c>
      <c r="M790" s="251" t="s">
        <v>543</v>
      </c>
      <c r="N790" s="251" t="s">
        <v>544</v>
      </c>
      <c r="O790" s="251" t="s">
        <v>730</v>
      </c>
      <c r="P790" s="251" t="s">
        <v>708</v>
      </c>
      <c r="Q790" s="251" t="s">
        <v>709</v>
      </c>
      <c r="R790" s="251">
        <v>188572</v>
      </c>
      <c r="S790" s="251" t="s">
        <v>699</v>
      </c>
      <c r="T790" s="251" t="s">
        <v>700</v>
      </c>
      <c r="U790" s="251" t="s">
        <v>700</v>
      </c>
      <c r="V790" s="251" t="s">
        <v>581</v>
      </c>
      <c r="W790" s="251" t="s">
        <v>582</v>
      </c>
      <c r="X790" s="251" t="s">
        <v>551</v>
      </c>
      <c r="Y790" s="251" t="s">
        <v>552</v>
      </c>
      <c r="Z790" s="251" t="s">
        <v>564</v>
      </c>
      <c r="AA790" s="251" t="s">
        <v>565</v>
      </c>
      <c r="AB790" s="251" t="s">
        <v>575</v>
      </c>
      <c r="AC790" s="251" t="s">
        <v>576</v>
      </c>
      <c r="AD790" s="251" t="s">
        <v>612</v>
      </c>
      <c r="AE790" s="255">
        <v>3406</v>
      </c>
      <c r="AF790" s="251" t="str">
        <f t="shared" si="41"/>
        <v>5.</v>
      </c>
      <c r="AG790" s="251" t="str">
        <f t="shared" si="41"/>
        <v>2.</v>
      </c>
      <c r="AH790" s="251" t="str">
        <f t="shared" si="41"/>
        <v>3.</v>
      </c>
      <c r="AI790" s="251" t="str">
        <f t="shared" si="40"/>
        <v>2.</v>
      </c>
      <c r="AJ790" s="251" t="str">
        <f t="shared" si="40"/>
        <v>6.</v>
      </c>
      <c r="AK790" s="251" t="str">
        <f t="shared" si="40"/>
        <v>3.</v>
      </c>
      <c r="AL790" s="251" t="str">
        <f t="shared" si="37"/>
        <v>99</v>
      </c>
      <c r="AM790" s="251" t="str">
        <f t="shared" si="39"/>
        <v>2.3.2.6.3.99</v>
      </c>
    </row>
    <row r="791" spans="1:39">
      <c r="A791" s="251">
        <v>2022</v>
      </c>
      <c r="B791" s="251" t="s">
        <v>533</v>
      </c>
      <c r="C791" s="251" t="s">
        <v>534</v>
      </c>
      <c r="D791" s="251" t="s">
        <v>535</v>
      </c>
      <c r="E791" s="251" t="s">
        <v>536</v>
      </c>
      <c r="F791" s="251" t="s">
        <v>491</v>
      </c>
      <c r="G791" s="251" t="s">
        <v>537</v>
      </c>
      <c r="H791" s="251" t="s">
        <v>538</v>
      </c>
      <c r="I791" s="251" t="s">
        <v>706</v>
      </c>
      <c r="J791" s="251" t="s">
        <v>540</v>
      </c>
      <c r="K791" s="251" t="s">
        <v>707</v>
      </c>
      <c r="L791" s="251" t="s">
        <v>542</v>
      </c>
      <c r="M791" s="251" t="s">
        <v>543</v>
      </c>
      <c r="N791" s="251" t="s">
        <v>544</v>
      </c>
      <c r="O791" s="251" t="s">
        <v>730</v>
      </c>
      <c r="P791" s="251" t="s">
        <v>708</v>
      </c>
      <c r="Q791" s="251" t="s">
        <v>709</v>
      </c>
      <c r="R791" s="251">
        <v>188572</v>
      </c>
      <c r="S791" s="251" t="s">
        <v>699</v>
      </c>
      <c r="T791" s="251" t="s">
        <v>700</v>
      </c>
      <c r="U791" s="251" t="s">
        <v>700</v>
      </c>
      <c r="V791" s="251" t="s">
        <v>581</v>
      </c>
      <c r="W791" s="251" t="s">
        <v>582</v>
      </c>
      <c r="X791" s="251" t="s">
        <v>551</v>
      </c>
      <c r="Y791" s="251" t="s">
        <v>552</v>
      </c>
      <c r="Z791" s="251" t="s">
        <v>564</v>
      </c>
      <c r="AA791" s="251" t="s">
        <v>565</v>
      </c>
      <c r="AB791" s="251" t="s">
        <v>613</v>
      </c>
      <c r="AC791" s="251" t="s">
        <v>614</v>
      </c>
      <c r="AD791" s="251" t="s">
        <v>614</v>
      </c>
      <c r="AE791" s="255">
        <v>661397</v>
      </c>
      <c r="AF791" s="251" t="str">
        <f t="shared" si="41"/>
        <v>5.</v>
      </c>
      <c r="AG791" s="251" t="str">
        <f t="shared" si="41"/>
        <v>2.</v>
      </c>
      <c r="AH791" s="251" t="str">
        <f t="shared" si="41"/>
        <v>3.</v>
      </c>
      <c r="AI791" s="251" t="str">
        <f t="shared" si="40"/>
        <v>2.</v>
      </c>
      <c r="AJ791" s="251" t="str">
        <f t="shared" si="40"/>
        <v>8.</v>
      </c>
      <c r="AK791" s="251" t="str">
        <f t="shared" si="40"/>
        <v>1.</v>
      </c>
      <c r="AL791" s="251" t="str">
        <f t="shared" si="37"/>
        <v>1.</v>
      </c>
      <c r="AM791" s="251" t="str">
        <f t="shared" si="39"/>
        <v>2.3.2.8.1.1.</v>
      </c>
    </row>
    <row r="792" spans="1:39">
      <c r="A792" s="251">
        <v>2022</v>
      </c>
      <c r="B792" s="251" t="s">
        <v>533</v>
      </c>
      <c r="C792" s="251" t="s">
        <v>534</v>
      </c>
      <c r="D792" s="251" t="s">
        <v>535</v>
      </c>
      <c r="E792" s="251" t="s">
        <v>536</v>
      </c>
      <c r="F792" s="251" t="s">
        <v>491</v>
      </c>
      <c r="G792" s="251" t="s">
        <v>537</v>
      </c>
      <c r="H792" s="251" t="s">
        <v>538</v>
      </c>
      <c r="I792" s="251" t="s">
        <v>706</v>
      </c>
      <c r="J792" s="251" t="s">
        <v>540</v>
      </c>
      <c r="K792" s="251" t="s">
        <v>707</v>
      </c>
      <c r="L792" s="251" t="s">
        <v>542</v>
      </c>
      <c r="M792" s="251" t="s">
        <v>543</v>
      </c>
      <c r="N792" s="251" t="s">
        <v>544</v>
      </c>
      <c r="O792" s="251" t="s">
        <v>730</v>
      </c>
      <c r="P792" s="251" t="s">
        <v>708</v>
      </c>
      <c r="Q792" s="251" t="s">
        <v>709</v>
      </c>
      <c r="R792" s="251">
        <v>188572</v>
      </c>
      <c r="S792" s="251" t="s">
        <v>699</v>
      </c>
      <c r="T792" s="251" t="s">
        <v>700</v>
      </c>
      <c r="U792" s="251" t="s">
        <v>700</v>
      </c>
      <c r="V792" s="251" t="s">
        <v>581</v>
      </c>
      <c r="W792" s="251" t="s">
        <v>582</v>
      </c>
      <c r="X792" s="251" t="s">
        <v>551</v>
      </c>
      <c r="Y792" s="251" t="s">
        <v>552</v>
      </c>
      <c r="Z792" s="251" t="s">
        <v>564</v>
      </c>
      <c r="AA792" s="251" t="s">
        <v>565</v>
      </c>
      <c r="AB792" s="251" t="s">
        <v>613</v>
      </c>
      <c r="AC792" s="251" t="s">
        <v>614</v>
      </c>
      <c r="AD792" s="251" t="s">
        <v>615</v>
      </c>
      <c r="AE792" s="255">
        <v>54355</v>
      </c>
      <c r="AF792" s="251" t="str">
        <f t="shared" si="41"/>
        <v>5.</v>
      </c>
      <c r="AG792" s="251" t="str">
        <f t="shared" si="41"/>
        <v>2.</v>
      </c>
      <c r="AH792" s="251" t="str">
        <f t="shared" si="41"/>
        <v>3.</v>
      </c>
      <c r="AI792" s="251" t="str">
        <f t="shared" si="40"/>
        <v>2.</v>
      </c>
      <c r="AJ792" s="251" t="str">
        <f t="shared" si="40"/>
        <v>8.</v>
      </c>
      <c r="AK792" s="251" t="str">
        <f t="shared" si="40"/>
        <v>1.</v>
      </c>
      <c r="AL792" s="251" t="str">
        <f t="shared" si="37"/>
        <v>2.</v>
      </c>
      <c r="AM792" s="251" t="str">
        <f t="shared" si="39"/>
        <v>2.3.2.8.1.2.</v>
      </c>
    </row>
    <row r="793" spans="1:39">
      <c r="A793" s="251">
        <v>2022</v>
      </c>
      <c r="B793" s="251" t="s">
        <v>533</v>
      </c>
      <c r="C793" s="251" t="s">
        <v>534</v>
      </c>
      <c r="D793" s="251" t="s">
        <v>535</v>
      </c>
      <c r="E793" s="251" t="s">
        <v>536</v>
      </c>
      <c r="F793" s="251" t="s">
        <v>491</v>
      </c>
      <c r="G793" s="251" t="s">
        <v>537</v>
      </c>
      <c r="H793" s="251" t="s">
        <v>538</v>
      </c>
      <c r="I793" s="251" t="s">
        <v>706</v>
      </c>
      <c r="J793" s="251" t="s">
        <v>540</v>
      </c>
      <c r="K793" s="251" t="s">
        <v>707</v>
      </c>
      <c r="L793" s="251" t="s">
        <v>542</v>
      </c>
      <c r="M793" s="251" t="s">
        <v>543</v>
      </c>
      <c r="N793" s="251" t="s">
        <v>544</v>
      </c>
      <c r="O793" s="251" t="s">
        <v>730</v>
      </c>
      <c r="P793" s="251" t="s">
        <v>708</v>
      </c>
      <c r="Q793" s="251" t="s">
        <v>709</v>
      </c>
      <c r="R793" s="251">
        <v>188572</v>
      </c>
      <c r="S793" s="251" t="s">
        <v>699</v>
      </c>
      <c r="T793" s="251" t="s">
        <v>700</v>
      </c>
      <c r="U793" s="251" t="s">
        <v>700</v>
      </c>
      <c r="V793" s="251" t="s">
        <v>581</v>
      </c>
      <c r="W793" s="251" t="s">
        <v>582</v>
      </c>
      <c r="X793" s="251" t="s">
        <v>551</v>
      </c>
      <c r="Y793" s="251" t="s">
        <v>552</v>
      </c>
      <c r="Z793" s="251" t="s">
        <v>564</v>
      </c>
      <c r="AA793" s="251" t="s">
        <v>565</v>
      </c>
      <c r="AB793" s="251" t="s">
        <v>613</v>
      </c>
      <c r="AC793" s="251" t="s">
        <v>614</v>
      </c>
      <c r="AD793" s="251" t="s">
        <v>616</v>
      </c>
      <c r="AE793" s="255">
        <v>20400</v>
      </c>
      <c r="AF793" s="251" t="str">
        <f t="shared" si="41"/>
        <v>5.</v>
      </c>
      <c r="AG793" s="251" t="str">
        <f t="shared" si="41"/>
        <v>2.</v>
      </c>
      <c r="AH793" s="251" t="str">
        <f t="shared" si="41"/>
        <v>3.</v>
      </c>
      <c r="AI793" s="251" t="str">
        <f t="shared" si="40"/>
        <v>2.</v>
      </c>
      <c r="AJ793" s="251" t="str">
        <f t="shared" si="40"/>
        <v>8.</v>
      </c>
      <c r="AK793" s="251" t="str">
        <f t="shared" si="40"/>
        <v>1.</v>
      </c>
      <c r="AL793" s="251" t="str">
        <f t="shared" si="37"/>
        <v>4.</v>
      </c>
      <c r="AM793" s="251" t="str">
        <f t="shared" si="39"/>
        <v>2.3.2.8.1.4.</v>
      </c>
    </row>
    <row r="794" spans="1:39">
      <c r="A794" s="251">
        <v>2022</v>
      </c>
      <c r="B794" s="251" t="s">
        <v>533</v>
      </c>
      <c r="C794" s="251" t="s">
        <v>534</v>
      </c>
      <c r="D794" s="251" t="s">
        <v>535</v>
      </c>
      <c r="E794" s="251" t="s">
        <v>536</v>
      </c>
      <c r="F794" s="251" t="s">
        <v>491</v>
      </c>
      <c r="G794" s="251" t="s">
        <v>537</v>
      </c>
      <c r="H794" s="251" t="s">
        <v>538</v>
      </c>
      <c r="I794" s="251" t="s">
        <v>706</v>
      </c>
      <c r="J794" s="251" t="s">
        <v>540</v>
      </c>
      <c r="K794" s="251" t="s">
        <v>707</v>
      </c>
      <c r="L794" s="251" t="s">
        <v>542</v>
      </c>
      <c r="M794" s="251" t="s">
        <v>543</v>
      </c>
      <c r="N794" s="251" t="s">
        <v>544</v>
      </c>
      <c r="O794" s="251" t="s">
        <v>652</v>
      </c>
      <c r="P794" s="251" t="s">
        <v>708</v>
      </c>
      <c r="Q794" s="251" t="s">
        <v>709</v>
      </c>
      <c r="R794" s="251">
        <v>149629</v>
      </c>
      <c r="S794" s="251" t="s">
        <v>701</v>
      </c>
      <c r="T794" s="251" t="s">
        <v>731</v>
      </c>
      <c r="U794" s="251" t="s">
        <v>732</v>
      </c>
      <c r="V794" s="251" t="s">
        <v>581</v>
      </c>
      <c r="W794" s="251" t="s">
        <v>582</v>
      </c>
      <c r="X794" s="251" t="s">
        <v>551</v>
      </c>
      <c r="Y794" s="251" t="s">
        <v>552</v>
      </c>
      <c r="Z794" s="251" t="s">
        <v>553</v>
      </c>
      <c r="AA794" s="251" t="s">
        <v>554</v>
      </c>
      <c r="AB794" s="251" t="s">
        <v>555</v>
      </c>
      <c r="AC794" s="251" t="s">
        <v>555</v>
      </c>
      <c r="AD794" s="251" t="s">
        <v>556</v>
      </c>
      <c r="AE794" s="255">
        <v>904272</v>
      </c>
      <c r="AF794" s="251" t="str">
        <f t="shared" si="41"/>
        <v>5.</v>
      </c>
      <c r="AG794" s="251" t="str">
        <f t="shared" si="41"/>
        <v>2.</v>
      </c>
      <c r="AH794" s="251" t="str">
        <f t="shared" si="41"/>
        <v>1.</v>
      </c>
      <c r="AI794" s="251" t="str">
        <f t="shared" si="40"/>
        <v>1.</v>
      </c>
      <c r="AJ794" s="251" t="str">
        <f t="shared" si="40"/>
        <v>1.</v>
      </c>
      <c r="AK794" s="251" t="str">
        <f t="shared" si="40"/>
        <v>1.</v>
      </c>
      <c r="AL794" s="251" t="str">
        <f t="shared" si="37"/>
        <v>4.</v>
      </c>
      <c r="AM794" s="251" t="str">
        <f t="shared" si="39"/>
        <v>2.1.1.1.1.4.</v>
      </c>
    </row>
    <row r="795" spans="1:39">
      <c r="A795" s="251">
        <v>2022</v>
      </c>
      <c r="B795" s="251" t="s">
        <v>533</v>
      </c>
      <c r="C795" s="251" t="s">
        <v>534</v>
      </c>
      <c r="D795" s="251" t="s">
        <v>535</v>
      </c>
      <c r="E795" s="251" t="s">
        <v>536</v>
      </c>
      <c r="F795" s="251" t="s">
        <v>491</v>
      </c>
      <c r="G795" s="251" t="s">
        <v>537</v>
      </c>
      <c r="H795" s="251" t="s">
        <v>538</v>
      </c>
      <c r="I795" s="251" t="s">
        <v>706</v>
      </c>
      <c r="J795" s="251" t="s">
        <v>540</v>
      </c>
      <c r="K795" s="251" t="s">
        <v>707</v>
      </c>
      <c r="L795" s="251" t="s">
        <v>542</v>
      </c>
      <c r="M795" s="251" t="s">
        <v>543</v>
      </c>
      <c r="N795" s="251" t="s">
        <v>544</v>
      </c>
      <c r="O795" s="251" t="s">
        <v>652</v>
      </c>
      <c r="P795" s="251" t="s">
        <v>708</v>
      </c>
      <c r="Q795" s="251" t="s">
        <v>709</v>
      </c>
      <c r="R795" s="251">
        <v>149629</v>
      </c>
      <c r="S795" s="251" t="s">
        <v>701</v>
      </c>
      <c r="T795" s="251" t="s">
        <v>731</v>
      </c>
      <c r="U795" s="251" t="s">
        <v>732</v>
      </c>
      <c r="V795" s="251" t="s">
        <v>581</v>
      </c>
      <c r="W795" s="251" t="s">
        <v>582</v>
      </c>
      <c r="X795" s="251" t="s">
        <v>551</v>
      </c>
      <c r="Y795" s="251" t="s">
        <v>552</v>
      </c>
      <c r="Z795" s="251" t="s">
        <v>553</v>
      </c>
      <c r="AA795" s="251" t="s">
        <v>554</v>
      </c>
      <c r="AB795" s="251" t="s">
        <v>557</v>
      </c>
      <c r="AC795" s="251" t="s">
        <v>558</v>
      </c>
      <c r="AD795" s="251" t="s">
        <v>559</v>
      </c>
      <c r="AE795" s="255">
        <v>147202</v>
      </c>
      <c r="AF795" s="251" t="str">
        <f t="shared" si="41"/>
        <v>5.</v>
      </c>
      <c r="AG795" s="251" t="str">
        <f t="shared" si="41"/>
        <v>2.</v>
      </c>
      <c r="AH795" s="251" t="str">
        <f t="shared" si="41"/>
        <v>1.</v>
      </c>
      <c r="AI795" s="251" t="str">
        <f t="shared" si="40"/>
        <v>1.</v>
      </c>
      <c r="AJ795" s="251" t="str">
        <f t="shared" si="40"/>
        <v>9.</v>
      </c>
      <c r="AK795" s="251" t="str">
        <f t="shared" si="40"/>
        <v>1.</v>
      </c>
      <c r="AL795" s="251" t="str">
        <f t="shared" si="37"/>
        <v>1.</v>
      </c>
      <c r="AM795" s="251" t="str">
        <f t="shared" si="39"/>
        <v>2.1.1.9.1.1.</v>
      </c>
    </row>
    <row r="796" spans="1:39">
      <c r="A796" s="251">
        <v>2022</v>
      </c>
      <c r="B796" s="251" t="s">
        <v>533</v>
      </c>
      <c r="C796" s="251" t="s">
        <v>534</v>
      </c>
      <c r="D796" s="251" t="s">
        <v>535</v>
      </c>
      <c r="E796" s="251" t="s">
        <v>536</v>
      </c>
      <c r="F796" s="251" t="s">
        <v>491</v>
      </c>
      <c r="G796" s="251" t="s">
        <v>537</v>
      </c>
      <c r="H796" s="251" t="s">
        <v>538</v>
      </c>
      <c r="I796" s="251" t="s">
        <v>706</v>
      </c>
      <c r="J796" s="251" t="s">
        <v>540</v>
      </c>
      <c r="K796" s="251" t="s">
        <v>707</v>
      </c>
      <c r="L796" s="251" t="s">
        <v>542</v>
      </c>
      <c r="M796" s="251" t="s">
        <v>543</v>
      </c>
      <c r="N796" s="251" t="s">
        <v>544</v>
      </c>
      <c r="O796" s="251" t="s">
        <v>652</v>
      </c>
      <c r="P796" s="251" t="s">
        <v>708</v>
      </c>
      <c r="Q796" s="251" t="s">
        <v>709</v>
      </c>
      <c r="R796" s="251">
        <v>149629</v>
      </c>
      <c r="S796" s="251" t="s">
        <v>701</v>
      </c>
      <c r="T796" s="251" t="s">
        <v>731</v>
      </c>
      <c r="U796" s="251" t="s">
        <v>732</v>
      </c>
      <c r="V796" s="251" t="s">
        <v>581</v>
      </c>
      <c r="W796" s="251" t="s">
        <v>582</v>
      </c>
      <c r="X796" s="251" t="s">
        <v>551</v>
      </c>
      <c r="Y796" s="251" t="s">
        <v>552</v>
      </c>
      <c r="Z796" s="251" t="s">
        <v>553</v>
      </c>
      <c r="AA796" s="251" t="s">
        <v>554</v>
      </c>
      <c r="AB796" s="251" t="s">
        <v>557</v>
      </c>
      <c r="AC796" s="251" t="s">
        <v>558</v>
      </c>
      <c r="AD796" s="251" t="s">
        <v>560</v>
      </c>
      <c r="AE796" s="255">
        <v>17140</v>
      </c>
      <c r="AF796" s="251" t="str">
        <f t="shared" si="41"/>
        <v>5.</v>
      </c>
      <c r="AG796" s="251" t="str">
        <f t="shared" si="41"/>
        <v>2.</v>
      </c>
      <c r="AH796" s="251" t="str">
        <f t="shared" si="41"/>
        <v>1.</v>
      </c>
      <c r="AI796" s="251" t="str">
        <f t="shared" si="40"/>
        <v>1.</v>
      </c>
      <c r="AJ796" s="251" t="str">
        <f t="shared" si="40"/>
        <v>9.</v>
      </c>
      <c r="AK796" s="251" t="str">
        <f t="shared" si="40"/>
        <v>1.</v>
      </c>
      <c r="AL796" s="251" t="str">
        <f t="shared" si="37"/>
        <v>3.</v>
      </c>
      <c r="AM796" s="251" t="str">
        <f t="shared" si="39"/>
        <v>2.1.1.9.1.3.</v>
      </c>
    </row>
    <row r="797" spans="1:39">
      <c r="A797" s="251">
        <v>2022</v>
      </c>
      <c r="B797" s="251" t="s">
        <v>533</v>
      </c>
      <c r="C797" s="251" t="s">
        <v>534</v>
      </c>
      <c r="D797" s="251" t="s">
        <v>535</v>
      </c>
      <c r="E797" s="251" t="s">
        <v>536</v>
      </c>
      <c r="F797" s="251" t="s">
        <v>491</v>
      </c>
      <c r="G797" s="251" t="s">
        <v>537</v>
      </c>
      <c r="H797" s="251" t="s">
        <v>538</v>
      </c>
      <c r="I797" s="251" t="s">
        <v>706</v>
      </c>
      <c r="J797" s="251" t="s">
        <v>540</v>
      </c>
      <c r="K797" s="251" t="s">
        <v>707</v>
      </c>
      <c r="L797" s="251" t="s">
        <v>542</v>
      </c>
      <c r="M797" s="251" t="s">
        <v>543</v>
      </c>
      <c r="N797" s="251" t="s">
        <v>544</v>
      </c>
      <c r="O797" s="251" t="s">
        <v>652</v>
      </c>
      <c r="P797" s="251" t="s">
        <v>708</v>
      </c>
      <c r="Q797" s="251" t="s">
        <v>709</v>
      </c>
      <c r="R797" s="251">
        <v>149629</v>
      </c>
      <c r="S797" s="251" t="s">
        <v>701</v>
      </c>
      <c r="T797" s="251" t="s">
        <v>731</v>
      </c>
      <c r="U797" s="251" t="s">
        <v>732</v>
      </c>
      <c r="V797" s="251" t="s">
        <v>581</v>
      </c>
      <c r="W797" s="251" t="s">
        <v>582</v>
      </c>
      <c r="X797" s="251" t="s">
        <v>551</v>
      </c>
      <c r="Y797" s="251" t="s">
        <v>552</v>
      </c>
      <c r="Z797" s="251" t="s">
        <v>553</v>
      </c>
      <c r="AA797" s="251" t="s">
        <v>554</v>
      </c>
      <c r="AB797" s="251" t="s">
        <v>557</v>
      </c>
      <c r="AC797" s="251" t="s">
        <v>583</v>
      </c>
      <c r="AD797" s="251" t="s">
        <v>584</v>
      </c>
      <c r="AE797" s="255">
        <v>85868</v>
      </c>
      <c r="AF797" s="251" t="str">
        <f t="shared" si="41"/>
        <v>5.</v>
      </c>
      <c r="AG797" s="251" t="str">
        <f t="shared" si="41"/>
        <v>2.</v>
      </c>
      <c r="AH797" s="251" t="str">
        <f t="shared" si="41"/>
        <v>1.</v>
      </c>
      <c r="AI797" s="251" t="str">
        <f t="shared" si="40"/>
        <v>1.</v>
      </c>
      <c r="AJ797" s="251" t="str">
        <f t="shared" si="40"/>
        <v>9.</v>
      </c>
      <c r="AK797" s="251" t="str">
        <f t="shared" si="40"/>
        <v>2.</v>
      </c>
      <c r="AL797" s="251" t="str">
        <f t="shared" si="37"/>
        <v>1.</v>
      </c>
      <c r="AM797" s="251" t="str">
        <f t="shared" si="39"/>
        <v>2.1.1.9.2.1.</v>
      </c>
    </row>
    <row r="798" spans="1:39">
      <c r="A798" s="251">
        <v>2022</v>
      </c>
      <c r="B798" s="251" t="s">
        <v>533</v>
      </c>
      <c r="C798" s="251" t="s">
        <v>534</v>
      </c>
      <c r="D798" s="251" t="s">
        <v>535</v>
      </c>
      <c r="E798" s="251" t="s">
        <v>536</v>
      </c>
      <c r="F798" s="251" t="s">
        <v>491</v>
      </c>
      <c r="G798" s="251" t="s">
        <v>537</v>
      </c>
      <c r="H798" s="251" t="s">
        <v>538</v>
      </c>
      <c r="I798" s="251" t="s">
        <v>706</v>
      </c>
      <c r="J798" s="251" t="s">
        <v>540</v>
      </c>
      <c r="K798" s="251" t="s">
        <v>707</v>
      </c>
      <c r="L798" s="251" t="s">
        <v>542</v>
      </c>
      <c r="M798" s="251" t="s">
        <v>543</v>
      </c>
      <c r="N798" s="251" t="s">
        <v>544</v>
      </c>
      <c r="O798" s="251" t="s">
        <v>652</v>
      </c>
      <c r="P798" s="251" t="s">
        <v>708</v>
      </c>
      <c r="Q798" s="251" t="s">
        <v>709</v>
      </c>
      <c r="R798" s="251">
        <v>149629</v>
      </c>
      <c r="S798" s="251" t="s">
        <v>701</v>
      </c>
      <c r="T798" s="251" t="s">
        <v>731</v>
      </c>
      <c r="U798" s="251" t="s">
        <v>732</v>
      </c>
      <c r="V798" s="251" t="s">
        <v>581</v>
      </c>
      <c r="W798" s="251" t="s">
        <v>582</v>
      </c>
      <c r="X798" s="251" t="s">
        <v>551</v>
      </c>
      <c r="Y798" s="251" t="s">
        <v>552</v>
      </c>
      <c r="Z798" s="251" t="s">
        <v>553</v>
      </c>
      <c r="AA798" s="251" t="s">
        <v>554</v>
      </c>
      <c r="AB798" s="251" t="s">
        <v>557</v>
      </c>
      <c r="AC798" s="251" t="s">
        <v>585</v>
      </c>
      <c r="AD798" s="251" t="s">
        <v>586</v>
      </c>
      <c r="AE798" s="255">
        <v>13251</v>
      </c>
      <c r="AF798" s="251" t="str">
        <f t="shared" si="41"/>
        <v>5.</v>
      </c>
      <c r="AG798" s="251" t="str">
        <f t="shared" si="41"/>
        <v>2.</v>
      </c>
      <c r="AH798" s="251" t="str">
        <f t="shared" si="41"/>
        <v>1.</v>
      </c>
      <c r="AI798" s="251" t="str">
        <f t="shared" si="40"/>
        <v>1.</v>
      </c>
      <c r="AJ798" s="251" t="str">
        <f t="shared" si="40"/>
        <v>9.</v>
      </c>
      <c r="AK798" s="251" t="str">
        <f t="shared" si="40"/>
        <v>3.</v>
      </c>
      <c r="AL798" s="251" t="str">
        <f t="shared" si="37"/>
        <v>99</v>
      </c>
      <c r="AM798" s="251" t="str">
        <f t="shared" si="39"/>
        <v>2.1.1.9.3.99</v>
      </c>
    </row>
    <row r="799" spans="1:39">
      <c r="A799" s="251">
        <v>2022</v>
      </c>
      <c r="B799" s="251" t="s">
        <v>533</v>
      </c>
      <c r="C799" s="251" t="s">
        <v>534</v>
      </c>
      <c r="D799" s="251" t="s">
        <v>535</v>
      </c>
      <c r="E799" s="251" t="s">
        <v>536</v>
      </c>
      <c r="F799" s="251" t="s">
        <v>491</v>
      </c>
      <c r="G799" s="251" t="s">
        <v>537</v>
      </c>
      <c r="H799" s="251" t="s">
        <v>538</v>
      </c>
      <c r="I799" s="251" t="s">
        <v>706</v>
      </c>
      <c r="J799" s="251" t="s">
        <v>540</v>
      </c>
      <c r="K799" s="251" t="s">
        <v>707</v>
      </c>
      <c r="L799" s="251" t="s">
        <v>542</v>
      </c>
      <c r="M799" s="251" t="s">
        <v>543</v>
      </c>
      <c r="N799" s="251" t="s">
        <v>544</v>
      </c>
      <c r="O799" s="251" t="s">
        <v>652</v>
      </c>
      <c r="P799" s="251" t="s">
        <v>708</v>
      </c>
      <c r="Q799" s="251" t="s">
        <v>709</v>
      </c>
      <c r="R799" s="251">
        <v>149629</v>
      </c>
      <c r="S799" s="251" t="s">
        <v>701</v>
      </c>
      <c r="T799" s="251" t="s">
        <v>731</v>
      </c>
      <c r="U799" s="251" t="s">
        <v>732</v>
      </c>
      <c r="V799" s="251" t="s">
        <v>581</v>
      </c>
      <c r="W799" s="251" t="s">
        <v>582</v>
      </c>
      <c r="X799" s="251" t="s">
        <v>551</v>
      </c>
      <c r="Y799" s="251" t="s">
        <v>552</v>
      </c>
      <c r="Z799" s="251" t="s">
        <v>553</v>
      </c>
      <c r="AA799" s="251" t="s">
        <v>561</v>
      </c>
      <c r="AB799" s="251" t="s">
        <v>562</v>
      </c>
      <c r="AC799" s="251" t="s">
        <v>562</v>
      </c>
      <c r="AD799" s="251" t="s">
        <v>563</v>
      </c>
      <c r="AE799" s="255">
        <v>79489</v>
      </c>
      <c r="AF799" s="251" t="str">
        <f t="shared" si="41"/>
        <v>5.</v>
      </c>
      <c r="AG799" s="251" t="str">
        <f t="shared" si="41"/>
        <v>2.</v>
      </c>
      <c r="AH799" s="251" t="str">
        <f t="shared" si="41"/>
        <v>1.</v>
      </c>
      <c r="AI799" s="251" t="str">
        <f t="shared" si="40"/>
        <v>3.</v>
      </c>
      <c r="AJ799" s="251" t="str">
        <f t="shared" si="40"/>
        <v>1.</v>
      </c>
      <c r="AK799" s="251" t="str">
        <f t="shared" si="40"/>
        <v>1.</v>
      </c>
      <c r="AL799" s="251" t="str">
        <f t="shared" si="37"/>
        <v>5.</v>
      </c>
      <c r="AM799" s="251" t="str">
        <f t="shared" si="39"/>
        <v>2.1.3.1.1.5.</v>
      </c>
    </row>
    <row r="800" spans="1:39">
      <c r="A800" s="251">
        <v>2022</v>
      </c>
      <c r="B800" s="251" t="s">
        <v>533</v>
      </c>
      <c r="C800" s="251" t="s">
        <v>534</v>
      </c>
      <c r="D800" s="251" t="s">
        <v>535</v>
      </c>
      <c r="E800" s="251" t="s">
        <v>536</v>
      </c>
      <c r="F800" s="251" t="s">
        <v>491</v>
      </c>
      <c r="G800" s="251" t="s">
        <v>537</v>
      </c>
      <c r="H800" s="251" t="s">
        <v>538</v>
      </c>
      <c r="I800" s="251" t="s">
        <v>706</v>
      </c>
      <c r="J800" s="251" t="s">
        <v>540</v>
      </c>
      <c r="K800" s="251" t="s">
        <v>707</v>
      </c>
      <c r="L800" s="251" t="s">
        <v>542</v>
      </c>
      <c r="M800" s="251" t="s">
        <v>543</v>
      </c>
      <c r="N800" s="251" t="s">
        <v>544</v>
      </c>
      <c r="O800" s="251" t="s">
        <v>652</v>
      </c>
      <c r="P800" s="251" t="s">
        <v>708</v>
      </c>
      <c r="Q800" s="251" t="s">
        <v>709</v>
      </c>
      <c r="R800" s="251">
        <v>149629</v>
      </c>
      <c r="S800" s="251" t="s">
        <v>701</v>
      </c>
      <c r="T800" s="251" t="s">
        <v>731</v>
      </c>
      <c r="U800" s="251" t="s">
        <v>732</v>
      </c>
      <c r="V800" s="251" t="s">
        <v>581</v>
      </c>
      <c r="W800" s="251" t="s">
        <v>582</v>
      </c>
      <c r="X800" s="251" t="s">
        <v>551</v>
      </c>
      <c r="Y800" s="251" t="s">
        <v>552</v>
      </c>
      <c r="Z800" s="251" t="s">
        <v>564</v>
      </c>
      <c r="AA800" s="251" t="s">
        <v>587</v>
      </c>
      <c r="AB800" s="251" t="s">
        <v>588</v>
      </c>
      <c r="AC800" s="251" t="s">
        <v>589</v>
      </c>
      <c r="AD800" s="251" t="s">
        <v>590</v>
      </c>
      <c r="AE800" s="255">
        <v>8800</v>
      </c>
      <c r="AF800" s="251" t="str">
        <f t="shared" si="41"/>
        <v>5.</v>
      </c>
      <c r="AG800" s="251" t="str">
        <f t="shared" si="41"/>
        <v>2.</v>
      </c>
      <c r="AH800" s="251" t="str">
        <f t="shared" si="41"/>
        <v>3.</v>
      </c>
      <c r="AI800" s="251" t="str">
        <f t="shared" si="40"/>
        <v>1.</v>
      </c>
      <c r="AJ800" s="251" t="str">
        <f t="shared" si="40"/>
        <v>3.</v>
      </c>
      <c r="AK800" s="251" t="str">
        <f t="shared" si="40"/>
        <v>1.</v>
      </c>
      <c r="AL800" s="251" t="str">
        <f t="shared" si="37"/>
        <v>1.</v>
      </c>
      <c r="AM800" s="251" t="str">
        <f t="shared" si="39"/>
        <v>2.3.1.3.1.1.</v>
      </c>
    </row>
    <row r="801" spans="1:39">
      <c r="A801" s="251">
        <v>2022</v>
      </c>
      <c r="B801" s="251" t="s">
        <v>533</v>
      </c>
      <c r="C801" s="251" t="s">
        <v>534</v>
      </c>
      <c r="D801" s="251" t="s">
        <v>535</v>
      </c>
      <c r="E801" s="251" t="s">
        <v>536</v>
      </c>
      <c r="F801" s="251" t="s">
        <v>491</v>
      </c>
      <c r="G801" s="251" t="s">
        <v>537</v>
      </c>
      <c r="H801" s="251" t="s">
        <v>538</v>
      </c>
      <c r="I801" s="251" t="s">
        <v>706</v>
      </c>
      <c r="J801" s="251" t="s">
        <v>540</v>
      </c>
      <c r="K801" s="251" t="s">
        <v>707</v>
      </c>
      <c r="L801" s="251" t="s">
        <v>542</v>
      </c>
      <c r="M801" s="251" t="s">
        <v>543</v>
      </c>
      <c r="N801" s="251" t="s">
        <v>544</v>
      </c>
      <c r="O801" s="251" t="s">
        <v>652</v>
      </c>
      <c r="P801" s="251" t="s">
        <v>708</v>
      </c>
      <c r="Q801" s="251" t="s">
        <v>709</v>
      </c>
      <c r="R801" s="251">
        <v>149629</v>
      </c>
      <c r="S801" s="251" t="s">
        <v>701</v>
      </c>
      <c r="T801" s="251" t="s">
        <v>731</v>
      </c>
      <c r="U801" s="251" t="s">
        <v>732</v>
      </c>
      <c r="V801" s="251" t="s">
        <v>581</v>
      </c>
      <c r="W801" s="251" t="s">
        <v>582</v>
      </c>
      <c r="X801" s="251" t="s">
        <v>551</v>
      </c>
      <c r="Y801" s="251" t="s">
        <v>552</v>
      </c>
      <c r="Z801" s="251" t="s">
        <v>564</v>
      </c>
      <c r="AA801" s="251" t="s">
        <v>565</v>
      </c>
      <c r="AB801" s="251" t="s">
        <v>594</v>
      </c>
      <c r="AC801" s="251" t="s">
        <v>595</v>
      </c>
      <c r="AD801" s="251" t="s">
        <v>596</v>
      </c>
      <c r="AE801" s="255">
        <v>1456</v>
      </c>
      <c r="AF801" s="251" t="str">
        <f t="shared" si="41"/>
        <v>5.</v>
      </c>
      <c r="AG801" s="251" t="str">
        <f t="shared" si="41"/>
        <v>2.</v>
      </c>
      <c r="AH801" s="251" t="str">
        <f t="shared" si="41"/>
        <v>3.</v>
      </c>
      <c r="AI801" s="251" t="str">
        <f t="shared" si="40"/>
        <v>2.</v>
      </c>
      <c r="AJ801" s="251" t="str">
        <f t="shared" si="40"/>
        <v>1.</v>
      </c>
      <c r="AK801" s="251" t="str">
        <f t="shared" si="40"/>
        <v>2.</v>
      </c>
      <c r="AL801" s="251" t="str">
        <f t="shared" si="37"/>
        <v>99</v>
      </c>
      <c r="AM801" s="251" t="str">
        <f t="shared" si="39"/>
        <v>2.3.2.1.2.99</v>
      </c>
    </row>
    <row r="802" spans="1:39">
      <c r="A802" s="251">
        <v>2022</v>
      </c>
      <c r="B802" s="251" t="s">
        <v>533</v>
      </c>
      <c r="C802" s="251" t="s">
        <v>534</v>
      </c>
      <c r="D802" s="251" t="s">
        <v>535</v>
      </c>
      <c r="E802" s="251" t="s">
        <v>536</v>
      </c>
      <c r="F802" s="251" t="s">
        <v>491</v>
      </c>
      <c r="G802" s="251" t="s">
        <v>537</v>
      </c>
      <c r="H802" s="251" t="s">
        <v>538</v>
      </c>
      <c r="I802" s="251" t="s">
        <v>706</v>
      </c>
      <c r="J802" s="251" t="s">
        <v>540</v>
      </c>
      <c r="K802" s="251" t="s">
        <v>707</v>
      </c>
      <c r="L802" s="251" t="s">
        <v>542</v>
      </c>
      <c r="M802" s="251" t="s">
        <v>543</v>
      </c>
      <c r="N802" s="251" t="s">
        <v>544</v>
      </c>
      <c r="O802" s="251" t="s">
        <v>652</v>
      </c>
      <c r="P802" s="251" t="s">
        <v>708</v>
      </c>
      <c r="Q802" s="251" t="s">
        <v>709</v>
      </c>
      <c r="R802" s="251">
        <v>149629</v>
      </c>
      <c r="S802" s="251" t="s">
        <v>701</v>
      </c>
      <c r="T802" s="251" t="s">
        <v>731</v>
      </c>
      <c r="U802" s="251" t="s">
        <v>732</v>
      </c>
      <c r="V802" s="251" t="s">
        <v>581</v>
      </c>
      <c r="W802" s="251" t="s">
        <v>582</v>
      </c>
      <c r="X802" s="251" t="s">
        <v>551</v>
      </c>
      <c r="Y802" s="251" t="s">
        <v>552</v>
      </c>
      <c r="Z802" s="251" t="s">
        <v>564</v>
      </c>
      <c r="AA802" s="251" t="s">
        <v>565</v>
      </c>
      <c r="AB802" s="251" t="s">
        <v>566</v>
      </c>
      <c r="AC802" s="251" t="s">
        <v>600</v>
      </c>
      <c r="AD802" s="251" t="s">
        <v>601</v>
      </c>
      <c r="AE802" s="255">
        <v>1439</v>
      </c>
      <c r="AF802" s="251" t="str">
        <f t="shared" si="41"/>
        <v>5.</v>
      </c>
      <c r="AG802" s="251" t="str">
        <f t="shared" si="41"/>
        <v>2.</v>
      </c>
      <c r="AH802" s="251" t="str">
        <f t="shared" si="41"/>
        <v>3.</v>
      </c>
      <c r="AI802" s="251" t="str">
        <f t="shared" si="40"/>
        <v>2.</v>
      </c>
      <c r="AJ802" s="251" t="str">
        <f t="shared" si="40"/>
        <v>2.</v>
      </c>
      <c r="AK802" s="251" t="str">
        <f t="shared" si="40"/>
        <v>2.</v>
      </c>
      <c r="AL802" s="251" t="str">
        <f t="shared" si="37"/>
        <v>1.</v>
      </c>
      <c r="AM802" s="251" t="str">
        <f t="shared" si="39"/>
        <v>2.3.2.2.2.1.</v>
      </c>
    </row>
    <row r="803" spans="1:39">
      <c r="A803" s="251">
        <v>2022</v>
      </c>
      <c r="B803" s="251" t="s">
        <v>533</v>
      </c>
      <c r="C803" s="251" t="s">
        <v>534</v>
      </c>
      <c r="D803" s="251" t="s">
        <v>535</v>
      </c>
      <c r="E803" s="251" t="s">
        <v>536</v>
      </c>
      <c r="F803" s="251" t="s">
        <v>491</v>
      </c>
      <c r="G803" s="251" t="s">
        <v>537</v>
      </c>
      <c r="H803" s="251" t="s">
        <v>538</v>
      </c>
      <c r="I803" s="251" t="s">
        <v>706</v>
      </c>
      <c r="J803" s="251" t="s">
        <v>540</v>
      </c>
      <c r="K803" s="251" t="s">
        <v>707</v>
      </c>
      <c r="L803" s="251" t="s">
        <v>542</v>
      </c>
      <c r="M803" s="251" t="s">
        <v>543</v>
      </c>
      <c r="N803" s="251" t="s">
        <v>544</v>
      </c>
      <c r="O803" s="251" t="s">
        <v>652</v>
      </c>
      <c r="P803" s="251" t="s">
        <v>708</v>
      </c>
      <c r="Q803" s="251" t="s">
        <v>709</v>
      </c>
      <c r="R803" s="251">
        <v>149629</v>
      </c>
      <c r="S803" s="251" t="s">
        <v>701</v>
      </c>
      <c r="T803" s="251" t="s">
        <v>731</v>
      </c>
      <c r="U803" s="251" t="s">
        <v>732</v>
      </c>
      <c r="V803" s="251" t="s">
        <v>581</v>
      </c>
      <c r="W803" s="251" t="s">
        <v>582</v>
      </c>
      <c r="X803" s="251" t="s">
        <v>551</v>
      </c>
      <c r="Y803" s="251" t="s">
        <v>552</v>
      </c>
      <c r="Z803" s="251" t="s">
        <v>564</v>
      </c>
      <c r="AA803" s="251" t="s">
        <v>565</v>
      </c>
      <c r="AB803" s="251" t="s">
        <v>566</v>
      </c>
      <c r="AC803" s="251" t="s">
        <v>600</v>
      </c>
      <c r="AD803" s="251" t="s">
        <v>602</v>
      </c>
      <c r="AE803" s="255">
        <v>5296</v>
      </c>
      <c r="AF803" s="251" t="str">
        <f t="shared" si="41"/>
        <v>5.</v>
      </c>
      <c r="AG803" s="251" t="str">
        <f t="shared" si="41"/>
        <v>2.</v>
      </c>
      <c r="AH803" s="251" t="str">
        <f t="shared" si="41"/>
        <v>3.</v>
      </c>
      <c r="AI803" s="251" t="str">
        <f t="shared" si="40"/>
        <v>2.</v>
      </c>
      <c r="AJ803" s="251" t="str">
        <f t="shared" si="40"/>
        <v>2.</v>
      </c>
      <c r="AK803" s="251" t="str">
        <f t="shared" si="40"/>
        <v>2.</v>
      </c>
      <c r="AL803" s="251" t="str">
        <f t="shared" si="37"/>
        <v>2.</v>
      </c>
      <c r="AM803" s="251" t="str">
        <f t="shared" si="39"/>
        <v>2.3.2.2.2.2.</v>
      </c>
    </row>
    <row r="804" spans="1:39">
      <c r="A804" s="251">
        <v>2022</v>
      </c>
      <c r="B804" s="251" t="s">
        <v>533</v>
      </c>
      <c r="C804" s="251" t="s">
        <v>534</v>
      </c>
      <c r="D804" s="251" t="s">
        <v>535</v>
      </c>
      <c r="E804" s="251" t="s">
        <v>536</v>
      </c>
      <c r="F804" s="251" t="s">
        <v>491</v>
      </c>
      <c r="G804" s="251" t="s">
        <v>537</v>
      </c>
      <c r="H804" s="251" t="s">
        <v>538</v>
      </c>
      <c r="I804" s="251" t="s">
        <v>706</v>
      </c>
      <c r="J804" s="251" t="s">
        <v>540</v>
      </c>
      <c r="K804" s="251" t="s">
        <v>707</v>
      </c>
      <c r="L804" s="251" t="s">
        <v>542</v>
      </c>
      <c r="M804" s="251" t="s">
        <v>543</v>
      </c>
      <c r="N804" s="251" t="s">
        <v>544</v>
      </c>
      <c r="O804" s="251" t="s">
        <v>652</v>
      </c>
      <c r="P804" s="251" t="s">
        <v>708</v>
      </c>
      <c r="Q804" s="251" t="s">
        <v>709</v>
      </c>
      <c r="R804" s="251">
        <v>149629</v>
      </c>
      <c r="S804" s="251" t="s">
        <v>701</v>
      </c>
      <c r="T804" s="251" t="s">
        <v>731</v>
      </c>
      <c r="U804" s="251" t="s">
        <v>732</v>
      </c>
      <c r="V804" s="251" t="s">
        <v>581</v>
      </c>
      <c r="W804" s="251" t="s">
        <v>582</v>
      </c>
      <c r="X804" s="251" t="s">
        <v>551</v>
      </c>
      <c r="Y804" s="251" t="s">
        <v>552</v>
      </c>
      <c r="Z804" s="251" t="s">
        <v>564</v>
      </c>
      <c r="AA804" s="251" t="s">
        <v>565</v>
      </c>
      <c r="AB804" s="251" t="s">
        <v>566</v>
      </c>
      <c r="AC804" s="251" t="s">
        <v>712</v>
      </c>
      <c r="AD804" s="251" t="s">
        <v>713</v>
      </c>
      <c r="AE804" s="255">
        <v>2000</v>
      </c>
      <c r="AF804" s="251" t="str">
        <f t="shared" si="41"/>
        <v>5.</v>
      </c>
      <c r="AG804" s="251" t="str">
        <f t="shared" si="41"/>
        <v>2.</v>
      </c>
      <c r="AH804" s="251" t="str">
        <f t="shared" si="41"/>
        <v>3.</v>
      </c>
      <c r="AI804" s="251" t="str">
        <f t="shared" si="40"/>
        <v>2.</v>
      </c>
      <c r="AJ804" s="251" t="str">
        <f t="shared" si="40"/>
        <v>2.</v>
      </c>
      <c r="AK804" s="251" t="str">
        <f t="shared" si="40"/>
        <v>4.</v>
      </c>
      <c r="AL804" s="251" t="str">
        <f t="shared" si="37"/>
        <v>1.</v>
      </c>
      <c r="AM804" s="251" t="str">
        <f t="shared" si="39"/>
        <v>2.3.2.2.4.1.</v>
      </c>
    </row>
    <row r="805" spans="1:39">
      <c r="A805" s="251">
        <v>2022</v>
      </c>
      <c r="B805" s="251" t="s">
        <v>533</v>
      </c>
      <c r="C805" s="251" t="s">
        <v>534</v>
      </c>
      <c r="D805" s="251" t="s">
        <v>535</v>
      </c>
      <c r="E805" s="251" t="s">
        <v>536</v>
      </c>
      <c r="F805" s="251" t="s">
        <v>491</v>
      </c>
      <c r="G805" s="251" t="s">
        <v>537</v>
      </c>
      <c r="H805" s="251" t="s">
        <v>538</v>
      </c>
      <c r="I805" s="251" t="s">
        <v>706</v>
      </c>
      <c r="J805" s="251" t="s">
        <v>540</v>
      </c>
      <c r="K805" s="251" t="s">
        <v>707</v>
      </c>
      <c r="L805" s="251" t="s">
        <v>542</v>
      </c>
      <c r="M805" s="251" t="s">
        <v>543</v>
      </c>
      <c r="N805" s="251" t="s">
        <v>544</v>
      </c>
      <c r="O805" s="251" t="s">
        <v>652</v>
      </c>
      <c r="P805" s="251" t="s">
        <v>708</v>
      </c>
      <c r="Q805" s="251" t="s">
        <v>709</v>
      </c>
      <c r="R805" s="251">
        <v>149629</v>
      </c>
      <c r="S805" s="251" t="s">
        <v>701</v>
      </c>
      <c r="T805" s="251" t="s">
        <v>731</v>
      </c>
      <c r="U805" s="251" t="s">
        <v>732</v>
      </c>
      <c r="V805" s="251" t="s">
        <v>581</v>
      </c>
      <c r="W805" s="251" t="s">
        <v>582</v>
      </c>
      <c r="X805" s="251" t="s">
        <v>551</v>
      </c>
      <c r="Y805" s="251" t="s">
        <v>552</v>
      </c>
      <c r="Z805" s="251" t="s">
        <v>564</v>
      </c>
      <c r="AA805" s="251" t="s">
        <v>565</v>
      </c>
      <c r="AB805" s="251" t="s">
        <v>569</v>
      </c>
      <c r="AC805" s="251" t="s">
        <v>570</v>
      </c>
      <c r="AD805" s="251" t="s">
        <v>603</v>
      </c>
      <c r="AE805" s="255">
        <v>253803</v>
      </c>
      <c r="AF805" s="251" t="str">
        <f t="shared" si="41"/>
        <v>5.</v>
      </c>
      <c r="AG805" s="251" t="str">
        <f t="shared" si="41"/>
        <v>2.</v>
      </c>
      <c r="AH805" s="251" t="str">
        <f t="shared" si="41"/>
        <v>3.</v>
      </c>
      <c r="AI805" s="251" t="str">
        <f t="shared" si="40"/>
        <v>2.</v>
      </c>
      <c r="AJ805" s="251" t="str">
        <f t="shared" si="40"/>
        <v>3.</v>
      </c>
      <c r="AK805" s="251" t="str">
        <f t="shared" si="40"/>
        <v>1.</v>
      </c>
      <c r="AL805" s="251" t="str">
        <f t="shared" si="40"/>
        <v>1.</v>
      </c>
      <c r="AM805" s="251" t="str">
        <f t="shared" si="39"/>
        <v>2.3.2.3.1.1.</v>
      </c>
    </row>
    <row r="806" spans="1:39">
      <c r="A806" s="251">
        <v>2022</v>
      </c>
      <c r="B806" s="251" t="s">
        <v>533</v>
      </c>
      <c r="C806" s="251" t="s">
        <v>534</v>
      </c>
      <c r="D806" s="251" t="s">
        <v>535</v>
      </c>
      <c r="E806" s="251" t="s">
        <v>536</v>
      </c>
      <c r="F806" s="251" t="s">
        <v>491</v>
      </c>
      <c r="G806" s="251" t="s">
        <v>537</v>
      </c>
      <c r="H806" s="251" t="s">
        <v>538</v>
      </c>
      <c r="I806" s="251" t="s">
        <v>706</v>
      </c>
      <c r="J806" s="251" t="s">
        <v>540</v>
      </c>
      <c r="K806" s="251" t="s">
        <v>707</v>
      </c>
      <c r="L806" s="251" t="s">
        <v>542</v>
      </c>
      <c r="M806" s="251" t="s">
        <v>543</v>
      </c>
      <c r="N806" s="251" t="s">
        <v>544</v>
      </c>
      <c r="O806" s="251" t="s">
        <v>652</v>
      </c>
      <c r="P806" s="251" t="s">
        <v>708</v>
      </c>
      <c r="Q806" s="251" t="s">
        <v>709</v>
      </c>
      <c r="R806" s="251">
        <v>149629</v>
      </c>
      <c r="S806" s="251" t="s">
        <v>701</v>
      </c>
      <c r="T806" s="251" t="s">
        <v>731</v>
      </c>
      <c r="U806" s="251" t="s">
        <v>732</v>
      </c>
      <c r="V806" s="251" t="s">
        <v>581</v>
      </c>
      <c r="W806" s="251" t="s">
        <v>582</v>
      </c>
      <c r="X806" s="251" t="s">
        <v>551</v>
      </c>
      <c r="Y806" s="251" t="s">
        <v>552</v>
      </c>
      <c r="Z806" s="251" t="s">
        <v>564</v>
      </c>
      <c r="AA806" s="251" t="s">
        <v>565</v>
      </c>
      <c r="AB806" s="251" t="s">
        <v>569</v>
      </c>
      <c r="AC806" s="251" t="s">
        <v>570</v>
      </c>
      <c r="AD806" s="251" t="s">
        <v>571</v>
      </c>
      <c r="AE806" s="255">
        <v>783291</v>
      </c>
      <c r="AF806" s="251" t="str">
        <f t="shared" si="41"/>
        <v>5.</v>
      </c>
      <c r="AG806" s="251" t="str">
        <f t="shared" si="41"/>
        <v>2.</v>
      </c>
      <c r="AH806" s="251" t="str">
        <f t="shared" si="41"/>
        <v>3.</v>
      </c>
      <c r="AI806" s="251" t="str">
        <f t="shared" si="40"/>
        <v>2.</v>
      </c>
      <c r="AJ806" s="251" t="str">
        <f t="shared" si="40"/>
        <v>3.</v>
      </c>
      <c r="AK806" s="251" t="str">
        <f t="shared" si="40"/>
        <v>1.</v>
      </c>
      <c r="AL806" s="251" t="str">
        <f t="shared" si="40"/>
        <v>2.</v>
      </c>
      <c r="AM806" s="251" t="str">
        <f t="shared" si="39"/>
        <v>2.3.2.3.1.2.</v>
      </c>
    </row>
    <row r="807" spans="1:39">
      <c r="A807" s="251">
        <v>2022</v>
      </c>
      <c r="B807" s="251" t="s">
        <v>533</v>
      </c>
      <c r="C807" s="251" t="s">
        <v>534</v>
      </c>
      <c r="D807" s="251" t="s">
        <v>535</v>
      </c>
      <c r="E807" s="251" t="s">
        <v>536</v>
      </c>
      <c r="F807" s="251" t="s">
        <v>491</v>
      </c>
      <c r="G807" s="251" t="s">
        <v>537</v>
      </c>
      <c r="H807" s="251" t="s">
        <v>538</v>
      </c>
      <c r="I807" s="251" t="s">
        <v>706</v>
      </c>
      <c r="J807" s="251" t="s">
        <v>540</v>
      </c>
      <c r="K807" s="251" t="s">
        <v>707</v>
      </c>
      <c r="L807" s="251" t="s">
        <v>542</v>
      </c>
      <c r="M807" s="251" t="s">
        <v>543</v>
      </c>
      <c r="N807" s="251" t="s">
        <v>544</v>
      </c>
      <c r="O807" s="251" t="s">
        <v>652</v>
      </c>
      <c r="P807" s="251" t="s">
        <v>708</v>
      </c>
      <c r="Q807" s="251" t="s">
        <v>709</v>
      </c>
      <c r="R807" s="251">
        <v>149629</v>
      </c>
      <c r="S807" s="251" t="s">
        <v>701</v>
      </c>
      <c r="T807" s="251" t="s">
        <v>731</v>
      </c>
      <c r="U807" s="251" t="s">
        <v>732</v>
      </c>
      <c r="V807" s="251" t="s">
        <v>581</v>
      </c>
      <c r="W807" s="251" t="s">
        <v>582</v>
      </c>
      <c r="X807" s="251" t="s">
        <v>551</v>
      </c>
      <c r="Y807" s="251" t="s">
        <v>552</v>
      </c>
      <c r="Z807" s="251" t="s">
        <v>564</v>
      </c>
      <c r="AA807" s="251" t="s">
        <v>565</v>
      </c>
      <c r="AB807" s="251" t="s">
        <v>572</v>
      </c>
      <c r="AC807" s="251" t="s">
        <v>573</v>
      </c>
      <c r="AD807" s="251" t="s">
        <v>574</v>
      </c>
      <c r="AE807" s="255">
        <v>298608</v>
      </c>
      <c r="AF807" s="251" t="str">
        <f t="shared" si="41"/>
        <v>5.</v>
      </c>
      <c r="AG807" s="251" t="str">
        <f t="shared" si="41"/>
        <v>2.</v>
      </c>
      <c r="AH807" s="251" t="str">
        <f t="shared" si="41"/>
        <v>3.</v>
      </c>
      <c r="AI807" s="251" t="str">
        <f t="shared" si="40"/>
        <v>2.</v>
      </c>
      <c r="AJ807" s="251" t="str">
        <f t="shared" si="40"/>
        <v>5.</v>
      </c>
      <c r="AK807" s="251" t="str">
        <f t="shared" si="40"/>
        <v>1.</v>
      </c>
      <c r="AL807" s="251" t="str">
        <f t="shared" si="40"/>
        <v>1.</v>
      </c>
      <c r="AM807" s="251" t="str">
        <f t="shared" si="39"/>
        <v>2.3.2.5.1.1.</v>
      </c>
    </row>
    <row r="808" spans="1:39">
      <c r="A808" s="251">
        <v>2022</v>
      </c>
      <c r="B808" s="251" t="s">
        <v>533</v>
      </c>
      <c r="C808" s="251" t="s">
        <v>534</v>
      </c>
      <c r="D808" s="251" t="s">
        <v>535</v>
      </c>
      <c r="E808" s="251" t="s">
        <v>536</v>
      </c>
      <c r="F808" s="251" t="s">
        <v>491</v>
      </c>
      <c r="G808" s="251" t="s">
        <v>537</v>
      </c>
      <c r="H808" s="251" t="s">
        <v>538</v>
      </c>
      <c r="I808" s="251" t="s">
        <v>706</v>
      </c>
      <c r="J808" s="251" t="s">
        <v>540</v>
      </c>
      <c r="K808" s="251" t="s">
        <v>707</v>
      </c>
      <c r="L808" s="251" t="s">
        <v>542</v>
      </c>
      <c r="M808" s="251" t="s">
        <v>543</v>
      </c>
      <c r="N808" s="251" t="s">
        <v>544</v>
      </c>
      <c r="O808" s="251" t="s">
        <v>652</v>
      </c>
      <c r="P808" s="251" t="s">
        <v>708</v>
      </c>
      <c r="Q808" s="251" t="s">
        <v>709</v>
      </c>
      <c r="R808" s="251">
        <v>149629</v>
      </c>
      <c r="S808" s="251" t="s">
        <v>701</v>
      </c>
      <c r="T808" s="251" t="s">
        <v>731</v>
      </c>
      <c r="U808" s="251" t="s">
        <v>732</v>
      </c>
      <c r="V808" s="251" t="s">
        <v>581</v>
      </c>
      <c r="W808" s="251" t="s">
        <v>582</v>
      </c>
      <c r="X808" s="251" t="s">
        <v>551</v>
      </c>
      <c r="Y808" s="251" t="s">
        <v>552</v>
      </c>
      <c r="Z808" s="251" t="s">
        <v>564</v>
      </c>
      <c r="AA808" s="251" t="s">
        <v>565</v>
      </c>
      <c r="AB808" s="251" t="s">
        <v>575</v>
      </c>
      <c r="AC808" s="251" t="s">
        <v>576</v>
      </c>
      <c r="AD808" s="251" t="s">
        <v>610</v>
      </c>
      <c r="AE808" s="255">
        <v>1913</v>
      </c>
      <c r="AF808" s="251" t="str">
        <f t="shared" si="41"/>
        <v>5.</v>
      </c>
      <c r="AG808" s="251" t="str">
        <f t="shared" si="41"/>
        <v>2.</v>
      </c>
      <c r="AH808" s="251" t="str">
        <f t="shared" si="41"/>
        <v>3.</v>
      </c>
      <c r="AI808" s="251" t="str">
        <f t="shared" si="40"/>
        <v>2.</v>
      </c>
      <c r="AJ808" s="251" t="str">
        <f t="shared" si="40"/>
        <v>6.</v>
      </c>
      <c r="AK808" s="251" t="str">
        <f t="shared" si="40"/>
        <v>3.</v>
      </c>
      <c r="AL808" s="251" t="str">
        <f t="shared" si="40"/>
        <v>2.</v>
      </c>
      <c r="AM808" s="251" t="str">
        <f t="shared" si="39"/>
        <v>2.3.2.6.3.2.</v>
      </c>
    </row>
    <row r="809" spans="1:39">
      <c r="A809" s="251">
        <v>2022</v>
      </c>
      <c r="B809" s="251" t="s">
        <v>533</v>
      </c>
      <c r="C809" s="251" t="s">
        <v>534</v>
      </c>
      <c r="D809" s="251" t="s">
        <v>535</v>
      </c>
      <c r="E809" s="251" t="s">
        <v>536</v>
      </c>
      <c r="F809" s="251" t="s">
        <v>491</v>
      </c>
      <c r="G809" s="251" t="s">
        <v>537</v>
      </c>
      <c r="H809" s="251" t="s">
        <v>538</v>
      </c>
      <c r="I809" s="251" t="s">
        <v>706</v>
      </c>
      <c r="J809" s="251" t="s">
        <v>540</v>
      </c>
      <c r="K809" s="251" t="s">
        <v>707</v>
      </c>
      <c r="L809" s="251" t="s">
        <v>542</v>
      </c>
      <c r="M809" s="251" t="s">
        <v>543</v>
      </c>
      <c r="N809" s="251" t="s">
        <v>544</v>
      </c>
      <c r="O809" s="251" t="s">
        <v>652</v>
      </c>
      <c r="P809" s="251" t="s">
        <v>708</v>
      </c>
      <c r="Q809" s="251" t="s">
        <v>709</v>
      </c>
      <c r="R809" s="251">
        <v>149629</v>
      </c>
      <c r="S809" s="251" t="s">
        <v>701</v>
      </c>
      <c r="T809" s="251" t="s">
        <v>731</v>
      </c>
      <c r="U809" s="251" t="s">
        <v>732</v>
      </c>
      <c r="V809" s="251" t="s">
        <v>581</v>
      </c>
      <c r="W809" s="251" t="s">
        <v>582</v>
      </c>
      <c r="X809" s="251" t="s">
        <v>551</v>
      </c>
      <c r="Y809" s="251" t="s">
        <v>552</v>
      </c>
      <c r="Z809" s="251" t="s">
        <v>564</v>
      </c>
      <c r="AA809" s="251" t="s">
        <v>565</v>
      </c>
      <c r="AB809" s="251" t="s">
        <v>575</v>
      </c>
      <c r="AC809" s="251" t="s">
        <v>576</v>
      </c>
      <c r="AD809" s="251" t="s">
        <v>611</v>
      </c>
      <c r="AE809" s="255">
        <v>220</v>
      </c>
      <c r="AF809" s="251" t="str">
        <f t="shared" si="41"/>
        <v>5.</v>
      </c>
      <c r="AG809" s="251" t="str">
        <f t="shared" si="41"/>
        <v>2.</v>
      </c>
      <c r="AH809" s="251" t="str">
        <f t="shared" si="41"/>
        <v>3.</v>
      </c>
      <c r="AI809" s="251" t="str">
        <f t="shared" si="40"/>
        <v>2.</v>
      </c>
      <c r="AJ809" s="251" t="str">
        <f t="shared" si="40"/>
        <v>6.</v>
      </c>
      <c r="AK809" s="251" t="str">
        <f t="shared" si="40"/>
        <v>3.</v>
      </c>
      <c r="AL809" s="251" t="str">
        <f t="shared" si="40"/>
        <v>3.</v>
      </c>
      <c r="AM809" s="251" t="str">
        <f t="shared" si="39"/>
        <v>2.3.2.6.3.3.</v>
      </c>
    </row>
    <row r="810" spans="1:39">
      <c r="A810" s="251">
        <v>2022</v>
      </c>
      <c r="B810" s="251" t="s">
        <v>533</v>
      </c>
      <c r="C810" s="251" t="s">
        <v>534</v>
      </c>
      <c r="D810" s="251" t="s">
        <v>535</v>
      </c>
      <c r="E810" s="251" t="s">
        <v>536</v>
      </c>
      <c r="F810" s="251" t="s">
        <v>491</v>
      </c>
      <c r="G810" s="251" t="s">
        <v>537</v>
      </c>
      <c r="H810" s="251" t="s">
        <v>538</v>
      </c>
      <c r="I810" s="251" t="s">
        <v>706</v>
      </c>
      <c r="J810" s="251" t="s">
        <v>540</v>
      </c>
      <c r="K810" s="251" t="s">
        <v>707</v>
      </c>
      <c r="L810" s="251" t="s">
        <v>542</v>
      </c>
      <c r="M810" s="251" t="s">
        <v>543</v>
      </c>
      <c r="N810" s="251" t="s">
        <v>544</v>
      </c>
      <c r="O810" s="251" t="s">
        <v>652</v>
      </c>
      <c r="P810" s="251" t="s">
        <v>708</v>
      </c>
      <c r="Q810" s="251" t="s">
        <v>709</v>
      </c>
      <c r="R810" s="251">
        <v>149629</v>
      </c>
      <c r="S810" s="251" t="s">
        <v>701</v>
      </c>
      <c r="T810" s="251" t="s">
        <v>731</v>
      </c>
      <c r="U810" s="251" t="s">
        <v>732</v>
      </c>
      <c r="V810" s="251" t="s">
        <v>581</v>
      </c>
      <c r="W810" s="251" t="s">
        <v>582</v>
      </c>
      <c r="X810" s="251" t="s">
        <v>551</v>
      </c>
      <c r="Y810" s="251" t="s">
        <v>552</v>
      </c>
      <c r="Z810" s="251" t="s">
        <v>564</v>
      </c>
      <c r="AA810" s="251" t="s">
        <v>565</v>
      </c>
      <c r="AB810" s="251" t="s">
        <v>575</v>
      </c>
      <c r="AC810" s="251" t="s">
        <v>576</v>
      </c>
      <c r="AD810" s="251" t="s">
        <v>577</v>
      </c>
      <c r="AE810" s="255">
        <v>62520</v>
      </c>
      <c r="AF810" s="251" t="str">
        <f t="shared" si="41"/>
        <v>5.</v>
      </c>
      <c r="AG810" s="251" t="str">
        <f t="shared" si="41"/>
        <v>2.</v>
      </c>
      <c r="AH810" s="251" t="str">
        <f t="shared" si="41"/>
        <v>3.</v>
      </c>
      <c r="AI810" s="251" t="str">
        <f t="shared" si="40"/>
        <v>2.</v>
      </c>
      <c r="AJ810" s="251" t="str">
        <f t="shared" si="40"/>
        <v>6.</v>
      </c>
      <c r="AK810" s="251" t="str">
        <f t="shared" si="40"/>
        <v>3.</v>
      </c>
      <c r="AL810" s="251" t="str">
        <f t="shared" si="40"/>
        <v>4.</v>
      </c>
      <c r="AM810" s="251" t="str">
        <f t="shared" si="39"/>
        <v>2.3.2.6.3.4.</v>
      </c>
    </row>
    <row r="811" spans="1:39">
      <c r="A811" s="251">
        <v>2022</v>
      </c>
      <c r="B811" s="251" t="s">
        <v>533</v>
      </c>
      <c r="C811" s="251" t="s">
        <v>534</v>
      </c>
      <c r="D811" s="251" t="s">
        <v>535</v>
      </c>
      <c r="E811" s="251" t="s">
        <v>536</v>
      </c>
      <c r="F811" s="251" t="s">
        <v>491</v>
      </c>
      <c r="G811" s="251" t="s">
        <v>537</v>
      </c>
      <c r="H811" s="251" t="s">
        <v>538</v>
      </c>
      <c r="I811" s="251" t="s">
        <v>706</v>
      </c>
      <c r="J811" s="251" t="s">
        <v>540</v>
      </c>
      <c r="K811" s="251" t="s">
        <v>707</v>
      </c>
      <c r="L811" s="251" t="s">
        <v>542</v>
      </c>
      <c r="M811" s="251" t="s">
        <v>543</v>
      </c>
      <c r="N811" s="251" t="s">
        <v>544</v>
      </c>
      <c r="O811" s="251" t="s">
        <v>652</v>
      </c>
      <c r="P811" s="251" t="s">
        <v>708</v>
      </c>
      <c r="Q811" s="251" t="s">
        <v>709</v>
      </c>
      <c r="R811" s="251">
        <v>149629</v>
      </c>
      <c r="S811" s="251" t="s">
        <v>701</v>
      </c>
      <c r="T811" s="251" t="s">
        <v>731</v>
      </c>
      <c r="U811" s="251" t="s">
        <v>732</v>
      </c>
      <c r="V811" s="251" t="s">
        <v>581</v>
      </c>
      <c r="W811" s="251" t="s">
        <v>582</v>
      </c>
      <c r="X811" s="251" t="s">
        <v>551</v>
      </c>
      <c r="Y811" s="251" t="s">
        <v>552</v>
      </c>
      <c r="Z811" s="251" t="s">
        <v>564</v>
      </c>
      <c r="AA811" s="251" t="s">
        <v>565</v>
      </c>
      <c r="AB811" s="251" t="s">
        <v>575</v>
      </c>
      <c r="AC811" s="251" t="s">
        <v>576</v>
      </c>
      <c r="AD811" s="251" t="s">
        <v>612</v>
      </c>
      <c r="AE811" s="255">
        <v>3566</v>
      </c>
      <c r="AF811" s="251" t="str">
        <f t="shared" si="41"/>
        <v>5.</v>
      </c>
      <c r="AG811" s="251" t="str">
        <f t="shared" si="41"/>
        <v>2.</v>
      </c>
      <c r="AH811" s="251" t="str">
        <f t="shared" si="41"/>
        <v>3.</v>
      </c>
      <c r="AI811" s="251" t="str">
        <f t="shared" si="40"/>
        <v>2.</v>
      </c>
      <c r="AJ811" s="251" t="str">
        <f t="shared" si="40"/>
        <v>6.</v>
      </c>
      <c r="AK811" s="251" t="str">
        <f t="shared" si="40"/>
        <v>3.</v>
      </c>
      <c r="AL811" s="251" t="str">
        <f t="shared" si="40"/>
        <v>99</v>
      </c>
      <c r="AM811" s="251" t="str">
        <f t="shared" si="39"/>
        <v>2.3.2.6.3.99</v>
      </c>
    </row>
    <row r="812" spans="1:39">
      <c r="A812" s="251">
        <v>2022</v>
      </c>
      <c r="B812" s="251" t="s">
        <v>533</v>
      </c>
      <c r="C812" s="251" t="s">
        <v>534</v>
      </c>
      <c r="D812" s="251" t="s">
        <v>535</v>
      </c>
      <c r="E812" s="251" t="s">
        <v>536</v>
      </c>
      <c r="F812" s="251" t="s">
        <v>491</v>
      </c>
      <c r="G812" s="251" t="s">
        <v>537</v>
      </c>
      <c r="H812" s="251" t="s">
        <v>538</v>
      </c>
      <c r="I812" s="251" t="s">
        <v>706</v>
      </c>
      <c r="J812" s="251" t="s">
        <v>540</v>
      </c>
      <c r="K812" s="251" t="s">
        <v>707</v>
      </c>
      <c r="L812" s="251" t="s">
        <v>542</v>
      </c>
      <c r="M812" s="251" t="s">
        <v>543</v>
      </c>
      <c r="N812" s="251" t="s">
        <v>544</v>
      </c>
      <c r="O812" s="251" t="s">
        <v>652</v>
      </c>
      <c r="P812" s="251" t="s">
        <v>708</v>
      </c>
      <c r="Q812" s="251" t="s">
        <v>709</v>
      </c>
      <c r="R812" s="251">
        <v>149629</v>
      </c>
      <c r="S812" s="251" t="s">
        <v>701</v>
      </c>
      <c r="T812" s="251" t="s">
        <v>731</v>
      </c>
      <c r="U812" s="251" t="s">
        <v>732</v>
      </c>
      <c r="V812" s="251" t="s">
        <v>581</v>
      </c>
      <c r="W812" s="251" t="s">
        <v>582</v>
      </c>
      <c r="X812" s="251" t="s">
        <v>551</v>
      </c>
      <c r="Y812" s="251" t="s">
        <v>552</v>
      </c>
      <c r="Z812" s="251" t="s">
        <v>564</v>
      </c>
      <c r="AA812" s="251" t="s">
        <v>565</v>
      </c>
      <c r="AB812" s="251" t="s">
        <v>613</v>
      </c>
      <c r="AC812" s="251" t="s">
        <v>614</v>
      </c>
      <c r="AD812" s="251" t="s">
        <v>614</v>
      </c>
      <c r="AE812" s="255">
        <v>673431</v>
      </c>
      <c r="AF812" s="251" t="str">
        <f t="shared" si="41"/>
        <v>5.</v>
      </c>
      <c r="AG812" s="251" t="str">
        <f t="shared" si="41"/>
        <v>2.</v>
      </c>
      <c r="AH812" s="251" t="str">
        <f t="shared" si="41"/>
        <v>3.</v>
      </c>
      <c r="AI812" s="251" t="str">
        <f t="shared" si="40"/>
        <v>2.</v>
      </c>
      <c r="AJ812" s="251" t="str">
        <f t="shared" si="40"/>
        <v>8.</v>
      </c>
      <c r="AK812" s="251" t="str">
        <f t="shared" si="40"/>
        <v>1.</v>
      </c>
      <c r="AL812" s="251" t="str">
        <f t="shared" si="40"/>
        <v>1.</v>
      </c>
      <c r="AM812" s="251" t="str">
        <f t="shared" si="39"/>
        <v>2.3.2.8.1.1.</v>
      </c>
    </row>
    <row r="813" spans="1:39">
      <c r="A813" s="251">
        <v>2022</v>
      </c>
      <c r="B813" s="251" t="s">
        <v>533</v>
      </c>
      <c r="C813" s="251" t="s">
        <v>534</v>
      </c>
      <c r="D813" s="251" t="s">
        <v>535</v>
      </c>
      <c r="E813" s="251" t="s">
        <v>536</v>
      </c>
      <c r="F813" s="251" t="s">
        <v>491</v>
      </c>
      <c r="G813" s="251" t="s">
        <v>537</v>
      </c>
      <c r="H813" s="251" t="s">
        <v>538</v>
      </c>
      <c r="I813" s="251" t="s">
        <v>706</v>
      </c>
      <c r="J813" s="251" t="s">
        <v>540</v>
      </c>
      <c r="K813" s="251" t="s">
        <v>707</v>
      </c>
      <c r="L813" s="251" t="s">
        <v>542</v>
      </c>
      <c r="M813" s="251" t="s">
        <v>543</v>
      </c>
      <c r="N813" s="251" t="s">
        <v>544</v>
      </c>
      <c r="O813" s="251" t="s">
        <v>652</v>
      </c>
      <c r="P813" s="251" t="s">
        <v>708</v>
      </c>
      <c r="Q813" s="251" t="s">
        <v>709</v>
      </c>
      <c r="R813" s="251">
        <v>149629</v>
      </c>
      <c r="S813" s="251" t="s">
        <v>701</v>
      </c>
      <c r="T813" s="251" t="s">
        <v>731</v>
      </c>
      <c r="U813" s="251" t="s">
        <v>732</v>
      </c>
      <c r="V813" s="251" t="s">
        <v>581</v>
      </c>
      <c r="W813" s="251" t="s">
        <v>582</v>
      </c>
      <c r="X813" s="251" t="s">
        <v>551</v>
      </c>
      <c r="Y813" s="251" t="s">
        <v>552</v>
      </c>
      <c r="Z813" s="251" t="s">
        <v>564</v>
      </c>
      <c r="AA813" s="251" t="s">
        <v>565</v>
      </c>
      <c r="AB813" s="251" t="s">
        <v>613</v>
      </c>
      <c r="AC813" s="251" t="s">
        <v>614</v>
      </c>
      <c r="AD813" s="251" t="s">
        <v>615</v>
      </c>
      <c r="AE813" s="255">
        <v>55588</v>
      </c>
      <c r="AF813" s="251" t="str">
        <f t="shared" si="41"/>
        <v>5.</v>
      </c>
      <c r="AG813" s="251" t="str">
        <f t="shared" si="41"/>
        <v>2.</v>
      </c>
      <c r="AH813" s="251" t="str">
        <f t="shared" si="41"/>
        <v>3.</v>
      </c>
      <c r="AI813" s="251" t="str">
        <f t="shared" si="40"/>
        <v>2.</v>
      </c>
      <c r="AJ813" s="251" t="str">
        <f t="shared" si="40"/>
        <v>8.</v>
      </c>
      <c r="AK813" s="251" t="str">
        <f t="shared" si="40"/>
        <v>1.</v>
      </c>
      <c r="AL813" s="251" t="str">
        <f t="shared" si="40"/>
        <v>2.</v>
      </c>
      <c r="AM813" s="251" t="str">
        <f t="shared" si="39"/>
        <v>2.3.2.8.1.2.</v>
      </c>
    </row>
    <row r="814" spans="1:39">
      <c r="A814" s="251">
        <v>2022</v>
      </c>
      <c r="B814" s="251" t="s">
        <v>533</v>
      </c>
      <c r="C814" s="251" t="s">
        <v>534</v>
      </c>
      <c r="D814" s="251" t="s">
        <v>535</v>
      </c>
      <c r="E814" s="251" t="s">
        <v>536</v>
      </c>
      <c r="F814" s="251" t="s">
        <v>491</v>
      </c>
      <c r="G814" s="251" t="s">
        <v>537</v>
      </c>
      <c r="H814" s="251" t="s">
        <v>538</v>
      </c>
      <c r="I814" s="251" t="s">
        <v>706</v>
      </c>
      <c r="J814" s="251" t="s">
        <v>540</v>
      </c>
      <c r="K814" s="251" t="s">
        <v>707</v>
      </c>
      <c r="L814" s="251" t="s">
        <v>542</v>
      </c>
      <c r="M814" s="251" t="s">
        <v>543</v>
      </c>
      <c r="N814" s="251" t="s">
        <v>544</v>
      </c>
      <c r="O814" s="251" t="s">
        <v>652</v>
      </c>
      <c r="P814" s="251" t="s">
        <v>708</v>
      </c>
      <c r="Q814" s="251" t="s">
        <v>709</v>
      </c>
      <c r="R814" s="251">
        <v>149629</v>
      </c>
      <c r="S814" s="251" t="s">
        <v>701</v>
      </c>
      <c r="T814" s="251" t="s">
        <v>731</v>
      </c>
      <c r="U814" s="251" t="s">
        <v>732</v>
      </c>
      <c r="V814" s="251" t="s">
        <v>581</v>
      </c>
      <c r="W814" s="251" t="s">
        <v>582</v>
      </c>
      <c r="X814" s="251" t="s">
        <v>551</v>
      </c>
      <c r="Y814" s="251" t="s">
        <v>552</v>
      </c>
      <c r="Z814" s="251" t="s">
        <v>564</v>
      </c>
      <c r="AA814" s="251" t="s">
        <v>565</v>
      </c>
      <c r="AB814" s="251" t="s">
        <v>613</v>
      </c>
      <c r="AC814" s="251" t="s">
        <v>614</v>
      </c>
      <c r="AD814" s="251" t="s">
        <v>616</v>
      </c>
      <c r="AE814" s="255">
        <v>20400</v>
      </c>
      <c r="AF814" s="251" t="str">
        <f t="shared" si="41"/>
        <v>5.</v>
      </c>
      <c r="AG814" s="251" t="str">
        <f t="shared" si="41"/>
        <v>2.</v>
      </c>
      <c r="AH814" s="251" t="str">
        <f t="shared" si="41"/>
        <v>3.</v>
      </c>
      <c r="AI814" s="251" t="str">
        <f t="shared" si="40"/>
        <v>2.</v>
      </c>
      <c r="AJ814" s="251" t="str">
        <f t="shared" si="40"/>
        <v>8.</v>
      </c>
      <c r="AK814" s="251" t="str">
        <f t="shared" si="40"/>
        <v>1.</v>
      </c>
      <c r="AL814" s="251" t="str">
        <f t="shared" si="40"/>
        <v>4.</v>
      </c>
      <c r="AM814" s="251" t="str">
        <f t="shared" si="39"/>
        <v>2.3.2.8.1.4.</v>
      </c>
    </row>
    <row r="815" spans="1:39">
      <c r="A815" s="251">
        <v>2022</v>
      </c>
      <c r="B815" s="251" t="s">
        <v>533</v>
      </c>
      <c r="C815" s="251" t="s">
        <v>534</v>
      </c>
      <c r="D815" s="251" t="s">
        <v>535</v>
      </c>
      <c r="E815" s="251" t="s">
        <v>536</v>
      </c>
      <c r="F815" s="251" t="s">
        <v>491</v>
      </c>
      <c r="G815" s="251" t="s">
        <v>537</v>
      </c>
      <c r="H815" s="251" t="s">
        <v>538</v>
      </c>
      <c r="I815" s="251" t="s">
        <v>706</v>
      </c>
      <c r="J815" s="251" t="s">
        <v>540</v>
      </c>
      <c r="K815" s="251" t="s">
        <v>707</v>
      </c>
      <c r="L815" s="251" t="s">
        <v>542</v>
      </c>
      <c r="M815" s="251" t="s">
        <v>543</v>
      </c>
      <c r="N815" s="251" t="s">
        <v>544</v>
      </c>
      <c r="O815" s="251" t="s">
        <v>652</v>
      </c>
      <c r="P815" s="251" t="s">
        <v>708</v>
      </c>
      <c r="Q815" s="251" t="s">
        <v>709</v>
      </c>
      <c r="R815" s="251">
        <v>149629</v>
      </c>
      <c r="S815" s="251" t="s">
        <v>701</v>
      </c>
      <c r="T815" s="251" t="s">
        <v>731</v>
      </c>
      <c r="U815" s="251" t="s">
        <v>732</v>
      </c>
      <c r="V815" s="251" t="s">
        <v>581</v>
      </c>
      <c r="W815" s="251" t="s">
        <v>582</v>
      </c>
      <c r="X815" s="251" t="s">
        <v>551</v>
      </c>
      <c r="Y815" s="251" t="s">
        <v>552</v>
      </c>
      <c r="Z815" s="251" t="s">
        <v>617</v>
      </c>
      <c r="AA815" s="251" t="s">
        <v>618</v>
      </c>
      <c r="AB815" s="251" t="s">
        <v>619</v>
      </c>
      <c r="AC815" s="251" t="s">
        <v>620</v>
      </c>
      <c r="AD815" s="251" t="s">
        <v>621</v>
      </c>
      <c r="AE815" s="255">
        <v>10205</v>
      </c>
      <c r="AF815" s="251" t="str">
        <f t="shared" si="41"/>
        <v>5.</v>
      </c>
      <c r="AG815" s="251" t="str">
        <f t="shared" si="41"/>
        <v>2.</v>
      </c>
      <c r="AH815" s="251" t="str">
        <f t="shared" si="41"/>
        <v>5.</v>
      </c>
      <c r="AI815" s="251" t="str">
        <f t="shared" si="40"/>
        <v>4.</v>
      </c>
      <c r="AJ815" s="251" t="str">
        <f t="shared" si="40"/>
        <v>3.</v>
      </c>
      <c r="AK815" s="251" t="str">
        <f t="shared" si="40"/>
        <v>2.</v>
      </c>
      <c r="AL815" s="251" t="str">
        <f t="shared" si="40"/>
        <v>1.</v>
      </c>
      <c r="AM815" s="251" t="str">
        <f t="shared" si="39"/>
        <v>2.5.4.3.2.1.</v>
      </c>
    </row>
    <row r="816" spans="1:39">
      <c r="A816" s="251">
        <v>2022</v>
      </c>
      <c r="B816" s="251" t="s">
        <v>533</v>
      </c>
      <c r="C816" s="251" t="s">
        <v>534</v>
      </c>
      <c r="D816" s="251" t="s">
        <v>535</v>
      </c>
      <c r="E816" s="251" t="s">
        <v>536</v>
      </c>
      <c r="F816" s="251" t="s">
        <v>491</v>
      </c>
      <c r="G816" s="251" t="s">
        <v>537</v>
      </c>
      <c r="H816" s="251" t="s">
        <v>538</v>
      </c>
      <c r="I816" s="251" t="s">
        <v>706</v>
      </c>
      <c r="J816" s="251" t="s">
        <v>540</v>
      </c>
      <c r="K816" s="251" t="s">
        <v>707</v>
      </c>
      <c r="L816" s="251" t="s">
        <v>542</v>
      </c>
      <c r="M816" s="251" t="s">
        <v>543</v>
      </c>
      <c r="N816" s="251" t="s">
        <v>544</v>
      </c>
      <c r="O816" s="251" t="s">
        <v>733</v>
      </c>
      <c r="P816" s="251" t="s">
        <v>708</v>
      </c>
      <c r="Q816" s="251" t="s">
        <v>709</v>
      </c>
      <c r="R816" s="251">
        <v>46195</v>
      </c>
      <c r="S816" s="251" t="s">
        <v>704</v>
      </c>
      <c r="T816" s="251" t="s">
        <v>705</v>
      </c>
      <c r="U816" s="251" t="s">
        <v>734</v>
      </c>
      <c r="V816" s="251" t="s">
        <v>581</v>
      </c>
      <c r="W816" s="251" t="s">
        <v>582</v>
      </c>
      <c r="X816" s="251" t="s">
        <v>551</v>
      </c>
      <c r="Y816" s="251" t="s">
        <v>552</v>
      </c>
      <c r="Z816" s="251" t="s">
        <v>553</v>
      </c>
      <c r="AA816" s="251" t="s">
        <v>554</v>
      </c>
      <c r="AB816" s="251" t="s">
        <v>555</v>
      </c>
      <c r="AC816" s="251" t="s">
        <v>555</v>
      </c>
      <c r="AD816" s="251" t="s">
        <v>556</v>
      </c>
      <c r="AE816" s="255">
        <v>410202</v>
      </c>
      <c r="AF816" s="251" t="str">
        <f t="shared" si="41"/>
        <v>5.</v>
      </c>
      <c r="AG816" s="251" t="str">
        <f t="shared" si="41"/>
        <v>2.</v>
      </c>
      <c r="AH816" s="251" t="str">
        <f t="shared" si="41"/>
        <v>1.</v>
      </c>
      <c r="AI816" s="251" t="str">
        <f t="shared" si="40"/>
        <v>1.</v>
      </c>
      <c r="AJ816" s="251" t="str">
        <f t="shared" si="40"/>
        <v>1.</v>
      </c>
      <c r="AK816" s="251" t="str">
        <f t="shared" si="40"/>
        <v>1.</v>
      </c>
      <c r="AL816" s="251" t="str">
        <f t="shared" si="40"/>
        <v>4.</v>
      </c>
      <c r="AM816" s="251" t="str">
        <f t="shared" si="39"/>
        <v>2.1.1.1.1.4.</v>
      </c>
    </row>
    <row r="817" spans="1:39">
      <c r="A817" s="251">
        <v>2022</v>
      </c>
      <c r="B817" s="251" t="s">
        <v>533</v>
      </c>
      <c r="C817" s="251" t="s">
        <v>534</v>
      </c>
      <c r="D817" s="251" t="s">
        <v>535</v>
      </c>
      <c r="E817" s="251" t="s">
        <v>536</v>
      </c>
      <c r="F817" s="251" t="s">
        <v>491</v>
      </c>
      <c r="G817" s="251" t="s">
        <v>537</v>
      </c>
      <c r="H817" s="251" t="s">
        <v>538</v>
      </c>
      <c r="I817" s="251" t="s">
        <v>706</v>
      </c>
      <c r="J817" s="251" t="s">
        <v>540</v>
      </c>
      <c r="K817" s="251" t="s">
        <v>707</v>
      </c>
      <c r="L817" s="251" t="s">
        <v>542</v>
      </c>
      <c r="M817" s="251" t="s">
        <v>543</v>
      </c>
      <c r="N817" s="251" t="s">
        <v>544</v>
      </c>
      <c r="O817" s="251" t="s">
        <v>733</v>
      </c>
      <c r="P817" s="251" t="s">
        <v>708</v>
      </c>
      <c r="Q817" s="251" t="s">
        <v>709</v>
      </c>
      <c r="R817" s="251">
        <v>46195</v>
      </c>
      <c r="S817" s="251" t="s">
        <v>704</v>
      </c>
      <c r="T817" s="251" t="s">
        <v>705</v>
      </c>
      <c r="U817" s="251" t="s">
        <v>734</v>
      </c>
      <c r="V817" s="251" t="s">
        <v>581</v>
      </c>
      <c r="W817" s="251" t="s">
        <v>582</v>
      </c>
      <c r="X817" s="251" t="s">
        <v>551</v>
      </c>
      <c r="Y817" s="251" t="s">
        <v>552</v>
      </c>
      <c r="Z817" s="251" t="s">
        <v>553</v>
      </c>
      <c r="AA817" s="251" t="s">
        <v>554</v>
      </c>
      <c r="AB817" s="251" t="s">
        <v>557</v>
      </c>
      <c r="AC817" s="251" t="s">
        <v>558</v>
      </c>
      <c r="AD817" s="251" t="s">
        <v>559</v>
      </c>
      <c r="AE817" s="255">
        <v>67002</v>
      </c>
      <c r="AF817" s="251" t="str">
        <f t="shared" si="41"/>
        <v>5.</v>
      </c>
      <c r="AG817" s="251" t="str">
        <f t="shared" si="41"/>
        <v>2.</v>
      </c>
      <c r="AH817" s="251" t="str">
        <f t="shared" si="41"/>
        <v>1.</v>
      </c>
      <c r="AI817" s="251" t="str">
        <f t="shared" si="40"/>
        <v>1.</v>
      </c>
      <c r="AJ817" s="251" t="str">
        <f t="shared" si="40"/>
        <v>9.</v>
      </c>
      <c r="AK817" s="251" t="str">
        <f t="shared" si="40"/>
        <v>1.</v>
      </c>
      <c r="AL817" s="251" t="str">
        <f t="shared" si="40"/>
        <v>1.</v>
      </c>
      <c r="AM817" s="251" t="str">
        <f t="shared" si="39"/>
        <v>2.1.1.9.1.1.</v>
      </c>
    </row>
    <row r="818" spans="1:39">
      <c r="A818" s="251">
        <v>2022</v>
      </c>
      <c r="B818" s="251" t="s">
        <v>533</v>
      </c>
      <c r="C818" s="251" t="s">
        <v>534</v>
      </c>
      <c r="D818" s="251" t="s">
        <v>535</v>
      </c>
      <c r="E818" s="251" t="s">
        <v>536</v>
      </c>
      <c r="F818" s="251" t="s">
        <v>491</v>
      </c>
      <c r="G818" s="251" t="s">
        <v>537</v>
      </c>
      <c r="H818" s="251" t="s">
        <v>538</v>
      </c>
      <c r="I818" s="251" t="s">
        <v>706</v>
      </c>
      <c r="J818" s="251" t="s">
        <v>540</v>
      </c>
      <c r="K818" s="251" t="s">
        <v>707</v>
      </c>
      <c r="L818" s="251" t="s">
        <v>542</v>
      </c>
      <c r="M818" s="251" t="s">
        <v>543</v>
      </c>
      <c r="N818" s="251" t="s">
        <v>544</v>
      </c>
      <c r="O818" s="251" t="s">
        <v>733</v>
      </c>
      <c r="P818" s="251" t="s">
        <v>708</v>
      </c>
      <c r="Q818" s="251" t="s">
        <v>709</v>
      </c>
      <c r="R818" s="251">
        <v>46195</v>
      </c>
      <c r="S818" s="251" t="s">
        <v>704</v>
      </c>
      <c r="T818" s="251" t="s">
        <v>705</v>
      </c>
      <c r="U818" s="251" t="s">
        <v>734</v>
      </c>
      <c r="V818" s="251" t="s">
        <v>581</v>
      </c>
      <c r="W818" s="251" t="s">
        <v>582</v>
      </c>
      <c r="X818" s="251" t="s">
        <v>551</v>
      </c>
      <c r="Y818" s="251" t="s">
        <v>552</v>
      </c>
      <c r="Z818" s="251" t="s">
        <v>553</v>
      </c>
      <c r="AA818" s="251" t="s">
        <v>554</v>
      </c>
      <c r="AB818" s="251" t="s">
        <v>557</v>
      </c>
      <c r="AC818" s="251" t="s">
        <v>558</v>
      </c>
      <c r="AD818" s="251" t="s">
        <v>560</v>
      </c>
      <c r="AE818" s="255">
        <v>6910</v>
      </c>
      <c r="AF818" s="251" t="str">
        <f t="shared" si="41"/>
        <v>5.</v>
      </c>
      <c r="AG818" s="251" t="str">
        <f t="shared" si="41"/>
        <v>2.</v>
      </c>
      <c r="AH818" s="251" t="str">
        <f t="shared" si="41"/>
        <v>1.</v>
      </c>
      <c r="AI818" s="251" t="str">
        <f t="shared" si="40"/>
        <v>1.</v>
      </c>
      <c r="AJ818" s="251" t="str">
        <f t="shared" si="40"/>
        <v>9.</v>
      </c>
      <c r="AK818" s="251" t="str">
        <f t="shared" si="40"/>
        <v>1.</v>
      </c>
      <c r="AL818" s="251" t="str">
        <f t="shared" si="40"/>
        <v>3.</v>
      </c>
      <c r="AM818" s="251" t="str">
        <f t="shared" si="39"/>
        <v>2.1.1.9.1.3.</v>
      </c>
    </row>
    <row r="819" spans="1:39">
      <c r="A819" s="251">
        <v>2022</v>
      </c>
      <c r="B819" s="251" t="s">
        <v>533</v>
      </c>
      <c r="C819" s="251" t="s">
        <v>534</v>
      </c>
      <c r="D819" s="251" t="s">
        <v>535</v>
      </c>
      <c r="E819" s="251" t="s">
        <v>536</v>
      </c>
      <c r="F819" s="251" t="s">
        <v>491</v>
      </c>
      <c r="G819" s="251" t="s">
        <v>537</v>
      </c>
      <c r="H819" s="251" t="s">
        <v>538</v>
      </c>
      <c r="I819" s="251" t="s">
        <v>706</v>
      </c>
      <c r="J819" s="251" t="s">
        <v>540</v>
      </c>
      <c r="K819" s="251" t="s">
        <v>707</v>
      </c>
      <c r="L819" s="251" t="s">
        <v>542</v>
      </c>
      <c r="M819" s="251" t="s">
        <v>543</v>
      </c>
      <c r="N819" s="251" t="s">
        <v>544</v>
      </c>
      <c r="O819" s="251" t="s">
        <v>733</v>
      </c>
      <c r="P819" s="251" t="s">
        <v>708</v>
      </c>
      <c r="Q819" s="251" t="s">
        <v>709</v>
      </c>
      <c r="R819" s="251">
        <v>46195</v>
      </c>
      <c r="S819" s="251" t="s">
        <v>704</v>
      </c>
      <c r="T819" s="251" t="s">
        <v>705</v>
      </c>
      <c r="U819" s="251" t="s">
        <v>734</v>
      </c>
      <c r="V819" s="251" t="s">
        <v>581</v>
      </c>
      <c r="W819" s="251" t="s">
        <v>582</v>
      </c>
      <c r="X819" s="251" t="s">
        <v>551</v>
      </c>
      <c r="Y819" s="251" t="s">
        <v>552</v>
      </c>
      <c r="Z819" s="251" t="s">
        <v>553</v>
      </c>
      <c r="AA819" s="251" t="s">
        <v>554</v>
      </c>
      <c r="AB819" s="251" t="s">
        <v>557</v>
      </c>
      <c r="AC819" s="251" t="s">
        <v>583</v>
      </c>
      <c r="AD819" s="251" t="s">
        <v>584</v>
      </c>
      <c r="AE819" s="255">
        <v>39085</v>
      </c>
      <c r="AF819" s="251" t="str">
        <f t="shared" si="41"/>
        <v>5.</v>
      </c>
      <c r="AG819" s="251" t="str">
        <f t="shared" si="41"/>
        <v>2.</v>
      </c>
      <c r="AH819" s="251" t="str">
        <f t="shared" si="41"/>
        <v>1.</v>
      </c>
      <c r="AI819" s="251" t="str">
        <f t="shared" si="40"/>
        <v>1.</v>
      </c>
      <c r="AJ819" s="251" t="str">
        <f t="shared" si="40"/>
        <v>9.</v>
      </c>
      <c r="AK819" s="251" t="str">
        <f t="shared" si="40"/>
        <v>2.</v>
      </c>
      <c r="AL819" s="251" t="str">
        <f t="shared" si="40"/>
        <v>1.</v>
      </c>
      <c r="AM819" s="251" t="str">
        <f t="shared" si="39"/>
        <v>2.1.1.9.2.1.</v>
      </c>
    </row>
    <row r="820" spans="1:39">
      <c r="A820" s="251">
        <v>2022</v>
      </c>
      <c r="B820" s="251" t="s">
        <v>533</v>
      </c>
      <c r="C820" s="251" t="s">
        <v>534</v>
      </c>
      <c r="D820" s="251" t="s">
        <v>535</v>
      </c>
      <c r="E820" s="251" t="s">
        <v>536</v>
      </c>
      <c r="F820" s="251" t="s">
        <v>491</v>
      </c>
      <c r="G820" s="251" t="s">
        <v>537</v>
      </c>
      <c r="H820" s="251" t="s">
        <v>538</v>
      </c>
      <c r="I820" s="251" t="s">
        <v>706</v>
      </c>
      <c r="J820" s="251" t="s">
        <v>540</v>
      </c>
      <c r="K820" s="251" t="s">
        <v>707</v>
      </c>
      <c r="L820" s="251" t="s">
        <v>542</v>
      </c>
      <c r="M820" s="251" t="s">
        <v>543</v>
      </c>
      <c r="N820" s="251" t="s">
        <v>544</v>
      </c>
      <c r="O820" s="251" t="s">
        <v>733</v>
      </c>
      <c r="P820" s="251" t="s">
        <v>708</v>
      </c>
      <c r="Q820" s="251" t="s">
        <v>709</v>
      </c>
      <c r="R820" s="251">
        <v>46195</v>
      </c>
      <c r="S820" s="251" t="s">
        <v>704</v>
      </c>
      <c r="T820" s="251" t="s">
        <v>705</v>
      </c>
      <c r="U820" s="251" t="s">
        <v>734</v>
      </c>
      <c r="V820" s="251" t="s">
        <v>581</v>
      </c>
      <c r="W820" s="251" t="s">
        <v>582</v>
      </c>
      <c r="X820" s="251" t="s">
        <v>551</v>
      </c>
      <c r="Y820" s="251" t="s">
        <v>552</v>
      </c>
      <c r="Z820" s="251" t="s">
        <v>553</v>
      </c>
      <c r="AA820" s="251" t="s">
        <v>554</v>
      </c>
      <c r="AB820" s="251" t="s">
        <v>557</v>
      </c>
      <c r="AC820" s="251" t="s">
        <v>585</v>
      </c>
      <c r="AD820" s="251" t="s">
        <v>586</v>
      </c>
      <c r="AE820" s="255">
        <v>6030</v>
      </c>
      <c r="AF820" s="251" t="str">
        <f t="shared" si="41"/>
        <v>5.</v>
      </c>
      <c r="AG820" s="251" t="str">
        <f t="shared" si="41"/>
        <v>2.</v>
      </c>
      <c r="AH820" s="251" t="str">
        <f t="shared" si="41"/>
        <v>1.</v>
      </c>
      <c r="AI820" s="251" t="str">
        <f t="shared" si="40"/>
        <v>1.</v>
      </c>
      <c r="AJ820" s="251" t="str">
        <f t="shared" si="40"/>
        <v>9.</v>
      </c>
      <c r="AK820" s="251" t="str">
        <f t="shared" si="40"/>
        <v>3.</v>
      </c>
      <c r="AL820" s="251" t="str">
        <f t="shared" si="40"/>
        <v>99</v>
      </c>
      <c r="AM820" s="251" t="str">
        <f t="shared" si="39"/>
        <v>2.1.1.9.3.99</v>
      </c>
    </row>
    <row r="821" spans="1:39">
      <c r="A821" s="251">
        <v>2022</v>
      </c>
      <c r="B821" s="251" t="s">
        <v>533</v>
      </c>
      <c r="C821" s="251" t="s">
        <v>534</v>
      </c>
      <c r="D821" s="251" t="s">
        <v>535</v>
      </c>
      <c r="E821" s="251" t="s">
        <v>536</v>
      </c>
      <c r="F821" s="251" t="s">
        <v>491</v>
      </c>
      <c r="G821" s="251" t="s">
        <v>537</v>
      </c>
      <c r="H821" s="251" t="s">
        <v>538</v>
      </c>
      <c r="I821" s="251" t="s">
        <v>706</v>
      </c>
      <c r="J821" s="251" t="s">
        <v>540</v>
      </c>
      <c r="K821" s="251" t="s">
        <v>707</v>
      </c>
      <c r="L821" s="251" t="s">
        <v>542</v>
      </c>
      <c r="M821" s="251" t="s">
        <v>543</v>
      </c>
      <c r="N821" s="251" t="s">
        <v>544</v>
      </c>
      <c r="O821" s="251" t="s">
        <v>733</v>
      </c>
      <c r="P821" s="251" t="s">
        <v>708</v>
      </c>
      <c r="Q821" s="251" t="s">
        <v>709</v>
      </c>
      <c r="R821" s="251">
        <v>46195</v>
      </c>
      <c r="S821" s="251" t="s">
        <v>704</v>
      </c>
      <c r="T821" s="251" t="s">
        <v>705</v>
      </c>
      <c r="U821" s="251" t="s">
        <v>734</v>
      </c>
      <c r="V821" s="251" t="s">
        <v>581</v>
      </c>
      <c r="W821" s="251" t="s">
        <v>582</v>
      </c>
      <c r="X821" s="251" t="s">
        <v>551</v>
      </c>
      <c r="Y821" s="251" t="s">
        <v>552</v>
      </c>
      <c r="Z821" s="251" t="s">
        <v>553</v>
      </c>
      <c r="AA821" s="251" t="s">
        <v>561</v>
      </c>
      <c r="AB821" s="251" t="s">
        <v>562</v>
      </c>
      <c r="AC821" s="251" t="s">
        <v>562</v>
      </c>
      <c r="AD821" s="251" t="s">
        <v>563</v>
      </c>
      <c r="AE821" s="255">
        <v>36181</v>
      </c>
      <c r="AF821" s="251" t="str">
        <f t="shared" si="41"/>
        <v>5.</v>
      </c>
      <c r="AG821" s="251" t="str">
        <f t="shared" si="41"/>
        <v>2.</v>
      </c>
      <c r="AH821" s="251" t="str">
        <f t="shared" si="41"/>
        <v>1.</v>
      </c>
      <c r="AI821" s="251" t="str">
        <f t="shared" si="40"/>
        <v>3.</v>
      </c>
      <c r="AJ821" s="251" t="str">
        <f t="shared" si="40"/>
        <v>1.</v>
      </c>
      <c r="AK821" s="251" t="str">
        <f t="shared" si="40"/>
        <v>1.</v>
      </c>
      <c r="AL821" s="251" t="str">
        <f t="shared" si="40"/>
        <v>5.</v>
      </c>
      <c r="AM821" s="251" t="str">
        <f t="shared" si="39"/>
        <v>2.1.3.1.1.5.</v>
      </c>
    </row>
    <row r="822" spans="1:39">
      <c r="A822" s="251">
        <v>2022</v>
      </c>
      <c r="B822" s="251" t="s">
        <v>533</v>
      </c>
      <c r="C822" s="251" t="s">
        <v>534</v>
      </c>
      <c r="D822" s="251" t="s">
        <v>535</v>
      </c>
      <c r="E822" s="251" t="s">
        <v>536</v>
      </c>
      <c r="F822" s="251" t="s">
        <v>491</v>
      </c>
      <c r="G822" s="251" t="s">
        <v>537</v>
      </c>
      <c r="H822" s="251" t="s">
        <v>538</v>
      </c>
      <c r="I822" s="251" t="s">
        <v>706</v>
      </c>
      <c r="J822" s="251" t="s">
        <v>540</v>
      </c>
      <c r="K822" s="251" t="s">
        <v>707</v>
      </c>
      <c r="L822" s="251" t="s">
        <v>542</v>
      </c>
      <c r="M822" s="251" t="s">
        <v>543</v>
      </c>
      <c r="N822" s="251" t="s">
        <v>544</v>
      </c>
      <c r="O822" s="251" t="s">
        <v>733</v>
      </c>
      <c r="P822" s="251" t="s">
        <v>708</v>
      </c>
      <c r="Q822" s="251" t="s">
        <v>709</v>
      </c>
      <c r="R822" s="251">
        <v>46195</v>
      </c>
      <c r="S822" s="251" t="s">
        <v>704</v>
      </c>
      <c r="T822" s="251" t="s">
        <v>705</v>
      </c>
      <c r="U822" s="251" t="s">
        <v>734</v>
      </c>
      <c r="V822" s="251" t="s">
        <v>581</v>
      </c>
      <c r="W822" s="251" t="s">
        <v>582</v>
      </c>
      <c r="X822" s="251" t="s">
        <v>551</v>
      </c>
      <c r="Y822" s="251" t="s">
        <v>552</v>
      </c>
      <c r="Z822" s="251" t="s">
        <v>564</v>
      </c>
      <c r="AA822" s="251" t="s">
        <v>565</v>
      </c>
      <c r="AB822" s="251" t="s">
        <v>594</v>
      </c>
      <c r="AC822" s="251" t="s">
        <v>595</v>
      </c>
      <c r="AD822" s="251" t="s">
        <v>596</v>
      </c>
      <c r="AE822" s="255">
        <v>1450</v>
      </c>
      <c r="AF822" s="251" t="str">
        <f t="shared" si="41"/>
        <v>5.</v>
      </c>
      <c r="AG822" s="251" t="str">
        <f t="shared" si="41"/>
        <v>2.</v>
      </c>
      <c r="AH822" s="251" t="str">
        <f t="shared" si="41"/>
        <v>3.</v>
      </c>
      <c r="AI822" s="251" t="str">
        <f t="shared" si="40"/>
        <v>2.</v>
      </c>
      <c r="AJ822" s="251" t="str">
        <f t="shared" si="40"/>
        <v>1.</v>
      </c>
      <c r="AK822" s="251" t="str">
        <f t="shared" si="40"/>
        <v>2.</v>
      </c>
      <c r="AL822" s="251" t="str">
        <f t="shared" si="40"/>
        <v>99</v>
      </c>
      <c r="AM822" s="251" t="str">
        <f t="shared" si="39"/>
        <v>2.3.2.1.2.99</v>
      </c>
    </row>
    <row r="823" spans="1:39">
      <c r="A823" s="251">
        <v>2022</v>
      </c>
      <c r="B823" s="251" t="s">
        <v>533</v>
      </c>
      <c r="C823" s="251" t="s">
        <v>534</v>
      </c>
      <c r="D823" s="251" t="s">
        <v>535</v>
      </c>
      <c r="E823" s="251" t="s">
        <v>536</v>
      </c>
      <c r="F823" s="251" t="s">
        <v>491</v>
      </c>
      <c r="G823" s="251" t="s">
        <v>537</v>
      </c>
      <c r="H823" s="251" t="s">
        <v>538</v>
      </c>
      <c r="I823" s="251" t="s">
        <v>706</v>
      </c>
      <c r="J823" s="251" t="s">
        <v>540</v>
      </c>
      <c r="K823" s="251" t="s">
        <v>707</v>
      </c>
      <c r="L823" s="251" t="s">
        <v>542</v>
      </c>
      <c r="M823" s="251" t="s">
        <v>543</v>
      </c>
      <c r="N823" s="251" t="s">
        <v>544</v>
      </c>
      <c r="O823" s="251" t="s">
        <v>733</v>
      </c>
      <c r="P823" s="251" t="s">
        <v>708</v>
      </c>
      <c r="Q823" s="251" t="s">
        <v>709</v>
      </c>
      <c r="R823" s="251">
        <v>46195</v>
      </c>
      <c r="S823" s="251" t="s">
        <v>704</v>
      </c>
      <c r="T823" s="251" t="s">
        <v>705</v>
      </c>
      <c r="U823" s="251" t="s">
        <v>734</v>
      </c>
      <c r="V823" s="251" t="s">
        <v>581</v>
      </c>
      <c r="W823" s="251" t="s">
        <v>582</v>
      </c>
      <c r="X823" s="251" t="s">
        <v>551</v>
      </c>
      <c r="Y823" s="251" t="s">
        <v>552</v>
      </c>
      <c r="Z823" s="251" t="s">
        <v>564</v>
      </c>
      <c r="AA823" s="251" t="s">
        <v>565</v>
      </c>
      <c r="AB823" s="251" t="s">
        <v>566</v>
      </c>
      <c r="AC823" s="251" t="s">
        <v>600</v>
      </c>
      <c r="AD823" s="251" t="s">
        <v>601</v>
      </c>
      <c r="AE823" s="255">
        <v>1439</v>
      </c>
      <c r="AF823" s="251" t="str">
        <f t="shared" si="41"/>
        <v>5.</v>
      </c>
      <c r="AG823" s="251" t="str">
        <f t="shared" si="41"/>
        <v>2.</v>
      </c>
      <c r="AH823" s="251" t="str">
        <f t="shared" si="41"/>
        <v>3.</v>
      </c>
      <c r="AI823" s="251" t="str">
        <f t="shared" si="40"/>
        <v>2.</v>
      </c>
      <c r="AJ823" s="251" t="str">
        <f t="shared" si="40"/>
        <v>2.</v>
      </c>
      <c r="AK823" s="251" t="str">
        <f t="shared" si="40"/>
        <v>2.</v>
      </c>
      <c r="AL823" s="251" t="str">
        <f t="shared" si="40"/>
        <v>1.</v>
      </c>
      <c r="AM823" s="251" t="str">
        <f t="shared" si="39"/>
        <v>2.3.2.2.2.1.</v>
      </c>
    </row>
    <row r="824" spans="1:39">
      <c r="A824" s="251">
        <v>2022</v>
      </c>
      <c r="B824" s="251" t="s">
        <v>533</v>
      </c>
      <c r="C824" s="251" t="s">
        <v>534</v>
      </c>
      <c r="D824" s="251" t="s">
        <v>535</v>
      </c>
      <c r="E824" s="251" t="s">
        <v>536</v>
      </c>
      <c r="F824" s="251" t="s">
        <v>491</v>
      </c>
      <c r="G824" s="251" t="s">
        <v>537</v>
      </c>
      <c r="H824" s="251" t="s">
        <v>538</v>
      </c>
      <c r="I824" s="251" t="s">
        <v>706</v>
      </c>
      <c r="J824" s="251" t="s">
        <v>540</v>
      </c>
      <c r="K824" s="251" t="s">
        <v>707</v>
      </c>
      <c r="L824" s="251" t="s">
        <v>542</v>
      </c>
      <c r="M824" s="251" t="s">
        <v>543</v>
      </c>
      <c r="N824" s="251" t="s">
        <v>544</v>
      </c>
      <c r="O824" s="251" t="s">
        <v>733</v>
      </c>
      <c r="P824" s="251" t="s">
        <v>708</v>
      </c>
      <c r="Q824" s="251" t="s">
        <v>709</v>
      </c>
      <c r="R824" s="251">
        <v>46195</v>
      </c>
      <c r="S824" s="251" t="s">
        <v>704</v>
      </c>
      <c r="T824" s="251" t="s">
        <v>705</v>
      </c>
      <c r="U824" s="251" t="s">
        <v>734</v>
      </c>
      <c r="V824" s="251" t="s">
        <v>581</v>
      </c>
      <c r="W824" s="251" t="s">
        <v>582</v>
      </c>
      <c r="X824" s="251" t="s">
        <v>551</v>
      </c>
      <c r="Y824" s="251" t="s">
        <v>552</v>
      </c>
      <c r="Z824" s="251" t="s">
        <v>564</v>
      </c>
      <c r="AA824" s="251" t="s">
        <v>565</v>
      </c>
      <c r="AB824" s="251" t="s">
        <v>566</v>
      </c>
      <c r="AC824" s="251" t="s">
        <v>600</v>
      </c>
      <c r="AD824" s="251" t="s">
        <v>602</v>
      </c>
      <c r="AE824" s="255">
        <v>3634</v>
      </c>
      <c r="AF824" s="251" t="str">
        <f t="shared" si="41"/>
        <v>5.</v>
      </c>
      <c r="AG824" s="251" t="str">
        <f t="shared" si="41"/>
        <v>2.</v>
      </c>
      <c r="AH824" s="251" t="str">
        <f t="shared" si="41"/>
        <v>3.</v>
      </c>
      <c r="AI824" s="251" t="str">
        <f t="shared" si="40"/>
        <v>2.</v>
      </c>
      <c r="AJ824" s="251" t="str">
        <f t="shared" si="40"/>
        <v>2.</v>
      </c>
      <c r="AK824" s="251" t="str">
        <f t="shared" si="40"/>
        <v>2.</v>
      </c>
      <c r="AL824" s="251" t="str">
        <f t="shared" si="40"/>
        <v>2.</v>
      </c>
      <c r="AM824" s="251" t="str">
        <f t="shared" si="39"/>
        <v>2.3.2.2.2.2.</v>
      </c>
    </row>
    <row r="825" spans="1:39">
      <c r="A825" s="251">
        <v>2022</v>
      </c>
      <c r="B825" s="251" t="s">
        <v>533</v>
      </c>
      <c r="C825" s="251" t="s">
        <v>534</v>
      </c>
      <c r="D825" s="251" t="s">
        <v>535</v>
      </c>
      <c r="E825" s="251" t="s">
        <v>536</v>
      </c>
      <c r="F825" s="251" t="s">
        <v>491</v>
      </c>
      <c r="G825" s="251" t="s">
        <v>537</v>
      </c>
      <c r="H825" s="251" t="s">
        <v>538</v>
      </c>
      <c r="I825" s="251" t="s">
        <v>706</v>
      </c>
      <c r="J825" s="251" t="s">
        <v>540</v>
      </c>
      <c r="K825" s="251" t="s">
        <v>707</v>
      </c>
      <c r="L825" s="251" t="s">
        <v>542</v>
      </c>
      <c r="M825" s="251" t="s">
        <v>543</v>
      </c>
      <c r="N825" s="251" t="s">
        <v>544</v>
      </c>
      <c r="O825" s="251" t="s">
        <v>733</v>
      </c>
      <c r="P825" s="251" t="s">
        <v>708</v>
      </c>
      <c r="Q825" s="251" t="s">
        <v>709</v>
      </c>
      <c r="R825" s="251">
        <v>46195</v>
      </c>
      <c r="S825" s="251" t="s">
        <v>704</v>
      </c>
      <c r="T825" s="251" t="s">
        <v>705</v>
      </c>
      <c r="U825" s="251" t="s">
        <v>734</v>
      </c>
      <c r="V825" s="251" t="s">
        <v>581</v>
      </c>
      <c r="W825" s="251" t="s">
        <v>582</v>
      </c>
      <c r="X825" s="251" t="s">
        <v>551</v>
      </c>
      <c r="Y825" s="251" t="s">
        <v>552</v>
      </c>
      <c r="Z825" s="251" t="s">
        <v>564</v>
      </c>
      <c r="AA825" s="251" t="s">
        <v>565</v>
      </c>
      <c r="AB825" s="251" t="s">
        <v>569</v>
      </c>
      <c r="AC825" s="251" t="s">
        <v>570</v>
      </c>
      <c r="AD825" s="251" t="s">
        <v>603</v>
      </c>
      <c r="AE825" s="255">
        <v>144035</v>
      </c>
      <c r="AF825" s="251" t="str">
        <f t="shared" si="41"/>
        <v>5.</v>
      </c>
      <c r="AG825" s="251" t="str">
        <f t="shared" si="41"/>
        <v>2.</v>
      </c>
      <c r="AH825" s="251" t="str">
        <f t="shared" si="41"/>
        <v>3.</v>
      </c>
      <c r="AI825" s="251" t="str">
        <f t="shared" si="40"/>
        <v>2.</v>
      </c>
      <c r="AJ825" s="251" t="str">
        <f t="shared" si="40"/>
        <v>3.</v>
      </c>
      <c r="AK825" s="251" t="str">
        <f t="shared" si="40"/>
        <v>1.</v>
      </c>
      <c r="AL825" s="251" t="str">
        <f t="shared" si="40"/>
        <v>1.</v>
      </c>
      <c r="AM825" s="251" t="str">
        <f t="shared" si="39"/>
        <v>2.3.2.3.1.1.</v>
      </c>
    </row>
    <row r="826" spans="1:39">
      <c r="A826" s="251">
        <v>2022</v>
      </c>
      <c r="B826" s="251" t="s">
        <v>533</v>
      </c>
      <c r="C826" s="251" t="s">
        <v>534</v>
      </c>
      <c r="D826" s="251" t="s">
        <v>535</v>
      </c>
      <c r="E826" s="251" t="s">
        <v>536</v>
      </c>
      <c r="F826" s="251" t="s">
        <v>491</v>
      </c>
      <c r="G826" s="251" t="s">
        <v>537</v>
      </c>
      <c r="H826" s="251" t="s">
        <v>538</v>
      </c>
      <c r="I826" s="251" t="s">
        <v>706</v>
      </c>
      <c r="J826" s="251" t="s">
        <v>540</v>
      </c>
      <c r="K826" s="251" t="s">
        <v>707</v>
      </c>
      <c r="L826" s="251" t="s">
        <v>542</v>
      </c>
      <c r="M826" s="251" t="s">
        <v>543</v>
      </c>
      <c r="N826" s="251" t="s">
        <v>544</v>
      </c>
      <c r="O826" s="251" t="s">
        <v>733</v>
      </c>
      <c r="P826" s="251" t="s">
        <v>708</v>
      </c>
      <c r="Q826" s="251" t="s">
        <v>709</v>
      </c>
      <c r="R826" s="251">
        <v>46195</v>
      </c>
      <c r="S826" s="251" t="s">
        <v>704</v>
      </c>
      <c r="T826" s="251" t="s">
        <v>705</v>
      </c>
      <c r="U826" s="251" t="s">
        <v>734</v>
      </c>
      <c r="V826" s="251" t="s">
        <v>581</v>
      </c>
      <c r="W826" s="251" t="s">
        <v>582</v>
      </c>
      <c r="X826" s="251" t="s">
        <v>551</v>
      </c>
      <c r="Y826" s="251" t="s">
        <v>552</v>
      </c>
      <c r="Z826" s="251" t="s">
        <v>564</v>
      </c>
      <c r="AA826" s="251" t="s">
        <v>565</v>
      </c>
      <c r="AB826" s="251" t="s">
        <v>569</v>
      </c>
      <c r="AC826" s="251" t="s">
        <v>570</v>
      </c>
      <c r="AD826" s="251" t="s">
        <v>571</v>
      </c>
      <c r="AE826" s="255">
        <v>142424</v>
      </c>
      <c r="AF826" s="251" t="str">
        <f t="shared" si="41"/>
        <v>5.</v>
      </c>
      <c r="AG826" s="251" t="str">
        <f t="shared" si="41"/>
        <v>2.</v>
      </c>
      <c r="AH826" s="251" t="str">
        <f t="shared" si="41"/>
        <v>3.</v>
      </c>
      <c r="AI826" s="251" t="str">
        <f t="shared" si="40"/>
        <v>2.</v>
      </c>
      <c r="AJ826" s="251" t="str">
        <f t="shared" si="40"/>
        <v>3.</v>
      </c>
      <c r="AK826" s="251" t="str">
        <f t="shared" si="40"/>
        <v>1.</v>
      </c>
      <c r="AL826" s="251" t="str">
        <f t="shared" si="40"/>
        <v>2.</v>
      </c>
      <c r="AM826" s="251" t="str">
        <f t="shared" si="39"/>
        <v>2.3.2.3.1.2.</v>
      </c>
    </row>
    <row r="827" spans="1:39">
      <c r="A827" s="251">
        <v>2022</v>
      </c>
      <c r="B827" s="251" t="s">
        <v>533</v>
      </c>
      <c r="C827" s="251" t="s">
        <v>534</v>
      </c>
      <c r="D827" s="251" t="s">
        <v>535</v>
      </c>
      <c r="E827" s="251" t="s">
        <v>536</v>
      </c>
      <c r="F827" s="251" t="s">
        <v>491</v>
      </c>
      <c r="G827" s="251" t="s">
        <v>537</v>
      </c>
      <c r="H827" s="251" t="s">
        <v>538</v>
      </c>
      <c r="I827" s="251" t="s">
        <v>706</v>
      </c>
      <c r="J827" s="251" t="s">
        <v>540</v>
      </c>
      <c r="K827" s="251" t="s">
        <v>707</v>
      </c>
      <c r="L827" s="251" t="s">
        <v>542</v>
      </c>
      <c r="M827" s="251" t="s">
        <v>543</v>
      </c>
      <c r="N827" s="251" t="s">
        <v>544</v>
      </c>
      <c r="O827" s="251" t="s">
        <v>733</v>
      </c>
      <c r="P827" s="251" t="s">
        <v>708</v>
      </c>
      <c r="Q827" s="251" t="s">
        <v>709</v>
      </c>
      <c r="R827" s="251">
        <v>46195</v>
      </c>
      <c r="S827" s="251" t="s">
        <v>704</v>
      </c>
      <c r="T827" s="251" t="s">
        <v>705</v>
      </c>
      <c r="U827" s="251" t="s">
        <v>734</v>
      </c>
      <c r="V827" s="251" t="s">
        <v>581</v>
      </c>
      <c r="W827" s="251" t="s">
        <v>582</v>
      </c>
      <c r="X827" s="251" t="s">
        <v>551</v>
      </c>
      <c r="Y827" s="251" t="s">
        <v>552</v>
      </c>
      <c r="Z827" s="251" t="s">
        <v>564</v>
      </c>
      <c r="AA827" s="251" t="s">
        <v>565</v>
      </c>
      <c r="AB827" s="251" t="s">
        <v>572</v>
      </c>
      <c r="AC827" s="251" t="s">
        <v>573</v>
      </c>
      <c r="AD827" s="251" t="s">
        <v>574</v>
      </c>
      <c r="AE827" s="255">
        <v>13500</v>
      </c>
      <c r="AF827" s="251" t="str">
        <f t="shared" si="41"/>
        <v>5.</v>
      </c>
      <c r="AG827" s="251" t="str">
        <f t="shared" si="41"/>
        <v>2.</v>
      </c>
      <c r="AH827" s="251" t="str">
        <f t="shared" si="41"/>
        <v>3.</v>
      </c>
      <c r="AI827" s="251" t="str">
        <f t="shared" si="40"/>
        <v>2.</v>
      </c>
      <c r="AJ827" s="251" t="str">
        <f t="shared" si="40"/>
        <v>5.</v>
      </c>
      <c r="AK827" s="251" t="str">
        <f t="shared" si="40"/>
        <v>1.</v>
      </c>
      <c r="AL827" s="251" t="str">
        <f t="shared" si="40"/>
        <v>1.</v>
      </c>
      <c r="AM827" s="251" t="str">
        <f t="shared" si="39"/>
        <v>2.3.2.5.1.1.</v>
      </c>
    </row>
    <row r="828" spans="1:39">
      <c r="A828" s="251">
        <v>2022</v>
      </c>
      <c r="B828" s="251" t="s">
        <v>533</v>
      </c>
      <c r="C828" s="251" t="s">
        <v>534</v>
      </c>
      <c r="D828" s="251" t="s">
        <v>535</v>
      </c>
      <c r="E828" s="251" t="s">
        <v>536</v>
      </c>
      <c r="F828" s="251" t="s">
        <v>491</v>
      </c>
      <c r="G828" s="251" t="s">
        <v>537</v>
      </c>
      <c r="H828" s="251" t="s">
        <v>538</v>
      </c>
      <c r="I828" s="251" t="s">
        <v>706</v>
      </c>
      <c r="J828" s="251" t="s">
        <v>540</v>
      </c>
      <c r="K828" s="251" t="s">
        <v>707</v>
      </c>
      <c r="L828" s="251" t="s">
        <v>542</v>
      </c>
      <c r="M828" s="251" t="s">
        <v>543</v>
      </c>
      <c r="N828" s="251" t="s">
        <v>544</v>
      </c>
      <c r="O828" s="251" t="s">
        <v>733</v>
      </c>
      <c r="P828" s="251" t="s">
        <v>708</v>
      </c>
      <c r="Q828" s="251" t="s">
        <v>709</v>
      </c>
      <c r="R828" s="251">
        <v>46195</v>
      </c>
      <c r="S828" s="251" t="s">
        <v>704</v>
      </c>
      <c r="T828" s="251" t="s">
        <v>705</v>
      </c>
      <c r="U828" s="251" t="s">
        <v>734</v>
      </c>
      <c r="V828" s="251" t="s">
        <v>581</v>
      </c>
      <c r="W828" s="251" t="s">
        <v>582</v>
      </c>
      <c r="X828" s="251" t="s">
        <v>551</v>
      </c>
      <c r="Y828" s="251" t="s">
        <v>552</v>
      </c>
      <c r="Z828" s="251" t="s">
        <v>564</v>
      </c>
      <c r="AA828" s="251" t="s">
        <v>565</v>
      </c>
      <c r="AB828" s="251" t="s">
        <v>575</v>
      </c>
      <c r="AC828" s="251" t="s">
        <v>576</v>
      </c>
      <c r="AD828" s="251" t="s">
        <v>610</v>
      </c>
      <c r="AE828" s="255">
        <v>2229</v>
      </c>
      <c r="AF828" s="251" t="str">
        <f t="shared" si="41"/>
        <v>5.</v>
      </c>
      <c r="AG828" s="251" t="str">
        <f t="shared" si="41"/>
        <v>2.</v>
      </c>
      <c r="AH828" s="251" t="str">
        <f t="shared" si="41"/>
        <v>3.</v>
      </c>
      <c r="AI828" s="251" t="str">
        <f t="shared" si="40"/>
        <v>2.</v>
      </c>
      <c r="AJ828" s="251" t="str">
        <f t="shared" si="40"/>
        <v>6.</v>
      </c>
      <c r="AK828" s="251" t="str">
        <f t="shared" si="40"/>
        <v>3.</v>
      </c>
      <c r="AL828" s="251" t="str">
        <f t="shared" si="40"/>
        <v>2.</v>
      </c>
      <c r="AM828" s="251" t="str">
        <f t="shared" si="39"/>
        <v>2.3.2.6.3.2.</v>
      </c>
    </row>
    <row r="829" spans="1:39">
      <c r="A829" s="251">
        <v>2022</v>
      </c>
      <c r="B829" s="251" t="s">
        <v>533</v>
      </c>
      <c r="C829" s="251" t="s">
        <v>534</v>
      </c>
      <c r="D829" s="251" t="s">
        <v>535</v>
      </c>
      <c r="E829" s="251" t="s">
        <v>536</v>
      </c>
      <c r="F829" s="251" t="s">
        <v>491</v>
      </c>
      <c r="G829" s="251" t="s">
        <v>537</v>
      </c>
      <c r="H829" s="251" t="s">
        <v>538</v>
      </c>
      <c r="I829" s="251" t="s">
        <v>706</v>
      </c>
      <c r="J829" s="251" t="s">
        <v>540</v>
      </c>
      <c r="K829" s="251" t="s">
        <v>707</v>
      </c>
      <c r="L829" s="251" t="s">
        <v>542</v>
      </c>
      <c r="M829" s="251" t="s">
        <v>543</v>
      </c>
      <c r="N829" s="251" t="s">
        <v>544</v>
      </c>
      <c r="O829" s="251" t="s">
        <v>733</v>
      </c>
      <c r="P829" s="251" t="s">
        <v>708</v>
      </c>
      <c r="Q829" s="251" t="s">
        <v>709</v>
      </c>
      <c r="R829" s="251">
        <v>46195</v>
      </c>
      <c r="S829" s="251" t="s">
        <v>704</v>
      </c>
      <c r="T829" s="251" t="s">
        <v>705</v>
      </c>
      <c r="U829" s="251" t="s">
        <v>734</v>
      </c>
      <c r="V829" s="251" t="s">
        <v>581</v>
      </c>
      <c r="W829" s="251" t="s">
        <v>582</v>
      </c>
      <c r="X829" s="251" t="s">
        <v>551</v>
      </c>
      <c r="Y829" s="251" t="s">
        <v>552</v>
      </c>
      <c r="Z829" s="251" t="s">
        <v>564</v>
      </c>
      <c r="AA829" s="251" t="s">
        <v>565</v>
      </c>
      <c r="AB829" s="251" t="s">
        <v>575</v>
      </c>
      <c r="AC829" s="251" t="s">
        <v>576</v>
      </c>
      <c r="AD829" s="251" t="s">
        <v>611</v>
      </c>
      <c r="AE829" s="255">
        <v>220</v>
      </c>
      <c r="AF829" s="251" t="str">
        <f t="shared" si="41"/>
        <v>5.</v>
      </c>
      <c r="AG829" s="251" t="str">
        <f t="shared" si="41"/>
        <v>2.</v>
      </c>
      <c r="AH829" s="251" t="str">
        <f t="shared" si="41"/>
        <v>3.</v>
      </c>
      <c r="AI829" s="251" t="str">
        <f t="shared" si="40"/>
        <v>2.</v>
      </c>
      <c r="AJ829" s="251" t="str">
        <f t="shared" si="40"/>
        <v>6.</v>
      </c>
      <c r="AK829" s="251" t="str">
        <f t="shared" si="40"/>
        <v>3.</v>
      </c>
      <c r="AL829" s="251" t="str">
        <f t="shared" si="40"/>
        <v>3.</v>
      </c>
      <c r="AM829" s="251" t="str">
        <f t="shared" si="39"/>
        <v>2.3.2.6.3.3.</v>
      </c>
    </row>
    <row r="830" spans="1:39">
      <c r="A830" s="251">
        <v>2022</v>
      </c>
      <c r="B830" s="251" t="s">
        <v>533</v>
      </c>
      <c r="C830" s="251" t="s">
        <v>534</v>
      </c>
      <c r="D830" s="251" t="s">
        <v>535</v>
      </c>
      <c r="E830" s="251" t="s">
        <v>536</v>
      </c>
      <c r="F830" s="251" t="s">
        <v>491</v>
      </c>
      <c r="G830" s="251" t="s">
        <v>537</v>
      </c>
      <c r="H830" s="251" t="s">
        <v>538</v>
      </c>
      <c r="I830" s="251" t="s">
        <v>706</v>
      </c>
      <c r="J830" s="251" t="s">
        <v>540</v>
      </c>
      <c r="K830" s="251" t="s">
        <v>707</v>
      </c>
      <c r="L830" s="251" t="s">
        <v>542</v>
      </c>
      <c r="M830" s="251" t="s">
        <v>543</v>
      </c>
      <c r="N830" s="251" t="s">
        <v>544</v>
      </c>
      <c r="O830" s="251" t="s">
        <v>733</v>
      </c>
      <c r="P830" s="251" t="s">
        <v>708</v>
      </c>
      <c r="Q830" s="251" t="s">
        <v>709</v>
      </c>
      <c r="R830" s="251">
        <v>46195</v>
      </c>
      <c r="S830" s="251" t="s">
        <v>704</v>
      </c>
      <c r="T830" s="251" t="s">
        <v>705</v>
      </c>
      <c r="U830" s="251" t="s">
        <v>734</v>
      </c>
      <c r="V830" s="251" t="s">
        <v>581</v>
      </c>
      <c r="W830" s="251" t="s">
        <v>582</v>
      </c>
      <c r="X830" s="251" t="s">
        <v>551</v>
      </c>
      <c r="Y830" s="251" t="s">
        <v>552</v>
      </c>
      <c r="Z830" s="251" t="s">
        <v>564</v>
      </c>
      <c r="AA830" s="251" t="s">
        <v>565</v>
      </c>
      <c r="AB830" s="251" t="s">
        <v>575</v>
      </c>
      <c r="AC830" s="251" t="s">
        <v>576</v>
      </c>
      <c r="AD830" s="251" t="s">
        <v>577</v>
      </c>
      <c r="AE830" s="255">
        <v>8814</v>
      </c>
      <c r="AF830" s="251" t="str">
        <f t="shared" si="41"/>
        <v>5.</v>
      </c>
      <c r="AG830" s="251" t="str">
        <f t="shared" si="41"/>
        <v>2.</v>
      </c>
      <c r="AH830" s="251" t="str">
        <f t="shared" si="41"/>
        <v>3.</v>
      </c>
      <c r="AI830" s="251" t="str">
        <f t="shared" si="40"/>
        <v>2.</v>
      </c>
      <c r="AJ830" s="251" t="str">
        <f t="shared" si="40"/>
        <v>6.</v>
      </c>
      <c r="AK830" s="251" t="str">
        <f t="shared" si="40"/>
        <v>3.</v>
      </c>
      <c r="AL830" s="251" t="str">
        <f t="shared" si="40"/>
        <v>4.</v>
      </c>
      <c r="AM830" s="251" t="str">
        <f t="shared" si="39"/>
        <v>2.3.2.6.3.4.</v>
      </c>
    </row>
    <row r="831" spans="1:39">
      <c r="A831" s="251">
        <v>2022</v>
      </c>
      <c r="B831" s="251" t="s">
        <v>533</v>
      </c>
      <c r="C831" s="251" t="s">
        <v>534</v>
      </c>
      <c r="D831" s="251" t="s">
        <v>535</v>
      </c>
      <c r="E831" s="251" t="s">
        <v>536</v>
      </c>
      <c r="F831" s="251" t="s">
        <v>491</v>
      </c>
      <c r="G831" s="251" t="s">
        <v>537</v>
      </c>
      <c r="H831" s="251" t="s">
        <v>538</v>
      </c>
      <c r="I831" s="251" t="s">
        <v>706</v>
      </c>
      <c r="J831" s="251" t="s">
        <v>540</v>
      </c>
      <c r="K831" s="251" t="s">
        <v>707</v>
      </c>
      <c r="L831" s="251" t="s">
        <v>542</v>
      </c>
      <c r="M831" s="251" t="s">
        <v>543</v>
      </c>
      <c r="N831" s="251" t="s">
        <v>544</v>
      </c>
      <c r="O831" s="251" t="s">
        <v>733</v>
      </c>
      <c r="P831" s="251" t="s">
        <v>708</v>
      </c>
      <c r="Q831" s="251" t="s">
        <v>709</v>
      </c>
      <c r="R831" s="251">
        <v>46195</v>
      </c>
      <c r="S831" s="251" t="s">
        <v>704</v>
      </c>
      <c r="T831" s="251" t="s">
        <v>705</v>
      </c>
      <c r="U831" s="251" t="s">
        <v>734</v>
      </c>
      <c r="V831" s="251" t="s">
        <v>581</v>
      </c>
      <c r="W831" s="251" t="s">
        <v>582</v>
      </c>
      <c r="X831" s="251" t="s">
        <v>551</v>
      </c>
      <c r="Y831" s="251" t="s">
        <v>552</v>
      </c>
      <c r="Z831" s="251" t="s">
        <v>564</v>
      </c>
      <c r="AA831" s="251" t="s">
        <v>565</v>
      </c>
      <c r="AB831" s="251" t="s">
        <v>575</v>
      </c>
      <c r="AC831" s="251" t="s">
        <v>576</v>
      </c>
      <c r="AD831" s="251" t="s">
        <v>612</v>
      </c>
      <c r="AE831" s="255">
        <v>2899</v>
      </c>
      <c r="AF831" s="251" t="str">
        <f t="shared" si="41"/>
        <v>5.</v>
      </c>
      <c r="AG831" s="251" t="str">
        <f t="shared" si="41"/>
        <v>2.</v>
      </c>
      <c r="AH831" s="251" t="str">
        <f t="shared" si="41"/>
        <v>3.</v>
      </c>
      <c r="AI831" s="251" t="str">
        <f t="shared" si="40"/>
        <v>2.</v>
      </c>
      <c r="AJ831" s="251" t="str">
        <f t="shared" si="40"/>
        <v>6.</v>
      </c>
      <c r="AK831" s="251" t="str">
        <f t="shared" si="40"/>
        <v>3.</v>
      </c>
      <c r="AL831" s="251" t="str">
        <f t="shared" si="40"/>
        <v>99</v>
      </c>
      <c r="AM831" s="251" t="str">
        <f t="shared" si="39"/>
        <v>2.3.2.6.3.99</v>
      </c>
    </row>
    <row r="832" spans="1:39">
      <c r="A832" s="251">
        <v>2022</v>
      </c>
      <c r="B832" s="251" t="s">
        <v>533</v>
      </c>
      <c r="C832" s="251" t="s">
        <v>534</v>
      </c>
      <c r="D832" s="251" t="s">
        <v>535</v>
      </c>
      <c r="E832" s="251" t="s">
        <v>536</v>
      </c>
      <c r="F832" s="251" t="s">
        <v>491</v>
      </c>
      <c r="G832" s="251" t="s">
        <v>537</v>
      </c>
      <c r="H832" s="251" t="s">
        <v>538</v>
      </c>
      <c r="I832" s="251" t="s">
        <v>706</v>
      </c>
      <c r="J832" s="251" t="s">
        <v>540</v>
      </c>
      <c r="K832" s="251" t="s">
        <v>707</v>
      </c>
      <c r="L832" s="251" t="s">
        <v>542</v>
      </c>
      <c r="M832" s="251" t="s">
        <v>543</v>
      </c>
      <c r="N832" s="251" t="s">
        <v>544</v>
      </c>
      <c r="O832" s="251" t="s">
        <v>733</v>
      </c>
      <c r="P832" s="251" t="s">
        <v>708</v>
      </c>
      <c r="Q832" s="251" t="s">
        <v>709</v>
      </c>
      <c r="R832" s="251">
        <v>46195</v>
      </c>
      <c r="S832" s="251" t="s">
        <v>704</v>
      </c>
      <c r="T832" s="251" t="s">
        <v>705</v>
      </c>
      <c r="U832" s="251" t="s">
        <v>734</v>
      </c>
      <c r="V832" s="251" t="s">
        <v>581</v>
      </c>
      <c r="W832" s="251" t="s">
        <v>582</v>
      </c>
      <c r="X832" s="251" t="s">
        <v>551</v>
      </c>
      <c r="Y832" s="251" t="s">
        <v>552</v>
      </c>
      <c r="Z832" s="251" t="s">
        <v>564</v>
      </c>
      <c r="AA832" s="251" t="s">
        <v>565</v>
      </c>
      <c r="AB832" s="251" t="s">
        <v>613</v>
      </c>
      <c r="AC832" s="251" t="s">
        <v>614</v>
      </c>
      <c r="AD832" s="251" t="s">
        <v>614</v>
      </c>
      <c r="AE832" s="255">
        <v>417168</v>
      </c>
      <c r="AF832" s="251" t="str">
        <f t="shared" si="41"/>
        <v>5.</v>
      </c>
      <c r="AG832" s="251" t="str">
        <f t="shared" si="41"/>
        <v>2.</v>
      </c>
      <c r="AH832" s="251" t="str">
        <f t="shared" si="41"/>
        <v>3.</v>
      </c>
      <c r="AI832" s="251" t="str">
        <f t="shared" si="40"/>
        <v>2.</v>
      </c>
      <c r="AJ832" s="251" t="str">
        <f t="shared" si="40"/>
        <v>8.</v>
      </c>
      <c r="AK832" s="251" t="str">
        <f t="shared" si="40"/>
        <v>1.</v>
      </c>
      <c r="AL832" s="251" t="str">
        <f t="shared" si="40"/>
        <v>1.</v>
      </c>
      <c r="AM832" s="251" t="str">
        <f t="shared" si="39"/>
        <v>2.3.2.8.1.1.</v>
      </c>
    </row>
    <row r="833" spans="1:39">
      <c r="A833" s="251">
        <v>2022</v>
      </c>
      <c r="B833" s="251" t="s">
        <v>533</v>
      </c>
      <c r="C833" s="251" t="s">
        <v>534</v>
      </c>
      <c r="D833" s="251" t="s">
        <v>535</v>
      </c>
      <c r="E833" s="251" t="s">
        <v>536</v>
      </c>
      <c r="F833" s="251" t="s">
        <v>491</v>
      </c>
      <c r="G833" s="251" t="s">
        <v>537</v>
      </c>
      <c r="H833" s="251" t="s">
        <v>538</v>
      </c>
      <c r="I833" s="251" t="s">
        <v>706</v>
      </c>
      <c r="J833" s="251" t="s">
        <v>540</v>
      </c>
      <c r="K833" s="251" t="s">
        <v>707</v>
      </c>
      <c r="L833" s="251" t="s">
        <v>542</v>
      </c>
      <c r="M833" s="251" t="s">
        <v>543</v>
      </c>
      <c r="N833" s="251" t="s">
        <v>544</v>
      </c>
      <c r="O833" s="251" t="s">
        <v>733</v>
      </c>
      <c r="P833" s="251" t="s">
        <v>708</v>
      </c>
      <c r="Q833" s="251" t="s">
        <v>709</v>
      </c>
      <c r="R833" s="251">
        <v>46195</v>
      </c>
      <c r="S833" s="251" t="s">
        <v>704</v>
      </c>
      <c r="T833" s="251" t="s">
        <v>705</v>
      </c>
      <c r="U833" s="251" t="s">
        <v>734</v>
      </c>
      <c r="V833" s="251" t="s">
        <v>581</v>
      </c>
      <c r="W833" s="251" t="s">
        <v>582</v>
      </c>
      <c r="X833" s="251" t="s">
        <v>551</v>
      </c>
      <c r="Y833" s="251" t="s">
        <v>552</v>
      </c>
      <c r="Z833" s="251" t="s">
        <v>564</v>
      </c>
      <c r="AA833" s="251" t="s">
        <v>565</v>
      </c>
      <c r="AB833" s="251" t="s">
        <v>613</v>
      </c>
      <c r="AC833" s="251" t="s">
        <v>614</v>
      </c>
      <c r="AD833" s="251" t="s">
        <v>615</v>
      </c>
      <c r="AE833" s="255">
        <v>34259</v>
      </c>
      <c r="AF833" s="251" t="str">
        <f t="shared" si="41"/>
        <v>5.</v>
      </c>
      <c r="AG833" s="251" t="str">
        <f t="shared" si="41"/>
        <v>2.</v>
      </c>
      <c r="AH833" s="251" t="str">
        <f t="shared" si="41"/>
        <v>3.</v>
      </c>
      <c r="AI833" s="251" t="str">
        <f t="shared" si="40"/>
        <v>2.</v>
      </c>
      <c r="AJ833" s="251" t="str">
        <f t="shared" si="40"/>
        <v>8.</v>
      </c>
      <c r="AK833" s="251" t="str">
        <f t="shared" si="40"/>
        <v>1.</v>
      </c>
      <c r="AL833" s="251" t="str">
        <f t="shared" si="40"/>
        <v>2.</v>
      </c>
      <c r="AM833" s="251" t="str">
        <f t="shared" si="39"/>
        <v>2.3.2.8.1.2.</v>
      </c>
    </row>
    <row r="834" spans="1:39">
      <c r="A834" s="251">
        <v>2022</v>
      </c>
      <c r="B834" s="251" t="s">
        <v>533</v>
      </c>
      <c r="C834" s="251" t="s">
        <v>534</v>
      </c>
      <c r="D834" s="251" t="s">
        <v>535</v>
      </c>
      <c r="E834" s="251" t="s">
        <v>536</v>
      </c>
      <c r="F834" s="251" t="s">
        <v>491</v>
      </c>
      <c r="G834" s="251" t="s">
        <v>537</v>
      </c>
      <c r="H834" s="251" t="s">
        <v>538</v>
      </c>
      <c r="I834" s="251" t="s">
        <v>706</v>
      </c>
      <c r="J834" s="251" t="s">
        <v>540</v>
      </c>
      <c r="K834" s="251" t="s">
        <v>707</v>
      </c>
      <c r="L834" s="251" t="s">
        <v>542</v>
      </c>
      <c r="M834" s="251" t="s">
        <v>543</v>
      </c>
      <c r="N834" s="251" t="s">
        <v>544</v>
      </c>
      <c r="O834" s="251" t="s">
        <v>733</v>
      </c>
      <c r="P834" s="251" t="s">
        <v>708</v>
      </c>
      <c r="Q834" s="251" t="s">
        <v>709</v>
      </c>
      <c r="R834" s="251">
        <v>46195</v>
      </c>
      <c r="S834" s="251" t="s">
        <v>704</v>
      </c>
      <c r="T834" s="251" t="s">
        <v>705</v>
      </c>
      <c r="U834" s="251" t="s">
        <v>734</v>
      </c>
      <c r="V834" s="251" t="s">
        <v>581</v>
      </c>
      <c r="W834" s="251" t="s">
        <v>582</v>
      </c>
      <c r="X834" s="251" t="s">
        <v>551</v>
      </c>
      <c r="Y834" s="251" t="s">
        <v>552</v>
      </c>
      <c r="Z834" s="251" t="s">
        <v>564</v>
      </c>
      <c r="AA834" s="251" t="s">
        <v>565</v>
      </c>
      <c r="AB834" s="251" t="s">
        <v>613</v>
      </c>
      <c r="AC834" s="251" t="s">
        <v>614</v>
      </c>
      <c r="AD834" s="251" t="s">
        <v>616</v>
      </c>
      <c r="AE834" s="255">
        <v>12600</v>
      </c>
      <c r="AF834" s="251" t="str">
        <f t="shared" si="41"/>
        <v>5.</v>
      </c>
      <c r="AG834" s="251" t="str">
        <f t="shared" si="41"/>
        <v>2.</v>
      </c>
      <c r="AH834" s="251" t="str">
        <f t="shared" si="41"/>
        <v>3.</v>
      </c>
      <c r="AI834" s="251" t="str">
        <f t="shared" si="40"/>
        <v>2.</v>
      </c>
      <c r="AJ834" s="251" t="str">
        <f t="shared" si="40"/>
        <v>8.</v>
      </c>
      <c r="AK834" s="251" t="str">
        <f t="shared" si="40"/>
        <v>1.</v>
      </c>
      <c r="AL834" s="251" t="str">
        <f t="shared" si="40"/>
        <v>4.</v>
      </c>
      <c r="AM834" s="251" t="str">
        <f t="shared" si="39"/>
        <v>2.3.2.8.1.4.</v>
      </c>
    </row>
    <row r="835" spans="1:39">
      <c r="A835" s="251">
        <v>2022</v>
      </c>
      <c r="B835" s="251" t="s">
        <v>533</v>
      </c>
      <c r="C835" s="251" t="s">
        <v>534</v>
      </c>
      <c r="D835" s="251" t="s">
        <v>535</v>
      </c>
      <c r="E835" s="251" t="s">
        <v>536</v>
      </c>
      <c r="F835" s="251" t="s">
        <v>491</v>
      </c>
      <c r="G835" s="251" t="s">
        <v>537</v>
      </c>
      <c r="H835" s="251" t="s">
        <v>538</v>
      </c>
      <c r="I835" s="251" t="s">
        <v>706</v>
      </c>
      <c r="J835" s="251" t="s">
        <v>540</v>
      </c>
      <c r="K835" s="251" t="s">
        <v>707</v>
      </c>
      <c r="L835" s="251" t="s">
        <v>542</v>
      </c>
      <c r="M835" s="251" t="s">
        <v>543</v>
      </c>
      <c r="N835" s="251" t="s">
        <v>544</v>
      </c>
      <c r="O835" s="251" t="s">
        <v>733</v>
      </c>
      <c r="P835" s="251" t="s">
        <v>708</v>
      </c>
      <c r="Q835" s="251" t="s">
        <v>709</v>
      </c>
      <c r="R835" s="251">
        <v>46195</v>
      </c>
      <c r="S835" s="251" t="s">
        <v>704</v>
      </c>
      <c r="T835" s="251" t="s">
        <v>705</v>
      </c>
      <c r="U835" s="251" t="s">
        <v>734</v>
      </c>
      <c r="V835" s="251" t="s">
        <v>581</v>
      </c>
      <c r="W835" s="251" t="s">
        <v>582</v>
      </c>
      <c r="X835" s="251" t="s">
        <v>551</v>
      </c>
      <c r="Y835" s="251" t="s">
        <v>552</v>
      </c>
      <c r="Z835" s="251" t="s">
        <v>617</v>
      </c>
      <c r="AA835" s="251" t="s">
        <v>618</v>
      </c>
      <c r="AB835" s="251" t="s">
        <v>619</v>
      </c>
      <c r="AC835" s="251" t="s">
        <v>620</v>
      </c>
      <c r="AD835" s="251" t="s">
        <v>621</v>
      </c>
      <c r="AE835" s="255">
        <v>1472</v>
      </c>
      <c r="AF835" s="251" t="str">
        <f t="shared" si="41"/>
        <v>5.</v>
      </c>
      <c r="AG835" s="251" t="str">
        <f t="shared" si="41"/>
        <v>2.</v>
      </c>
      <c r="AH835" s="251" t="str">
        <f t="shared" si="41"/>
        <v>5.</v>
      </c>
      <c r="AI835" s="251" t="str">
        <f t="shared" si="40"/>
        <v>4.</v>
      </c>
      <c r="AJ835" s="251" t="str">
        <f t="shared" si="40"/>
        <v>3.</v>
      </c>
      <c r="AK835" s="251" t="str">
        <f t="shared" si="40"/>
        <v>2.</v>
      </c>
      <c r="AL835" s="251" t="str">
        <f t="shared" si="40"/>
        <v>1.</v>
      </c>
      <c r="AM835" s="251" t="str">
        <f t="shared" ref="AM835:AM898" si="42">CONCATENATE(AG835,AH835,AI835,AJ835,AK835,AL835)</f>
        <v>2.5.4.3.2.1.</v>
      </c>
    </row>
    <row r="836" spans="1:39">
      <c r="A836" s="251">
        <v>2022</v>
      </c>
      <c r="B836" s="251" t="s">
        <v>533</v>
      </c>
      <c r="C836" s="251" t="s">
        <v>534</v>
      </c>
      <c r="D836" s="251" t="s">
        <v>535</v>
      </c>
      <c r="E836" s="251" t="s">
        <v>536</v>
      </c>
      <c r="F836" s="251" t="s">
        <v>491</v>
      </c>
      <c r="G836" s="251" t="s">
        <v>537</v>
      </c>
      <c r="H836" s="251" t="s">
        <v>538</v>
      </c>
      <c r="I836" s="251" t="s">
        <v>735</v>
      </c>
      <c r="J836" s="251" t="s">
        <v>540</v>
      </c>
      <c r="K836" s="251" t="s">
        <v>736</v>
      </c>
      <c r="L836" s="251" t="s">
        <v>542</v>
      </c>
      <c r="M836" s="251" t="s">
        <v>543</v>
      </c>
      <c r="N836" s="251" t="s">
        <v>544</v>
      </c>
      <c r="O836" s="251" t="s">
        <v>545</v>
      </c>
      <c r="P836" s="251" t="s">
        <v>737</v>
      </c>
      <c r="Q836" s="251" t="s">
        <v>738</v>
      </c>
      <c r="R836" s="251">
        <v>200000</v>
      </c>
      <c r="S836" s="251" t="s">
        <v>548</v>
      </c>
      <c r="T836" s="251" t="s">
        <v>549</v>
      </c>
      <c r="U836" s="251" t="s">
        <v>549</v>
      </c>
      <c r="V836" s="251" t="s">
        <v>38</v>
      </c>
      <c r="W836" s="251" t="s">
        <v>550</v>
      </c>
      <c r="X836" s="251" t="s">
        <v>551</v>
      </c>
      <c r="Y836" s="251" t="s">
        <v>552</v>
      </c>
      <c r="Z836" s="251" t="s">
        <v>564</v>
      </c>
      <c r="AA836" s="251" t="s">
        <v>587</v>
      </c>
      <c r="AB836" s="251" t="s">
        <v>633</v>
      </c>
      <c r="AC836" s="251" t="s">
        <v>633</v>
      </c>
      <c r="AD836" s="251" t="s">
        <v>634</v>
      </c>
      <c r="AE836" s="255">
        <v>1256</v>
      </c>
      <c r="AF836" s="251" t="str">
        <f t="shared" si="41"/>
        <v>5.</v>
      </c>
      <c r="AG836" s="251" t="str">
        <f t="shared" si="41"/>
        <v>2.</v>
      </c>
      <c r="AH836" s="251" t="str">
        <f t="shared" si="41"/>
        <v>3.</v>
      </c>
      <c r="AI836" s="251" t="str">
        <f t="shared" si="40"/>
        <v>1.</v>
      </c>
      <c r="AJ836" s="251" t="str">
        <f t="shared" si="40"/>
        <v>1.</v>
      </c>
      <c r="AK836" s="251" t="str">
        <f t="shared" si="40"/>
        <v>1.</v>
      </c>
      <c r="AL836" s="251" t="str">
        <f t="shared" si="40"/>
        <v>1.</v>
      </c>
      <c r="AM836" s="251" t="str">
        <f t="shared" si="42"/>
        <v>2.3.1.1.1.1.</v>
      </c>
    </row>
    <row r="837" spans="1:39">
      <c r="A837" s="251">
        <v>2022</v>
      </c>
      <c r="B837" s="251" t="s">
        <v>533</v>
      </c>
      <c r="C837" s="251" t="s">
        <v>534</v>
      </c>
      <c r="D837" s="251" t="s">
        <v>535</v>
      </c>
      <c r="E837" s="251" t="s">
        <v>536</v>
      </c>
      <c r="F837" s="251" t="s">
        <v>491</v>
      </c>
      <c r="G837" s="251" t="s">
        <v>537</v>
      </c>
      <c r="H837" s="251" t="s">
        <v>538</v>
      </c>
      <c r="I837" s="251" t="s">
        <v>735</v>
      </c>
      <c r="J837" s="251" t="s">
        <v>540</v>
      </c>
      <c r="K837" s="251" t="s">
        <v>736</v>
      </c>
      <c r="L837" s="251" t="s">
        <v>542</v>
      </c>
      <c r="M837" s="251" t="s">
        <v>543</v>
      </c>
      <c r="N837" s="251" t="s">
        <v>544</v>
      </c>
      <c r="O837" s="251" t="s">
        <v>545</v>
      </c>
      <c r="P837" s="251" t="s">
        <v>737</v>
      </c>
      <c r="Q837" s="251" t="s">
        <v>738</v>
      </c>
      <c r="R837" s="251">
        <v>200000</v>
      </c>
      <c r="S837" s="251" t="s">
        <v>548</v>
      </c>
      <c r="T837" s="251" t="s">
        <v>549</v>
      </c>
      <c r="U837" s="251" t="s">
        <v>549</v>
      </c>
      <c r="V837" s="251" t="s">
        <v>38</v>
      </c>
      <c r="W837" s="251" t="s">
        <v>550</v>
      </c>
      <c r="X837" s="251" t="s">
        <v>551</v>
      </c>
      <c r="Y837" s="251" t="s">
        <v>552</v>
      </c>
      <c r="Z837" s="251" t="s">
        <v>564</v>
      </c>
      <c r="AA837" s="251" t="s">
        <v>565</v>
      </c>
      <c r="AB837" s="251" t="s">
        <v>566</v>
      </c>
      <c r="AC837" s="251" t="s">
        <v>597</v>
      </c>
      <c r="AD837" s="251" t="s">
        <v>598</v>
      </c>
      <c r="AE837" s="255">
        <v>85468</v>
      </c>
      <c r="AF837" s="251" t="str">
        <f t="shared" si="41"/>
        <v>5.</v>
      </c>
      <c r="AG837" s="251" t="str">
        <f t="shared" si="41"/>
        <v>2.</v>
      </c>
      <c r="AH837" s="251" t="str">
        <f t="shared" si="41"/>
        <v>3.</v>
      </c>
      <c r="AI837" s="251" t="str">
        <f t="shared" si="40"/>
        <v>2.</v>
      </c>
      <c r="AJ837" s="251" t="str">
        <f t="shared" si="40"/>
        <v>2.</v>
      </c>
      <c r="AK837" s="251" t="str">
        <f t="shared" si="40"/>
        <v>1.</v>
      </c>
      <c r="AL837" s="251" t="str">
        <f t="shared" si="40"/>
        <v>1.</v>
      </c>
      <c r="AM837" s="251" t="str">
        <f t="shared" si="42"/>
        <v>2.3.2.2.1.1.</v>
      </c>
    </row>
    <row r="838" spans="1:39">
      <c r="A838" s="251">
        <v>2022</v>
      </c>
      <c r="B838" s="251" t="s">
        <v>533</v>
      </c>
      <c r="C838" s="251" t="s">
        <v>534</v>
      </c>
      <c r="D838" s="251" t="s">
        <v>535</v>
      </c>
      <c r="E838" s="251" t="s">
        <v>536</v>
      </c>
      <c r="F838" s="251" t="s">
        <v>491</v>
      </c>
      <c r="G838" s="251" t="s">
        <v>537</v>
      </c>
      <c r="H838" s="251" t="s">
        <v>538</v>
      </c>
      <c r="I838" s="251" t="s">
        <v>735</v>
      </c>
      <c r="J838" s="251" t="s">
        <v>540</v>
      </c>
      <c r="K838" s="251" t="s">
        <v>736</v>
      </c>
      <c r="L838" s="251" t="s">
        <v>542</v>
      </c>
      <c r="M838" s="251" t="s">
        <v>543</v>
      </c>
      <c r="N838" s="251" t="s">
        <v>544</v>
      </c>
      <c r="O838" s="251" t="s">
        <v>545</v>
      </c>
      <c r="P838" s="251" t="s">
        <v>737</v>
      </c>
      <c r="Q838" s="251" t="s">
        <v>738</v>
      </c>
      <c r="R838" s="251">
        <v>200000</v>
      </c>
      <c r="S838" s="251" t="s">
        <v>548</v>
      </c>
      <c r="T838" s="251" t="s">
        <v>549</v>
      </c>
      <c r="U838" s="251" t="s">
        <v>549</v>
      </c>
      <c r="V838" s="251" t="s">
        <v>38</v>
      </c>
      <c r="W838" s="251" t="s">
        <v>550</v>
      </c>
      <c r="X838" s="251" t="s">
        <v>551</v>
      </c>
      <c r="Y838" s="251" t="s">
        <v>552</v>
      </c>
      <c r="Z838" s="251" t="s">
        <v>564</v>
      </c>
      <c r="AA838" s="251" t="s">
        <v>565</v>
      </c>
      <c r="AB838" s="251" t="s">
        <v>566</v>
      </c>
      <c r="AC838" s="251" t="s">
        <v>597</v>
      </c>
      <c r="AD838" s="251" t="s">
        <v>599</v>
      </c>
      <c r="AE838" s="255">
        <v>1867</v>
      </c>
      <c r="AF838" s="251" t="str">
        <f t="shared" si="41"/>
        <v>5.</v>
      </c>
      <c r="AG838" s="251" t="str">
        <f t="shared" si="41"/>
        <v>2.</v>
      </c>
      <c r="AH838" s="251" t="str">
        <f t="shared" si="41"/>
        <v>3.</v>
      </c>
      <c r="AI838" s="251" t="str">
        <f t="shared" si="40"/>
        <v>2.</v>
      </c>
      <c r="AJ838" s="251" t="str">
        <f t="shared" si="40"/>
        <v>2.</v>
      </c>
      <c r="AK838" s="251" t="str">
        <f t="shared" si="40"/>
        <v>1.</v>
      </c>
      <c r="AL838" s="251" t="str">
        <f t="shared" si="40"/>
        <v>2.</v>
      </c>
      <c r="AM838" s="251" t="str">
        <f t="shared" si="42"/>
        <v>2.3.2.2.1.2.</v>
      </c>
    </row>
    <row r="839" spans="1:39">
      <c r="A839" s="251">
        <v>2022</v>
      </c>
      <c r="B839" s="251" t="s">
        <v>533</v>
      </c>
      <c r="C839" s="251" t="s">
        <v>534</v>
      </c>
      <c r="D839" s="251" t="s">
        <v>535</v>
      </c>
      <c r="E839" s="251" t="s">
        <v>536</v>
      </c>
      <c r="F839" s="251" t="s">
        <v>491</v>
      </c>
      <c r="G839" s="251" t="s">
        <v>537</v>
      </c>
      <c r="H839" s="251" t="s">
        <v>538</v>
      </c>
      <c r="I839" s="251" t="s">
        <v>735</v>
      </c>
      <c r="J839" s="251" t="s">
        <v>540</v>
      </c>
      <c r="K839" s="251" t="s">
        <v>736</v>
      </c>
      <c r="L839" s="251" t="s">
        <v>542</v>
      </c>
      <c r="M839" s="251" t="s">
        <v>543</v>
      </c>
      <c r="N839" s="251" t="s">
        <v>544</v>
      </c>
      <c r="O839" s="251" t="s">
        <v>545</v>
      </c>
      <c r="P839" s="251" t="s">
        <v>737</v>
      </c>
      <c r="Q839" s="251" t="s">
        <v>738</v>
      </c>
      <c r="R839" s="251">
        <v>200000</v>
      </c>
      <c r="S839" s="251" t="s">
        <v>548</v>
      </c>
      <c r="T839" s="251" t="s">
        <v>549</v>
      </c>
      <c r="U839" s="251" t="s">
        <v>549</v>
      </c>
      <c r="V839" s="251" t="s">
        <v>38</v>
      </c>
      <c r="W839" s="251" t="s">
        <v>550</v>
      </c>
      <c r="X839" s="251" t="s">
        <v>551</v>
      </c>
      <c r="Y839" s="251" t="s">
        <v>552</v>
      </c>
      <c r="Z839" s="251" t="s">
        <v>564</v>
      </c>
      <c r="AA839" s="251" t="s">
        <v>565</v>
      </c>
      <c r="AB839" s="251" t="s">
        <v>566</v>
      </c>
      <c r="AC839" s="251" t="s">
        <v>600</v>
      </c>
      <c r="AD839" s="251" t="s">
        <v>601</v>
      </c>
      <c r="AE839" s="255">
        <v>3452</v>
      </c>
      <c r="AF839" s="251" t="str">
        <f t="shared" si="41"/>
        <v>5.</v>
      </c>
      <c r="AG839" s="251" t="str">
        <f t="shared" si="41"/>
        <v>2.</v>
      </c>
      <c r="AH839" s="251" t="str">
        <f t="shared" si="41"/>
        <v>3.</v>
      </c>
      <c r="AI839" s="251" t="str">
        <f t="shared" si="40"/>
        <v>2.</v>
      </c>
      <c r="AJ839" s="251" t="str">
        <f t="shared" si="40"/>
        <v>2.</v>
      </c>
      <c r="AK839" s="251" t="str">
        <f t="shared" si="40"/>
        <v>2.</v>
      </c>
      <c r="AL839" s="251" t="str">
        <f t="shared" si="40"/>
        <v>1.</v>
      </c>
      <c r="AM839" s="251" t="str">
        <f t="shared" si="42"/>
        <v>2.3.2.2.2.1.</v>
      </c>
    </row>
    <row r="840" spans="1:39">
      <c r="A840" s="251">
        <v>2022</v>
      </c>
      <c r="B840" s="251" t="s">
        <v>533</v>
      </c>
      <c r="C840" s="251" t="s">
        <v>534</v>
      </c>
      <c r="D840" s="251" t="s">
        <v>535</v>
      </c>
      <c r="E840" s="251" t="s">
        <v>536</v>
      </c>
      <c r="F840" s="251" t="s">
        <v>491</v>
      </c>
      <c r="G840" s="251" t="s">
        <v>537</v>
      </c>
      <c r="H840" s="251" t="s">
        <v>538</v>
      </c>
      <c r="I840" s="251" t="s">
        <v>735</v>
      </c>
      <c r="J840" s="251" t="s">
        <v>540</v>
      </c>
      <c r="K840" s="251" t="s">
        <v>736</v>
      </c>
      <c r="L840" s="251" t="s">
        <v>542</v>
      </c>
      <c r="M840" s="251" t="s">
        <v>543</v>
      </c>
      <c r="N840" s="251" t="s">
        <v>544</v>
      </c>
      <c r="O840" s="251" t="s">
        <v>545</v>
      </c>
      <c r="P840" s="251" t="s">
        <v>737</v>
      </c>
      <c r="Q840" s="251" t="s">
        <v>738</v>
      </c>
      <c r="R840" s="251">
        <v>200000</v>
      </c>
      <c r="S840" s="251" t="s">
        <v>548</v>
      </c>
      <c r="T840" s="251" t="s">
        <v>549</v>
      </c>
      <c r="U840" s="251" t="s">
        <v>549</v>
      </c>
      <c r="V840" s="251" t="s">
        <v>38</v>
      </c>
      <c r="W840" s="251" t="s">
        <v>550</v>
      </c>
      <c r="X840" s="251" t="s">
        <v>551</v>
      </c>
      <c r="Y840" s="251" t="s">
        <v>552</v>
      </c>
      <c r="Z840" s="251" t="s">
        <v>564</v>
      </c>
      <c r="AA840" s="251" t="s">
        <v>565</v>
      </c>
      <c r="AB840" s="251" t="s">
        <v>566</v>
      </c>
      <c r="AC840" s="251" t="s">
        <v>600</v>
      </c>
      <c r="AD840" s="251" t="s">
        <v>602</v>
      </c>
      <c r="AE840" s="255">
        <v>625</v>
      </c>
      <c r="AF840" s="251" t="str">
        <f t="shared" si="41"/>
        <v>5.</v>
      </c>
      <c r="AG840" s="251" t="str">
        <f t="shared" si="41"/>
        <v>2.</v>
      </c>
      <c r="AH840" s="251" t="str">
        <f t="shared" si="41"/>
        <v>3.</v>
      </c>
      <c r="AI840" s="251" t="str">
        <f t="shared" si="40"/>
        <v>2.</v>
      </c>
      <c r="AJ840" s="251" t="str">
        <f t="shared" si="40"/>
        <v>2.</v>
      </c>
      <c r="AK840" s="251" t="str">
        <f t="shared" si="40"/>
        <v>2.</v>
      </c>
      <c r="AL840" s="251" t="str">
        <f t="shared" si="40"/>
        <v>2.</v>
      </c>
      <c r="AM840" s="251" t="str">
        <f t="shared" si="42"/>
        <v>2.3.2.2.2.2.</v>
      </c>
    </row>
    <row r="841" spans="1:39">
      <c r="A841" s="251">
        <v>2022</v>
      </c>
      <c r="B841" s="251" t="s">
        <v>533</v>
      </c>
      <c r="C841" s="251" t="s">
        <v>534</v>
      </c>
      <c r="D841" s="251" t="s">
        <v>535</v>
      </c>
      <c r="E841" s="251" t="s">
        <v>536</v>
      </c>
      <c r="F841" s="251" t="s">
        <v>491</v>
      </c>
      <c r="G841" s="251" t="s">
        <v>537</v>
      </c>
      <c r="H841" s="251" t="s">
        <v>538</v>
      </c>
      <c r="I841" s="251" t="s">
        <v>735</v>
      </c>
      <c r="J841" s="251" t="s">
        <v>540</v>
      </c>
      <c r="K841" s="251" t="s">
        <v>736</v>
      </c>
      <c r="L841" s="251" t="s">
        <v>542</v>
      </c>
      <c r="M841" s="251" t="s">
        <v>543</v>
      </c>
      <c r="N841" s="251" t="s">
        <v>544</v>
      </c>
      <c r="O841" s="251" t="s">
        <v>545</v>
      </c>
      <c r="P841" s="251" t="s">
        <v>737</v>
      </c>
      <c r="Q841" s="251" t="s">
        <v>738</v>
      </c>
      <c r="R841" s="251">
        <v>200000</v>
      </c>
      <c r="S841" s="251" t="s">
        <v>548</v>
      </c>
      <c r="T841" s="251" t="s">
        <v>549</v>
      </c>
      <c r="U841" s="251" t="s">
        <v>549</v>
      </c>
      <c r="V841" s="251" t="s">
        <v>38</v>
      </c>
      <c r="W841" s="251" t="s">
        <v>550</v>
      </c>
      <c r="X841" s="251" t="s">
        <v>551</v>
      </c>
      <c r="Y841" s="251" t="s">
        <v>552</v>
      </c>
      <c r="Z841" s="251" t="s">
        <v>564</v>
      </c>
      <c r="AA841" s="251" t="s">
        <v>565</v>
      </c>
      <c r="AB841" s="251" t="s">
        <v>566</v>
      </c>
      <c r="AC841" s="251" t="s">
        <v>567</v>
      </c>
      <c r="AD841" s="251" t="s">
        <v>635</v>
      </c>
      <c r="AE841" s="255">
        <v>1854</v>
      </c>
      <c r="AF841" s="251" t="str">
        <f t="shared" si="41"/>
        <v>5.</v>
      </c>
      <c r="AG841" s="251" t="str">
        <f t="shared" si="41"/>
        <v>2.</v>
      </c>
      <c r="AH841" s="251" t="str">
        <f t="shared" si="41"/>
        <v>3.</v>
      </c>
      <c r="AI841" s="251" t="str">
        <f t="shared" si="40"/>
        <v>2.</v>
      </c>
      <c r="AJ841" s="251" t="str">
        <f t="shared" si="40"/>
        <v>2.</v>
      </c>
      <c r="AK841" s="251" t="str">
        <f t="shared" si="40"/>
        <v>3.</v>
      </c>
      <c r="AL841" s="251" t="str">
        <f t="shared" si="40"/>
        <v>99</v>
      </c>
      <c r="AM841" s="251" t="str">
        <f t="shared" si="42"/>
        <v>2.3.2.2.3.99</v>
      </c>
    </row>
    <row r="842" spans="1:39">
      <c r="A842" s="251">
        <v>2022</v>
      </c>
      <c r="B842" s="251" t="s">
        <v>533</v>
      </c>
      <c r="C842" s="251" t="s">
        <v>534</v>
      </c>
      <c r="D842" s="251" t="s">
        <v>535</v>
      </c>
      <c r="E842" s="251" t="s">
        <v>536</v>
      </c>
      <c r="F842" s="251" t="s">
        <v>491</v>
      </c>
      <c r="G842" s="251" t="s">
        <v>537</v>
      </c>
      <c r="H842" s="251" t="s">
        <v>538</v>
      </c>
      <c r="I842" s="251" t="s">
        <v>735</v>
      </c>
      <c r="J842" s="251" t="s">
        <v>540</v>
      </c>
      <c r="K842" s="251" t="s">
        <v>736</v>
      </c>
      <c r="L842" s="251" t="s">
        <v>542</v>
      </c>
      <c r="M842" s="251" t="s">
        <v>543</v>
      </c>
      <c r="N842" s="251" t="s">
        <v>544</v>
      </c>
      <c r="O842" s="251" t="s">
        <v>545</v>
      </c>
      <c r="P842" s="251" t="s">
        <v>737</v>
      </c>
      <c r="Q842" s="251" t="s">
        <v>738</v>
      </c>
      <c r="R842" s="251">
        <v>200000</v>
      </c>
      <c r="S842" s="251" t="s">
        <v>548</v>
      </c>
      <c r="T842" s="251" t="s">
        <v>549</v>
      </c>
      <c r="U842" s="251" t="s">
        <v>549</v>
      </c>
      <c r="V842" s="251" t="s">
        <v>38</v>
      </c>
      <c r="W842" s="251" t="s">
        <v>550</v>
      </c>
      <c r="X842" s="251" t="s">
        <v>551</v>
      </c>
      <c r="Y842" s="251" t="s">
        <v>552</v>
      </c>
      <c r="Z842" s="251" t="s">
        <v>564</v>
      </c>
      <c r="AA842" s="251" t="s">
        <v>565</v>
      </c>
      <c r="AB842" s="251" t="s">
        <v>569</v>
      </c>
      <c r="AC842" s="251" t="s">
        <v>570</v>
      </c>
      <c r="AD842" s="251" t="s">
        <v>603</v>
      </c>
      <c r="AE842" s="255">
        <v>57394</v>
      </c>
      <c r="AF842" s="251" t="str">
        <f t="shared" si="41"/>
        <v>5.</v>
      </c>
      <c r="AG842" s="251" t="str">
        <f t="shared" si="41"/>
        <v>2.</v>
      </c>
      <c r="AH842" s="251" t="str">
        <f t="shared" si="41"/>
        <v>3.</v>
      </c>
      <c r="AI842" s="251" t="str">
        <f t="shared" si="40"/>
        <v>2.</v>
      </c>
      <c r="AJ842" s="251" t="str">
        <f t="shared" si="40"/>
        <v>3.</v>
      </c>
      <c r="AK842" s="251" t="str">
        <f t="shared" si="40"/>
        <v>1.</v>
      </c>
      <c r="AL842" s="251" t="str">
        <f t="shared" si="40"/>
        <v>1.</v>
      </c>
      <c r="AM842" s="251" t="str">
        <f t="shared" si="42"/>
        <v>2.3.2.3.1.1.</v>
      </c>
    </row>
    <row r="843" spans="1:39">
      <c r="A843" s="251">
        <v>2022</v>
      </c>
      <c r="B843" s="251" t="s">
        <v>533</v>
      </c>
      <c r="C843" s="251" t="s">
        <v>534</v>
      </c>
      <c r="D843" s="251" t="s">
        <v>535</v>
      </c>
      <c r="E843" s="251" t="s">
        <v>536</v>
      </c>
      <c r="F843" s="251" t="s">
        <v>491</v>
      </c>
      <c r="G843" s="251" t="s">
        <v>537</v>
      </c>
      <c r="H843" s="251" t="s">
        <v>538</v>
      </c>
      <c r="I843" s="251" t="s">
        <v>735</v>
      </c>
      <c r="J843" s="251" t="s">
        <v>540</v>
      </c>
      <c r="K843" s="251" t="s">
        <v>736</v>
      </c>
      <c r="L843" s="251" t="s">
        <v>542</v>
      </c>
      <c r="M843" s="251" t="s">
        <v>543</v>
      </c>
      <c r="N843" s="251" t="s">
        <v>544</v>
      </c>
      <c r="O843" s="251" t="s">
        <v>545</v>
      </c>
      <c r="P843" s="251" t="s">
        <v>737</v>
      </c>
      <c r="Q843" s="251" t="s">
        <v>738</v>
      </c>
      <c r="R843" s="251">
        <v>200000</v>
      </c>
      <c r="S843" s="251" t="s">
        <v>548</v>
      </c>
      <c r="T843" s="251" t="s">
        <v>549</v>
      </c>
      <c r="U843" s="251" t="s">
        <v>549</v>
      </c>
      <c r="V843" s="251" t="s">
        <v>38</v>
      </c>
      <c r="W843" s="251" t="s">
        <v>550</v>
      </c>
      <c r="X843" s="251" t="s">
        <v>551</v>
      </c>
      <c r="Y843" s="251" t="s">
        <v>552</v>
      </c>
      <c r="Z843" s="251" t="s">
        <v>564</v>
      </c>
      <c r="AA843" s="251" t="s">
        <v>565</v>
      </c>
      <c r="AB843" s="251" t="s">
        <v>569</v>
      </c>
      <c r="AC843" s="251" t="s">
        <v>570</v>
      </c>
      <c r="AD843" s="251" t="s">
        <v>571</v>
      </c>
      <c r="AE843" s="255">
        <v>82673</v>
      </c>
      <c r="AF843" s="251" t="str">
        <f t="shared" si="41"/>
        <v>5.</v>
      </c>
      <c r="AG843" s="251" t="str">
        <f t="shared" si="41"/>
        <v>2.</v>
      </c>
      <c r="AH843" s="251" t="str">
        <f t="shared" si="41"/>
        <v>3.</v>
      </c>
      <c r="AI843" s="251" t="str">
        <f t="shared" si="40"/>
        <v>2.</v>
      </c>
      <c r="AJ843" s="251" t="str">
        <f t="shared" si="40"/>
        <v>3.</v>
      </c>
      <c r="AK843" s="251" t="str">
        <f t="shared" si="40"/>
        <v>1.</v>
      </c>
      <c r="AL843" s="251" t="str">
        <f t="shared" si="40"/>
        <v>2.</v>
      </c>
      <c r="AM843" s="251" t="str">
        <f t="shared" si="42"/>
        <v>2.3.2.3.1.2.</v>
      </c>
    </row>
    <row r="844" spans="1:39">
      <c r="A844" s="251">
        <v>2022</v>
      </c>
      <c r="B844" s="251" t="s">
        <v>533</v>
      </c>
      <c r="C844" s="251" t="s">
        <v>534</v>
      </c>
      <c r="D844" s="251" t="s">
        <v>535</v>
      </c>
      <c r="E844" s="251" t="s">
        <v>536</v>
      </c>
      <c r="F844" s="251" t="s">
        <v>491</v>
      </c>
      <c r="G844" s="251" t="s">
        <v>537</v>
      </c>
      <c r="H844" s="251" t="s">
        <v>538</v>
      </c>
      <c r="I844" s="251" t="s">
        <v>735</v>
      </c>
      <c r="J844" s="251" t="s">
        <v>540</v>
      </c>
      <c r="K844" s="251" t="s">
        <v>736</v>
      </c>
      <c r="L844" s="251" t="s">
        <v>542</v>
      </c>
      <c r="M844" s="251" t="s">
        <v>543</v>
      </c>
      <c r="N844" s="251" t="s">
        <v>544</v>
      </c>
      <c r="O844" s="251" t="s">
        <v>545</v>
      </c>
      <c r="P844" s="251" t="s">
        <v>737</v>
      </c>
      <c r="Q844" s="251" t="s">
        <v>738</v>
      </c>
      <c r="R844" s="251">
        <v>200000</v>
      </c>
      <c r="S844" s="251" t="s">
        <v>548</v>
      </c>
      <c r="T844" s="251" t="s">
        <v>549</v>
      </c>
      <c r="U844" s="251" t="s">
        <v>549</v>
      </c>
      <c r="V844" s="251" t="s">
        <v>38</v>
      </c>
      <c r="W844" s="251" t="s">
        <v>550</v>
      </c>
      <c r="X844" s="251" t="s">
        <v>551</v>
      </c>
      <c r="Y844" s="251" t="s">
        <v>552</v>
      </c>
      <c r="Z844" s="251" t="s">
        <v>564</v>
      </c>
      <c r="AA844" s="251" t="s">
        <v>565</v>
      </c>
      <c r="AB844" s="251" t="s">
        <v>604</v>
      </c>
      <c r="AC844" s="251" t="s">
        <v>607</v>
      </c>
      <c r="AD844" s="251" t="s">
        <v>608</v>
      </c>
      <c r="AE844" s="255">
        <v>17825</v>
      </c>
      <c r="AF844" s="251" t="str">
        <f t="shared" si="41"/>
        <v>5.</v>
      </c>
      <c r="AG844" s="251" t="str">
        <f t="shared" si="41"/>
        <v>2.</v>
      </c>
      <c r="AH844" s="251" t="str">
        <f t="shared" si="41"/>
        <v>3.</v>
      </c>
      <c r="AI844" s="251" t="str">
        <f t="shared" si="40"/>
        <v>2.</v>
      </c>
      <c r="AJ844" s="251" t="str">
        <f t="shared" si="40"/>
        <v>4.</v>
      </c>
      <c r="AK844" s="251" t="str">
        <f t="shared" si="40"/>
        <v>7.</v>
      </c>
      <c r="AL844" s="251" t="str">
        <f t="shared" si="40"/>
        <v>1.</v>
      </c>
      <c r="AM844" s="251" t="str">
        <f t="shared" si="42"/>
        <v>2.3.2.4.7.1.</v>
      </c>
    </row>
    <row r="845" spans="1:39">
      <c r="A845" s="251">
        <v>2022</v>
      </c>
      <c r="B845" s="251" t="s">
        <v>533</v>
      </c>
      <c r="C845" s="251" t="s">
        <v>534</v>
      </c>
      <c r="D845" s="251" t="s">
        <v>535</v>
      </c>
      <c r="E845" s="251" t="s">
        <v>536</v>
      </c>
      <c r="F845" s="251" t="s">
        <v>491</v>
      </c>
      <c r="G845" s="251" t="s">
        <v>537</v>
      </c>
      <c r="H845" s="251" t="s">
        <v>538</v>
      </c>
      <c r="I845" s="251" t="s">
        <v>735</v>
      </c>
      <c r="J845" s="251" t="s">
        <v>540</v>
      </c>
      <c r="K845" s="251" t="s">
        <v>736</v>
      </c>
      <c r="L845" s="251" t="s">
        <v>542</v>
      </c>
      <c r="M845" s="251" t="s">
        <v>543</v>
      </c>
      <c r="N845" s="251" t="s">
        <v>544</v>
      </c>
      <c r="O845" s="251" t="s">
        <v>545</v>
      </c>
      <c r="P845" s="251" t="s">
        <v>737</v>
      </c>
      <c r="Q845" s="251" t="s">
        <v>738</v>
      </c>
      <c r="R845" s="251">
        <v>200000</v>
      </c>
      <c r="S845" s="251" t="s">
        <v>548</v>
      </c>
      <c r="T845" s="251" t="s">
        <v>549</v>
      </c>
      <c r="U845" s="251" t="s">
        <v>549</v>
      </c>
      <c r="V845" s="251" t="s">
        <v>38</v>
      </c>
      <c r="W845" s="251" t="s">
        <v>550</v>
      </c>
      <c r="X845" s="251" t="s">
        <v>551</v>
      </c>
      <c r="Y845" s="251" t="s">
        <v>552</v>
      </c>
      <c r="Z845" s="251" t="s">
        <v>564</v>
      </c>
      <c r="AA845" s="251" t="s">
        <v>565</v>
      </c>
      <c r="AB845" s="251" t="s">
        <v>572</v>
      </c>
      <c r="AC845" s="251" t="s">
        <v>573</v>
      </c>
      <c r="AD845" s="251" t="s">
        <v>574</v>
      </c>
      <c r="AE845" s="255">
        <v>114158</v>
      </c>
      <c r="AF845" s="251" t="str">
        <f t="shared" si="41"/>
        <v>5.</v>
      </c>
      <c r="AG845" s="251" t="str">
        <f t="shared" si="41"/>
        <v>2.</v>
      </c>
      <c r="AH845" s="251" t="str">
        <f t="shared" si="41"/>
        <v>3.</v>
      </c>
      <c r="AI845" s="251" t="str">
        <f t="shared" si="40"/>
        <v>2.</v>
      </c>
      <c r="AJ845" s="251" t="str">
        <f t="shared" si="40"/>
        <v>5.</v>
      </c>
      <c r="AK845" s="251" t="str">
        <f t="shared" si="40"/>
        <v>1.</v>
      </c>
      <c r="AL845" s="251" t="str">
        <f t="shared" si="40"/>
        <v>1.</v>
      </c>
      <c r="AM845" s="251" t="str">
        <f t="shared" si="42"/>
        <v>2.3.2.5.1.1.</v>
      </c>
    </row>
    <row r="846" spans="1:39">
      <c r="A846" s="251">
        <v>2022</v>
      </c>
      <c r="B846" s="251" t="s">
        <v>533</v>
      </c>
      <c r="C846" s="251" t="s">
        <v>534</v>
      </c>
      <c r="D846" s="251" t="s">
        <v>535</v>
      </c>
      <c r="E846" s="251" t="s">
        <v>536</v>
      </c>
      <c r="F846" s="251" t="s">
        <v>491</v>
      </c>
      <c r="G846" s="251" t="s">
        <v>537</v>
      </c>
      <c r="H846" s="251" t="s">
        <v>538</v>
      </c>
      <c r="I846" s="251" t="s">
        <v>735</v>
      </c>
      <c r="J846" s="251" t="s">
        <v>540</v>
      </c>
      <c r="K846" s="251" t="s">
        <v>736</v>
      </c>
      <c r="L846" s="251" t="s">
        <v>542</v>
      </c>
      <c r="M846" s="251" t="s">
        <v>543</v>
      </c>
      <c r="N846" s="251" t="s">
        <v>544</v>
      </c>
      <c r="O846" s="251" t="s">
        <v>545</v>
      </c>
      <c r="P846" s="251" t="s">
        <v>737</v>
      </c>
      <c r="Q846" s="251" t="s">
        <v>738</v>
      </c>
      <c r="R846" s="251">
        <v>200000</v>
      </c>
      <c r="S846" s="251" t="s">
        <v>548</v>
      </c>
      <c r="T846" s="251" t="s">
        <v>549</v>
      </c>
      <c r="U846" s="251" t="s">
        <v>549</v>
      </c>
      <c r="V846" s="251" t="s">
        <v>38</v>
      </c>
      <c r="W846" s="251" t="s">
        <v>550</v>
      </c>
      <c r="X846" s="251" t="s">
        <v>551</v>
      </c>
      <c r="Y846" s="251" t="s">
        <v>552</v>
      </c>
      <c r="Z846" s="251" t="s">
        <v>564</v>
      </c>
      <c r="AA846" s="251" t="s">
        <v>565</v>
      </c>
      <c r="AB846" s="251" t="s">
        <v>575</v>
      </c>
      <c r="AC846" s="251" t="s">
        <v>576</v>
      </c>
      <c r="AD846" s="251" t="s">
        <v>577</v>
      </c>
      <c r="AE846" s="255">
        <v>56046</v>
      </c>
      <c r="AF846" s="251" t="str">
        <f t="shared" si="41"/>
        <v>5.</v>
      </c>
      <c r="AG846" s="251" t="str">
        <f t="shared" si="41"/>
        <v>2.</v>
      </c>
      <c r="AH846" s="251" t="str">
        <f t="shared" si="41"/>
        <v>3.</v>
      </c>
      <c r="AI846" s="251" t="str">
        <f t="shared" si="40"/>
        <v>2.</v>
      </c>
      <c r="AJ846" s="251" t="str">
        <f t="shared" si="40"/>
        <v>6.</v>
      </c>
      <c r="AK846" s="251" t="str">
        <f t="shared" si="40"/>
        <v>3.</v>
      </c>
      <c r="AL846" s="251" t="str">
        <f t="shared" si="40"/>
        <v>4.</v>
      </c>
      <c r="AM846" s="251" t="str">
        <f t="shared" si="42"/>
        <v>2.3.2.6.3.4.</v>
      </c>
    </row>
    <row r="847" spans="1:39">
      <c r="A847" s="251">
        <v>2022</v>
      </c>
      <c r="B847" s="251" t="s">
        <v>533</v>
      </c>
      <c r="C847" s="251" t="s">
        <v>534</v>
      </c>
      <c r="D847" s="251" t="s">
        <v>535</v>
      </c>
      <c r="E847" s="251" t="s">
        <v>536</v>
      </c>
      <c r="F847" s="251" t="s">
        <v>491</v>
      </c>
      <c r="G847" s="251" t="s">
        <v>537</v>
      </c>
      <c r="H847" s="251" t="s">
        <v>538</v>
      </c>
      <c r="I847" s="251" t="s">
        <v>735</v>
      </c>
      <c r="J847" s="251" t="s">
        <v>540</v>
      </c>
      <c r="K847" s="251" t="s">
        <v>736</v>
      </c>
      <c r="L847" s="251" t="s">
        <v>542</v>
      </c>
      <c r="M847" s="251" t="s">
        <v>543</v>
      </c>
      <c r="N847" s="251" t="s">
        <v>544</v>
      </c>
      <c r="O847" s="251" t="s">
        <v>545</v>
      </c>
      <c r="P847" s="251" t="s">
        <v>737</v>
      </c>
      <c r="Q847" s="251" t="s">
        <v>738</v>
      </c>
      <c r="R847" s="251">
        <v>200000</v>
      </c>
      <c r="S847" s="251" t="s">
        <v>548</v>
      </c>
      <c r="T847" s="251" t="s">
        <v>549</v>
      </c>
      <c r="U847" s="251" t="s">
        <v>549</v>
      </c>
      <c r="V847" s="251" t="s">
        <v>38</v>
      </c>
      <c r="W847" s="251" t="s">
        <v>550</v>
      </c>
      <c r="X847" s="251" t="s">
        <v>551</v>
      </c>
      <c r="Y847" s="251" t="s">
        <v>552</v>
      </c>
      <c r="Z847" s="251" t="s">
        <v>564</v>
      </c>
      <c r="AA847" s="251" t="s">
        <v>565</v>
      </c>
      <c r="AB847" s="251" t="s">
        <v>575</v>
      </c>
      <c r="AC847" s="251" t="s">
        <v>576</v>
      </c>
      <c r="AD847" s="251" t="s">
        <v>612</v>
      </c>
      <c r="AE847" s="255">
        <v>10770</v>
      </c>
      <c r="AF847" s="251" t="str">
        <f t="shared" si="41"/>
        <v>5.</v>
      </c>
      <c r="AG847" s="251" t="str">
        <f t="shared" si="41"/>
        <v>2.</v>
      </c>
      <c r="AH847" s="251" t="str">
        <f t="shared" si="41"/>
        <v>3.</v>
      </c>
      <c r="AI847" s="251" t="str">
        <f t="shared" si="40"/>
        <v>2.</v>
      </c>
      <c r="AJ847" s="251" t="str">
        <f t="shared" si="40"/>
        <v>6.</v>
      </c>
      <c r="AK847" s="251" t="str">
        <f t="shared" si="40"/>
        <v>3.</v>
      </c>
      <c r="AL847" s="251" t="str">
        <f t="shared" si="40"/>
        <v>99</v>
      </c>
      <c r="AM847" s="251" t="str">
        <f t="shared" si="42"/>
        <v>2.3.2.6.3.99</v>
      </c>
    </row>
    <row r="848" spans="1:39">
      <c r="A848" s="251">
        <v>2022</v>
      </c>
      <c r="B848" s="251" t="s">
        <v>533</v>
      </c>
      <c r="C848" s="251" t="s">
        <v>534</v>
      </c>
      <c r="D848" s="251" t="s">
        <v>535</v>
      </c>
      <c r="E848" s="251" t="s">
        <v>536</v>
      </c>
      <c r="F848" s="251" t="s">
        <v>491</v>
      </c>
      <c r="G848" s="251" t="s">
        <v>537</v>
      </c>
      <c r="H848" s="251" t="s">
        <v>538</v>
      </c>
      <c r="I848" s="251" t="s">
        <v>735</v>
      </c>
      <c r="J848" s="251" t="s">
        <v>540</v>
      </c>
      <c r="K848" s="251" t="s">
        <v>736</v>
      </c>
      <c r="L848" s="251" t="s">
        <v>542</v>
      </c>
      <c r="M848" s="251" t="s">
        <v>543</v>
      </c>
      <c r="N848" s="251" t="s">
        <v>544</v>
      </c>
      <c r="O848" s="251" t="s">
        <v>545</v>
      </c>
      <c r="P848" s="251" t="s">
        <v>737</v>
      </c>
      <c r="Q848" s="251" t="s">
        <v>738</v>
      </c>
      <c r="R848" s="251">
        <v>200000</v>
      </c>
      <c r="S848" s="251" t="s">
        <v>548</v>
      </c>
      <c r="T848" s="251" t="s">
        <v>549</v>
      </c>
      <c r="U848" s="251" t="s">
        <v>549</v>
      </c>
      <c r="V848" s="251" t="s">
        <v>38</v>
      </c>
      <c r="W848" s="251" t="s">
        <v>550</v>
      </c>
      <c r="X848" s="251" t="s">
        <v>551</v>
      </c>
      <c r="Y848" s="251" t="s">
        <v>552</v>
      </c>
      <c r="Z848" s="251" t="s">
        <v>564</v>
      </c>
      <c r="AA848" s="251" t="s">
        <v>565</v>
      </c>
      <c r="AB848" s="251" t="s">
        <v>578</v>
      </c>
      <c r="AC848" s="251" t="s">
        <v>579</v>
      </c>
      <c r="AD848" s="251" t="s">
        <v>580</v>
      </c>
      <c r="AE848" s="255">
        <v>80585</v>
      </c>
      <c r="AF848" s="251" t="str">
        <f t="shared" si="41"/>
        <v>5.</v>
      </c>
      <c r="AG848" s="251" t="str">
        <f t="shared" si="41"/>
        <v>2.</v>
      </c>
      <c r="AH848" s="251" t="str">
        <f t="shared" si="41"/>
        <v>3.</v>
      </c>
      <c r="AI848" s="251" t="str">
        <f t="shared" si="40"/>
        <v>2.</v>
      </c>
      <c r="AJ848" s="251" t="str">
        <f t="shared" si="40"/>
        <v>7.</v>
      </c>
      <c r="AK848" s="251" t="str">
        <f t="shared" si="40"/>
        <v>11</v>
      </c>
      <c r="AL848" s="251" t="str">
        <f t="shared" si="40"/>
        <v>99</v>
      </c>
      <c r="AM848" s="251" t="str">
        <f t="shared" si="42"/>
        <v>2.3.2.7.1199</v>
      </c>
    </row>
    <row r="849" spans="1:39">
      <c r="A849" s="251">
        <v>2022</v>
      </c>
      <c r="B849" s="251" t="s">
        <v>533</v>
      </c>
      <c r="C849" s="251" t="s">
        <v>534</v>
      </c>
      <c r="D849" s="251" t="s">
        <v>535</v>
      </c>
      <c r="E849" s="251" t="s">
        <v>536</v>
      </c>
      <c r="F849" s="251" t="s">
        <v>491</v>
      </c>
      <c r="G849" s="251" t="s">
        <v>537</v>
      </c>
      <c r="H849" s="251" t="s">
        <v>538</v>
      </c>
      <c r="I849" s="251" t="s">
        <v>735</v>
      </c>
      <c r="J849" s="251" t="s">
        <v>540</v>
      </c>
      <c r="K849" s="251" t="s">
        <v>736</v>
      </c>
      <c r="L849" s="251" t="s">
        <v>542</v>
      </c>
      <c r="M849" s="251" t="s">
        <v>543</v>
      </c>
      <c r="N849" s="251" t="s">
        <v>544</v>
      </c>
      <c r="O849" s="251" t="s">
        <v>545</v>
      </c>
      <c r="P849" s="251" t="s">
        <v>737</v>
      </c>
      <c r="Q849" s="251" t="s">
        <v>738</v>
      </c>
      <c r="R849" s="251">
        <v>200000</v>
      </c>
      <c r="S849" s="251" t="s">
        <v>548</v>
      </c>
      <c r="T849" s="251" t="s">
        <v>549</v>
      </c>
      <c r="U849" s="251" t="s">
        <v>549</v>
      </c>
      <c r="V849" s="251" t="s">
        <v>38</v>
      </c>
      <c r="W849" s="251" t="s">
        <v>550</v>
      </c>
      <c r="X849" s="251" t="s">
        <v>551</v>
      </c>
      <c r="Y849" s="251" t="s">
        <v>552</v>
      </c>
      <c r="Z849" s="251" t="s">
        <v>564</v>
      </c>
      <c r="AA849" s="251" t="s">
        <v>565</v>
      </c>
      <c r="AB849" s="251" t="s">
        <v>613</v>
      </c>
      <c r="AC849" s="251" t="s">
        <v>614</v>
      </c>
      <c r="AD849" s="251" t="s">
        <v>614</v>
      </c>
      <c r="AE849" s="255">
        <v>262500</v>
      </c>
      <c r="AF849" s="251" t="str">
        <f t="shared" si="41"/>
        <v>5.</v>
      </c>
      <c r="AG849" s="251" t="str">
        <f t="shared" si="41"/>
        <v>2.</v>
      </c>
      <c r="AH849" s="251" t="str">
        <f t="shared" si="41"/>
        <v>3.</v>
      </c>
      <c r="AI849" s="251" t="str">
        <f t="shared" si="41"/>
        <v>2.</v>
      </c>
      <c r="AJ849" s="251" t="str">
        <f t="shared" si="41"/>
        <v>8.</v>
      </c>
      <c r="AK849" s="251" t="str">
        <f t="shared" si="41"/>
        <v>1.</v>
      </c>
      <c r="AL849" s="251" t="str">
        <f t="shared" si="41"/>
        <v>1.</v>
      </c>
      <c r="AM849" s="251" t="str">
        <f t="shared" si="42"/>
        <v>2.3.2.8.1.1.</v>
      </c>
    </row>
    <row r="850" spans="1:39">
      <c r="A850" s="251">
        <v>2022</v>
      </c>
      <c r="B850" s="251" t="s">
        <v>533</v>
      </c>
      <c r="C850" s="251" t="s">
        <v>534</v>
      </c>
      <c r="D850" s="251" t="s">
        <v>535</v>
      </c>
      <c r="E850" s="251" t="s">
        <v>536</v>
      </c>
      <c r="F850" s="251" t="s">
        <v>491</v>
      </c>
      <c r="G850" s="251" t="s">
        <v>537</v>
      </c>
      <c r="H850" s="251" t="s">
        <v>538</v>
      </c>
      <c r="I850" s="251" t="s">
        <v>735</v>
      </c>
      <c r="J850" s="251" t="s">
        <v>540</v>
      </c>
      <c r="K850" s="251" t="s">
        <v>736</v>
      </c>
      <c r="L850" s="251" t="s">
        <v>542</v>
      </c>
      <c r="M850" s="251" t="s">
        <v>543</v>
      </c>
      <c r="N850" s="251" t="s">
        <v>544</v>
      </c>
      <c r="O850" s="251" t="s">
        <v>545</v>
      </c>
      <c r="P850" s="251" t="s">
        <v>737</v>
      </c>
      <c r="Q850" s="251" t="s">
        <v>738</v>
      </c>
      <c r="R850" s="251">
        <v>200000</v>
      </c>
      <c r="S850" s="251" t="s">
        <v>548</v>
      </c>
      <c r="T850" s="251" t="s">
        <v>549</v>
      </c>
      <c r="U850" s="251" t="s">
        <v>549</v>
      </c>
      <c r="V850" s="251" t="s">
        <v>38</v>
      </c>
      <c r="W850" s="251" t="s">
        <v>550</v>
      </c>
      <c r="X850" s="251" t="s">
        <v>551</v>
      </c>
      <c r="Y850" s="251" t="s">
        <v>552</v>
      </c>
      <c r="Z850" s="251" t="s">
        <v>564</v>
      </c>
      <c r="AA850" s="251" t="s">
        <v>565</v>
      </c>
      <c r="AB850" s="251" t="s">
        <v>613</v>
      </c>
      <c r="AC850" s="251" t="s">
        <v>614</v>
      </c>
      <c r="AD850" s="251" t="s">
        <v>615</v>
      </c>
      <c r="AE850" s="255">
        <v>12075</v>
      </c>
      <c r="AF850" s="251" t="str">
        <f t="shared" ref="AF850:AL886" si="43">LEFT(X850,2)</f>
        <v>5.</v>
      </c>
      <c r="AG850" s="251" t="str">
        <f t="shared" si="43"/>
        <v>2.</v>
      </c>
      <c r="AH850" s="251" t="str">
        <f t="shared" si="43"/>
        <v>3.</v>
      </c>
      <c r="AI850" s="251" t="str">
        <f t="shared" si="43"/>
        <v>2.</v>
      </c>
      <c r="AJ850" s="251" t="str">
        <f t="shared" si="43"/>
        <v>8.</v>
      </c>
      <c r="AK850" s="251" t="str">
        <f t="shared" si="43"/>
        <v>1.</v>
      </c>
      <c r="AL850" s="251" t="str">
        <f t="shared" si="43"/>
        <v>2.</v>
      </c>
      <c r="AM850" s="251" t="str">
        <f t="shared" si="42"/>
        <v>2.3.2.8.1.2.</v>
      </c>
    </row>
    <row r="851" spans="1:39">
      <c r="A851" s="251">
        <v>2022</v>
      </c>
      <c r="B851" s="251" t="s">
        <v>533</v>
      </c>
      <c r="C851" s="251" t="s">
        <v>534</v>
      </c>
      <c r="D851" s="251" t="s">
        <v>535</v>
      </c>
      <c r="E851" s="251" t="s">
        <v>536</v>
      </c>
      <c r="F851" s="251" t="s">
        <v>491</v>
      </c>
      <c r="G851" s="251" t="s">
        <v>537</v>
      </c>
      <c r="H851" s="251" t="s">
        <v>538</v>
      </c>
      <c r="I851" s="251" t="s">
        <v>735</v>
      </c>
      <c r="J851" s="251" t="s">
        <v>540</v>
      </c>
      <c r="K851" s="251" t="s">
        <v>736</v>
      </c>
      <c r="L851" s="251" t="s">
        <v>542</v>
      </c>
      <c r="M851" s="251" t="s">
        <v>543</v>
      </c>
      <c r="N851" s="251" t="s">
        <v>544</v>
      </c>
      <c r="O851" s="251" t="s">
        <v>545</v>
      </c>
      <c r="P851" s="251" t="s">
        <v>737</v>
      </c>
      <c r="Q851" s="251" t="s">
        <v>738</v>
      </c>
      <c r="R851" s="251">
        <v>200000</v>
      </c>
      <c r="S851" s="251" t="s">
        <v>548</v>
      </c>
      <c r="T851" s="251" t="s">
        <v>549</v>
      </c>
      <c r="U851" s="251" t="s">
        <v>549</v>
      </c>
      <c r="V851" s="251" t="s">
        <v>38</v>
      </c>
      <c r="W851" s="251" t="s">
        <v>550</v>
      </c>
      <c r="X851" s="251" t="s">
        <v>551</v>
      </c>
      <c r="Y851" s="251" t="s">
        <v>552</v>
      </c>
      <c r="Z851" s="251" t="s">
        <v>564</v>
      </c>
      <c r="AA851" s="251" t="s">
        <v>565</v>
      </c>
      <c r="AB851" s="251" t="s">
        <v>613</v>
      </c>
      <c r="AC851" s="251" t="s">
        <v>614</v>
      </c>
      <c r="AD851" s="251" t="s">
        <v>616</v>
      </c>
      <c r="AE851" s="255">
        <v>3000</v>
      </c>
      <c r="AF851" s="251" t="str">
        <f t="shared" si="43"/>
        <v>5.</v>
      </c>
      <c r="AG851" s="251" t="str">
        <f t="shared" si="43"/>
        <v>2.</v>
      </c>
      <c r="AH851" s="251" t="str">
        <f t="shared" si="43"/>
        <v>3.</v>
      </c>
      <c r="AI851" s="251" t="str">
        <f t="shared" si="43"/>
        <v>2.</v>
      </c>
      <c r="AJ851" s="251" t="str">
        <f t="shared" si="43"/>
        <v>8.</v>
      </c>
      <c r="AK851" s="251" t="str">
        <f t="shared" si="43"/>
        <v>1.</v>
      </c>
      <c r="AL851" s="251" t="str">
        <f t="shared" si="43"/>
        <v>4.</v>
      </c>
      <c r="AM851" s="251" t="str">
        <f t="shared" si="42"/>
        <v>2.3.2.8.1.4.</v>
      </c>
    </row>
    <row r="852" spans="1:39">
      <c r="A852" s="251">
        <v>2022</v>
      </c>
      <c r="B852" s="251" t="s">
        <v>533</v>
      </c>
      <c r="C852" s="251" t="s">
        <v>534</v>
      </c>
      <c r="D852" s="251" t="s">
        <v>535</v>
      </c>
      <c r="E852" s="251" t="s">
        <v>536</v>
      </c>
      <c r="F852" s="251" t="s">
        <v>491</v>
      </c>
      <c r="G852" s="251" t="s">
        <v>537</v>
      </c>
      <c r="H852" s="251" t="s">
        <v>538</v>
      </c>
      <c r="I852" s="251" t="s">
        <v>735</v>
      </c>
      <c r="J852" s="251" t="s">
        <v>540</v>
      </c>
      <c r="K852" s="251" t="s">
        <v>736</v>
      </c>
      <c r="L852" s="251" t="s">
        <v>542</v>
      </c>
      <c r="M852" s="251" t="s">
        <v>543</v>
      </c>
      <c r="N852" s="251" t="s">
        <v>544</v>
      </c>
      <c r="O852" s="251" t="s">
        <v>545</v>
      </c>
      <c r="P852" s="251" t="s">
        <v>737</v>
      </c>
      <c r="Q852" s="251" t="s">
        <v>738</v>
      </c>
      <c r="R852" s="251">
        <v>200000</v>
      </c>
      <c r="S852" s="251" t="s">
        <v>548</v>
      </c>
      <c r="T852" s="251" t="s">
        <v>549</v>
      </c>
      <c r="U852" s="251" t="s">
        <v>549</v>
      </c>
      <c r="V852" s="251" t="s">
        <v>581</v>
      </c>
      <c r="W852" s="251" t="s">
        <v>582</v>
      </c>
      <c r="X852" s="251" t="s">
        <v>551</v>
      </c>
      <c r="Y852" s="251" t="s">
        <v>552</v>
      </c>
      <c r="Z852" s="251" t="s">
        <v>553</v>
      </c>
      <c r="AA852" s="251" t="s">
        <v>554</v>
      </c>
      <c r="AB852" s="251" t="s">
        <v>555</v>
      </c>
      <c r="AC852" s="251" t="s">
        <v>555</v>
      </c>
      <c r="AD852" s="251" t="s">
        <v>556</v>
      </c>
      <c r="AE852" s="255">
        <v>220086</v>
      </c>
      <c r="AF852" s="251" t="str">
        <f t="shared" si="43"/>
        <v>5.</v>
      </c>
      <c r="AG852" s="251" t="str">
        <f t="shared" si="43"/>
        <v>2.</v>
      </c>
      <c r="AH852" s="251" t="str">
        <f t="shared" si="43"/>
        <v>1.</v>
      </c>
      <c r="AI852" s="251" t="str">
        <f t="shared" si="43"/>
        <v>1.</v>
      </c>
      <c r="AJ852" s="251" t="str">
        <f t="shared" si="43"/>
        <v>1.</v>
      </c>
      <c r="AK852" s="251" t="str">
        <f t="shared" si="43"/>
        <v>1.</v>
      </c>
      <c r="AL852" s="251" t="str">
        <f t="shared" si="43"/>
        <v>4.</v>
      </c>
      <c r="AM852" s="251" t="str">
        <f t="shared" si="42"/>
        <v>2.1.1.1.1.4.</v>
      </c>
    </row>
    <row r="853" spans="1:39">
      <c r="A853" s="251">
        <v>2022</v>
      </c>
      <c r="B853" s="251" t="s">
        <v>533</v>
      </c>
      <c r="C853" s="251" t="s">
        <v>534</v>
      </c>
      <c r="D853" s="251" t="s">
        <v>535</v>
      </c>
      <c r="E853" s="251" t="s">
        <v>536</v>
      </c>
      <c r="F853" s="251" t="s">
        <v>491</v>
      </c>
      <c r="G853" s="251" t="s">
        <v>537</v>
      </c>
      <c r="H853" s="251" t="s">
        <v>538</v>
      </c>
      <c r="I853" s="251" t="s">
        <v>735</v>
      </c>
      <c r="J853" s="251" t="s">
        <v>540</v>
      </c>
      <c r="K853" s="251" t="s">
        <v>736</v>
      </c>
      <c r="L853" s="251" t="s">
        <v>542</v>
      </c>
      <c r="M853" s="251" t="s">
        <v>543</v>
      </c>
      <c r="N853" s="251" t="s">
        <v>544</v>
      </c>
      <c r="O853" s="251" t="s">
        <v>545</v>
      </c>
      <c r="P853" s="251" t="s">
        <v>737</v>
      </c>
      <c r="Q853" s="251" t="s">
        <v>738</v>
      </c>
      <c r="R853" s="251">
        <v>200000</v>
      </c>
      <c r="S853" s="251" t="s">
        <v>548</v>
      </c>
      <c r="T853" s="251" t="s">
        <v>549</v>
      </c>
      <c r="U853" s="251" t="s">
        <v>549</v>
      </c>
      <c r="V853" s="251" t="s">
        <v>581</v>
      </c>
      <c r="W853" s="251" t="s">
        <v>582</v>
      </c>
      <c r="X853" s="251" t="s">
        <v>551</v>
      </c>
      <c r="Y853" s="251" t="s">
        <v>552</v>
      </c>
      <c r="Z853" s="251" t="s">
        <v>553</v>
      </c>
      <c r="AA853" s="251" t="s">
        <v>554</v>
      </c>
      <c r="AB853" s="251" t="s">
        <v>557</v>
      </c>
      <c r="AC853" s="251" t="s">
        <v>558</v>
      </c>
      <c r="AD853" s="251" t="s">
        <v>559</v>
      </c>
      <c r="AE853" s="255">
        <v>36486</v>
      </c>
      <c r="AF853" s="251" t="str">
        <f t="shared" si="43"/>
        <v>5.</v>
      </c>
      <c r="AG853" s="251" t="str">
        <f t="shared" si="43"/>
        <v>2.</v>
      </c>
      <c r="AH853" s="251" t="str">
        <f t="shared" si="43"/>
        <v>1.</v>
      </c>
      <c r="AI853" s="251" t="str">
        <f t="shared" si="43"/>
        <v>1.</v>
      </c>
      <c r="AJ853" s="251" t="str">
        <f t="shared" si="43"/>
        <v>9.</v>
      </c>
      <c r="AK853" s="251" t="str">
        <f t="shared" si="43"/>
        <v>1.</v>
      </c>
      <c r="AL853" s="251" t="str">
        <f t="shared" si="43"/>
        <v>1.</v>
      </c>
      <c r="AM853" s="251" t="str">
        <f t="shared" si="42"/>
        <v>2.1.1.9.1.1.</v>
      </c>
    </row>
    <row r="854" spans="1:39">
      <c r="A854" s="251">
        <v>2022</v>
      </c>
      <c r="B854" s="251" t="s">
        <v>533</v>
      </c>
      <c r="C854" s="251" t="s">
        <v>534</v>
      </c>
      <c r="D854" s="251" t="s">
        <v>535</v>
      </c>
      <c r="E854" s="251" t="s">
        <v>536</v>
      </c>
      <c r="F854" s="251" t="s">
        <v>491</v>
      </c>
      <c r="G854" s="251" t="s">
        <v>537</v>
      </c>
      <c r="H854" s="251" t="s">
        <v>538</v>
      </c>
      <c r="I854" s="251" t="s">
        <v>735</v>
      </c>
      <c r="J854" s="251" t="s">
        <v>540</v>
      </c>
      <c r="K854" s="251" t="s">
        <v>736</v>
      </c>
      <c r="L854" s="251" t="s">
        <v>542</v>
      </c>
      <c r="M854" s="251" t="s">
        <v>543</v>
      </c>
      <c r="N854" s="251" t="s">
        <v>544</v>
      </c>
      <c r="O854" s="251" t="s">
        <v>545</v>
      </c>
      <c r="P854" s="251" t="s">
        <v>737</v>
      </c>
      <c r="Q854" s="251" t="s">
        <v>738</v>
      </c>
      <c r="R854" s="251">
        <v>200000</v>
      </c>
      <c r="S854" s="251" t="s">
        <v>548</v>
      </c>
      <c r="T854" s="251" t="s">
        <v>549</v>
      </c>
      <c r="U854" s="251" t="s">
        <v>549</v>
      </c>
      <c r="V854" s="251" t="s">
        <v>581</v>
      </c>
      <c r="W854" s="251" t="s">
        <v>582</v>
      </c>
      <c r="X854" s="251" t="s">
        <v>551</v>
      </c>
      <c r="Y854" s="251" t="s">
        <v>552</v>
      </c>
      <c r="Z854" s="251" t="s">
        <v>553</v>
      </c>
      <c r="AA854" s="251" t="s">
        <v>554</v>
      </c>
      <c r="AB854" s="251" t="s">
        <v>557</v>
      </c>
      <c r="AC854" s="251" t="s">
        <v>558</v>
      </c>
      <c r="AD854" s="251" t="s">
        <v>560</v>
      </c>
      <c r="AE854" s="255">
        <v>1330</v>
      </c>
      <c r="AF854" s="251" t="str">
        <f t="shared" si="43"/>
        <v>5.</v>
      </c>
      <c r="AG854" s="251" t="str">
        <f t="shared" si="43"/>
        <v>2.</v>
      </c>
      <c r="AH854" s="251" t="str">
        <f t="shared" si="43"/>
        <v>1.</v>
      </c>
      <c r="AI854" s="251" t="str">
        <f t="shared" si="43"/>
        <v>1.</v>
      </c>
      <c r="AJ854" s="251" t="str">
        <f t="shared" si="43"/>
        <v>9.</v>
      </c>
      <c r="AK854" s="251" t="str">
        <f t="shared" si="43"/>
        <v>1.</v>
      </c>
      <c r="AL854" s="251" t="str">
        <f t="shared" si="43"/>
        <v>3.</v>
      </c>
      <c r="AM854" s="251" t="str">
        <f t="shared" si="42"/>
        <v>2.1.1.9.1.3.</v>
      </c>
    </row>
    <row r="855" spans="1:39">
      <c r="A855" s="251">
        <v>2022</v>
      </c>
      <c r="B855" s="251" t="s">
        <v>533</v>
      </c>
      <c r="C855" s="251" t="s">
        <v>534</v>
      </c>
      <c r="D855" s="251" t="s">
        <v>535</v>
      </c>
      <c r="E855" s="251" t="s">
        <v>536</v>
      </c>
      <c r="F855" s="251" t="s">
        <v>491</v>
      </c>
      <c r="G855" s="251" t="s">
        <v>537</v>
      </c>
      <c r="H855" s="251" t="s">
        <v>538</v>
      </c>
      <c r="I855" s="251" t="s">
        <v>735</v>
      </c>
      <c r="J855" s="251" t="s">
        <v>540</v>
      </c>
      <c r="K855" s="251" t="s">
        <v>736</v>
      </c>
      <c r="L855" s="251" t="s">
        <v>542</v>
      </c>
      <c r="M855" s="251" t="s">
        <v>543</v>
      </c>
      <c r="N855" s="251" t="s">
        <v>544</v>
      </c>
      <c r="O855" s="251" t="s">
        <v>545</v>
      </c>
      <c r="P855" s="251" t="s">
        <v>737</v>
      </c>
      <c r="Q855" s="251" t="s">
        <v>738</v>
      </c>
      <c r="R855" s="251">
        <v>200000</v>
      </c>
      <c r="S855" s="251" t="s">
        <v>548</v>
      </c>
      <c r="T855" s="251" t="s">
        <v>549</v>
      </c>
      <c r="U855" s="251" t="s">
        <v>549</v>
      </c>
      <c r="V855" s="251" t="s">
        <v>581</v>
      </c>
      <c r="W855" s="251" t="s">
        <v>582</v>
      </c>
      <c r="X855" s="251" t="s">
        <v>551</v>
      </c>
      <c r="Y855" s="251" t="s">
        <v>552</v>
      </c>
      <c r="Z855" s="251" t="s">
        <v>553</v>
      </c>
      <c r="AA855" s="251" t="s">
        <v>554</v>
      </c>
      <c r="AB855" s="251" t="s">
        <v>557</v>
      </c>
      <c r="AC855" s="251" t="s">
        <v>583</v>
      </c>
      <c r="AD855" s="251" t="s">
        <v>584</v>
      </c>
      <c r="AE855" s="255">
        <v>21284</v>
      </c>
      <c r="AF855" s="251" t="str">
        <f t="shared" si="43"/>
        <v>5.</v>
      </c>
      <c r="AG855" s="251" t="str">
        <f t="shared" si="43"/>
        <v>2.</v>
      </c>
      <c r="AH855" s="251" t="str">
        <f t="shared" si="43"/>
        <v>1.</v>
      </c>
      <c r="AI855" s="251" t="str">
        <f t="shared" si="43"/>
        <v>1.</v>
      </c>
      <c r="AJ855" s="251" t="str">
        <f t="shared" si="43"/>
        <v>9.</v>
      </c>
      <c r="AK855" s="251" t="str">
        <f t="shared" si="43"/>
        <v>2.</v>
      </c>
      <c r="AL855" s="251" t="str">
        <f t="shared" si="43"/>
        <v>1.</v>
      </c>
      <c r="AM855" s="251" t="str">
        <f t="shared" si="42"/>
        <v>2.1.1.9.2.1.</v>
      </c>
    </row>
    <row r="856" spans="1:39">
      <c r="A856" s="251">
        <v>2022</v>
      </c>
      <c r="B856" s="251" t="s">
        <v>533</v>
      </c>
      <c r="C856" s="251" t="s">
        <v>534</v>
      </c>
      <c r="D856" s="251" t="s">
        <v>535</v>
      </c>
      <c r="E856" s="251" t="s">
        <v>536</v>
      </c>
      <c r="F856" s="251" t="s">
        <v>491</v>
      </c>
      <c r="G856" s="251" t="s">
        <v>537</v>
      </c>
      <c r="H856" s="251" t="s">
        <v>538</v>
      </c>
      <c r="I856" s="251" t="s">
        <v>735</v>
      </c>
      <c r="J856" s="251" t="s">
        <v>540</v>
      </c>
      <c r="K856" s="251" t="s">
        <v>736</v>
      </c>
      <c r="L856" s="251" t="s">
        <v>542</v>
      </c>
      <c r="M856" s="251" t="s">
        <v>543</v>
      </c>
      <c r="N856" s="251" t="s">
        <v>544</v>
      </c>
      <c r="O856" s="251" t="s">
        <v>545</v>
      </c>
      <c r="P856" s="251" t="s">
        <v>737</v>
      </c>
      <c r="Q856" s="251" t="s">
        <v>738</v>
      </c>
      <c r="R856" s="251">
        <v>200000</v>
      </c>
      <c r="S856" s="251" t="s">
        <v>548</v>
      </c>
      <c r="T856" s="251" t="s">
        <v>549</v>
      </c>
      <c r="U856" s="251" t="s">
        <v>549</v>
      </c>
      <c r="V856" s="251" t="s">
        <v>581</v>
      </c>
      <c r="W856" s="251" t="s">
        <v>582</v>
      </c>
      <c r="X856" s="251" t="s">
        <v>551</v>
      </c>
      <c r="Y856" s="251" t="s">
        <v>552</v>
      </c>
      <c r="Z856" s="251" t="s">
        <v>553</v>
      </c>
      <c r="AA856" s="251" t="s">
        <v>554</v>
      </c>
      <c r="AB856" s="251" t="s">
        <v>557</v>
      </c>
      <c r="AC856" s="251" t="s">
        <v>585</v>
      </c>
      <c r="AD856" s="251" t="s">
        <v>586</v>
      </c>
      <c r="AE856" s="255">
        <v>3284</v>
      </c>
      <c r="AF856" s="251" t="str">
        <f t="shared" si="43"/>
        <v>5.</v>
      </c>
      <c r="AG856" s="251" t="str">
        <f t="shared" si="43"/>
        <v>2.</v>
      </c>
      <c r="AH856" s="251" t="str">
        <f t="shared" si="43"/>
        <v>1.</v>
      </c>
      <c r="AI856" s="251" t="str">
        <f t="shared" si="43"/>
        <v>1.</v>
      </c>
      <c r="AJ856" s="251" t="str">
        <f t="shared" si="43"/>
        <v>9.</v>
      </c>
      <c r="AK856" s="251" t="str">
        <f t="shared" si="43"/>
        <v>3.</v>
      </c>
      <c r="AL856" s="251" t="str">
        <f t="shared" si="43"/>
        <v>99</v>
      </c>
      <c r="AM856" s="251" t="str">
        <f t="shared" si="42"/>
        <v>2.1.1.9.3.99</v>
      </c>
    </row>
    <row r="857" spans="1:39">
      <c r="A857" s="251">
        <v>2022</v>
      </c>
      <c r="B857" s="251" t="s">
        <v>533</v>
      </c>
      <c r="C857" s="251" t="s">
        <v>534</v>
      </c>
      <c r="D857" s="251" t="s">
        <v>535</v>
      </c>
      <c r="E857" s="251" t="s">
        <v>536</v>
      </c>
      <c r="F857" s="251" t="s">
        <v>491</v>
      </c>
      <c r="G857" s="251" t="s">
        <v>537</v>
      </c>
      <c r="H857" s="251" t="s">
        <v>538</v>
      </c>
      <c r="I857" s="251" t="s">
        <v>735</v>
      </c>
      <c r="J857" s="251" t="s">
        <v>540</v>
      </c>
      <c r="K857" s="251" t="s">
        <v>736</v>
      </c>
      <c r="L857" s="251" t="s">
        <v>542</v>
      </c>
      <c r="M857" s="251" t="s">
        <v>543</v>
      </c>
      <c r="N857" s="251" t="s">
        <v>544</v>
      </c>
      <c r="O857" s="251" t="s">
        <v>545</v>
      </c>
      <c r="P857" s="251" t="s">
        <v>737</v>
      </c>
      <c r="Q857" s="251" t="s">
        <v>738</v>
      </c>
      <c r="R857" s="251">
        <v>200000</v>
      </c>
      <c r="S857" s="251" t="s">
        <v>548</v>
      </c>
      <c r="T857" s="251" t="s">
        <v>549</v>
      </c>
      <c r="U857" s="251" t="s">
        <v>549</v>
      </c>
      <c r="V857" s="251" t="s">
        <v>581</v>
      </c>
      <c r="W857" s="251" t="s">
        <v>582</v>
      </c>
      <c r="X857" s="251" t="s">
        <v>551</v>
      </c>
      <c r="Y857" s="251" t="s">
        <v>552</v>
      </c>
      <c r="Z857" s="251" t="s">
        <v>553</v>
      </c>
      <c r="AA857" s="251" t="s">
        <v>561</v>
      </c>
      <c r="AB857" s="251" t="s">
        <v>562</v>
      </c>
      <c r="AC857" s="251" t="s">
        <v>562</v>
      </c>
      <c r="AD857" s="251" t="s">
        <v>563</v>
      </c>
      <c r="AE857" s="255">
        <v>19702</v>
      </c>
      <c r="AF857" s="251" t="str">
        <f t="shared" si="43"/>
        <v>5.</v>
      </c>
      <c r="AG857" s="251" t="str">
        <f t="shared" si="43"/>
        <v>2.</v>
      </c>
      <c r="AH857" s="251" t="str">
        <f t="shared" si="43"/>
        <v>1.</v>
      </c>
      <c r="AI857" s="251" t="str">
        <f t="shared" si="43"/>
        <v>3.</v>
      </c>
      <c r="AJ857" s="251" t="str">
        <f t="shared" si="43"/>
        <v>1.</v>
      </c>
      <c r="AK857" s="251" t="str">
        <f t="shared" si="43"/>
        <v>1.</v>
      </c>
      <c r="AL857" s="251" t="str">
        <f t="shared" si="43"/>
        <v>5.</v>
      </c>
      <c r="AM857" s="251" t="str">
        <f t="shared" si="42"/>
        <v>2.1.3.1.1.5.</v>
      </c>
    </row>
    <row r="858" spans="1:39">
      <c r="A858" s="251">
        <v>2022</v>
      </c>
      <c r="B858" s="251" t="s">
        <v>533</v>
      </c>
      <c r="C858" s="251" t="s">
        <v>534</v>
      </c>
      <c r="D858" s="251" t="s">
        <v>535</v>
      </c>
      <c r="E858" s="251" t="s">
        <v>536</v>
      </c>
      <c r="F858" s="251" t="s">
        <v>491</v>
      </c>
      <c r="G858" s="251" t="s">
        <v>537</v>
      </c>
      <c r="H858" s="251" t="s">
        <v>538</v>
      </c>
      <c r="I858" s="251" t="s">
        <v>735</v>
      </c>
      <c r="J858" s="251" t="s">
        <v>540</v>
      </c>
      <c r="K858" s="251" t="s">
        <v>736</v>
      </c>
      <c r="L858" s="251" t="s">
        <v>542</v>
      </c>
      <c r="M858" s="251" t="s">
        <v>543</v>
      </c>
      <c r="N858" s="251" t="s">
        <v>544</v>
      </c>
      <c r="O858" s="251" t="s">
        <v>545</v>
      </c>
      <c r="P858" s="251" t="s">
        <v>737</v>
      </c>
      <c r="Q858" s="251" t="s">
        <v>738</v>
      </c>
      <c r="R858" s="251">
        <v>200000</v>
      </c>
      <c r="S858" s="251" t="s">
        <v>548</v>
      </c>
      <c r="T858" s="251" t="s">
        <v>549</v>
      </c>
      <c r="U858" s="251" t="s">
        <v>549</v>
      </c>
      <c r="V858" s="251" t="s">
        <v>581</v>
      </c>
      <c r="W858" s="251" t="s">
        <v>582</v>
      </c>
      <c r="X858" s="251" t="s">
        <v>551</v>
      </c>
      <c r="Y858" s="251" t="s">
        <v>552</v>
      </c>
      <c r="Z858" s="251" t="s">
        <v>564</v>
      </c>
      <c r="AA858" s="251" t="s">
        <v>565</v>
      </c>
      <c r="AB858" s="251" t="s">
        <v>578</v>
      </c>
      <c r="AC858" s="251" t="s">
        <v>579</v>
      </c>
      <c r="AD858" s="251" t="s">
        <v>580</v>
      </c>
      <c r="AE858" s="255">
        <v>9462000</v>
      </c>
      <c r="AF858" s="251" t="str">
        <f t="shared" si="43"/>
        <v>5.</v>
      </c>
      <c r="AG858" s="251" t="str">
        <f t="shared" si="43"/>
        <v>2.</v>
      </c>
      <c r="AH858" s="251" t="str">
        <f t="shared" si="43"/>
        <v>3.</v>
      </c>
      <c r="AI858" s="251" t="str">
        <f t="shared" si="43"/>
        <v>2.</v>
      </c>
      <c r="AJ858" s="251" t="str">
        <f t="shared" si="43"/>
        <v>7.</v>
      </c>
      <c r="AK858" s="251" t="str">
        <f t="shared" si="43"/>
        <v>11</v>
      </c>
      <c r="AL858" s="251" t="str">
        <f t="shared" si="43"/>
        <v>99</v>
      </c>
      <c r="AM858" s="251" t="str">
        <f t="shared" si="42"/>
        <v>2.3.2.7.1199</v>
      </c>
    </row>
    <row r="859" spans="1:39">
      <c r="A859" s="251">
        <v>2022</v>
      </c>
      <c r="B859" s="251" t="s">
        <v>533</v>
      </c>
      <c r="C859" s="251" t="s">
        <v>534</v>
      </c>
      <c r="D859" s="251" t="s">
        <v>535</v>
      </c>
      <c r="E859" s="251" t="s">
        <v>536</v>
      </c>
      <c r="F859" s="251" t="s">
        <v>491</v>
      </c>
      <c r="G859" s="251" t="s">
        <v>537</v>
      </c>
      <c r="H859" s="251" t="s">
        <v>538</v>
      </c>
      <c r="I859" s="251" t="s">
        <v>735</v>
      </c>
      <c r="J859" s="251" t="s">
        <v>540</v>
      </c>
      <c r="K859" s="251" t="s">
        <v>736</v>
      </c>
      <c r="L859" s="251" t="s">
        <v>542</v>
      </c>
      <c r="M859" s="251" t="s">
        <v>543</v>
      </c>
      <c r="N859" s="251" t="s">
        <v>544</v>
      </c>
      <c r="O859" s="251" t="s">
        <v>622</v>
      </c>
      <c r="P859" s="251" t="s">
        <v>737</v>
      </c>
      <c r="Q859" s="251" t="s">
        <v>738</v>
      </c>
      <c r="R859" s="251">
        <v>611061</v>
      </c>
      <c r="S859" s="251" t="s">
        <v>548</v>
      </c>
      <c r="T859" s="251" t="s">
        <v>549</v>
      </c>
      <c r="U859" s="251" t="s">
        <v>632</v>
      </c>
      <c r="V859" s="251" t="s">
        <v>38</v>
      </c>
      <c r="W859" s="251" t="s">
        <v>550</v>
      </c>
      <c r="X859" s="251" t="s">
        <v>551</v>
      </c>
      <c r="Y859" s="251" t="s">
        <v>552</v>
      </c>
      <c r="Z859" s="251" t="s">
        <v>564</v>
      </c>
      <c r="AA859" s="251" t="s">
        <v>587</v>
      </c>
      <c r="AB859" s="251" t="s">
        <v>633</v>
      </c>
      <c r="AC859" s="251" t="s">
        <v>633</v>
      </c>
      <c r="AD859" s="251" t="s">
        <v>634</v>
      </c>
      <c r="AE859" s="255">
        <v>6830</v>
      </c>
      <c r="AF859" s="251" t="str">
        <f t="shared" si="43"/>
        <v>5.</v>
      </c>
      <c r="AG859" s="251" t="str">
        <f t="shared" si="43"/>
        <v>2.</v>
      </c>
      <c r="AH859" s="251" t="str">
        <f t="shared" si="43"/>
        <v>3.</v>
      </c>
      <c r="AI859" s="251" t="str">
        <f t="shared" si="43"/>
        <v>1.</v>
      </c>
      <c r="AJ859" s="251" t="str">
        <f t="shared" si="43"/>
        <v>1.</v>
      </c>
      <c r="AK859" s="251" t="str">
        <f t="shared" si="43"/>
        <v>1.</v>
      </c>
      <c r="AL859" s="251" t="str">
        <f t="shared" si="43"/>
        <v>1.</v>
      </c>
      <c r="AM859" s="251" t="str">
        <f t="shared" si="42"/>
        <v>2.3.1.1.1.1.</v>
      </c>
    </row>
    <row r="860" spans="1:39">
      <c r="A860" s="251">
        <v>2022</v>
      </c>
      <c r="B860" s="251" t="s">
        <v>533</v>
      </c>
      <c r="C860" s="251" t="s">
        <v>534</v>
      </c>
      <c r="D860" s="251" t="s">
        <v>535</v>
      </c>
      <c r="E860" s="251" t="s">
        <v>536</v>
      </c>
      <c r="F860" s="251" t="s">
        <v>491</v>
      </c>
      <c r="G860" s="251" t="s">
        <v>537</v>
      </c>
      <c r="H860" s="251" t="s">
        <v>538</v>
      </c>
      <c r="I860" s="251" t="s">
        <v>735</v>
      </c>
      <c r="J860" s="251" t="s">
        <v>540</v>
      </c>
      <c r="K860" s="251" t="s">
        <v>736</v>
      </c>
      <c r="L860" s="251" t="s">
        <v>542</v>
      </c>
      <c r="M860" s="251" t="s">
        <v>543</v>
      </c>
      <c r="N860" s="251" t="s">
        <v>544</v>
      </c>
      <c r="O860" s="251" t="s">
        <v>622</v>
      </c>
      <c r="P860" s="251" t="s">
        <v>737</v>
      </c>
      <c r="Q860" s="251" t="s">
        <v>738</v>
      </c>
      <c r="R860" s="251">
        <v>611061</v>
      </c>
      <c r="S860" s="251" t="s">
        <v>548</v>
      </c>
      <c r="T860" s="251" t="s">
        <v>549</v>
      </c>
      <c r="U860" s="251" t="s">
        <v>632</v>
      </c>
      <c r="V860" s="251" t="s">
        <v>38</v>
      </c>
      <c r="W860" s="251" t="s">
        <v>550</v>
      </c>
      <c r="X860" s="251" t="s">
        <v>551</v>
      </c>
      <c r="Y860" s="251" t="s">
        <v>552</v>
      </c>
      <c r="Z860" s="251" t="s">
        <v>564</v>
      </c>
      <c r="AA860" s="251" t="s">
        <v>565</v>
      </c>
      <c r="AB860" s="251" t="s">
        <v>566</v>
      </c>
      <c r="AC860" s="251" t="s">
        <v>597</v>
      </c>
      <c r="AD860" s="251" t="s">
        <v>598</v>
      </c>
      <c r="AE860" s="255">
        <v>91771</v>
      </c>
      <c r="AF860" s="251" t="str">
        <f t="shared" si="43"/>
        <v>5.</v>
      </c>
      <c r="AG860" s="251" t="str">
        <f t="shared" si="43"/>
        <v>2.</v>
      </c>
      <c r="AH860" s="251" t="str">
        <f t="shared" si="43"/>
        <v>3.</v>
      </c>
      <c r="AI860" s="251" t="str">
        <f t="shared" si="43"/>
        <v>2.</v>
      </c>
      <c r="AJ860" s="251" t="str">
        <f t="shared" si="43"/>
        <v>2.</v>
      </c>
      <c r="AK860" s="251" t="str">
        <f t="shared" si="43"/>
        <v>1.</v>
      </c>
      <c r="AL860" s="251" t="str">
        <f t="shared" si="43"/>
        <v>1.</v>
      </c>
      <c r="AM860" s="251" t="str">
        <f t="shared" si="42"/>
        <v>2.3.2.2.1.1.</v>
      </c>
    </row>
    <row r="861" spans="1:39">
      <c r="A861" s="251">
        <v>2022</v>
      </c>
      <c r="B861" s="251" t="s">
        <v>533</v>
      </c>
      <c r="C861" s="251" t="s">
        <v>534</v>
      </c>
      <c r="D861" s="251" t="s">
        <v>535</v>
      </c>
      <c r="E861" s="251" t="s">
        <v>536</v>
      </c>
      <c r="F861" s="251" t="s">
        <v>491</v>
      </c>
      <c r="G861" s="251" t="s">
        <v>537</v>
      </c>
      <c r="H861" s="251" t="s">
        <v>538</v>
      </c>
      <c r="I861" s="251" t="s">
        <v>735</v>
      </c>
      <c r="J861" s="251" t="s">
        <v>540</v>
      </c>
      <c r="K861" s="251" t="s">
        <v>736</v>
      </c>
      <c r="L861" s="251" t="s">
        <v>542</v>
      </c>
      <c r="M861" s="251" t="s">
        <v>543</v>
      </c>
      <c r="N861" s="251" t="s">
        <v>544</v>
      </c>
      <c r="O861" s="251" t="s">
        <v>622</v>
      </c>
      <c r="P861" s="251" t="s">
        <v>737</v>
      </c>
      <c r="Q861" s="251" t="s">
        <v>738</v>
      </c>
      <c r="R861" s="251">
        <v>611061</v>
      </c>
      <c r="S861" s="251" t="s">
        <v>548</v>
      </c>
      <c r="T861" s="251" t="s">
        <v>549</v>
      </c>
      <c r="U861" s="251" t="s">
        <v>632</v>
      </c>
      <c r="V861" s="251" t="s">
        <v>38</v>
      </c>
      <c r="W861" s="251" t="s">
        <v>550</v>
      </c>
      <c r="X861" s="251" t="s">
        <v>551</v>
      </c>
      <c r="Y861" s="251" t="s">
        <v>552</v>
      </c>
      <c r="Z861" s="251" t="s">
        <v>564</v>
      </c>
      <c r="AA861" s="251" t="s">
        <v>565</v>
      </c>
      <c r="AB861" s="251" t="s">
        <v>566</v>
      </c>
      <c r="AC861" s="251" t="s">
        <v>600</v>
      </c>
      <c r="AD861" s="251" t="s">
        <v>601</v>
      </c>
      <c r="AE861" s="255">
        <v>11074</v>
      </c>
      <c r="AF861" s="251" t="str">
        <f t="shared" si="43"/>
        <v>5.</v>
      </c>
      <c r="AG861" s="251" t="str">
        <f t="shared" si="43"/>
        <v>2.</v>
      </c>
      <c r="AH861" s="251" t="str">
        <f t="shared" si="43"/>
        <v>3.</v>
      </c>
      <c r="AI861" s="251" t="str">
        <f t="shared" si="43"/>
        <v>2.</v>
      </c>
      <c r="AJ861" s="251" t="str">
        <f t="shared" si="43"/>
        <v>2.</v>
      </c>
      <c r="AK861" s="251" t="str">
        <f t="shared" si="43"/>
        <v>2.</v>
      </c>
      <c r="AL861" s="251" t="str">
        <f t="shared" si="43"/>
        <v>1.</v>
      </c>
      <c r="AM861" s="251" t="str">
        <f t="shared" si="42"/>
        <v>2.3.2.2.2.1.</v>
      </c>
    </row>
    <row r="862" spans="1:39">
      <c r="A862" s="251">
        <v>2022</v>
      </c>
      <c r="B862" s="251" t="s">
        <v>533</v>
      </c>
      <c r="C862" s="251" t="s">
        <v>534</v>
      </c>
      <c r="D862" s="251" t="s">
        <v>535</v>
      </c>
      <c r="E862" s="251" t="s">
        <v>536</v>
      </c>
      <c r="F862" s="251" t="s">
        <v>491</v>
      </c>
      <c r="G862" s="251" t="s">
        <v>537</v>
      </c>
      <c r="H862" s="251" t="s">
        <v>538</v>
      </c>
      <c r="I862" s="251" t="s">
        <v>735</v>
      </c>
      <c r="J862" s="251" t="s">
        <v>540</v>
      </c>
      <c r="K862" s="251" t="s">
        <v>736</v>
      </c>
      <c r="L862" s="251" t="s">
        <v>542</v>
      </c>
      <c r="M862" s="251" t="s">
        <v>543</v>
      </c>
      <c r="N862" s="251" t="s">
        <v>544</v>
      </c>
      <c r="O862" s="251" t="s">
        <v>622</v>
      </c>
      <c r="P862" s="251" t="s">
        <v>737</v>
      </c>
      <c r="Q862" s="251" t="s">
        <v>738</v>
      </c>
      <c r="R862" s="251">
        <v>611061</v>
      </c>
      <c r="S862" s="251" t="s">
        <v>548</v>
      </c>
      <c r="T862" s="251" t="s">
        <v>549</v>
      </c>
      <c r="U862" s="251" t="s">
        <v>632</v>
      </c>
      <c r="V862" s="251" t="s">
        <v>38</v>
      </c>
      <c r="W862" s="251" t="s">
        <v>550</v>
      </c>
      <c r="X862" s="251" t="s">
        <v>551</v>
      </c>
      <c r="Y862" s="251" t="s">
        <v>552</v>
      </c>
      <c r="Z862" s="251" t="s">
        <v>564</v>
      </c>
      <c r="AA862" s="251" t="s">
        <v>565</v>
      </c>
      <c r="AB862" s="251" t="s">
        <v>566</v>
      </c>
      <c r="AC862" s="251" t="s">
        <v>600</v>
      </c>
      <c r="AD862" s="251" t="s">
        <v>602</v>
      </c>
      <c r="AE862" s="255">
        <v>1473</v>
      </c>
      <c r="AF862" s="251" t="str">
        <f t="shared" si="43"/>
        <v>5.</v>
      </c>
      <c r="AG862" s="251" t="str">
        <f t="shared" si="43"/>
        <v>2.</v>
      </c>
      <c r="AH862" s="251" t="str">
        <f t="shared" si="43"/>
        <v>3.</v>
      </c>
      <c r="AI862" s="251" t="str">
        <f t="shared" si="43"/>
        <v>2.</v>
      </c>
      <c r="AJ862" s="251" t="str">
        <f t="shared" si="43"/>
        <v>2.</v>
      </c>
      <c r="AK862" s="251" t="str">
        <f t="shared" si="43"/>
        <v>2.</v>
      </c>
      <c r="AL862" s="251" t="str">
        <f t="shared" si="43"/>
        <v>2.</v>
      </c>
      <c r="AM862" s="251" t="str">
        <f t="shared" si="42"/>
        <v>2.3.2.2.2.2.</v>
      </c>
    </row>
    <row r="863" spans="1:39">
      <c r="A863" s="251">
        <v>2022</v>
      </c>
      <c r="B863" s="251" t="s">
        <v>533</v>
      </c>
      <c r="C863" s="251" t="s">
        <v>534</v>
      </c>
      <c r="D863" s="251" t="s">
        <v>535</v>
      </c>
      <c r="E863" s="251" t="s">
        <v>536</v>
      </c>
      <c r="F863" s="251" t="s">
        <v>491</v>
      </c>
      <c r="G863" s="251" t="s">
        <v>537</v>
      </c>
      <c r="H863" s="251" t="s">
        <v>538</v>
      </c>
      <c r="I863" s="251" t="s">
        <v>735</v>
      </c>
      <c r="J863" s="251" t="s">
        <v>540</v>
      </c>
      <c r="K863" s="251" t="s">
        <v>736</v>
      </c>
      <c r="L863" s="251" t="s">
        <v>542</v>
      </c>
      <c r="M863" s="251" t="s">
        <v>543</v>
      </c>
      <c r="N863" s="251" t="s">
        <v>544</v>
      </c>
      <c r="O863" s="251" t="s">
        <v>622</v>
      </c>
      <c r="P863" s="251" t="s">
        <v>737</v>
      </c>
      <c r="Q863" s="251" t="s">
        <v>738</v>
      </c>
      <c r="R863" s="251">
        <v>611061</v>
      </c>
      <c r="S863" s="251" t="s">
        <v>548</v>
      </c>
      <c r="T863" s="251" t="s">
        <v>549</v>
      </c>
      <c r="U863" s="251" t="s">
        <v>632</v>
      </c>
      <c r="V863" s="251" t="s">
        <v>38</v>
      </c>
      <c r="W863" s="251" t="s">
        <v>550</v>
      </c>
      <c r="X863" s="251" t="s">
        <v>551</v>
      </c>
      <c r="Y863" s="251" t="s">
        <v>552</v>
      </c>
      <c r="Z863" s="251" t="s">
        <v>564</v>
      </c>
      <c r="AA863" s="251" t="s">
        <v>565</v>
      </c>
      <c r="AB863" s="251" t="s">
        <v>569</v>
      </c>
      <c r="AC863" s="251" t="s">
        <v>570</v>
      </c>
      <c r="AD863" s="251" t="s">
        <v>603</v>
      </c>
      <c r="AE863" s="255">
        <v>250528</v>
      </c>
      <c r="AF863" s="251" t="str">
        <f t="shared" si="43"/>
        <v>5.</v>
      </c>
      <c r="AG863" s="251" t="str">
        <f t="shared" si="43"/>
        <v>2.</v>
      </c>
      <c r="AH863" s="251" t="str">
        <f t="shared" si="43"/>
        <v>3.</v>
      </c>
      <c r="AI863" s="251" t="str">
        <f t="shared" si="43"/>
        <v>2.</v>
      </c>
      <c r="AJ863" s="251" t="str">
        <f t="shared" si="43"/>
        <v>3.</v>
      </c>
      <c r="AK863" s="251" t="str">
        <f t="shared" si="43"/>
        <v>1.</v>
      </c>
      <c r="AL863" s="251" t="str">
        <f t="shared" si="43"/>
        <v>1.</v>
      </c>
      <c r="AM863" s="251" t="str">
        <f t="shared" si="42"/>
        <v>2.3.2.3.1.1.</v>
      </c>
    </row>
    <row r="864" spans="1:39">
      <c r="A864" s="251">
        <v>2022</v>
      </c>
      <c r="B864" s="251" t="s">
        <v>533</v>
      </c>
      <c r="C864" s="251" t="s">
        <v>534</v>
      </c>
      <c r="D864" s="251" t="s">
        <v>535</v>
      </c>
      <c r="E864" s="251" t="s">
        <v>536</v>
      </c>
      <c r="F864" s="251" t="s">
        <v>491</v>
      </c>
      <c r="G864" s="251" t="s">
        <v>537</v>
      </c>
      <c r="H864" s="251" t="s">
        <v>538</v>
      </c>
      <c r="I864" s="251" t="s">
        <v>735</v>
      </c>
      <c r="J864" s="251" t="s">
        <v>540</v>
      </c>
      <c r="K864" s="251" t="s">
        <v>736</v>
      </c>
      <c r="L864" s="251" t="s">
        <v>542</v>
      </c>
      <c r="M864" s="251" t="s">
        <v>543</v>
      </c>
      <c r="N864" s="251" t="s">
        <v>544</v>
      </c>
      <c r="O864" s="251" t="s">
        <v>622</v>
      </c>
      <c r="P864" s="251" t="s">
        <v>737</v>
      </c>
      <c r="Q864" s="251" t="s">
        <v>738</v>
      </c>
      <c r="R864" s="251">
        <v>611061</v>
      </c>
      <c r="S864" s="251" t="s">
        <v>548</v>
      </c>
      <c r="T864" s="251" t="s">
        <v>549</v>
      </c>
      <c r="U864" s="251" t="s">
        <v>632</v>
      </c>
      <c r="V864" s="251" t="s">
        <v>38</v>
      </c>
      <c r="W864" s="251" t="s">
        <v>550</v>
      </c>
      <c r="X864" s="251" t="s">
        <v>551</v>
      </c>
      <c r="Y864" s="251" t="s">
        <v>552</v>
      </c>
      <c r="Z864" s="251" t="s">
        <v>564</v>
      </c>
      <c r="AA864" s="251" t="s">
        <v>565</v>
      </c>
      <c r="AB864" s="251" t="s">
        <v>569</v>
      </c>
      <c r="AC864" s="251" t="s">
        <v>570</v>
      </c>
      <c r="AD864" s="251" t="s">
        <v>571</v>
      </c>
      <c r="AE864" s="255">
        <v>744055</v>
      </c>
      <c r="AF864" s="251" t="str">
        <f t="shared" si="43"/>
        <v>5.</v>
      </c>
      <c r="AG864" s="251" t="str">
        <f t="shared" si="43"/>
        <v>2.</v>
      </c>
      <c r="AH864" s="251" t="str">
        <f t="shared" si="43"/>
        <v>3.</v>
      </c>
      <c r="AI864" s="251" t="str">
        <f t="shared" si="43"/>
        <v>2.</v>
      </c>
      <c r="AJ864" s="251" t="str">
        <f t="shared" si="43"/>
        <v>3.</v>
      </c>
      <c r="AK864" s="251" t="str">
        <f t="shared" si="43"/>
        <v>1.</v>
      </c>
      <c r="AL864" s="251" t="str">
        <f t="shared" si="43"/>
        <v>2.</v>
      </c>
      <c r="AM864" s="251" t="str">
        <f t="shared" si="42"/>
        <v>2.3.2.3.1.2.</v>
      </c>
    </row>
    <row r="865" spans="1:39">
      <c r="A865" s="251">
        <v>2022</v>
      </c>
      <c r="B865" s="251" t="s">
        <v>533</v>
      </c>
      <c r="C865" s="251" t="s">
        <v>534</v>
      </c>
      <c r="D865" s="251" t="s">
        <v>535</v>
      </c>
      <c r="E865" s="251" t="s">
        <v>536</v>
      </c>
      <c r="F865" s="251" t="s">
        <v>491</v>
      </c>
      <c r="G865" s="251" t="s">
        <v>537</v>
      </c>
      <c r="H865" s="251" t="s">
        <v>538</v>
      </c>
      <c r="I865" s="251" t="s">
        <v>735</v>
      </c>
      <c r="J865" s="251" t="s">
        <v>540</v>
      </c>
      <c r="K865" s="251" t="s">
        <v>736</v>
      </c>
      <c r="L865" s="251" t="s">
        <v>542</v>
      </c>
      <c r="M865" s="251" t="s">
        <v>543</v>
      </c>
      <c r="N865" s="251" t="s">
        <v>544</v>
      </c>
      <c r="O865" s="251" t="s">
        <v>622</v>
      </c>
      <c r="P865" s="251" t="s">
        <v>737</v>
      </c>
      <c r="Q865" s="251" t="s">
        <v>738</v>
      </c>
      <c r="R865" s="251">
        <v>611061</v>
      </c>
      <c r="S865" s="251" t="s">
        <v>548</v>
      </c>
      <c r="T865" s="251" t="s">
        <v>549</v>
      </c>
      <c r="U865" s="251" t="s">
        <v>632</v>
      </c>
      <c r="V865" s="251" t="s">
        <v>38</v>
      </c>
      <c r="W865" s="251" t="s">
        <v>550</v>
      </c>
      <c r="X865" s="251" t="s">
        <v>551</v>
      </c>
      <c r="Y865" s="251" t="s">
        <v>552</v>
      </c>
      <c r="Z865" s="251" t="s">
        <v>564</v>
      </c>
      <c r="AA865" s="251" t="s">
        <v>565</v>
      </c>
      <c r="AB865" s="251" t="s">
        <v>604</v>
      </c>
      <c r="AC865" s="251" t="s">
        <v>607</v>
      </c>
      <c r="AD865" s="251" t="s">
        <v>608</v>
      </c>
      <c r="AE865" s="255">
        <v>47446</v>
      </c>
      <c r="AF865" s="251" t="str">
        <f t="shared" si="43"/>
        <v>5.</v>
      </c>
      <c r="AG865" s="251" t="str">
        <f t="shared" si="43"/>
        <v>2.</v>
      </c>
      <c r="AH865" s="251" t="str">
        <f t="shared" si="43"/>
        <v>3.</v>
      </c>
      <c r="AI865" s="251" t="str">
        <f t="shared" si="43"/>
        <v>2.</v>
      </c>
      <c r="AJ865" s="251" t="str">
        <f t="shared" si="43"/>
        <v>4.</v>
      </c>
      <c r="AK865" s="251" t="str">
        <f t="shared" si="43"/>
        <v>7.</v>
      </c>
      <c r="AL865" s="251" t="str">
        <f t="shared" si="43"/>
        <v>1.</v>
      </c>
      <c r="AM865" s="251" t="str">
        <f t="shared" si="42"/>
        <v>2.3.2.4.7.1.</v>
      </c>
    </row>
    <row r="866" spans="1:39">
      <c r="A866" s="251">
        <v>2022</v>
      </c>
      <c r="B866" s="251" t="s">
        <v>533</v>
      </c>
      <c r="C866" s="251" t="s">
        <v>534</v>
      </c>
      <c r="D866" s="251" t="s">
        <v>535</v>
      </c>
      <c r="E866" s="251" t="s">
        <v>536</v>
      </c>
      <c r="F866" s="251" t="s">
        <v>491</v>
      </c>
      <c r="G866" s="251" t="s">
        <v>537</v>
      </c>
      <c r="H866" s="251" t="s">
        <v>538</v>
      </c>
      <c r="I866" s="251" t="s">
        <v>735</v>
      </c>
      <c r="J866" s="251" t="s">
        <v>540</v>
      </c>
      <c r="K866" s="251" t="s">
        <v>736</v>
      </c>
      <c r="L866" s="251" t="s">
        <v>542</v>
      </c>
      <c r="M866" s="251" t="s">
        <v>543</v>
      </c>
      <c r="N866" s="251" t="s">
        <v>544</v>
      </c>
      <c r="O866" s="251" t="s">
        <v>622</v>
      </c>
      <c r="P866" s="251" t="s">
        <v>737</v>
      </c>
      <c r="Q866" s="251" t="s">
        <v>738</v>
      </c>
      <c r="R866" s="251">
        <v>611061</v>
      </c>
      <c r="S866" s="251" t="s">
        <v>548</v>
      </c>
      <c r="T866" s="251" t="s">
        <v>549</v>
      </c>
      <c r="U866" s="251" t="s">
        <v>632</v>
      </c>
      <c r="V866" s="251" t="s">
        <v>38</v>
      </c>
      <c r="W866" s="251" t="s">
        <v>550</v>
      </c>
      <c r="X866" s="251" t="s">
        <v>551</v>
      </c>
      <c r="Y866" s="251" t="s">
        <v>552</v>
      </c>
      <c r="Z866" s="251" t="s">
        <v>564</v>
      </c>
      <c r="AA866" s="251" t="s">
        <v>565</v>
      </c>
      <c r="AB866" s="251" t="s">
        <v>572</v>
      </c>
      <c r="AC866" s="251" t="s">
        <v>573</v>
      </c>
      <c r="AD866" s="251" t="s">
        <v>574</v>
      </c>
      <c r="AE866" s="255">
        <v>507226</v>
      </c>
      <c r="AF866" s="251" t="str">
        <f t="shared" si="43"/>
        <v>5.</v>
      </c>
      <c r="AG866" s="251" t="str">
        <f t="shared" si="43"/>
        <v>2.</v>
      </c>
      <c r="AH866" s="251" t="str">
        <f t="shared" si="43"/>
        <v>3.</v>
      </c>
      <c r="AI866" s="251" t="str">
        <f t="shared" si="43"/>
        <v>2.</v>
      </c>
      <c r="AJ866" s="251" t="str">
        <f t="shared" si="43"/>
        <v>5.</v>
      </c>
      <c r="AK866" s="251" t="str">
        <f t="shared" si="43"/>
        <v>1.</v>
      </c>
      <c r="AL866" s="251" t="str">
        <f t="shared" si="43"/>
        <v>1.</v>
      </c>
      <c r="AM866" s="251" t="str">
        <f t="shared" si="42"/>
        <v>2.3.2.5.1.1.</v>
      </c>
    </row>
    <row r="867" spans="1:39">
      <c r="A867" s="251">
        <v>2022</v>
      </c>
      <c r="B867" s="251" t="s">
        <v>533</v>
      </c>
      <c r="C867" s="251" t="s">
        <v>534</v>
      </c>
      <c r="D867" s="251" t="s">
        <v>535</v>
      </c>
      <c r="E867" s="251" t="s">
        <v>536</v>
      </c>
      <c r="F867" s="251" t="s">
        <v>491</v>
      </c>
      <c r="G867" s="251" t="s">
        <v>537</v>
      </c>
      <c r="H867" s="251" t="s">
        <v>538</v>
      </c>
      <c r="I867" s="251" t="s">
        <v>735</v>
      </c>
      <c r="J867" s="251" t="s">
        <v>540</v>
      </c>
      <c r="K867" s="251" t="s">
        <v>736</v>
      </c>
      <c r="L867" s="251" t="s">
        <v>542</v>
      </c>
      <c r="M867" s="251" t="s">
        <v>543</v>
      </c>
      <c r="N867" s="251" t="s">
        <v>544</v>
      </c>
      <c r="O867" s="251" t="s">
        <v>622</v>
      </c>
      <c r="P867" s="251" t="s">
        <v>737</v>
      </c>
      <c r="Q867" s="251" t="s">
        <v>738</v>
      </c>
      <c r="R867" s="251">
        <v>611061</v>
      </c>
      <c r="S867" s="251" t="s">
        <v>548</v>
      </c>
      <c r="T867" s="251" t="s">
        <v>549</v>
      </c>
      <c r="U867" s="251" t="s">
        <v>632</v>
      </c>
      <c r="V867" s="251" t="s">
        <v>38</v>
      </c>
      <c r="W867" s="251" t="s">
        <v>550</v>
      </c>
      <c r="X867" s="251" t="s">
        <v>551</v>
      </c>
      <c r="Y867" s="251" t="s">
        <v>552</v>
      </c>
      <c r="Z867" s="251" t="s">
        <v>564</v>
      </c>
      <c r="AA867" s="251" t="s">
        <v>565</v>
      </c>
      <c r="AB867" s="251" t="s">
        <v>575</v>
      </c>
      <c r="AC867" s="251" t="s">
        <v>576</v>
      </c>
      <c r="AD867" s="251" t="s">
        <v>577</v>
      </c>
      <c r="AE867" s="255">
        <v>261628</v>
      </c>
      <c r="AF867" s="251" t="str">
        <f t="shared" si="43"/>
        <v>5.</v>
      </c>
      <c r="AG867" s="251" t="str">
        <f t="shared" si="43"/>
        <v>2.</v>
      </c>
      <c r="AH867" s="251" t="str">
        <f t="shared" si="43"/>
        <v>3.</v>
      </c>
      <c r="AI867" s="251" t="str">
        <f t="shared" si="43"/>
        <v>2.</v>
      </c>
      <c r="AJ867" s="251" t="str">
        <f t="shared" si="43"/>
        <v>6.</v>
      </c>
      <c r="AK867" s="251" t="str">
        <f t="shared" si="43"/>
        <v>3.</v>
      </c>
      <c r="AL867" s="251" t="str">
        <f t="shared" si="43"/>
        <v>4.</v>
      </c>
      <c r="AM867" s="251" t="str">
        <f t="shared" si="42"/>
        <v>2.3.2.6.3.4.</v>
      </c>
    </row>
    <row r="868" spans="1:39">
      <c r="A868" s="251">
        <v>2022</v>
      </c>
      <c r="B868" s="251" t="s">
        <v>533</v>
      </c>
      <c r="C868" s="251" t="s">
        <v>534</v>
      </c>
      <c r="D868" s="251" t="s">
        <v>535</v>
      </c>
      <c r="E868" s="251" t="s">
        <v>536</v>
      </c>
      <c r="F868" s="251" t="s">
        <v>491</v>
      </c>
      <c r="G868" s="251" t="s">
        <v>537</v>
      </c>
      <c r="H868" s="251" t="s">
        <v>538</v>
      </c>
      <c r="I868" s="251" t="s">
        <v>735</v>
      </c>
      <c r="J868" s="251" t="s">
        <v>540</v>
      </c>
      <c r="K868" s="251" t="s">
        <v>736</v>
      </c>
      <c r="L868" s="251" t="s">
        <v>542</v>
      </c>
      <c r="M868" s="251" t="s">
        <v>543</v>
      </c>
      <c r="N868" s="251" t="s">
        <v>544</v>
      </c>
      <c r="O868" s="251" t="s">
        <v>622</v>
      </c>
      <c r="P868" s="251" t="s">
        <v>737</v>
      </c>
      <c r="Q868" s="251" t="s">
        <v>738</v>
      </c>
      <c r="R868" s="251">
        <v>611061</v>
      </c>
      <c r="S868" s="251" t="s">
        <v>548</v>
      </c>
      <c r="T868" s="251" t="s">
        <v>549</v>
      </c>
      <c r="U868" s="251" t="s">
        <v>632</v>
      </c>
      <c r="V868" s="251" t="s">
        <v>38</v>
      </c>
      <c r="W868" s="251" t="s">
        <v>550</v>
      </c>
      <c r="X868" s="251" t="s">
        <v>551</v>
      </c>
      <c r="Y868" s="251" t="s">
        <v>552</v>
      </c>
      <c r="Z868" s="251" t="s">
        <v>564</v>
      </c>
      <c r="AA868" s="251" t="s">
        <v>565</v>
      </c>
      <c r="AB868" s="251" t="s">
        <v>575</v>
      </c>
      <c r="AC868" s="251" t="s">
        <v>576</v>
      </c>
      <c r="AD868" s="251" t="s">
        <v>612</v>
      </c>
      <c r="AE868" s="255">
        <v>25050</v>
      </c>
      <c r="AF868" s="251" t="str">
        <f t="shared" si="43"/>
        <v>5.</v>
      </c>
      <c r="AG868" s="251" t="str">
        <f t="shared" si="43"/>
        <v>2.</v>
      </c>
      <c r="AH868" s="251" t="str">
        <f t="shared" si="43"/>
        <v>3.</v>
      </c>
      <c r="AI868" s="251" t="str">
        <f t="shared" si="43"/>
        <v>2.</v>
      </c>
      <c r="AJ868" s="251" t="str">
        <f t="shared" si="43"/>
        <v>6.</v>
      </c>
      <c r="AK868" s="251" t="str">
        <f t="shared" si="43"/>
        <v>3.</v>
      </c>
      <c r="AL868" s="251" t="str">
        <f t="shared" si="43"/>
        <v>99</v>
      </c>
      <c r="AM868" s="251" t="str">
        <f t="shared" si="42"/>
        <v>2.3.2.6.3.99</v>
      </c>
    </row>
    <row r="869" spans="1:39">
      <c r="A869" s="251">
        <v>2022</v>
      </c>
      <c r="B869" s="251" t="s">
        <v>533</v>
      </c>
      <c r="C869" s="251" t="s">
        <v>534</v>
      </c>
      <c r="D869" s="251" t="s">
        <v>535</v>
      </c>
      <c r="E869" s="251" t="s">
        <v>536</v>
      </c>
      <c r="F869" s="251" t="s">
        <v>491</v>
      </c>
      <c r="G869" s="251" t="s">
        <v>537</v>
      </c>
      <c r="H869" s="251" t="s">
        <v>538</v>
      </c>
      <c r="I869" s="251" t="s">
        <v>735</v>
      </c>
      <c r="J869" s="251" t="s">
        <v>540</v>
      </c>
      <c r="K869" s="251" t="s">
        <v>736</v>
      </c>
      <c r="L869" s="251" t="s">
        <v>542</v>
      </c>
      <c r="M869" s="251" t="s">
        <v>543</v>
      </c>
      <c r="N869" s="251" t="s">
        <v>544</v>
      </c>
      <c r="O869" s="251" t="s">
        <v>622</v>
      </c>
      <c r="P869" s="251" t="s">
        <v>737</v>
      </c>
      <c r="Q869" s="251" t="s">
        <v>738</v>
      </c>
      <c r="R869" s="251">
        <v>611061</v>
      </c>
      <c r="S869" s="251" t="s">
        <v>548</v>
      </c>
      <c r="T869" s="251" t="s">
        <v>549</v>
      </c>
      <c r="U869" s="251" t="s">
        <v>632</v>
      </c>
      <c r="V869" s="251" t="s">
        <v>38</v>
      </c>
      <c r="W869" s="251" t="s">
        <v>550</v>
      </c>
      <c r="X869" s="251" t="s">
        <v>551</v>
      </c>
      <c r="Y869" s="251" t="s">
        <v>552</v>
      </c>
      <c r="Z869" s="251" t="s">
        <v>564</v>
      </c>
      <c r="AA869" s="251" t="s">
        <v>565</v>
      </c>
      <c r="AB869" s="251" t="s">
        <v>578</v>
      </c>
      <c r="AC869" s="251" t="s">
        <v>579</v>
      </c>
      <c r="AD869" s="251" t="s">
        <v>580</v>
      </c>
      <c r="AE869" s="255">
        <v>35255</v>
      </c>
      <c r="AF869" s="251" t="str">
        <f t="shared" si="43"/>
        <v>5.</v>
      </c>
      <c r="AG869" s="251" t="str">
        <f t="shared" si="43"/>
        <v>2.</v>
      </c>
      <c r="AH869" s="251" t="str">
        <f t="shared" si="43"/>
        <v>3.</v>
      </c>
      <c r="AI869" s="251" t="str">
        <f t="shared" si="43"/>
        <v>2.</v>
      </c>
      <c r="AJ869" s="251" t="str">
        <f t="shared" si="43"/>
        <v>7.</v>
      </c>
      <c r="AK869" s="251" t="str">
        <f t="shared" si="43"/>
        <v>11</v>
      </c>
      <c r="AL869" s="251" t="str">
        <f t="shared" si="43"/>
        <v>99</v>
      </c>
      <c r="AM869" s="251" t="str">
        <f t="shared" si="42"/>
        <v>2.3.2.7.1199</v>
      </c>
    </row>
    <row r="870" spans="1:39">
      <c r="A870" s="251">
        <v>2022</v>
      </c>
      <c r="B870" s="251" t="s">
        <v>533</v>
      </c>
      <c r="C870" s="251" t="s">
        <v>534</v>
      </c>
      <c r="D870" s="251" t="s">
        <v>535</v>
      </c>
      <c r="E870" s="251" t="s">
        <v>536</v>
      </c>
      <c r="F870" s="251" t="s">
        <v>491</v>
      </c>
      <c r="G870" s="251" t="s">
        <v>537</v>
      </c>
      <c r="H870" s="251" t="s">
        <v>538</v>
      </c>
      <c r="I870" s="251" t="s">
        <v>735</v>
      </c>
      <c r="J870" s="251" t="s">
        <v>540</v>
      </c>
      <c r="K870" s="251" t="s">
        <v>736</v>
      </c>
      <c r="L870" s="251" t="s">
        <v>542</v>
      </c>
      <c r="M870" s="251" t="s">
        <v>543</v>
      </c>
      <c r="N870" s="251" t="s">
        <v>544</v>
      </c>
      <c r="O870" s="251" t="s">
        <v>622</v>
      </c>
      <c r="P870" s="251" t="s">
        <v>737</v>
      </c>
      <c r="Q870" s="251" t="s">
        <v>738</v>
      </c>
      <c r="R870" s="251">
        <v>611061</v>
      </c>
      <c r="S870" s="251" t="s">
        <v>548</v>
      </c>
      <c r="T870" s="251" t="s">
        <v>549</v>
      </c>
      <c r="U870" s="251" t="s">
        <v>632</v>
      </c>
      <c r="V870" s="251" t="s">
        <v>38</v>
      </c>
      <c r="W870" s="251" t="s">
        <v>550</v>
      </c>
      <c r="X870" s="251" t="s">
        <v>551</v>
      </c>
      <c r="Y870" s="251" t="s">
        <v>552</v>
      </c>
      <c r="Z870" s="251" t="s">
        <v>564</v>
      </c>
      <c r="AA870" s="251" t="s">
        <v>565</v>
      </c>
      <c r="AB870" s="251" t="s">
        <v>578</v>
      </c>
      <c r="AC870" s="251" t="s">
        <v>654</v>
      </c>
      <c r="AD870" s="251" t="s">
        <v>655</v>
      </c>
      <c r="AE870" s="255">
        <v>1064042</v>
      </c>
      <c r="AF870" s="251" t="str">
        <f t="shared" si="43"/>
        <v>5.</v>
      </c>
      <c r="AG870" s="251" t="str">
        <f t="shared" si="43"/>
        <v>2.</v>
      </c>
      <c r="AH870" s="251" t="str">
        <f t="shared" si="43"/>
        <v>3.</v>
      </c>
      <c r="AI870" s="251" t="str">
        <f t="shared" si="43"/>
        <v>2.</v>
      </c>
      <c r="AJ870" s="251" t="str">
        <f t="shared" si="43"/>
        <v>7.</v>
      </c>
      <c r="AK870" s="251" t="str">
        <f t="shared" si="43"/>
        <v>4.</v>
      </c>
      <c r="AL870" s="251" t="str">
        <f t="shared" si="43"/>
        <v>3.</v>
      </c>
      <c r="AM870" s="251" t="str">
        <f t="shared" si="42"/>
        <v>2.3.2.7.4.3.</v>
      </c>
    </row>
    <row r="871" spans="1:39">
      <c r="A871" s="251">
        <v>2022</v>
      </c>
      <c r="B871" s="251" t="s">
        <v>533</v>
      </c>
      <c r="C871" s="251" t="s">
        <v>534</v>
      </c>
      <c r="D871" s="251" t="s">
        <v>535</v>
      </c>
      <c r="E871" s="251" t="s">
        <v>536</v>
      </c>
      <c r="F871" s="251" t="s">
        <v>491</v>
      </c>
      <c r="G871" s="251" t="s">
        <v>537</v>
      </c>
      <c r="H871" s="251" t="s">
        <v>538</v>
      </c>
      <c r="I871" s="251" t="s">
        <v>735</v>
      </c>
      <c r="J871" s="251" t="s">
        <v>540</v>
      </c>
      <c r="K871" s="251" t="s">
        <v>736</v>
      </c>
      <c r="L871" s="251" t="s">
        <v>542</v>
      </c>
      <c r="M871" s="251" t="s">
        <v>543</v>
      </c>
      <c r="N871" s="251" t="s">
        <v>544</v>
      </c>
      <c r="O871" s="251" t="s">
        <v>622</v>
      </c>
      <c r="P871" s="251" t="s">
        <v>737</v>
      </c>
      <c r="Q871" s="251" t="s">
        <v>738</v>
      </c>
      <c r="R871" s="251">
        <v>611061</v>
      </c>
      <c r="S871" s="251" t="s">
        <v>548</v>
      </c>
      <c r="T871" s="251" t="s">
        <v>549</v>
      </c>
      <c r="U871" s="251" t="s">
        <v>632</v>
      </c>
      <c r="V871" s="251" t="s">
        <v>38</v>
      </c>
      <c r="W871" s="251" t="s">
        <v>550</v>
      </c>
      <c r="X871" s="251" t="s">
        <v>551</v>
      </c>
      <c r="Y871" s="251" t="s">
        <v>552</v>
      </c>
      <c r="Z871" s="251" t="s">
        <v>564</v>
      </c>
      <c r="AA871" s="251" t="s">
        <v>565</v>
      </c>
      <c r="AB871" s="251" t="s">
        <v>613</v>
      </c>
      <c r="AC871" s="251" t="s">
        <v>614</v>
      </c>
      <c r="AD871" s="251" t="s">
        <v>614</v>
      </c>
      <c r="AE871" s="255">
        <v>893700</v>
      </c>
      <c r="AF871" s="251" t="str">
        <f t="shared" si="43"/>
        <v>5.</v>
      </c>
      <c r="AG871" s="251" t="str">
        <f t="shared" si="43"/>
        <v>2.</v>
      </c>
      <c r="AH871" s="251" t="str">
        <f t="shared" si="43"/>
        <v>3.</v>
      </c>
      <c r="AI871" s="251" t="str">
        <f t="shared" si="43"/>
        <v>2.</v>
      </c>
      <c r="AJ871" s="251" t="str">
        <f t="shared" si="43"/>
        <v>8.</v>
      </c>
      <c r="AK871" s="251" t="str">
        <f t="shared" si="43"/>
        <v>1.</v>
      </c>
      <c r="AL871" s="251" t="str">
        <f t="shared" si="43"/>
        <v>1.</v>
      </c>
      <c r="AM871" s="251" t="str">
        <f t="shared" si="42"/>
        <v>2.3.2.8.1.1.</v>
      </c>
    </row>
    <row r="872" spans="1:39">
      <c r="A872" s="251">
        <v>2022</v>
      </c>
      <c r="B872" s="251" t="s">
        <v>533</v>
      </c>
      <c r="C872" s="251" t="s">
        <v>534</v>
      </c>
      <c r="D872" s="251" t="s">
        <v>535</v>
      </c>
      <c r="E872" s="251" t="s">
        <v>536</v>
      </c>
      <c r="F872" s="251" t="s">
        <v>491</v>
      </c>
      <c r="G872" s="251" t="s">
        <v>537</v>
      </c>
      <c r="H872" s="251" t="s">
        <v>538</v>
      </c>
      <c r="I872" s="251" t="s">
        <v>735</v>
      </c>
      <c r="J872" s="251" t="s">
        <v>540</v>
      </c>
      <c r="K872" s="251" t="s">
        <v>736</v>
      </c>
      <c r="L872" s="251" t="s">
        <v>542</v>
      </c>
      <c r="M872" s="251" t="s">
        <v>543</v>
      </c>
      <c r="N872" s="251" t="s">
        <v>544</v>
      </c>
      <c r="O872" s="251" t="s">
        <v>622</v>
      </c>
      <c r="P872" s="251" t="s">
        <v>737</v>
      </c>
      <c r="Q872" s="251" t="s">
        <v>738</v>
      </c>
      <c r="R872" s="251">
        <v>611061</v>
      </c>
      <c r="S872" s="251" t="s">
        <v>548</v>
      </c>
      <c r="T872" s="251" t="s">
        <v>549</v>
      </c>
      <c r="U872" s="251" t="s">
        <v>632</v>
      </c>
      <c r="V872" s="251" t="s">
        <v>38</v>
      </c>
      <c r="W872" s="251" t="s">
        <v>550</v>
      </c>
      <c r="X872" s="251" t="s">
        <v>551</v>
      </c>
      <c r="Y872" s="251" t="s">
        <v>552</v>
      </c>
      <c r="Z872" s="251" t="s">
        <v>564</v>
      </c>
      <c r="AA872" s="251" t="s">
        <v>565</v>
      </c>
      <c r="AB872" s="251" t="s">
        <v>613</v>
      </c>
      <c r="AC872" s="251" t="s">
        <v>614</v>
      </c>
      <c r="AD872" s="251" t="s">
        <v>615</v>
      </c>
      <c r="AE872" s="255">
        <v>44431</v>
      </c>
      <c r="AF872" s="251" t="str">
        <f t="shared" si="43"/>
        <v>5.</v>
      </c>
      <c r="AG872" s="251" t="str">
        <f t="shared" si="43"/>
        <v>2.</v>
      </c>
      <c r="AH872" s="251" t="str">
        <f t="shared" si="43"/>
        <v>3.</v>
      </c>
      <c r="AI872" s="251" t="str">
        <f t="shared" si="43"/>
        <v>2.</v>
      </c>
      <c r="AJ872" s="251" t="str">
        <f t="shared" si="43"/>
        <v>8.</v>
      </c>
      <c r="AK872" s="251" t="str">
        <f t="shared" si="43"/>
        <v>1.</v>
      </c>
      <c r="AL872" s="251" t="str">
        <f t="shared" si="43"/>
        <v>2.</v>
      </c>
      <c r="AM872" s="251" t="str">
        <f t="shared" si="42"/>
        <v>2.3.2.8.1.2.</v>
      </c>
    </row>
    <row r="873" spans="1:39">
      <c r="A873" s="251">
        <v>2022</v>
      </c>
      <c r="B873" s="251" t="s">
        <v>533</v>
      </c>
      <c r="C873" s="251" t="s">
        <v>534</v>
      </c>
      <c r="D873" s="251" t="s">
        <v>535</v>
      </c>
      <c r="E873" s="251" t="s">
        <v>536</v>
      </c>
      <c r="F873" s="251" t="s">
        <v>491</v>
      </c>
      <c r="G873" s="251" t="s">
        <v>537</v>
      </c>
      <c r="H873" s="251" t="s">
        <v>538</v>
      </c>
      <c r="I873" s="251" t="s">
        <v>735</v>
      </c>
      <c r="J873" s="251" t="s">
        <v>540</v>
      </c>
      <c r="K873" s="251" t="s">
        <v>736</v>
      </c>
      <c r="L873" s="251" t="s">
        <v>542</v>
      </c>
      <c r="M873" s="251" t="s">
        <v>543</v>
      </c>
      <c r="N873" s="251" t="s">
        <v>544</v>
      </c>
      <c r="O873" s="251" t="s">
        <v>622</v>
      </c>
      <c r="P873" s="251" t="s">
        <v>737</v>
      </c>
      <c r="Q873" s="251" t="s">
        <v>738</v>
      </c>
      <c r="R873" s="251">
        <v>611061</v>
      </c>
      <c r="S873" s="251" t="s">
        <v>548</v>
      </c>
      <c r="T873" s="251" t="s">
        <v>549</v>
      </c>
      <c r="U873" s="251" t="s">
        <v>632</v>
      </c>
      <c r="V873" s="251" t="s">
        <v>38</v>
      </c>
      <c r="W873" s="251" t="s">
        <v>550</v>
      </c>
      <c r="X873" s="251" t="s">
        <v>551</v>
      </c>
      <c r="Y873" s="251" t="s">
        <v>552</v>
      </c>
      <c r="Z873" s="251" t="s">
        <v>564</v>
      </c>
      <c r="AA873" s="251" t="s">
        <v>565</v>
      </c>
      <c r="AB873" s="251" t="s">
        <v>613</v>
      </c>
      <c r="AC873" s="251" t="s">
        <v>614</v>
      </c>
      <c r="AD873" s="251" t="s">
        <v>616</v>
      </c>
      <c r="AE873" s="255">
        <v>10199</v>
      </c>
      <c r="AF873" s="251" t="str">
        <f t="shared" si="43"/>
        <v>5.</v>
      </c>
      <c r="AG873" s="251" t="str">
        <f t="shared" si="43"/>
        <v>2.</v>
      </c>
      <c r="AH873" s="251" t="str">
        <f t="shared" si="43"/>
        <v>3.</v>
      </c>
      <c r="AI873" s="251" t="str">
        <f t="shared" si="43"/>
        <v>2.</v>
      </c>
      <c r="AJ873" s="251" t="str">
        <f t="shared" si="43"/>
        <v>8.</v>
      </c>
      <c r="AK873" s="251" t="str">
        <f t="shared" si="43"/>
        <v>1.</v>
      </c>
      <c r="AL873" s="251" t="str">
        <f t="shared" si="43"/>
        <v>4.</v>
      </c>
      <c r="AM873" s="251" t="str">
        <f t="shared" si="42"/>
        <v>2.3.2.8.1.4.</v>
      </c>
    </row>
    <row r="874" spans="1:39">
      <c r="A874" s="251">
        <v>2022</v>
      </c>
      <c r="B874" s="251" t="s">
        <v>533</v>
      </c>
      <c r="C874" s="251" t="s">
        <v>534</v>
      </c>
      <c r="D874" s="251" t="s">
        <v>535</v>
      </c>
      <c r="E874" s="251" t="s">
        <v>536</v>
      </c>
      <c r="F874" s="251" t="s">
        <v>491</v>
      </c>
      <c r="G874" s="251" t="s">
        <v>537</v>
      </c>
      <c r="H874" s="251" t="s">
        <v>538</v>
      </c>
      <c r="I874" s="251" t="s">
        <v>735</v>
      </c>
      <c r="J874" s="251" t="s">
        <v>540</v>
      </c>
      <c r="K874" s="251" t="s">
        <v>736</v>
      </c>
      <c r="L874" s="251" t="s">
        <v>542</v>
      </c>
      <c r="M874" s="251" t="s">
        <v>543</v>
      </c>
      <c r="N874" s="251" t="s">
        <v>544</v>
      </c>
      <c r="O874" s="251" t="s">
        <v>622</v>
      </c>
      <c r="P874" s="251" t="s">
        <v>737</v>
      </c>
      <c r="Q874" s="251" t="s">
        <v>738</v>
      </c>
      <c r="R874" s="251">
        <v>611061</v>
      </c>
      <c r="S874" s="251" t="s">
        <v>548</v>
      </c>
      <c r="T874" s="251" t="s">
        <v>549</v>
      </c>
      <c r="U874" s="251" t="s">
        <v>632</v>
      </c>
      <c r="V874" s="251" t="s">
        <v>581</v>
      </c>
      <c r="W874" s="251" t="s">
        <v>582</v>
      </c>
      <c r="X874" s="251" t="s">
        <v>551</v>
      </c>
      <c r="Y874" s="251" t="s">
        <v>552</v>
      </c>
      <c r="Z874" s="251" t="s">
        <v>553</v>
      </c>
      <c r="AA874" s="251" t="s">
        <v>554</v>
      </c>
      <c r="AB874" s="251" t="s">
        <v>555</v>
      </c>
      <c r="AC874" s="251" t="s">
        <v>555</v>
      </c>
      <c r="AD874" s="251" t="s">
        <v>556</v>
      </c>
      <c r="AE874" s="255">
        <v>470802</v>
      </c>
      <c r="AF874" s="251" t="str">
        <f t="shared" si="43"/>
        <v>5.</v>
      </c>
      <c r="AG874" s="251" t="str">
        <f t="shared" si="43"/>
        <v>2.</v>
      </c>
      <c r="AH874" s="251" t="str">
        <f t="shared" si="43"/>
        <v>1.</v>
      </c>
      <c r="AI874" s="251" t="str">
        <f t="shared" si="43"/>
        <v>1.</v>
      </c>
      <c r="AJ874" s="251" t="str">
        <f t="shared" si="43"/>
        <v>1.</v>
      </c>
      <c r="AK874" s="251" t="str">
        <f t="shared" si="43"/>
        <v>1.</v>
      </c>
      <c r="AL874" s="251" t="str">
        <f t="shared" si="43"/>
        <v>4.</v>
      </c>
      <c r="AM874" s="251" t="str">
        <f t="shared" si="42"/>
        <v>2.1.1.1.1.4.</v>
      </c>
    </row>
    <row r="875" spans="1:39">
      <c r="A875" s="251">
        <v>2022</v>
      </c>
      <c r="B875" s="251" t="s">
        <v>533</v>
      </c>
      <c r="C875" s="251" t="s">
        <v>534</v>
      </c>
      <c r="D875" s="251" t="s">
        <v>535</v>
      </c>
      <c r="E875" s="251" t="s">
        <v>536</v>
      </c>
      <c r="F875" s="251" t="s">
        <v>491</v>
      </c>
      <c r="G875" s="251" t="s">
        <v>537</v>
      </c>
      <c r="H875" s="251" t="s">
        <v>538</v>
      </c>
      <c r="I875" s="251" t="s">
        <v>735</v>
      </c>
      <c r="J875" s="251" t="s">
        <v>540</v>
      </c>
      <c r="K875" s="251" t="s">
        <v>736</v>
      </c>
      <c r="L875" s="251" t="s">
        <v>542</v>
      </c>
      <c r="M875" s="251" t="s">
        <v>543</v>
      </c>
      <c r="N875" s="251" t="s">
        <v>544</v>
      </c>
      <c r="O875" s="251" t="s">
        <v>622</v>
      </c>
      <c r="P875" s="251" t="s">
        <v>737</v>
      </c>
      <c r="Q875" s="251" t="s">
        <v>738</v>
      </c>
      <c r="R875" s="251">
        <v>611061</v>
      </c>
      <c r="S875" s="251" t="s">
        <v>548</v>
      </c>
      <c r="T875" s="251" t="s">
        <v>549</v>
      </c>
      <c r="U875" s="251" t="s">
        <v>632</v>
      </c>
      <c r="V875" s="251" t="s">
        <v>581</v>
      </c>
      <c r="W875" s="251" t="s">
        <v>582</v>
      </c>
      <c r="X875" s="251" t="s">
        <v>551</v>
      </c>
      <c r="Y875" s="251" t="s">
        <v>552</v>
      </c>
      <c r="Z875" s="251" t="s">
        <v>553</v>
      </c>
      <c r="AA875" s="251" t="s">
        <v>554</v>
      </c>
      <c r="AB875" s="251" t="s">
        <v>557</v>
      </c>
      <c r="AC875" s="251" t="s">
        <v>558</v>
      </c>
      <c r="AD875" s="251" t="s">
        <v>559</v>
      </c>
      <c r="AE875" s="255">
        <v>78272</v>
      </c>
      <c r="AF875" s="251" t="str">
        <f t="shared" si="43"/>
        <v>5.</v>
      </c>
      <c r="AG875" s="251" t="str">
        <f t="shared" si="43"/>
        <v>2.</v>
      </c>
      <c r="AH875" s="251" t="str">
        <f t="shared" si="43"/>
        <v>1.</v>
      </c>
      <c r="AI875" s="251" t="str">
        <f t="shared" si="43"/>
        <v>1.</v>
      </c>
      <c r="AJ875" s="251" t="str">
        <f t="shared" si="43"/>
        <v>9.</v>
      </c>
      <c r="AK875" s="251" t="str">
        <f t="shared" si="43"/>
        <v>1.</v>
      </c>
      <c r="AL875" s="251" t="str">
        <f t="shared" si="43"/>
        <v>1.</v>
      </c>
      <c r="AM875" s="251" t="str">
        <f t="shared" si="42"/>
        <v>2.1.1.9.1.1.</v>
      </c>
    </row>
    <row r="876" spans="1:39">
      <c r="A876" s="251">
        <v>2022</v>
      </c>
      <c r="B876" s="251" t="s">
        <v>533</v>
      </c>
      <c r="C876" s="251" t="s">
        <v>534</v>
      </c>
      <c r="D876" s="251" t="s">
        <v>535</v>
      </c>
      <c r="E876" s="251" t="s">
        <v>536</v>
      </c>
      <c r="F876" s="251" t="s">
        <v>491</v>
      </c>
      <c r="G876" s="251" t="s">
        <v>537</v>
      </c>
      <c r="H876" s="251" t="s">
        <v>538</v>
      </c>
      <c r="I876" s="251" t="s">
        <v>735</v>
      </c>
      <c r="J876" s="251" t="s">
        <v>540</v>
      </c>
      <c r="K876" s="251" t="s">
        <v>736</v>
      </c>
      <c r="L876" s="251" t="s">
        <v>542</v>
      </c>
      <c r="M876" s="251" t="s">
        <v>543</v>
      </c>
      <c r="N876" s="251" t="s">
        <v>544</v>
      </c>
      <c r="O876" s="251" t="s">
        <v>622</v>
      </c>
      <c r="P876" s="251" t="s">
        <v>737</v>
      </c>
      <c r="Q876" s="251" t="s">
        <v>738</v>
      </c>
      <c r="R876" s="251">
        <v>611061</v>
      </c>
      <c r="S876" s="251" t="s">
        <v>548</v>
      </c>
      <c r="T876" s="251" t="s">
        <v>549</v>
      </c>
      <c r="U876" s="251" t="s">
        <v>632</v>
      </c>
      <c r="V876" s="251" t="s">
        <v>581</v>
      </c>
      <c r="W876" s="251" t="s">
        <v>582</v>
      </c>
      <c r="X876" s="251" t="s">
        <v>551</v>
      </c>
      <c r="Y876" s="251" t="s">
        <v>552</v>
      </c>
      <c r="Z876" s="251" t="s">
        <v>553</v>
      </c>
      <c r="AA876" s="251" t="s">
        <v>554</v>
      </c>
      <c r="AB876" s="251" t="s">
        <v>557</v>
      </c>
      <c r="AC876" s="251" t="s">
        <v>558</v>
      </c>
      <c r="AD876" s="251" t="s">
        <v>560</v>
      </c>
      <c r="AE876" s="255">
        <v>2130</v>
      </c>
      <c r="AF876" s="251" t="str">
        <f t="shared" si="43"/>
        <v>5.</v>
      </c>
      <c r="AG876" s="251" t="str">
        <f t="shared" si="43"/>
        <v>2.</v>
      </c>
      <c r="AH876" s="251" t="str">
        <f t="shared" si="43"/>
        <v>1.</v>
      </c>
      <c r="AI876" s="251" t="str">
        <f t="shared" si="43"/>
        <v>1.</v>
      </c>
      <c r="AJ876" s="251" t="str">
        <f t="shared" si="43"/>
        <v>9.</v>
      </c>
      <c r="AK876" s="251" t="str">
        <f t="shared" si="43"/>
        <v>1.</v>
      </c>
      <c r="AL876" s="251" t="str">
        <f t="shared" si="43"/>
        <v>3.</v>
      </c>
      <c r="AM876" s="251" t="str">
        <f t="shared" si="42"/>
        <v>2.1.1.9.1.3.</v>
      </c>
    </row>
    <row r="877" spans="1:39">
      <c r="A877" s="251">
        <v>2022</v>
      </c>
      <c r="B877" s="251" t="s">
        <v>533</v>
      </c>
      <c r="C877" s="251" t="s">
        <v>534</v>
      </c>
      <c r="D877" s="251" t="s">
        <v>535</v>
      </c>
      <c r="E877" s="251" t="s">
        <v>536</v>
      </c>
      <c r="F877" s="251" t="s">
        <v>491</v>
      </c>
      <c r="G877" s="251" t="s">
        <v>537</v>
      </c>
      <c r="H877" s="251" t="s">
        <v>538</v>
      </c>
      <c r="I877" s="251" t="s">
        <v>735</v>
      </c>
      <c r="J877" s="251" t="s">
        <v>540</v>
      </c>
      <c r="K877" s="251" t="s">
        <v>736</v>
      </c>
      <c r="L877" s="251" t="s">
        <v>542</v>
      </c>
      <c r="M877" s="251" t="s">
        <v>543</v>
      </c>
      <c r="N877" s="251" t="s">
        <v>544</v>
      </c>
      <c r="O877" s="251" t="s">
        <v>622</v>
      </c>
      <c r="P877" s="251" t="s">
        <v>737</v>
      </c>
      <c r="Q877" s="251" t="s">
        <v>738</v>
      </c>
      <c r="R877" s="251">
        <v>611061</v>
      </c>
      <c r="S877" s="251" t="s">
        <v>548</v>
      </c>
      <c r="T877" s="251" t="s">
        <v>549</v>
      </c>
      <c r="U877" s="251" t="s">
        <v>632</v>
      </c>
      <c r="V877" s="251" t="s">
        <v>581</v>
      </c>
      <c r="W877" s="251" t="s">
        <v>582</v>
      </c>
      <c r="X877" s="251" t="s">
        <v>551</v>
      </c>
      <c r="Y877" s="251" t="s">
        <v>552</v>
      </c>
      <c r="Z877" s="251" t="s">
        <v>553</v>
      </c>
      <c r="AA877" s="251" t="s">
        <v>554</v>
      </c>
      <c r="AB877" s="251" t="s">
        <v>557</v>
      </c>
      <c r="AC877" s="251" t="s">
        <v>583</v>
      </c>
      <c r="AD877" s="251" t="s">
        <v>584</v>
      </c>
      <c r="AE877" s="255">
        <v>45659</v>
      </c>
      <c r="AF877" s="251" t="str">
        <f t="shared" si="43"/>
        <v>5.</v>
      </c>
      <c r="AG877" s="251" t="str">
        <f t="shared" si="43"/>
        <v>2.</v>
      </c>
      <c r="AH877" s="251" t="str">
        <f t="shared" si="43"/>
        <v>1.</v>
      </c>
      <c r="AI877" s="251" t="str">
        <f t="shared" si="43"/>
        <v>1.</v>
      </c>
      <c r="AJ877" s="251" t="str">
        <f t="shared" si="43"/>
        <v>9.</v>
      </c>
      <c r="AK877" s="251" t="str">
        <f t="shared" si="43"/>
        <v>2.</v>
      </c>
      <c r="AL877" s="251" t="str">
        <f t="shared" si="43"/>
        <v>1.</v>
      </c>
      <c r="AM877" s="251" t="str">
        <f t="shared" si="42"/>
        <v>2.1.1.9.2.1.</v>
      </c>
    </row>
    <row r="878" spans="1:39">
      <c r="A878" s="251">
        <v>2022</v>
      </c>
      <c r="B878" s="251" t="s">
        <v>533</v>
      </c>
      <c r="C878" s="251" t="s">
        <v>534</v>
      </c>
      <c r="D878" s="251" t="s">
        <v>535</v>
      </c>
      <c r="E878" s="251" t="s">
        <v>536</v>
      </c>
      <c r="F878" s="251" t="s">
        <v>491</v>
      </c>
      <c r="G878" s="251" t="s">
        <v>537</v>
      </c>
      <c r="H878" s="251" t="s">
        <v>538</v>
      </c>
      <c r="I878" s="251" t="s">
        <v>735</v>
      </c>
      <c r="J878" s="251" t="s">
        <v>540</v>
      </c>
      <c r="K878" s="251" t="s">
        <v>736</v>
      </c>
      <c r="L878" s="251" t="s">
        <v>542</v>
      </c>
      <c r="M878" s="251" t="s">
        <v>543</v>
      </c>
      <c r="N878" s="251" t="s">
        <v>544</v>
      </c>
      <c r="O878" s="251" t="s">
        <v>622</v>
      </c>
      <c r="P878" s="251" t="s">
        <v>737</v>
      </c>
      <c r="Q878" s="251" t="s">
        <v>738</v>
      </c>
      <c r="R878" s="251">
        <v>611061</v>
      </c>
      <c r="S878" s="251" t="s">
        <v>548</v>
      </c>
      <c r="T878" s="251" t="s">
        <v>549</v>
      </c>
      <c r="U878" s="251" t="s">
        <v>632</v>
      </c>
      <c r="V878" s="251" t="s">
        <v>581</v>
      </c>
      <c r="W878" s="251" t="s">
        <v>582</v>
      </c>
      <c r="X878" s="251" t="s">
        <v>551</v>
      </c>
      <c r="Y878" s="251" t="s">
        <v>552</v>
      </c>
      <c r="Z878" s="251" t="s">
        <v>553</v>
      </c>
      <c r="AA878" s="251" t="s">
        <v>554</v>
      </c>
      <c r="AB878" s="251" t="s">
        <v>557</v>
      </c>
      <c r="AC878" s="251" t="s">
        <v>585</v>
      </c>
      <c r="AD878" s="251" t="s">
        <v>586</v>
      </c>
      <c r="AE878" s="255">
        <v>7044</v>
      </c>
      <c r="AF878" s="251" t="str">
        <f t="shared" si="43"/>
        <v>5.</v>
      </c>
      <c r="AG878" s="251" t="str">
        <f t="shared" si="43"/>
        <v>2.</v>
      </c>
      <c r="AH878" s="251" t="str">
        <f t="shared" si="43"/>
        <v>1.</v>
      </c>
      <c r="AI878" s="251" t="str">
        <f t="shared" si="43"/>
        <v>1.</v>
      </c>
      <c r="AJ878" s="251" t="str">
        <f t="shared" si="43"/>
        <v>9.</v>
      </c>
      <c r="AK878" s="251" t="str">
        <f t="shared" si="43"/>
        <v>3.</v>
      </c>
      <c r="AL878" s="251" t="str">
        <f t="shared" si="43"/>
        <v>99</v>
      </c>
      <c r="AM878" s="251" t="str">
        <f t="shared" si="42"/>
        <v>2.1.1.9.3.99</v>
      </c>
    </row>
    <row r="879" spans="1:39">
      <c r="A879" s="251">
        <v>2022</v>
      </c>
      <c r="B879" s="251" t="s">
        <v>533</v>
      </c>
      <c r="C879" s="251" t="s">
        <v>534</v>
      </c>
      <c r="D879" s="251" t="s">
        <v>535</v>
      </c>
      <c r="E879" s="251" t="s">
        <v>536</v>
      </c>
      <c r="F879" s="251" t="s">
        <v>491</v>
      </c>
      <c r="G879" s="251" t="s">
        <v>537</v>
      </c>
      <c r="H879" s="251" t="s">
        <v>538</v>
      </c>
      <c r="I879" s="251" t="s">
        <v>735</v>
      </c>
      <c r="J879" s="251" t="s">
        <v>540</v>
      </c>
      <c r="K879" s="251" t="s">
        <v>736</v>
      </c>
      <c r="L879" s="251" t="s">
        <v>542</v>
      </c>
      <c r="M879" s="251" t="s">
        <v>543</v>
      </c>
      <c r="N879" s="251" t="s">
        <v>544</v>
      </c>
      <c r="O879" s="251" t="s">
        <v>622</v>
      </c>
      <c r="P879" s="251" t="s">
        <v>737</v>
      </c>
      <c r="Q879" s="251" t="s">
        <v>738</v>
      </c>
      <c r="R879" s="251">
        <v>611061</v>
      </c>
      <c r="S879" s="251" t="s">
        <v>548</v>
      </c>
      <c r="T879" s="251" t="s">
        <v>549</v>
      </c>
      <c r="U879" s="251" t="s">
        <v>632</v>
      </c>
      <c r="V879" s="251" t="s">
        <v>581</v>
      </c>
      <c r="W879" s="251" t="s">
        <v>582</v>
      </c>
      <c r="X879" s="251" t="s">
        <v>551</v>
      </c>
      <c r="Y879" s="251" t="s">
        <v>552</v>
      </c>
      <c r="Z879" s="251" t="s">
        <v>553</v>
      </c>
      <c r="AA879" s="251" t="s">
        <v>561</v>
      </c>
      <c r="AB879" s="251" t="s">
        <v>562</v>
      </c>
      <c r="AC879" s="251" t="s">
        <v>562</v>
      </c>
      <c r="AD879" s="251" t="s">
        <v>563</v>
      </c>
      <c r="AE879" s="255">
        <v>42267</v>
      </c>
      <c r="AF879" s="251" t="str">
        <f t="shared" si="43"/>
        <v>5.</v>
      </c>
      <c r="AG879" s="251" t="str">
        <f t="shared" si="43"/>
        <v>2.</v>
      </c>
      <c r="AH879" s="251" t="str">
        <f t="shared" si="43"/>
        <v>1.</v>
      </c>
      <c r="AI879" s="251" t="str">
        <f t="shared" si="43"/>
        <v>3.</v>
      </c>
      <c r="AJ879" s="251" t="str">
        <f t="shared" si="43"/>
        <v>1.</v>
      </c>
      <c r="AK879" s="251" t="str">
        <f t="shared" si="43"/>
        <v>1.</v>
      </c>
      <c r="AL879" s="251" t="str">
        <f t="shared" si="43"/>
        <v>5.</v>
      </c>
      <c r="AM879" s="251" t="str">
        <f t="shared" si="42"/>
        <v>2.1.3.1.1.5.</v>
      </c>
    </row>
    <row r="880" spans="1:39">
      <c r="A880" s="251">
        <v>2022</v>
      </c>
      <c r="B880" s="251" t="s">
        <v>533</v>
      </c>
      <c r="C880" s="251" t="s">
        <v>534</v>
      </c>
      <c r="D880" s="251" t="s">
        <v>535</v>
      </c>
      <c r="E880" s="251" t="s">
        <v>536</v>
      </c>
      <c r="F880" s="251" t="s">
        <v>491</v>
      </c>
      <c r="G880" s="251" t="s">
        <v>537</v>
      </c>
      <c r="H880" s="251" t="s">
        <v>538</v>
      </c>
      <c r="I880" s="251" t="s">
        <v>739</v>
      </c>
      <c r="J880" s="251" t="s">
        <v>540</v>
      </c>
      <c r="K880" s="251" t="s">
        <v>740</v>
      </c>
      <c r="L880" s="251" t="s">
        <v>542</v>
      </c>
      <c r="M880" s="251" t="s">
        <v>543</v>
      </c>
      <c r="N880" s="251" t="s">
        <v>544</v>
      </c>
      <c r="O880" s="251" t="s">
        <v>545</v>
      </c>
      <c r="P880" s="251" t="s">
        <v>741</v>
      </c>
      <c r="Q880" s="251" t="s">
        <v>709</v>
      </c>
      <c r="R880" s="251">
        <v>8000</v>
      </c>
      <c r="S880" s="251" t="s">
        <v>674</v>
      </c>
      <c r="T880" s="251" t="s">
        <v>675</v>
      </c>
      <c r="U880" s="251" t="s">
        <v>645</v>
      </c>
      <c r="V880" s="251" t="s">
        <v>38</v>
      </c>
      <c r="W880" s="251" t="s">
        <v>550</v>
      </c>
      <c r="X880" s="251" t="s">
        <v>551</v>
      </c>
      <c r="Y880" s="251" t="s">
        <v>552</v>
      </c>
      <c r="Z880" s="251" t="s">
        <v>564</v>
      </c>
      <c r="AA880" s="251" t="s">
        <v>587</v>
      </c>
      <c r="AB880" s="251" t="s">
        <v>633</v>
      </c>
      <c r="AC880" s="251" t="s">
        <v>633</v>
      </c>
      <c r="AD880" s="251" t="s">
        <v>634</v>
      </c>
      <c r="AE880" s="255">
        <v>7520</v>
      </c>
      <c r="AF880" s="251" t="str">
        <f t="shared" si="43"/>
        <v>5.</v>
      </c>
      <c r="AG880" s="251" t="str">
        <f t="shared" si="43"/>
        <v>2.</v>
      </c>
      <c r="AH880" s="251" t="str">
        <f t="shared" si="43"/>
        <v>3.</v>
      </c>
      <c r="AI880" s="251" t="str">
        <f t="shared" si="43"/>
        <v>1.</v>
      </c>
      <c r="AJ880" s="251" t="str">
        <f t="shared" si="43"/>
        <v>1.</v>
      </c>
      <c r="AK880" s="251" t="str">
        <f t="shared" si="43"/>
        <v>1.</v>
      </c>
      <c r="AL880" s="251" t="str">
        <f t="shared" si="43"/>
        <v>1.</v>
      </c>
      <c r="AM880" s="251" t="str">
        <f t="shared" si="42"/>
        <v>2.3.1.1.1.1.</v>
      </c>
    </row>
    <row r="881" spans="1:39">
      <c r="A881" s="251">
        <v>2022</v>
      </c>
      <c r="B881" s="251" t="s">
        <v>533</v>
      </c>
      <c r="C881" s="251" t="s">
        <v>534</v>
      </c>
      <c r="D881" s="251" t="s">
        <v>535</v>
      </c>
      <c r="E881" s="251" t="s">
        <v>536</v>
      </c>
      <c r="F881" s="251" t="s">
        <v>491</v>
      </c>
      <c r="G881" s="251" t="s">
        <v>537</v>
      </c>
      <c r="H881" s="251" t="s">
        <v>538</v>
      </c>
      <c r="I881" s="251" t="s">
        <v>739</v>
      </c>
      <c r="J881" s="251" t="s">
        <v>540</v>
      </c>
      <c r="K881" s="251" t="s">
        <v>740</v>
      </c>
      <c r="L881" s="251" t="s">
        <v>542</v>
      </c>
      <c r="M881" s="251" t="s">
        <v>543</v>
      </c>
      <c r="N881" s="251" t="s">
        <v>544</v>
      </c>
      <c r="O881" s="251" t="s">
        <v>545</v>
      </c>
      <c r="P881" s="251" t="s">
        <v>741</v>
      </c>
      <c r="Q881" s="251" t="s">
        <v>709</v>
      </c>
      <c r="R881" s="251">
        <v>8000</v>
      </c>
      <c r="S881" s="251" t="s">
        <v>674</v>
      </c>
      <c r="T881" s="251" t="s">
        <v>675</v>
      </c>
      <c r="U881" s="251" t="s">
        <v>645</v>
      </c>
      <c r="V881" s="251" t="s">
        <v>38</v>
      </c>
      <c r="W881" s="251" t="s">
        <v>550</v>
      </c>
      <c r="X881" s="251" t="s">
        <v>551</v>
      </c>
      <c r="Y881" s="251" t="s">
        <v>552</v>
      </c>
      <c r="Z881" s="251" t="s">
        <v>564</v>
      </c>
      <c r="AA881" s="251" t="s">
        <v>587</v>
      </c>
      <c r="AB881" s="251" t="s">
        <v>715</v>
      </c>
      <c r="AC881" s="251" t="s">
        <v>716</v>
      </c>
      <c r="AD881" s="251" t="s">
        <v>742</v>
      </c>
      <c r="AE881" s="255">
        <v>2400</v>
      </c>
      <c r="AF881" s="251" t="str">
        <f t="shared" si="43"/>
        <v>5.</v>
      </c>
      <c r="AG881" s="251" t="str">
        <f t="shared" si="43"/>
        <v>2.</v>
      </c>
      <c r="AH881" s="251" t="str">
        <f t="shared" si="43"/>
        <v>3.</v>
      </c>
      <c r="AI881" s="251" t="str">
        <f t="shared" si="43"/>
        <v>1.</v>
      </c>
      <c r="AJ881" s="251" t="str">
        <f t="shared" si="43"/>
        <v>11</v>
      </c>
      <c r="AK881" s="251" t="str">
        <f t="shared" si="43"/>
        <v>1.</v>
      </c>
      <c r="AL881" s="251" t="str">
        <f t="shared" si="43"/>
        <v>1.</v>
      </c>
      <c r="AM881" s="251" t="str">
        <f t="shared" si="42"/>
        <v>2.3.1.111.1.</v>
      </c>
    </row>
    <row r="882" spans="1:39">
      <c r="A882" s="251">
        <v>2022</v>
      </c>
      <c r="B882" s="251" t="s">
        <v>533</v>
      </c>
      <c r="C882" s="251" t="s">
        <v>534</v>
      </c>
      <c r="D882" s="251" t="s">
        <v>535</v>
      </c>
      <c r="E882" s="251" t="s">
        <v>536</v>
      </c>
      <c r="F882" s="251" t="s">
        <v>491</v>
      </c>
      <c r="G882" s="251" t="s">
        <v>537</v>
      </c>
      <c r="H882" s="251" t="s">
        <v>538</v>
      </c>
      <c r="I882" s="251" t="s">
        <v>739</v>
      </c>
      <c r="J882" s="251" t="s">
        <v>540</v>
      </c>
      <c r="K882" s="251" t="s">
        <v>740</v>
      </c>
      <c r="L882" s="251" t="s">
        <v>542</v>
      </c>
      <c r="M882" s="251" t="s">
        <v>543</v>
      </c>
      <c r="N882" s="251" t="s">
        <v>544</v>
      </c>
      <c r="O882" s="251" t="s">
        <v>545</v>
      </c>
      <c r="P882" s="251" t="s">
        <v>741</v>
      </c>
      <c r="Q882" s="251" t="s">
        <v>709</v>
      </c>
      <c r="R882" s="251">
        <v>8000</v>
      </c>
      <c r="S882" s="251" t="s">
        <v>674</v>
      </c>
      <c r="T882" s="251" t="s">
        <v>675</v>
      </c>
      <c r="U882" s="251" t="s">
        <v>645</v>
      </c>
      <c r="V882" s="251" t="s">
        <v>38</v>
      </c>
      <c r="W882" s="251" t="s">
        <v>550</v>
      </c>
      <c r="X882" s="251" t="s">
        <v>551</v>
      </c>
      <c r="Y882" s="251" t="s">
        <v>552</v>
      </c>
      <c r="Z882" s="251" t="s">
        <v>564</v>
      </c>
      <c r="AA882" s="251" t="s">
        <v>587</v>
      </c>
      <c r="AB882" s="251" t="s">
        <v>743</v>
      </c>
      <c r="AC882" s="251" t="s">
        <v>744</v>
      </c>
      <c r="AD882" s="251" t="s">
        <v>745</v>
      </c>
      <c r="AE882" s="255">
        <v>1400</v>
      </c>
      <c r="AF882" s="251" t="str">
        <f t="shared" si="43"/>
        <v>5.</v>
      </c>
      <c r="AG882" s="251" t="str">
        <f t="shared" si="43"/>
        <v>2.</v>
      </c>
      <c r="AH882" s="251" t="str">
        <f t="shared" si="43"/>
        <v>3.</v>
      </c>
      <c r="AI882" s="251" t="str">
        <f t="shared" si="43"/>
        <v>1.</v>
      </c>
      <c r="AJ882" s="251" t="str">
        <f t="shared" si="43"/>
        <v>2.</v>
      </c>
      <c r="AK882" s="251" t="str">
        <f t="shared" si="43"/>
        <v>1.</v>
      </c>
      <c r="AL882" s="251" t="str">
        <f t="shared" si="43"/>
        <v>1.</v>
      </c>
      <c r="AM882" s="251" t="str">
        <f t="shared" si="42"/>
        <v>2.3.1.2.1.1.</v>
      </c>
    </row>
    <row r="883" spans="1:39">
      <c r="A883" s="251">
        <v>2022</v>
      </c>
      <c r="B883" s="251" t="s">
        <v>533</v>
      </c>
      <c r="C883" s="251" t="s">
        <v>534</v>
      </c>
      <c r="D883" s="251" t="s">
        <v>535</v>
      </c>
      <c r="E883" s="251" t="s">
        <v>536</v>
      </c>
      <c r="F883" s="251" t="s">
        <v>491</v>
      </c>
      <c r="G883" s="251" t="s">
        <v>537</v>
      </c>
      <c r="H883" s="251" t="s">
        <v>538</v>
      </c>
      <c r="I883" s="251" t="s">
        <v>739</v>
      </c>
      <c r="J883" s="251" t="s">
        <v>540</v>
      </c>
      <c r="K883" s="251" t="s">
        <v>740</v>
      </c>
      <c r="L883" s="251" t="s">
        <v>542</v>
      </c>
      <c r="M883" s="251" t="s">
        <v>543</v>
      </c>
      <c r="N883" s="251" t="s">
        <v>544</v>
      </c>
      <c r="O883" s="251" t="s">
        <v>545</v>
      </c>
      <c r="P883" s="251" t="s">
        <v>741</v>
      </c>
      <c r="Q883" s="251" t="s">
        <v>709</v>
      </c>
      <c r="R883" s="251">
        <v>8000</v>
      </c>
      <c r="S883" s="251" t="s">
        <v>674</v>
      </c>
      <c r="T883" s="251" t="s">
        <v>675</v>
      </c>
      <c r="U883" s="251" t="s">
        <v>645</v>
      </c>
      <c r="V883" s="251" t="s">
        <v>38</v>
      </c>
      <c r="W883" s="251" t="s">
        <v>550</v>
      </c>
      <c r="X883" s="251" t="s">
        <v>551</v>
      </c>
      <c r="Y883" s="251" t="s">
        <v>552</v>
      </c>
      <c r="Z883" s="251" t="s">
        <v>564</v>
      </c>
      <c r="AA883" s="251" t="s">
        <v>587</v>
      </c>
      <c r="AB883" s="251" t="s">
        <v>624</v>
      </c>
      <c r="AC883" s="251" t="s">
        <v>625</v>
      </c>
      <c r="AD883" s="251" t="s">
        <v>626</v>
      </c>
      <c r="AE883" s="255">
        <v>26485</v>
      </c>
      <c r="AF883" s="251" t="str">
        <f t="shared" si="43"/>
        <v>5.</v>
      </c>
      <c r="AG883" s="251" t="str">
        <f t="shared" si="43"/>
        <v>2.</v>
      </c>
      <c r="AH883" s="251" t="str">
        <f t="shared" si="43"/>
        <v>3.</v>
      </c>
      <c r="AI883" s="251" t="str">
        <f t="shared" si="43"/>
        <v>1.</v>
      </c>
      <c r="AJ883" s="251" t="str">
        <f t="shared" si="43"/>
        <v>5.</v>
      </c>
      <c r="AK883" s="251" t="str">
        <f t="shared" si="43"/>
        <v>1.</v>
      </c>
      <c r="AL883" s="251" t="str">
        <f t="shared" si="43"/>
        <v>1.</v>
      </c>
      <c r="AM883" s="251" t="str">
        <f t="shared" si="42"/>
        <v>2.3.1.5.1.1.</v>
      </c>
    </row>
    <row r="884" spans="1:39">
      <c r="A884" s="251">
        <v>2022</v>
      </c>
      <c r="B884" s="251" t="s">
        <v>533</v>
      </c>
      <c r="C884" s="251" t="s">
        <v>534</v>
      </c>
      <c r="D884" s="251" t="s">
        <v>535</v>
      </c>
      <c r="E884" s="251" t="s">
        <v>536</v>
      </c>
      <c r="F884" s="251" t="s">
        <v>491</v>
      </c>
      <c r="G884" s="251" t="s">
        <v>537</v>
      </c>
      <c r="H884" s="251" t="s">
        <v>538</v>
      </c>
      <c r="I884" s="251" t="s">
        <v>739</v>
      </c>
      <c r="J884" s="251" t="s">
        <v>540</v>
      </c>
      <c r="K884" s="251" t="s">
        <v>740</v>
      </c>
      <c r="L884" s="251" t="s">
        <v>542</v>
      </c>
      <c r="M884" s="251" t="s">
        <v>543</v>
      </c>
      <c r="N884" s="251" t="s">
        <v>544</v>
      </c>
      <c r="O884" s="251" t="s">
        <v>545</v>
      </c>
      <c r="P884" s="251" t="s">
        <v>741</v>
      </c>
      <c r="Q884" s="251" t="s">
        <v>709</v>
      </c>
      <c r="R884" s="251">
        <v>8000</v>
      </c>
      <c r="S884" s="251" t="s">
        <v>674</v>
      </c>
      <c r="T884" s="251" t="s">
        <v>675</v>
      </c>
      <c r="U884" s="251" t="s">
        <v>645</v>
      </c>
      <c r="V884" s="251" t="s">
        <v>38</v>
      </c>
      <c r="W884" s="251" t="s">
        <v>550</v>
      </c>
      <c r="X884" s="251" t="s">
        <v>551</v>
      </c>
      <c r="Y884" s="251" t="s">
        <v>552</v>
      </c>
      <c r="Z884" s="251" t="s">
        <v>564</v>
      </c>
      <c r="AA884" s="251" t="s">
        <v>587</v>
      </c>
      <c r="AB884" s="251" t="s">
        <v>624</v>
      </c>
      <c r="AC884" s="251" t="s">
        <v>625</v>
      </c>
      <c r="AD884" s="251" t="s">
        <v>627</v>
      </c>
      <c r="AE884" s="255">
        <v>25314</v>
      </c>
      <c r="AF884" s="251" t="str">
        <f t="shared" si="43"/>
        <v>5.</v>
      </c>
      <c r="AG884" s="251" t="str">
        <f t="shared" si="43"/>
        <v>2.</v>
      </c>
      <c r="AH884" s="251" t="str">
        <f t="shared" si="43"/>
        <v>3.</v>
      </c>
      <c r="AI884" s="251" t="str">
        <f t="shared" si="43"/>
        <v>1.</v>
      </c>
      <c r="AJ884" s="251" t="str">
        <f t="shared" si="43"/>
        <v>5.</v>
      </c>
      <c r="AK884" s="251" t="str">
        <f t="shared" si="43"/>
        <v>1.</v>
      </c>
      <c r="AL884" s="251" t="str">
        <f t="shared" si="43"/>
        <v>2.</v>
      </c>
      <c r="AM884" s="251" t="str">
        <f t="shared" si="42"/>
        <v>2.3.1.5.1.2.</v>
      </c>
    </row>
    <row r="885" spans="1:39">
      <c r="A885" s="251">
        <v>2022</v>
      </c>
      <c r="B885" s="251" t="s">
        <v>533</v>
      </c>
      <c r="C885" s="251" t="s">
        <v>534</v>
      </c>
      <c r="D885" s="251" t="s">
        <v>535</v>
      </c>
      <c r="E885" s="251" t="s">
        <v>536</v>
      </c>
      <c r="F885" s="251" t="s">
        <v>491</v>
      </c>
      <c r="G885" s="251" t="s">
        <v>537</v>
      </c>
      <c r="H885" s="251" t="s">
        <v>538</v>
      </c>
      <c r="I885" s="251" t="s">
        <v>739</v>
      </c>
      <c r="J885" s="251" t="s">
        <v>540</v>
      </c>
      <c r="K885" s="251" t="s">
        <v>740</v>
      </c>
      <c r="L885" s="251" t="s">
        <v>542</v>
      </c>
      <c r="M885" s="251" t="s">
        <v>543</v>
      </c>
      <c r="N885" s="251" t="s">
        <v>544</v>
      </c>
      <c r="O885" s="251" t="s">
        <v>545</v>
      </c>
      <c r="P885" s="251" t="s">
        <v>741</v>
      </c>
      <c r="Q885" s="251" t="s">
        <v>709</v>
      </c>
      <c r="R885" s="251">
        <v>8000</v>
      </c>
      <c r="S885" s="251" t="s">
        <v>674</v>
      </c>
      <c r="T885" s="251" t="s">
        <v>675</v>
      </c>
      <c r="U885" s="251" t="s">
        <v>645</v>
      </c>
      <c r="V885" s="251" t="s">
        <v>38</v>
      </c>
      <c r="W885" s="251" t="s">
        <v>550</v>
      </c>
      <c r="X885" s="251" t="s">
        <v>551</v>
      </c>
      <c r="Y885" s="251" t="s">
        <v>552</v>
      </c>
      <c r="Z885" s="251" t="s">
        <v>564</v>
      </c>
      <c r="AA885" s="251" t="s">
        <v>587</v>
      </c>
      <c r="AB885" s="251" t="s">
        <v>624</v>
      </c>
      <c r="AC885" s="251" t="s">
        <v>746</v>
      </c>
      <c r="AD885" s="251" t="s">
        <v>747</v>
      </c>
      <c r="AE885" s="255">
        <v>11365</v>
      </c>
      <c r="AF885" s="251" t="str">
        <f t="shared" si="43"/>
        <v>5.</v>
      </c>
      <c r="AG885" s="251" t="str">
        <f t="shared" si="43"/>
        <v>2.</v>
      </c>
      <c r="AH885" s="251" t="str">
        <f t="shared" si="43"/>
        <v>3.</v>
      </c>
      <c r="AI885" s="251" t="str">
        <f t="shared" si="43"/>
        <v>1.</v>
      </c>
      <c r="AJ885" s="251" t="str">
        <f t="shared" si="43"/>
        <v>5.</v>
      </c>
      <c r="AK885" s="251" t="str">
        <f t="shared" si="43"/>
        <v>3.</v>
      </c>
      <c r="AL885" s="251" t="str">
        <f t="shared" si="43"/>
        <v>1.</v>
      </c>
      <c r="AM885" s="251" t="str">
        <f t="shared" si="42"/>
        <v>2.3.1.5.3.1.</v>
      </c>
    </row>
    <row r="886" spans="1:39">
      <c r="A886" s="251">
        <v>2022</v>
      </c>
      <c r="B886" s="251" t="s">
        <v>533</v>
      </c>
      <c r="C886" s="251" t="s">
        <v>534</v>
      </c>
      <c r="D886" s="251" t="s">
        <v>535</v>
      </c>
      <c r="E886" s="251" t="s">
        <v>536</v>
      </c>
      <c r="F886" s="251" t="s">
        <v>491</v>
      </c>
      <c r="G886" s="251" t="s">
        <v>537</v>
      </c>
      <c r="H886" s="251" t="s">
        <v>538</v>
      </c>
      <c r="I886" s="251" t="s">
        <v>739</v>
      </c>
      <c r="J886" s="251" t="s">
        <v>540</v>
      </c>
      <c r="K886" s="251" t="s">
        <v>740</v>
      </c>
      <c r="L886" s="251" t="s">
        <v>542</v>
      </c>
      <c r="M886" s="251" t="s">
        <v>543</v>
      </c>
      <c r="N886" s="251" t="s">
        <v>544</v>
      </c>
      <c r="O886" s="251" t="s">
        <v>545</v>
      </c>
      <c r="P886" s="251" t="s">
        <v>741</v>
      </c>
      <c r="Q886" s="251" t="s">
        <v>709</v>
      </c>
      <c r="R886" s="251">
        <v>8000</v>
      </c>
      <c r="S886" s="251" t="s">
        <v>674</v>
      </c>
      <c r="T886" s="251" t="s">
        <v>675</v>
      </c>
      <c r="U886" s="251" t="s">
        <v>645</v>
      </c>
      <c r="V886" s="251" t="s">
        <v>38</v>
      </c>
      <c r="W886" s="251" t="s">
        <v>550</v>
      </c>
      <c r="X886" s="251" t="s">
        <v>551</v>
      </c>
      <c r="Y886" s="251" t="s">
        <v>552</v>
      </c>
      <c r="Z886" s="251" t="s">
        <v>564</v>
      </c>
      <c r="AA886" s="251" t="s">
        <v>587</v>
      </c>
      <c r="AB886" s="251" t="s">
        <v>624</v>
      </c>
      <c r="AC886" s="251" t="s">
        <v>748</v>
      </c>
      <c r="AD886" s="251" t="s">
        <v>748</v>
      </c>
      <c r="AE886" s="255">
        <v>984</v>
      </c>
      <c r="AF886" s="251" t="str">
        <f t="shared" si="43"/>
        <v>5.</v>
      </c>
      <c r="AG886" s="251" t="str">
        <f t="shared" si="43"/>
        <v>2.</v>
      </c>
      <c r="AH886" s="251" t="str">
        <f t="shared" si="43"/>
        <v>3.</v>
      </c>
      <c r="AI886" s="251" t="str">
        <f t="shared" ref="AI886:AL949" si="44">LEFT(AA886,2)</f>
        <v>1.</v>
      </c>
      <c r="AJ886" s="251" t="str">
        <f t="shared" si="44"/>
        <v>5.</v>
      </c>
      <c r="AK886" s="251" t="str">
        <f t="shared" si="44"/>
        <v>99</v>
      </c>
      <c r="AL886" s="251" t="str">
        <f t="shared" si="44"/>
        <v>99</v>
      </c>
      <c r="AM886" s="251" t="str">
        <f t="shared" si="42"/>
        <v>2.3.1.5.9999</v>
      </c>
    </row>
    <row r="887" spans="1:39">
      <c r="A887" s="251">
        <v>2022</v>
      </c>
      <c r="B887" s="251" t="s">
        <v>533</v>
      </c>
      <c r="C887" s="251" t="s">
        <v>534</v>
      </c>
      <c r="D887" s="251" t="s">
        <v>535</v>
      </c>
      <c r="E887" s="251" t="s">
        <v>536</v>
      </c>
      <c r="F887" s="251" t="s">
        <v>491</v>
      </c>
      <c r="G887" s="251" t="s">
        <v>537</v>
      </c>
      <c r="H887" s="251" t="s">
        <v>538</v>
      </c>
      <c r="I887" s="251" t="s">
        <v>739</v>
      </c>
      <c r="J887" s="251" t="s">
        <v>540</v>
      </c>
      <c r="K887" s="251" t="s">
        <v>740</v>
      </c>
      <c r="L887" s="251" t="s">
        <v>542</v>
      </c>
      <c r="M887" s="251" t="s">
        <v>543</v>
      </c>
      <c r="N887" s="251" t="s">
        <v>544</v>
      </c>
      <c r="O887" s="251" t="s">
        <v>545</v>
      </c>
      <c r="P887" s="251" t="s">
        <v>741</v>
      </c>
      <c r="Q887" s="251" t="s">
        <v>709</v>
      </c>
      <c r="R887" s="251">
        <v>8000</v>
      </c>
      <c r="S887" s="251" t="s">
        <v>674</v>
      </c>
      <c r="T887" s="251" t="s">
        <v>675</v>
      </c>
      <c r="U887" s="251" t="s">
        <v>645</v>
      </c>
      <c r="V887" s="251" t="s">
        <v>38</v>
      </c>
      <c r="W887" s="251" t="s">
        <v>550</v>
      </c>
      <c r="X887" s="251" t="s">
        <v>551</v>
      </c>
      <c r="Y887" s="251" t="s">
        <v>552</v>
      </c>
      <c r="Z887" s="251" t="s">
        <v>564</v>
      </c>
      <c r="AA887" s="251" t="s">
        <v>587</v>
      </c>
      <c r="AB887" s="251" t="s">
        <v>723</v>
      </c>
      <c r="AC887" s="251" t="s">
        <v>626</v>
      </c>
      <c r="AD887" s="251" t="s">
        <v>749</v>
      </c>
      <c r="AE887" s="255">
        <v>1584</v>
      </c>
      <c r="AF887" s="251" t="str">
        <f t="shared" ref="AF887:AK950" si="45">LEFT(X887,2)</f>
        <v>5.</v>
      </c>
      <c r="AG887" s="251" t="str">
        <f t="shared" si="45"/>
        <v>2.</v>
      </c>
      <c r="AH887" s="251" t="str">
        <f t="shared" si="45"/>
        <v>3.</v>
      </c>
      <c r="AI887" s="251" t="str">
        <f t="shared" si="44"/>
        <v>1.</v>
      </c>
      <c r="AJ887" s="251" t="str">
        <f t="shared" si="44"/>
        <v>6.</v>
      </c>
      <c r="AK887" s="251" t="str">
        <f t="shared" si="44"/>
        <v>1.</v>
      </c>
      <c r="AL887" s="251" t="str">
        <f t="shared" si="44"/>
        <v>4.</v>
      </c>
      <c r="AM887" s="251" t="str">
        <f t="shared" si="42"/>
        <v>2.3.1.6.1.4.</v>
      </c>
    </row>
    <row r="888" spans="1:39">
      <c r="A888" s="251">
        <v>2022</v>
      </c>
      <c r="B888" s="251" t="s">
        <v>533</v>
      </c>
      <c r="C888" s="251" t="s">
        <v>534</v>
      </c>
      <c r="D888" s="251" t="s">
        <v>535</v>
      </c>
      <c r="E888" s="251" t="s">
        <v>536</v>
      </c>
      <c r="F888" s="251" t="s">
        <v>491</v>
      </c>
      <c r="G888" s="251" t="s">
        <v>537</v>
      </c>
      <c r="H888" s="251" t="s">
        <v>538</v>
      </c>
      <c r="I888" s="251" t="s">
        <v>739</v>
      </c>
      <c r="J888" s="251" t="s">
        <v>540</v>
      </c>
      <c r="K888" s="251" t="s">
        <v>740</v>
      </c>
      <c r="L888" s="251" t="s">
        <v>542</v>
      </c>
      <c r="M888" s="251" t="s">
        <v>543</v>
      </c>
      <c r="N888" s="251" t="s">
        <v>544</v>
      </c>
      <c r="O888" s="251" t="s">
        <v>545</v>
      </c>
      <c r="P888" s="251" t="s">
        <v>741</v>
      </c>
      <c r="Q888" s="251" t="s">
        <v>709</v>
      </c>
      <c r="R888" s="251">
        <v>8000</v>
      </c>
      <c r="S888" s="251" t="s">
        <v>674</v>
      </c>
      <c r="T888" s="251" t="s">
        <v>675</v>
      </c>
      <c r="U888" s="251" t="s">
        <v>645</v>
      </c>
      <c r="V888" s="251" t="s">
        <v>38</v>
      </c>
      <c r="W888" s="251" t="s">
        <v>550</v>
      </c>
      <c r="X888" s="251" t="s">
        <v>551</v>
      </c>
      <c r="Y888" s="251" t="s">
        <v>552</v>
      </c>
      <c r="Z888" s="251" t="s">
        <v>564</v>
      </c>
      <c r="AA888" s="251" t="s">
        <v>587</v>
      </c>
      <c r="AB888" s="251" t="s">
        <v>648</v>
      </c>
      <c r="AC888" s="251" t="s">
        <v>649</v>
      </c>
      <c r="AD888" s="251" t="s">
        <v>650</v>
      </c>
      <c r="AE888" s="255">
        <v>4848</v>
      </c>
      <c r="AF888" s="251" t="str">
        <f t="shared" si="45"/>
        <v>5.</v>
      </c>
      <c r="AG888" s="251" t="str">
        <f t="shared" si="45"/>
        <v>2.</v>
      </c>
      <c r="AH888" s="251" t="str">
        <f t="shared" si="45"/>
        <v>3.</v>
      </c>
      <c r="AI888" s="251" t="str">
        <f t="shared" si="44"/>
        <v>1.</v>
      </c>
      <c r="AJ888" s="251" t="str">
        <f t="shared" si="44"/>
        <v>8.</v>
      </c>
      <c r="AK888" s="251" t="str">
        <f t="shared" si="44"/>
        <v>2.</v>
      </c>
      <c r="AL888" s="251" t="str">
        <f t="shared" si="44"/>
        <v>1.</v>
      </c>
      <c r="AM888" s="251" t="str">
        <f t="shared" si="42"/>
        <v>2.3.1.8.2.1.</v>
      </c>
    </row>
    <row r="889" spans="1:39">
      <c r="A889" s="251">
        <v>2022</v>
      </c>
      <c r="B889" s="251" t="s">
        <v>533</v>
      </c>
      <c r="C889" s="251" t="s">
        <v>534</v>
      </c>
      <c r="D889" s="251" t="s">
        <v>535</v>
      </c>
      <c r="E889" s="251" t="s">
        <v>536</v>
      </c>
      <c r="F889" s="251" t="s">
        <v>491</v>
      </c>
      <c r="G889" s="251" t="s">
        <v>537</v>
      </c>
      <c r="H889" s="251" t="s">
        <v>538</v>
      </c>
      <c r="I889" s="251" t="s">
        <v>739</v>
      </c>
      <c r="J889" s="251" t="s">
        <v>540</v>
      </c>
      <c r="K889" s="251" t="s">
        <v>740</v>
      </c>
      <c r="L889" s="251" t="s">
        <v>542</v>
      </c>
      <c r="M889" s="251" t="s">
        <v>543</v>
      </c>
      <c r="N889" s="251" t="s">
        <v>544</v>
      </c>
      <c r="O889" s="251" t="s">
        <v>545</v>
      </c>
      <c r="P889" s="251" t="s">
        <v>741</v>
      </c>
      <c r="Q889" s="251" t="s">
        <v>709</v>
      </c>
      <c r="R889" s="251">
        <v>8000</v>
      </c>
      <c r="S889" s="251" t="s">
        <v>674</v>
      </c>
      <c r="T889" s="251" t="s">
        <v>675</v>
      </c>
      <c r="U889" s="251" t="s">
        <v>645</v>
      </c>
      <c r="V889" s="251" t="s">
        <v>38</v>
      </c>
      <c r="W889" s="251" t="s">
        <v>550</v>
      </c>
      <c r="X889" s="251" t="s">
        <v>551</v>
      </c>
      <c r="Y889" s="251" t="s">
        <v>552</v>
      </c>
      <c r="Z889" s="251" t="s">
        <v>564</v>
      </c>
      <c r="AA889" s="251" t="s">
        <v>587</v>
      </c>
      <c r="AB889" s="251" t="s">
        <v>591</v>
      </c>
      <c r="AC889" s="251" t="s">
        <v>592</v>
      </c>
      <c r="AD889" s="251" t="s">
        <v>593</v>
      </c>
      <c r="AE889" s="255">
        <v>5684</v>
      </c>
      <c r="AF889" s="251" t="str">
        <f t="shared" si="45"/>
        <v>5.</v>
      </c>
      <c r="AG889" s="251" t="str">
        <f t="shared" si="45"/>
        <v>2.</v>
      </c>
      <c r="AH889" s="251" t="str">
        <f t="shared" si="45"/>
        <v>3.</v>
      </c>
      <c r="AI889" s="251" t="str">
        <f t="shared" si="44"/>
        <v>1.</v>
      </c>
      <c r="AJ889" s="251" t="str">
        <f t="shared" si="44"/>
        <v>99</v>
      </c>
      <c r="AK889" s="251" t="str">
        <f t="shared" si="44"/>
        <v>1.</v>
      </c>
      <c r="AL889" s="251" t="str">
        <f t="shared" si="44"/>
        <v>3.</v>
      </c>
      <c r="AM889" s="251" t="str">
        <f t="shared" si="42"/>
        <v>2.3.1.991.3.</v>
      </c>
    </row>
    <row r="890" spans="1:39">
      <c r="A890" s="251">
        <v>2022</v>
      </c>
      <c r="B890" s="251" t="s">
        <v>533</v>
      </c>
      <c r="C890" s="251" t="s">
        <v>534</v>
      </c>
      <c r="D890" s="251" t="s">
        <v>535</v>
      </c>
      <c r="E890" s="251" t="s">
        <v>536</v>
      </c>
      <c r="F890" s="251" t="s">
        <v>491</v>
      </c>
      <c r="G890" s="251" t="s">
        <v>537</v>
      </c>
      <c r="H890" s="251" t="s">
        <v>538</v>
      </c>
      <c r="I890" s="251" t="s">
        <v>739</v>
      </c>
      <c r="J890" s="251" t="s">
        <v>540</v>
      </c>
      <c r="K890" s="251" t="s">
        <v>740</v>
      </c>
      <c r="L890" s="251" t="s">
        <v>542</v>
      </c>
      <c r="M890" s="251" t="s">
        <v>543</v>
      </c>
      <c r="N890" s="251" t="s">
        <v>544</v>
      </c>
      <c r="O890" s="251" t="s">
        <v>545</v>
      </c>
      <c r="P890" s="251" t="s">
        <v>741</v>
      </c>
      <c r="Q890" s="251" t="s">
        <v>709</v>
      </c>
      <c r="R890" s="251">
        <v>8000</v>
      </c>
      <c r="S890" s="251" t="s">
        <v>674</v>
      </c>
      <c r="T890" s="251" t="s">
        <v>675</v>
      </c>
      <c r="U890" s="251" t="s">
        <v>645</v>
      </c>
      <c r="V890" s="251" t="s">
        <v>38</v>
      </c>
      <c r="W890" s="251" t="s">
        <v>550</v>
      </c>
      <c r="X890" s="251" t="s">
        <v>551</v>
      </c>
      <c r="Y890" s="251" t="s">
        <v>552</v>
      </c>
      <c r="Z890" s="251" t="s">
        <v>564</v>
      </c>
      <c r="AA890" s="251" t="s">
        <v>587</v>
      </c>
      <c r="AB890" s="251" t="s">
        <v>591</v>
      </c>
      <c r="AC890" s="251" t="s">
        <v>592</v>
      </c>
      <c r="AD890" s="251" t="s">
        <v>628</v>
      </c>
      <c r="AE890" s="255">
        <v>1260</v>
      </c>
      <c r="AF890" s="251" t="str">
        <f t="shared" si="45"/>
        <v>5.</v>
      </c>
      <c r="AG890" s="251" t="str">
        <f t="shared" si="45"/>
        <v>2.</v>
      </c>
      <c r="AH890" s="251" t="str">
        <f t="shared" si="45"/>
        <v>3.</v>
      </c>
      <c r="AI890" s="251" t="str">
        <f t="shared" si="44"/>
        <v>1.</v>
      </c>
      <c r="AJ890" s="251" t="str">
        <f t="shared" si="44"/>
        <v>99</v>
      </c>
      <c r="AK890" s="251" t="str">
        <f t="shared" si="44"/>
        <v>1.</v>
      </c>
      <c r="AL890" s="251" t="str">
        <f t="shared" si="44"/>
        <v>99</v>
      </c>
      <c r="AM890" s="251" t="str">
        <f t="shared" si="42"/>
        <v>2.3.1.991.99</v>
      </c>
    </row>
    <row r="891" spans="1:39">
      <c r="A891" s="251">
        <v>2022</v>
      </c>
      <c r="B891" s="251" t="s">
        <v>533</v>
      </c>
      <c r="C891" s="251" t="s">
        <v>534</v>
      </c>
      <c r="D891" s="251" t="s">
        <v>535</v>
      </c>
      <c r="E891" s="251" t="s">
        <v>536</v>
      </c>
      <c r="F891" s="251" t="s">
        <v>491</v>
      </c>
      <c r="G891" s="251" t="s">
        <v>537</v>
      </c>
      <c r="H891" s="251" t="s">
        <v>538</v>
      </c>
      <c r="I891" s="251" t="s">
        <v>739</v>
      </c>
      <c r="J891" s="251" t="s">
        <v>540</v>
      </c>
      <c r="K891" s="251" t="s">
        <v>740</v>
      </c>
      <c r="L891" s="251" t="s">
        <v>542</v>
      </c>
      <c r="M891" s="251" t="s">
        <v>543</v>
      </c>
      <c r="N891" s="251" t="s">
        <v>544</v>
      </c>
      <c r="O891" s="251" t="s">
        <v>545</v>
      </c>
      <c r="P891" s="251" t="s">
        <v>741</v>
      </c>
      <c r="Q891" s="251" t="s">
        <v>709</v>
      </c>
      <c r="R891" s="251">
        <v>8000</v>
      </c>
      <c r="S891" s="251" t="s">
        <v>674</v>
      </c>
      <c r="T891" s="251" t="s">
        <v>675</v>
      </c>
      <c r="U891" s="251" t="s">
        <v>645</v>
      </c>
      <c r="V891" s="251" t="s">
        <v>38</v>
      </c>
      <c r="W891" s="251" t="s">
        <v>550</v>
      </c>
      <c r="X891" s="251" t="s">
        <v>551</v>
      </c>
      <c r="Y891" s="251" t="s">
        <v>552</v>
      </c>
      <c r="Z891" s="251" t="s">
        <v>564</v>
      </c>
      <c r="AA891" s="251" t="s">
        <v>565</v>
      </c>
      <c r="AB891" s="251" t="s">
        <v>594</v>
      </c>
      <c r="AC891" s="251" t="s">
        <v>595</v>
      </c>
      <c r="AD891" s="251" t="s">
        <v>642</v>
      </c>
      <c r="AE891" s="255">
        <v>1050</v>
      </c>
      <c r="AF891" s="251" t="str">
        <f t="shared" si="45"/>
        <v>5.</v>
      </c>
      <c r="AG891" s="251" t="str">
        <f t="shared" si="45"/>
        <v>2.</v>
      </c>
      <c r="AH891" s="251" t="str">
        <f t="shared" si="45"/>
        <v>3.</v>
      </c>
      <c r="AI891" s="251" t="str">
        <f t="shared" si="44"/>
        <v>2.</v>
      </c>
      <c r="AJ891" s="251" t="str">
        <f t="shared" si="44"/>
        <v>1.</v>
      </c>
      <c r="AK891" s="251" t="str">
        <f t="shared" si="44"/>
        <v>2.</v>
      </c>
      <c r="AL891" s="251" t="str">
        <f t="shared" si="44"/>
        <v>1.</v>
      </c>
      <c r="AM891" s="251" t="str">
        <f t="shared" si="42"/>
        <v>2.3.2.1.2.1.</v>
      </c>
    </row>
    <row r="892" spans="1:39">
      <c r="A892" s="251">
        <v>2022</v>
      </c>
      <c r="B892" s="251" t="s">
        <v>533</v>
      </c>
      <c r="C892" s="251" t="s">
        <v>534</v>
      </c>
      <c r="D892" s="251" t="s">
        <v>535</v>
      </c>
      <c r="E892" s="251" t="s">
        <v>536</v>
      </c>
      <c r="F892" s="251" t="s">
        <v>491</v>
      </c>
      <c r="G892" s="251" t="s">
        <v>537</v>
      </c>
      <c r="H892" s="251" t="s">
        <v>538</v>
      </c>
      <c r="I892" s="251" t="s">
        <v>739</v>
      </c>
      <c r="J892" s="251" t="s">
        <v>540</v>
      </c>
      <c r="K892" s="251" t="s">
        <v>740</v>
      </c>
      <c r="L892" s="251" t="s">
        <v>542</v>
      </c>
      <c r="M892" s="251" t="s">
        <v>543</v>
      </c>
      <c r="N892" s="251" t="s">
        <v>544</v>
      </c>
      <c r="O892" s="251" t="s">
        <v>545</v>
      </c>
      <c r="P892" s="251" t="s">
        <v>741</v>
      </c>
      <c r="Q892" s="251" t="s">
        <v>709</v>
      </c>
      <c r="R892" s="251">
        <v>8000</v>
      </c>
      <c r="S892" s="251" t="s">
        <v>674</v>
      </c>
      <c r="T892" s="251" t="s">
        <v>675</v>
      </c>
      <c r="U892" s="251" t="s">
        <v>645</v>
      </c>
      <c r="V892" s="251" t="s">
        <v>38</v>
      </c>
      <c r="W892" s="251" t="s">
        <v>550</v>
      </c>
      <c r="X892" s="251" t="s">
        <v>551</v>
      </c>
      <c r="Y892" s="251" t="s">
        <v>552</v>
      </c>
      <c r="Z892" s="251" t="s">
        <v>564</v>
      </c>
      <c r="AA892" s="251" t="s">
        <v>565</v>
      </c>
      <c r="AB892" s="251" t="s">
        <v>594</v>
      </c>
      <c r="AC892" s="251" t="s">
        <v>595</v>
      </c>
      <c r="AD892" s="251" t="s">
        <v>643</v>
      </c>
      <c r="AE892" s="255">
        <v>2400</v>
      </c>
      <c r="AF892" s="251" t="str">
        <f t="shared" si="45"/>
        <v>5.</v>
      </c>
      <c r="AG892" s="251" t="str">
        <f t="shared" si="45"/>
        <v>2.</v>
      </c>
      <c r="AH892" s="251" t="str">
        <f t="shared" si="45"/>
        <v>3.</v>
      </c>
      <c r="AI892" s="251" t="str">
        <f t="shared" si="44"/>
        <v>2.</v>
      </c>
      <c r="AJ892" s="251" t="str">
        <f t="shared" si="44"/>
        <v>1.</v>
      </c>
      <c r="AK892" s="251" t="str">
        <f t="shared" si="44"/>
        <v>2.</v>
      </c>
      <c r="AL892" s="251" t="str">
        <f t="shared" si="44"/>
        <v>2.</v>
      </c>
      <c r="AM892" s="251" t="str">
        <f t="shared" si="42"/>
        <v>2.3.2.1.2.2.</v>
      </c>
    </row>
    <row r="893" spans="1:39">
      <c r="A893" s="251">
        <v>2022</v>
      </c>
      <c r="B893" s="251" t="s">
        <v>533</v>
      </c>
      <c r="C893" s="251" t="s">
        <v>534</v>
      </c>
      <c r="D893" s="251" t="s">
        <v>535</v>
      </c>
      <c r="E893" s="251" t="s">
        <v>536</v>
      </c>
      <c r="F893" s="251" t="s">
        <v>491</v>
      </c>
      <c r="G893" s="251" t="s">
        <v>537</v>
      </c>
      <c r="H893" s="251" t="s">
        <v>538</v>
      </c>
      <c r="I893" s="251" t="s">
        <v>739</v>
      </c>
      <c r="J893" s="251" t="s">
        <v>540</v>
      </c>
      <c r="K893" s="251" t="s">
        <v>740</v>
      </c>
      <c r="L893" s="251" t="s">
        <v>542</v>
      </c>
      <c r="M893" s="251" t="s">
        <v>543</v>
      </c>
      <c r="N893" s="251" t="s">
        <v>544</v>
      </c>
      <c r="O893" s="251" t="s">
        <v>545</v>
      </c>
      <c r="P893" s="251" t="s">
        <v>741</v>
      </c>
      <c r="Q893" s="251" t="s">
        <v>709</v>
      </c>
      <c r="R893" s="251">
        <v>8000</v>
      </c>
      <c r="S893" s="251" t="s">
        <v>674</v>
      </c>
      <c r="T893" s="251" t="s">
        <v>675</v>
      </c>
      <c r="U893" s="251" t="s">
        <v>645</v>
      </c>
      <c r="V893" s="251" t="s">
        <v>38</v>
      </c>
      <c r="W893" s="251" t="s">
        <v>550</v>
      </c>
      <c r="X893" s="251" t="s">
        <v>551</v>
      </c>
      <c r="Y893" s="251" t="s">
        <v>552</v>
      </c>
      <c r="Z893" s="251" t="s">
        <v>564</v>
      </c>
      <c r="AA893" s="251" t="s">
        <v>565</v>
      </c>
      <c r="AB893" s="251" t="s">
        <v>594</v>
      </c>
      <c r="AC893" s="251" t="s">
        <v>595</v>
      </c>
      <c r="AD893" s="251" t="s">
        <v>596</v>
      </c>
      <c r="AE893" s="255">
        <v>6912</v>
      </c>
      <c r="AF893" s="251" t="str">
        <f t="shared" si="45"/>
        <v>5.</v>
      </c>
      <c r="AG893" s="251" t="str">
        <f t="shared" si="45"/>
        <v>2.</v>
      </c>
      <c r="AH893" s="251" t="str">
        <f t="shared" si="45"/>
        <v>3.</v>
      </c>
      <c r="AI893" s="251" t="str">
        <f t="shared" si="44"/>
        <v>2.</v>
      </c>
      <c r="AJ893" s="251" t="str">
        <f t="shared" si="44"/>
        <v>1.</v>
      </c>
      <c r="AK893" s="251" t="str">
        <f t="shared" si="44"/>
        <v>2.</v>
      </c>
      <c r="AL893" s="251" t="str">
        <f t="shared" si="44"/>
        <v>99</v>
      </c>
      <c r="AM893" s="251" t="str">
        <f t="shared" si="42"/>
        <v>2.3.2.1.2.99</v>
      </c>
    </row>
    <row r="894" spans="1:39">
      <c r="A894" s="251">
        <v>2022</v>
      </c>
      <c r="B894" s="251" t="s">
        <v>533</v>
      </c>
      <c r="C894" s="251" t="s">
        <v>534</v>
      </c>
      <c r="D894" s="251" t="s">
        <v>535</v>
      </c>
      <c r="E894" s="251" t="s">
        <v>536</v>
      </c>
      <c r="F894" s="251" t="s">
        <v>491</v>
      </c>
      <c r="G894" s="251" t="s">
        <v>537</v>
      </c>
      <c r="H894" s="251" t="s">
        <v>538</v>
      </c>
      <c r="I894" s="251" t="s">
        <v>739</v>
      </c>
      <c r="J894" s="251" t="s">
        <v>540</v>
      </c>
      <c r="K894" s="251" t="s">
        <v>740</v>
      </c>
      <c r="L894" s="251" t="s">
        <v>542</v>
      </c>
      <c r="M894" s="251" t="s">
        <v>543</v>
      </c>
      <c r="N894" s="251" t="s">
        <v>544</v>
      </c>
      <c r="O894" s="251" t="s">
        <v>545</v>
      </c>
      <c r="P894" s="251" t="s">
        <v>741</v>
      </c>
      <c r="Q894" s="251" t="s">
        <v>709</v>
      </c>
      <c r="R894" s="251">
        <v>8000</v>
      </c>
      <c r="S894" s="251" t="s">
        <v>674</v>
      </c>
      <c r="T894" s="251" t="s">
        <v>675</v>
      </c>
      <c r="U894" s="251" t="s">
        <v>645</v>
      </c>
      <c r="V894" s="251" t="s">
        <v>38</v>
      </c>
      <c r="W894" s="251" t="s">
        <v>550</v>
      </c>
      <c r="X894" s="251" t="s">
        <v>551</v>
      </c>
      <c r="Y894" s="251" t="s">
        <v>552</v>
      </c>
      <c r="Z894" s="251" t="s">
        <v>564</v>
      </c>
      <c r="AA894" s="251" t="s">
        <v>565</v>
      </c>
      <c r="AB894" s="251" t="s">
        <v>566</v>
      </c>
      <c r="AC894" s="251" t="s">
        <v>567</v>
      </c>
      <c r="AD894" s="251" t="s">
        <v>568</v>
      </c>
      <c r="AE894" s="255">
        <v>41280</v>
      </c>
      <c r="AF894" s="251" t="str">
        <f t="shared" si="45"/>
        <v>5.</v>
      </c>
      <c r="AG894" s="251" t="str">
        <f t="shared" si="45"/>
        <v>2.</v>
      </c>
      <c r="AH894" s="251" t="str">
        <f t="shared" si="45"/>
        <v>3.</v>
      </c>
      <c r="AI894" s="251" t="str">
        <f t="shared" si="44"/>
        <v>2.</v>
      </c>
      <c r="AJ894" s="251" t="str">
        <f t="shared" si="44"/>
        <v>2.</v>
      </c>
      <c r="AK894" s="251" t="str">
        <f t="shared" si="44"/>
        <v>3.</v>
      </c>
      <c r="AL894" s="251" t="str">
        <f t="shared" si="44"/>
        <v>1.</v>
      </c>
      <c r="AM894" s="251" t="str">
        <f t="shared" si="42"/>
        <v>2.3.2.2.3.1.</v>
      </c>
    </row>
    <row r="895" spans="1:39">
      <c r="A895" s="251">
        <v>2022</v>
      </c>
      <c r="B895" s="251" t="s">
        <v>533</v>
      </c>
      <c r="C895" s="251" t="s">
        <v>534</v>
      </c>
      <c r="D895" s="251" t="s">
        <v>535</v>
      </c>
      <c r="E895" s="251" t="s">
        <v>536</v>
      </c>
      <c r="F895" s="251" t="s">
        <v>491</v>
      </c>
      <c r="G895" s="251" t="s">
        <v>537</v>
      </c>
      <c r="H895" s="251" t="s">
        <v>538</v>
      </c>
      <c r="I895" s="251" t="s">
        <v>739</v>
      </c>
      <c r="J895" s="251" t="s">
        <v>540</v>
      </c>
      <c r="K895" s="251" t="s">
        <v>740</v>
      </c>
      <c r="L895" s="251" t="s">
        <v>542</v>
      </c>
      <c r="M895" s="251" t="s">
        <v>543</v>
      </c>
      <c r="N895" s="251" t="s">
        <v>544</v>
      </c>
      <c r="O895" s="251" t="s">
        <v>545</v>
      </c>
      <c r="P895" s="251" t="s">
        <v>741</v>
      </c>
      <c r="Q895" s="251" t="s">
        <v>709</v>
      </c>
      <c r="R895" s="251">
        <v>8000</v>
      </c>
      <c r="S895" s="251" t="s">
        <v>674</v>
      </c>
      <c r="T895" s="251" t="s">
        <v>675</v>
      </c>
      <c r="U895" s="251" t="s">
        <v>645</v>
      </c>
      <c r="V895" s="251" t="s">
        <v>38</v>
      </c>
      <c r="W895" s="251" t="s">
        <v>550</v>
      </c>
      <c r="X895" s="251" t="s">
        <v>551</v>
      </c>
      <c r="Y895" s="251" t="s">
        <v>552</v>
      </c>
      <c r="Z895" s="251" t="s">
        <v>564</v>
      </c>
      <c r="AA895" s="251" t="s">
        <v>565</v>
      </c>
      <c r="AB895" s="251" t="s">
        <v>604</v>
      </c>
      <c r="AC895" s="251" t="s">
        <v>750</v>
      </c>
      <c r="AD895" s="251" t="s">
        <v>751</v>
      </c>
      <c r="AE895" s="255">
        <v>4800</v>
      </c>
      <c r="AF895" s="251" t="str">
        <f t="shared" si="45"/>
        <v>5.</v>
      </c>
      <c r="AG895" s="251" t="str">
        <f t="shared" si="45"/>
        <v>2.</v>
      </c>
      <c r="AH895" s="251" t="str">
        <f t="shared" si="45"/>
        <v>3.</v>
      </c>
      <c r="AI895" s="251" t="str">
        <f t="shared" si="44"/>
        <v>2.</v>
      </c>
      <c r="AJ895" s="251" t="str">
        <f t="shared" si="44"/>
        <v>4.</v>
      </c>
      <c r="AK895" s="251" t="str">
        <f t="shared" si="44"/>
        <v>2.</v>
      </c>
      <c r="AL895" s="251" t="str">
        <f t="shared" si="44"/>
        <v>1.</v>
      </c>
      <c r="AM895" s="251" t="str">
        <f t="shared" si="42"/>
        <v>2.3.2.4.2.1.</v>
      </c>
    </row>
    <row r="896" spans="1:39">
      <c r="A896" s="251">
        <v>2022</v>
      </c>
      <c r="B896" s="251" t="s">
        <v>533</v>
      </c>
      <c r="C896" s="251" t="s">
        <v>534</v>
      </c>
      <c r="D896" s="251" t="s">
        <v>535</v>
      </c>
      <c r="E896" s="251" t="s">
        <v>536</v>
      </c>
      <c r="F896" s="251" t="s">
        <v>491</v>
      </c>
      <c r="G896" s="251" t="s">
        <v>537</v>
      </c>
      <c r="H896" s="251" t="s">
        <v>538</v>
      </c>
      <c r="I896" s="251" t="s">
        <v>739</v>
      </c>
      <c r="J896" s="251" t="s">
        <v>540</v>
      </c>
      <c r="K896" s="251" t="s">
        <v>740</v>
      </c>
      <c r="L896" s="251" t="s">
        <v>542</v>
      </c>
      <c r="M896" s="251" t="s">
        <v>543</v>
      </c>
      <c r="N896" s="251" t="s">
        <v>544</v>
      </c>
      <c r="O896" s="251" t="s">
        <v>545</v>
      </c>
      <c r="P896" s="251" t="s">
        <v>741</v>
      </c>
      <c r="Q896" s="251" t="s">
        <v>709</v>
      </c>
      <c r="R896" s="251">
        <v>8000</v>
      </c>
      <c r="S896" s="251" t="s">
        <v>674</v>
      </c>
      <c r="T896" s="251" t="s">
        <v>675</v>
      </c>
      <c r="U896" s="251" t="s">
        <v>645</v>
      </c>
      <c r="V896" s="251" t="s">
        <v>38</v>
      </c>
      <c r="W896" s="251" t="s">
        <v>550</v>
      </c>
      <c r="X896" s="251" t="s">
        <v>551</v>
      </c>
      <c r="Y896" s="251" t="s">
        <v>552</v>
      </c>
      <c r="Z896" s="251" t="s">
        <v>564</v>
      </c>
      <c r="AA896" s="251" t="s">
        <v>565</v>
      </c>
      <c r="AB896" s="251" t="s">
        <v>604</v>
      </c>
      <c r="AC896" s="251" t="s">
        <v>752</v>
      </c>
      <c r="AD896" s="251" t="s">
        <v>753</v>
      </c>
      <c r="AE896" s="255">
        <v>4500</v>
      </c>
      <c r="AF896" s="251" t="str">
        <f t="shared" si="45"/>
        <v>5.</v>
      </c>
      <c r="AG896" s="251" t="str">
        <f t="shared" si="45"/>
        <v>2.</v>
      </c>
      <c r="AH896" s="251" t="str">
        <f t="shared" si="45"/>
        <v>3.</v>
      </c>
      <c r="AI896" s="251" t="str">
        <f t="shared" si="44"/>
        <v>2.</v>
      </c>
      <c r="AJ896" s="251" t="str">
        <f t="shared" si="44"/>
        <v>4.</v>
      </c>
      <c r="AK896" s="251" t="str">
        <f t="shared" si="44"/>
        <v>6.</v>
      </c>
      <c r="AL896" s="251" t="str">
        <f t="shared" si="44"/>
        <v>1.</v>
      </c>
      <c r="AM896" s="251" t="str">
        <f t="shared" si="42"/>
        <v>2.3.2.4.6.1.</v>
      </c>
    </row>
    <row r="897" spans="1:39">
      <c r="A897" s="251">
        <v>2022</v>
      </c>
      <c r="B897" s="251" t="s">
        <v>533</v>
      </c>
      <c r="C897" s="251" t="s">
        <v>534</v>
      </c>
      <c r="D897" s="251" t="s">
        <v>535</v>
      </c>
      <c r="E897" s="251" t="s">
        <v>536</v>
      </c>
      <c r="F897" s="251" t="s">
        <v>491</v>
      </c>
      <c r="G897" s="251" t="s">
        <v>537</v>
      </c>
      <c r="H897" s="251" t="s">
        <v>538</v>
      </c>
      <c r="I897" s="251" t="s">
        <v>739</v>
      </c>
      <c r="J897" s="251" t="s">
        <v>540</v>
      </c>
      <c r="K897" s="251" t="s">
        <v>740</v>
      </c>
      <c r="L897" s="251" t="s">
        <v>542</v>
      </c>
      <c r="M897" s="251" t="s">
        <v>543</v>
      </c>
      <c r="N897" s="251" t="s">
        <v>544</v>
      </c>
      <c r="O897" s="251" t="s">
        <v>545</v>
      </c>
      <c r="P897" s="251" t="s">
        <v>741</v>
      </c>
      <c r="Q897" s="251" t="s">
        <v>709</v>
      </c>
      <c r="R897" s="251">
        <v>8000</v>
      </c>
      <c r="S897" s="251" t="s">
        <v>674</v>
      </c>
      <c r="T897" s="251" t="s">
        <v>675</v>
      </c>
      <c r="U897" s="251" t="s">
        <v>645</v>
      </c>
      <c r="V897" s="251" t="s">
        <v>38</v>
      </c>
      <c r="W897" s="251" t="s">
        <v>550</v>
      </c>
      <c r="X897" s="251" t="s">
        <v>551</v>
      </c>
      <c r="Y897" s="251" t="s">
        <v>552</v>
      </c>
      <c r="Z897" s="251" t="s">
        <v>564</v>
      </c>
      <c r="AA897" s="251" t="s">
        <v>565</v>
      </c>
      <c r="AB897" s="251" t="s">
        <v>575</v>
      </c>
      <c r="AC897" s="251" t="s">
        <v>576</v>
      </c>
      <c r="AD897" s="251" t="s">
        <v>577</v>
      </c>
      <c r="AE897" s="255">
        <v>4400</v>
      </c>
      <c r="AF897" s="251" t="str">
        <f t="shared" si="45"/>
        <v>5.</v>
      </c>
      <c r="AG897" s="251" t="str">
        <f t="shared" si="45"/>
        <v>2.</v>
      </c>
      <c r="AH897" s="251" t="str">
        <f t="shared" si="45"/>
        <v>3.</v>
      </c>
      <c r="AI897" s="251" t="str">
        <f t="shared" si="44"/>
        <v>2.</v>
      </c>
      <c r="AJ897" s="251" t="str">
        <f t="shared" si="44"/>
        <v>6.</v>
      </c>
      <c r="AK897" s="251" t="str">
        <f t="shared" si="44"/>
        <v>3.</v>
      </c>
      <c r="AL897" s="251" t="str">
        <f t="shared" si="44"/>
        <v>4.</v>
      </c>
      <c r="AM897" s="251" t="str">
        <f t="shared" si="42"/>
        <v>2.3.2.6.3.4.</v>
      </c>
    </row>
    <row r="898" spans="1:39">
      <c r="A898" s="251">
        <v>2022</v>
      </c>
      <c r="B898" s="251" t="s">
        <v>533</v>
      </c>
      <c r="C898" s="251" t="s">
        <v>534</v>
      </c>
      <c r="D898" s="251" t="s">
        <v>535</v>
      </c>
      <c r="E898" s="251" t="s">
        <v>536</v>
      </c>
      <c r="F898" s="251" t="s">
        <v>491</v>
      </c>
      <c r="G898" s="251" t="s">
        <v>537</v>
      </c>
      <c r="H898" s="251" t="s">
        <v>538</v>
      </c>
      <c r="I898" s="251" t="s">
        <v>739</v>
      </c>
      <c r="J898" s="251" t="s">
        <v>540</v>
      </c>
      <c r="K898" s="251" t="s">
        <v>740</v>
      </c>
      <c r="L898" s="251" t="s">
        <v>542</v>
      </c>
      <c r="M898" s="251" t="s">
        <v>543</v>
      </c>
      <c r="N898" s="251" t="s">
        <v>544</v>
      </c>
      <c r="O898" s="251" t="s">
        <v>545</v>
      </c>
      <c r="P898" s="251" t="s">
        <v>741</v>
      </c>
      <c r="Q898" s="251" t="s">
        <v>709</v>
      </c>
      <c r="R898" s="251">
        <v>8000</v>
      </c>
      <c r="S898" s="251" t="s">
        <v>674</v>
      </c>
      <c r="T898" s="251" t="s">
        <v>675</v>
      </c>
      <c r="U898" s="251" t="s">
        <v>645</v>
      </c>
      <c r="V898" s="251" t="s">
        <v>38</v>
      </c>
      <c r="W898" s="251" t="s">
        <v>550</v>
      </c>
      <c r="X898" s="251" t="s">
        <v>551</v>
      </c>
      <c r="Y898" s="251" t="s">
        <v>552</v>
      </c>
      <c r="Z898" s="251" t="s">
        <v>564</v>
      </c>
      <c r="AA898" s="251" t="s">
        <v>565</v>
      </c>
      <c r="AB898" s="251" t="s">
        <v>578</v>
      </c>
      <c r="AC898" s="251" t="s">
        <v>579</v>
      </c>
      <c r="AD898" s="251" t="s">
        <v>754</v>
      </c>
      <c r="AE898" s="255">
        <v>1800</v>
      </c>
      <c r="AF898" s="251" t="str">
        <f t="shared" si="45"/>
        <v>5.</v>
      </c>
      <c r="AG898" s="251" t="str">
        <f t="shared" si="45"/>
        <v>2.</v>
      </c>
      <c r="AH898" s="251" t="str">
        <f t="shared" si="45"/>
        <v>3.</v>
      </c>
      <c r="AI898" s="251" t="str">
        <f t="shared" si="44"/>
        <v>2.</v>
      </c>
      <c r="AJ898" s="251" t="str">
        <f t="shared" si="44"/>
        <v>7.</v>
      </c>
      <c r="AK898" s="251" t="str">
        <f t="shared" si="44"/>
        <v>11</v>
      </c>
      <c r="AL898" s="251" t="str">
        <f t="shared" si="44"/>
        <v>2.</v>
      </c>
      <c r="AM898" s="251" t="str">
        <f t="shared" si="42"/>
        <v>2.3.2.7.112.</v>
      </c>
    </row>
    <row r="899" spans="1:39">
      <c r="A899" s="251">
        <v>2022</v>
      </c>
      <c r="B899" s="251" t="s">
        <v>533</v>
      </c>
      <c r="C899" s="251" t="s">
        <v>534</v>
      </c>
      <c r="D899" s="251" t="s">
        <v>535</v>
      </c>
      <c r="E899" s="251" t="s">
        <v>536</v>
      </c>
      <c r="F899" s="251" t="s">
        <v>491</v>
      </c>
      <c r="G899" s="251" t="s">
        <v>537</v>
      </c>
      <c r="H899" s="251" t="s">
        <v>538</v>
      </c>
      <c r="I899" s="251" t="s">
        <v>739</v>
      </c>
      <c r="J899" s="251" t="s">
        <v>540</v>
      </c>
      <c r="K899" s="251" t="s">
        <v>740</v>
      </c>
      <c r="L899" s="251" t="s">
        <v>542</v>
      </c>
      <c r="M899" s="251" t="s">
        <v>543</v>
      </c>
      <c r="N899" s="251" t="s">
        <v>544</v>
      </c>
      <c r="O899" s="251" t="s">
        <v>545</v>
      </c>
      <c r="P899" s="251" t="s">
        <v>741</v>
      </c>
      <c r="Q899" s="251" t="s">
        <v>709</v>
      </c>
      <c r="R899" s="251">
        <v>8000</v>
      </c>
      <c r="S899" s="251" t="s">
        <v>674</v>
      </c>
      <c r="T899" s="251" t="s">
        <v>675</v>
      </c>
      <c r="U899" s="251" t="s">
        <v>645</v>
      </c>
      <c r="V899" s="251" t="s">
        <v>38</v>
      </c>
      <c r="W899" s="251" t="s">
        <v>550</v>
      </c>
      <c r="X899" s="251" t="s">
        <v>551</v>
      </c>
      <c r="Y899" s="251" t="s">
        <v>552</v>
      </c>
      <c r="Z899" s="251" t="s">
        <v>564</v>
      </c>
      <c r="AA899" s="251" t="s">
        <v>565</v>
      </c>
      <c r="AB899" s="251" t="s">
        <v>578</v>
      </c>
      <c r="AC899" s="251" t="s">
        <v>579</v>
      </c>
      <c r="AD899" s="251" t="s">
        <v>580</v>
      </c>
      <c r="AE899" s="255">
        <v>23300</v>
      </c>
      <c r="AF899" s="251" t="str">
        <f t="shared" si="45"/>
        <v>5.</v>
      </c>
      <c r="AG899" s="251" t="str">
        <f t="shared" si="45"/>
        <v>2.</v>
      </c>
      <c r="AH899" s="251" t="str">
        <f t="shared" si="45"/>
        <v>3.</v>
      </c>
      <c r="AI899" s="251" t="str">
        <f t="shared" si="44"/>
        <v>2.</v>
      </c>
      <c r="AJ899" s="251" t="str">
        <f t="shared" si="44"/>
        <v>7.</v>
      </c>
      <c r="AK899" s="251" t="str">
        <f t="shared" si="44"/>
        <v>11</v>
      </c>
      <c r="AL899" s="251" t="str">
        <f t="shared" si="44"/>
        <v>99</v>
      </c>
      <c r="AM899" s="251" t="str">
        <f t="shared" ref="AM899:AM962" si="46">CONCATENATE(AG899,AH899,AI899,AJ899,AK899,AL899)</f>
        <v>2.3.2.7.1199</v>
      </c>
    </row>
    <row r="900" spans="1:39">
      <c r="A900" s="251">
        <v>2022</v>
      </c>
      <c r="B900" s="251" t="s">
        <v>533</v>
      </c>
      <c r="C900" s="251" t="s">
        <v>534</v>
      </c>
      <c r="D900" s="251" t="s">
        <v>535</v>
      </c>
      <c r="E900" s="251" t="s">
        <v>536</v>
      </c>
      <c r="F900" s="251" t="s">
        <v>491</v>
      </c>
      <c r="G900" s="251" t="s">
        <v>537</v>
      </c>
      <c r="H900" s="251" t="s">
        <v>538</v>
      </c>
      <c r="I900" s="251" t="s">
        <v>739</v>
      </c>
      <c r="J900" s="251" t="s">
        <v>540</v>
      </c>
      <c r="K900" s="251" t="s">
        <v>740</v>
      </c>
      <c r="L900" s="251" t="s">
        <v>542</v>
      </c>
      <c r="M900" s="251" t="s">
        <v>543</v>
      </c>
      <c r="N900" s="251" t="s">
        <v>544</v>
      </c>
      <c r="O900" s="251" t="s">
        <v>545</v>
      </c>
      <c r="P900" s="251" t="s">
        <v>741</v>
      </c>
      <c r="Q900" s="251" t="s">
        <v>709</v>
      </c>
      <c r="R900" s="251">
        <v>8000</v>
      </c>
      <c r="S900" s="251" t="s">
        <v>674</v>
      </c>
      <c r="T900" s="251" t="s">
        <v>675</v>
      </c>
      <c r="U900" s="251" t="s">
        <v>645</v>
      </c>
      <c r="V900" s="251" t="s">
        <v>38</v>
      </c>
      <c r="W900" s="251" t="s">
        <v>550</v>
      </c>
      <c r="X900" s="251" t="s">
        <v>551</v>
      </c>
      <c r="Y900" s="251" t="s">
        <v>552</v>
      </c>
      <c r="Z900" s="251" t="s">
        <v>564</v>
      </c>
      <c r="AA900" s="251" t="s">
        <v>565</v>
      </c>
      <c r="AB900" s="251" t="s">
        <v>613</v>
      </c>
      <c r="AC900" s="251" t="s">
        <v>614</v>
      </c>
      <c r="AD900" s="251" t="s">
        <v>614</v>
      </c>
      <c r="AE900" s="255">
        <v>121500</v>
      </c>
      <c r="AF900" s="251" t="str">
        <f t="shared" si="45"/>
        <v>5.</v>
      </c>
      <c r="AG900" s="251" t="str">
        <f t="shared" si="45"/>
        <v>2.</v>
      </c>
      <c r="AH900" s="251" t="str">
        <f t="shared" si="45"/>
        <v>3.</v>
      </c>
      <c r="AI900" s="251" t="str">
        <f t="shared" si="44"/>
        <v>2.</v>
      </c>
      <c r="AJ900" s="251" t="str">
        <f t="shared" si="44"/>
        <v>8.</v>
      </c>
      <c r="AK900" s="251" t="str">
        <f t="shared" si="44"/>
        <v>1.</v>
      </c>
      <c r="AL900" s="251" t="str">
        <f t="shared" si="44"/>
        <v>1.</v>
      </c>
      <c r="AM900" s="251" t="str">
        <f t="shared" si="46"/>
        <v>2.3.2.8.1.1.</v>
      </c>
    </row>
    <row r="901" spans="1:39">
      <c r="A901" s="251">
        <v>2022</v>
      </c>
      <c r="B901" s="251" t="s">
        <v>533</v>
      </c>
      <c r="C901" s="251" t="s">
        <v>534</v>
      </c>
      <c r="D901" s="251" t="s">
        <v>535</v>
      </c>
      <c r="E901" s="251" t="s">
        <v>536</v>
      </c>
      <c r="F901" s="251" t="s">
        <v>491</v>
      </c>
      <c r="G901" s="251" t="s">
        <v>537</v>
      </c>
      <c r="H901" s="251" t="s">
        <v>538</v>
      </c>
      <c r="I901" s="251" t="s">
        <v>739</v>
      </c>
      <c r="J901" s="251" t="s">
        <v>540</v>
      </c>
      <c r="K901" s="251" t="s">
        <v>740</v>
      </c>
      <c r="L901" s="251" t="s">
        <v>542</v>
      </c>
      <c r="M901" s="251" t="s">
        <v>543</v>
      </c>
      <c r="N901" s="251" t="s">
        <v>544</v>
      </c>
      <c r="O901" s="251" t="s">
        <v>545</v>
      </c>
      <c r="P901" s="251" t="s">
        <v>741</v>
      </c>
      <c r="Q901" s="251" t="s">
        <v>709</v>
      </c>
      <c r="R901" s="251">
        <v>8000</v>
      </c>
      <c r="S901" s="251" t="s">
        <v>674</v>
      </c>
      <c r="T901" s="251" t="s">
        <v>675</v>
      </c>
      <c r="U901" s="251" t="s">
        <v>645</v>
      </c>
      <c r="V901" s="251" t="s">
        <v>38</v>
      </c>
      <c r="W901" s="251" t="s">
        <v>550</v>
      </c>
      <c r="X901" s="251" t="s">
        <v>551</v>
      </c>
      <c r="Y901" s="251" t="s">
        <v>552</v>
      </c>
      <c r="Z901" s="251" t="s">
        <v>564</v>
      </c>
      <c r="AA901" s="251" t="s">
        <v>565</v>
      </c>
      <c r="AB901" s="251" t="s">
        <v>613</v>
      </c>
      <c r="AC901" s="251" t="s">
        <v>614</v>
      </c>
      <c r="AD901" s="251" t="s">
        <v>615</v>
      </c>
      <c r="AE901" s="255">
        <v>14754</v>
      </c>
      <c r="AF901" s="251" t="str">
        <f t="shared" si="45"/>
        <v>5.</v>
      </c>
      <c r="AG901" s="251" t="str">
        <f t="shared" si="45"/>
        <v>2.</v>
      </c>
      <c r="AH901" s="251" t="str">
        <f t="shared" si="45"/>
        <v>3.</v>
      </c>
      <c r="AI901" s="251" t="str">
        <f t="shared" si="44"/>
        <v>2.</v>
      </c>
      <c r="AJ901" s="251" t="str">
        <f t="shared" si="44"/>
        <v>8.</v>
      </c>
      <c r="AK901" s="251" t="str">
        <f t="shared" si="44"/>
        <v>1.</v>
      </c>
      <c r="AL901" s="251" t="str">
        <f t="shared" si="44"/>
        <v>2.</v>
      </c>
      <c r="AM901" s="251" t="str">
        <f t="shared" si="46"/>
        <v>2.3.2.8.1.2.</v>
      </c>
    </row>
    <row r="902" spans="1:39">
      <c r="A902" s="251">
        <v>2022</v>
      </c>
      <c r="B902" s="251" t="s">
        <v>533</v>
      </c>
      <c r="C902" s="251" t="s">
        <v>534</v>
      </c>
      <c r="D902" s="251" t="s">
        <v>535</v>
      </c>
      <c r="E902" s="251" t="s">
        <v>536</v>
      </c>
      <c r="F902" s="251" t="s">
        <v>491</v>
      </c>
      <c r="G902" s="251" t="s">
        <v>537</v>
      </c>
      <c r="H902" s="251" t="s">
        <v>538</v>
      </c>
      <c r="I902" s="251" t="s">
        <v>739</v>
      </c>
      <c r="J902" s="251" t="s">
        <v>540</v>
      </c>
      <c r="K902" s="251" t="s">
        <v>740</v>
      </c>
      <c r="L902" s="251" t="s">
        <v>542</v>
      </c>
      <c r="M902" s="251" t="s">
        <v>543</v>
      </c>
      <c r="N902" s="251" t="s">
        <v>544</v>
      </c>
      <c r="O902" s="251" t="s">
        <v>622</v>
      </c>
      <c r="P902" s="251" t="s">
        <v>741</v>
      </c>
      <c r="Q902" s="251" t="s">
        <v>709</v>
      </c>
      <c r="R902" s="251">
        <v>8374</v>
      </c>
      <c r="S902" s="251" t="s">
        <v>679</v>
      </c>
      <c r="T902" s="251" t="s">
        <v>755</v>
      </c>
      <c r="U902" s="251" t="s">
        <v>756</v>
      </c>
      <c r="V902" s="251" t="s">
        <v>38</v>
      </c>
      <c r="W902" s="251" t="s">
        <v>550</v>
      </c>
      <c r="X902" s="251" t="s">
        <v>551</v>
      </c>
      <c r="Y902" s="251" t="s">
        <v>552</v>
      </c>
      <c r="Z902" s="251" t="s">
        <v>564</v>
      </c>
      <c r="AA902" s="251" t="s">
        <v>587</v>
      </c>
      <c r="AB902" s="251" t="s">
        <v>633</v>
      </c>
      <c r="AC902" s="251" t="s">
        <v>633</v>
      </c>
      <c r="AD902" s="251" t="s">
        <v>634</v>
      </c>
      <c r="AE902" s="255">
        <v>5640</v>
      </c>
      <c r="AF902" s="251" t="str">
        <f t="shared" si="45"/>
        <v>5.</v>
      </c>
      <c r="AG902" s="251" t="str">
        <f t="shared" si="45"/>
        <v>2.</v>
      </c>
      <c r="AH902" s="251" t="str">
        <f t="shared" si="45"/>
        <v>3.</v>
      </c>
      <c r="AI902" s="251" t="str">
        <f t="shared" si="44"/>
        <v>1.</v>
      </c>
      <c r="AJ902" s="251" t="str">
        <f t="shared" si="44"/>
        <v>1.</v>
      </c>
      <c r="AK902" s="251" t="str">
        <f t="shared" si="44"/>
        <v>1.</v>
      </c>
      <c r="AL902" s="251" t="str">
        <f t="shared" si="44"/>
        <v>1.</v>
      </c>
      <c r="AM902" s="251" t="str">
        <f t="shared" si="46"/>
        <v>2.3.1.1.1.1.</v>
      </c>
    </row>
    <row r="903" spans="1:39">
      <c r="A903" s="251">
        <v>2022</v>
      </c>
      <c r="B903" s="251" t="s">
        <v>533</v>
      </c>
      <c r="C903" s="251" t="s">
        <v>534</v>
      </c>
      <c r="D903" s="251" t="s">
        <v>535</v>
      </c>
      <c r="E903" s="251" t="s">
        <v>536</v>
      </c>
      <c r="F903" s="251" t="s">
        <v>491</v>
      </c>
      <c r="G903" s="251" t="s">
        <v>537</v>
      </c>
      <c r="H903" s="251" t="s">
        <v>538</v>
      </c>
      <c r="I903" s="251" t="s">
        <v>739</v>
      </c>
      <c r="J903" s="251" t="s">
        <v>540</v>
      </c>
      <c r="K903" s="251" t="s">
        <v>740</v>
      </c>
      <c r="L903" s="251" t="s">
        <v>542</v>
      </c>
      <c r="M903" s="251" t="s">
        <v>543</v>
      </c>
      <c r="N903" s="251" t="s">
        <v>544</v>
      </c>
      <c r="O903" s="251" t="s">
        <v>622</v>
      </c>
      <c r="P903" s="251" t="s">
        <v>741</v>
      </c>
      <c r="Q903" s="251" t="s">
        <v>709</v>
      </c>
      <c r="R903" s="251">
        <v>8374</v>
      </c>
      <c r="S903" s="251" t="s">
        <v>679</v>
      </c>
      <c r="T903" s="251" t="s">
        <v>755</v>
      </c>
      <c r="U903" s="251" t="s">
        <v>756</v>
      </c>
      <c r="V903" s="251" t="s">
        <v>38</v>
      </c>
      <c r="W903" s="251" t="s">
        <v>550</v>
      </c>
      <c r="X903" s="251" t="s">
        <v>551</v>
      </c>
      <c r="Y903" s="251" t="s">
        <v>552</v>
      </c>
      <c r="Z903" s="251" t="s">
        <v>564</v>
      </c>
      <c r="AA903" s="251" t="s">
        <v>587</v>
      </c>
      <c r="AB903" s="251" t="s">
        <v>715</v>
      </c>
      <c r="AC903" s="251" t="s">
        <v>716</v>
      </c>
      <c r="AD903" s="251" t="s">
        <v>742</v>
      </c>
      <c r="AE903" s="255">
        <v>1600</v>
      </c>
      <c r="AF903" s="251" t="str">
        <f t="shared" si="45"/>
        <v>5.</v>
      </c>
      <c r="AG903" s="251" t="str">
        <f t="shared" si="45"/>
        <v>2.</v>
      </c>
      <c r="AH903" s="251" t="str">
        <f t="shared" si="45"/>
        <v>3.</v>
      </c>
      <c r="AI903" s="251" t="str">
        <f t="shared" si="44"/>
        <v>1.</v>
      </c>
      <c r="AJ903" s="251" t="str">
        <f t="shared" si="44"/>
        <v>11</v>
      </c>
      <c r="AK903" s="251" t="str">
        <f t="shared" si="44"/>
        <v>1.</v>
      </c>
      <c r="AL903" s="251" t="str">
        <f t="shared" si="44"/>
        <v>1.</v>
      </c>
      <c r="AM903" s="251" t="str">
        <f t="shared" si="46"/>
        <v>2.3.1.111.1.</v>
      </c>
    </row>
    <row r="904" spans="1:39">
      <c r="A904" s="251">
        <v>2022</v>
      </c>
      <c r="B904" s="251" t="s">
        <v>533</v>
      </c>
      <c r="C904" s="251" t="s">
        <v>534</v>
      </c>
      <c r="D904" s="251" t="s">
        <v>535</v>
      </c>
      <c r="E904" s="251" t="s">
        <v>536</v>
      </c>
      <c r="F904" s="251" t="s">
        <v>491</v>
      </c>
      <c r="G904" s="251" t="s">
        <v>537</v>
      </c>
      <c r="H904" s="251" t="s">
        <v>538</v>
      </c>
      <c r="I904" s="251" t="s">
        <v>739</v>
      </c>
      <c r="J904" s="251" t="s">
        <v>540</v>
      </c>
      <c r="K904" s="251" t="s">
        <v>740</v>
      </c>
      <c r="L904" s="251" t="s">
        <v>542</v>
      </c>
      <c r="M904" s="251" t="s">
        <v>543</v>
      </c>
      <c r="N904" s="251" t="s">
        <v>544</v>
      </c>
      <c r="O904" s="251" t="s">
        <v>622</v>
      </c>
      <c r="P904" s="251" t="s">
        <v>741</v>
      </c>
      <c r="Q904" s="251" t="s">
        <v>709</v>
      </c>
      <c r="R904" s="251">
        <v>8374</v>
      </c>
      <c r="S904" s="251" t="s">
        <v>679</v>
      </c>
      <c r="T904" s="251" t="s">
        <v>755</v>
      </c>
      <c r="U904" s="251" t="s">
        <v>756</v>
      </c>
      <c r="V904" s="251" t="s">
        <v>38</v>
      </c>
      <c r="W904" s="251" t="s">
        <v>550</v>
      </c>
      <c r="X904" s="251" t="s">
        <v>551</v>
      </c>
      <c r="Y904" s="251" t="s">
        <v>552</v>
      </c>
      <c r="Z904" s="251" t="s">
        <v>564</v>
      </c>
      <c r="AA904" s="251" t="s">
        <v>587</v>
      </c>
      <c r="AB904" s="251" t="s">
        <v>743</v>
      </c>
      <c r="AC904" s="251" t="s">
        <v>744</v>
      </c>
      <c r="AD904" s="251" t="s">
        <v>745</v>
      </c>
      <c r="AE904" s="255">
        <v>1120</v>
      </c>
      <c r="AF904" s="251" t="str">
        <f t="shared" si="45"/>
        <v>5.</v>
      </c>
      <c r="AG904" s="251" t="str">
        <f t="shared" si="45"/>
        <v>2.</v>
      </c>
      <c r="AH904" s="251" t="str">
        <f t="shared" si="45"/>
        <v>3.</v>
      </c>
      <c r="AI904" s="251" t="str">
        <f t="shared" si="44"/>
        <v>1.</v>
      </c>
      <c r="AJ904" s="251" t="str">
        <f t="shared" si="44"/>
        <v>2.</v>
      </c>
      <c r="AK904" s="251" t="str">
        <f t="shared" si="44"/>
        <v>1.</v>
      </c>
      <c r="AL904" s="251" t="str">
        <f t="shared" si="44"/>
        <v>1.</v>
      </c>
      <c r="AM904" s="251" t="str">
        <f t="shared" si="46"/>
        <v>2.3.1.2.1.1.</v>
      </c>
    </row>
    <row r="905" spans="1:39">
      <c r="A905" s="251">
        <v>2022</v>
      </c>
      <c r="B905" s="251" t="s">
        <v>533</v>
      </c>
      <c r="C905" s="251" t="s">
        <v>534</v>
      </c>
      <c r="D905" s="251" t="s">
        <v>535</v>
      </c>
      <c r="E905" s="251" t="s">
        <v>536</v>
      </c>
      <c r="F905" s="251" t="s">
        <v>491</v>
      </c>
      <c r="G905" s="251" t="s">
        <v>537</v>
      </c>
      <c r="H905" s="251" t="s">
        <v>538</v>
      </c>
      <c r="I905" s="251" t="s">
        <v>739</v>
      </c>
      <c r="J905" s="251" t="s">
        <v>540</v>
      </c>
      <c r="K905" s="251" t="s">
        <v>740</v>
      </c>
      <c r="L905" s="251" t="s">
        <v>542</v>
      </c>
      <c r="M905" s="251" t="s">
        <v>543</v>
      </c>
      <c r="N905" s="251" t="s">
        <v>544</v>
      </c>
      <c r="O905" s="251" t="s">
        <v>622</v>
      </c>
      <c r="P905" s="251" t="s">
        <v>741</v>
      </c>
      <c r="Q905" s="251" t="s">
        <v>709</v>
      </c>
      <c r="R905" s="251">
        <v>8374</v>
      </c>
      <c r="S905" s="251" t="s">
        <v>679</v>
      </c>
      <c r="T905" s="251" t="s">
        <v>755</v>
      </c>
      <c r="U905" s="251" t="s">
        <v>756</v>
      </c>
      <c r="V905" s="251" t="s">
        <v>38</v>
      </c>
      <c r="W905" s="251" t="s">
        <v>550</v>
      </c>
      <c r="X905" s="251" t="s">
        <v>551</v>
      </c>
      <c r="Y905" s="251" t="s">
        <v>552</v>
      </c>
      <c r="Z905" s="251" t="s">
        <v>564</v>
      </c>
      <c r="AA905" s="251" t="s">
        <v>587</v>
      </c>
      <c r="AB905" s="251" t="s">
        <v>624</v>
      </c>
      <c r="AC905" s="251" t="s">
        <v>625</v>
      </c>
      <c r="AD905" s="251" t="s">
        <v>626</v>
      </c>
      <c r="AE905" s="255">
        <v>23566</v>
      </c>
      <c r="AF905" s="251" t="str">
        <f t="shared" si="45"/>
        <v>5.</v>
      </c>
      <c r="AG905" s="251" t="str">
        <f t="shared" si="45"/>
        <v>2.</v>
      </c>
      <c r="AH905" s="251" t="str">
        <f t="shared" si="45"/>
        <v>3.</v>
      </c>
      <c r="AI905" s="251" t="str">
        <f t="shared" si="44"/>
        <v>1.</v>
      </c>
      <c r="AJ905" s="251" t="str">
        <f t="shared" si="44"/>
        <v>5.</v>
      </c>
      <c r="AK905" s="251" t="str">
        <f t="shared" si="44"/>
        <v>1.</v>
      </c>
      <c r="AL905" s="251" t="str">
        <f t="shared" si="44"/>
        <v>1.</v>
      </c>
      <c r="AM905" s="251" t="str">
        <f t="shared" si="46"/>
        <v>2.3.1.5.1.1.</v>
      </c>
    </row>
    <row r="906" spans="1:39">
      <c r="A906" s="251">
        <v>2022</v>
      </c>
      <c r="B906" s="251" t="s">
        <v>533</v>
      </c>
      <c r="C906" s="251" t="s">
        <v>534</v>
      </c>
      <c r="D906" s="251" t="s">
        <v>535</v>
      </c>
      <c r="E906" s="251" t="s">
        <v>536</v>
      </c>
      <c r="F906" s="251" t="s">
        <v>491</v>
      </c>
      <c r="G906" s="251" t="s">
        <v>537</v>
      </c>
      <c r="H906" s="251" t="s">
        <v>538</v>
      </c>
      <c r="I906" s="251" t="s">
        <v>739</v>
      </c>
      <c r="J906" s="251" t="s">
        <v>540</v>
      </c>
      <c r="K906" s="251" t="s">
        <v>740</v>
      </c>
      <c r="L906" s="251" t="s">
        <v>542</v>
      </c>
      <c r="M906" s="251" t="s">
        <v>543</v>
      </c>
      <c r="N906" s="251" t="s">
        <v>544</v>
      </c>
      <c r="O906" s="251" t="s">
        <v>622</v>
      </c>
      <c r="P906" s="251" t="s">
        <v>741</v>
      </c>
      <c r="Q906" s="251" t="s">
        <v>709</v>
      </c>
      <c r="R906" s="251">
        <v>8374</v>
      </c>
      <c r="S906" s="251" t="s">
        <v>679</v>
      </c>
      <c r="T906" s="251" t="s">
        <v>755</v>
      </c>
      <c r="U906" s="251" t="s">
        <v>756</v>
      </c>
      <c r="V906" s="251" t="s">
        <v>38</v>
      </c>
      <c r="W906" s="251" t="s">
        <v>550</v>
      </c>
      <c r="X906" s="251" t="s">
        <v>551</v>
      </c>
      <c r="Y906" s="251" t="s">
        <v>552</v>
      </c>
      <c r="Z906" s="251" t="s">
        <v>564</v>
      </c>
      <c r="AA906" s="251" t="s">
        <v>587</v>
      </c>
      <c r="AB906" s="251" t="s">
        <v>624</v>
      </c>
      <c r="AC906" s="251" t="s">
        <v>625</v>
      </c>
      <c r="AD906" s="251" t="s">
        <v>627</v>
      </c>
      <c r="AE906" s="255">
        <v>26416</v>
      </c>
      <c r="AF906" s="251" t="str">
        <f t="shared" si="45"/>
        <v>5.</v>
      </c>
      <c r="AG906" s="251" t="str">
        <f t="shared" si="45"/>
        <v>2.</v>
      </c>
      <c r="AH906" s="251" t="str">
        <f t="shared" si="45"/>
        <v>3.</v>
      </c>
      <c r="AI906" s="251" t="str">
        <f t="shared" si="44"/>
        <v>1.</v>
      </c>
      <c r="AJ906" s="251" t="str">
        <f t="shared" si="44"/>
        <v>5.</v>
      </c>
      <c r="AK906" s="251" t="str">
        <f t="shared" si="44"/>
        <v>1.</v>
      </c>
      <c r="AL906" s="251" t="str">
        <f t="shared" si="44"/>
        <v>2.</v>
      </c>
      <c r="AM906" s="251" t="str">
        <f t="shared" si="46"/>
        <v>2.3.1.5.1.2.</v>
      </c>
    </row>
    <row r="907" spans="1:39">
      <c r="A907" s="251">
        <v>2022</v>
      </c>
      <c r="B907" s="251" t="s">
        <v>533</v>
      </c>
      <c r="C907" s="251" t="s">
        <v>534</v>
      </c>
      <c r="D907" s="251" t="s">
        <v>535</v>
      </c>
      <c r="E907" s="251" t="s">
        <v>536</v>
      </c>
      <c r="F907" s="251" t="s">
        <v>491</v>
      </c>
      <c r="G907" s="251" t="s">
        <v>537</v>
      </c>
      <c r="H907" s="251" t="s">
        <v>538</v>
      </c>
      <c r="I907" s="251" t="s">
        <v>739</v>
      </c>
      <c r="J907" s="251" t="s">
        <v>540</v>
      </c>
      <c r="K907" s="251" t="s">
        <v>740</v>
      </c>
      <c r="L907" s="251" t="s">
        <v>542</v>
      </c>
      <c r="M907" s="251" t="s">
        <v>543</v>
      </c>
      <c r="N907" s="251" t="s">
        <v>544</v>
      </c>
      <c r="O907" s="251" t="s">
        <v>622</v>
      </c>
      <c r="P907" s="251" t="s">
        <v>741</v>
      </c>
      <c r="Q907" s="251" t="s">
        <v>709</v>
      </c>
      <c r="R907" s="251">
        <v>8374</v>
      </c>
      <c r="S907" s="251" t="s">
        <v>679</v>
      </c>
      <c r="T907" s="251" t="s">
        <v>755</v>
      </c>
      <c r="U907" s="251" t="s">
        <v>756</v>
      </c>
      <c r="V907" s="251" t="s">
        <v>38</v>
      </c>
      <c r="W907" s="251" t="s">
        <v>550</v>
      </c>
      <c r="X907" s="251" t="s">
        <v>551</v>
      </c>
      <c r="Y907" s="251" t="s">
        <v>552</v>
      </c>
      <c r="Z907" s="251" t="s">
        <v>564</v>
      </c>
      <c r="AA907" s="251" t="s">
        <v>587</v>
      </c>
      <c r="AB907" s="251" t="s">
        <v>624</v>
      </c>
      <c r="AC907" s="251" t="s">
        <v>746</v>
      </c>
      <c r="AD907" s="251" t="s">
        <v>747</v>
      </c>
      <c r="AE907" s="255">
        <v>12710</v>
      </c>
      <c r="AF907" s="251" t="str">
        <f t="shared" si="45"/>
        <v>5.</v>
      </c>
      <c r="AG907" s="251" t="str">
        <f t="shared" si="45"/>
        <v>2.</v>
      </c>
      <c r="AH907" s="251" t="str">
        <f t="shared" si="45"/>
        <v>3.</v>
      </c>
      <c r="AI907" s="251" t="str">
        <f t="shared" si="44"/>
        <v>1.</v>
      </c>
      <c r="AJ907" s="251" t="str">
        <f t="shared" si="44"/>
        <v>5.</v>
      </c>
      <c r="AK907" s="251" t="str">
        <f t="shared" si="44"/>
        <v>3.</v>
      </c>
      <c r="AL907" s="251" t="str">
        <f t="shared" si="44"/>
        <v>1.</v>
      </c>
      <c r="AM907" s="251" t="str">
        <f t="shared" si="46"/>
        <v>2.3.1.5.3.1.</v>
      </c>
    </row>
    <row r="908" spans="1:39">
      <c r="A908" s="251">
        <v>2022</v>
      </c>
      <c r="B908" s="251" t="s">
        <v>533</v>
      </c>
      <c r="C908" s="251" t="s">
        <v>534</v>
      </c>
      <c r="D908" s="251" t="s">
        <v>535</v>
      </c>
      <c r="E908" s="251" t="s">
        <v>536</v>
      </c>
      <c r="F908" s="251" t="s">
        <v>491</v>
      </c>
      <c r="G908" s="251" t="s">
        <v>537</v>
      </c>
      <c r="H908" s="251" t="s">
        <v>538</v>
      </c>
      <c r="I908" s="251" t="s">
        <v>739</v>
      </c>
      <c r="J908" s="251" t="s">
        <v>540</v>
      </c>
      <c r="K908" s="251" t="s">
        <v>740</v>
      </c>
      <c r="L908" s="251" t="s">
        <v>542</v>
      </c>
      <c r="M908" s="251" t="s">
        <v>543</v>
      </c>
      <c r="N908" s="251" t="s">
        <v>544</v>
      </c>
      <c r="O908" s="251" t="s">
        <v>622</v>
      </c>
      <c r="P908" s="251" t="s">
        <v>741</v>
      </c>
      <c r="Q908" s="251" t="s">
        <v>709</v>
      </c>
      <c r="R908" s="251">
        <v>8374</v>
      </c>
      <c r="S908" s="251" t="s">
        <v>679</v>
      </c>
      <c r="T908" s="251" t="s">
        <v>755</v>
      </c>
      <c r="U908" s="251" t="s">
        <v>756</v>
      </c>
      <c r="V908" s="251" t="s">
        <v>38</v>
      </c>
      <c r="W908" s="251" t="s">
        <v>550</v>
      </c>
      <c r="X908" s="251" t="s">
        <v>551</v>
      </c>
      <c r="Y908" s="251" t="s">
        <v>552</v>
      </c>
      <c r="Z908" s="251" t="s">
        <v>564</v>
      </c>
      <c r="AA908" s="251" t="s">
        <v>587</v>
      </c>
      <c r="AB908" s="251" t="s">
        <v>624</v>
      </c>
      <c r="AC908" s="251" t="s">
        <v>748</v>
      </c>
      <c r="AD908" s="251" t="s">
        <v>748</v>
      </c>
      <c r="AE908" s="255">
        <v>1612</v>
      </c>
      <c r="AF908" s="251" t="str">
        <f t="shared" si="45"/>
        <v>5.</v>
      </c>
      <c r="AG908" s="251" t="str">
        <f t="shared" si="45"/>
        <v>2.</v>
      </c>
      <c r="AH908" s="251" t="str">
        <f t="shared" si="45"/>
        <v>3.</v>
      </c>
      <c r="AI908" s="251" t="str">
        <f t="shared" si="44"/>
        <v>1.</v>
      </c>
      <c r="AJ908" s="251" t="str">
        <f t="shared" si="44"/>
        <v>5.</v>
      </c>
      <c r="AK908" s="251" t="str">
        <f t="shared" si="44"/>
        <v>99</v>
      </c>
      <c r="AL908" s="251" t="str">
        <f t="shared" si="44"/>
        <v>99</v>
      </c>
      <c r="AM908" s="251" t="str">
        <f t="shared" si="46"/>
        <v>2.3.1.5.9999</v>
      </c>
    </row>
    <row r="909" spans="1:39">
      <c r="A909" s="251">
        <v>2022</v>
      </c>
      <c r="B909" s="251" t="s">
        <v>533</v>
      </c>
      <c r="C909" s="251" t="s">
        <v>534</v>
      </c>
      <c r="D909" s="251" t="s">
        <v>535</v>
      </c>
      <c r="E909" s="251" t="s">
        <v>536</v>
      </c>
      <c r="F909" s="251" t="s">
        <v>491</v>
      </c>
      <c r="G909" s="251" t="s">
        <v>537</v>
      </c>
      <c r="H909" s="251" t="s">
        <v>538</v>
      </c>
      <c r="I909" s="251" t="s">
        <v>739</v>
      </c>
      <c r="J909" s="251" t="s">
        <v>540</v>
      </c>
      <c r="K909" s="251" t="s">
        <v>740</v>
      </c>
      <c r="L909" s="251" t="s">
        <v>542</v>
      </c>
      <c r="M909" s="251" t="s">
        <v>543</v>
      </c>
      <c r="N909" s="251" t="s">
        <v>544</v>
      </c>
      <c r="O909" s="251" t="s">
        <v>622</v>
      </c>
      <c r="P909" s="251" t="s">
        <v>741</v>
      </c>
      <c r="Q909" s="251" t="s">
        <v>709</v>
      </c>
      <c r="R909" s="251">
        <v>8374</v>
      </c>
      <c r="S909" s="251" t="s">
        <v>679</v>
      </c>
      <c r="T909" s="251" t="s">
        <v>755</v>
      </c>
      <c r="U909" s="251" t="s">
        <v>756</v>
      </c>
      <c r="V909" s="251" t="s">
        <v>38</v>
      </c>
      <c r="W909" s="251" t="s">
        <v>550</v>
      </c>
      <c r="X909" s="251" t="s">
        <v>551</v>
      </c>
      <c r="Y909" s="251" t="s">
        <v>552</v>
      </c>
      <c r="Z909" s="251" t="s">
        <v>564</v>
      </c>
      <c r="AA909" s="251" t="s">
        <v>587</v>
      </c>
      <c r="AB909" s="251" t="s">
        <v>723</v>
      </c>
      <c r="AC909" s="251" t="s">
        <v>626</v>
      </c>
      <c r="AD909" s="251" t="s">
        <v>749</v>
      </c>
      <c r="AE909" s="255">
        <v>1623</v>
      </c>
      <c r="AF909" s="251" t="str">
        <f t="shared" si="45"/>
        <v>5.</v>
      </c>
      <c r="AG909" s="251" t="str">
        <f t="shared" si="45"/>
        <v>2.</v>
      </c>
      <c r="AH909" s="251" t="str">
        <f t="shared" si="45"/>
        <v>3.</v>
      </c>
      <c r="AI909" s="251" t="str">
        <f t="shared" si="44"/>
        <v>1.</v>
      </c>
      <c r="AJ909" s="251" t="str">
        <f t="shared" si="44"/>
        <v>6.</v>
      </c>
      <c r="AK909" s="251" t="str">
        <f t="shared" si="44"/>
        <v>1.</v>
      </c>
      <c r="AL909" s="251" t="str">
        <f t="shared" si="44"/>
        <v>4.</v>
      </c>
      <c r="AM909" s="251" t="str">
        <f t="shared" si="46"/>
        <v>2.3.1.6.1.4.</v>
      </c>
    </row>
    <row r="910" spans="1:39">
      <c r="A910" s="251">
        <v>2022</v>
      </c>
      <c r="B910" s="251" t="s">
        <v>533</v>
      </c>
      <c r="C910" s="251" t="s">
        <v>534</v>
      </c>
      <c r="D910" s="251" t="s">
        <v>535</v>
      </c>
      <c r="E910" s="251" t="s">
        <v>536</v>
      </c>
      <c r="F910" s="251" t="s">
        <v>491</v>
      </c>
      <c r="G910" s="251" t="s">
        <v>537</v>
      </c>
      <c r="H910" s="251" t="s">
        <v>538</v>
      </c>
      <c r="I910" s="251" t="s">
        <v>739</v>
      </c>
      <c r="J910" s="251" t="s">
        <v>540</v>
      </c>
      <c r="K910" s="251" t="s">
        <v>740</v>
      </c>
      <c r="L910" s="251" t="s">
        <v>542</v>
      </c>
      <c r="M910" s="251" t="s">
        <v>543</v>
      </c>
      <c r="N910" s="251" t="s">
        <v>544</v>
      </c>
      <c r="O910" s="251" t="s">
        <v>622</v>
      </c>
      <c r="P910" s="251" t="s">
        <v>741</v>
      </c>
      <c r="Q910" s="251" t="s">
        <v>709</v>
      </c>
      <c r="R910" s="251">
        <v>8374</v>
      </c>
      <c r="S910" s="251" t="s">
        <v>679</v>
      </c>
      <c r="T910" s="251" t="s">
        <v>755</v>
      </c>
      <c r="U910" s="251" t="s">
        <v>756</v>
      </c>
      <c r="V910" s="251" t="s">
        <v>38</v>
      </c>
      <c r="W910" s="251" t="s">
        <v>550</v>
      </c>
      <c r="X910" s="251" t="s">
        <v>551</v>
      </c>
      <c r="Y910" s="251" t="s">
        <v>552</v>
      </c>
      <c r="Z910" s="251" t="s">
        <v>564</v>
      </c>
      <c r="AA910" s="251" t="s">
        <v>587</v>
      </c>
      <c r="AB910" s="251" t="s">
        <v>648</v>
      </c>
      <c r="AC910" s="251" t="s">
        <v>649</v>
      </c>
      <c r="AD910" s="251" t="s">
        <v>650</v>
      </c>
      <c r="AE910" s="255">
        <v>7560</v>
      </c>
      <c r="AF910" s="251" t="str">
        <f t="shared" si="45"/>
        <v>5.</v>
      </c>
      <c r="AG910" s="251" t="str">
        <f t="shared" si="45"/>
        <v>2.</v>
      </c>
      <c r="AH910" s="251" t="str">
        <f t="shared" si="45"/>
        <v>3.</v>
      </c>
      <c r="AI910" s="251" t="str">
        <f t="shared" si="44"/>
        <v>1.</v>
      </c>
      <c r="AJ910" s="251" t="str">
        <f t="shared" si="44"/>
        <v>8.</v>
      </c>
      <c r="AK910" s="251" t="str">
        <f t="shared" si="44"/>
        <v>2.</v>
      </c>
      <c r="AL910" s="251" t="str">
        <f t="shared" si="44"/>
        <v>1.</v>
      </c>
      <c r="AM910" s="251" t="str">
        <f t="shared" si="46"/>
        <v>2.3.1.8.2.1.</v>
      </c>
    </row>
    <row r="911" spans="1:39">
      <c r="A911" s="251">
        <v>2022</v>
      </c>
      <c r="B911" s="251" t="s">
        <v>533</v>
      </c>
      <c r="C911" s="251" t="s">
        <v>534</v>
      </c>
      <c r="D911" s="251" t="s">
        <v>535</v>
      </c>
      <c r="E911" s="251" t="s">
        <v>536</v>
      </c>
      <c r="F911" s="251" t="s">
        <v>491</v>
      </c>
      <c r="G911" s="251" t="s">
        <v>537</v>
      </c>
      <c r="H911" s="251" t="s">
        <v>538</v>
      </c>
      <c r="I911" s="251" t="s">
        <v>739</v>
      </c>
      <c r="J911" s="251" t="s">
        <v>540</v>
      </c>
      <c r="K911" s="251" t="s">
        <v>740</v>
      </c>
      <c r="L911" s="251" t="s">
        <v>542</v>
      </c>
      <c r="M911" s="251" t="s">
        <v>543</v>
      </c>
      <c r="N911" s="251" t="s">
        <v>544</v>
      </c>
      <c r="O911" s="251" t="s">
        <v>622</v>
      </c>
      <c r="P911" s="251" t="s">
        <v>741</v>
      </c>
      <c r="Q911" s="251" t="s">
        <v>709</v>
      </c>
      <c r="R911" s="251">
        <v>8374</v>
      </c>
      <c r="S911" s="251" t="s">
        <v>679</v>
      </c>
      <c r="T911" s="251" t="s">
        <v>755</v>
      </c>
      <c r="U911" s="251" t="s">
        <v>756</v>
      </c>
      <c r="V911" s="251" t="s">
        <v>38</v>
      </c>
      <c r="W911" s="251" t="s">
        <v>550</v>
      </c>
      <c r="X911" s="251" t="s">
        <v>551</v>
      </c>
      <c r="Y911" s="251" t="s">
        <v>552</v>
      </c>
      <c r="Z911" s="251" t="s">
        <v>564</v>
      </c>
      <c r="AA911" s="251" t="s">
        <v>587</v>
      </c>
      <c r="AB911" s="251" t="s">
        <v>591</v>
      </c>
      <c r="AC911" s="251" t="s">
        <v>592</v>
      </c>
      <c r="AD911" s="251" t="s">
        <v>593</v>
      </c>
      <c r="AE911" s="255">
        <v>5404</v>
      </c>
      <c r="AF911" s="251" t="str">
        <f t="shared" si="45"/>
        <v>5.</v>
      </c>
      <c r="AG911" s="251" t="str">
        <f t="shared" si="45"/>
        <v>2.</v>
      </c>
      <c r="AH911" s="251" t="str">
        <f t="shared" si="45"/>
        <v>3.</v>
      </c>
      <c r="AI911" s="251" t="str">
        <f t="shared" si="44"/>
        <v>1.</v>
      </c>
      <c r="AJ911" s="251" t="str">
        <f t="shared" si="44"/>
        <v>99</v>
      </c>
      <c r="AK911" s="251" t="str">
        <f t="shared" si="44"/>
        <v>1.</v>
      </c>
      <c r="AL911" s="251" t="str">
        <f t="shared" si="44"/>
        <v>3.</v>
      </c>
      <c r="AM911" s="251" t="str">
        <f t="shared" si="46"/>
        <v>2.3.1.991.3.</v>
      </c>
    </row>
    <row r="912" spans="1:39">
      <c r="A912" s="251">
        <v>2022</v>
      </c>
      <c r="B912" s="251" t="s">
        <v>533</v>
      </c>
      <c r="C912" s="251" t="s">
        <v>534</v>
      </c>
      <c r="D912" s="251" t="s">
        <v>535</v>
      </c>
      <c r="E912" s="251" t="s">
        <v>536</v>
      </c>
      <c r="F912" s="251" t="s">
        <v>491</v>
      </c>
      <c r="G912" s="251" t="s">
        <v>537</v>
      </c>
      <c r="H912" s="251" t="s">
        <v>538</v>
      </c>
      <c r="I912" s="251" t="s">
        <v>739</v>
      </c>
      <c r="J912" s="251" t="s">
        <v>540</v>
      </c>
      <c r="K912" s="251" t="s">
        <v>740</v>
      </c>
      <c r="L912" s="251" t="s">
        <v>542</v>
      </c>
      <c r="M912" s="251" t="s">
        <v>543</v>
      </c>
      <c r="N912" s="251" t="s">
        <v>544</v>
      </c>
      <c r="O912" s="251" t="s">
        <v>622</v>
      </c>
      <c r="P912" s="251" t="s">
        <v>741</v>
      </c>
      <c r="Q912" s="251" t="s">
        <v>709</v>
      </c>
      <c r="R912" s="251">
        <v>8374</v>
      </c>
      <c r="S912" s="251" t="s">
        <v>679</v>
      </c>
      <c r="T912" s="251" t="s">
        <v>755</v>
      </c>
      <c r="U912" s="251" t="s">
        <v>756</v>
      </c>
      <c r="V912" s="251" t="s">
        <v>38</v>
      </c>
      <c r="W912" s="251" t="s">
        <v>550</v>
      </c>
      <c r="X912" s="251" t="s">
        <v>551</v>
      </c>
      <c r="Y912" s="251" t="s">
        <v>552</v>
      </c>
      <c r="Z912" s="251" t="s">
        <v>564</v>
      </c>
      <c r="AA912" s="251" t="s">
        <v>587</v>
      </c>
      <c r="AB912" s="251" t="s">
        <v>591</v>
      </c>
      <c r="AC912" s="251" t="s">
        <v>592</v>
      </c>
      <c r="AD912" s="251" t="s">
        <v>628</v>
      </c>
      <c r="AE912" s="255">
        <v>1365</v>
      </c>
      <c r="AF912" s="251" t="str">
        <f t="shared" si="45"/>
        <v>5.</v>
      </c>
      <c r="AG912" s="251" t="str">
        <f t="shared" si="45"/>
        <v>2.</v>
      </c>
      <c r="AH912" s="251" t="str">
        <f t="shared" si="45"/>
        <v>3.</v>
      </c>
      <c r="AI912" s="251" t="str">
        <f t="shared" si="44"/>
        <v>1.</v>
      </c>
      <c r="AJ912" s="251" t="str">
        <f t="shared" si="44"/>
        <v>99</v>
      </c>
      <c r="AK912" s="251" t="str">
        <f t="shared" si="44"/>
        <v>1.</v>
      </c>
      <c r="AL912" s="251" t="str">
        <f t="shared" si="44"/>
        <v>99</v>
      </c>
      <c r="AM912" s="251" t="str">
        <f t="shared" si="46"/>
        <v>2.3.1.991.99</v>
      </c>
    </row>
    <row r="913" spans="1:39">
      <c r="A913" s="251">
        <v>2022</v>
      </c>
      <c r="B913" s="251" t="s">
        <v>533</v>
      </c>
      <c r="C913" s="251" t="s">
        <v>534</v>
      </c>
      <c r="D913" s="251" t="s">
        <v>535</v>
      </c>
      <c r="E913" s="251" t="s">
        <v>536</v>
      </c>
      <c r="F913" s="251" t="s">
        <v>491</v>
      </c>
      <c r="G913" s="251" t="s">
        <v>537</v>
      </c>
      <c r="H913" s="251" t="s">
        <v>538</v>
      </c>
      <c r="I913" s="251" t="s">
        <v>739</v>
      </c>
      <c r="J913" s="251" t="s">
        <v>540</v>
      </c>
      <c r="K913" s="251" t="s">
        <v>740</v>
      </c>
      <c r="L913" s="251" t="s">
        <v>542</v>
      </c>
      <c r="M913" s="251" t="s">
        <v>543</v>
      </c>
      <c r="N913" s="251" t="s">
        <v>544</v>
      </c>
      <c r="O913" s="251" t="s">
        <v>622</v>
      </c>
      <c r="P913" s="251" t="s">
        <v>741</v>
      </c>
      <c r="Q913" s="251" t="s">
        <v>709</v>
      </c>
      <c r="R913" s="251">
        <v>8374</v>
      </c>
      <c r="S913" s="251" t="s">
        <v>679</v>
      </c>
      <c r="T913" s="251" t="s">
        <v>755</v>
      </c>
      <c r="U913" s="251" t="s">
        <v>756</v>
      </c>
      <c r="V913" s="251" t="s">
        <v>38</v>
      </c>
      <c r="W913" s="251" t="s">
        <v>550</v>
      </c>
      <c r="X913" s="251" t="s">
        <v>551</v>
      </c>
      <c r="Y913" s="251" t="s">
        <v>552</v>
      </c>
      <c r="Z913" s="251" t="s">
        <v>564</v>
      </c>
      <c r="AA913" s="251" t="s">
        <v>565</v>
      </c>
      <c r="AB913" s="251" t="s">
        <v>594</v>
      </c>
      <c r="AC913" s="251" t="s">
        <v>595</v>
      </c>
      <c r="AD913" s="251" t="s">
        <v>642</v>
      </c>
      <c r="AE913" s="255">
        <v>1050</v>
      </c>
      <c r="AF913" s="251" t="str">
        <f t="shared" si="45"/>
        <v>5.</v>
      </c>
      <c r="AG913" s="251" t="str">
        <f t="shared" si="45"/>
        <v>2.</v>
      </c>
      <c r="AH913" s="251" t="str">
        <f t="shared" si="45"/>
        <v>3.</v>
      </c>
      <c r="AI913" s="251" t="str">
        <f t="shared" si="44"/>
        <v>2.</v>
      </c>
      <c r="AJ913" s="251" t="str">
        <f t="shared" si="44"/>
        <v>1.</v>
      </c>
      <c r="AK913" s="251" t="str">
        <f t="shared" si="44"/>
        <v>2.</v>
      </c>
      <c r="AL913" s="251" t="str">
        <f t="shared" si="44"/>
        <v>1.</v>
      </c>
      <c r="AM913" s="251" t="str">
        <f t="shared" si="46"/>
        <v>2.3.2.1.2.1.</v>
      </c>
    </row>
    <row r="914" spans="1:39">
      <c r="A914" s="251">
        <v>2022</v>
      </c>
      <c r="B914" s="251" t="s">
        <v>533</v>
      </c>
      <c r="C914" s="251" t="s">
        <v>534</v>
      </c>
      <c r="D914" s="251" t="s">
        <v>535</v>
      </c>
      <c r="E914" s="251" t="s">
        <v>536</v>
      </c>
      <c r="F914" s="251" t="s">
        <v>491</v>
      </c>
      <c r="G914" s="251" t="s">
        <v>537</v>
      </c>
      <c r="H914" s="251" t="s">
        <v>538</v>
      </c>
      <c r="I914" s="251" t="s">
        <v>739</v>
      </c>
      <c r="J914" s="251" t="s">
        <v>540</v>
      </c>
      <c r="K914" s="251" t="s">
        <v>740</v>
      </c>
      <c r="L914" s="251" t="s">
        <v>542</v>
      </c>
      <c r="M914" s="251" t="s">
        <v>543</v>
      </c>
      <c r="N914" s="251" t="s">
        <v>544</v>
      </c>
      <c r="O914" s="251" t="s">
        <v>622</v>
      </c>
      <c r="P914" s="251" t="s">
        <v>741</v>
      </c>
      <c r="Q914" s="251" t="s">
        <v>709</v>
      </c>
      <c r="R914" s="251">
        <v>8374</v>
      </c>
      <c r="S914" s="251" t="s">
        <v>679</v>
      </c>
      <c r="T914" s="251" t="s">
        <v>755</v>
      </c>
      <c r="U914" s="251" t="s">
        <v>756</v>
      </c>
      <c r="V914" s="251" t="s">
        <v>38</v>
      </c>
      <c r="W914" s="251" t="s">
        <v>550</v>
      </c>
      <c r="X914" s="251" t="s">
        <v>551</v>
      </c>
      <c r="Y914" s="251" t="s">
        <v>552</v>
      </c>
      <c r="Z914" s="251" t="s">
        <v>564</v>
      </c>
      <c r="AA914" s="251" t="s">
        <v>565</v>
      </c>
      <c r="AB914" s="251" t="s">
        <v>594</v>
      </c>
      <c r="AC914" s="251" t="s">
        <v>595</v>
      </c>
      <c r="AD914" s="251" t="s">
        <v>643</v>
      </c>
      <c r="AE914" s="255">
        <v>2400</v>
      </c>
      <c r="AF914" s="251" t="str">
        <f t="shared" si="45"/>
        <v>5.</v>
      </c>
      <c r="AG914" s="251" t="str">
        <f t="shared" si="45"/>
        <v>2.</v>
      </c>
      <c r="AH914" s="251" t="str">
        <f t="shared" si="45"/>
        <v>3.</v>
      </c>
      <c r="AI914" s="251" t="str">
        <f t="shared" si="44"/>
        <v>2.</v>
      </c>
      <c r="AJ914" s="251" t="str">
        <f t="shared" si="44"/>
        <v>1.</v>
      </c>
      <c r="AK914" s="251" t="str">
        <f t="shared" si="44"/>
        <v>2.</v>
      </c>
      <c r="AL914" s="251" t="str">
        <f t="shared" si="44"/>
        <v>2.</v>
      </c>
      <c r="AM914" s="251" t="str">
        <f t="shared" si="46"/>
        <v>2.3.2.1.2.2.</v>
      </c>
    </row>
    <row r="915" spans="1:39">
      <c r="A915" s="251">
        <v>2022</v>
      </c>
      <c r="B915" s="251" t="s">
        <v>533</v>
      </c>
      <c r="C915" s="251" t="s">
        <v>534</v>
      </c>
      <c r="D915" s="251" t="s">
        <v>535</v>
      </c>
      <c r="E915" s="251" t="s">
        <v>536</v>
      </c>
      <c r="F915" s="251" t="s">
        <v>491</v>
      </c>
      <c r="G915" s="251" t="s">
        <v>537</v>
      </c>
      <c r="H915" s="251" t="s">
        <v>538</v>
      </c>
      <c r="I915" s="251" t="s">
        <v>739</v>
      </c>
      <c r="J915" s="251" t="s">
        <v>540</v>
      </c>
      <c r="K915" s="251" t="s">
        <v>740</v>
      </c>
      <c r="L915" s="251" t="s">
        <v>542</v>
      </c>
      <c r="M915" s="251" t="s">
        <v>543</v>
      </c>
      <c r="N915" s="251" t="s">
        <v>544</v>
      </c>
      <c r="O915" s="251" t="s">
        <v>622</v>
      </c>
      <c r="P915" s="251" t="s">
        <v>741</v>
      </c>
      <c r="Q915" s="251" t="s">
        <v>709</v>
      </c>
      <c r="R915" s="251">
        <v>8374</v>
      </c>
      <c r="S915" s="251" t="s">
        <v>679</v>
      </c>
      <c r="T915" s="251" t="s">
        <v>755</v>
      </c>
      <c r="U915" s="251" t="s">
        <v>756</v>
      </c>
      <c r="V915" s="251" t="s">
        <v>38</v>
      </c>
      <c r="W915" s="251" t="s">
        <v>550</v>
      </c>
      <c r="X915" s="251" t="s">
        <v>551</v>
      </c>
      <c r="Y915" s="251" t="s">
        <v>552</v>
      </c>
      <c r="Z915" s="251" t="s">
        <v>564</v>
      </c>
      <c r="AA915" s="251" t="s">
        <v>565</v>
      </c>
      <c r="AB915" s="251" t="s">
        <v>594</v>
      </c>
      <c r="AC915" s="251" t="s">
        <v>595</v>
      </c>
      <c r="AD915" s="251" t="s">
        <v>596</v>
      </c>
      <c r="AE915" s="255">
        <v>4608</v>
      </c>
      <c r="AF915" s="251" t="str">
        <f t="shared" si="45"/>
        <v>5.</v>
      </c>
      <c r="AG915" s="251" t="str">
        <f t="shared" si="45"/>
        <v>2.</v>
      </c>
      <c r="AH915" s="251" t="str">
        <f t="shared" si="45"/>
        <v>3.</v>
      </c>
      <c r="AI915" s="251" t="str">
        <f t="shared" si="44"/>
        <v>2.</v>
      </c>
      <c r="AJ915" s="251" t="str">
        <f t="shared" si="44"/>
        <v>1.</v>
      </c>
      <c r="AK915" s="251" t="str">
        <f t="shared" si="44"/>
        <v>2.</v>
      </c>
      <c r="AL915" s="251" t="str">
        <f t="shared" si="44"/>
        <v>99</v>
      </c>
      <c r="AM915" s="251" t="str">
        <f t="shared" si="46"/>
        <v>2.3.2.1.2.99</v>
      </c>
    </row>
    <row r="916" spans="1:39">
      <c r="A916" s="251">
        <v>2022</v>
      </c>
      <c r="B916" s="251" t="s">
        <v>533</v>
      </c>
      <c r="C916" s="251" t="s">
        <v>534</v>
      </c>
      <c r="D916" s="251" t="s">
        <v>535</v>
      </c>
      <c r="E916" s="251" t="s">
        <v>536</v>
      </c>
      <c r="F916" s="251" t="s">
        <v>491</v>
      </c>
      <c r="G916" s="251" t="s">
        <v>537</v>
      </c>
      <c r="H916" s="251" t="s">
        <v>538</v>
      </c>
      <c r="I916" s="251" t="s">
        <v>739</v>
      </c>
      <c r="J916" s="251" t="s">
        <v>540</v>
      </c>
      <c r="K916" s="251" t="s">
        <v>740</v>
      </c>
      <c r="L916" s="251" t="s">
        <v>542</v>
      </c>
      <c r="M916" s="251" t="s">
        <v>543</v>
      </c>
      <c r="N916" s="251" t="s">
        <v>544</v>
      </c>
      <c r="O916" s="251" t="s">
        <v>622</v>
      </c>
      <c r="P916" s="251" t="s">
        <v>741</v>
      </c>
      <c r="Q916" s="251" t="s">
        <v>709</v>
      </c>
      <c r="R916" s="251">
        <v>8374</v>
      </c>
      <c r="S916" s="251" t="s">
        <v>679</v>
      </c>
      <c r="T916" s="251" t="s">
        <v>755</v>
      </c>
      <c r="U916" s="251" t="s">
        <v>756</v>
      </c>
      <c r="V916" s="251" t="s">
        <v>38</v>
      </c>
      <c r="W916" s="251" t="s">
        <v>550</v>
      </c>
      <c r="X916" s="251" t="s">
        <v>551</v>
      </c>
      <c r="Y916" s="251" t="s">
        <v>552</v>
      </c>
      <c r="Z916" s="251" t="s">
        <v>564</v>
      </c>
      <c r="AA916" s="251" t="s">
        <v>565</v>
      </c>
      <c r="AB916" s="251" t="s">
        <v>566</v>
      </c>
      <c r="AC916" s="251" t="s">
        <v>567</v>
      </c>
      <c r="AD916" s="251" t="s">
        <v>568</v>
      </c>
      <c r="AE916" s="255">
        <v>48240</v>
      </c>
      <c r="AF916" s="251" t="str">
        <f t="shared" si="45"/>
        <v>5.</v>
      </c>
      <c r="AG916" s="251" t="str">
        <f t="shared" si="45"/>
        <v>2.</v>
      </c>
      <c r="AH916" s="251" t="str">
        <f t="shared" si="45"/>
        <v>3.</v>
      </c>
      <c r="AI916" s="251" t="str">
        <f t="shared" si="44"/>
        <v>2.</v>
      </c>
      <c r="AJ916" s="251" t="str">
        <f t="shared" si="44"/>
        <v>2.</v>
      </c>
      <c r="AK916" s="251" t="str">
        <f t="shared" si="44"/>
        <v>3.</v>
      </c>
      <c r="AL916" s="251" t="str">
        <f t="shared" si="44"/>
        <v>1.</v>
      </c>
      <c r="AM916" s="251" t="str">
        <f t="shared" si="46"/>
        <v>2.3.2.2.3.1.</v>
      </c>
    </row>
    <row r="917" spans="1:39">
      <c r="A917" s="251">
        <v>2022</v>
      </c>
      <c r="B917" s="251" t="s">
        <v>533</v>
      </c>
      <c r="C917" s="251" t="s">
        <v>534</v>
      </c>
      <c r="D917" s="251" t="s">
        <v>535</v>
      </c>
      <c r="E917" s="251" t="s">
        <v>536</v>
      </c>
      <c r="F917" s="251" t="s">
        <v>491</v>
      </c>
      <c r="G917" s="251" t="s">
        <v>537</v>
      </c>
      <c r="H917" s="251" t="s">
        <v>538</v>
      </c>
      <c r="I917" s="251" t="s">
        <v>739</v>
      </c>
      <c r="J917" s="251" t="s">
        <v>540</v>
      </c>
      <c r="K917" s="251" t="s">
        <v>740</v>
      </c>
      <c r="L917" s="251" t="s">
        <v>542</v>
      </c>
      <c r="M917" s="251" t="s">
        <v>543</v>
      </c>
      <c r="N917" s="251" t="s">
        <v>544</v>
      </c>
      <c r="O917" s="251" t="s">
        <v>622</v>
      </c>
      <c r="P917" s="251" t="s">
        <v>741</v>
      </c>
      <c r="Q917" s="251" t="s">
        <v>709</v>
      </c>
      <c r="R917" s="251">
        <v>8374</v>
      </c>
      <c r="S917" s="251" t="s">
        <v>679</v>
      </c>
      <c r="T917" s="251" t="s">
        <v>755</v>
      </c>
      <c r="U917" s="251" t="s">
        <v>756</v>
      </c>
      <c r="V917" s="251" t="s">
        <v>38</v>
      </c>
      <c r="W917" s="251" t="s">
        <v>550</v>
      </c>
      <c r="X917" s="251" t="s">
        <v>551</v>
      </c>
      <c r="Y917" s="251" t="s">
        <v>552</v>
      </c>
      <c r="Z917" s="251" t="s">
        <v>564</v>
      </c>
      <c r="AA917" s="251" t="s">
        <v>565</v>
      </c>
      <c r="AB917" s="251" t="s">
        <v>604</v>
      </c>
      <c r="AC917" s="251" t="s">
        <v>750</v>
      </c>
      <c r="AD917" s="251" t="s">
        <v>751</v>
      </c>
      <c r="AE917" s="255">
        <v>4200</v>
      </c>
      <c r="AF917" s="251" t="str">
        <f t="shared" si="45"/>
        <v>5.</v>
      </c>
      <c r="AG917" s="251" t="str">
        <f t="shared" si="45"/>
        <v>2.</v>
      </c>
      <c r="AH917" s="251" t="str">
        <f t="shared" si="45"/>
        <v>3.</v>
      </c>
      <c r="AI917" s="251" t="str">
        <f t="shared" si="44"/>
        <v>2.</v>
      </c>
      <c r="AJ917" s="251" t="str">
        <f t="shared" si="44"/>
        <v>4.</v>
      </c>
      <c r="AK917" s="251" t="str">
        <f t="shared" si="44"/>
        <v>2.</v>
      </c>
      <c r="AL917" s="251" t="str">
        <f t="shared" si="44"/>
        <v>1.</v>
      </c>
      <c r="AM917" s="251" t="str">
        <f t="shared" si="46"/>
        <v>2.3.2.4.2.1.</v>
      </c>
    </row>
    <row r="918" spans="1:39">
      <c r="A918" s="251">
        <v>2022</v>
      </c>
      <c r="B918" s="251" t="s">
        <v>533</v>
      </c>
      <c r="C918" s="251" t="s">
        <v>534</v>
      </c>
      <c r="D918" s="251" t="s">
        <v>535</v>
      </c>
      <c r="E918" s="251" t="s">
        <v>536</v>
      </c>
      <c r="F918" s="251" t="s">
        <v>491</v>
      </c>
      <c r="G918" s="251" t="s">
        <v>537</v>
      </c>
      <c r="H918" s="251" t="s">
        <v>538</v>
      </c>
      <c r="I918" s="251" t="s">
        <v>739</v>
      </c>
      <c r="J918" s="251" t="s">
        <v>540</v>
      </c>
      <c r="K918" s="251" t="s">
        <v>740</v>
      </c>
      <c r="L918" s="251" t="s">
        <v>542</v>
      </c>
      <c r="M918" s="251" t="s">
        <v>543</v>
      </c>
      <c r="N918" s="251" t="s">
        <v>544</v>
      </c>
      <c r="O918" s="251" t="s">
        <v>622</v>
      </c>
      <c r="P918" s="251" t="s">
        <v>741</v>
      </c>
      <c r="Q918" s="251" t="s">
        <v>709</v>
      </c>
      <c r="R918" s="251">
        <v>8374</v>
      </c>
      <c r="S918" s="251" t="s">
        <v>679</v>
      </c>
      <c r="T918" s="251" t="s">
        <v>755</v>
      </c>
      <c r="U918" s="251" t="s">
        <v>756</v>
      </c>
      <c r="V918" s="251" t="s">
        <v>38</v>
      </c>
      <c r="W918" s="251" t="s">
        <v>550</v>
      </c>
      <c r="X918" s="251" t="s">
        <v>551</v>
      </c>
      <c r="Y918" s="251" t="s">
        <v>552</v>
      </c>
      <c r="Z918" s="251" t="s">
        <v>564</v>
      </c>
      <c r="AA918" s="251" t="s">
        <v>565</v>
      </c>
      <c r="AB918" s="251" t="s">
        <v>604</v>
      </c>
      <c r="AC918" s="251" t="s">
        <v>752</v>
      </c>
      <c r="AD918" s="251" t="s">
        <v>753</v>
      </c>
      <c r="AE918" s="255">
        <v>4500</v>
      </c>
      <c r="AF918" s="251" t="str">
        <f t="shared" si="45"/>
        <v>5.</v>
      </c>
      <c r="AG918" s="251" t="str">
        <f t="shared" si="45"/>
        <v>2.</v>
      </c>
      <c r="AH918" s="251" t="str">
        <f t="shared" si="45"/>
        <v>3.</v>
      </c>
      <c r="AI918" s="251" t="str">
        <f t="shared" si="44"/>
        <v>2.</v>
      </c>
      <c r="AJ918" s="251" t="str">
        <f t="shared" si="44"/>
        <v>4.</v>
      </c>
      <c r="AK918" s="251" t="str">
        <f t="shared" si="44"/>
        <v>6.</v>
      </c>
      <c r="AL918" s="251" t="str">
        <f t="shared" si="44"/>
        <v>1.</v>
      </c>
      <c r="AM918" s="251" t="str">
        <f t="shared" si="46"/>
        <v>2.3.2.4.6.1.</v>
      </c>
    </row>
    <row r="919" spans="1:39">
      <c r="A919" s="251">
        <v>2022</v>
      </c>
      <c r="B919" s="251" t="s">
        <v>533</v>
      </c>
      <c r="C919" s="251" t="s">
        <v>534</v>
      </c>
      <c r="D919" s="251" t="s">
        <v>535</v>
      </c>
      <c r="E919" s="251" t="s">
        <v>536</v>
      </c>
      <c r="F919" s="251" t="s">
        <v>491</v>
      </c>
      <c r="G919" s="251" t="s">
        <v>537</v>
      </c>
      <c r="H919" s="251" t="s">
        <v>538</v>
      </c>
      <c r="I919" s="251" t="s">
        <v>739</v>
      </c>
      <c r="J919" s="251" t="s">
        <v>540</v>
      </c>
      <c r="K919" s="251" t="s">
        <v>740</v>
      </c>
      <c r="L919" s="251" t="s">
        <v>542</v>
      </c>
      <c r="M919" s="251" t="s">
        <v>543</v>
      </c>
      <c r="N919" s="251" t="s">
        <v>544</v>
      </c>
      <c r="O919" s="251" t="s">
        <v>622</v>
      </c>
      <c r="P919" s="251" t="s">
        <v>741</v>
      </c>
      <c r="Q919" s="251" t="s">
        <v>709</v>
      </c>
      <c r="R919" s="251">
        <v>8374</v>
      </c>
      <c r="S919" s="251" t="s">
        <v>679</v>
      </c>
      <c r="T919" s="251" t="s">
        <v>755</v>
      </c>
      <c r="U919" s="251" t="s">
        <v>756</v>
      </c>
      <c r="V919" s="251" t="s">
        <v>38</v>
      </c>
      <c r="W919" s="251" t="s">
        <v>550</v>
      </c>
      <c r="X919" s="251" t="s">
        <v>551</v>
      </c>
      <c r="Y919" s="251" t="s">
        <v>552</v>
      </c>
      <c r="Z919" s="251" t="s">
        <v>564</v>
      </c>
      <c r="AA919" s="251" t="s">
        <v>565</v>
      </c>
      <c r="AB919" s="251" t="s">
        <v>575</v>
      </c>
      <c r="AC919" s="251" t="s">
        <v>576</v>
      </c>
      <c r="AD919" s="251" t="s">
        <v>577</v>
      </c>
      <c r="AE919" s="255">
        <v>3299</v>
      </c>
      <c r="AF919" s="251" t="str">
        <f t="shared" si="45"/>
        <v>5.</v>
      </c>
      <c r="AG919" s="251" t="str">
        <f t="shared" si="45"/>
        <v>2.</v>
      </c>
      <c r="AH919" s="251" t="str">
        <f t="shared" si="45"/>
        <v>3.</v>
      </c>
      <c r="AI919" s="251" t="str">
        <f t="shared" si="44"/>
        <v>2.</v>
      </c>
      <c r="AJ919" s="251" t="str">
        <f t="shared" si="44"/>
        <v>6.</v>
      </c>
      <c r="AK919" s="251" t="str">
        <f t="shared" si="44"/>
        <v>3.</v>
      </c>
      <c r="AL919" s="251" t="str">
        <f t="shared" si="44"/>
        <v>4.</v>
      </c>
      <c r="AM919" s="251" t="str">
        <f t="shared" si="46"/>
        <v>2.3.2.6.3.4.</v>
      </c>
    </row>
    <row r="920" spans="1:39">
      <c r="A920" s="251">
        <v>2022</v>
      </c>
      <c r="B920" s="251" t="s">
        <v>533</v>
      </c>
      <c r="C920" s="251" t="s">
        <v>534</v>
      </c>
      <c r="D920" s="251" t="s">
        <v>535</v>
      </c>
      <c r="E920" s="251" t="s">
        <v>536</v>
      </c>
      <c r="F920" s="251" t="s">
        <v>491</v>
      </c>
      <c r="G920" s="251" t="s">
        <v>537</v>
      </c>
      <c r="H920" s="251" t="s">
        <v>538</v>
      </c>
      <c r="I920" s="251" t="s">
        <v>739</v>
      </c>
      <c r="J920" s="251" t="s">
        <v>540</v>
      </c>
      <c r="K920" s="251" t="s">
        <v>740</v>
      </c>
      <c r="L920" s="251" t="s">
        <v>542</v>
      </c>
      <c r="M920" s="251" t="s">
        <v>543</v>
      </c>
      <c r="N920" s="251" t="s">
        <v>544</v>
      </c>
      <c r="O920" s="251" t="s">
        <v>622</v>
      </c>
      <c r="P920" s="251" t="s">
        <v>741</v>
      </c>
      <c r="Q920" s="251" t="s">
        <v>709</v>
      </c>
      <c r="R920" s="251">
        <v>8374</v>
      </c>
      <c r="S920" s="251" t="s">
        <v>679</v>
      </c>
      <c r="T920" s="251" t="s">
        <v>755</v>
      </c>
      <c r="U920" s="251" t="s">
        <v>756</v>
      </c>
      <c r="V920" s="251" t="s">
        <v>38</v>
      </c>
      <c r="W920" s="251" t="s">
        <v>550</v>
      </c>
      <c r="X920" s="251" t="s">
        <v>551</v>
      </c>
      <c r="Y920" s="251" t="s">
        <v>552</v>
      </c>
      <c r="Z920" s="251" t="s">
        <v>564</v>
      </c>
      <c r="AA920" s="251" t="s">
        <v>565</v>
      </c>
      <c r="AB920" s="251" t="s">
        <v>578</v>
      </c>
      <c r="AC920" s="251" t="s">
        <v>579</v>
      </c>
      <c r="AD920" s="251" t="s">
        <v>754</v>
      </c>
      <c r="AE920" s="255">
        <v>1440</v>
      </c>
      <c r="AF920" s="251" t="str">
        <f t="shared" si="45"/>
        <v>5.</v>
      </c>
      <c r="AG920" s="251" t="str">
        <f t="shared" si="45"/>
        <v>2.</v>
      </c>
      <c r="AH920" s="251" t="str">
        <f t="shared" si="45"/>
        <v>3.</v>
      </c>
      <c r="AI920" s="251" t="str">
        <f t="shared" si="44"/>
        <v>2.</v>
      </c>
      <c r="AJ920" s="251" t="str">
        <f t="shared" si="44"/>
        <v>7.</v>
      </c>
      <c r="AK920" s="251" t="str">
        <f t="shared" si="44"/>
        <v>11</v>
      </c>
      <c r="AL920" s="251" t="str">
        <f t="shared" si="44"/>
        <v>2.</v>
      </c>
      <c r="AM920" s="251" t="str">
        <f t="shared" si="46"/>
        <v>2.3.2.7.112.</v>
      </c>
    </row>
    <row r="921" spans="1:39">
      <c r="A921" s="251">
        <v>2022</v>
      </c>
      <c r="B921" s="251" t="s">
        <v>533</v>
      </c>
      <c r="C921" s="251" t="s">
        <v>534</v>
      </c>
      <c r="D921" s="251" t="s">
        <v>535</v>
      </c>
      <c r="E921" s="251" t="s">
        <v>536</v>
      </c>
      <c r="F921" s="251" t="s">
        <v>491</v>
      </c>
      <c r="G921" s="251" t="s">
        <v>537</v>
      </c>
      <c r="H921" s="251" t="s">
        <v>538</v>
      </c>
      <c r="I921" s="251" t="s">
        <v>739</v>
      </c>
      <c r="J921" s="251" t="s">
        <v>540</v>
      </c>
      <c r="K921" s="251" t="s">
        <v>740</v>
      </c>
      <c r="L921" s="251" t="s">
        <v>542</v>
      </c>
      <c r="M921" s="251" t="s">
        <v>543</v>
      </c>
      <c r="N921" s="251" t="s">
        <v>544</v>
      </c>
      <c r="O921" s="251" t="s">
        <v>622</v>
      </c>
      <c r="P921" s="251" t="s">
        <v>741</v>
      </c>
      <c r="Q921" s="251" t="s">
        <v>709</v>
      </c>
      <c r="R921" s="251">
        <v>8374</v>
      </c>
      <c r="S921" s="251" t="s">
        <v>679</v>
      </c>
      <c r="T921" s="251" t="s">
        <v>755</v>
      </c>
      <c r="U921" s="251" t="s">
        <v>756</v>
      </c>
      <c r="V921" s="251" t="s">
        <v>38</v>
      </c>
      <c r="W921" s="251" t="s">
        <v>550</v>
      </c>
      <c r="X921" s="251" t="s">
        <v>551</v>
      </c>
      <c r="Y921" s="251" t="s">
        <v>552</v>
      </c>
      <c r="Z921" s="251" t="s">
        <v>564</v>
      </c>
      <c r="AA921" s="251" t="s">
        <v>565</v>
      </c>
      <c r="AB921" s="251" t="s">
        <v>578</v>
      </c>
      <c r="AC921" s="251" t="s">
        <v>579</v>
      </c>
      <c r="AD921" s="251" t="s">
        <v>580</v>
      </c>
      <c r="AE921" s="255">
        <v>27946</v>
      </c>
      <c r="AF921" s="251" t="str">
        <f t="shared" si="45"/>
        <v>5.</v>
      </c>
      <c r="AG921" s="251" t="str">
        <f t="shared" si="45"/>
        <v>2.</v>
      </c>
      <c r="AH921" s="251" t="str">
        <f t="shared" si="45"/>
        <v>3.</v>
      </c>
      <c r="AI921" s="251" t="str">
        <f t="shared" si="44"/>
        <v>2.</v>
      </c>
      <c r="AJ921" s="251" t="str">
        <f t="shared" si="44"/>
        <v>7.</v>
      </c>
      <c r="AK921" s="251" t="str">
        <f t="shared" si="44"/>
        <v>11</v>
      </c>
      <c r="AL921" s="251" t="str">
        <f t="shared" si="44"/>
        <v>99</v>
      </c>
      <c r="AM921" s="251" t="str">
        <f t="shared" si="46"/>
        <v>2.3.2.7.1199</v>
      </c>
    </row>
    <row r="922" spans="1:39">
      <c r="A922" s="251">
        <v>2022</v>
      </c>
      <c r="B922" s="251" t="s">
        <v>533</v>
      </c>
      <c r="C922" s="251" t="s">
        <v>534</v>
      </c>
      <c r="D922" s="251" t="s">
        <v>535</v>
      </c>
      <c r="E922" s="251" t="s">
        <v>536</v>
      </c>
      <c r="F922" s="251" t="s">
        <v>491</v>
      </c>
      <c r="G922" s="251" t="s">
        <v>537</v>
      </c>
      <c r="H922" s="251" t="s">
        <v>538</v>
      </c>
      <c r="I922" s="251" t="s">
        <v>739</v>
      </c>
      <c r="J922" s="251" t="s">
        <v>540</v>
      </c>
      <c r="K922" s="251" t="s">
        <v>740</v>
      </c>
      <c r="L922" s="251" t="s">
        <v>542</v>
      </c>
      <c r="M922" s="251" t="s">
        <v>543</v>
      </c>
      <c r="N922" s="251" t="s">
        <v>544</v>
      </c>
      <c r="O922" s="251" t="s">
        <v>622</v>
      </c>
      <c r="P922" s="251" t="s">
        <v>741</v>
      </c>
      <c r="Q922" s="251" t="s">
        <v>709</v>
      </c>
      <c r="R922" s="251">
        <v>8374</v>
      </c>
      <c r="S922" s="251" t="s">
        <v>679</v>
      </c>
      <c r="T922" s="251" t="s">
        <v>755</v>
      </c>
      <c r="U922" s="251" t="s">
        <v>756</v>
      </c>
      <c r="V922" s="251" t="s">
        <v>38</v>
      </c>
      <c r="W922" s="251" t="s">
        <v>550</v>
      </c>
      <c r="X922" s="251" t="s">
        <v>551</v>
      </c>
      <c r="Y922" s="251" t="s">
        <v>552</v>
      </c>
      <c r="Z922" s="251" t="s">
        <v>564</v>
      </c>
      <c r="AA922" s="251" t="s">
        <v>565</v>
      </c>
      <c r="AB922" s="251" t="s">
        <v>613</v>
      </c>
      <c r="AC922" s="251" t="s">
        <v>614</v>
      </c>
      <c r="AD922" s="251" t="s">
        <v>614</v>
      </c>
      <c r="AE922" s="255">
        <v>111600</v>
      </c>
      <c r="AF922" s="251" t="str">
        <f t="shared" si="45"/>
        <v>5.</v>
      </c>
      <c r="AG922" s="251" t="str">
        <f t="shared" si="45"/>
        <v>2.</v>
      </c>
      <c r="AH922" s="251" t="str">
        <f t="shared" si="45"/>
        <v>3.</v>
      </c>
      <c r="AI922" s="251" t="str">
        <f t="shared" si="44"/>
        <v>2.</v>
      </c>
      <c r="AJ922" s="251" t="str">
        <f t="shared" si="44"/>
        <v>8.</v>
      </c>
      <c r="AK922" s="251" t="str">
        <f t="shared" si="44"/>
        <v>1.</v>
      </c>
      <c r="AL922" s="251" t="str">
        <f t="shared" si="44"/>
        <v>1.</v>
      </c>
      <c r="AM922" s="251" t="str">
        <f t="shared" si="46"/>
        <v>2.3.2.8.1.1.</v>
      </c>
    </row>
    <row r="923" spans="1:39">
      <c r="A923" s="251">
        <v>2022</v>
      </c>
      <c r="B923" s="251" t="s">
        <v>533</v>
      </c>
      <c r="C923" s="251" t="s">
        <v>534</v>
      </c>
      <c r="D923" s="251" t="s">
        <v>535</v>
      </c>
      <c r="E923" s="251" t="s">
        <v>536</v>
      </c>
      <c r="F923" s="251" t="s">
        <v>491</v>
      </c>
      <c r="G923" s="251" t="s">
        <v>537</v>
      </c>
      <c r="H923" s="251" t="s">
        <v>538</v>
      </c>
      <c r="I923" s="251" t="s">
        <v>739</v>
      </c>
      <c r="J923" s="251" t="s">
        <v>540</v>
      </c>
      <c r="K923" s="251" t="s">
        <v>740</v>
      </c>
      <c r="L923" s="251" t="s">
        <v>542</v>
      </c>
      <c r="M923" s="251" t="s">
        <v>543</v>
      </c>
      <c r="N923" s="251" t="s">
        <v>544</v>
      </c>
      <c r="O923" s="251" t="s">
        <v>622</v>
      </c>
      <c r="P923" s="251" t="s">
        <v>741</v>
      </c>
      <c r="Q923" s="251" t="s">
        <v>709</v>
      </c>
      <c r="R923" s="251">
        <v>8374</v>
      </c>
      <c r="S923" s="251" t="s">
        <v>679</v>
      </c>
      <c r="T923" s="251" t="s">
        <v>755</v>
      </c>
      <c r="U923" s="251" t="s">
        <v>756</v>
      </c>
      <c r="V923" s="251" t="s">
        <v>38</v>
      </c>
      <c r="W923" s="251" t="s">
        <v>550</v>
      </c>
      <c r="X923" s="251" t="s">
        <v>551</v>
      </c>
      <c r="Y923" s="251" t="s">
        <v>552</v>
      </c>
      <c r="Z923" s="251" t="s">
        <v>564</v>
      </c>
      <c r="AA923" s="251" t="s">
        <v>565</v>
      </c>
      <c r="AB923" s="251" t="s">
        <v>613</v>
      </c>
      <c r="AC923" s="251" t="s">
        <v>614</v>
      </c>
      <c r="AD923" s="251" t="s">
        <v>615</v>
      </c>
      <c r="AE923" s="255">
        <v>12115</v>
      </c>
      <c r="AF923" s="251" t="str">
        <f t="shared" si="45"/>
        <v>5.</v>
      </c>
      <c r="AG923" s="251" t="str">
        <f t="shared" si="45"/>
        <v>2.</v>
      </c>
      <c r="AH923" s="251" t="str">
        <f t="shared" si="45"/>
        <v>3.</v>
      </c>
      <c r="AI923" s="251" t="str">
        <f t="shared" si="44"/>
        <v>2.</v>
      </c>
      <c r="AJ923" s="251" t="str">
        <f t="shared" si="44"/>
        <v>8.</v>
      </c>
      <c r="AK923" s="251" t="str">
        <f t="shared" si="44"/>
        <v>1.</v>
      </c>
      <c r="AL923" s="251" t="str">
        <f t="shared" si="44"/>
        <v>2.</v>
      </c>
      <c r="AM923" s="251" t="str">
        <f t="shared" si="46"/>
        <v>2.3.2.8.1.2.</v>
      </c>
    </row>
    <row r="924" spans="1:39">
      <c r="A924" s="251">
        <v>2022</v>
      </c>
      <c r="B924" s="251" t="s">
        <v>533</v>
      </c>
      <c r="C924" s="251" t="s">
        <v>534</v>
      </c>
      <c r="D924" s="251" t="s">
        <v>535</v>
      </c>
      <c r="E924" s="251" t="s">
        <v>536</v>
      </c>
      <c r="F924" s="251" t="s">
        <v>491</v>
      </c>
      <c r="G924" s="251" t="s">
        <v>537</v>
      </c>
      <c r="H924" s="251" t="s">
        <v>538</v>
      </c>
      <c r="I924" s="251" t="s">
        <v>739</v>
      </c>
      <c r="J924" s="251" t="s">
        <v>540</v>
      </c>
      <c r="K924" s="251" t="s">
        <v>740</v>
      </c>
      <c r="L924" s="251" t="s">
        <v>542</v>
      </c>
      <c r="M924" s="251" t="s">
        <v>543</v>
      </c>
      <c r="N924" s="251" t="s">
        <v>544</v>
      </c>
      <c r="O924" s="251" t="s">
        <v>662</v>
      </c>
      <c r="P924" s="251" t="s">
        <v>741</v>
      </c>
      <c r="Q924" s="251" t="s">
        <v>709</v>
      </c>
      <c r="R924" s="251">
        <v>10000</v>
      </c>
      <c r="S924" s="251" t="s">
        <v>691</v>
      </c>
      <c r="T924" s="251" t="s">
        <v>692</v>
      </c>
      <c r="U924" s="251" t="s">
        <v>645</v>
      </c>
      <c r="V924" s="251" t="s">
        <v>38</v>
      </c>
      <c r="W924" s="251" t="s">
        <v>550</v>
      </c>
      <c r="X924" s="251" t="s">
        <v>551</v>
      </c>
      <c r="Y924" s="251" t="s">
        <v>552</v>
      </c>
      <c r="Z924" s="251" t="s">
        <v>564</v>
      </c>
      <c r="AA924" s="251" t="s">
        <v>587</v>
      </c>
      <c r="AB924" s="251" t="s">
        <v>633</v>
      </c>
      <c r="AC924" s="251" t="s">
        <v>633</v>
      </c>
      <c r="AD924" s="251" t="s">
        <v>634</v>
      </c>
      <c r="AE924" s="255">
        <v>5639</v>
      </c>
      <c r="AF924" s="251" t="str">
        <f t="shared" si="45"/>
        <v>5.</v>
      </c>
      <c r="AG924" s="251" t="str">
        <f t="shared" si="45"/>
        <v>2.</v>
      </c>
      <c r="AH924" s="251" t="str">
        <f t="shared" si="45"/>
        <v>3.</v>
      </c>
      <c r="AI924" s="251" t="str">
        <f t="shared" si="44"/>
        <v>1.</v>
      </c>
      <c r="AJ924" s="251" t="str">
        <f t="shared" si="44"/>
        <v>1.</v>
      </c>
      <c r="AK924" s="251" t="str">
        <f t="shared" si="44"/>
        <v>1.</v>
      </c>
      <c r="AL924" s="251" t="str">
        <f t="shared" si="44"/>
        <v>1.</v>
      </c>
      <c r="AM924" s="251" t="str">
        <f t="shared" si="46"/>
        <v>2.3.1.1.1.1.</v>
      </c>
    </row>
    <row r="925" spans="1:39">
      <c r="A925" s="251">
        <v>2022</v>
      </c>
      <c r="B925" s="251" t="s">
        <v>533</v>
      </c>
      <c r="C925" s="251" t="s">
        <v>534</v>
      </c>
      <c r="D925" s="251" t="s">
        <v>535</v>
      </c>
      <c r="E925" s="251" t="s">
        <v>536</v>
      </c>
      <c r="F925" s="251" t="s">
        <v>491</v>
      </c>
      <c r="G925" s="251" t="s">
        <v>537</v>
      </c>
      <c r="H925" s="251" t="s">
        <v>538</v>
      </c>
      <c r="I925" s="251" t="s">
        <v>739</v>
      </c>
      <c r="J925" s="251" t="s">
        <v>540</v>
      </c>
      <c r="K925" s="251" t="s">
        <v>740</v>
      </c>
      <c r="L925" s="251" t="s">
        <v>542</v>
      </c>
      <c r="M925" s="251" t="s">
        <v>543</v>
      </c>
      <c r="N925" s="251" t="s">
        <v>544</v>
      </c>
      <c r="O925" s="251" t="s">
        <v>662</v>
      </c>
      <c r="P925" s="251" t="s">
        <v>741</v>
      </c>
      <c r="Q925" s="251" t="s">
        <v>709</v>
      </c>
      <c r="R925" s="251">
        <v>10000</v>
      </c>
      <c r="S925" s="251" t="s">
        <v>691</v>
      </c>
      <c r="T925" s="251" t="s">
        <v>692</v>
      </c>
      <c r="U925" s="251" t="s">
        <v>645</v>
      </c>
      <c r="V925" s="251" t="s">
        <v>38</v>
      </c>
      <c r="W925" s="251" t="s">
        <v>550</v>
      </c>
      <c r="X925" s="251" t="s">
        <v>551</v>
      </c>
      <c r="Y925" s="251" t="s">
        <v>552</v>
      </c>
      <c r="Z925" s="251" t="s">
        <v>564</v>
      </c>
      <c r="AA925" s="251" t="s">
        <v>587</v>
      </c>
      <c r="AB925" s="251" t="s">
        <v>715</v>
      </c>
      <c r="AC925" s="251" t="s">
        <v>716</v>
      </c>
      <c r="AD925" s="251" t="s">
        <v>742</v>
      </c>
      <c r="AE925" s="255">
        <v>2600</v>
      </c>
      <c r="AF925" s="251" t="str">
        <f t="shared" si="45"/>
        <v>5.</v>
      </c>
      <c r="AG925" s="251" t="str">
        <f t="shared" si="45"/>
        <v>2.</v>
      </c>
      <c r="AH925" s="251" t="str">
        <f t="shared" si="45"/>
        <v>3.</v>
      </c>
      <c r="AI925" s="251" t="str">
        <f t="shared" si="44"/>
        <v>1.</v>
      </c>
      <c r="AJ925" s="251" t="str">
        <f t="shared" si="44"/>
        <v>11</v>
      </c>
      <c r="AK925" s="251" t="str">
        <f t="shared" si="44"/>
        <v>1.</v>
      </c>
      <c r="AL925" s="251" t="str">
        <f t="shared" si="44"/>
        <v>1.</v>
      </c>
      <c r="AM925" s="251" t="str">
        <f t="shared" si="46"/>
        <v>2.3.1.111.1.</v>
      </c>
    </row>
    <row r="926" spans="1:39">
      <c r="A926" s="251">
        <v>2022</v>
      </c>
      <c r="B926" s="251" t="s">
        <v>533</v>
      </c>
      <c r="C926" s="251" t="s">
        <v>534</v>
      </c>
      <c r="D926" s="251" t="s">
        <v>535</v>
      </c>
      <c r="E926" s="251" t="s">
        <v>536</v>
      </c>
      <c r="F926" s="251" t="s">
        <v>491</v>
      </c>
      <c r="G926" s="251" t="s">
        <v>537</v>
      </c>
      <c r="H926" s="251" t="s">
        <v>538</v>
      </c>
      <c r="I926" s="251" t="s">
        <v>739</v>
      </c>
      <c r="J926" s="251" t="s">
        <v>540</v>
      </c>
      <c r="K926" s="251" t="s">
        <v>740</v>
      </c>
      <c r="L926" s="251" t="s">
        <v>542</v>
      </c>
      <c r="M926" s="251" t="s">
        <v>543</v>
      </c>
      <c r="N926" s="251" t="s">
        <v>544</v>
      </c>
      <c r="O926" s="251" t="s">
        <v>662</v>
      </c>
      <c r="P926" s="251" t="s">
        <v>741</v>
      </c>
      <c r="Q926" s="251" t="s">
        <v>709</v>
      </c>
      <c r="R926" s="251">
        <v>10000</v>
      </c>
      <c r="S926" s="251" t="s">
        <v>691</v>
      </c>
      <c r="T926" s="251" t="s">
        <v>692</v>
      </c>
      <c r="U926" s="251" t="s">
        <v>645</v>
      </c>
      <c r="V926" s="251" t="s">
        <v>38</v>
      </c>
      <c r="W926" s="251" t="s">
        <v>550</v>
      </c>
      <c r="X926" s="251" t="s">
        <v>551</v>
      </c>
      <c r="Y926" s="251" t="s">
        <v>552</v>
      </c>
      <c r="Z926" s="251" t="s">
        <v>564</v>
      </c>
      <c r="AA926" s="251" t="s">
        <v>587</v>
      </c>
      <c r="AB926" s="251" t="s">
        <v>743</v>
      </c>
      <c r="AC926" s="251" t="s">
        <v>744</v>
      </c>
      <c r="AD926" s="251" t="s">
        <v>745</v>
      </c>
      <c r="AE926" s="255">
        <v>1120</v>
      </c>
      <c r="AF926" s="251" t="str">
        <f t="shared" si="45"/>
        <v>5.</v>
      </c>
      <c r="AG926" s="251" t="str">
        <f t="shared" si="45"/>
        <v>2.</v>
      </c>
      <c r="AH926" s="251" t="str">
        <f t="shared" si="45"/>
        <v>3.</v>
      </c>
      <c r="AI926" s="251" t="str">
        <f t="shared" si="44"/>
        <v>1.</v>
      </c>
      <c r="AJ926" s="251" t="str">
        <f t="shared" si="44"/>
        <v>2.</v>
      </c>
      <c r="AK926" s="251" t="str">
        <f t="shared" si="44"/>
        <v>1.</v>
      </c>
      <c r="AL926" s="251" t="str">
        <f t="shared" si="44"/>
        <v>1.</v>
      </c>
      <c r="AM926" s="251" t="str">
        <f t="shared" si="46"/>
        <v>2.3.1.2.1.1.</v>
      </c>
    </row>
    <row r="927" spans="1:39">
      <c r="A927" s="251">
        <v>2022</v>
      </c>
      <c r="B927" s="251" t="s">
        <v>533</v>
      </c>
      <c r="C927" s="251" t="s">
        <v>534</v>
      </c>
      <c r="D927" s="251" t="s">
        <v>535</v>
      </c>
      <c r="E927" s="251" t="s">
        <v>536</v>
      </c>
      <c r="F927" s="251" t="s">
        <v>491</v>
      </c>
      <c r="G927" s="251" t="s">
        <v>537</v>
      </c>
      <c r="H927" s="251" t="s">
        <v>538</v>
      </c>
      <c r="I927" s="251" t="s">
        <v>739</v>
      </c>
      <c r="J927" s="251" t="s">
        <v>540</v>
      </c>
      <c r="K927" s="251" t="s">
        <v>740</v>
      </c>
      <c r="L927" s="251" t="s">
        <v>542</v>
      </c>
      <c r="M927" s="251" t="s">
        <v>543</v>
      </c>
      <c r="N927" s="251" t="s">
        <v>544</v>
      </c>
      <c r="O927" s="251" t="s">
        <v>662</v>
      </c>
      <c r="P927" s="251" t="s">
        <v>741</v>
      </c>
      <c r="Q927" s="251" t="s">
        <v>709</v>
      </c>
      <c r="R927" s="251">
        <v>10000</v>
      </c>
      <c r="S927" s="251" t="s">
        <v>691</v>
      </c>
      <c r="T927" s="251" t="s">
        <v>692</v>
      </c>
      <c r="U927" s="251" t="s">
        <v>645</v>
      </c>
      <c r="V927" s="251" t="s">
        <v>38</v>
      </c>
      <c r="W927" s="251" t="s">
        <v>550</v>
      </c>
      <c r="X927" s="251" t="s">
        <v>551</v>
      </c>
      <c r="Y927" s="251" t="s">
        <v>552</v>
      </c>
      <c r="Z927" s="251" t="s">
        <v>564</v>
      </c>
      <c r="AA927" s="251" t="s">
        <v>587</v>
      </c>
      <c r="AB927" s="251" t="s">
        <v>624</v>
      </c>
      <c r="AC927" s="251" t="s">
        <v>625</v>
      </c>
      <c r="AD927" s="251" t="s">
        <v>626</v>
      </c>
      <c r="AE927" s="255">
        <v>21541</v>
      </c>
      <c r="AF927" s="251" t="str">
        <f t="shared" si="45"/>
        <v>5.</v>
      </c>
      <c r="AG927" s="251" t="str">
        <f t="shared" si="45"/>
        <v>2.</v>
      </c>
      <c r="AH927" s="251" t="str">
        <f t="shared" si="45"/>
        <v>3.</v>
      </c>
      <c r="AI927" s="251" t="str">
        <f t="shared" si="44"/>
        <v>1.</v>
      </c>
      <c r="AJ927" s="251" t="str">
        <f t="shared" si="44"/>
        <v>5.</v>
      </c>
      <c r="AK927" s="251" t="str">
        <f t="shared" si="44"/>
        <v>1.</v>
      </c>
      <c r="AL927" s="251" t="str">
        <f t="shared" si="44"/>
        <v>1.</v>
      </c>
      <c r="AM927" s="251" t="str">
        <f t="shared" si="46"/>
        <v>2.3.1.5.1.1.</v>
      </c>
    </row>
    <row r="928" spans="1:39">
      <c r="A928" s="251">
        <v>2022</v>
      </c>
      <c r="B928" s="251" t="s">
        <v>533</v>
      </c>
      <c r="C928" s="251" t="s">
        <v>534</v>
      </c>
      <c r="D928" s="251" t="s">
        <v>535</v>
      </c>
      <c r="E928" s="251" t="s">
        <v>536</v>
      </c>
      <c r="F928" s="251" t="s">
        <v>491</v>
      </c>
      <c r="G928" s="251" t="s">
        <v>537</v>
      </c>
      <c r="H928" s="251" t="s">
        <v>538</v>
      </c>
      <c r="I928" s="251" t="s">
        <v>739</v>
      </c>
      <c r="J928" s="251" t="s">
        <v>540</v>
      </c>
      <c r="K928" s="251" t="s">
        <v>740</v>
      </c>
      <c r="L928" s="251" t="s">
        <v>542</v>
      </c>
      <c r="M928" s="251" t="s">
        <v>543</v>
      </c>
      <c r="N928" s="251" t="s">
        <v>544</v>
      </c>
      <c r="O928" s="251" t="s">
        <v>662</v>
      </c>
      <c r="P928" s="251" t="s">
        <v>741</v>
      </c>
      <c r="Q928" s="251" t="s">
        <v>709</v>
      </c>
      <c r="R928" s="251">
        <v>10000</v>
      </c>
      <c r="S928" s="251" t="s">
        <v>691</v>
      </c>
      <c r="T928" s="251" t="s">
        <v>692</v>
      </c>
      <c r="U928" s="251" t="s">
        <v>645</v>
      </c>
      <c r="V928" s="251" t="s">
        <v>38</v>
      </c>
      <c r="W928" s="251" t="s">
        <v>550</v>
      </c>
      <c r="X928" s="251" t="s">
        <v>551</v>
      </c>
      <c r="Y928" s="251" t="s">
        <v>552</v>
      </c>
      <c r="Z928" s="251" t="s">
        <v>564</v>
      </c>
      <c r="AA928" s="251" t="s">
        <v>587</v>
      </c>
      <c r="AB928" s="251" t="s">
        <v>624</v>
      </c>
      <c r="AC928" s="251" t="s">
        <v>625</v>
      </c>
      <c r="AD928" s="251" t="s">
        <v>627</v>
      </c>
      <c r="AE928" s="255">
        <v>25490</v>
      </c>
      <c r="AF928" s="251" t="str">
        <f t="shared" si="45"/>
        <v>5.</v>
      </c>
      <c r="AG928" s="251" t="str">
        <f t="shared" si="45"/>
        <v>2.</v>
      </c>
      <c r="AH928" s="251" t="str">
        <f t="shared" si="45"/>
        <v>3.</v>
      </c>
      <c r="AI928" s="251" t="str">
        <f t="shared" si="44"/>
        <v>1.</v>
      </c>
      <c r="AJ928" s="251" t="str">
        <f t="shared" si="44"/>
        <v>5.</v>
      </c>
      <c r="AK928" s="251" t="str">
        <f t="shared" si="44"/>
        <v>1.</v>
      </c>
      <c r="AL928" s="251" t="str">
        <f t="shared" si="44"/>
        <v>2.</v>
      </c>
      <c r="AM928" s="251" t="str">
        <f t="shared" si="46"/>
        <v>2.3.1.5.1.2.</v>
      </c>
    </row>
    <row r="929" spans="1:39">
      <c r="A929" s="251">
        <v>2022</v>
      </c>
      <c r="B929" s="251" t="s">
        <v>533</v>
      </c>
      <c r="C929" s="251" t="s">
        <v>534</v>
      </c>
      <c r="D929" s="251" t="s">
        <v>535</v>
      </c>
      <c r="E929" s="251" t="s">
        <v>536</v>
      </c>
      <c r="F929" s="251" t="s">
        <v>491</v>
      </c>
      <c r="G929" s="251" t="s">
        <v>537</v>
      </c>
      <c r="H929" s="251" t="s">
        <v>538</v>
      </c>
      <c r="I929" s="251" t="s">
        <v>739</v>
      </c>
      <c r="J929" s="251" t="s">
        <v>540</v>
      </c>
      <c r="K929" s="251" t="s">
        <v>740</v>
      </c>
      <c r="L929" s="251" t="s">
        <v>542</v>
      </c>
      <c r="M929" s="251" t="s">
        <v>543</v>
      </c>
      <c r="N929" s="251" t="s">
        <v>544</v>
      </c>
      <c r="O929" s="251" t="s">
        <v>662</v>
      </c>
      <c r="P929" s="251" t="s">
        <v>741</v>
      </c>
      <c r="Q929" s="251" t="s">
        <v>709</v>
      </c>
      <c r="R929" s="251">
        <v>10000</v>
      </c>
      <c r="S929" s="251" t="s">
        <v>691</v>
      </c>
      <c r="T929" s="251" t="s">
        <v>692</v>
      </c>
      <c r="U929" s="251" t="s">
        <v>645</v>
      </c>
      <c r="V929" s="251" t="s">
        <v>38</v>
      </c>
      <c r="W929" s="251" t="s">
        <v>550</v>
      </c>
      <c r="X929" s="251" t="s">
        <v>551</v>
      </c>
      <c r="Y929" s="251" t="s">
        <v>552</v>
      </c>
      <c r="Z929" s="251" t="s">
        <v>564</v>
      </c>
      <c r="AA929" s="251" t="s">
        <v>587</v>
      </c>
      <c r="AB929" s="251" t="s">
        <v>624</v>
      </c>
      <c r="AC929" s="251" t="s">
        <v>746</v>
      </c>
      <c r="AD929" s="251" t="s">
        <v>747</v>
      </c>
      <c r="AE929" s="255">
        <v>12180</v>
      </c>
      <c r="AF929" s="251" t="str">
        <f t="shared" si="45"/>
        <v>5.</v>
      </c>
      <c r="AG929" s="251" t="str">
        <f t="shared" si="45"/>
        <v>2.</v>
      </c>
      <c r="AH929" s="251" t="str">
        <f t="shared" si="45"/>
        <v>3.</v>
      </c>
      <c r="AI929" s="251" t="str">
        <f t="shared" si="44"/>
        <v>1.</v>
      </c>
      <c r="AJ929" s="251" t="str">
        <f t="shared" si="44"/>
        <v>5.</v>
      </c>
      <c r="AK929" s="251" t="str">
        <f t="shared" si="44"/>
        <v>3.</v>
      </c>
      <c r="AL929" s="251" t="str">
        <f t="shared" si="44"/>
        <v>1.</v>
      </c>
      <c r="AM929" s="251" t="str">
        <f t="shared" si="46"/>
        <v>2.3.1.5.3.1.</v>
      </c>
    </row>
    <row r="930" spans="1:39">
      <c r="A930" s="251">
        <v>2022</v>
      </c>
      <c r="B930" s="251" t="s">
        <v>533</v>
      </c>
      <c r="C930" s="251" t="s">
        <v>534</v>
      </c>
      <c r="D930" s="251" t="s">
        <v>535</v>
      </c>
      <c r="E930" s="251" t="s">
        <v>536</v>
      </c>
      <c r="F930" s="251" t="s">
        <v>491</v>
      </c>
      <c r="G930" s="251" t="s">
        <v>537</v>
      </c>
      <c r="H930" s="251" t="s">
        <v>538</v>
      </c>
      <c r="I930" s="251" t="s">
        <v>739</v>
      </c>
      <c r="J930" s="251" t="s">
        <v>540</v>
      </c>
      <c r="K930" s="251" t="s">
        <v>740</v>
      </c>
      <c r="L930" s="251" t="s">
        <v>542</v>
      </c>
      <c r="M930" s="251" t="s">
        <v>543</v>
      </c>
      <c r="N930" s="251" t="s">
        <v>544</v>
      </c>
      <c r="O930" s="251" t="s">
        <v>662</v>
      </c>
      <c r="P930" s="251" t="s">
        <v>741</v>
      </c>
      <c r="Q930" s="251" t="s">
        <v>709</v>
      </c>
      <c r="R930" s="251">
        <v>10000</v>
      </c>
      <c r="S930" s="251" t="s">
        <v>691</v>
      </c>
      <c r="T930" s="251" t="s">
        <v>692</v>
      </c>
      <c r="U930" s="251" t="s">
        <v>645</v>
      </c>
      <c r="V930" s="251" t="s">
        <v>38</v>
      </c>
      <c r="W930" s="251" t="s">
        <v>550</v>
      </c>
      <c r="X930" s="251" t="s">
        <v>551</v>
      </c>
      <c r="Y930" s="251" t="s">
        <v>552</v>
      </c>
      <c r="Z930" s="251" t="s">
        <v>564</v>
      </c>
      <c r="AA930" s="251" t="s">
        <v>587</v>
      </c>
      <c r="AB930" s="251" t="s">
        <v>624</v>
      </c>
      <c r="AC930" s="251" t="s">
        <v>748</v>
      </c>
      <c r="AD930" s="251" t="s">
        <v>748</v>
      </c>
      <c r="AE930" s="255">
        <v>1492</v>
      </c>
      <c r="AF930" s="251" t="str">
        <f t="shared" si="45"/>
        <v>5.</v>
      </c>
      <c r="AG930" s="251" t="str">
        <f t="shared" si="45"/>
        <v>2.</v>
      </c>
      <c r="AH930" s="251" t="str">
        <f t="shared" si="45"/>
        <v>3.</v>
      </c>
      <c r="AI930" s="251" t="str">
        <f t="shared" si="44"/>
        <v>1.</v>
      </c>
      <c r="AJ930" s="251" t="str">
        <f t="shared" si="44"/>
        <v>5.</v>
      </c>
      <c r="AK930" s="251" t="str">
        <f t="shared" si="44"/>
        <v>99</v>
      </c>
      <c r="AL930" s="251" t="str">
        <f t="shared" si="44"/>
        <v>99</v>
      </c>
      <c r="AM930" s="251" t="str">
        <f t="shared" si="46"/>
        <v>2.3.1.5.9999</v>
      </c>
    </row>
    <row r="931" spans="1:39">
      <c r="A931" s="251">
        <v>2022</v>
      </c>
      <c r="B931" s="251" t="s">
        <v>533</v>
      </c>
      <c r="C931" s="251" t="s">
        <v>534</v>
      </c>
      <c r="D931" s="251" t="s">
        <v>535</v>
      </c>
      <c r="E931" s="251" t="s">
        <v>536</v>
      </c>
      <c r="F931" s="251" t="s">
        <v>491</v>
      </c>
      <c r="G931" s="251" t="s">
        <v>537</v>
      </c>
      <c r="H931" s="251" t="s">
        <v>538</v>
      </c>
      <c r="I931" s="251" t="s">
        <v>739</v>
      </c>
      <c r="J931" s="251" t="s">
        <v>540</v>
      </c>
      <c r="K931" s="251" t="s">
        <v>740</v>
      </c>
      <c r="L931" s="251" t="s">
        <v>542</v>
      </c>
      <c r="M931" s="251" t="s">
        <v>543</v>
      </c>
      <c r="N931" s="251" t="s">
        <v>544</v>
      </c>
      <c r="O931" s="251" t="s">
        <v>662</v>
      </c>
      <c r="P931" s="251" t="s">
        <v>741</v>
      </c>
      <c r="Q931" s="251" t="s">
        <v>709</v>
      </c>
      <c r="R931" s="251">
        <v>10000</v>
      </c>
      <c r="S931" s="251" t="s">
        <v>691</v>
      </c>
      <c r="T931" s="251" t="s">
        <v>692</v>
      </c>
      <c r="U931" s="251" t="s">
        <v>645</v>
      </c>
      <c r="V931" s="251" t="s">
        <v>38</v>
      </c>
      <c r="W931" s="251" t="s">
        <v>550</v>
      </c>
      <c r="X931" s="251" t="s">
        <v>551</v>
      </c>
      <c r="Y931" s="251" t="s">
        <v>552</v>
      </c>
      <c r="Z931" s="251" t="s">
        <v>564</v>
      </c>
      <c r="AA931" s="251" t="s">
        <v>587</v>
      </c>
      <c r="AB931" s="251" t="s">
        <v>723</v>
      </c>
      <c r="AC931" s="251" t="s">
        <v>626</v>
      </c>
      <c r="AD931" s="251" t="s">
        <v>749</v>
      </c>
      <c r="AE931" s="255">
        <v>1563</v>
      </c>
      <c r="AF931" s="251" t="str">
        <f t="shared" si="45"/>
        <v>5.</v>
      </c>
      <c r="AG931" s="251" t="str">
        <f t="shared" si="45"/>
        <v>2.</v>
      </c>
      <c r="AH931" s="251" t="str">
        <f t="shared" si="45"/>
        <v>3.</v>
      </c>
      <c r="AI931" s="251" t="str">
        <f t="shared" si="44"/>
        <v>1.</v>
      </c>
      <c r="AJ931" s="251" t="str">
        <f t="shared" si="44"/>
        <v>6.</v>
      </c>
      <c r="AK931" s="251" t="str">
        <f t="shared" si="44"/>
        <v>1.</v>
      </c>
      <c r="AL931" s="251" t="str">
        <f t="shared" si="44"/>
        <v>4.</v>
      </c>
      <c r="AM931" s="251" t="str">
        <f t="shared" si="46"/>
        <v>2.3.1.6.1.4.</v>
      </c>
    </row>
    <row r="932" spans="1:39">
      <c r="A932" s="251">
        <v>2022</v>
      </c>
      <c r="B932" s="251" t="s">
        <v>533</v>
      </c>
      <c r="C932" s="251" t="s">
        <v>534</v>
      </c>
      <c r="D932" s="251" t="s">
        <v>535</v>
      </c>
      <c r="E932" s="251" t="s">
        <v>536</v>
      </c>
      <c r="F932" s="251" t="s">
        <v>491</v>
      </c>
      <c r="G932" s="251" t="s">
        <v>537</v>
      </c>
      <c r="H932" s="251" t="s">
        <v>538</v>
      </c>
      <c r="I932" s="251" t="s">
        <v>739</v>
      </c>
      <c r="J932" s="251" t="s">
        <v>540</v>
      </c>
      <c r="K932" s="251" t="s">
        <v>740</v>
      </c>
      <c r="L932" s="251" t="s">
        <v>542</v>
      </c>
      <c r="M932" s="251" t="s">
        <v>543</v>
      </c>
      <c r="N932" s="251" t="s">
        <v>544</v>
      </c>
      <c r="O932" s="251" t="s">
        <v>662</v>
      </c>
      <c r="P932" s="251" t="s">
        <v>741</v>
      </c>
      <c r="Q932" s="251" t="s">
        <v>709</v>
      </c>
      <c r="R932" s="251">
        <v>10000</v>
      </c>
      <c r="S932" s="251" t="s">
        <v>691</v>
      </c>
      <c r="T932" s="251" t="s">
        <v>692</v>
      </c>
      <c r="U932" s="251" t="s">
        <v>645</v>
      </c>
      <c r="V932" s="251" t="s">
        <v>38</v>
      </c>
      <c r="W932" s="251" t="s">
        <v>550</v>
      </c>
      <c r="X932" s="251" t="s">
        <v>551</v>
      </c>
      <c r="Y932" s="251" t="s">
        <v>552</v>
      </c>
      <c r="Z932" s="251" t="s">
        <v>564</v>
      </c>
      <c r="AA932" s="251" t="s">
        <v>587</v>
      </c>
      <c r="AB932" s="251" t="s">
        <v>648</v>
      </c>
      <c r="AC932" s="251" t="s">
        <v>649</v>
      </c>
      <c r="AD932" s="251" t="s">
        <v>650</v>
      </c>
      <c r="AE932" s="255">
        <v>6852</v>
      </c>
      <c r="AF932" s="251" t="str">
        <f t="shared" si="45"/>
        <v>5.</v>
      </c>
      <c r="AG932" s="251" t="str">
        <f t="shared" si="45"/>
        <v>2.</v>
      </c>
      <c r="AH932" s="251" t="str">
        <f t="shared" si="45"/>
        <v>3.</v>
      </c>
      <c r="AI932" s="251" t="str">
        <f t="shared" si="44"/>
        <v>1.</v>
      </c>
      <c r="AJ932" s="251" t="str">
        <f t="shared" si="44"/>
        <v>8.</v>
      </c>
      <c r="AK932" s="251" t="str">
        <f t="shared" si="44"/>
        <v>2.</v>
      </c>
      <c r="AL932" s="251" t="str">
        <f t="shared" si="44"/>
        <v>1.</v>
      </c>
      <c r="AM932" s="251" t="str">
        <f t="shared" si="46"/>
        <v>2.3.1.8.2.1.</v>
      </c>
    </row>
    <row r="933" spans="1:39">
      <c r="A933" s="251">
        <v>2022</v>
      </c>
      <c r="B933" s="251" t="s">
        <v>533</v>
      </c>
      <c r="C933" s="251" t="s">
        <v>534</v>
      </c>
      <c r="D933" s="251" t="s">
        <v>535</v>
      </c>
      <c r="E933" s="251" t="s">
        <v>536</v>
      </c>
      <c r="F933" s="251" t="s">
        <v>491</v>
      </c>
      <c r="G933" s="251" t="s">
        <v>537</v>
      </c>
      <c r="H933" s="251" t="s">
        <v>538</v>
      </c>
      <c r="I933" s="251" t="s">
        <v>739</v>
      </c>
      <c r="J933" s="251" t="s">
        <v>540</v>
      </c>
      <c r="K933" s="251" t="s">
        <v>740</v>
      </c>
      <c r="L933" s="251" t="s">
        <v>542</v>
      </c>
      <c r="M933" s="251" t="s">
        <v>543</v>
      </c>
      <c r="N933" s="251" t="s">
        <v>544</v>
      </c>
      <c r="O933" s="251" t="s">
        <v>662</v>
      </c>
      <c r="P933" s="251" t="s">
        <v>741</v>
      </c>
      <c r="Q933" s="251" t="s">
        <v>709</v>
      </c>
      <c r="R933" s="251">
        <v>10000</v>
      </c>
      <c r="S933" s="251" t="s">
        <v>691</v>
      </c>
      <c r="T933" s="251" t="s">
        <v>692</v>
      </c>
      <c r="U933" s="251" t="s">
        <v>645</v>
      </c>
      <c r="V933" s="251" t="s">
        <v>38</v>
      </c>
      <c r="W933" s="251" t="s">
        <v>550</v>
      </c>
      <c r="X933" s="251" t="s">
        <v>551</v>
      </c>
      <c r="Y933" s="251" t="s">
        <v>552</v>
      </c>
      <c r="Z933" s="251" t="s">
        <v>564</v>
      </c>
      <c r="AA933" s="251" t="s">
        <v>587</v>
      </c>
      <c r="AB933" s="251" t="s">
        <v>591</v>
      </c>
      <c r="AC933" s="251" t="s">
        <v>592</v>
      </c>
      <c r="AD933" s="251" t="s">
        <v>593</v>
      </c>
      <c r="AE933" s="255">
        <v>6642</v>
      </c>
      <c r="AF933" s="251" t="str">
        <f t="shared" si="45"/>
        <v>5.</v>
      </c>
      <c r="AG933" s="251" t="str">
        <f t="shared" si="45"/>
        <v>2.</v>
      </c>
      <c r="AH933" s="251" t="str">
        <f t="shared" si="45"/>
        <v>3.</v>
      </c>
      <c r="AI933" s="251" t="str">
        <f t="shared" si="44"/>
        <v>1.</v>
      </c>
      <c r="AJ933" s="251" t="str">
        <f t="shared" si="44"/>
        <v>99</v>
      </c>
      <c r="AK933" s="251" t="str">
        <f t="shared" si="44"/>
        <v>1.</v>
      </c>
      <c r="AL933" s="251" t="str">
        <f t="shared" si="44"/>
        <v>3.</v>
      </c>
      <c r="AM933" s="251" t="str">
        <f t="shared" si="46"/>
        <v>2.3.1.991.3.</v>
      </c>
    </row>
    <row r="934" spans="1:39">
      <c r="A934" s="251">
        <v>2022</v>
      </c>
      <c r="B934" s="251" t="s">
        <v>533</v>
      </c>
      <c r="C934" s="251" t="s">
        <v>534</v>
      </c>
      <c r="D934" s="251" t="s">
        <v>535</v>
      </c>
      <c r="E934" s="251" t="s">
        <v>536</v>
      </c>
      <c r="F934" s="251" t="s">
        <v>491</v>
      </c>
      <c r="G934" s="251" t="s">
        <v>537</v>
      </c>
      <c r="H934" s="251" t="s">
        <v>538</v>
      </c>
      <c r="I934" s="251" t="s">
        <v>739</v>
      </c>
      <c r="J934" s="251" t="s">
        <v>540</v>
      </c>
      <c r="K934" s="251" t="s">
        <v>740</v>
      </c>
      <c r="L934" s="251" t="s">
        <v>542</v>
      </c>
      <c r="M934" s="251" t="s">
        <v>543</v>
      </c>
      <c r="N934" s="251" t="s">
        <v>544</v>
      </c>
      <c r="O934" s="251" t="s">
        <v>662</v>
      </c>
      <c r="P934" s="251" t="s">
        <v>741</v>
      </c>
      <c r="Q934" s="251" t="s">
        <v>709</v>
      </c>
      <c r="R934" s="251">
        <v>10000</v>
      </c>
      <c r="S934" s="251" t="s">
        <v>691</v>
      </c>
      <c r="T934" s="251" t="s">
        <v>692</v>
      </c>
      <c r="U934" s="251" t="s">
        <v>645</v>
      </c>
      <c r="V934" s="251" t="s">
        <v>38</v>
      </c>
      <c r="W934" s="251" t="s">
        <v>550</v>
      </c>
      <c r="X934" s="251" t="s">
        <v>551</v>
      </c>
      <c r="Y934" s="251" t="s">
        <v>552</v>
      </c>
      <c r="Z934" s="251" t="s">
        <v>564</v>
      </c>
      <c r="AA934" s="251" t="s">
        <v>587</v>
      </c>
      <c r="AB934" s="251" t="s">
        <v>591</v>
      </c>
      <c r="AC934" s="251" t="s">
        <v>592</v>
      </c>
      <c r="AD934" s="251" t="s">
        <v>628</v>
      </c>
      <c r="AE934" s="255">
        <v>1365</v>
      </c>
      <c r="AF934" s="251" t="str">
        <f t="shared" si="45"/>
        <v>5.</v>
      </c>
      <c r="AG934" s="251" t="str">
        <f t="shared" si="45"/>
        <v>2.</v>
      </c>
      <c r="AH934" s="251" t="str">
        <f t="shared" si="45"/>
        <v>3.</v>
      </c>
      <c r="AI934" s="251" t="str">
        <f t="shared" si="44"/>
        <v>1.</v>
      </c>
      <c r="AJ934" s="251" t="str">
        <f t="shared" si="44"/>
        <v>99</v>
      </c>
      <c r="AK934" s="251" t="str">
        <f t="shared" si="44"/>
        <v>1.</v>
      </c>
      <c r="AL934" s="251" t="str">
        <f t="shared" si="44"/>
        <v>99</v>
      </c>
      <c r="AM934" s="251" t="str">
        <f t="shared" si="46"/>
        <v>2.3.1.991.99</v>
      </c>
    </row>
    <row r="935" spans="1:39">
      <c r="A935" s="251">
        <v>2022</v>
      </c>
      <c r="B935" s="251" t="s">
        <v>533</v>
      </c>
      <c r="C935" s="251" t="s">
        <v>534</v>
      </c>
      <c r="D935" s="251" t="s">
        <v>535</v>
      </c>
      <c r="E935" s="251" t="s">
        <v>536</v>
      </c>
      <c r="F935" s="251" t="s">
        <v>491</v>
      </c>
      <c r="G935" s="251" t="s">
        <v>537</v>
      </c>
      <c r="H935" s="251" t="s">
        <v>538</v>
      </c>
      <c r="I935" s="251" t="s">
        <v>739</v>
      </c>
      <c r="J935" s="251" t="s">
        <v>540</v>
      </c>
      <c r="K935" s="251" t="s">
        <v>740</v>
      </c>
      <c r="L935" s="251" t="s">
        <v>542</v>
      </c>
      <c r="M935" s="251" t="s">
        <v>543</v>
      </c>
      <c r="N935" s="251" t="s">
        <v>544</v>
      </c>
      <c r="O935" s="251" t="s">
        <v>662</v>
      </c>
      <c r="P935" s="251" t="s">
        <v>741</v>
      </c>
      <c r="Q935" s="251" t="s">
        <v>709</v>
      </c>
      <c r="R935" s="251">
        <v>10000</v>
      </c>
      <c r="S935" s="251" t="s">
        <v>691</v>
      </c>
      <c r="T935" s="251" t="s">
        <v>692</v>
      </c>
      <c r="U935" s="251" t="s">
        <v>645</v>
      </c>
      <c r="V935" s="251" t="s">
        <v>38</v>
      </c>
      <c r="W935" s="251" t="s">
        <v>550</v>
      </c>
      <c r="X935" s="251" t="s">
        <v>551</v>
      </c>
      <c r="Y935" s="251" t="s">
        <v>552</v>
      </c>
      <c r="Z935" s="251" t="s">
        <v>564</v>
      </c>
      <c r="AA935" s="251" t="s">
        <v>565</v>
      </c>
      <c r="AB935" s="251" t="s">
        <v>594</v>
      </c>
      <c r="AC935" s="251" t="s">
        <v>595</v>
      </c>
      <c r="AD935" s="251" t="s">
        <v>642</v>
      </c>
      <c r="AE935" s="255">
        <v>1050</v>
      </c>
      <c r="AF935" s="251" t="str">
        <f t="shared" si="45"/>
        <v>5.</v>
      </c>
      <c r="AG935" s="251" t="str">
        <f t="shared" si="45"/>
        <v>2.</v>
      </c>
      <c r="AH935" s="251" t="str">
        <f t="shared" si="45"/>
        <v>3.</v>
      </c>
      <c r="AI935" s="251" t="str">
        <f t="shared" si="44"/>
        <v>2.</v>
      </c>
      <c r="AJ935" s="251" t="str">
        <f t="shared" si="44"/>
        <v>1.</v>
      </c>
      <c r="AK935" s="251" t="str">
        <f t="shared" si="44"/>
        <v>2.</v>
      </c>
      <c r="AL935" s="251" t="str">
        <f t="shared" si="44"/>
        <v>1.</v>
      </c>
      <c r="AM935" s="251" t="str">
        <f t="shared" si="46"/>
        <v>2.3.2.1.2.1.</v>
      </c>
    </row>
    <row r="936" spans="1:39">
      <c r="A936" s="251">
        <v>2022</v>
      </c>
      <c r="B936" s="251" t="s">
        <v>533</v>
      </c>
      <c r="C936" s="251" t="s">
        <v>534</v>
      </c>
      <c r="D936" s="251" t="s">
        <v>535</v>
      </c>
      <c r="E936" s="251" t="s">
        <v>536</v>
      </c>
      <c r="F936" s="251" t="s">
        <v>491</v>
      </c>
      <c r="G936" s="251" t="s">
        <v>537</v>
      </c>
      <c r="H936" s="251" t="s">
        <v>538</v>
      </c>
      <c r="I936" s="251" t="s">
        <v>739</v>
      </c>
      <c r="J936" s="251" t="s">
        <v>540</v>
      </c>
      <c r="K936" s="251" t="s">
        <v>740</v>
      </c>
      <c r="L936" s="251" t="s">
        <v>542</v>
      </c>
      <c r="M936" s="251" t="s">
        <v>543</v>
      </c>
      <c r="N936" s="251" t="s">
        <v>544</v>
      </c>
      <c r="O936" s="251" t="s">
        <v>662</v>
      </c>
      <c r="P936" s="251" t="s">
        <v>741</v>
      </c>
      <c r="Q936" s="251" t="s">
        <v>709</v>
      </c>
      <c r="R936" s="251">
        <v>10000</v>
      </c>
      <c r="S936" s="251" t="s">
        <v>691</v>
      </c>
      <c r="T936" s="251" t="s">
        <v>692</v>
      </c>
      <c r="U936" s="251" t="s">
        <v>645</v>
      </c>
      <c r="V936" s="251" t="s">
        <v>38</v>
      </c>
      <c r="W936" s="251" t="s">
        <v>550</v>
      </c>
      <c r="X936" s="251" t="s">
        <v>551</v>
      </c>
      <c r="Y936" s="251" t="s">
        <v>552</v>
      </c>
      <c r="Z936" s="251" t="s">
        <v>564</v>
      </c>
      <c r="AA936" s="251" t="s">
        <v>565</v>
      </c>
      <c r="AB936" s="251" t="s">
        <v>594</v>
      </c>
      <c r="AC936" s="251" t="s">
        <v>595</v>
      </c>
      <c r="AD936" s="251" t="s">
        <v>643</v>
      </c>
      <c r="AE936" s="255">
        <v>2400</v>
      </c>
      <c r="AF936" s="251" t="str">
        <f t="shared" si="45"/>
        <v>5.</v>
      </c>
      <c r="AG936" s="251" t="str">
        <f t="shared" si="45"/>
        <v>2.</v>
      </c>
      <c r="AH936" s="251" t="str">
        <f t="shared" si="45"/>
        <v>3.</v>
      </c>
      <c r="AI936" s="251" t="str">
        <f t="shared" si="44"/>
        <v>2.</v>
      </c>
      <c r="AJ936" s="251" t="str">
        <f t="shared" si="44"/>
        <v>1.</v>
      </c>
      <c r="AK936" s="251" t="str">
        <f t="shared" si="44"/>
        <v>2.</v>
      </c>
      <c r="AL936" s="251" t="str">
        <f t="shared" si="44"/>
        <v>2.</v>
      </c>
      <c r="AM936" s="251" t="str">
        <f t="shared" si="46"/>
        <v>2.3.2.1.2.2.</v>
      </c>
    </row>
    <row r="937" spans="1:39">
      <c r="A937" s="251">
        <v>2022</v>
      </c>
      <c r="B937" s="251" t="s">
        <v>533</v>
      </c>
      <c r="C937" s="251" t="s">
        <v>534</v>
      </c>
      <c r="D937" s="251" t="s">
        <v>535</v>
      </c>
      <c r="E937" s="251" t="s">
        <v>536</v>
      </c>
      <c r="F937" s="251" t="s">
        <v>491</v>
      </c>
      <c r="G937" s="251" t="s">
        <v>537</v>
      </c>
      <c r="H937" s="251" t="s">
        <v>538</v>
      </c>
      <c r="I937" s="251" t="s">
        <v>739</v>
      </c>
      <c r="J937" s="251" t="s">
        <v>540</v>
      </c>
      <c r="K937" s="251" t="s">
        <v>740</v>
      </c>
      <c r="L937" s="251" t="s">
        <v>542</v>
      </c>
      <c r="M937" s="251" t="s">
        <v>543</v>
      </c>
      <c r="N937" s="251" t="s">
        <v>544</v>
      </c>
      <c r="O937" s="251" t="s">
        <v>662</v>
      </c>
      <c r="P937" s="251" t="s">
        <v>741</v>
      </c>
      <c r="Q937" s="251" t="s">
        <v>709</v>
      </c>
      <c r="R937" s="251">
        <v>10000</v>
      </c>
      <c r="S937" s="251" t="s">
        <v>691</v>
      </c>
      <c r="T937" s="251" t="s">
        <v>692</v>
      </c>
      <c r="U937" s="251" t="s">
        <v>645</v>
      </c>
      <c r="V937" s="251" t="s">
        <v>38</v>
      </c>
      <c r="W937" s="251" t="s">
        <v>550</v>
      </c>
      <c r="X937" s="251" t="s">
        <v>551</v>
      </c>
      <c r="Y937" s="251" t="s">
        <v>552</v>
      </c>
      <c r="Z937" s="251" t="s">
        <v>564</v>
      </c>
      <c r="AA937" s="251" t="s">
        <v>565</v>
      </c>
      <c r="AB937" s="251" t="s">
        <v>594</v>
      </c>
      <c r="AC937" s="251" t="s">
        <v>595</v>
      </c>
      <c r="AD937" s="251" t="s">
        <v>596</v>
      </c>
      <c r="AE937" s="255">
        <v>7488</v>
      </c>
      <c r="AF937" s="251" t="str">
        <f t="shared" si="45"/>
        <v>5.</v>
      </c>
      <c r="AG937" s="251" t="str">
        <f t="shared" si="45"/>
        <v>2.</v>
      </c>
      <c r="AH937" s="251" t="str">
        <f t="shared" si="45"/>
        <v>3.</v>
      </c>
      <c r="AI937" s="251" t="str">
        <f t="shared" si="44"/>
        <v>2.</v>
      </c>
      <c r="AJ937" s="251" t="str">
        <f t="shared" si="44"/>
        <v>1.</v>
      </c>
      <c r="AK937" s="251" t="str">
        <f t="shared" si="44"/>
        <v>2.</v>
      </c>
      <c r="AL937" s="251" t="str">
        <f t="shared" si="44"/>
        <v>99</v>
      </c>
      <c r="AM937" s="251" t="str">
        <f t="shared" si="46"/>
        <v>2.3.2.1.2.99</v>
      </c>
    </row>
    <row r="938" spans="1:39">
      <c r="A938" s="251">
        <v>2022</v>
      </c>
      <c r="B938" s="251" t="s">
        <v>533</v>
      </c>
      <c r="C938" s="251" t="s">
        <v>534</v>
      </c>
      <c r="D938" s="251" t="s">
        <v>535</v>
      </c>
      <c r="E938" s="251" t="s">
        <v>536</v>
      </c>
      <c r="F938" s="251" t="s">
        <v>491</v>
      </c>
      <c r="G938" s="251" t="s">
        <v>537</v>
      </c>
      <c r="H938" s="251" t="s">
        <v>538</v>
      </c>
      <c r="I938" s="251" t="s">
        <v>739</v>
      </c>
      <c r="J938" s="251" t="s">
        <v>540</v>
      </c>
      <c r="K938" s="251" t="s">
        <v>740</v>
      </c>
      <c r="L938" s="251" t="s">
        <v>542</v>
      </c>
      <c r="M938" s="251" t="s">
        <v>543</v>
      </c>
      <c r="N938" s="251" t="s">
        <v>544</v>
      </c>
      <c r="O938" s="251" t="s">
        <v>662</v>
      </c>
      <c r="P938" s="251" t="s">
        <v>741</v>
      </c>
      <c r="Q938" s="251" t="s">
        <v>709</v>
      </c>
      <c r="R938" s="251">
        <v>10000</v>
      </c>
      <c r="S938" s="251" t="s">
        <v>691</v>
      </c>
      <c r="T938" s="251" t="s">
        <v>692</v>
      </c>
      <c r="U938" s="251" t="s">
        <v>645</v>
      </c>
      <c r="V938" s="251" t="s">
        <v>38</v>
      </c>
      <c r="W938" s="251" t="s">
        <v>550</v>
      </c>
      <c r="X938" s="251" t="s">
        <v>551</v>
      </c>
      <c r="Y938" s="251" t="s">
        <v>552</v>
      </c>
      <c r="Z938" s="251" t="s">
        <v>564</v>
      </c>
      <c r="AA938" s="251" t="s">
        <v>565</v>
      </c>
      <c r="AB938" s="251" t="s">
        <v>566</v>
      </c>
      <c r="AC938" s="251" t="s">
        <v>567</v>
      </c>
      <c r="AD938" s="251" t="s">
        <v>568</v>
      </c>
      <c r="AE938" s="255">
        <v>48240</v>
      </c>
      <c r="AF938" s="251" t="str">
        <f t="shared" si="45"/>
        <v>5.</v>
      </c>
      <c r="AG938" s="251" t="str">
        <f t="shared" si="45"/>
        <v>2.</v>
      </c>
      <c r="AH938" s="251" t="str">
        <f t="shared" si="45"/>
        <v>3.</v>
      </c>
      <c r="AI938" s="251" t="str">
        <f t="shared" si="44"/>
        <v>2.</v>
      </c>
      <c r="AJ938" s="251" t="str">
        <f t="shared" si="44"/>
        <v>2.</v>
      </c>
      <c r="AK938" s="251" t="str">
        <f t="shared" si="44"/>
        <v>3.</v>
      </c>
      <c r="AL938" s="251" t="str">
        <f t="shared" si="44"/>
        <v>1.</v>
      </c>
      <c r="AM938" s="251" t="str">
        <f t="shared" si="46"/>
        <v>2.3.2.2.3.1.</v>
      </c>
    </row>
    <row r="939" spans="1:39">
      <c r="A939" s="251">
        <v>2022</v>
      </c>
      <c r="B939" s="251" t="s">
        <v>533</v>
      </c>
      <c r="C939" s="251" t="s">
        <v>534</v>
      </c>
      <c r="D939" s="251" t="s">
        <v>535</v>
      </c>
      <c r="E939" s="251" t="s">
        <v>536</v>
      </c>
      <c r="F939" s="251" t="s">
        <v>491</v>
      </c>
      <c r="G939" s="251" t="s">
        <v>537</v>
      </c>
      <c r="H939" s="251" t="s">
        <v>538</v>
      </c>
      <c r="I939" s="251" t="s">
        <v>739</v>
      </c>
      <c r="J939" s="251" t="s">
        <v>540</v>
      </c>
      <c r="K939" s="251" t="s">
        <v>740</v>
      </c>
      <c r="L939" s="251" t="s">
        <v>542</v>
      </c>
      <c r="M939" s="251" t="s">
        <v>543</v>
      </c>
      <c r="N939" s="251" t="s">
        <v>544</v>
      </c>
      <c r="O939" s="251" t="s">
        <v>662</v>
      </c>
      <c r="P939" s="251" t="s">
        <v>741</v>
      </c>
      <c r="Q939" s="251" t="s">
        <v>709</v>
      </c>
      <c r="R939" s="251">
        <v>10000</v>
      </c>
      <c r="S939" s="251" t="s">
        <v>691</v>
      </c>
      <c r="T939" s="251" t="s">
        <v>692</v>
      </c>
      <c r="U939" s="251" t="s">
        <v>645</v>
      </c>
      <c r="V939" s="251" t="s">
        <v>38</v>
      </c>
      <c r="W939" s="251" t="s">
        <v>550</v>
      </c>
      <c r="X939" s="251" t="s">
        <v>551</v>
      </c>
      <c r="Y939" s="251" t="s">
        <v>552</v>
      </c>
      <c r="Z939" s="251" t="s">
        <v>564</v>
      </c>
      <c r="AA939" s="251" t="s">
        <v>565</v>
      </c>
      <c r="AB939" s="251" t="s">
        <v>604</v>
      </c>
      <c r="AC939" s="251" t="s">
        <v>750</v>
      </c>
      <c r="AD939" s="251" t="s">
        <v>751</v>
      </c>
      <c r="AE939" s="255">
        <v>5200</v>
      </c>
      <c r="AF939" s="251" t="str">
        <f t="shared" si="45"/>
        <v>5.</v>
      </c>
      <c r="AG939" s="251" t="str">
        <f t="shared" si="45"/>
        <v>2.</v>
      </c>
      <c r="AH939" s="251" t="str">
        <f t="shared" si="45"/>
        <v>3.</v>
      </c>
      <c r="AI939" s="251" t="str">
        <f t="shared" si="44"/>
        <v>2.</v>
      </c>
      <c r="AJ939" s="251" t="str">
        <f t="shared" si="44"/>
        <v>4.</v>
      </c>
      <c r="AK939" s="251" t="str">
        <f t="shared" si="44"/>
        <v>2.</v>
      </c>
      <c r="AL939" s="251" t="str">
        <f t="shared" si="44"/>
        <v>1.</v>
      </c>
      <c r="AM939" s="251" t="str">
        <f t="shared" si="46"/>
        <v>2.3.2.4.2.1.</v>
      </c>
    </row>
    <row r="940" spans="1:39">
      <c r="A940" s="251">
        <v>2022</v>
      </c>
      <c r="B940" s="251" t="s">
        <v>533</v>
      </c>
      <c r="C940" s="251" t="s">
        <v>534</v>
      </c>
      <c r="D940" s="251" t="s">
        <v>535</v>
      </c>
      <c r="E940" s="251" t="s">
        <v>536</v>
      </c>
      <c r="F940" s="251" t="s">
        <v>491</v>
      </c>
      <c r="G940" s="251" t="s">
        <v>537</v>
      </c>
      <c r="H940" s="251" t="s">
        <v>538</v>
      </c>
      <c r="I940" s="251" t="s">
        <v>739</v>
      </c>
      <c r="J940" s="251" t="s">
        <v>540</v>
      </c>
      <c r="K940" s="251" t="s">
        <v>740</v>
      </c>
      <c r="L940" s="251" t="s">
        <v>542</v>
      </c>
      <c r="M940" s="251" t="s">
        <v>543</v>
      </c>
      <c r="N940" s="251" t="s">
        <v>544</v>
      </c>
      <c r="O940" s="251" t="s">
        <v>662</v>
      </c>
      <c r="P940" s="251" t="s">
        <v>741</v>
      </c>
      <c r="Q940" s="251" t="s">
        <v>709</v>
      </c>
      <c r="R940" s="251">
        <v>10000</v>
      </c>
      <c r="S940" s="251" t="s">
        <v>691</v>
      </c>
      <c r="T940" s="251" t="s">
        <v>692</v>
      </c>
      <c r="U940" s="251" t="s">
        <v>645</v>
      </c>
      <c r="V940" s="251" t="s">
        <v>38</v>
      </c>
      <c r="W940" s="251" t="s">
        <v>550</v>
      </c>
      <c r="X940" s="251" t="s">
        <v>551</v>
      </c>
      <c r="Y940" s="251" t="s">
        <v>552</v>
      </c>
      <c r="Z940" s="251" t="s">
        <v>564</v>
      </c>
      <c r="AA940" s="251" t="s">
        <v>565</v>
      </c>
      <c r="AB940" s="251" t="s">
        <v>604</v>
      </c>
      <c r="AC940" s="251" t="s">
        <v>752</v>
      </c>
      <c r="AD940" s="251" t="s">
        <v>753</v>
      </c>
      <c r="AE940" s="255">
        <v>4250</v>
      </c>
      <c r="AF940" s="251" t="str">
        <f t="shared" si="45"/>
        <v>5.</v>
      </c>
      <c r="AG940" s="251" t="str">
        <f t="shared" si="45"/>
        <v>2.</v>
      </c>
      <c r="AH940" s="251" t="str">
        <f t="shared" si="45"/>
        <v>3.</v>
      </c>
      <c r="AI940" s="251" t="str">
        <f t="shared" si="44"/>
        <v>2.</v>
      </c>
      <c r="AJ940" s="251" t="str">
        <f t="shared" si="44"/>
        <v>4.</v>
      </c>
      <c r="AK940" s="251" t="str">
        <f t="shared" si="44"/>
        <v>6.</v>
      </c>
      <c r="AL940" s="251" t="str">
        <f t="shared" si="44"/>
        <v>1.</v>
      </c>
      <c r="AM940" s="251" t="str">
        <f t="shared" si="46"/>
        <v>2.3.2.4.6.1.</v>
      </c>
    </row>
    <row r="941" spans="1:39">
      <c r="A941" s="251">
        <v>2022</v>
      </c>
      <c r="B941" s="251" t="s">
        <v>533</v>
      </c>
      <c r="C941" s="251" t="s">
        <v>534</v>
      </c>
      <c r="D941" s="251" t="s">
        <v>535</v>
      </c>
      <c r="E941" s="251" t="s">
        <v>536</v>
      </c>
      <c r="F941" s="251" t="s">
        <v>491</v>
      </c>
      <c r="G941" s="251" t="s">
        <v>537</v>
      </c>
      <c r="H941" s="251" t="s">
        <v>538</v>
      </c>
      <c r="I941" s="251" t="s">
        <v>739</v>
      </c>
      <c r="J941" s="251" t="s">
        <v>540</v>
      </c>
      <c r="K941" s="251" t="s">
        <v>740</v>
      </c>
      <c r="L941" s="251" t="s">
        <v>542</v>
      </c>
      <c r="M941" s="251" t="s">
        <v>543</v>
      </c>
      <c r="N941" s="251" t="s">
        <v>544</v>
      </c>
      <c r="O941" s="251" t="s">
        <v>662</v>
      </c>
      <c r="P941" s="251" t="s">
        <v>741</v>
      </c>
      <c r="Q941" s="251" t="s">
        <v>709</v>
      </c>
      <c r="R941" s="251">
        <v>10000</v>
      </c>
      <c r="S941" s="251" t="s">
        <v>691</v>
      </c>
      <c r="T941" s="251" t="s">
        <v>692</v>
      </c>
      <c r="U941" s="251" t="s">
        <v>645</v>
      </c>
      <c r="V941" s="251" t="s">
        <v>38</v>
      </c>
      <c r="W941" s="251" t="s">
        <v>550</v>
      </c>
      <c r="X941" s="251" t="s">
        <v>551</v>
      </c>
      <c r="Y941" s="251" t="s">
        <v>552</v>
      </c>
      <c r="Z941" s="251" t="s">
        <v>564</v>
      </c>
      <c r="AA941" s="251" t="s">
        <v>565</v>
      </c>
      <c r="AB941" s="251" t="s">
        <v>575</v>
      </c>
      <c r="AC941" s="251" t="s">
        <v>576</v>
      </c>
      <c r="AD941" s="251" t="s">
        <v>577</v>
      </c>
      <c r="AE941" s="255">
        <v>3300</v>
      </c>
      <c r="AF941" s="251" t="str">
        <f t="shared" si="45"/>
        <v>5.</v>
      </c>
      <c r="AG941" s="251" t="str">
        <f t="shared" si="45"/>
        <v>2.</v>
      </c>
      <c r="AH941" s="251" t="str">
        <f t="shared" si="45"/>
        <v>3.</v>
      </c>
      <c r="AI941" s="251" t="str">
        <f t="shared" si="44"/>
        <v>2.</v>
      </c>
      <c r="AJ941" s="251" t="str">
        <f t="shared" si="44"/>
        <v>6.</v>
      </c>
      <c r="AK941" s="251" t="str">
        <f t="shared" si="44"/>
        <v>3.</v>
      </c>
      <c r="AL941" s="251" t="str">
        <f t="shared" si="44"/>
        <v>4.</v>
      </c>
      <c r="AM941" s="251" t="str">
        <f t="shared" si="46"/>
        <v>2.3.2.6.3.4.</v>
      </c>
    </row>
    <row r="942" spans="1:39">
      <c r="A942" s="251">
        <v>2022</v>
      </c>
      <c r="B942" s="251" t="s">
        <v>533</v>
      </c>
      <c r="C942" s="251" t="s">
        <v>534</v>
      </c>
      <c r="D942" s="251" t="s">
        <v>535</v>
      </c>
      <c r="E942" s="251" t="s">
        <v>536</v>
      </c>
      <c r="F942" s="251" t="s">
        <v>491</v>
      </c>
      <c r="G942" s="251" t="s">
        <v>537</v>
      </c>
      <c r="H942" s="251" t="s">
        <v>538</v>
      </c>
      <c r="I942" s="251" t="s">
        <v>739</v>
      </c>
      <c r="J942" s="251" t="s">
        <v>540</v>
      </c>
      <c r="K942" s="251" t="s">
        <v>740</v>
      </c>
      <c r="L942" s="251" t="s">
        <v>542</v>
      </c>
      <c r="M942" s="251" t="s">
        <v>543</v>
      </c>
      <c r="N942" s="251" t="s">
        <v>544</v>
      </c>
      <c r="O942" s="251" t="s">
        <v>662</v>
      </c>
      <c r="P942" s="251" t="s">
        <v>741</v>
      </c>
      <c r="Q942" s="251" t="s">
        <v>709</v>
      </c>
      <c r="R942" s="251">
        <v>10000</v>
      </c>
      <c r="S942" s="251" t="s">
        <v>691</v>
      </c>
      <c r="T942" s="251" t="s">
        <v>692</v>
      </c>
      <c r="U942" s="251" t="s">
        <v>645</v>
      </c>
      <c r="V942" s="251" t="s">
        <v>38</v>
      </c>
      <c r="W942" s="251" t="s">
        <v>550</v>
      </c>
      <c r="X942" s="251" t="s">
        <v>551</v>
      </c>
      <c r="Y942" s="251" t="s">
        <v>552</v>
      </c>
      <c r="Z942" s="251" t="s">
        <v>564</v>
      </c>
      <c r="AA942" s="251" t="s">
        <v>565</v>
      </c>
      <c r="AB942" s="251" t="s">
        <v>578</v>
      </c>
      <c r="AC942" s="251" t="s">
        <v>579</v>
      </c>
      <c r="AD942" s="251" t="s">
        <v>754</v>
      </c>
      <c r="AE942" s="255">
        <v>1440</v>
      </c>
      <c r="AF942" s="251" t="str">
        <f t="shared" si="45"/>
        <v>5.</v>
      </c>
      <c r="AG942" s="251" t="str">
        <f t="shared" si="45"/>
        <v>2.</v>
      </c>
      <c r="AH942" s="251" t="str">
        <f t="shared" si="45"/>
        <v>3.</v>
      </c>
      <c r="AI942" s="251" t="str">
        <f t="shared" si="44"/>
        <v>2.</v>
      </c>
      <c r="AJ942" s="251" t="str">
        <f t="shared" si="44"/>
        <v>7.</v>
      </c>
      <c r="AK942" s="251" t="str">
        <f t="shared" si="44"/>
        <v>11</v>
      </c>
      <c r="AL942" s="251" t="str">
        <f t="shared" si="44"/>
        <v>2.</v>
      </c>
      <c r="AM942" s="251" t="str">
        <f t="shared" si="46"/>
        <v>2.3.2.7.112.</v>
      </c>
    </row>
    <row r="943" spans="1:39">
      <c r="A943" s="251">
        <v>2022</v>
      </c>
      <c r="B943" s="251" t="s">
        <v>533</v>
      </c>
      <c r="C943" s="251" t="s">
        <v>534</v>
      </c>
      <c r="D943" s="251" t="s">
        <v>535</v>
      </c>
      <c r="E943" s="251" t="s">
        <v>536</v>
      </c>
      <c r="F943" s="251" t="s">
        <v>491</v>
      </c>
      <c r="G943" s="251" t="s">
        <v>537</v>
      </c>
      <c r="H943" s="251" t="s">
        <v>538</v>
      </c>
      <c r="I943" s="251" t="s">
        <v>739</v>
      </c>
      <c r="J943" s="251" t="s">
        <v>540</v>
      </c>
      <c r="K943" s="251" t="s">
        <v>740</v>
      </c>
      <c r="L943" s="251" t="s">
        <v>542</v>
      </c>
      <c r="M943" s="251" t="s">
        <v>543</v>
      </c>
      <c r="N943" s="251" t="s">
        <v>544</v>
      </c>
      <c r="O943" s="251" t="s">
        <v>662</v>
      </c>
      <c r="P943" s="251" t="s">
        <v>741</v>
      </c>
      <c r="Q943" s="251" t="s">
        <v>709</v>
      </c>
      <c r="R943" s="251">
        <v>10000</v>
      </c>
      <c r="S943" s="251" t="s">
        <v>691</v>
      </c>
      <c r="T943" s="251" t="s">
        <v>692</v>
      </c>
      <c r="U943" s="251" t="s">
        <v>645</v>
      </c>
      <c r="V943" s="251" t="s">
        <v>38</v>
      </c>
      <c r="W943" s="251" t="s">
        <v>550</v>
      </c>
      <c r="X943" s="251" t="s">
        <v>551</v>
      </c>
      <c r="Y943" s="251" t="s">
        <v>552</v>
      </c>
      <c r="Z943" s="251" t="s">
        <v>564</v>
      </c>
      <c r="AA943" s="251" t="s">
        <v>565</v>
      </c>
      <c r="AB943" s="251" t="s">
        <v>578</v>
      </c>
      <c r="AC943" s="251" t="s">
        <v>579</v>
      </c>
      <c r="AD943" s="251" t="s">
        <v>580</v>
      </c>
      <c r="AE943" s="255">
        <v>27986</v>
      </c>
      <c r="AF943" s="251" t="str">
        <f t="shared" si="45"/>
        <v>5.</v>
      </c>
      <c r="AG943" s="251" t="str">
        <f t="shared" si="45"/>
        <v>2.</v>
      </c>
      <c r="AH943" s="251" t="str">
        <f t="shared" si="45"/>
        <v>3.</v>
      </c>
      <c r="AI943" s="251" t="str">
        <f t="shared" si="44"/>
        <v>2.</v>
      </c>
      <c r="AJ943" s="251" t="str">
        <f t="shared" si="44"/>
        <v>7.</v>
      </c>
      <c r="AK943" s="251" t="str">
        <f t="shared" si="44"/>
        <v>11</v>
      </c>
      <c r="AL943" s="251" t="str">
        <f t="shared" si="44"/>
        <v>99</v>
      </c>
      <c r="AM943" s="251" t="str">
        <f t="shared" si="46"/>
        <v>2.3.2.7.1199</v>
      </c>
    </row>
    <row r="944" spans="1:39">
      <c r="A944" s="251">
        <v>2022</v>
      </c>
      <c r="B944" s="251" t="s">
        <v>533</v>
      </c>
      <c r="C944" s="251" t="s">
        <v>534</v>
      </c>
      <c r="D944" s="251" t="s">
        <v>535</v>
      </c>
      <c r="E944" s="251" t="s">
        <v>536</v>
      </c>
      <c r="F944" s="251" t="s">
        <v>491</v>
      </c>
      <c r="G944" s="251" t="s">
        <v>537</v>
      </c>
      <c r="H944" s="251" t="s">
        <v>538</v>
      </c>
      <c r="I944" s="251" t="s">
        <v>739</v>
      </c>
      <c r="J944" s="251" t="s">
        <v>540</v>
      </c>
      <c r="K944" s="251" t="s">
        <v>740</v>
      </c>
      <c r="L944" s="251" t="s">
        <v>542</v>
      </c>
      <c r="M944" s="251" t="s">
        <v>543</v>
      </c>
      <c r="N944" s="251" t="s">
        <v>544</v>
      </c>
      <c r="O944" s="251" t="s">
        <v>662</v>
      </c>
      <c r="P944" s="251" t="s">
        <v>741</v>
      </c>
      <c r="Q944" s="251" t="s">
        <v>709</v>
      </c>
      <c r="R944" s="251">
        <v>10000</v>
      </c>
      <c r="S944" s="251" t="s">
        <v>691</v>
      </c>
      <c r="T944" s="251" t="s">
        <v>692</v>
      </c>
      <c r="U944" s="251" t="s">
        <v>645</v>
      </c>
      <c r="V944" s="251" t="s">
        <v>38</v>
      </c>
      <c r="W944" s="251" t="s">
        <v>550</v>
      </c>
      <c r="X944" s="251" t="s">
        <v>551</v>
      </c>
      <c r="Y944" s="251" t="s">
        <v>552</v>
      </c>
      <c r="Z944" s="251" t="s">
        <v>564</v>
      </c>
      <c r="AA944" s="251" t="s">
        <v>565</v>
      </c>
      <c r="AB944" s="251" t="s">
        <v>613</v>
      </c>
      <c r="AC944" s="251" t="s">
        <v>614</v>
      </c>
      <c r="AD944" s="251" t="s">
        <v>614</v>
      </c>
      <c r="AE944" s="255">
        <v>109200</v>
      </c>
      <c r="AF944" s="251" t="str">
        <f t="shared" si="45"/>
        <v>5.</v>
      </c>
      <c r="AG944" s="251" t="str">
        <f t="shared" si="45"/>
        <v>2.</v>
      </c>
      <c r="AH944" s="251" t="str">
        <f t="shared" si="45"/>
        <v>3.</v>
      </c>
      <c r="AI944" s="251" t="str">
        <f t="shared" si="44"/>
        <v>2.</v>
      </c>
      <c r="AJ944" s="251" t="str">
        <f t="shared" si="44"/>
        <v>8.</v>
      </c>
      <c r="AK944" s="251" t="str">
        <f t="shared" si="44"/>
        <v>1.</v>
      </c>
      <c r="AL944" s="251" t="str">
        <f t="shared" si="44"/>
        <v>1.</v>
      </c>
      <c r="AM944" s="251" t="str">
        <f t="shared" si="46"/>
        <v>2.3.2.8.1.1.</v>
      </c>
    </row>
    <row r="945" spans="1:39">
      <c r="A945" s="251">
        <v>2022</v>
      </c>
      <c r="B945" s="251" t="s">
        <v>533</v>
      </c>
      <c r="C945" s="251" t="s">
        <v>534</v>
      </c>
      <c r="D945" s="251" t="s">
        <v>535</v>
      </c>
      <c r="E945" s="251" t="s">
        <v>536</v>
      </c>
      <c r="F945" s="251" t="s">
        <v>491</v>
      </c>
      <c r="G945" s="251" t="s">
        <v>537</v>
      </c>
      <c r="H945" s="251" t="s">
        <v>538</v>
      </c>
      <c r="I945" s="251" t="s">
        <v>739</v>
      </c>
      <c r="J945" s="251" t="s">
        <v>540</v>
      </c>
      <c r="K945" s="251" t="s">
        <v>740</v>
      </c>
      <c r="L945" s="251" t="s">
        <v>542</v>
      </c>
      <c r="M945" s="251" t="s">
        <v>543</v>
      </c>
      <c r="N945" s="251" t="s">
        <v>544</v>
      </c>
      <c r="O945" s="251" t="s">
        <v>662</v>
      </c>
      <c r="P945" s="251" t="s">
        <v>741</v>
      </c>
      <c r="Q945" s="251" t="s">
        <v>709</v>
      </c>
      <c r="R945" s="251">
        <v>10000</v>
      </c>
      <c r="S945" s="251" t="s">
        <v>691</v>
      </c>
      <c r="T945" s="251" t="s">
        <v>692</v>
      </c>
      <c r="U945" s="251" t="s">
        <v>645</v>
      </c>
      <c r="V945" s="251" t="s">
        <v>38</v>
      </c>
      <c r="W945" s="251" t="s">
        <v>550</v>
      </c>
      <c r="X945" s="251" t="s">
        <v>551</v>
      </c>
      <c r="Y945" s="251" t="s">
        <v>552</v>
      </c>
      <c r="Z945" s="251" t="s">
        <v>564</v>
      </c>
      <c r="AA945" s="251" t="s">
        <v>565</v>
      </c>
      <c r="AB945" s="251" t="s">
        <v>613</v>
      </c>
      <c r="AC945" s="251" t="s">
        <v>614</v>
      </c>
      <c r="AD945" s="251" t="s">
        <v>615</v>
      </c>
      <c r="AE945" s="255">
        <v>12063</v>
      </c>
      <c r="AF945" s="251" t="str">
        <f t="shared" si="45"/>
        <v>5.</v>
      </c>
      <c r="AG945" s="251" t="str">
        <f t="shared" si="45"/>
        <v>2.</v>
      </c>
      <c r="AH945" s="251" t="str">
        <f t="shared" si="45"/>
        <v>3.</v>
      </c>
      <c r="AI945" s="251" t="str">
        <f t="shared" si="44"/>
        <v>2.</v>
      </c>
      <c r="AJ945" s="251" t="str">
        <f t="shared" si="44"/>
        <v>8.</v>
      </c>
      <c r="AK945" s="251" t="str">
        <f t="shared" si="44"/>
        <v>1.</v>
      </c>
      <c r="AL945" s="251" t="str">
        <f t="shared" si="44"/>
        <v>2.</v>
      </c>
      <c r="AM945" s="251" t="str">
        <f t="shared" si="46"/>
        <v>2.3.2.8.1.2.</v>
      </c>
    </row>
    <row r="946" spans="1:39">
      <c r="A946" s="251">
        <v>2022</v>
      </c>
      <c r="B946" s="251" t="s">
        <v>533</v>
      </c>
      <c r="C946" s="251" t="s">
        <v>534</v>
      </c>
      <c r="D946" s="251" t="s">
        <v>535</v>
      </c>
      <c r="E946" s="251" t="s">
        <v>536</v>
      </c>
      <c r="F946" s="251" t="s">
        <v>491</v>
      </c>
      <c r="G946" s="251" t="s">
        <v>537</v>
      </c>
      <c r="H946" s="251" t="s">
        <v>538</v>
      </c>
      <c r="I946" s="251" t="s">
        <v>739</v>
      </c>
      <c r="J946" s="251" t="s">
        <v>540</v>
      </c>
      <c r="K946" s="251" t="s">
        <v>740</v>
      </c>
      <c r="L946" s="251" t="s">
        <v>542</v>
      </c>
      <c r="M946" s="251" t="s">
        <v>543</v>
      </c>
      <c r="N946" s="251" t="s">
        <v>544</v>
      </c>
      <c r="O946" s="251" t="s">
        <v>629</v>
      </c>
      <c r="P946" s="251" t="s">
        <v>741</v>
      </c>
      <c r="Q946" s="251" t="s">
        <v>709</v>
      </c>
      <c r="R946" s="251">
        <v>30000</v>
      </c>
      <c r="S946" s="251" t="s">
        <v>548</v>
      </c>
      <c r="T946" s="251" t="s">
        <v>549</v>
      </c>
      <c r="U946" s="251" t="s">
        <v>757</v>
      </c>
      <c r="V946" s="251" t="s">
        <v>38</v>
      </c>
      <c r="W946" s="251" t="s">
        <v>550</v>
      </c>
      <c r="X946" s="251" t="s">
        <v>551</v>
      </c>
      <c r="Y946" s="251" t="s">
        <v>552</v>
      </c>
      <c r="Z946" s="251" t="s">
        <v>564</v>
      </c>
      <c r="AA946" s="251" t="s">
        <v>587</v>
      </c>
      <c r="AB946" s="251" t="s">
        <v>633</v>
      </c>
      <c r="AC946" s="251" t="s">
        <v>633</v>
      </c>
      <c r="AD946" s="251" t="s">
        <v>634</v>
      </c>
      <c r="AE946" s="255">
        <v>13160</v>
      </c>
      <c r="AF946" s="251" t="str">
        <f t="shared" si="45"/>
        <v>5.</v>
      </c>
      <c r="AG946" s="251" t="str">
        <f t="shared" si="45"/>
        <v>2.</v>
      </c>
      <c r="AH946" s="251" t="str">
        <f t="shared" si="45"/>
        <v>3.</v>
      </c>
      <c r="AI946" s="251" t="str">
        <f t="shared" si="44"/>
        <v>1.</v>
      </c>
      <c r="AJ946" s="251" t="str">
        <f t="shared" si="44"/>
        <v>1.</v>
      </c>
      <c r="AK946" s="251" t="str">
        <f t="shared" si="44"/>
        <v>1.</v>
      </c>
      <c r="AL946" s="251" t="str">
        <f t="shared" si="44"/>
        <v>1.</v>
      </c>
      <c r="AM946" s="251" t="str">
        <f t="shared" si="46"/>
        <v>2.3.1.1.1.1.</v>
      </c>
    </row>
    <row r="947" spans="1:39">
      <c r="A947" s="251">
        <v>2022</v>
      </c>
      <c r="B947" s="251" t="s">
        <v>533</v>
      </c>
      <c r="C947" s="251" t="s">
        <v>534</v>
      </c>
      <c r="D947" s="251" t="s">
        <v>535</v>
      </c>
      <c r="E947" s="251" t="s">
        <v>536</v>
      </c>
      <c r="F947" s="251" t="s">
        <v>491</v>
      </c>
      <c r="G947" s="251" t="s">
        <v>537</v>
      </c>
      <c r="H947" s="251" t="s">
        <v>538</v>
      </c>
      <c r="I947" s="251" t="s">
        <v>739</v>
      </c>
      <c r="J947" s="251" t="s">
        <v>540</v>
      </c>
      <c r="K947" s="251" t="s">
        <v>740</v>
      </c>
      <c r="L947" s="251" t="s">
        <v>542</v>
      </c>
      <c r="M947" s="251" t="s">
        <v>543</v>
      </c>
      <c r="N947" s="251" t="s">
        <v>544</v>
      </c>
      <c r="O947" s="251" t="s">
        <v>629</v>
      </c>
      <c r="P947" s="251" t="s">
        <v>741</v>
      </c>
      <c r="Q947" s="251" t="s">
        <v>709</v>
      </c>
      <c r="R947" s="251">
        <v>30000</v>
      </c>
      <c r="S947" s="251" t="s">
        <v>548</v>
      </c>
      <c r="T947" s="251" t="s">
        <v>549</v>
      </c>
      <c r="U947" s="251" t="s">
        <v>757</v>
      </c>
      <c r="V947" s="251" t="s">
        <v>38</v>
      </c>
      <c r="W947" s="251" t="s">
        <v>550</v>
      </c>
      <c r="X947" s="251" t="s">
        <v>551</v>
      </c>
      <c r="Y947" s="251" t="s">
        <v>552</v>
      </c>
      <c r="Z947" s="251" t="s">
        <v>564</v>
      </c>
      <c r="AA947" s="251" t="s">
        <v>587</v>
      </c>
      <c r="AB947" s="251" t="s">
        <v>715</v>
      </c>
      <c r="AC947" s="251" t="s">
        <v>716</v>
      </c>
      <c r="AD947" s="251" t="s">
        <v>742</v>
      </c>
      <c r="AE947" s="255">
        <v>5200</v>
      </c>
      <c r="AF947" s="251" t="str">
        <f t="shared" si="45"/>
        <v>5.</v>
      </c>
      <c r="AG947" s="251" t="str">
        <f t="shared" si="45"/>
        <v>2.</v>
      </c>
      <c r="AH947" s="251" t="str">
        <f t="shared" si="45"/>
        <v>3.</v>
      </c>
      <c r="AI947" s="251" t="str">
        <f t="shared" si="44"/>
        <v>1.</v>
      </c>
      <c r="AJ947" s="251" t="str">
        <f t="shared" si="44"/>
        <v>11</v>
      </c>
      <c r="AK947" s="251" t="str">
        <f t="shared" si="44"/>
        <v>1.</v>
      </c>
      <c r="AL947" s="251" t="str">
        <f t="shared" si="44"/>
        <v>1.</v>
      </c>
      <c r="AM947" s="251" t="str">
        <f t="shared" si="46"/>
        <v>2.3.1.111.1.</v>
      </c>
    </row>
    <row r="948" spans="1:39">
      <c r="A948" s="251">
        <v>2022</v>
      </c>
      <c r="B948" s="251" t="s">
        <v>533</v>
      </c>
      <c r="C948" s="251" t="s">
        <v>534</v>
      </c>
      <c r="D948" s="251" t="s">
        <v>535</v>
      </c>
      <c r="E948" s="251" t="s">
        <v>536</v>
      </c>
      <c r="F948" s="251" t="s">
        <v>491</v>
      </c>
      <c r="G948" s="251" t="s">
        <v>537</v>
      </c>
      <c r="H948" s="251" t="s">
        <v>538</v>
      </c>
      <c r="I948" s="251" t="s">
        <v>739</v>
      </c>
      <c r="J948" s="251" t="s">
        <v>540</v>
      </c>
      <c r="K948" s="251" t="s">
        <v>740</v>
      </c>
      <c r="L948" s="251" t="s">
        <v>542</v>
      </c>
      <c r="M948" s="251" t="s">
        <v>543</v>
      </c>
      <c r="N948" s="251" t="s">
        <v>544</v>
      </c>
      <c r="O948" s="251" t="s">
        <v>629</v>
      </c>
      <c r="P948" s="251" t="s">
        <v>741</v>
      </c>
      <c r="Q948" s="251" t="s">
        <v>709</v>
      </c>
      <c r="R948" s="251">
        <v>30000</v>
      </c>
      <c r="S948" s="251" t="s">
        <v>548</v>
      </c>
      <c r="T948" s="251" t="s">
        <v>549</v>
      </c>
      <c r="U948" s="251" t="s">
        <v>757</v>
      </c>
      <c r="V948" s="251" t="s">
        <v>38</v>
      </c>
      <c r="W948" s="251" t="s">
        <v>550</v>
      </c>
      <c r="X948" s="251" t="s">
        <v>551</v>
      </c>
      <c r="Y948" s="251" t="s">
        <v>552</v>
      </c>
      <c r="Z948" s="251" t="s">
        <v>564</v>
      </c>
      <c r="AA948" s="251" t="s">
        <v>587</v>
      </c>
      <c r="AB948" s="251" t="s">
        <v>743</v>
      </c>
      <c r="AC948" s="251" t="s">
        <v>744</v>
      </c>
      <c r="AD948" s="251" t="s">
        <v>745</v>
      </c>
      <c r="AE948" s="255">
        <v>3080</v>
      </c>
      <c r="AF948" s="251" t="str">
        <f t="shared" si="45"/>
        <v>5.</v>
      </c>
      <c r="AG948" s="251" t="str">
        <f t="shared" si="45"/>
        <v>2.</v>
      </c>
      <c r="AH948" s="251" t="str">
        <f t="shared" si="45"/>
        <v>3.</v>
      </c>
      <c r="AI948" s="251" t="str">
        <f t="shared" si="44"/>
        <v>1.</v>
      </c>
      <c r="AJ948" s="251" t="str">
        <f t="shared" si="44"/>
        <v>2.</v>
      </c>
      <c r="AK948" s="251" t="str">
        <f t="shared" si="44"/>
        <v>1.</v>
      </c>
      <c r="AL948" s="251" t="str">
        <f t="shared" si="44"/>
        <v>1.</v>
      </c>
      <c r="AM948" s="251" t="str">
        <f t="shared" si="46"/>
        <v>2.3.1.2.1.1.</v>
      </c>
    </row>
    <row r="949" spans="1:39">
      <c r="A949" s="251">
        <v>2022</v>
      </c>
      <c r="B949" s="251" t="s">
        <v>533</v>
      </c>
      <c r="C949" s="251" t="s">
        <v>534</v>
      </c>
      <c r="D949" s="251" t="s">
        <v>535</v>
      </c>
      <c r="E949" s="251" t="s">
        <v>536</v>
      </c>
      <c r="F949" s="251" t="s">
        <v>491</v>
      </c>
      <c r="G949" s="251" t="s">
        <v>537</v>
      </c>
      <c r="H949" s="251" t="s">
        <v>538</v>
      </c>
      <c r="I949" s="251" t="s">
        <v>739</v>
      </c>
      <c r="J949" s="251" t="s">
        <v>540</v>
      </c>
      <c r="K949" s="251" t="s">
        <v>740</v>
      </c>
      <c r="L949" s="251" t="s">
        <v>542</v>
      </c>
      <c r="M949" s="251" t="s">
        <v>543</v>
      </c>
      <c r="N949" s="251" t="s">
        <v>544</v>
      </c>
      <c r="O949" s="251" t="s">
        <v>629</v>
      </c>
      <c r="P949" s="251" t="s">
        <v>741</v>
      </c>
      <c r="Q949" s="251" t="s">
        <v>709</v>
      </c>
      <c r="R949" s="251">
        <v>30000</v>
      </c>
      <c r="S949" s="251" t="s">
        <v>548</v>
      </c>
      <c r="T949" s="251" t="s">
        <v>549</v>
      </c>
      <c r="U949" s="251" t="s">
        <v>757</v>
      </c>
      <c r="V949" s="251" t="s">
        <v>38</v>
      </c>
      <c r="W949" s="251" t="s">
        <v>550</v>
      </c>
      <c r="X949" s="251" t="s">
        <v>551</v>
      </c>
      <c r="Y949" s="251" t="s">
        <v>552</v>
      </c>
      <c r="Z949" s="251" t="s">
        <v>564</v>
      </c>
      <c r="AA949" s="251" t="s">
        <v>587</v>
      </c>
      <c r="AB949" s="251" t="s">
        <v>624</v>
      </c>
      <c r="AC949" s="251" t="s">
        <v>625</v>
      </c>
      <c r="AD949" s="251" t="s">
        <v>626</v>
      </c>
      <c r="AE949" s="255">
        <v>65833</v>
      </c>
      <c r="AF949" s="251" t="str">
        <f t="shared" si="45"/>
        <v>5.</v>
      </c>
      <c r="AG949" s="251" t="str">
        <f t="shared" si="45"/>
        <v>2.</v>
      </c>
      <c r="AH949" s="251" t="str">
        <f t="shared" si="45"/>
        <v>3.</v>
      </c>
      <c r="AI949" s="251" t="str">
        <f t="shared" si="44"/>
        <v>1.</v>
      </c>
      <c r="AJ949" s="251" t="str">
        <f t="shared" si="44"/>
        <v>5.</v>
      </c>
      <c r="AK949" s="251" t="str">
        <f t="shared" si="44"/>
        <v>1.</v>
      </c>
      <c r="AL949" s="251" t="str">
        <f t="shared" ref="AL949:AL1012" si="47">LEFT(AD949,2)</f>
        <v>1.</v>
      </c>
      <c r="AM949" s="251" t="str">
        <f t="shared" si="46"/>
        <v>2.3.1.5.1.1.</v>
      </c>
    </row>
    <row r="950" spans="1:39">
      <c r="A950" s="251">
        <v>2022</v>
      </c>
      <c r="B950" s="251" t="s">
        <v>533</v>
      </c>
      <c r="C950" s="251" t="s">
        <v>534</v>
      </c>
      <c r="D950" s="251" t="s">
        <v>535</v>
      </c>
      <c r="E950" s="251" t="s">
        <v>536</v>
      </c>
      <c r="F950" s="251" t="s">
        <v>491</v>
      </c>
      <c r="G950" s="251" t="s">
        <v>537</v>
      </c>
      <c r="H950" s="251" t="s">
        <v>538</v>
      </c>
      <c r="I950" s="251" t="s">
        <v>739</v>
      </c>
      <c r="J950" s="251" t="s">
        <v>540</v>
      </c>
      <c r="K950" s="251" t="s">
        <v>740</v>
      </c>
      <c r="L950" s="251" t="s">
        <v>542</v>
      </c>
      <c r="M950" s="251" t="s">
        <v>543</v>
      </c>
      <c r="N950" s="251" t="s">
        <v>544</v>
      </c>
      <c r="O950" s="251" t="s">
        <v>629</v>
      </c>
      <c r="P950" s="251" t="s">
        <v>741</v>
      </c>
      <c r="Q950" s="251" t="s">
        <v>709</v>
      </c>
      <c r="R950" s="251">
        <v>30000</v>
      </c>
      <c r="S950" s="251" t="s">
        <v>548</v>
      </c>
      <c r="T950" s="251" t="s">
        <v>549</v>
      </c>
      <c r="U950" s="251" t="s">
        <v>757</v>
      </c>
      <c r="V950" s="251" t="s">
        <v>38</v>
      </c>
      <c r="W950" s="251" t="s">
        <v>550</v>
      </c>
      <c r="X950" s="251" t="s">
        <v>551</v>
      </c>
      <c r="Y950" s="251" t="s">
        <v>552</v>
      </c>
      <c r="Z950" s="251" t="s">
        <v>564</v>
      </c>
      <c r="AA950" s="251" t="s">
        <v>587</v>
      </c>
      <c r="AB950" s="251" t="s">
        <v>624</v>
      </c>
      <c r="AC950" s="251" t="s">
        <v>625</v>
      </c>
      <c r="AD950" s="251" t="s">
        <v>627</v>
      </c>
      <c r="AE950" s="255">
        <v>63160</v>
      </c>
      <c r="AF950" s="251" t="str">
        <f t="shared" si="45"/>
        <v>5.</v>
      </c>
      <c r="AG950" s="251" t="str">
        <f t="shared" si="45"/>
        <v>2.</v>
      </c>
      <c r="AH950" s="251" t="str">
        <f t="shared" si="45"/>
        <v>3.</v>
      </c>
      <c r="AI950" s="251" t="str">
        <f t="shared" si="45"/>
        <v>1.</v>
      </c>
      <c r="AJ950" s="251" t="str">
        <f t="shared" si="45"/>
        <v>5.</v>
      </c>
      <c r="AK950" s="251" t="str">
        <f t="shared" si="45"/>
        <v>1.</v>
      </c>
      <c r="AL950" s="251" t="str">
        <f t="shared" si="47"/>
        <v>2.</v>
      </c>
      <c r="AM950" s="251" t="str">
        <f t="shared" si="46"/>
        <v>2.3.1.5.1.2.</v>
      </c>
    </row>
    <row r="951" spans="1:39">
      <c r="A951" s="251">
        <v>2022</v>
      </c>
      <c r="B951" s="251" t="s">
        <v>533</v>
      </c>
      <c r="C951" s="251" t="s">
        <v>534</v>
      </c>
      <c r="D951" s="251" t="s">
        <v>535</v>
      </c>
      <c r="E951" s="251" t="s">
        <v>536</v>
      </c>
      <c r="F951" s="251" t="s">
        <v>491</v>
      </c>
      <c r="G951" s="251" t="s">
        <v>537</v>
      </c>
      <c r="H951" s="251" t="s">
        <v>538</v>
      </c>
      <c r="I951" s="251" t="s">
        <v>739</v>
      </c>
      <c r="J951" s="251" t="s">
        <v>540</v>
      </c>
      <c r="K951" s="251" t="s">
        <v>740</v>
      </c>
      <c r="L951" s="251" t="s">
        <v>542</v>
      </c>
      <c r="M951" s="251" t="s">
        <v>543</v>
      </c>
      <c r="N951" s="251" t="s">
        <v>544</v>
      </c>
      <c r="O951" s="251" t="s">
        <v>629</v>
      </c>
      <c r="P951" s="251" t="s">
        <v>741</v>
      </c>
      <c r="Q951" s="251" t="s">
        <v>709</v>
      </c>
      <c r="R951" s="251">
        <v>30000</v>
      </c>
      <c r="S951" s="251" t="s">
        <v>548</v>
      </c>
      <c r="T951" s="251" t="s">
        <v>549</v>
      </c>
      <c r="U951" s="251" t="s">
        <v>757</v>
      </c>
      <c r="V951" s="251" t="s">
        <v>38</v>
      </c>
      <c r="W951" s="251" t="s">
        <v>550</v>
      </c>
      <c r="X951" s="251" t="s">
        <v>551</v>
      </c>
      <c r="Y951" s="251" t="s">
        <v>552</v>
      </c>
      <c r="Z951" s="251" t="s">
        <v>564</v>
      </c>
      <c r="AA951" s="251" t="s">
        <v>587</v>
      </c>
      <c r="AB951" s="251" t="s">
        <v>624</v>
      </c>
      <c r="AC951" s="251" t="s">
        <v>746</v>
      </c>
      <c r="AD951" s="251" t="s">
        <v>747</v>
      </c>
      <c r="AE951" s="255">
        <v>29992</v>
      </c>
      <c r="AF951" s="251" t="str">
        <f t="shared" ref="AF951:AK993" si="48">LEFT(X951,2)</f>
        <v>5.</v>
      </c>
      <c r="AG951" s="251" t="str">
        <f t="shared" si="48"/>
        <v>2.</v>
      </c>
      <c r="AH951" s="251" t="str">
        <f t="shared" si="48"/>
        <v>3.</v>
      </c>
      <c r="AI951" s="251" t="str">
        <f t="shared" si="48"/>
        <v>1.</v>
      </c>
      <c r="AJ951" s="251" t="str">
        <f t="shared" si="48"/>
        <v>5.</v>
      </c>
      <c r="AK951" s="251" t="str">
        <f t="shared" si="48"/>
        <v>3.</v>
      </c>
      <c r="AL951" s="251" t="str">
        <f t="shared" si="47"/>
        <v>1.</v>
      </c>
      <c r="AM951" s="251" t="str">
        <f t="shared" si="46"/>
        <v>2.3.1.5.3.1.</v>
      </c>
    </row>
    <row r="952" spans="1:39">
      <c r="A952" s="251">
        <v>2022</v>
      </c>
      <c r="B952" s="251" t="s">
        <v>533</v>
      </c>
      <c r="C952" s="251" t="s">
        <v>534</v>
      </c>
      <c r="D952" s="251" t="s">
        <v>535</v>
      </c>
      <c r="E952" s="251" t="s">
        <v>536</v>
      </c>
      <c r="F952" s="251" t="s">
        <v>491</v>
      </c>
      <c r="G952" s="251" t="s">
        <v>537</v>
      </c>
      <c r="H952" s="251" t="s">
        <v>538</v>
      </c>
      <c r="I952" s="251" t="s">
        <v>739</v>
      </c>
      <c r="J952" s="251" t="s">
        <v>540</v>
      </c>
      <c r="K952" s="251" t="s">
        <v>740</v>
      </c>
      <c r="L952" s="251" t="s">
        <v>542</v>
      </c>
      <c r="M952" s="251" t="s">
        <v>543</v>
      </c>
      <c r="N952" s="251" t="s">
        <v>544</v>
      </c>
      <c r="O952" s="251" t="s">
        <v>629</v>
      </c>
      <c r="P952" s="251" t="s">
        <v>741</v>
      </c>
      <c r="Q952" s="251" t="s">
        <v>709</v>
      </c>
      <c r="R952" s="251">
        <v>30000</v>
      </c>
      <c r="S952" s="251" t="s">
        <v>548</v>
      </c>
      <c r="T952" s="251" t="s">
        <v>549</v>
      </c>
      <c r="U952" s="251" t="s">
        <v>757</v>
      </c>
      <c r="V952" s="251" t="s">
        <v>38</v>
      </c>
      <c r="W952" s="251" t="s">
        <v>550</v>
      </c>
      <c r="X952" s="251" t="s">
        <v>551</v>
      </c>
      <c r="Y952" s="251" t="s">
        <v>552</v>
      </c>
      <c r="Z952" s="251" t="s">
        <v>564</v>
      </c>
      <c r="AA952" s="251" t="s">
        <v>587</v>
      </c>
      <c r="AB952" s="251" t="s">
        <v>624</v>
      </c>
      <c r="AC952" s="251" t="s">
        <v>748</v>
      </c>
      <c r="AD952" s="251" t="s">
        <v>748</v>
      </c>
      <c r="AE952" s="255">
        <v>3172</v>
      </c>
      <c r="AF952" s="251" t="str">
        <f t="shared" si="48"/>
        <v>5.</v>
      </c>
      <c r="AG952" s="251" t="str">
        <f t="shared" si="48"/>
        <v>2.</v>
      </c>
      <c r="AH952" s="251" t="str">
        <f t="shared" si="48"/>
        <v>3.</v>
      </c>
      <c r="AI952" s="251" t="str">
        <f t="shared" si="48"/>
        <v>1.</v>
      </c>
      <c r="AJ952" s="251" t="str">
        <f t="shared" si="48"/>
        <v>5.</v>
      </c>
      <c r="AK952" s="251" t="str">
        <f t="shared" si="48"/>
        <v>99</v>
      </c>
      <c r="AL952" s="251" t="str">
        <f t="shared" si="47"/>
        <v>99</v>
      </c>
      <c r="AM952" s="251" t="str">
        <f t="shared" si="46"/>
        <v>2.3.1.5.9999</v>
      </c>
    </row>
    <row r="953" spans="1:39">
      <c r="A953" s="251">
        <v>2022</v>
      </c>
      <c r="B953" s="251" t="s">
        <v>533</v>
      </c>
      <c r="C953" s="251" t="s">
        <v>534</v>
      </c>
      <c r="D953" s="251" t="s">
        <v>535</v>
      </c>
      <c r="E953" s="251" t="s">
        <v>536</v>
      </c>
      <c r="F953" s="251" t="s">
        <v>491</v>
      </c>
      <c r="G953" s="251" t="s">
        <v>537</v>
      </c>
      <c r="H953" s="251" t="s">
        <v>538</v>
      </c>
      <c r="I953" s="251" t="s">
        <v>739</v>
      </c>
      <c r="J953" s="251" t="s">
        <v>540</v>
      </c>
      <c r="K953" s="251" t="s">
        <v>740</v>
      </c>
      <c r="L953" s="251" t="s">
        <v>542</v>
      </c>
      <c r="M953" s="251" t="s">
        <v>543</v>
      </c>
      <c r="N953" s="251" t="s">
        <v>544</v>
      </c>
      <c r="O953" s="251" t="s">
        <v>629</v>
      </c>
      <c r="P953" s="251" t="s">
        <v>741</v>
      </c>
      <c r="Q953" s="251" t="s">
        <v>709</v>
      </c>
      <c r="R953" s="251">
        <v>30000</v>
      </c>
      <c r="S953" s="251" t="s">
        <v>548</v>
      </c>
      <c r="T953" s="251" t="s">
        <v>549</v>
      </c>
      <c r="U953" s="251" t="s">
        <v>757</v>
      </c>
      <c r="V953" s="251" t="s">
        <v>38</v>
      </c>
      <c r="W953" s="251" t="s">
        <v>550</v>
      </c>
      <c r="X953" s="251" t="s">
        <v>551</v>
      </c>
      <c r="Y953" s="251" t="s">
        <v>552</v>
      </c>
      <c r="Z953" s="251" t="s">
        <v>564</v>
      </c>
      <c r="AA953" s="251" t="s">
        <v>587</v>
      </c>
      <c r="AB953" s="251" t="s">
        <v>723</v>
      </c>
      <c r="AC953" s="251" t="s">
        <v>626</v>
      </c>
      <c r="AD953" s="251" t="s">
        <v>749</v>
      </c>
      <c r="AE953" s="255">
        <v>3687</v>
      </c>
      <c r="AF953" s="251" t="str">
        <f t="shared" si="48"/>
        <v>5.</v>
      </c>
      <c r="AG953" s="251" t="str">
        <f t="shared" si="48"/>
        <v>2.</v>
      </c>
      <c r="AH953" s="251" t="str">
        <f t="shared" si="48"/>
        <v>3.</v>
      </c>
      <c r="AI953" s="251" t="str">
        <f t="shared" si="48"/>
        <v>1.</v>
      </c>
      <c r="AJ953" s="251" t="str">
        <f t="shared" si="48"/>
        <v>6.</v>
      </c>
      <c r="AK953" s="251" t="str">
        <f t="shared" si="48"/>
        <v>1.</v>
      </c>
      <c r="AL953" s="251" t="str">
        <f t="shared" si="47"/>
        <v>4.</v>
      </c>
      <c r="AM953" s="251" t="str">
        <f t="shared" si="46"/>
        <v>2.3.1.6.1.4.</v>
      </c>
    </row>
    <row r="954" spans="1:39">
      <c r="A954" s="251">
        <v>2022</v>
      </c>
      <c r="B954" s="251" t="s">
        <v>533</v>
      </c>
      <c r="C954" s="251" t="s">
        <v>534</v>
      </c>
      <c r="D954" s="251" t="s">
        <v>535</v>
      </c>
      <c r="E954" s="251" t="s">
        <v>536</v>
      </c>
      <c r="F954" s="251" t="s">
        <v>491</v>
      </c>
      <c r="G954" s="251" t="s">
        <v>537</v>
      </c>
      <c r="H954" s="251" t="s">
        <v>538</v>
      </c>
      <c r="I954" s="251" t="s">
        <v>739</v>
      </c>
      <c r="J954" s="251" t="s">
        <v>540</v>
      </c>
      <c r="K954" s="251" t="s">
        <v>740</v>
      </c>
      <c r="L954" s="251" t="s">
        <v>542</v>
      </c>
      <c r="M954" s="251" t="s">
        <v>543</v>
      </c>
      <c r="N954" s="251" t="s">
        <v>544</v>
      </c>
      <c r="O954" s="251" t="s">
        <v>629</v>
      </c>
      <c r="P954" s="251" t="s">
        <v>741</v>
      </c>
      <c r="Q954" s="251" t="s">
        <v>709</v>
      </c>
      <c r="R954" s="251">
        <v>30000</v>
      </c>
      <c r="S954" s="251" t="s">
        <v>548</v>
      </c>
      <c r="T954" s="251" t="s">
        <v>549</v>
      </c>
      <c r="U954" s="251" t="s">
        <v>757</v>
      </c>
      <c r="V954" s="251" t="s">
        <v>38</v>
      </c>
      <c r="W954" s="251" t="s">
        <v>550</v>
      </c>
      <c r="X954" s="251" t="s">
        <v>551</v>
      </c>
      <c r="Y954" s="251" t="s">
        <v>552</v>
      </c>
      <c r="Z954" s="251" t="s">
        <v>564</v>
      </c>
      <c r="AA954" s="251" t="s">
        <v>587</v>
      </c>
      <c r="AB954" s="251" t="s">
        <v>723</v>
      </c>
      <c r="AC954" s="251" t="s">
        <v>626</v>
      </c>
      <c r="AD954" s="251" t="s">
        <v>724</v>
      </c>
      <c r="AE954" s="255">
        <v>1860</v>
      </c>
      <c r="AF954" s="251" t="str">
        <f t="shared" si="48"/>
        <v>5.</v>
      </c>
      <c r="AG954" s="251" t="str">
        <f t="shared" si="48"/>
        <v>2.</v>
      </c>
      <c r="AH954" s="251" t="str">
        <f t="shared" si="48"/>
        <v>3.</v>
      </c>
      <c r="AI954" s="251" t="str">
        <f t="shared" si="48"/>
        <v>1.</v>
      </c>
      <c r="AJ954" s="251" t="str">
        <f t="shared" si="48"/>
        <v>6.</v>
      </c>
      <c r="AK954" s="251" t="str">
        <f t="shared" si="48"/>
        <v>1.</v>
      </c>
      <c r="AL954" s="251" t="str">
        <f t="shared" si="47"/>
        <v>99</v>
      </c>
      <c r="AM954" s="251" t="str">
        <f t="shared" si="46"/>
        <v>2.3.1.6.1.99</v>
      </c>
    </row>
    <row r="955" spans="1:39">
      <c r="A955" s="251">
        <v>2022</v>
      </c>
      <c r="B955" s="251" t="s">
        <v>533</v>
      </c>
      <c r="C955" s="251" t="s">
        <v>534</v>
      </c>
      <c r="D955" s="251" t="s">
        <v>535</v>
      </c>
      <c r="E955" s="251" t="s">
        <v>536</v>
      </c>
      <c r="F955" s="251" t="s">
        <v>491</v>
      </c>
      <c r="G955" s="251" t="s">
        <v>537</v>
      </c>
      <c r="H955" s="251" t="s">
        <v>538</v>
      </c>
      <c r="I955" s="251" t="s">
        <v>739</v>
      </c>
      <c r="J955" s="251" t="s">
        <v>540</v>
      </c>
      <c r="K955" s="251" t="s">
        <v>740</v>
      </c>
      <c r="L955" s="251" t="s">
        <v>542</v>
      </c>
      <c r="M955" s="251" t="s">
        <v>543</v>
      </c>
      <c r="N955" s="251" t="s">
        <v>544</v>
      </c>
      <c r="O955" s="251" t="s">
        <v>629</v>
      </c>
      <c r="P955" s="251" t="s">
        <v>741</v>
      </c>
      <c r="Q955" s="251" t="s">
        <v>709</v>
      </c>
      <c r="R955" s="251">
        <v>30000</v>
      </c>
      <c r="S955" s="251" t="s">
        <v>548</v>
      </c>
      <c r="T955" s="251" t="s">
        <v>549</v>
      </c>
      <c r="U955" s="251" t="s">
        <v>757</v>
      </c>
      <c r="V955" s="251" t="s">
        <v>38</v>
      </c>
      <c r="W955" s="251" t="s">
        <v>550</v>
      </c>
      <c r="X955" s="251" t="s">
        <v>551</v>
      </c>
      <c r="Y955" s="251" t="s">
        <v>552</v>
      </c>
      <c r="Z955" s="251" t="s">
        <v>564</v>
      </c>
      <c r="AA955" s="251" t="s">
        <v>587</v>
      </c>
      <c r="AB955" s="251" t="s">
        <v>648</v>
      </c>
      <c r="AC955" s="251" t="s">
        <v>649</v>
      </c>
      <c r="AD955" s="251" t="s">
        <v>650</v>
      </c>
      <c r="AE955" s="255">
        <v>16188</v>
      </c>
      <c r="AF955" s="251" t="str">
        <f t="shared" si="48"/>
        <v>5.</v>
      </c>
      <c r="AG955" s="251" t="str">
        <f t="shared" si="48"/>
        <v>2.</v>
      </c>
      <c r="AH955" s="251" t="str">
        <f t="shared" si="48"/>
        <v>3.</v>
      </c>
      <c r="AI955" s="251" t="str">
        <f t="shared" si="48"/>
        <v>1.</v>
      </c>
      <c r="AJ955" s="251" t="str">
        <f t="shared" si="48"/>
        <v>8.</v>
      </c>
      <c r="AK955" s="251" t="str">
        <f t="shared" si="48"/>
        <v>2.</v>
      </c>
      <c r="AL955" s="251" t="str">
        <f t="shared" si="47"/>
        <v>1.</v>
      </c>
      <c r="AM955" s="251" t="str">
        <f t="shared" si="46"/>
        <v>2.3.1.8.2.1.</v>
      </c>
    </row>
    <row r="956" spans="1:39">
      <c r="A956" s="251">
        <v>2022</v>
      </c>
      <c r="B956" s="251" t="s">
        <v>533</v>
      </c>
      <c r="C956" s="251" t="s">
        <v>534</v>
      </c>
      <c r="D956" s="251" t="s">
        <v>535</v>
      </c>
      <c r="E956" s="251" t="s">
        <v>536</v>
      </c>
      <c r="F956" s="251" t="s">
        <v>491</v>
      </c>
      <c r="G956" s="251" t="s">
        <v>537</v>
      </c>
      <c r="H956" s="251" t="s">
        <v>538</v>
      </c>
      <c r="I956" s="251" t="s">
        <v>739</v>
      </c>
      <c r="J956" s="251" t="s">
        <v>540</v>
      </c>
      <c r="K956" s="251" t="s">
        <v>740</v>
      </c>
      <c r="L956" s="251" t="s">
        <v>542</v>
      </c>
      <c r="M956" s="251" t="s">
        <v>543</v>
      </c>
      <c r="N956" s="251" t="s">
        <v>544</v>
      </c>
      <c r="O956" s="251" t="s">
        <v>629</v>
      </c>
      <c r="P956" s="251" t="s">
        <v>741</v>
      </c>
      <c r="Q956" s="251" t="s">
        <v>709</v>
      </c>
      <c r="R956" s="251">
        <v>30000</v>
      </c>
      <c r="S956" s="251" t="s">
        <v>548</v>
      </c>
      <c r="T956" s="251" t="s">
        <v>549</v>
      </c>
      <c r="U956" s="251" t="s">
        <v>757</v>
      </c>
      <c r="V956" s="251" t="s">
        <v>38</v>
      </c>
      <c r="W956" s="251" t="s">
        <v>550</v>
      </c>
      <c r="X956" s="251" t="s">
        <v>551</v>
      </c>
      <c r="Y956" s="251" t="s">
        <v>552</v>
      </c>
      <c r="Z956" s="251" t="s">
        <v>564</v>
      </c>
      <c r="AA956" s="251" t="s">
        <v>587</v>
      </c>
      <c r="AB956" s="251" t="s">
        <v>591</v>
      </c>
      <c r="AC956" s="251" t="s">
        <v>592</v>
      </c>
      <c r="AD956" s="251" t="s">
        <v>593</v>
      </c>
      <c r="AE956" s="255">
        <v>15604</v>
      </c>
      <c r="AF956" s="251" t="str">
        <f t="shared" si="48"/>
        <v>5.</v>
      </c>
      <c r="AG956" s="251" t="str">
        <f t="shared" si="48"/>
        <v>2.</v>
      </c>
      <c r="AH956" s="251" t="str">
        <f t="shared" si="48"/>
        <v>3.</v>
      </c>
      <c r="AI956" s="251" t="str">
        <f t="shared" si="48"/>
        <v>1.</v>
      </c>
      <c r="AJ956" s="251" t="str">
        <f t="shared" si="48"/>
        <v>99</v>
      </c>
      <c r="AK956" s="251" t="str">
        <f t="shared" si="48"/>
        <v>1.</v>
      </c>
      <c r="AL956" s="251" t="str">
        <f t="shared" si="47"/>
        <v>3.</v>
      </c>
      <c r="AM956" s="251" t="str">
        <f t="shared" si="46"/>
        <v>2.3.1.991.3.</v>
      </c>
    </row>
    <row r="957" spans="1:39">
      <c r="A957" s="251">
        <v>2022</v>
      </c>
      <c r="B957" s="251" t="s">
        <v>533</v>
      </c>
      <c r="C957" s="251" t="s">
        <v>534</v>
      </c>
      <c r="D957" s="251" t="s">
        <v>535</v>
      </c>
      <c r="E957" s="251" t="s">
        <v>536</v>
      </c>
      <c r="F957" s="251" t="s">
        <v>491</v>
      </c>
      <c r="G957" s="251" t="s">
        <v>537</v>
      </c>
      <c r="H957" s="251" t="s">
        <v>538</v>
      </c>
      <c r="I957" s="251" t="s">
        <v>739</v>
      </c>
      <c r="J957" s="251" t="s">
        <v>540</v>
      </c>
      <c r="K957" s="251" t="s">
        <v>740</v>
      </c>
      <c r="L957" s="251" t="s">
        <v>542</v>
      </c>
      <c r="M957" s="251" t="s">
        <v>543</v>
      </c>
      <c r="N957" s="251" t="s">
        <v>544</v>
      </c>
      <c r="O957" s="251" t="s">
        <v>629</v>
      </c>
      <c r="P957" s="251" t="s">
        <v>741</v>
      </c>
      <c r="Q957" s="251" t="s">
        <v>709</v>
      </c>
      <c r="R957" s="251">
        <v>30000</v>
      </c>
      <c r="S957" s="251" t="s">
        <v>548</v>
      </c>
      <c r="T957" s="251" t="s">
        <v>549</v>
      </c>
      <c r="U957" s="251" t="s">
        <v>757</v>
      </c>
      <c r="V957" s="251" t="s">
        <v>38</v>
      </c>
      <c r="W957" s="251" t="s">
        <v>550</v>
      </c>
      <c r="X957" s="251" t="s">
        <v>551</v>
      </c>
      <c r="Y957" s="251" t="s">
        <v>552</v>
      </c>
      <c r="Z957" s="251" t="s">
        <v>564</v>
      </c>
      <c r="AA957" s="251" t="s">
        <v>587</v>
      </c>
      <c r="AB957" s="251" t="s">
        <v>591</v>
      </c>
      <c r="AC957" s="251" t="s">
        <v>592</v>
      </c>
      <c r="AD957" s="251" t="s">
        <v>628</v>
      </c>
      <c r="AE957" s="255">
        <v>3255</v>
      </c>
      <c r="AF957" s="251" t="str">
        <f t="shared" si="48"/>
        <v>5.</v>
      </c>
      <c r="AG957" s="251" t="str">
        <f t="shared" si="48"/>
        <v>2.</v>
      </c>
      <c r="AH957" s="251" t="str">
        <f t="shared" si="48"/>
        <v>3.</v>
      </c>
      <c r="AI957" s="251" t="str">
        <f t="shared" si="48"/>
        <v>1.</v>
      </c>
      <c r="AJ957" s="251" t="str">
        <f t="shared" si="48"/>
        <v>99</v>
      </c>
      <c r="AK957" s="251" t="str">
        <f t="shared" si="48"/>
        <v>1.</v>
      </c>
      <c r="AL957" s="251" t="str">
        <f t="shared" si="47"/>
        <v>99</v>
      </c>
      <c r="AM957" s="251" t="str">
        <f t="shared" si="46"/>
        <v>2.3.1.991.99</v>
      </c>
    </row>
    <row r="958" spans="1:39">
      <c r="A958" s="251">
        <v>2022</v>
      </c>
      <c r="B958" s="251" t="s">
        <v>533</v>
      </c>
      <c r="C958" s="251" t="s">
        <v>534</v>
      </c>
      <c r="D958" s="251" t="s">
        <v>535</v>
      </c>
      <c r="E958" s="251" t="s">
        <v>536</v>
      </c>
      <c r="F958" s="251" t="s">
        <v>491</v>
      </c>
      <c r="G958" s="251" t="s">
        <v>537</v>
      </c>
      <c r="H958" s="251" t="s">
        <v>538</v>
      </c>
      <c r="I958" s="251" t="s">
        <v>739</v>
      </c>
      <c r="J958" s="251" t="s">
        <v>540</v>
      </c>
      <c r="K958" s="251" t="s">
        <v>740</v>
      </c>
      <c r="L958" s="251" t="s">
        <v>542</v>
      </c>
      <c r="M958" s="251" t="s">
        <v>543</v>
      </c>
      <c r="N958" s="251" t="s">
        <v>544</v>
      </c>
      <c r="O958" s="251" t="s">
        <v>629</v>
      </c>
      <c r="P958" s="251" t="s">
        <v>741</v>
      </c>
      <c r="Q958" s="251" t="s">
        <v>709</v>
      </c>
      <c r="R958" s="251">
        <v>30000</v>
      </c>
      <c r="S958" s="251" t="s">
        <v>548</v>
      </c>
      <c r="T958" s="251" t="s">
        <v>549</v>
      </c>
      <c r="U958" s="251" t="s">
        <v>757</v>
      </c>
      <c r="V958" s="251" t="s">
        <v>38</v>
      </c>
      <c r="W958" s="251" t="s">
        <v>550</v>
      </c>
      <c r="X958" s="251" t="s">
        <v>551</v>
      </c>
      <c r="Y958" s="251" t="s">
        <v>552</v>
      </c>
      <c r="Z958" s="251" t="s">
        <v>564</v>
      </c>
      <c r="AA958" s="251" t="s">
        <v>565</v>
      </c>
      <c r="AB958" s="251" t="s">
        <v>594</v>
      </c>
      <c r="AC958" s="251" t="s">
        <v>595</v>
      </c>
      <c r="AD958" s="251" t="s">
        <v>596</v>
      </c>
      <c r="AE958" s="255">
        <v>52768</v>
      </c>
      <c r="AF958" s="251" t="str">
        <f t="shared" si="48"/>
        <v>5.</v>
      </c>
      <c r="AG958" s="251" t="str">
        <f t="shared" si="48"/>
        <v>2.</v>
      </c>
      <c r="AH958" s="251" t="str">
        <f t="shared" si="48"/>
        <v>3.</v>
      </c>
      <c r="AI958" s="251" t="str">
        <f t="shared" si="48"/>
        <v>2.</v>
      </c>
      <c r="AJ958" s="251" t="str">
        <f t="shared" si="48"/>
        <v>1.</v>
      </c>
      <c r="AK958" s="251" t="str">
        <f t="shared" si="48"/>
        <v>2.</v>
      </c>
      <c r="AL958" s="251" t="str">
        <f t="shared" si="47"/>
        <v>99</v>
      </c>
      <c r="AM958" s="251" t="str">
        <f t="shared" si="46"/>
        <v>2.3.2.1.2.99</v>
      </c>
    </row>
    <row r="959" spans="1:39">
      <c r="A959" s="251">
        <v>2022</v>
      </c>
      <c r="B959" s="251" t="s">
        <v>533</v>
      </c>
      <c r="C959" s="251" t="s">
        <v>534</v>
      </c>
      <c r="D959" s="251" t="s">
        <v>535</v>
      </c>
      <c r="E959" s="251" t="s">
        <v>536</v>
      </c>
      <c r="F959" s="251" t="s">
        <v>491</v>
      </c>
      <c r="G959" s="251" t="s">
        <v>537</v>
      </c>
      <c r="H959" s="251" t="s">
        <v>538</v>
      </c>
      <c r="I959" s="251" t="s">
        <v>739</v>
      </c>
      <c r="J959" s="251" t="s">
        <v>540</v>
      </c>
      <c r="K959" s="251" t="s">
        <v>740</v>
      </c>
      <c r="L959" s="251" t="s">
        <v>542</v>
      </c>
      <c r="M959" s="251" t="s">
        <v>543</v>
      </c>
      <c r="N959" s="251" t="s">
        <v>544</v>
      </c>
      <c r="O959" s="251" t="s">
        <v>629</v>
      </c>
      <c r="P959" s="251" t="s">
        <v>741</v>
      </c>
      <c r="Q959" s="251" t="s">
        <v>709</v>
      </c>
      <c r="R959" s="251">
        <v>30000</v>
      </c>
      <c r="S959" s="251" t="s">
        <v>548</v>
      </c>
      <c r="T959" s="251" t="s">
        <v>549</v>
      </c>
      <c r="U959" s="251" t="s">
        <v>757</v>
      </c>
      <c r="V959" s="251" t="s">
        <v>38</v>
      </c>
      <c r="W959" s="251" t="s">
        <v>550</v>
      </c>
      <c r="X959" s="251" t="s">
        <v>551</v>
      </c>
      <c r="Y959" s="251" t="s">
        <v>552</v>
      </c>
      <c r="Z959" s="251" t="s">
        <v>564</v>
      </c>
      <c r="AA959" s="251" t="s">
        <v>565</v>
      </c>
      <c r="AB959" s="251" t="s">
        <v>566</v>
      </c>
      <c r="AC959" s="251" t="s">
        <v>567</v>
      </c>
      <c r="AD959" s="251" t="s">
        <v>568</v>
      </c>
      <c r="AE959" s="255">
        <v>73440</v>
      </c>
      <c r="AF959" s="251" t="str">
        <f t="shared" si="48"/>
        <v>5.</v>
      </c>
      <c r="AG959" s="251" t="str">
        <f t="shared" si="48"/>
        <v>2.</v>
      </c>
      <c r="AH959" s="251" t="str">
        <f t="shared" si="48"/>
        <v>3.</v>
      </c>
      <c r="AI959" s="251" t="str">
        <f t="shared" si="48"/>
        <v>2.</v>
      </c>
      <c r="AJ959" s="251" t="str">
        <f t="shared" si="48"/>
        <v>2.</v>
      </c>
      <c r="AK959" s="251" t="str">
        <f t="shared" si="48"/>
        <v>3.</v>
      </c>
      <c r="AL959" s="251" t="str">
        <f t="shared" si="47"/>
        <v>1.</v>
      </c>
      <c r="AM959" s="251" t="str">
        <f t="shared" si="46"/>
        <v>2.3.2.2.3.1.</v>
      </c>
    </row>
    <row r="960" spans="1:39">
      <c r="A960" s="251">
        <v>2022</v>
      </c>
      <c r="B960" s="251" t="s">
        <v>533</v>
      </c>
      <c r="C960" s="251" t="s">
        <v>534</v>
      </c>
      <c r="D960" s="251" t="s">
        <v>535</v>
      </c>
      <c r="E960" s="251" t="s">
        <v>536</v>
      </c>
      <c r="F960" s="251" t="s">
        <v>491</v>
      </c>
      <c r="G960" s="251" t="s">
        <v>537</v>
      </c>
      <c r="H960" s="251" t="s">
        <v>538</v>
      </c>
      <c r="I960" s="251" t="s">
        <v>739</v>
      </c>
      <c r="J960" s="251" t="s">
        <v>540</v>
      </c>
      <c r="K960" s="251" t="s">
        <v>740</v>
      </c>
      <c r="L960" s="251" t="s">
        <v>542</v>
      </c>
      <c r="M960" s="251" t="s">
        <v>543</v>
      </c>
      <c r="N960" s="251" t="s">
        <v>544</v>
      </c>
      <c r="O960" s="251" t="s">
        <v>629</v>
      </c>
      <c r="P960" s="251" t="s">
        <v>741</v>
      </c>
      <c r="Q960" s="251" t="s">
        <v>709</v>
      </c>
      <c r="R960" s="251">
        <v>30000</v>
      </c>
      <c r="S960" s="251" t="s">
        <v>548</v>
      </c>
      <c r="T960" s="251" t="s">
        <v>549</v>
      </c>
      <c r="U960" s="251" t="s">
        <v>757</v>
      </c>
      <c r="V960" s="251" t="s">
        <v>38</v>
      </c>
      <c r="W960" s="251" t="s">
        <v>550</v>
      </c>
      <c r="X960" s="251" t="s">
        <v>551</v>
      </c>
      <c r="Y960" s="251" t="s">
        <v>552</v>
      </c>
      <c r="Z960" s="251" t="s">
        <v>564</v>
      </c>
      <c r="AA960" s="251" t="s">
        <v>565</v>
      </c>
      <c r="AB960" s="251" t="s">
        <v>604</v>
      </c>
      <c r="AC960" s="251" t="s">
        <v>750</v>
      </c>
      <c r="AD960" s="251" t="s">
        <v>751</v>
      </c>
      <c r="AE960" s="255">
        <v>9600</v>
      </c>
      <c r="AF960" s="251" t="str">
        <f t="shared" si="48"/>
        <v>5.</v>
      </c>
      <c r="AG960" s="251" t="str">
        <f t="shared" si="48"/>
        <v>2.</v>
      </c>
      <c r="AH960" s="251" t="str">
        <f t="shared" si="48"/>
        <v>3.</v>
      </c>
      <c r="AI960" s="251" t="str">
        <f t="shared" si="48"/>
        <v>2.</v>
      </c>
      <c r="AJ960" s="251" t="str">
        <f t="shared" si="48"/>
        <v>4.</v>
      </c>
      <c r="AK960" s="251" t="str">
        <f t="shared" si="48"/>
        <v>2.</v>
      </c>
      <c r="AL960" s="251" t="str">
        <f t="shared" si="47"/>
        <v>1.</v>
      </c>
      <c r="AM960" s="251" t="str">
        <f t="shared" si="46"/>
        <v>2.3.2.4.2.1.</v>
      </c>
    </row>
    <row r="961" spans="1:39">
      <c r="A961" s="251">
        <v>2022</v>
      </c>
      <c r="B961" s="251" t="s">
        <v>533</v>
      </c>
      <c r="C961" s="251" t="s">
        <v>534</v>
      </c>
      <c r="D961" s="251" t="s">
        <v>535</v>
      </c>
      <c r="E961" s="251" t="s">
        <v>536</v>
      </c>
      <c r="F961" s="251" t="s">
        <v>491</v>
      </c>
      <c r="G961" s="251" t="s">
        <v>537</v>
      </c>
      <c r="H961" s="251" t="s">
        <v>538</v>
      </c>
      <c r="I961" s="251" t="s">
        <v>739</v>
      </c>
      <c r="J961" s="251" t="s">
        <v>540</v>
      </c>
      <c r="K961" s="251" t="s">
        <v>740</v>
      </c>
      <c r="L961" s="251" t="s">
        <v>542</v>
      </c>
      <c r="M961" s="251" t="s">
        <v>543</v>
      </c>
      <c r="N961" s="251" t="s">
        <v>544</v>
      </c>
      <c r="O961" s="251" t="s">
        <v>629</v>
      </c>
      <c r="P961" s="251" t="s">
        <v>741</v>
      </c>
      <c r="Q961" s="251" t="s">
        <v>709</v>
      </c>
      <c r="R961" s="251">
        <v>30000</v>
      </c>
      <c r="S961" s="251" t="s">
        <v>548</v>
      </c>
      <c r="T961" s="251" t="s">
        <v>549</v>
      </c>
      <c r="U961" s="251" t="s">
        <v>757</v>
      </c>
      <c r="V961" s="251" t="s">
        <v>38</v>
      </c>
      <c r="W961" s="251" t="s">
        <v>550</v>
      </c>
      <c r="X961" s="251" t="s">
        <v>551</v>
      </c>
      <c r="Y961" s="251" t="s">
        <v>552</v>
      </c>
      <c r="Z961" s="251" t="s">
        <v>564</v>
      </c>
      <c r="AA961" s="251" t="s">
        <v>565</v>
      </c>
      <c r="AB961" s="251" t="s">
        <v>604</v>
      </c>
      <c r="AC961" s="251" t="s">
        <v>752</v>
      </c>
      <c r="AD961" s="251" t="s">
        <v>753</v>
      </c>
      <c r="AE961" s="255">
        <v>10750</v>
      </c>
      <c r="AF961" s="251" t="str">
        <f t="shared" si="48"/>
        <v>5.</v>
      </c>
      <c r="AG961" s="251" t="str">
        <f t="shared" si="48"/>
        <v>2.</v>
      </c>
      <c r="AH961" s="251" t="str">
        <f t="shared" si="48"/>
        <v>3.</v>
      </c>
      <c r="AI961" s="251" t="str">
        <f t="shared" si="48"/>
        <v>2.</v>
      </c>
      <c r="AJ961" s="251" t="str">
        <f t="shared" si="48"/>
        <v>4.</v>
      </c>
      <c r="AK961" s="251" t="str">
        <f t="shared" si="48"/>
        <v>6.</v>
      </c>
      <c r="AL961" s="251" t="str">
        <f t="shared" si="47"/>
        <v>1.</v>
      </c>
      <c r="AM961" s="251" t="str">
        <f t="shared" si="46"/>
        <v>2.3.2.4.6.1.</v>
      </c>
    </row>
    <row r="962" spans="1:39">
      <c r="A962" s="251">
        <v>2022</v>
      </c>
      <c r="B962" s="251" t="s">
        <v>533</v>
      </c>
      <c r="C962" s="251" t="s">
        <v>534</v>
      </c>
      <c r="D962" s="251" t="s">
        <v>535</v>
      </c>
      <c r="E962" s="251" t="s">
        <v>536</v>
      </c>
      <c r="F962" s="251" t="s">
        <v>491</v>
      </c>
      <c r="G962" s="251" t="s">
        <v>537</v>
      </c>
      <c r="H962" s="251" t="s">
        <v>538</v>
      </c>
      <c r="I962" s="251" t="s">
        <v>739</v>
      </c>
      <c r="J962" s="251" t="s">
        <v>540</v>
      </c>
      <c r="K962" s="251" t="s">
        <v>740</v>
      </c>
      <c r="L962" s="251" t="s">
        <v>542</v>
      </c>
      <c r="M962" s="251" t="s">
        <v>543</v>
      </c>
      <c r="N962" s="251" t="s">
        <v>544</v>
      </c>
      <c r="O962" s="251" t="s">
        <v>629</v>
      </c>
      <c r="P962" s="251" t="s">
        <v>741</v>
      </c>
      <c r="Q962" s="251" t="s">
        <v>709</v>
      </c>
      <c r="R962" s="251">
        <v>30000</v>
      </c>
      <c r="S962" s="251" t="s">
        <v>548</v>
      </c>
      <c r="T962" s="251" t="s">
        <v>549</v>
      </c>
      <c r="U962" s="251" t="s">
        <v>757</v>
      </c>
      <c r="V962" s="251" t="s">
        <v>38</v>
      </c>
      <c r="W962" s="251" t="s">
        <v>550</v>
      </c>
      <c r="X962" s="251" t="s">
        <v>551</v>
      </c>
      <c r="Y962" s="251" t="s">
        <v>552</v>
      </c>
      <c r="Z962" s="251" t="s">
        <v>564</v>
      </c>
      <c r="AA962" s="251" t="s">
        <v>565</v>
      </c>
      <c r="AB962" s="251" t="s">
        <v>575</v>
      </c>
      <c r="AC962" s="251" t="s">
        <v>576</v>
      </c>
      <c r="AD962" s="251" t="s">
        <v>577</v>
      </c>
      <c r="AE962" s="255">
        <v>7699</v>
      </c>
      <c r="AF962" s="251" t="str">
        <f t="shared" si="48"/>
        <v>5.</v>
      </c>
      <c r="AG962" s="251" t="str">
        <f t="shared" si="48"/>
        <v>2.</v>
      </c>
      <c r="AH962" s="251" t="str">
        <f t="shared" si="48"/>
        <v>3.</v>
      </c>
      <c r="AI962" s="251" t="str">
        <f t="shared" si="48"/>
        <v>2.</v>
      </c>
      <c r="AJ962" s="251" t="str">
        <f t="shared" si="48"/>
        <v>6.</v>
      </c>
      <c r="AK962" s="251" t="str">
        <f t="shared" si="48"/>
        <v>3.</v>
      </c>
      <c r="AL962" s="251" t="str">
        <f t="shared" si="47"/>
        <v>4.</v>
      </c>
      <c r="AM962" s="251" t="str">
        <f t="shared" si="46"/>
        <v>2.3.2.6.3.4.</v>
      </c>
    </row>
    <row r="963" spans="1:39">
      <c r="A963" s="251">
        <v>2022</v>
      </c>
      <c r="B963" s="251" t="s">
        <v>533</v>
      </c>
      <c r="C963" s="251" t="s">
        <v>534</v>
      </c>
      <c r="D963" s="251" t="s">
        <v>535</v>
      </c>
      <c r="E963" s="251" t="s">
        <v>536</v>
      </c>
      <c r="F963" s="251" t="s">
        <v>491</v>
      </c>
      <c r="G963" s="251" t="s">
        <v>537</v>
      </c>
      <c r="H963" s="251" t="s">
        <v>538</v>
      </c>
      <c r="I963" s="251" t="s">
        <v>739</v>
      </c>
      <c r="J963" s="251" t="s">
        <v>540</v>
      </c>
      <c r="K963" s="251" t="s">
        <v>740</v>
      </c>
      <c r="L963" s="251" t="s">
        <v>542</v>
      </c>
      <c r="M963" s="251" t="s">
        <v>543</v>
      </c>
      <c r="N963" s="251" t="s">
        <v>544</v>
      </c>
      <c r="O963" s="251" t="s">
        <v>629</v>
      </c>
      <c r="P963" s="251" t="s">
        <v>741</v>
      </c>
      <c r="Q963" s="251" t="s">
        <v>709</v>
      </c>
      <c r="R963" s="251">
        <v>30000</v>
      </c>
      <c r="S963" s="251" t="s">
        <v>548</v>
      </c>
      <c r="T963" s="251" t="s">
        <v>549</v>
      </c>
      <c r="U963" s="251" t="s">
        <v>757</v>
      </c>
      <c r="V963" s="251" t="s">
        <v>38</v>
      </c>
      <c r="W963" s="251" t="s">
        <v>550</v>
      </c>
      <c r="X963" s="251" t="s">
        <v>551</v>
      </c>
      <c r="Y963" s="251" t="s">
        <v>552</v>
      </c>
      <c r="Z963" s="251" t="s">
        <v>564</v>
      </c>
      <c r="AA963" s="251" t="s">
        <v>565</v>
      </c>
      <c r="AB963" s="251" t="s">
        <v>578</v>
      </c>
      <c r="AC963" s="251" t="s">
        <v>579</v>
      </c>
      <c r="AD963" s="251" t="s">
        <v>754</v>
      </c>
      <c r="AE963" s="255">
        <v>3960</v>
      </c>
      <c r="AF963" s="251" t="str">
        <f t="shared" si="48"/>
        <v>5.</v>
      </c>
      <c r="AG963" s="251" t="str">
        <f t="shared" si="48"/>
        <v>2.</v>
      </c>
      <c r="AH963" s="251" t="str">
        <f t="shared" si="48"/>
        <v>3.</v>
      </c>
      <c r="AI963" s="251" t="str">
        <f t="shared" si="48"/>
        <v>2.</v>
      </c>
      <c r="AJ963" s="251" t="str">
        <f t="shared" si="48"/>
        <v>7.</v>
      </c>
      <c r="AK963" s="251" t="str">
        <f t="shared" si="48"/>
        <v>11</v>
      </c>
      <c r="AL963" s="251" t="str">
        <f t="shared" si="47"/>
        <v>2.</v>
      </c>
      <c r="AM963" s="251" t="str">
        <f t="shared" ref="AM963:AM1026" si="49">CONCATENATE(AG963,AH963,AI963,AJ963,AK963,AL963)</f>
        <v>2.3.2.7.112.</v>
      </c>
    </row>
    <row r="964" spans="1:39">
      <c r="A964" s="251">
        <v>2022</v>
      </c>
      <c r="B964" s="251" t="s">
        <v>533</v>
      </c>
      <c r="C964" s="251" t="s">
        <v>534</v>
      </c>
      <c r="D964" s="251" t="s">
        <v>535</v>
      </c>
      <c r="E964" s="251" t="s">
        <v>536</v>
      </c>
      <c r="F964" s="251" t="s">
        <v>491</v>
      </c>
      <c r="G964" s="251" t="s">
        <v>537</v>
      </c>
      <c r="H964" s="251" t="s">
        <v>538</v>
      </c>
      <c r="I964" s="251" t="s">
        <v>739</v>
      </c>
      <c r="J964" s="251" t="s">
        <v>540</v>
      </c>
      <c r="K964" s="251" t="s">
        <v>740</v>
      </c>
      <c r="L964" s="251" t="s">
        <v>542</v>
      </c>
      <c r="M964" s="251" t="s">
        <v>543</v>
      </c>
      <c r="N964" s="251" t="s">
        <v>544</v>
      </c>
      <c r="O964" s="251" t="s">
        <v>629</v>
      </c>
      <c r="P964" s="251" t="s">
        <v>741</v>
      </c>
      <c r="Q964" s="251" t="s">
        <v>709</v>
      </c>
      <c r="R964" s="251">
        <v>30000</v>
      </c>
      <c r="S964" s="251" t="s">
        <v>548</v>
      </c>
      <c r="T964" s="251" t="s">
        <v>549</v>
      </c>
      <c r="U964" s="251" t="s">
        <v>757</v>
      </c>
      <c r="V964" s="251" t="s">
        <v>38</v>
      </c>
      <c r="W964" s="251" t="s">
        <v>550</v>
      </c>
      <c r="X964" s="251" t="s">
        <v>551</v>
      </c>
      <c r="Y964" s="251" t="s">
        <v>552</v>
      </c>
      <c r="Z964" s="251" t="s">
        <v>564</v>
      </c>
      <c r="AA964" s="251" t="s">
        <v>565</v>
      </c>
      <c r="AB964" s="251" t="s">
        <v>578</v>
      </c>
      <c r="AC964" s="251" t="s">
        <v>579</v>
      </c>
      <c r="AD964" s="251" t="s">
        <v>580</v>
      </c>
      <c r="AE964" s="255">
        <v>167175</v>
      </c>
      <c r="AF964" s="251" t="str">
        <f t="shared" si="48"/>
        <v>5.</v>
      </c>
      <c r="AG964" s="251" t="str">
        <f t="shared" si="48"/>
        <v>2.</v>
      </c>
      <c r="AH964" s="251" t="str">
        <f t="shared" si="48"/>
        <v>3.</v>
      </c>
      <c r="AI964" s="251" t="str">
        <f t="shared" si="48"/>
        <v>2.</v>
      </c>
      <c r="AJ964" s="251" t="str">
        <f t="shared" si="48"/>
        <v>7.</v>
      </c>
      <c r="AK964" s="251" t="str">
        <f t="shared" si="48"/>
        <v>11</v>
      </c>
      <c r="AL964" s="251" t="str">
        <f t="shared" si="47"/>
        <v>99</v>
      </c>
      <c r="AM964" s="251" t="str">
        <f t="shared" si="49"/>
        <v>2.3.2.7.1199</v>
      </c>
    </row>
    <row r="965" spans="1:39">
      <c r="A965" s="251">
        <v>2022</v>
      </c>
      <c r="B965" s="251" t="s">
        <v>533</v>
      </c>
      <c r="C965" s="251" t="s">
        <v>534</v>
      </c>
      <c r="D965" s="251" t="s">
        <v>535</v>
      </c>
      <c r="E965" s="251" t="s">
        <v>536</v>
      </c>
      <c r="F965" s="251" t="s">
        <v>491</v>
      </c>
      <c r="G965" s="251" t="s">
        <v>537</v>
      </c>
      <c r="H965" s="251" t="s">
        <v>538</v>
      </c>
      <c r="I965" s="251" t="s">
        <v>739</v>
      </c>
      <c r="J965" s="251" t="s">
        <v>540</v>
      </c>
      <c r="K965" s="251" t="s">
        <v>740</v>
      </c>
      <c r="L965" s="251" t="s">
        <v>542</v>
      </c>
      <c r="M965" s="251" t="s">
        <v>543</v>
      </c>
      <c r="N965" s="251" t="s">
        <v>544</v>
      </c>
      <c r="O965" s="251" t="s">
        <v>629</v>
      </c>
      <c r="P965" s="251" t="s">
        <v>741</v>
      </c>
      <c r="Q965" s="251" t="s">
        <v>709</v>
      </c>
      <c r="R965" s="251">
        <v>30000</v>
      </c>
      <c r="S965" s="251" t="s">
        <v>548</v>
      </c>
      <c r="T965" s="251" t="s">
        <v>549</v>
      </c>
      <c r="U965" s="251" t="s">
        <v>757</v>
      </c>
      <c r="V965" s="251" t="s">
        <v>38</v>
      </c>
      <c r="W965" s="251" t="s">
        <v>550</v>
      </c>
      <c r="X965" s="251" t="s">
        <v>551</v>
      </c>
      <c r="Y965" s="251" t="s">
        <v>552</v>
      </c>
      <c r="Z965" s="251" t="s">
        <v>564</v>
      </c>
      <c r="AA965" s="251" t="s">
        <v>565</v>
      </c>
      <c r="AB965" s="251" t="s">
        <v>613</v>
      </c>
      <c r="AC965" s="251" t="s">
        <v>614</v>
      </c>
      <c r="AD965" s="251" t="s">
        <v>614</v>
      </c>
      <c r="AE965" s="255">
        <v>166028</v>
      </c>
      <c r="AF965" s="251" t="str">
        <f t="shared" si="48"/>
        <v>5.</v>
      </c>
      <c r="AG965" s="251" t="str">
        <f t="shared" si="48"/>
        <v>2.</v>
      </c>
      <c r="AH965" s="251" t="str">
        <f t="shared" si="48"/>
        <v>3.</v>
      </c>
      <c r="AI965" s="251" t="str">
        <f t="shared" si="48"/>
        <v>2.</v>
      </c>
      <c r="AJ965" s="251" t="str">
        <f t="shared" si="48"/>
        <v>8.</v>
      </c>
      <c r="AK965" s="251" t="str">
        <f t="shared" si="48"/>
        <v>1.</v>
      </c>
      <c r="AL965" s="251" t="str">
        <f t="shared" si="47"/>
        <v>1.</v>
      </c>
      <c r="AM965" s="251" t="str">
        <f t="shared" si="49"/>
        <v>2.3.2.8.1.1.</v>
      </c>
    </row>
    <row r="966" spans="1:39">
      <c r="A966" s="251">
        <v>2022</v>
      </c>
      <c r="B966" s="251" t="s">
        <v>533</v>
      </c>
      <c r="C966" s="251" t="s">
        <v>534</v>
      </c>
      <c r="D966" s="251" t="s">
        <v>535</v>
      </c>
      <c r="E966" s="251" t="s">
        <v>536</v>
      </c>
      <c r="F966" s="251" t="s">
        <v>491</v>
      </c>
      <c r="G966" s="251" t="s">
        <v>537</v>
      </c>
      <c r="H966" s="251" t="s">
        <v>538</v>
      </c>
      <c r="I966" s="251" t="s">
        <v>739</v>
      </c>
      <c r="J966" s="251" t="s">
        <v>540</v>
      </c>
      <c r="K966" s="251" t="s">
        <v>740</v>
      </c>
      <c r="L966" s="251" t="s">
        <v>542</v>
      </c>
      <c r="M966" s="251" t="s">
        <v>543</v>
      </c>
      <c r="N966" s="251" t="s">
        <v>544</v>
      </c>
      <c r="O966" s="251" t="s">
        <v>629</v>
      </c>
      <c r="P966" s="251" t="s">
        <v>741</v>
      </c>
      <c r="Q966" s="251" t="s">
        <v>709</v>
      </c>
      <c r="R966" s="251">
        <v>30000</v>
      </c>
      <c r="S966" s="251" t="s">
        <v>548</v>
      </c>
      <c r="T966" s="251" t="s">
        <v>549</v>
      </c>
      <c r="U966" s="251" t="s">
        <v>757</v>
      </c>
      <c r="V966" s="251" t="s">
        <v>38</v>
      </c>
      <c r="W966" s="251" t="s">
        <v>550</v>
      </c>
      <c r="X966" s="251" t="s">
        <v>551</v>
      </c>
      <c r="Y966" s="251" t="s">
        <v>552</v>
      </c>
      <c r="Z966" s="251" t="s">
        <v>564</v>
      </c>
      <c r="AA966" s="251" t="s">
        <v>565</v>
      </c>
      <c r="AB966" s="251" t="s">
        <v>613</v>
      </c>
      <c r="AC966" s="251" t="s">
        <v>614</v>
      </c>
      <c r="AD966" s="251" t="s">
        <v>615</v>
      </c>
      <c r="AE966" s="255">
        <v>13560</v>
      </c>
      <c r="AF966" s="251" t="str">
        <f t="shared" si="48"/>
        <v>5.</v>
      </c>
      <c r="AG966" s="251" t="str">
        <f t="shared" si="48"/>
        <v>2.</v>
      </c>
      <c r="AH966" s="251" t="str">
        <f t="shared" si="48"/>
        <v>3.</v>
      </c>
      <c r="AI966" s="251" t="str">
        <f t="shared" si="48"/>
        <v>2.</v>
      </c>
      <c r="AJ966" s="251" t="str">
        <f t="shared" si="48"/>
        <v>8.</v>
      </c>
      <c r="AK966" s="251" t="str">
        <f t="shared" si="48"/>
        <v>1.</v>
      </c>
      <c r="AL966" s="251" t="str">
        <f t="shared" si="47"/>
        <v>2.</v>
      </c>
      <c r="AM966" s="251" t="str">
        <f t="shared" si="49"/>
        <v>2.3.2.8.1.2.</v>
      </c>
    </row>
    <row r="967" spans="1:39">
      <c r="A967" s="251">
        <v>2022</v>
      </c>
      <c r="B967" s="251" t="s">
        <v>533</v>
      </c>
      <c r="C967" s="251" t="s">
        <v>534</v>
      </c>
      <c r="D967" s="251" t="s">
        <v>535</v>
      </c>
      <c r="E967" s="251" t="s">
        <v>536</v>
      </c>
      <c r="F967" s="251" t="s">
        <v>491</v>
      </c>
      <c r="G967" s="251" t="s">
        <v>537</v>
      </c>
      <c r="H967" s="251" t="s">
        <v>538</v>
      </c>
      <c r="I967" s="251" t="s">
        <v>739</v>
      </c>
      <c r="J967" s="251" t="s">
        <v>540</v>
      </c>
      <c r="K967" s="251" t="s">
        <v>740</v>
      </c>
      <c r="L967" s="251" t="s">
        <v>542</v>
      </c>
      <c r="M967" s="251" t="s">
        <v>543</v>
      </c>
      <c r="N967" s="251" t="s">
        <v>544</v>
      </c>
      <c r="O967" s="251" t="s">
        <v>629</v>
      </c>
      <c r="P967" s="251" t="s">
        <v>741</v>
      </c>
      <c r="Q967" s="251" t="s">
        <v>709</v>
      </c>
      <c r="R967" s="251">
        <v>30000</v>
      </c>
      <c r="S967" s="251" t="s">
        <v>548</v>
      </c>
      <c r="T967" s="251" t="s">
        <v>549</v>
      </c>
      <c r="U967" s="251" t="s">
        <v>757</v>
      </c>
      <c r="V967" s="251" t="s">
        <v>38</v>
      </c>
      <c r="W967" s="251" t="s">
        <v>550</v>
      </c>
      <c r="X967" s="251" t="s">
        <v>551</v>
      </c>
      <c r="Y967" s="251" t="s">
        <v>552</v>
      </c>
      <c r="Z967" s="251" t="s">
        <v>564</v>
      </c>
      <c r="AA967" s="251" t="s">
        <v>565</v>
      </c>
      <c r="AB967" s="251" t="s">
        <v>613</v>
      </c>
      <c r="AC967" s="251" t="s">
        <v>614</v>
      </c>
      <c r="AD967" s="251" t="s">
        <v>616</v>
      </c>
      <c r="AE967" s="255">
        <v>42000</v>
      </c>
      <c r="AF967" s="251" t="str">
        <f t="shared" si="48"/>
        <v>5.</v>
      </c>
      <c r="AG967" s="251" t="str">
        <f t="shared" si="48"/>
        <v>2.</v>
      </c>
      <c r="AH967" s="251" t="str">
        <f t="shared" si="48"/>
        <v>3.</v>
      </c>
      <c r="AI967" s="251" t="str">
        <f t="shared" si="48"/>
        <v>2.</v>
      </c>
      <c r="AJ967" s="251" t="str">
        <f t="shared" si="48"/>
        <v>8.</v>
      </c>
      <c r="AK967" s="251" t="str">
        <f t="shared" si="48"/>
        <v>1.</v>
      </c>
      <c r="AL967" s="251" t="str">
        <f t="shared" si="47"/>
        <v>4.</v>
      </c>
      <c r="AM967" s="251" t="str">
        <f t="shared" si="49"/>
        <v>2.3.2.8.1.4.</v>
      </c>
    </row>
    <row r="968" spans="1:39">
      <c r="A968" s="251">
        <v>2022</v>
      </c>
      <c r="B968" s="251" t="s">
        <v>533</v>
      </c>
      <c r="C968" s="251" t="s">
        <v>534</v>
      </c>
      <c r="D968" s="251" t="s">
        <v>535</v>
      </c>
      <c r="E968" s="251" t="s">
        <v>536</v>
      </c>
      <c r="F968" s="251" t="s">
        <v>491</v>
      </c>
      <c r="G968" s="251" t="s">
        <v>537</v>
      </c>
      <c r="H968" s="251" t="s">
        <v>538</v>
      </c>
      <c r="I968" s="251" t="s">
        <v>739</v>
      </c>
      <c r="J968" s="251" t="s">
        <v>540</v>
      </c>
      <c r="K968" s="251" t="s">
        <v>740</v>
      </c>
      <c r="L968" s="251" t="s">
        <v>542</v>
      </c>
      <c r="M968" s="251" t="s">
        <v>543</v>
      </c>
      <c r="N968" s="251" t="s">
        <v>544</v>
      </c>
      <c r="O968" s="251" t="s">
        <v>629</v>
      </c>
      <c r="P968" s="251" t="s">
        <v>741</v>
      </c>
      <c r="Q968" s="251" t="s">
        <v>709</v>
      </c>
      <c r="R968" s="251">
        <v>30000</v>
      </c>
      <c r="S968" s="251" t="s">
        <v>548</v>
      </c>
      <c r="T968" s="251" t="s">
        <v>549</v>
      </c>
      <c r="U968" s="251" t="s">
        <v>757</v>
      </c>
      <c r="V968" s="251" t="s">
        <v>38</v>
      </c>
      <c r="W968" s="251" t="s">
        <v>550</v>
      </c>
      <c r="X968" s="251" t="s">
        <v>551</v>
      </c>
      <c r="Y968" s="251" t="s">
        <v>552</v>
      </c>
      <c r="Z968" s="251" t="s">
        <v>564</v>
      </c>
      <c r="AA968" s="251" t="s">
        <v>565</v>
      </c>
      <c r="AB968" s="251" t="s">
        <v>758</v>
      </c>
      <c r="AC968" s="251" t="s">
        <v>759</v>
      </c>
      <c r="AD968" s="251" t="s">
        <v>760</v>
      </c>
      <c r="AE968" s="255">
        <v>756000</v>
      </c>
      <c r="AF968" s="251" t="str">
        <f t="shared" si="48"/>
        <v>5.</v>
      </c>
      <c r="AG968" s="251" t="str">
        <f t="shared" si="48"/>
        <v>2.</v>
      </c>
      <c r="AH968" s="251" t="str">
        <f t="shared" si="48"/>
        <v>3.</v>
      </c>
      <c r="AI968" s="251" t="str">
        <f t="shared" si="48"/>
        <v>2.</v>
      </c>
      <c r="AJ968" s="251" t="str">
        <f t="shared" si="48"/>
        <v>9.</v>
      </c>
      <c r="AK968" s="251" t="str">
        <f t="shared" si="48"/>
        <v>1.</v>
      </c>
      <c r="AL968" s="251" t="str">
        <f t="shared" si="47"/>
        <v>1.</v>
      </c>
      <c r="AM968" s="251" t="str">
        <f t="shared" si="49"/>
        <v>2.3.2.9.1.1.</v>
      </c>
    </row>
    <row r="969" spans="1:39">
      <c r="A969" s="251">
        <v>2022</v>
      </c>
      <c r="B969" s="251" t="s">
        <v>533</v>
      </c>
      <c r="C969" s="251" t="s">
        <v>534</v>
      </c>
      <c r="D969" s="251" t="s">
        <v>535</v>
      </c>
      <c r="E969" s="251" t="s">
        <v>536</v>
      </c>
      <c r="F969" s="251" t="s">
        <v>491</v>
      </c>
      <c r="G969" s="251" t="s">
        <v>537</v>
      </c>
      <c r="H969" s="251" t="s">
        <v>538</v>
      </c>
      <c r="I969" s="251" t="s">
        <v>739</v>
      </c>
      <c r="J969" s="251" t="s">
        <v>540</v>
      </c>
      <c r="K969" s="251" t="s">
        <v>740</v>
      </c>
      <c r="L969" s="251" t="s">
        <v>542</v>
      </c>
      <c r="M969" s="251" t="s">
        <v>543</v>
      </c>
      <c r="N969" s="251" t="s">
        <v>544</v>
      </c>
      <c r="O969" s="251" t="s">
        <v>678</v>
      </c>
      <c r="P969" s="251" t="s">
        <v>741</v>
      </c>
      <c r="Q969" s="251" t="s">
        <v>709</v>
      </c>
      <c r="R969" s="251">
        <v>3600</v>
      </c>
      <c r="S969" s="251" t="s">
        <v>670</v>
      </c>
      <c r="T969" s="251" t="s">
        <v>761</v>
      </c>
      <c r="U969" s="251" t="s">
        <v>645</v>
      </c>
      <c r="V969" s="251" t="s">
        <v>38</v>
      </c>
      <c r="W969" s="251" t="s">
        <v>550</v>
      </c>
      <c r="X969" s="251" t="s">
        <v>551</v>
      </c>
      <c r="Y969" s="251" t="s">
        <v>552</v>
      </c>
      <c r="Z969" s="251" t="s">
        <v>564</v>
      </c>
      <c r="AA969" s="251" t="s">
        <v>587</v>
      </c>
      <c r="AB969" s="251" t="s">
        <v>633</v>
      </c>
      <c r="AC969" s="251" t="s">
        <v>633</v>
      </c>
      <c r="AD969" s="251" t="s">
        <v>634</v>
      </c>
      <c r="AE969" s="255">
        <v>5639</v>
      </c>
      <c r="AF969" s="251" t="str">
        <f t="shared" si="48"/>
        <v>5.</v>
      </c>
      <c r="AG969" s="251" t="str">
        <f t="shared" si="48"/>
        <v>2.</v>
      </c>
      <c r="AH969" s="251" t="str">
        <f t="shared" si="48"/>
        <v>3.</v>
      </c>
      <c r="AI969" s="251" t="str">
        <f t="shared" si="48"/>
        <v>1.</v>
      </c>
      <c r="AJ969" s="251" t="str">
        <f t="shared" si="48"/>
        <v>1.</v>
      </c>
      <c r="AK969" s="251" t="str">
        <f t="shared" si="48"/>
        <v>1.</v>
      </c>
      <c r="AL969" s="251" t="str">
        <f t="shared" si="47"/>
        <v>1.</v>
      </c>
      <c r="AM969" s="251" t="str">
        <f t="shared" si="49"/>
        <v>2.3.1.1.1.1.</v>
      </c>
    </row>
    <row r="970" spans="1:39">
      <c r="A970" s="251">
        <v>2022</v>
      </c>
      <c r="B970" s="251" t="s">
        <v>533</v>
      </c>
      <c r="C970" s="251" t="s">
        <v>534</v>
      </c>
      <c r="D970" s="251" t="s">
        <v>535</v>
      </c>
      <c r="E970" s="251" t="s">
        <v>536</v>
      </c>
      <c r="F970" s="251" t="s">
        <v>491</v>
      </c>
      <c r="G970" s="251" t="s">
        <v>537</v>
      </c>
      <c r="H970" s="251" t="s">
        <v>538</v>
      </c>
      <c r="I970" s="251" t="s">
        <v>739</v>
      </c>
      <c r="J970" s="251" t="s">
        <v>540</v>
      </c>
      <c r="K970" s="251" t="s">
        <v>740</v>
      </c>
      <c r="L970" s="251" t="s">
        <v>542</v>
      </c>
      <c r="M970" s="251" t="s">
        <v>543</v>
      </c>
      <c r="N970" s="251" t="s">
        <v>544</v>
      </c>
      <c r="O970" s="251" t="s">
        <v>678</v>
      </c>
      <c r="P970" s="251" t="s">
        <v>741</v>
      </c>
      <c r="Q970" s="251" t="s">
        <v>709</v>
      </c>
      <c r="R970" s="251">
        <v>3600</v>
      </c>
      <c r="S970" s="251" t="s">
        <v>670</v>
      </c>
      <c r="T970" s="251" t="s">
        <v>761</v>
      </c>
      <c r="U970" s="251" t="s">
        <v>645</v>
      </c>
      <c r="V970" s="251" t="s">
        <v>38</v>
      </c>
      <c r="W970" s="251" t="s">
        <v>550</v>
      </c>
      <c r="X970" s="251" t="s">
        <v>551</v>
      </c>
      <c r="Y970" s="251" t="s">
        <v>552</v>
      </c>
      <c r="Z970" s="251" t="s">
        <v>564</v>
      </c>
      <c r="AA970" s="251" t="s">
        <v>587</v>
      </c>
      <c r="AB970" s="251" t="s">
        <v>715</v>
      </c>
      <c r="AC970" s="251" t="s">
        <v>716</v>
      </c>
      <c r="AD970" s="251" t="s">
        <v>742</v>
      </c>
      <c r="AE970" s="255">
        <v>2600</v>
      </c>
      <c r="AF970" s="251" t="str">
        <f t="shared" si="48"/>
        <v>5.</v>
      </c>
      <c r="AG970" s="251" t="str">
        <f t="shared" si="48"/>
        <v>2.</v>
      </c>
      <c r="AH970" s="251" t="str">
        <f t="shared" si="48"/>
        <v>3.</v>
      </c>
      <c r="AI970" s="251" t="str">
        <f t="shared" si="48"/>
        <v>1.</v>
      </c>
      <c r="AJ970" s="251" t="str">
        <f t="shared" si="48"/>
        <v>11</v>
      </c>
      <c r="AK970" s="251" t="str">
        <f t="shared" si="48"/>
        <v>1.</v>
      </c>
      <c r="AL970" s="251" t="str">
        <f t="shared" si="47"/>
        <v>1.</v>
      </c>
      <c r="AM970" s="251" t="str">
        <f t="shared" si="49"/>
        <v>2.3.1.111.1.</v>
      </c>
    </row>
    <row r="971" spans="1:39">
      <c r="A971" s="251">
        <v>2022</v>
      </c>
      <c r="B971" s="251" t="s">
        <v>533</v>
      </c>
      <c r="C971" s="251" t="s">
        <v>534</v>
      </c>
      <c r="D971" s="251" t="s">
        <v>535</v>
      </c>
      <c r="E971" s="251" t="s">
        <v>536</v>
      </c>
      <c r="F971" s="251" t="s">
        <v>491</v>
      </c>
      <c r="G971" s="251" t="s">
        <v>537</v>
      </c>
      <c r="H971" s="251" t="s">
        <v>538</v>
      </c>
      <c r="I971" s="251" t="s">
        <v>739</v>
      </c>
      <c r="J971" s="251" t="s">
        <v>540</v>
      </c>
      <c r="K971" s="251" t="s">
        <v>740</v>
      </c>
      <c r="L971" s="251" t="s">
        <v>542</v>
      </c>
      <c r="M971" s="251" t="s">
        <v>543</v>
      </c>
      <c r="N971" s="251" t="s">
        <v>544</v>
      </c>
      <c r="O971" s="251" t="s">
        <v>678</v>
      </c>
      <c r="P971" s="251" t="s">
        <v>741</v>
      </c>
      <c r="Q971" s="251" t="s">
        <v>709</v>
      </c>
      <c r="R971" s="251">
        <v>3600</v>
      </c>
      <c r="S971" s="251" t="s">
        <v>670</v>
      </c>
      <c r="T971" s="251" t="s">
        <v>761</v>
      </c>
      <c r="U971" s="251" t="s">
        <v>645</v>
      </c>
      <c r="V971" s="251" t="s">
        <v>38</v>
      </c>
      <c r="W971" s="251" t="s">
        <v>550</v>
      </c>
      <c r="X971" s="251" t="s">
        <v>551</v>
      </c>
      <c r="Y971" s="251" t="s">
        <v>552</v>
      </c>
      <c r="Z971" s="251" t="s">
        <v>564</v>
      </c>
      <c r="AA971" s="251" t="s">
        <v>587</v>
      </c>
      <c r="AB971" s="251" t="s">
        <v>743</v>
      </c>
      <c r="AC971" s="251" t="s">
        <v>744</v>
      </c>
      <c r="AD971" s="251" t="s">
        <v>745</v>
      </c>
      <c r="AE971" s="255">
        <v>840</v>
      </c>
      <c r="AF971" s="251" t="str">
        <f t="shared" si="48"/>
        <v>5.</v>
      </c>
      <c r="AG971" s="251" t="str">
        <f t="shared" si="48"/>
        <v>2.</v>
      </c>
      <c r="AH971" s="251" t="str">
        <f t="shared" si="48"/>
        <v>3.</v>
      </c>
      <c r="AI971" s="251" t="str">
        <f t="shared" si="48"/>
        <v>1.</v>
      </c>
      <c r="AJ971" s="251" t="str">
        <f t="shared" si="48"/>
        <v>2.</v>
      </c>
      <c r="AK971" s="251" t="str">
        <f t="shared" si="48"/>
        <v>1.</v>
      </c>
      <c r="AL971" s="251" t="str">
        <f t="shared" si="47"/>
        <v>1.</v>
      </c>
      <c r="AM971" s="251" t="str">
        <f t="shared" si="49"/>
        <v>2.3.1.2.1.1.</v>
      </c>
    </row>
    <row r="972" spans="1:39">
      <c r="A972" s="251">
        <v>2022</v>
      </c>
      <c r="B972" s="251" t="s">
        <v>533</v>
      </c>
      <c r="C972" s="251" t="s">
        <v>534</v>
      </c>
      <c r="D972" s="251" t="s">
        <v>535</v>
      </c>
      <c r="E972" s="251" t="s">
        <v>536</v>
      </c>
      <c r="F972" s="251" t="s">
        <v>491</v>
      </c>
      <c r="G972" s="251" t="s">
        <v>537</v>
      </c>
      <c r="H972" s="251" t="s">
        <v>538</v>
      </c>
      <c r="I972" s="251" t="s">
        <v>739</v>
      </c>
      <c r="J972" s="251" t="s">
        <v>540</v>
      </c>
      <c r="K972" s="251" t="s">
        <v>740</v>
      </c>
      <c r="L972" s="251" t="s">
        <v>542</v>
      </c>
      <c r="M972" s="251" t="s">
        <v>543</v>
      </c>
      <c r="N972" s="251" t="s">
        <v>544</v>
      </c>
      <c r="O972" s="251" t="s">
        <v>678</v>
      </c>
      <c r="P972" s="251" t="s">
        <v>741</v>
      </c>
      <c r="Q972" s="251" t="s">
        <v>709</v>
      </c>
      <c r="R972" s="251">
        <v>3600</v>
      </c>
      <c r="S972" s="251" t="s">
        <v>670</v>
      </c>
      <c r="T972" s="251" t="s">
        <v>761</v>
      </c>
      <c r="U972" s="251" t="s">
        <v>645</v>
      </c>
      <c r="V972" s="251" t="s">
        <v>38</v>
      </c>
      <c r="W972" s="251" t="s">
        <v>550</v>
      </c>
      <c r="X972" s="251" t="s">
        <v>551</v>
      </c>
      <c r="Y972" s="251" t="s">
        <v>552</v>
      </c>
      <c r="Z972" s="251" t="s">
        <v>564</v>
      </c>
      <c r="AA972" s="251" t="s">
        <v>587</v>
      </c>
      <c r="AB972" s="251" t="s">
        <v>624</v>
      </c>
      <c r="AC972" s="251" t="s">
        <v>625</v>
      </c>
      <c r="AD972" s="251" t="s">
        <v>626</v>
      </c>
      <c r="AE972" s="255">
        <v>12766</v>
      </c>
      <c r="AF972" s="251" t="str">
        <f t="shared" si="48"/>
        <v>5.</v>
      </c>
      <c r="AG972" s="251" t="str">
        <f t="shared" si="48"/>
        <v>2.</v>
      </c>
      <c r="AH972" s="251" t="str">
        <f t="shared" si="48"/>
        <v>3.</v>
      </c>
      <c r="AI972" s="251" t="str">
        <f t="shared" si="48"/>
        <v>1.</v>
      </c>
      <c r="AJ972" s="251" t="str">
        <f t="shared" si="48"/>
        <v>5.</v>
      </c>
      <c r="AK972" s="251" t="str">
        <f t="shared" si="48"/>
        <v>1.</v>
      </c>
      <c r="AL972" s="251" t="str">
        <f t="shared" si="47"/>
        <v>1.</v>
      </c>
      <c r="AM972" s="251" t="str">
        <f t="shared" si="49"/>
        <v>2.3.1.5.1.1.</v>
      </c>
    </row>
    <row r="973" spans="1:39">
      <c r="A973" s="251">
        <v>2022</v>
      </c>
      <c r="B973" s="251" t="s">
        <v>533</v>
      </c>
      <c r="C973" s="251" t="s">
        <v>534</v>
      </c>
      <c r="D973" s="251" t="s">
        <v>535</v>
      </c>
      <c r="E973" s="251" t="s">
        <v>536</v>
      </c>
      <c r="F973" s="251" t="s">
        <v>491</v>
      </c>
      <c r="G973" s="251" t="s">
        <v>537</v>
      </c>
      <c r="H973" s="251" t="s">
        <v>538</v>
      </c>
      <c r="I973" s="251" t="s">
        <v>739</v>
      </c>
      <c r="J973" s="251" t="s">
        <v>540</v>
      </c>
      <c r="K973" s="251" t="s">
        <v>740</v>
      </c>
      <c r="L973" s="251" t="s">
        <v>542</v>
      </c>
      <c r="M973" s="251" t="s">
        <v>543</v>
      </c>
      <c r="N973" s="251" t="s">
        <v>544</v>
      </c>
      <c r="O973" s="251" t="s">
        <v>678</v>
      </c>
      <c r="P973" s="251" t="s">
        <v>741</v>
      </c>
      <c r="Q973" s="251" t="s">
        <v>709</v>
      </c>
      <c r="R973" s="251">
        <v>3600</v>
      </c>
      <c r="S973" s="251" t="s">
        <v>670</v>
      </c>
      <c r="T973" s="251" t="s">
        <v>761</v>
      </c>
      <c r="U973" s="251" t="s">
        <v>645</v>
      </c>
      <c r="V973" s="251" t="s">
        <v>38</v>
      </c>
      <c r="W973" s="251" t="s">
        <v>550</v>
      </c>
      <c r="X973" s="251" t="s">
        <v>551</v>
      </c>
      <c r="Y973" s="251" t="s">
        <v>552</v>
      </c>
      <c r="Z973" s="251" t="s">
        <v>564</v>
      </c>
      <c r="AA973" s="251" t="s">
        <v>587</v>
      </c>
      <c r="AB973" s="251" t="s">
        <v>624</v>
      </c>
      <c r="AC973" s="251" t="s">
        <v>625</v>
      </c>
      <c r="AD973" s="251" t="s">
        <v>627</v>
      </c>
      <c r="AE973" s="255">
        <v>23252</v>
      </c>
      <c r="AF973" s="251" t="str">
        <f t="shared" si="48"/>
        <v>5.</v>
      </c>
      <c r="AG973" s="251" t="str">
        <f t="shared" si="48"/>
        <v>2.</v>
      </c>
      <c r="AH973" s="251" t="str">
        <f t="shared" si="48"/>
        <v>3.</v>
      </c>
      <c r="AI973" s="251" t="str">
        <f t="shared" si="48"/>
        <v>1.</v>
      </c>
      <c r="AJ973" s="251" t="str">
        <f t="shared" si="48"/>
        <v>5.</v>
      </c>
      <c r="AK973" s="251" t="str">
        <f t="shared" si="48"/>
        <v>1.</v>
      </c>
      <c r="AL973" s="251" t="str">
        <f t="shared" si="47"/>
        <v>2.</v>
      </c>
      <c r="AM973" s="251" t="str">
        <f t="shared" si="49"/>
        <v>2.3.1.5.1.2.</v>
      </c>
    </row>
    <row r="974" spans="1:39">
      <c r="A974" s="251">
        <v>2022</v>
      </c>
      <c r="B974" s="251" t="s">
        <v>533</v>
      </c>
      <c r="C974" s="251" t="s">
        <v>534</v>
      </c>
      <c r="D974" s="251" t="s">
        <v>535</v>
      </c>
      <c r="E974" s="251" t="s">
        <v>536</v>
      </c>
      <c r="F974" s="251" t="s">
        <v>491</v>
      </c>
      <c r="G974" s="251" t="s">
        <v>537</v>
      </c>
      <c r="H974" s="251" t="s">
        <v>538</v>
      </c>
      <c r="I974" s="251" t="s">
        <v>739</v>
      </c>
      <c r="J974" s="251" t="s">
        <v>540</v>
      </c>
      <c r="K974" s="251" t="s">
        <v>740</v>
      </c>
      <c r="L974" s="251" t="s">
        <v>542</v>
      </c>
      <c r="M974" s="251" t="s">
        <v>543</v>
      </c>
      <c r="N974" s="251" t="s">
        <v>544</v>
      </c>
      <c r="O974" s="251" t="s">
        <v>678</v>
      </c>
      <c r="P974" s="251" t="s">
        <v>741</v>
      </c>
      <c r="Q974" s="251" t="s">
        <v>709</v>
      </c>
      <c r="R974" s="251">
        <v>3600</v>
      </c>
      <c r="S974" s="251" t="s">
        <v>670</v>
      </c>
      <c r="T974" s="251" t="s">
        <v>761</v>
      </c>
      <c r="U974" s="251" t="s">
        <v>645</v>
      </c>
      <c r="V974" s="251" t="s">
        <v>38</v>
      </c>
      <c r="W974" s="251" t="s">
        <v>550</v>
      </c>
      <c r="X974" s="251" t="s">
        <v>551</v>
      </c>
      <c r="Y974" s="251" t="s">
        <v>552</v>
      </c>
      <c r="Z974" s="251" t="s">
        <v>564</v>
      </c>
      <c r="AA974" s="251" t="s">
        <v>587</v>
      </c>
      <c r="AB974" s="251" t="s">
        <v>624</v>
      </c>
      <c r="AC974" s="251" t="s">
        <v>746</v>
      </c>
      <c r="AD974" s="251" t="s">
        <v>747</v>
      </c>
      <c r="AE974" s="255">
        <v>10588</v>
      </c>
      <c r="AF974" s="251" t="str">
        <f t="shared" si="48"/>
        <v>5.</v>
      </c>
      <c r="AG974" s="251" t="str">
        <f t="shared" si="48"/>
        <v>2.</v>
      </c>
      <c r="AH974" s="251" t="str">
        <f t="shared" si="48"/>
        <v>3.</v>
      </c>
      <c r="AI974" s="251" t="str">
        <f t="shared" si="48"/>
        <v>1.</v>
      </c>
      <c r="AJ974" s="251" t="str">
        <f t="shared" si="48"/>
        <v>5.</v>
      </c>
      <c r="AK974" s="251" t="str">
        <f t="shared" si="48"/>
        <v>3.</v>
      </c>
      <c r="AL974" s="251" t="str">
        <f t="shared" si="47"/>
        <v>1.</v>
      </c>
      <c r="AM974" s="251" t="str">
        <f t="shared" si="49"/>
        <v>2.3.1.5.3.1.</v>
      </c>
    </row>
    <row r="975" spans="1:39">
      <c r="A975" s="251">
        <v>2022</v>
      </c>
      <c r="B975" s="251" t="s">
        <v>533</v>
      </c>
      <c r="C975" s="251" t="s">
        <v>534</v>
      </c>
      <c r="D975" s="251" t="s">
        <v>535</v>
      </c>
      <c r="E975" s="251" t="s">
        <v>536</v>
      </c>
      <c r="F975" s="251" t="s">
        <v>491</v>
      </c>
      <c r="G975" s="251" t="s">
        <v>537</v>
      </c>
      <c r="H975" s="251" t="s">
        <v>538</v>
      </c>
      <c r="I975" s="251" t="s">
        <v>739</v>
      </c>
      <c r="J975" s="251" t="s">
        <v>540</v>
      </c>
      <c r="K975" s="251" t="s">
        <v>740</v>
      </c>
      <c r="L975" s="251" t="s">
        <v>542</v>
      </c>
      <c r="M975" s="251" t="s">
        <v>543</v>
      </c>
      <c r="N975" s="251" t="s">
        <v>544</v>
      </c>
      <c r="O975" s="251" t="s">
        <v>678</v>
      </c>
      <c r="P975" s="251" t="s">
        <v>741</v>
      </c>
      <c r="Q975" s="251" t="s">
        <v>709</v>
      </c>
      <c r="R975" s="251">
        <v>3600</v>
      </c>
      <c r="S975" s="251" t="s">
        <v>670</v>
      </c>
      <c r="T975" s="251" t="s">
        <v>761</v>
      </c>
      <c r="U975" s="251" t="s">
        <v>645</v>
      </c>
      <c r="V975" s="251" t="s">
        <v>38</v>
      </c>
      <c r="W975" s="251" t="s">
        <v>550</v>
      </c>
      <c r="X975" s="251" t="s">
        <v>551</v>
      </c>
      <c r="Y975" s="251" t="s">
        <v>552</v>
      </c>
      <c r="Z975" s="251" t="s">
        <v>564</v>
      </c>
      <c r="AA975" s="251" t="s">
        <v>587</v>
      </c>
      <c r="AB975" s="251" t="s">
        <v>624</v>
      </c>
      <c r="AC975" s="251" t="s">
        <v>748</v>
      </c>
      <c r="AD975" s="251" t="s">
        <v>748</v>
      </c>
      <c r="AE975" s="255">
        <v>1372</v>
      </c>
      <c r="AF975" s="251" t="str">
        <f t="shared" si="48"/>
        <v>5.</v>
      </c>
      <c r="AG975" s="251" t="str">
        <f t="shared" si="48"/>
        <v>2.</v>
      </c>
      <c r="AH975" s="251" t="str">
        <f t="shared" si="48"/>
        <v>3.</v>
      </c>
      <c r="AI975" s="251" t="str">
        <f t="shared" si="48"/>
        <v>1.</v>
      </c>
      <c r="AJ975" s="251" t="str">
        <f t="shared" si="48"/>
        <v>5.</v>
      </c>
      <c r="AK975" s="251" t="str">
        <f t="shared" si="48"/>
        <v>99</v>
      </c>
      <c r="AL975" s="251" t="str">
        <f t="shared" si="47"/>
        <v>99</v>
      </c>
      <c r="AM975" s="251" t="str">
        <f t="shared" si="49"/>
        <v>2.3.1.5.9999</v>
      </c>
    </row>
    <row r="976" spans="1:39">
      <c r="A976" s="251">
        <v>2022</v>
      </c>
      <c r="B976" s="251" t="s">
        <v>533</v>
      </c>
      <c r="C976" s="251" t="s">
        <v>534</v>
      </c>
      <c r="D976" s="251" t="s">
        <v>535</v>
      </c>
      <c r="E976" s="251" t="s">
        <v>536</v>
      </c>
      <c r="F976" s="251" t="s">
        <v>491</v>
      </c>
      <c r="G976" s="251" t="s">
        <v>537</v>
      </c>
      <c r="H976" s="251" t="s">
        <v>538</v>
      </c>
      <c r="I976" s="251" t="s">
        <v>739</v>
      </c>
      <c r="J976" s="251" t="s">
        <v>540</v>
      </c>
      <c r="K976" s="251" t="s">
        <v>740</v>
      </c>
      <c r="L976" s="251" t="s">
        <v>542</v>
      </c>
      <c r="M976" s="251" t="s">
        <v>543</v>
      </c>
      <c r="N976" s="251" t="s">
        <v>544</v>
      </c>
      <c r="O976" s="251" t="s">
        <v>678</v>
      </c>
      <c r="P976" s="251" t="s">
        <v>741</v>
      </c>
      <c r="Q976" s="251" t="s">
        <v>709</v>
      </c>
      <c r="R976" s="251">
        <v>3600</v>
      </c>
      <c r="S976" s="251" t="s">
        <v>670</v>
      </c>
      <c r="T976" s="251" t="s">
        <v>761</v>
      </c>
      <c r="U976" s="251" t="s">
        <v>645</v>
      </c>
      <c r="V976" s="251" t="s">
        <v>38</v>
      </c>
      <c r="W976" s="251" t="s">
        <v>550</v>
      </c>
      <c r="X976" s="251" t="s">
        <v>551</v>
      </c>
      <c r="Y976" s="251" t="s">
        <v>552</v>
      </c>
      <c r="Z976" s="251" t="s">
        <v>564</v>
      </c>
      <c r="AA976" s="251" t="s">
        <v>587</v>
      </c>
      <c r="AB976" s="251" t="s">
        <v>723</v>
      </c>
      <c r="AC976" s="251" t="s">
        <v>626</v>
      </c>
      <c r="AD976" s="251" t="s">
        <v>749</v>
      </c>
      <c r="AE976" s="255">
        <v>1383</v>
      </c>
      <c r="AF976" s="251" t="str">
        <f t="shared" si="48"/>
        <v>5.</v>
      </c>
      <c r="AG976" s="251" t="str">
        <f t="shared" si="48"/>
        <v>2.</v>
      </c>
      <c r="AH976" s="251" t="str">
        <f t="shared" si="48"/>
        <v>3.</v>
      </c>
      <c r="AI976" s="251" t="str">
        <f t="shared" si="48"/>
        <v>1.</v>
      </c>
      <c r="AJ976" s="251" t="str">
        <f t="shared" si="48"/>
        <v>6.</v>
      </c>
      <c r="AK976" s="251" t="str">
        <f t="shared" si="48"/>
        <v>1.</v>
      </c>
      <c r="AL976" s="251" t="str">
        <f t="shared" si="47"/>
        <v>4.</v>
      </c>
      <c r="AM976" s="251" t="str">
        <f t="shared" si="49"/>
        <v>2.3.1.6.1.4.</v>
      </c>
    </row>
    <row r="977" spans="1:39">
      <c r="A977" s="251">
        <v>2022</v>
      </c>
      <c r="B977" s="251" t="s">
        <v>533</v>
      </c>
      <c r="C977" s="251" t="s">
        <v>534</v>
      </c>
      <c r="D977" s="251" t="s">
        <v>535</v>
      </c>
      <c r="E977" s="251" t="s">
        <v>536</v>
      </c>
      <c r="F977" s="251" t="s">
        <v>491</v>
      </c>
      <c r="G977" s="251" t="s">
        <v>537</v>
      </c>
      <c r="H977" s="251" t="s">
        <v>538</v>
      </c>
      <c r="I977" s="251" t="s">
        <v>739</v>
      </c>
      <c r="J977" s="251" t="s">
        <v>540</v>
      </c>
      <c r="K977" s="251" t="s">
        <v>740</v>
      </c>
      <c r="L977" s="251" t="s">
        <v>542</v>
      </c>
      <c r="M977" s="251" t="s">
        <v>543</v>
      </c>
      <c r="N977" s="251" t="s">
        <v>544</v>
      </c>
      <c r="O977" s="251" t="s">
        <v>678</v>
      </c>
      <c r="P977" s="251" t="s">
        <v>741</v>
      </c>
      <c r="Q977" s="251" t="s">
        <v>709</v>
      </c>
      <c r="R977" s="251">
        <v>3600</v>
      </c>
      <c r="S977" s="251" t="s">
        <v>670</v>
      </c>
      <c r="T977" s="251" t="s">
        <v>761</v>
      </c>
      <c r="U977" s="251" t="s">
        <v>645</v>
      </c>
      <c r="V977" s="251" t="s">
        <v>38</v>
      </c>
      <c r="W977" s="251" t="s">
        <v>550</v>
      </c>
      <c r="X977" s="251" t="s">
        <v>551</v>
      </c>
      <c r="Y977" s="251" t="s">
        <v>552</v>
      </c>
      <c r="Z977" s="251" t="s">
        <v>564</v>
      </c>
      <c r="AA977" s="251" t="s">
        <v>587</v>
      </c>
      <c r="AB977" s="251" t="s">
        <v>648</v>
      </c>
      <c r="AC977" s="251" t="s">
        <v>649</v>
      </c>
      <c r="AD977" s="251" t="s">
        <v>650</v>
      </c>
      <c r="AE977" s="255">
        <v>6024</v>
      </c>
      <c r="AF977" s="251" t="str">
        <f t="shared" si="48"/>
        <v>5.</v>
      </c>
      <c r="AG977" s="251" t="str">
        <f t="shared" si="48"/>
        <v>2.</v>
      </c>
      <c r="AH977" s="251" t="str">
        <f t="shared" si="48"/>
        <v>3.</v>
      </c>
      <c r="AI977" s="251" t="str">
        <f t="shared" si="48"/>
        <v>1.</v>
      </c>
      <c r="AJ977" s="251" t="str">
        <f t="shared" si="48"/>
        <v>8.</v>
      </c>
      <c r="AK977" s="251" t="str">
        <f t="shared" si="48"/>
        <v>2.</v>
      </c>
      <c r="AL977" s="251" t="str">
        <f t="shared" si="47"/>
        <v>1.</v>
      </c>
      <c r="AM977" s="251" t="str">
        <f t="shared" si="49"/>
        <v>2.3.1.8.2.1.</v>
      </c>
    </row>
    <row r="978" spans="1:39">
      <c r="A978" s="251">
        <v>2022</v>
      </c>
      <c r="B978" s="251" t="s">
        <v>533</v>
      </c>
      <c r="C978" s="251" t="s">
        <v>534</v>
      </c>
      <c r="D978" s="251" t="s">
        <v>535</v>
      </c>
      <c r="E978" s="251" t="s">
        <v>536</v>
      </c>
      <c r="F978" s="251" t="s">
        <v>491</v>
      </c>
      <c r="G978" s="251" t="s">
        <v>537</v>
      </c>
      <c r="H978" s="251" t="s">
        <v>538</v>
      </c>
      <c r="I978" s="251" t="s">
        <v>739</v>
      </c>
      <c r="J978" s="251" t="s">
        <v>540</v>
      </c>
      <c r="K978" s="251" t="s">
        <v>740</v>
      </c>
      <c r="L978" s="251" t="s">
        <v>542</v>
      </c>
      <c r="M978" s="251" t="s">
        <v>543</v>
      </c>
      <c r="N978" s="251" t="s">
        <v>544</v>
      </c>
      <c r="O978" s="251" t="s">
        <v>678</v>
      </c>
      <c r="P978" s="251" t="s">
        <v>741</v>
      </c>
      <c r="Q978" s="251" t="s">
        <v>709</v>
      </c>
      <c r="R978" s="251">
        <v>3600</v>
      </c>
      <c r="S978" s="251" t="s">
        <v>670</v>
      </c>
      <c r="T978" s="251" t="s">
        <v>761</v>
      </c>
      <c r="U978" s="251" t="s">
        <v>645</v>
      </c>
      <c r="V978" s="251" t="s">
        <v>38</v>
      </c>
      <c r="W978" s="251" t="s">
        <v>550</v>
      </c>
      <c r="X978" s="251" t="s">
        <v>551</v>
      </c>
      <c r="Y978" s="251" t="s">
        <v>552</v>
      </c>
      <c r="Z978" s="251" t="s">
        <v>564</v>
      </c>
      <c r="AA978" s="251" t="s">
        <v>587</v>
      </c>
      <c r="AB978" s="251" t="s">
        <v>591</v>
      </c>
      <c r="AC978" s="251" t="s">
        <v>592</v>
      </c>
      <c r="AD978" s="251" t="s">
        <v>593</v>
      </c>
      <c r="AE978" s="255">
        <v>3039</v>
      </c>
      <c r="AF978" s="251" t="str">
        <f t="shared" si="48"/>
        <v>5.</v>
      </c>
      <c r="AG978" s="251" t="str">
        <f t="shared" si="48"/>
        <v>2.</v>
      </c>
      <c r="AH978" s="251" t="str">
        <f t="shared" si="48"/>
        <v>3.</v>
      </c>
      <c r="AI978" s="251" t="str">
        <f t="shared" si="48"/>
        <v>1.</v>
      </c>
      <c r="AJ978" s="251" t="str">
        <f t="shared" si="48"/>
        <v>99</v>
      </c>
      <c r="AK978" s="251" t="str">
        <f t="shared" si="48"/>
        <v>1.</v>
      </c>
      <c r="AL978" s="251" t="str">
        <f t="shared" si="47"/>
        <v>3.</v>
      </c>
      <c r="AM978" s="251" t="str">
        <f t="shared" si="49"/>
        <v>2.3.1.991.3.</v>
      </c>
    </row>
    <row r="979" spans="1:39">
      <c r="A979" s="251">
        <v>2022</v>
      </c>
      <c r="B979" s="251" t="s">
        <v>533</v>
      </c>
      <c r="C979" s="251" t="s">
        <v>534</v>
      </c>
      <c r="D979" s="251" t="s">
        <v>535</v>
      </c>
      <c r="E979" s="251" t="s">
        <v>536</v>
      </c>
      <c r="F979" s="251" t="s">
        <v>491</v>
      </c>
      <c r="G979" s="251" t="s">
        <v>537</v>
      </c>
      <c r="H979" s="251" t="s">
        <v>538</v>
      </c>
      <c r="I979" s="251" t="s">
        <v>739</v>
      </c>
      <c r="J979" s="251" t="s">
        <v>540</v>
      </c>
      <c r="K979" s="251" t="s">
        <v>740</v>
      </c>
      <c r="L979" s="251" t="s">
        <v>542</v>
      </c>
      <c r="M979" s="251" t="s">
        <v>543</v>
      </c>
      <c r="N979" s="251" t="s">
        <v>544</v>
      </c>
      <c r="O979" s="251" t="s">
        <v>678</v>
      </c>
      <c r="P979" s="251" t="s">
        <v>741</v>
      </c>
      <c r="Q979" s="251" t="s">
        <v>709</v>
      </c>
      <c r="R979" s="251">
        <v>3600</v>
      </c>
      <c r="S979" s="251" t="s">
        <v>670</v>
      </c>
      <c r="T979" s="251" t="s">
        <v>761</v>
      </c>
      <c r="U979" s="251" t="s">
        <v>645</v>
      </c>
      <c r="V979" s="251" t="s">
        <v>38</v>
      </c>
      <c r="W979" s="251" t="s">
        <v>550</v>
      </c>
      <c r="X979" s="251" t="s">
        <v>551</v>
      </c>
      <c r="Y979" s="251" t="s">
        <v>552</v>
      </c>
      <c r="Z979" s="251" t="s">
        <v>564</v>
      </c>
      <c r="AA979" s="251" t="s">
        <v>587</v>
      </c>
      <c r="AB979" s="251" t="s">
        <v>591</v>
      </c>
      <c r="AC979" s="251" t="s">
        <v>592</v>
      </c>
      <c r="AD979" s="251" t="s">
        <v>628</v>
      </c>
      <c r="AE979" s="255">
        <v>1365</v>
      </c>
      <c r="AF979" s="251" t="str">
        <f t="shared" si="48"/>
        <v>5.</v>
      </c>
      <c r="AG979" s="251" t="str">
        <f t="shared" si="48"/>
        <v>2.</v>
      </c>
      <c r="AH979" s="251" t="str">
        <f t="shared" si="48"/>
        <v>3.</v>
      </c>
      <c r="AI979" s="251" t="str">
        <f t="shared" si="48"/>
        <v>1.</v>
      </c>
      <c r="AJ979" s="251" t="str">
        <f t="shared" si="48"/>
        <v>99</v>
      </c>
      <c r="AK979" s="251" t="str">
        <f t="shared" si="48"/>
        <v>1.</v>
      </c>
      <c r="AL979" s="251" t="str">
        <f t="shared" si="47"/>
        <v>99</v>
      </c>
      <c r="AM979" s="251" t="str">
        <f t="shared" si="49"/>
        <v>2.3.1.991.99</v>
      </c>
    </row>
    <row r="980" spans="1:39">
      <c r="A980" s="251">
        <v>2022</v>
      </c>
      <c r="B980" s="251" t="s">
        <v>533</v>
      </c>
      <c r="C980" s="251" t="s">
        <v>534</v>
      </c>
      <c r="D980" s="251" t="s">
        <v>535</v>
      </c>
      <c r="E980" s="251" t="s">
        <v>536</v>
      </c>
      <c r="F980" s="251" t="s">
        <v>491</v>
      </c>
      <c r="G980" s="251" t="s">
        <v>537</v>
      </c>
      <c r="H980" s="251" t="s">
        <v>538</v>
      </c>
      <c r="I980" s="251" t="s">
        <v>739</v>
      </c>
      <c r="J980" s="251" t="s">
        <v>540</v>
      </c>
      <c r="K980" s="251" t="s">
        <v>740</v>
      </c>
      <c r="L980" s="251" t="s">
        <v>542</v>
      </c>
      <c r="M980" s="251" t="s">
        <v>543</v>
      </c>
      <c r="N980" s="251" t="s">
        <v>544</v>
      </c>
      <c r="O980" s="251" t="s">
        <v>678</v>
      </c>
      <c r="P980" s="251" t="s">
        <v>741</v>
      </c>
      <c r="Q980" s="251" t="s">
        <v>709</v>
      </c>
      <c r="R980" s="251">
        <v>3600</v>
      </c>
      <c r="S980" s="251" t="s">
        <v>670</v>
      </c>
      <c r="T980" s="251" t="s">
        <v>761</v>
      </c>
      <c r="U980" s="251" t="s">
        <v>645</v>
      </c>
      <c r="V980" s="251" t="s">
        <v>38</v>
      </c>
      <c r="W980" s="251" t="s">
        <v>550</v>
      </c>
      <c r="X980" s="251" t="s">
        <v>551</v>
      </c>
      <c r="Y980" s="251" t="s">
        <v>552</v>
      </c>
      <c r="Z980" s="251" t="s">
        <v>564</v>
      </c>
      <c r="AA980" s="251" t="s">
        <v>565</v>
      </c>
      <c r="AB980" s="251" t="s">
        <v>594</v>
      </c>
      <c r="AC980" s="251" t="s">
        <v>595</v>
      </c>
      <c r="AD980" s="251" t="s">
        <v>642</v>
      </c>
      <c r="AE980" s="255">
        <v>1050</v>
      </c>
      <c r="AF980" s="251" t="str">
        <f t="shared" si="48"/>
        <v>5.</v>
      </c>
      <c r="AG980" s="251" t="str">
        <f t="shared" si="48"/>
        <v>2.</v>
      </c>
      <c r="AH980" s="251" t="str">
        <f t="shared" si="48"/>
        <v>3.</v>
      </c>
      <c r="AI980" s="251" t="str">
        <f t="shared" si="48"/>
        <v>2.</v>
      </c>
      <c r="AJ980" s="251" t="str">
        <f t="shared" si="48"/>
        <v>1.</v>
      </c>
      <c r="AK980" s="251" t="str">
        <f t="shared" si="48"/>
        <v>2.</v>
      </c>
      <c r="AL980" s="251" t="str">
        <f t="shared" si="47"/>
        <v>1.</v>
      </c>
      <c r="AM980" s="251" t="str">
        <f t="shared" si="49"/>
        <v>2.3.2.1.2.1.</v>
      </c>
    </row>
    <row r="981" spans="1:39">
      <c r="A981" s="251">
        <v>2022</v>
      </c>
      <c r="B981" s="251" t="s">
        <v>533</v>
      </c>
      <c r="C981" s="251" t="s">
        <v>534</v>
      </c>
      <c r="D981" s="251" t="s">
        <v>535</v>
      </c>
      <c r="E981" s="251" t="s">
        <v>536</v>
      </c>
      <c r="F981" s="251" t="s">
        <v>491</v>
      </c>
      <c r="G981" s="251" t="s">
        <v>537</v>
      </c>
      <c r="H981" s="251" t="s">
        <v>538</v>
      </c>
      <c r="I981" s="251" t="s">
        <v>739</v>
      </c>
      <c r="J981" s="251" t="s">
        <v>540</v>
      </c>
      <c r="K981" s="251" t="s">
        <v>740</v>
      </c>
      <c r="L981" s="251" t="s">
        <v>542</v>
      </c>
      <c r="M981" s="251" t="s">
        <v>543</v>
      </c>
      <c r="N981" s="251" t="s">
        <v>544</v>
      </c>
      <c r="O981" s="251" t="s">
        <v>678</v>
      </c>
      <c r="P981" s="251" t="s">
        <v>741</v>
      </c>
      <c r="Q981" s="251" t="s">
        <v>709</v>
      </c>
      <c r="R981" s="251">
        <v>3600</v>
      </c>
      <c r="S981" s="251" t="s">
        <v>670</v>
      </c>
      <c r="T981" s="251" t="s">
        <v>761</v>
      </c>
      <c r="U981" s="251" t="s">
        <v>645</v>
      </c>
      <c r="V981" s="251" t="s">
        <v>38</v>
      </c>
      <c r="W981" s="251" t="s">
        <v>550</v>
      </c>
      <c r="X981" s="251" t="s">
        <v>551</v>
      </c>
      <c r="Y981" s="251" t="s">
        <v>552</v>
      </c>
      <c r="Z981" s="251" t="s">
        <v>564</v>
      </c>
      <c r="AA981" s="251" t="s">
        <v>565</v>
      </c>
      <c r="AB981" s="251" t="s">
        <v>594</v>
      </c>
      <c r="AC981" s="251" t="s">
        <v>595</v>
      </c>
      <c r="AD981" s="251" t="s">
        <v>643</v>
      </c>
      <c r="AE981" s="255">
        <v>2400</v>
      </c>
      <c r="AF981" s="251" t="str">
        <f t="shared" si="48"/>
        <v>5.</v>
      </c>
      <c r="AG981" s="251" t="str">
        <f t="shared" si="48"/>
        <v>2.</v>
      </c>
      <c r="AH981" s="251" t="str">
        <f t="shared" si="48"/>
        <v>3.</v>
      </c>
      <c r="AI981" s="251" t="str">
        <f t="shared" si="48"/>
        <v>2.</v>
      </c>
      <c r="AJ981" s="251" t="str">
        <f t="shared" si="48"/>
        <v>1.</v>
      </c>
      <c r="AK981" s="251" t="str">
        <f t="shared" si="48"/>
        <v>2.</v>
      </c>
      <c r="AL981" s="251" t="str">
        <f t="shared" si="47"/>
        <v>2.</v>
      </c>
      <c r="AM981" s="251" t="str">
        <f t="shared" si="49"/>
        <v>2.3.2.1.2.2.</v>
      </c>
    </row>
    <row r="982" spans="1:39">
      <c r="A982" s="251">
        <v>2022</v>
      </c>
      <c r="B982" s="251" t="s">
        <v>533</v>
      </c>
      <c r="C982" s="251" t="s">
        <v>534</v>
      </c>
      <c r="D982" s="251" t="s">
        <v>535</v>
      </c>
      <c r="E982" s="251" t="s">
        <v>536</v>
      </c>
      <c r="F982" s="251" t="s">
        <v>491</v>
      </c>
      <c r="G982" s="251" t="s">
        <v>537</v>
      </c>
      <c r="H982" s="251" t="s">
        <v>538</v>
      </c>
      <c r="I982" s="251" t="s">
        <v>739</v>
      </c>
      <c r="J982" s="251" t="s">
        <v>540</v>
      </c>
      <c r="K982" s="251" t="s">
        <v>740</v>
      </c>
      <c r="L982" s="251" t="s">
        <v>542</v>
      </c>
      <c r="M982" s="251" t="s">
        <v>543</v>
      </c>
      <c r="N982" s="251" t="s">
        <v>544</v>
      </c>
      <c r="O982" s="251" t="s">
        <v>678</v>
      </c>
      <c r="P982" s="251" t="s">
        <v>741</v>
      </c>
      <c r="Q982" s="251" t="s">
        <v>709</v>
      </c>
      <c r="R982" s="251">
        <v>3600</v>
      </c>
      <c r="S982" s="251" t="s">
        <v>670</v>
      </c>
      <c r="T982" s="251" t="s">
        <v>761</v>
      </c>
      <c r="U982" s="251" t="s">
        <v>645</v>
      </c>
      <c r="V982" s="251" t="s">
        <v>38</v>
      </c>
      <c r="W982" s="251" t="s">
        <v>550</v>
      </c>
      <c r="X982" s="251" t="s">
        <v>551</v>
      </c>
      <c r="Y982" s="251" t="s">
        <v>552</v>
      </c>
      <c r="Z982" s="251" t="s">
        <v>564</v>
      </c>
      <c r="AA982" s="251" t="s">
        <v>565</v>
      </c>
      <c r="AB982" s="251" t="s">
        <v>594</v>
      </c>
      <c r="AC982" s="251" t="s">
        <v>595</v>
      </c>
      <c r="AD982" s="251" t="s">
        <v>596</v>
      </c>
      <c r="AE982" s="255">
        <v>7488</v>
      </c>
      <c r="AF982" s="251" t="str">
        <f t="shared" si="48"/>
        <v>5.</v>
      </c>
      <c r="AG982" s="251" t="str">
        <f t="shared" si="48"/>
        <v>2.</v>
      </c>
      <c r="AH982" s="251" t="str">
        <f t="shared" si="48"/>
        <v>3.</v>
      </c>
      <c r="AI982" s="251" t="str">
        <f t="shared" si="48"/>
        <v>2.</v>
      </c>
      <c r="AJ982" s="251" t="str">
        <f t="shared" si="48"/>
        <v>1.</v>
      </c>
      <c r="AK982" s="251" t="str">
        <f t="shared" si="48"/>
        <v>2.</v>
      </c>
      <c r="AL982" s="251" t="str">
        <f t="shared" si="47"/>
        <v>99</v>
      </c>
      <c r="AM982" s="251" t="str">
        <f t="shared" si="49"/>
        <v>2.3.2.1.2.99</v>
      </c>
    </row>
    <row r="983" spans="1:39">
      <c r="A983" s="251">
        <v>2022</v>
      </c>
      <c r="B983" s="251" t="s">
        <v>533</v>
      </c>
      <c r="C983" s="251" t="s">
        <v>534</v>
      </c>
      <c r="D983" s="251" t="s">
        <v>535</v>
      </c>
      <c r="E983" s="251" t="s">
        <v>536</v>
      </c>
      <c r="F983" s="251" t="s">
        <v>491</v>
      </c>
      <c r="G983" s="251" t="s">
        <v>537</v>
      </c>
      <c r="H983" s="251" t="s">
        <v>538</v>
      </c>
      <c r="I983" s="251" t="s">
        <v>739</v>
      </c>
      <c r="J983" s="251" t="s">
        <v>540</v>
      </c>
      <c r="K983" s="251" t="s">
        <v>740</v>
      </c>
      <c r="L983" s="251" t="s">
        <v>542</v>
      </c>
      <c r="M983" s="251" t="s">
        <v>543</v>
      </c>
      <c r="N983" s="251" t="s">
        <v>544</v>
      </c>
      <c r="O983" s="251" t="s">
        <v>678</v>
      </c>
      <c r="P983" s="251" t="s">
        <v>741</v>
      </c>
      <c r="Q983" s="251" t="s">
        <v>709</v>
      </c>
      <c r="R983" s="251">
        <v>3600</v>
      </c>
      <c r="S983" s="251" t="s">
        <v>670</v>
      </c>
      <c r="T983" s="251" t="s">
        <v>761</v>
      </c>
      <c r="U983" s="251" t="s">
        <v>645</v>
      </c>
      <c r="V983" s="251" t="s">
        <v>38</v>
      </c>
      <c r="W983" s="251" t="s">
        <v>550</v>
      </c>
      <c r="X983" s="251" t="s">
        <v>551</v>
      </c>
      <c r="Y983" s="251" t="s">
        <v>552</v>
      </c>
      <c r="Z983" s="251" t="s">
        <v>564</v>
      </c>
      <c r="AA983" s="251" t="s">
        <v>565</v>
      </c>
      <c r="AB983" s="251" t="s">
        <v>566</v>
      </c>
      <c r="AC983" s="251" t="s">
        <v>567</v>
      </c>
      <c r="AD983" s="251" t="s">
        <v>568</v>
      </c>
      <c r="AE983" s="255">
        <v>48240</v>
      </c>
      <c r="AF983" s="251" t="str">
        <f t="shared" si="48"/>
        <v>5.</v>
      </c>
      <c r="AG983" s="251" t="str">
        <f t="shared" si="48"/>
        <v>2.</v>
      </c>
      <c r="AH983" s="251" t="str">
        <f t="shared" si="48"/>
        <v>3.</v>
      </c>
      <c r="AI983" s="251" t="str">
        <f t="shared" si="48"/>
        <v>2.</v>
      </c>
      <c r="AJ983" s="251" t="str">
        <f t="shared" si="48"/>
        <v>2.</v>
      </c>
      <c r="AK983" s="251" t="str">
        <f t="shared" si="48"/>
        <v>3.</v>
      </c>
      <c r="AL983" s="251" t="str">
        <f t="shared" si="47"/>
        <v>1.</v>
      </c>
      <c r="AM983" s="251" t="str">
        <f t="shared" si="49"/>
        <v>2.3.2.2.3.1.</v>
      </c>
    </row>
    <row r="984" spans="1:39">
      <c r="A984" s="251">
        <v>2022</v>
      </c>
      <c r="B984" s="251" t="s">
        <v>533</v>
      </c>
      <c r="C984" s="251" t="s">
        <v>534</v>
      </c>
      <c r="D984" s="251" t="s">
        <v>535</v>
      </c>
      <c r="E984" s="251" t="s">
        <v>536</v>
      </c>
      <c r="F984" s="251" t="s">
        <v>491</v>
      </c>
      <c r="G984" s="251" t="s">
        <v>537</v>
      </c>
      <c r="H984" s="251" t="s">
        <v>538</v>
      </c>
      <c r="I984" s="251" t="s">
        <v>739</v>
      </c>
      <c r="J984" s="251" t="s">
        <v>540</v>
      </c>
      <c r="K984" s="251" t="s">
        <v>740</v>
      </c>
      <c r="L984" s="251" t="s">
        <v>542</v>
      </c>
      <c r="M984" s="251" t="s">
        <v>543</v>
      </c>
      <c r="N984" s="251" t="s">
        <v>544</v>
      </c>
      <c r="O984" s="251" t="s">
        <v>678</v>
      </c>
      <c r="P984" s="251" t="s">
        <v>741</v>
      </c>
      <c r="Q984" s="251" t="s">
        <v>709</v>
      </c>
      <c r="R984" s="251">
        <v>3600</v>
      </c>
      <c r="S984" s="251" t="s">
        <v>670</v>
      </c>
      <c r="T984" s="251" t="s">
        <v>761</v>
      </c>
      <c r="U984" s="251" t="s">
        <v>645</v>
      </c>
      <c r="V984" s="251" t="s">
        <v>38</v>
      </c>
      <c r="W984" s="251" t="s">
        <v>550</v>
      </c>
      <c r="X984" s="251" t="s">
        <v>551</v>
      </c>
      <c r="Y984" s="251" t="s">
        <v>552</v>
      </c>
      <c r="Z984" s="251" t="s">
        <v>564</v>
      </c>
      <c r="AA984" s="251" t="s">
        <v>565</v>
      </c>
      <c r="AB984" s="251" t="s">
        <v>604</v>
      </c>
      <c r="AC984" s="251" t="s">
        <v>750</v>
      </c>
      <c r="AD984" s="251" t="s">
        <v>751</v>
      </c>
      <c r="AE984" s="255">
        <v>5200</v>
      </c>
      <c r="AF984" s="251" t="str">
        <f t="shared" si="48"/>
        <v>5.</v>
      </c>
      <c r="AG984" s="251" t="str">
        <f t="shared" si="48"/>
        <v>2.</v>
      </c>
      <c r="AH984" s="251" t="str">
        <f t="shared" si="48"/>
        <v>3.</v>
      </c>
      <c r="AI984" s="251" t="str">
        <f t="shared" si="48"/>
        <v>2.</v>
      </c>
      <c r="AJ984" s="251" t="str">
        <f t="shared" si="48"/>
        <v>4.</v>
      </c>
      <c r="AK984" s="251" t="str">
        <f t="shared" si="48"/>
        <v>2.</v>
      </c>
      <c r="AL984" s="251" t="str">
        <f t="shared" si="47"/>
        <v>1.</v>
      </c>
      <c r="AM984" s="251" t="str">
        <f t="shared" si="49"/>
        <v>2.3.2.4.2.1.</v>
      </c>
    </row>
    <row r="985" spans="1:39">
      <c r="A985" s="251">
        <v>2022</v>
      </c>
      <c r="B985" s="251" t="s">
        <v>533</v>
      </c>
      <c r="C985" s="251" t="s">
        <v>534</v>
      </c>
      <c r="D985" s="251" t="s">
        <v>535</v>
      </c>
      <c r="E985" s="251" t="s">
        <v>536</v>
      </c>
      <c r="F985" s="251" t="s">
        <v>491</v>
      </c>
      <c r="G985" s="251" t="s">
        <v>537</v>
      </c>
      <c r="H985" s="251" t="s">
        <v>538</v>
      </c>
      <c r="I985" s="251" t="s">
        <v>739</v>
      </c>
      <c r="J985" s="251" t="s">
        <v>540</v>
      </c>
      <c r="K985" s="251" t="s">
        <v>740</v>
      </c>
      <c r="L985" s="251" t="s">
        <v>542</v>
      </c>
      <c r="M985" s="251" t="s">
        <v>543</v>
      </c>
      <c r="N985" s="251" t="s">
        <v>544</v>
      </c>
      <c r="O985" s="251" t="s">
        <v>678</v>
      </c>
      <c r="P985" s="251" t="s">
        <v>741</v>
      </c>
      <c r="Q985" s="251" t="s">
        <v>709</v>
      </c>
      <c r="R985" s="251">
        <v>3600</v>
      </c>
      <c r="S985" s="251" t="s">
        <v>670</v>
      </c>
      <c r="T985" s="251" t="s">
        <v>761</v>
      </c>
      <c r="U985" s="251" t="s">
        <v>645</v>
      </c>
      <c r="V985" s="251" t="s">
        <v>38</v>
      </c>
      <c r="W985" s="251" t="s">
        <v>550</v>
      </c>
      <c r="X985" s="251" t="s">
        <v>551</v>
      </c>
      <c r="Y985" s="251" t="s">
        <v>552</v>
      </c>
      <c r="Z985" s="251" t="s">
        <v>564</v>
      </c>
      <c r="AA985" s="251" t="s">
        <v>565</v>
      </c>
      <c r="AB985" s="251" t="s">
        <v>604</v>
      </c>
      <c r="AC985" s="251" t="s">
        <v>752</v>
      </c>
      <c r="AD985" s="251" t="s">
        <v>753</v>
      </c>
      <c r="AE985" s="255">
        <v>3500</v>
      </c>
      <c r="AF985" s="251" t="str">
        <f t="shared" si="48"/>
        <v>5.</v>
      </c>
      <c r="AG985" s="251" t="str">
        <f t="shared" si="48"/>
        <v>2.</v>
      </c>
      <c r="AH985" s="251" t="str">
        <f t="shared" si="48"/>
        <v>3.</v>
      </c>
      <c r="AI985" s="251" t="str">
        <f t="shared" si="48"/>
        <v>2.</v>
      </c>
      <c r="AJ985" s="251" t="str">
        <f t="shared" si="48"/>
        <v>4.</v>
      </c>
      <c r="AK985" s="251" t="str">
        <f t="shared" si="48"/>
        <v>6.</v>
      </c>
      <c r="AL985" s="251" t="str">
        <f t="shared" si="47"/>
        <v>1.</v>
      </c>
      <c r="AM985" s="251" t="str">
        <f t="shared" si="49"/>
        <v>2.3.2.4.6.1.</v>
      </c>
    </row>
    <row r="986" spans="1:39">
      <c r="A986" s="251">
        <v>2022</v>
      </c>
      <c r="B986" s="251" t="s">
        <v>533</v>
      </c>
      <c r="C986" s="251" t="s">
        <v>534</v>
      </c>
      <c r="D986" s="251" t="s">
        <v>535</v>
      </c>
      <c r="E986" s="251" t="s">
        <v>536</v>
      </c>
      <c r="F986" s="251" t="s">
        <v>491</v>
      </c>
      <c r="G986" s="251" t="s">
        <v>537</v>
      </c>
      <c r="H986" s="251" t="s">
        <v>538</v>
      </c>
      <c r="I986" s="251" t="s">
        <v>739</v>
      </c>
      <c r="J986" s="251" t="s">
        <v>540</v>
      </c>
      <c r="K986" s="251" t="s">
        <v>740</v>
      </c>
      <c r="L986" s="251" t="s">
        <v>542</v>
      </c>
      <c r="M986" s="251" t="s">
        <v>543</v>
      </c>
      <c r="N986" s="251" t="s">
        <v>544</v>
      </c>
      <c r="O986" s="251" t="s">
        <v>678</v>
      </c>
      <c r="P986" s="251" t="s">
        <v>741</v>
      </c>
      <c r="Q986" s="251" t="s">
        <v>709</v>
      </c>
      <c r="R986" s="251">
        <v>3600</v>
      </c>
      <c r="S986" s="251" t="s">
        <v>670</v>
      </c>
      <c r="T986" s="251" t="s">
        <v>761</v>
      </c>
      <c r="U986" s="251" t="s">
        <v>645</v>
      </c>
      <c r="V986" s="251" t="s">
        <v>38</v>
      </c>
      <c r="W986" s="251" t="s">
        <v>550</v>
      </c>
      <c r="X986" s="251" t="s">
        <v>551</v>
      </c>
      <c r="Y986" s="251" t="s">
        <v>552</v>
      </c>
      <c r="Z986" s="251" t="s">
        <v>564</v>
      </c>
      <c r="AA986" s="251" t="s">
        <v>565</v>
      </c>
      <c r="AB986" s="251" t="s">
        <v>575</v>
      </c>
      <c r="AC986" s="251" t="s">
        <v>576</v>
      </c>
      <c r="AD986" s="251" t="s">
        <v>577</v>
      </c>
      <c r="AE986" s="255">
        <v>3300</v>
      </c>
      <c r="AF986" s="251" t="str">
        <f t="shared" si="48"/>
        <v>5.</v>
      </c>
      <c r="AG986" s="251" t="str">
        <f t="shared" si="48"/>
        <v>2.</v>
      </c>
      <c r="AH986" s="251" t="str">
        <f t="shared" si="48"/>
        <v>3.</v>
      </c>
      <c r="AI986" s="251" t="str">
        <f t="shared" si="48"/>
        <v>2.</v>
      </c>
      <c r="AJ986" s="251" t="str">
        <f t="shared" si="48"/>
        <v>6.</v>
      </c>
      <c r="AK986" s="251" t="str">
        <f t="shared" si="48"/>
        <v>3.</v>
      </c>
      <c r="AL986" s="251" t="str">
        <f t="shared" si="47"/>
        <v>4.</v>
      </c>
      <c r="AM986" s="251" t="str">
        <f t="shared" si="49"/>
        <v>2.3.2.6.3.4.</v>
      </c>
    </row>
    <row r="987" spans="1:39">
      <c r="A987" s="251">
        <v>2022</v>
      </c>
      <c r="B987" s="251" t="s">
        <v>533</v>
      </c>
      <c r="C987" s="251" t="s">
        <v>534</v>
      </c>
      <c r="D987" s="251" t="s">
        <v>535</v>
      </c>
      <c r="E987" s="251" t="s">
        <v>536</v>
      </c>
      <c r="F987" s="251" t="s">
        <v>491</v>
      </c>
      <c r="G987" s="251" t="s">
        <v>537</v>
      </c>
      <c r="H987" s="251" t="s">
        <v>538</v>
      </c>
      <c r="I987" s="251" t="s">
        <v>739</v>
      </c>
      <c r="J987" s="251" t="s">
        <v>540</v>
      </c>
      <c r="K987" s="251" t="s">
        <v>740</v>
      </c>
      <c r="L987" s="251" t="s">
        <v>542</v>
      </c>
      <c r="M987" s="251" t="s">
        <v>543</v>
      </c>
      <c r="N987" s="251" t="s">
        <v>544</v>
      </c>
      <c r="O987" s="251" t="s">
        <v>678</v>
      </c>
      <c r="P987" s="251" t="s">
        <v>741</v>
      </c>
      <c r="Q987" s="251" t="s">
        <v>709</v>
      </c>
      <c r="R987" s="251">
        <v>3600</v>
      </c>
      <c r="S987" s="251" t="s">
        <v>670</v>
      </c>
      <c r="T987" s="251" t="s">
        <v>761</v>
      </c>
      <c r="U987" s="251" t="s">
        <v>645</v>
      </c>
      <c r="V987" s="251" t="s">
        <v>38</v>
      </c>
      <c r="W987" s="251" t="s">
        <v>550</v>
      </c>
      <c r="X987" s="251" t="s">
        <v>551</v>
      </c>
      <c r="Y987" s="251" t="s">
        <v>552</v>
      </c>
      <c r="Z987" s="251" t="s">
        <v>564</v>
      </c>
      <c r="AA987" s="251" t="s">
        <v>565</v>
      </c>
      <c r="AB987" s="251" t="s">
        <v>578</v>
      </c>
      <c r="AC987" s="251" t="s">
        <v>579</v>
      </c>
      <c r="AD987" s="251" t="s">
        <v>754</v>
      </c>
      <c r="AE987" s="255">
        <v>1080</v>
      </c>
      <c r="AF987" s="251" t="str">
        <f t="shared" si="48"/>
        <v>5.</v>
      </c>
      <c r="AG987" s="251" t="str">
        <f t="shared" si="48"/>
        <v>2.</v>
      </c>
      <c r="AH987" s="251" t="str">
        <f t="shared" si="48"/>
        <v>3.</v>
      </c>
      <c r="AI987" s="251" t="str">
        <f t="shared" si="48"/>
        <v>2.</v>
      </c>
      <c r="AJ987" s="251" t="str">
        <f t="shared" si="48"/>
        <v>7.</v>
      </c>
      <c r="AK987" s="251" t="str">
        <f t="shared" si="48"/>
        <v>11</v>
      </c>
      <c r="AL987" s="251" t="str">
        <f t="shared" si="47"/>
        <v>2.</v>
      </c>
      <c r="AM987" s="251" t="str">
        <f t="shared" si="49"/>
        <v>2.3.2.7.112.</v>
      </c>
    </row>
    <row r="988" spans="1:39">
      <c r="A988" s="251">
        <v>2022</v>
      </c>
      <c r="B988" s="251" t="s">
        <v>533</v>
      </c>
      <c r="C988" s="251" t="s">
        <v>534</v>
      </c>
      <c r="D988" s="251" t="s">
        <v>535</v>
      </c>
      <c r="E988" s="251" t="s">
        <v>536</v>
      </c>
      <c r="F988" s="251" t="s">
        <v>491</v>
      </c>
      <c r="G988" s="251" t="s">
        <v>537</v>
      </c>
      <c r="H988" s="251" t="s">
        <v>538</v>
      </c>
      <c r="I988" s="251" t="s">
        <v>739</v>
      </c>
      <c r="J988" s="251" t="s">
        <v>540</v>
      </c>
      <c r="K988" s="251" t="s">
        <v>740</v>
      </c>
      <c r="L988" s="251" t="s">
        <v>542</v>
      </c>
      <c r="M988" s="251" t="s">
        <v>543</v>
      </c>
      <c r="N988" s="251" t="s">
        <v>544</v>
      </c>
      <c r="O988" s="251" t="s">
        <v>678</v>
      </c>
      <c r="P988" s="251" t="s">
        <v>741</v>
      </c>
      <c r="Q988" s="251" t="s">
        <v>709</v>
      </c>
      <c r="R988" s="251">
        <v>3600</v>
      </c>
      <c r="S988" s="251" t="s">
        <v>670</v>
      </c>
      <c r="T988" s="251" t="s">
        <v>761</v>
      </c>
      <c r="U988" s="251" t="s">
        <v>645</v>
      </c>
      <c r="V988" s="251" t="s">
        <v>38</v>
      </c>
      <c r="W988" s="251" t="s">
        <v>550</v>
      </c>
      <c r="X988" s="251" t="s">
        <v>551</v>
      </c>
      <c r="Y988" s="251" t="s">
        <v>552</v>
      </c>
      <c r="Z988" s="251" t="s">
        <v>564</v>
      </c>
      <c r="AA988" s="251" t="s">
        <v>565</v>
      </c>
      <c r="AB988" s="251" t="s">
        <v>578</v>
      </c>
      <c r="AC988" s="251" t="s">
        <v>579</v>
      </c>
      <c r="AD988" s="251" t="s">
        <v>580</v>
      </c>
      <c r="AE988" s="255">
        <v>27946</v>
      </c>
      <c r="AF988" s="251" t="str">
        <f t="shared" si="48"/>
        <v>5.</v>
      </c>
      <c r="AG988" s="251" t="str">
        <f t="shared" si="48"/>
        <v>2.</v>
      </c>
      <c r="AH988" s="251" t="str">
        <f t="shared" si="48"/>
        <v>3.</v>
      </c>
      <c r="AI988" s="251" t="str">
        <f t="shared" si="48"/>
        <v>2.</v>
      </c>
      <c r="AJ988" s="251" t="str">
        <f t="shared" si="48"/>
        <v>7.</v>
      </c>
      <c r="AK988" s="251" t="str">
        <f t="shared" si="48"/>
        <v>11</v>
      </c>
      <c r="AL988" s="251" t="str">
        <f t="shared" si="47"/>
        <v>99</v>
      </c>
      <c r="AM988" s="251" t="str">
        <f t="shared" si="49"/>
        <v>2.3.2.7.1199</v>
      </c>
    </row>
    <row r="989" spans="1:39">
      <c r="A989" s="251">
        <v>2022</v>
      </c>
      <c r="B989" s="251" t="s">
        <v>533</v>
      </c>
      <c r="C989" s="251" t="s">
        <v>534</v>
      </c>
      <c r="D989" s="251" t="s">
        <v>535</v>
      </c>
      <c r="E989" s="251" t="s">
        <v>536</v>
      </c>
      <c r="F989" s="251" t="s">
        <v>491</v>
      </c>
      <c r="G989" s="251" t="s">
        <v>537</v>
      </c>
      <c r="H989" s="251" t="s">
        <v>538</v>
      </c>
      <c r="I989" s="251" t="s">
        <v>739</v>
      </c>
      <c r="J989" s="251" t="s">
        <v>540</v>
      </c>
      <c r="K989" s="251" t="s">
        <v>740</v>
      </c>
      <c r="L989" s="251" t="s">
        <v>542</v>
      </c>
      <c r="M989" s="251" t="s">
        <v>543</v>
      </c>
      <c r="N989" s="251" t="s">
        <v>544</v>
      </c>
      <c r="O989" s="251" t="s">
        <v>678</v>
      </c>
      <c r="P989" s="251" t="s">
        <v>741</v>
      </c>
      <c r="Q989" s="251" t="s">
        <v>709</v>
      </c>
      <c r="R989" s="251">
        <v>3600</v>
      </c>
      <c r="S989" s="251" t="s">
        <v>670</v>
      </c>
      <c r="T989" s="251" t="s">
        <v>761</v>
      </c>
      <c r="U989" s="251" t="s">
        <v>645</v>
      </c>
      <c r="V989" s="251" t="s">
        <v>38</v>
      </c>
      <c r="W989" s="251" t="s">
        <v>550</v>
      </c>
      <c r="X989" s="251" t="s">
        <v>551</v>
      </c>
      <c r="Y989" s="251" t="s">
        <v>552</v>
      </c>
      <c r="Z989" s="251" t="s">
        <v>564</v>
      </c>
      <c r="AA989" s="251" t="s">
        <v>565</v>
      </c>
      <c r="AB989" s="251" t="s">
        <v>613</v>
      </c>
      <c r="AC989" s="251" t="s">
        <v>614</v>
      </c>
      <c r="AD989" s="251" t="s">
        <v>614</v>
      </c>
      <c r="AE989" s="255">
        <v>90900</v>
      </c>
      <c r="AF989" s="251" t="str">
        <f t="shared" si="48"/>
        <v>5.</v>
      </c>
      <c r="AG989" s="251" t="str">
        <f t="shared" si="48"/>
        <v>2.</v>
      </c>
      <c r="AH989" s="251" t="str">
        <f t="shared" si="48"/>
        <v>3.</v>
      </c>
      <c r="AI989" s="251" t="str">
        <f t="shared" si="48"/>
        <v>2.</v>
      </c>
      <c r="AJ989" s="251" t="str">
        <f t="shared" si="48"/>
        <v>8.</v>
      </c>
      <c r="AK989" s="251" t="str">
        <f t="shared" si="48"/>
        <v>1.</v>
      </c>
      <c r="AL989" s="251" t="str">
        <f t="shared" si="47"/>
        <v>1.</v>
      </c>
      <c r="AM989" s="251" t="str">
        <f t="shared" si="49"/>
        <v>2.3.2.8.1.1.</v>
      </c>
    </row>
    <row r="990" spans="1:39">
      <c r="A990" s="251">
        <v>2022</v>
      </c>
      <c r="B990" s="251" t="s">
        <v>533</v>
      </c>
      <c r="C990" s="251" t="s">
        <v>534</v>
      </c>
      <c r="D990" s="251" t="s">
        <v>535</v>
      </c>
      <c r="E990" s="251" t="s">
        <v>536</v>
      </c>
      <c r="F990" s="251" t="s">
        <v>491</v>
      </c>
      <c r="G990" s="251" t="s">
        <v>537</v>
      </c>
      <c r="H990" s="251" t="s">
        <v>538</v>
      </c>
      <c r="I990" s="251" t="s">
        <v>739</v>
      </c>
      <c r="J990" s="251" t="s">
        <v>540</v>
      </c>
      <c r="K990" s="251" t="s">
        <v>740</v>
      </c>
      <c r="L990" s="251" t="s">
        <v>542</v>
      </c>
      <c r="M990" s="251" t="s">
        <v>543</v>
      </c>
      <c r="N990" s="251" t="s">
        <v>544</v>
      </c>
      <c r="O990" s="251" t="s">
        <v>678</v>
      </c>
      <c r="P990" s="251" t="s">
        <v>741</v>
      </c>
      <c r="Q990" s="251" t="s">
        <v>709</v>
      </c>
      <c r="R990" s="251">
        <v>3600</v>
      </c>
      <c r="S990" s="251" t="s">
        <v>670</v>
      </c>
      <c r="T990" s="251" t="s">
        <v>761</v>
      </c>
      <c r="U990" s="251" t="s">
        <v>645</v>
      </c>
      <c r="V990" s="251" t="s">
        <v>38</v>
      </c>
      <c r="W990" s="251" t="s">
        <v>550</v>
      </c>
      <c r="X990" s="251" t="s">
        <v>551</v>
      </c>
      <c r="Y990" s="251" t="s">
        <v>552</v>
      </c>
      <c r="Z990" s="251" t="s">
        <v>564</v>
      </c>
      <c r="AA990" s="251" t="s">
        <v>565</v>
      </c>
      <c r="AB990" s="251" t="s">
        <v>613</v>
      </c>
      <c r="AC990" s="251" t="s">
        <v>614</v>
      </c>
      <c r="AD990" s="251" t="s">
        <v>615</v>
      </c>
      <c r="AE990" s="255">
        <v>9242</v>
      </c>
      <c r="AF990" s="251" t="str">
        <f t="shared" si="48"/>
        <v>5.</v>
      </c>
      <c r="AG990" s="251" t="str">
        <f t="shared" si="48"/>
        <v>2.</v>
      </c>
      <c r="AH990" s="251" t="str">
        <f t="shared" si="48"/>
        <v>3.</v>
      </c>
      <c r="AI990" s="251" t="str">
        <f t="shared" si="48"/>
        <v>2.</v>
      </c>
      <c r="AJ990" s="251" t="str">
        <f t="shared" si="48"/>
        <v>8.</v>
      </c>
      <c r="AK990" s="251" t="str">
        <f t="shared" si="48"/>
        <v>1.</v>
      </c>
      <c r="AL990" s="251" t="str">
        <f t="shared" si="47"/>
        <v>2.</v>
      </c>
      <c r="AM990" s="251" t="str">
        <f t="shared" si="49"/>
        <v>2.3.2.8.1.2.</v>
      </c>
    </row>
    <row r="991" spans="1:39">
      <c r="A991" s="251">
        <v>2022</v>
      </c>
      <c r="B991" s="251" t="s">
        <v>533</v>
      </c>
      <c r="C991" s="251" t="s">
        <v>534</v>
      </c>
      <c r="D991" s="251" t="s">
        <v>535</v>
      </c>
      <c r="E991" s="251" t="s">
        <v>536</v>
      </c>
      <c r="F991" s="251" t="s">
        <v>491</v>
      </c>
      <c r="G991" s="251" t="s">
        <v>537</v>
      </c>
      <c r="H991" s="251" t="s">
        <v>538</v>
      </c>
      <c r="I991" s="251" t="s">
        <v>739</v>
      </c>
      <c r="J991" s="251" t="s">
        <v>540</v>
      </c>
      <c r="K991" s="251" t="s">
        <v>740</v>
      </c>
      <c r="L991" s="251" t="s">
        <v>542</v>
      </c>
      <c r="M991" s="251" t="s">
        <v>543</v>
      </c>
      <c r="N991" s="251" t="s">
        <v>544</v>
      </c>
      <c r="O991" s="251" t="s">
        <v>631</v>
      </c>
      <c r="P991" s="251" t="s">
        <v>741</v>
      </c>
      <c r="Q991" s="251" t="s">
        <v>709</v>
      </c>
      <c r="R991" s="251">
        <v>6000</v>
      </c>
      <c r="S991" s="251" t="s">
        <v>672</v>
      </c>
      <c r="T991" s="251" t="s">
        <v>762</v>
      </c>
      <c r="U991" s="251" t="s">
        <v>645</v>
      </c>
      <c r="V991" s="251" t="s">
        <v>38</v>
      </c>
      <c r="W991" s="251" t="s">
        <v>550</v>
      </c>
      <c r="X991" s="251" t="s">
        <v>551</v>
      </c>
      <c r="Y991" s="251" t="s">
        <v>552</v>
      </c>
      <c r="Z991" s="251" t="s">
        <v>564</v>
      </c>
      <c r="AA991" s="251" t="s">
        <v>587</v>
      </c>
      <c r="AB991" s="251" t="s">
        <v>633</v>
      </c>
      <c r="AC991" s="251" t="s">
        <v>633</v>
      </c>
      <c r="AD991" s="251" t="s">
        <v>634</v>
      </c>
      <c r="AE991" s="255">
        <v>7520</v>
      </c>
      <c r="AF991" s="251" t="str">
        <f t="shared" si="48"/>
        <v>5.</v>
      </c>
      <c r="AG991" s="251" t="str">
        <f t="shared" si="48"/>
        <v>2.</v>
      </c>
      <c r="AH991" s="251" t="str">
        <f t="shared" si="48"/>
        <v>3.</v>
      </c>
      <c r="AI991" s="251" t="str">
        <f t="shared" si="48"/>
        <v>1.</v>
      </c>
      <c r="AJ991" s="251" t="str">
        <f t="shared" si="48"/>
        <v>1.</v>
      </c>
      <c r="AK991" s="251" t="str">
        <f t="shared" si="48"/>
        <v>1.</v>
      </c>
      <c r="AL991" s="251" t="str">
        <f t="shared" si="47"/>
        <v>1.</v>
      </c>
      <c r="AM991" s="251" t="str">
        <f t="shared" si="49"/>
        <v>2.3.1.1.1.1.</v>
      </c>
    </row>
    <row r="992" spans="1:39">
      <c r="A992" s="251">
        <v>2022</v>
      </c>
      <c r="B992" s="251" t="s">
        <v>533</v>
      </c>
      <c r="C992" s="251" t="s">
        <v>534</v>
      </c>
      <c r="D992" s="251" t="s">
        <v>535</v>
      </c>
      <c r="E992" s="251" t="s">
        <v>536</v>
      </c>
      <c r="F992" s="251" t="s">
        <v>491</v>
      </c>
      <c r="G992" s="251" t="s">
        <v>537</v>
      </c>
      <c r="H992" s="251" t="s">
        <v>538</v>
      </c>
      <c r="I992" s="251" t="s">
        <v>739</v>
      </c>
      <c r="J992" s="251" t="s">
        <v>540</v>
      </c>
      <c r="K992" s="251" t="s">
        <v>740</v>
      </c>
      <c r="L992" s="251" t="s">
        <v>542</v>
      </c>
      <c r="M992" s="251" t="s">
        <v>543</v>
      </c>
      <c r="N992" s="251" t="s">
        <v>544</v>
      </c>
      <c r="O992" s="251" t="s">
        <v>631</v>
      </c>
      <c r="P992" s="251" t="s">
        <v>741</v>
      </c>
      <c r="Q992" s="251" t="s">
        <v>709</v>
      </c>
      <c r="R992" s="251">
        <v>6000</v>
      </c>
      <c r="S992" s="251" t="s">
        <v>672</v>
      </c>
      <c r="T992" s="251" t="s">
        <v>762</v>
      </c>
      <c r="U992" s="251" t="s">
        <v>645</v>
      </c>
      <c r="V992" s="251" t="s">
        <v>38</v>
      </c>
      <c r="W992" s="251" t="s">
        <v>550</v>
      </c>
      <c r="X992" s="251" t="s">
        <v>551</v>
      </c>
      <c r="Y992" s="251" t="s">
        <v>552</v>
      </c>
      <c r="Z992" s="251" t="s">
        <v>564</v>
      </c>
      <c r="AA992" s="251" t="s">
        <v>587</v>
      </c>
      <c r="AB992" s="251" t="s">
        <v>715</v>
      </c>
      <c r="AC992" s="251" t="s">
        <v>716</v>
      </c>
      <c r="AD992" s="251" t="s">
        <v>742</v>
      </c>
      <c r="AE992" s="255">
        <v>2400</v>
      </c>
      <c r="AF992" s="251" t="str">
        <f t="shared" si="48"/>
        <v>5.</v>
      </c>
      <c r="AG992" s="251" t="str">
        <f t="shared" si="48"/>
        <v>2.</v>
      </c>
      <c r="AH992" s="251" t="str">
        <f t="shared" si="48"/>
        <v>3.</v>
      </c>
      <c r="AI992" s="251" t="str">
        <f t="shared" si="48"/>
        <v>1.</v>
      </c>
      <c r="AJ992" s="251" t="str">
        <f t="shared" si="48"/>
        <v>11</v>
      </c>
      <c r="AK992" s="251" t="str">
        <f t="shared" si="48"/>
        <v>1.</v>
      </c>
      <c r="AL992" s="251" t="str">
        <f t="shared" si="47"/>
        <v>1.</v>
      </c>
      <c r="AM992" s="251" t="str">
        <f t="shared" si="49"/>
        <v>2.3.1.111.1.</v>
      </c>
    </row>
    <row r="993" spans="1:39">
      <c r="A993" s="251">
        <v>2022</v>
      </c>
      <c r="B993" s="251" t="s">
        <v>533</v>
      </c>
      <c r="C993" s="251" t="s">
        <v>534</v>
      </c>
      <c r="D993" s="251" t="s">
        <v>535</v>
      </c>
      <c r="E993" s="251" t="s">
        <v>536</v>
      </c>
      <c r="F993" s="251" t="s">
        <v>491</v>
      </c>
      <c r="G993" s="251" t="s">
        <v>537</v>
      </c>
      <c r="H993" s="251" t="s">
        <v>538</v>
      </c>
      <c r="I993" s="251" t="s">
        <v>739</v>
      </c>
      <c r="J993" s="251" t="s">
        <v>540</v>
      </c>
      <c r="K993" s="251" t="s">
        <v>740</v>
      </c>
      <c r="L993" s="251" t="s">
        <v>542</v>
      </c>
      <c r="M993" s="251" t="s">
        <v>543</v>
      </c>
      <c r="N993" s="251" t="s">
        <v>544</v>
      </c>
      <c r="O993" s="251" t="s">
        <v>631</v>
      </c>
      <c r="P993" s="251" t="s">
        <v>741</v>
      </c>
      <c r="Q993" s="251" t="s">
        <v>709</v>
      </c>
      <c r="R993" s="251">
        <v>6000</v>
      </c>
      <c r="S993" s="251" t="s">
        <v>672</v>
      </c>
      <c r="T993" s="251" t="s">
        <v>762</v>
      </c>
      <c r="U993" s="251" t="s">
        <v>645</v>
      </c>
      <c r="V993" s="251" t="s">
        <v>38</v>
      </c>
      <c r="W993" s="251" t="s">
        <v>550</v>
      </c>
      <c r="X993" s="251" t="s">
        <v>551</v>
      </c>
      <c r="Y993" s="251" t="s">
        <v>552</v>
      </c>
      <c r="Z993" s="251" t="s">
        <v>564</v>
      </c>
      <c r="AA993" s="251" t="s">
        <v>587</v>
      </c>
      <c r="AB993" s="251" t="s">
        <v>743</v>
      </c>
      <c r="AC993" s="251" t="s">
        <v>744</v>
      </c>
      <c r="AD993" s="251" t="s">
        <v>745</v>
      </c>
      <c r="AE993" s="255">
        <v>1120</v>
      </c>
      <c r="AF993" s="251" t="str">
        <f t="shared" si="48"/>
        <v>5.</v>
      </c>
      <c r="AG993" s="251" t="str">
        <f t="shared" si="48"/>
        <v>2.</v>
      </c>
      <c r="AH993" s="251" t="str">
        <f t="shared" si="48"/>
        <v>3.</v>
      </c>
      <c r="AI993" s="251" t="str">
        <f t="shared" ref="AI993:AL1056" si="50">LEFT(AA993,2)</f>
        <v>1.</v>
      </c>
      <c r="AJ993" s="251" t="str">
        <f t="shared" si="50"/>
        <v>2.</v>
      </c>
      <c r="AK993" s="251" t="str">
        <f t="shared" si="50"/>
        <v>1.</v>
      </c>
      <c r="AL993" s="251" t="str">
        <f t="shared" si="47"/>
        <v>1.</v>
      </c>
      <c r="AM993" s="251" t="str">
        <f t="shared" si="49"/>
        <v>2.3.1.2.1.1.</v>
      </c>
    </row>
    <row r="994" spans="1:39">
      <c r="A994" s="251">
        <v>2022</v>
      </c>
      <c r="B994" s="251" t="s">
        <v>533</v>
      </c>
      <c r="C994" s="251" t="s">
        <v>534</v>
      </c>
      <c r="D994" s="251" t="s">
        <v>535</v>
      </c>
      <c r="E994" s="251" t="s">
        <v>536</v>
      </c>
      <c r="F994" s="251" t="s">
        <v>491</v>
      </c>
      <c r="G994" s="251" t="s">
        <v>537</v>
      </c>
      <c r="H994" s="251" t="s">
        <v>538</v>
      </c>
      <c r="I994" s="251" t="s">
        <v>739</v>
      </c>
      <c r="J994" s="251" t="s">
        <v>540</v>
      </c>
      <c r="K994" s="251" t="s">
        <v>740</v>
      </c>
      <c r="L994" s="251" t="s">
        <v>542</v>
      </c>
      <c r="M994" s="251" t="s">
        <v>543</v>
      </c>
      <c r="N994" s="251" t="s">
        <v>544</v>
      </c>
      <c r="O994" s="251" t="s">
        <v>631</v>
      </c>
      <c r="P994" s="251" t="s">
        <v>741</v>
      </c>
      <c r="Q994" s="251" t="s">
        <v>709</v>
      </c>
      <c r="R994" s="251">
        <v>6000</v>
      </c>
      <c r="S994" s="251" t="s">
        <v>672</v>
      </c>
      <c r="T994" s="251" t="s">
        <v>762</v>
      </c>
      <c r="U994" s="251" t="s">
        <v>645</v>
      </c>
      <c r="V994" s="251" t="s">
        <v>38</v>
      </c>
      <c r="W994" s="251" t="s">
        <v>550</v>
      </c>
      <c r="X994" s="251" t="s">
        <v>551</v>
      </c>
      <c r="Y994" s="251" t="s">
        <v>552</v>
      </c>
      <c r="Z994" s="251" t="s">
        <v>564</v>
      </c>
      <c r="AA994" s="251" t="s">
        <v>587</v>
      </c>
      <c r="AB994" s="251" t="s">
        <v>624</v>
      </c>
      <c r="AC994" s="251" t="s">
        <v>625</v>
      </c>
      <c r="AD994" s="251" t="s">
        <v>626</v>
      </c>
      <c r="AE994" s="255">
        <v>18835</v>
      </c>
      <c r="AF994" s="251" t="str">
        <f t="shared" ref="AF994:AL1057" si="51">LEFT(X994,2)</f>
        <v>5.</v>
      </c>
      <c r="AG994" s="251" t="str">
        <f t="shared" si="51"/>
        <v>2.</v>
      </c>
      <c r="AH994" s="251" t="str">
        <f t="shared" si="51"/>
        <v>3.</v>
      </c>
      <c r="AI994" s="251" t="str">
        <f t="shared" si="50"/>
        <v>1.</v>
      </c>
      <c r="AJ994" s="251" t="str">
        <f t="shared" si="50"/>
        <v>5.</v>
      </c>
      <c r="AK994" s="251" t="str">
        <f t="shared" si="50"/>
        <v>1.</v>
      </c>
      <c r="AL994" s="251" t="str">
        <f t="shared" si="47"/>
        <v>1.</v>
      </c>
      <c r="AM994" s="251" t="str">
        <f t="shared" si="49"/>
        <v>2.3.1.5.1.1.</v>
      </c>
    </row>
    <row r="995" spans="1:39">
      <c r="A995" s="251">
        <v>2022</v>
      </c>
      <c r="B995" s="251" t="s">
        <v>533</v>
      </c>
      <c r="C995" s="251" t="s">
        <v>534</v>
      </c>
      <c r="D995" s="251" t="s">
        <v>535</v>
      </c>
      <c r="E995" s="251" t="s">
        <v>536</v>
      </c>
      <c r="F995" s="251" t="s">
        <v>491</v>
      </c>
      <c r="G995" s="251" t="s">
        <v>537</v>
      </c>
      <c r="H995" s="251" t="s">
        <v>538</v>
      </c>
      <c r="I995" s="251" t="s">
        <v>739</v>
      </c>
      <c r="J995" s="251" t="s">
        <v>540</v>
      </c>
      <c r="K995" s="251" t="s">
        <v>740</v>
      </c>
      <c r="L995" s="251" t="s">
        <v>542</v>
      </c>
      <c r="M995" s="251" t="s">
        <v>543</v>
      </c>
      <c r="N995" s="251" t="s">
        <v>544</v>
      </c>
      <c r="O995" s="251" t="s">
        <v>631</v>
      </c>
      <c r="P995" s="251" t="s">
        <v>741</v>
      </c>
      <c r="Q995" s="251" t="s">
        <v>709</v>
      </c>
      <c r="R995" s="251">
        <v>6000</v>
      </c>
      <c r="S995" s="251" t="s">
        <v>672</v>
      </c>
      <c r="T995" s="251" t="s">
        <v>762</v>
      </c>
      <c r="U995" s="251" t="s">
        <v>645</v>
      </c>
      <c r="V995" s="251" t="s">
        <v>38</v>
      </c>
      <c r="W995" s="251" t="s">
        <v>550</v>
      </c>
      <c r="X995" s="251" t="s">
        <v>551</v>
      </c>
      <c r="Y995" s="251" t="s">
        <v>552</v>
      </c>
      <c r="Z995" s="251" t="s">
        <v>564</v>
      </c>
      <c r="AA995" s="251" t="s">
        <v>587</v>
      </c>
      <c r="AB995" s="251" t="s">
        <v>624</v>
      </c>
      <c r="AC995" s="251" t="s">
        <v>625</v>
      </c>
      <c r="AD995" s="251" t="s">
        <v>627</v>
      </c>
      <c r="AE995" s="255">
        <v>23425</v>
      </c>
      <c r="AF995" s="251" t="str">
        <f t="shared" si="51"/>
        <v>5.</v>
      </c>
      <c r="AG995" s="251" t="str">
        <f t="shared" si="51"/>
        <v>2.</v>
      </c>
      <c r="AH995" s="251" t="str">
        <f t="shared" si="51"/>
        <v>3.</v>
      </c>
      <c r="AI995" s="251" t="str">
        <f t="shared" si="50"/>
        <v>1.</v>
      </c>
      <c r="AJ995" s="251" t="str">
        <f t="shared" si="50"/>
        <v>5.</v>
      </c>
      <c r="AK995" s="251" t="str">
        <f t="shared" si="50"/>
        <v>1.</v>
      </c>
      <c r="AL995" s="251" t="str">
        <f t="shared" si="47"/>
        <v>2.</v>
      </c>
      <c r="AM995" s="251" t="str">
        <f t="shared" si="49"/>
        <v>2.3.1.5.1.2.</v>
      </c>
    </row>
    <row r="996" spans="1:39">
      <c r="A996" s="251">
        <v>2022</v>
      </c>
      <c r="B996" s="251" t="s">
        <v>533</v>
      </c>
      <c r="C996" s="251" t="s">
        <v>534</v>
      </c>
      <c r="D996" s="251" t="s">
        <v>535</v>
      </c>
      <c r="E996" s="251" t="s">
        <v>536</v>
      </c>
      <c r="F996" s="251" t="s">
        <v>491</v>
      </c>
      <c r="G996" s="251" t="s">
        <v>537</v>
      </c>
      <c r="H996" s="251" t="s">
        <v>538</v>
      </c>
      <c r="I996" s="251" t="s">
        <v>739</v>
      </c>
      <c r="J996" s="251" t="s">
        <v>540</v>
      </c>
      <c r="K996" s="251" t="s">
        <v>740</v>
      </c>
      <c r="L996" s="251" t="s">
        <v>542</v>
      </c>
      <c r="M996" s="251" t="s">
        <v>543</v>
      </c>
      <c r="N996" s="251" t="s">
        <v>544</v>
      </c>
      <c r="O996" s="251" t="s">
        <v>631</v>
      </c>
      <c r="P996" s="251" t="s">
        <v>741</v>
      </c>
      <c r="Q996" s="251" t="s">
        <v>709</v>
      </c>
      <c r="R996" s="251">
        <v>6000</v>
      </c>
      <c r="S996" s="251" t="s">
        <v>672</v>
      </c>
      <c r="T996" s="251" t="s">
        <v>762</v>
      </c>
      <c r="U996" s="251" t="s">
        <v>645</v>
      </c>
      <c r="V996" s="251" t="s">
        <v>38</v>
      </c>
      <c r="W996" s="251" t="s">
        <v>550</v>
      </c>
      <c r="X996" s="251" t="s">
        <v>551</v>
      </c>
      <c r="Y996" s="251" t="s">
        <v>552</v>
      </c>
      <c r="Z996" s="251" t="s">
        <v>564</v>
      </c>
      <c r="AA996" s="251" t="s">
        <v>587</v>
      </c>
      <c r="AB996" s="251" t="s">
        <v>624</v>
      </c>
      <c r="AC996" s="251" t="s">
        <v>746</v>
      </c>
      <c r="AD996" s="251" t="s">
        <v>747</v>
      </c>
      <c r="AE996" s="255">
        <v>9895</v>
      </c>
      <c r="AF996" s="251" t="str">
        <f t="shared" si="51"/>
        <v>5.</v>
      </c>
      <c r="AG996" s="251" t="str">
        <f t="shared" si="51"/>
        <v>2.</v>
      </c>
      <c r="AH996" s="251" t="str">
        <f t="shared" si="51"/>
        <v>3.</v>
      </c>
      <c r="AI996" s="251" t="str">
        <f t="shared" si="50"/>
        <v>1.</v>
      </c>
      <c r="AJ996" s="251" t="str">
        <f t="shared" si="50"/>
        <v>5.</v>
      </c>
      <c r="AK996" s="251" t="str">
        <f t="shared" si="50"/>
        <v>3.</v>
      </c>
      <c r="AL996" s="251" t="str">
        <f t="shared" si="47"/>
        <v>1.</v>
      </c>
      <c r="AM996" s="251" t="str">
        <f t="shared" si="49"/>
        <v>2.3.1.5.3.1.</v>
      </c>
    </row>
    <row r="997" spans="1:39">
      <c r="A997" s="251">
        <v>2022</v>
      </c>
      <c r="B997" s="251" t="s">
        <v>533</v>
      </c>
      <c r="C997" s="251" t="s">
        <v>534</v>
      </c>
      <c r="D997" s="251" t="s">
        <v>535</v>
      </c>
      <c r="E997" s="251" t="s">
        <v>536</v>
      </c>
      <c r="F997" s="251" t="s">
        <v>491</v>
      </c>
      <c r="G997" s="251" t="s">
        <v>537</v>
      </c>
      <c r="H997" s="251" t="s">
        <v>538</v>
      </c>
      <c r="I997" s="251" t="s">
        <v>739</v>
      </c>
      <c r="J997" s="251" t="s">
        <v>540</v>
      </c>
      <c r="K997" s="251" t="s">
        <v>740</v>
      </c>
      <c r="L997" s="251" t="s">
        <v>542</v>
      </c>
      <c r="M997" s="251" t="s">
        <v>543</v>
      </c>
      <c r="N997" s="251" t="s">
        <v>544</v>
      </c>
      <c r="O997" s="251" t="s">
        <v>631</v>
      </c>
      <c r="P997" s="251" t="s">
        <v>741</v>
      </c>
      <c r="Q997" s="251" t="s">
        <v>709</v>
      </c>
      <c r="R997" s="251">
        <v>6000</v>
      </c>
      <c r="S997" s="251" t="s">
        <v>672</v>
      </c>
      <c r="T997" s="251" t="s">
        <v>762</v>
      </c>
      <c r="U997" s="251" t="s">
        <v>645</v>
      </c>
      <c r="V997" s="251" t="s">
        <v>38</v>
      </c>
      <c r="W997" s="251" t="s">
        <v>550</v>
      </c>
      <c r="X997" s="251" t="s">
        <v>551</v>
      </c>
      <c r="Y997" s="251" t="s">
        <v>552</v>
      </c>
      <c r="Z997" s="251" t="s">
        <v>564</v>
      </c>
      <c r="AA997" s="251" t="s">
        <v>587</v>
      </c>
      <c r="AB997" s="251" t="s">
        <v>624</v>
      </c>
      <c r="AC997" s="251" t="s">
        <v>748</v>
      </c>
      <c r="AD997" s="251" t="s">
        <v>748</v>
      </c>
      <c r="AE997" s="255">
        <v>984</v>
      </c>
      <c r="AF997" s="251" t="str">
        <f t="shared" si="51"/>
        <v>5.</v>
      </c>
      <c r="AG997" s="251" t="str">
        <f t="shared" si="51"/>
        <v>2.</v>
      </c>
      <c r="AH997" s="251" t="str">
        <f t="shared" si="51"/>
        <v>3.</v>
      </c>
      <c r="AI997" s="251" t="str">
        <f t="shared" si="50"/>
        <v>1.</v>
      </c>
      <c r="AJ997" s="251" t="str">
        <f t="shared" si="50"/>
        <v>5.</v>
      </c>
      <c r="AK997" s="251" t="str">
        <f t="shared" si="50"/>
        <v>99</v>
      </c>
      <c r="AL997" s="251" t="str">
        <f t="shared" si="47"/>
        <v>99</v>
      </c>
      <c r="AM997" s="251" t="str">
        <f t="shared" si="49"/>
        <v>2.3.1.5.9999</v>
      </c>
    </row>
    <row r="998" spans="1:39">
      <c r="A998" s="251">
        <v>2022</v>
      </c>
      <c r="B998" s="251" t="s">
        <v>533</v>
      </c>
      <c r="C998" s="251" t="s">
        <v>534</v>
      </c>
      <c r="D998" s="251" t="s">
        <v>535</v>
      </c>
      <c r="E998" s="251" t="s">
        <v>536</v>
      </c>
      <c r="F998" s="251" t="s">
        <v>491</v>
      </c>
      <c r="G998" s="251" t="s">
        <v>537</v>
      </c>
      <c r="H998" s="251" t="s">
        <v>538</v>
      </c>
      <c r="I998" s="251" t="s">
        <v>739</v>
      </c>
      <c r="J998" s="251" t="s">
        <v>540</v>
      </c>
      <c r="K998" s="251" t="s">
        <v>740</v>
      </c>
      <c r="L998" s="251" t="s">
        <v>542</v>
      </c>
      <c r="M998" s="251" t="s">
        <v>543</v>
      </c>
      <c r="N998" s="251" t="s">
        <v>544</v>
      </c>
      <c r="O998" s="251" t="s">
        <v>631</v>
      </c>
      <c r="P998" s="251" t="s">
        <v>741</v>
      </c>
      <c r="Q998" s="251" t="s">
        <v>709</v>
      </c>
      <c r="R998" s="251">
        <v>6000</v>
      </c>
      <c r="S998" s="251" t="s">
        <v>672</v>
      </c>
      <c r="T998" s="251" t="s">
        <v>762</v>
      </c>
      <c r="U998" s="251" t="s">
        <v>645</v>
      </c>
      <c r="V998" s="251" t="s">
        <v>38</v>
      </c>
      <c r="W998" s="251" t="s">
        <v>550</v>
      </c>
      <c r="X998" s="251" t="s">
        <v>551</v>
      </c>
      <c r="Y998" s="251" t="s">
        <v>552</v>
      </c>
      <c r="Z998" s="251" t="s">
        <v>564</v>
      </c>
      <c r="AA998" s="251" t="s">
        <v>587</v>
      </c>
      <c r="AB998" s="251" t="s">
        <v>723</v>
      </c>
      <c r="AC998" s="251" t="s">
        <v>626</v>
      </c>
      <c r="AD998" s="251" t="s">
        <v>749</v>
      </c>
      <c r="AE998" s="255">
        <v>1464</v>
      </c>
      <c r="AF998" s="251" t="str">
        <f t="shared" si="51"/>
        <v>5.</v>
      </c>
      <c r="AG998" s="251" t="str">
        <f t="shared" si="51"/>
        <v>2.</v>
      </c>
      <c r="AH998" s="251" t="str">
        <f t="shared" si="51"/>
        <v>3.</v>
      </c>
      <c r="AI998" s="251" t="str">
        <f t="shared" si="50"/>
        <v>1.</v>
      </c>
      <c r="AJ998" s="251" t="str">
        <f t="shared" si="50"/>
        <v>6.</v>
      </c>
      <c r="AK998" s="251" t="str">
        <f t="shared" si="50"/>
        <v>1.</v>
      </c>
      <c r="AL998" s="251" t="str">
        <f t="shared" si="47"/>
        <v>4.</v>
      </c>
      <c r="AM998" s="251" t="str">
        <f t="shared" si="49"/>
        <v>2.3.1.6.1.4.</v>
      </c>
    </row>
    <row r="999" spans="1:39">
      <c r="A999" s="251">
        <v>2022</v>
      </c>
      <c r="B999" s="251" t="s">
        <v>533</v>
      </c>
      <c r="C999" s="251" t="s">
        <v>534</v>
      </c>
      <c r="D999" s="251" t="s">
        <v>535</v>
      </c>
      <c r="E999" s="251" t="s">
        <v>536</v>
      </c>
      <c r="F999" s="251" t="s">
        <v>491</v>
      </c>
      <c r="G999" s="251" t="s">
        <v>537</v>
      </c>
      <c r="H999" s="251" t="s">
        <v>538</v>
      </c>
      <c r="I999" s="251" t="s">
        <v>739</v>
      </c>
      <c r="J999" s="251" t="s">
        <v>540</v>
      </c>
      <c r="K999" s="251" t="s">
        <v>740</v>
      </c>
      <c r="L999" s="251" t="s">
        <v>542</v>
      </c>
      <c r="M999" s="251" t="s">
        <v>543</v>
      </c>
      <c r="N999" s="251" t="s">
        <v>544</v>
      </c>
      <c r="O999" s="251" t="s">
        <v>631</v>
      </c>
      <c r="P999" s="251" t="s">
        <v>741</v>
      </c>
      <c r="Q999" s="251" t="s">
        <v>709</v>
      </c>
      <c r="R999" s="251">
        <v>6000</v>
      </c>
      <c r="S999" s="251" t="s">
        <v>672</v>
      </c>
      <c r="T999" s="251" t="s">
        <v>762</v>
      </c>
      <c r="U999" s="251" t="s">
        <v>645</v>
      </c>
      <c r="V999" s="251" t="s">
        <v>38</v>
      </c>
      <c r="W999" s="251" t="s">
        <v>550</v>
      </c>
      <c r="X999" s="251" t="s">
        <v>551</v>
      </c>
      <c r="Y999" s="251" t="s">
        <v>552</v>
      </c>
      <c r="Z999" s="251" t="s">
        <v>564</v>
      </c>
      <c r="AA999" s="251" t="s">
        <v>587</v>
      </c>
      <c r="AB999" s="251" t="s">
        <v>648</v>
      </c>
      <c r="AC999" s="251" t="s">
        <v>649</v>
      </c>
      <c r="AD999" s="251" t="s">
        <v>650</v>
      </c>
      <c r="AE999" s="255">
        <v>4020</v>
      </c>
      <c r="AF999" s="251" t="str">
        <f t="shared" si="51"/>
        <v>5.</v>
      </c>
      <c r="AG999" s="251" t="str">
        <f t="shared" si="51"/>
        <v>2.</v>
      </c>
      <c r="AH999" s="251" t="str">
        <f t="shared" si="51"/>
        <v>3.</v>
      </c>
      <c r="AI999" s="251" t="str">
        <f t="shared" si="50"/>
        <v>1.</v>
      </c>
      <c r="AJ999" s="251" t="str">
        <f t="shared" si="50"/>
        <v>8.</v>
      </c>
      <c r="AK999" s="251" t="str">
        <f t="shared" si="50"/>
        <v>2.</v>
      </c>
      <c r="AL999" s="251" t="str">
        <f t="shared" si="47"/>
        <v>1.</v>
      </c>
      <c r="AM999" s="251" t="str">
        <f t="shared" si="49"/>
        <v>2.3.1.8.2.1.</v>
      </c>
    </row>
    <row r="1000" spans="1:39">
      <c r="A1000" s="251">
        <v>2022</v>
      </c>
      <c r="B1000" s="251" t="s">
        <v>533</v>
      </c>
      <c r="C1000" s="251" t="s">
        <v>534</v>
      </c>
      <c r="D1000" s="251" t="s">
        <v>535</v>
      </c>
      <c r="E1000" s="251" t="s">
        <v>536</v>
      </c>
      <c r="F1000" s="251" t="s">
        <v>491</v>
      </c>
      <c r="G1000" s="251" t="s">
        <v>537</v>
      </c>
      <c r="H1000" s="251" t="s">
        <v>538</v>
      </c>
      <c r="I1000" s="251" t="s">
        <v>739</v>
      </c>
      <c r="J1000" s="251" t="s">
        <v>540</v>
      </c>
      <c r="K1000" s="251" t="s">
        <v>740</v>
      </c>
      <c r="L1000" s="251" t="s">
        <v>542</v>
      </c>
      <c r="M1000" s="251" t="s">
        <v>543</v>
      </c>
      <c r="N1000" s="251" t="s">
        <v>544</v>
      </c>
      <c r="O1000" s="251" t="s">
        <v>631</v>
      </c>
      <c r="P1000" s="251" t="s">
        <v>741</v>
      </c>
      <c r="Q1000" s="251" t="s">
        <v>709</v>
      </c>
      <c r="R1000" s="251">
        <v>6000</v>
      </c>
      <c r="S1000" s="251" t="s">
        <v>672</v>
      </c>
      <c r="T1000" s="251" t="s">
        <v>762</v>
      </c>
      <c r="U1000" s="251" t="s">
        <v>645</v>
      </c>
      <c r="V1000" s="251" t="s">
        <v>38</v>
      </c>
      <c r="W1000" s="251" t="s">
        <v>550</v>
      </c>
      <c r="X1000" s="251" t="s">
        <v>551</v>
      </c>
      <c r="Y1000" s="251" t="s">
        <v>552</v>
      </c>
      <c r="Z1000" s="251" t="s">
        <v>564</v>
      </c>
      <c r="AA1000" s="251" t="s">
        <v>587</v>
      </c>
      <c r="AB1000" s="251" t="s">
        <v>591</v>
      </c>
      <c r="AC1000" s="251" t="s">
        <v>592</v>
      </c>
      <c r="AD1000" s="251" t="s">
        <v>593</v>
      </c>
      <c r="AE1000" s="255">
        <v>6363</v>
      </c>
      <c r="AF1000" s="251" t="str">
        <f t="shared" si="51"/>
        <v>5.</v>
      </c>
      <c r="AG1000" s="251" t="str">
        <f t="shared" si="51"/>
        <v>2.</v>
      </c>
      <c r="AH1000" s="251" t="str">
        <f t="shared" si="51"/>
        <v>3.</v>
      </c>
      <c r="AI1000" s="251" t="str">
        <f t="shared" si="50"/>
        <v>1.</v>
      </c>
      <c r="AJ1000" s="251" t="str">
        <f t="shared" si="50"/>
        <v>99</v>
      </c>
      <c r="AK1000" s="251" t="str">
        <f t="shared" si="50"/>
        <v>1.</v>
      </c>
      <c r="AL1000" s="251" t="str">
        <f t="shared" si="47"/>
        <v>3.</v>
      </c>
      <c r="AM1000" s="251" t="str">
        <f t="shared" si="49"/>
        <v>2.3.1.991.3.</v>
      </c>
    </row>
    <row r="1001" spans="1:39">
      <c r="A1001" s="251">
        <v>2022</v>
      </c>
      <c r="B1001" s="251" t="s">
        <v>533</v>
      </c>
      <c r="C1001" s="251" t="s">
        <v>534</v>
      </c>
      <c r="D1001" s="251" t="s">
        <v>535</v>
      </c>
      <c r="E1001" s="251" t="s">
        <v>536</v>
      </c>
      <c r="F1001" s="251" t="s">
        <v>491</v>
      </c>
      <c r="G1001" s="251" t="s">
        <v>537</v>
      </c>
      <c r="H1001" s="251" t="s">
        <v>538</v>
      </c>
      <c r="I1001" s="251" t="s">
        <v>739</v>
      </c>
      <c r="J1001" s="251" t="s">
        <v>540</v>
      </c>
      <c r="K1001" s="251" t="s">
        <v>740</v>
      </c>
      <c r="L1001" s="251" t="s">
        <v>542</v>
      </c>
      <c r="M1001" s="251" t="s">
        <v>543</v>
      </c>
      <c r="N1001" s="251" t="s">
        <v>544</v>
      </c>
      <c r="O1001" s="251" t="s">
        <v>631</v>
      </c>
      <c r="P1001" s="251" t="s">
        <v>741</v>
      </c>
      <c r="Q1001" s="251" t="s">
        <v>709</v>
      </c>
      <c r="R1001" s="251">
        <v>6000</v>
      </c>
      <c r="S1001" s="251" t="s">
        <v>672</v>
      </c>
      <c r="T1001" s="251" t="s">
        <v>762</v>
      </c>
      <c r="U1001" s="251" t="s">
        <v>645</v>
      </c>
      <c r="V1001" s="251" t="s">
        <v>38</v>
      </c>
      <c r="W1001" s="251" t="s">
        <v>550</v>
      </c>
      <c r="X1001" s="251" t="s">
        <v>551</v>
      </c>
      <c r="Y1001" s="251" t="s">
        <v>552</v>
      </c>
      <c r="Z1001" s="251" t="s">
        <v>564</v>
      </c>
      <c r="AA1001" s="251" t="s">
        <v>587</v>
      </c>
      <c r="AB1001" s="251" t="s">
        <v>591</v>
      </c>
      <c r="AC1001" s="251" t="s">
        <v>592</v>
      </c>
      <c r="AD1001" s="251" t="s">
        <v>628</v>
      </c>
      <c r="AE1001" s="255">
        <v>1260</v>
      </c>
      <c r="AF1001" s="251" t="str">
        <f t="shared" si="51"/>
        <v>5.</v>
      </c>
      <c r="AG1001" s="251" t="str">
        <f t="shared" si="51"/>
        <v>2.</v>
      </c>
      <c r="AH1001" s="251" t="str">
        <f t="shared" si="51"/>
        <v>3.</v>
      </c>
      <c r="AI1001" s="251" t="str">
        <f t="shared" si="50"/>
        <v>1.</v>
      </c>
      <c r="AJ1001" s="251" t="str">
        <f t="shared" si="50"/>
        <v>99</v>
      </c>
      <c r="AK1001" s="251" t="str">
        <f t="shared" si="50"/>
        <v>1.</v>
      </c>
      <c r="AL1001" s="251" t="str">
        <f t="shared" si="47"/>
        <v>99</v>
      </c>
      <c r="AM1001" s="251" t="str">
        <f t="shared" si="49"/>
        <v>2.3.1.991.99</v>
      </c>
    </row>
    <row r="1002" spans="1:39">
      <c r="A1002" s="251">
        <v>2022</v>
      </c>
      <c r="B1002" s="251" t="s">
        <v>533</v>
      </c>
      <c r="C1002" s="251" t="s">
        <v>534</v>
      </c>
      <c r="D1002" s="251" t="s">
        <v>535</v>
      </c>
      <c r="E1002" s="251" t="s">
        <v>536</v>
      </c>
      <c r="F1002" s="251" t="s">
        <v>491</v>
      </c>
      <c r="G1002" s="251" t="s">
        <v>537</v>
      </c>
      <c r="H1002" s="251" t="s">
        <v>538</v>
      </c>
      <c r="I1002" s="251" t="s">
        <v>739</v>
      </c>
      <c r="J1002" s="251" t="s">
        <v>540</v>
      </c>
      <c r="K1002" s="251" t="s">
        <v>740</v>
      </c>
      <c r="L1002" s="251" t="s">
        <v>542</v>
      </c>
      <c r="M1002" s="251" t="s">
        <v>543</v>
      </c>
      <c r="N1002" s="251" t="s">
        <v>544</v>
      </c>
      <c r="O1002" s="251" t="s">
        <v>631</v>
      </c>
      <c r="P1002" s="251" t="s">
        <v>741</v>
      </c>
      <c r="Q1002" s="251" t="s">
        <v>709</v>
      </c>
      <c r="R1002" s="251">
        <v>6000</v>
      </c>
      <c r="S1002" s="251" t="s">
        <v>672</v>
      </c>
      <c r="T1002" s="251" t="s">
        <v>762</v>
      </c>
      <c r="U1002" s="251" t="s">
        <v>645</v>
      </c>
      <c r="V1002" s="251" t="s">
        <v>38</v>
      </c>
      <c r="W1002" s="251" t="s">
        <v>550</v>
      </c>
      <c r="X1002" s="251" t="s">
        <v>551</v>
      </c>
      <c r="Y1002" s="251" t="s">
        <v>552</v>
      </c>
      <c r="Z1002" s="251" t="s">
        <v>564</v>
      </c>
      <c r="AA1002" s="251" t="s">
        <v>565</v>
      </c>
      <c r="AB1002" s="251" t="s">
        <v>594</v>
      </c>
      <c r="AC1002" s="251" t="s">
        <v>595</v>
      </c>
      <c r="AD1002" s="251" t="s">
        <v>642</v>
      </c>
      <c r="AE1002" s="255">
        <v>1050</v>
      </c>
      <c r="AF1002" s="251" t="str">
        <f t="shared" si="51"/>
        <v>5.</v>
      </c>
      <c r="AG1002" s="251" t="str">
        <f t="shared" si="51"/>
        <v>2.</v>
      </c>
      <c r="AH1002" s="251" t="str">
        <f t="shared" si="51"/>
        <v>3.</v>
      </c>
      <c r="AI1002" s="251" t="str">
        <f t="shared" si="50"/>
        <v>2.</v>
      </c>
      <c r="AJ1002" s="251" t="str">
        <f t="shared" si="50"/>
        <v>1.</v>
      </c>
      <c r="AK1002" s="251" t="str">
        <f t="shared" si="50"/>
        <v>2.</v>
      </c>
      <c r="AL1002" s="251" t="str">
        <f t="shared" si="47"/>
        <v>1.</v>
      </c>
      <c r="AM1002" s="251" t="str">
        <f t="shared" si="49"/>
        <v>2.3.2.1.2.1.</v>
      </c>
    </row>
    <row r="1003" spans="1:39">
      <c r="A1003" s="251">
        <v>2022</v>
      </c>
      <c r="B1003" s="251" t="s">
        <v>533</v>
      </c>
      <c r="C1003" s="251" t="s">
        <v>534</v>
      </c>
      <c r="D1003" s="251" t="s">
        <v>535</v>
      </c>
      <c r="E1003" s="251" t="s">
        <v>536</v>
      </c>
      <c r="F1003" s="251" t="s">
        <v>491</v>
      </c>
      <c r="G1003" s="251" t="s">
        <v>537</v>
      </c>
      <c r="H1003" s="251" t="s">
        <v>538</v>
      </c>
      <c r="I1003" s="251" t="s">
        <v>739</v>
      </c>
      <c r="J1003" s="251" t="s">
        <v>540</v>
      </c>
      <c r="K1003" s="251" t="s">
        <v>740</v>
      </c>
      <c r="L1003" s="251" t="s">
        <v>542</v>
      </c>
      <c r="M1003" s="251" t="s">
        <v>543</v>
      </c>
      <c r="N1003" s="251" t="s">
        <v>544</v>
      </c>
      <c r="O1003" s="251" t="s">
        <v>631</v>
      </c>
      <c r="P1003" s="251" t="s">
        <v>741</v>
      </c>
      <c r="Q1003" s="251" t="s">
        <v>709</v>
      </c>
      <c r="R1003" s="251">
        <v>6000</v>
      </c>
      <c r="S1003" s="251" t="s">
        <v>672</v>
      </c>
      <c r="T1003" s="251" t="s">
        <v>762</v>
      </c>
      <c r="U1003" s="251" t="s">
        <v>645</v>
      </c>
      <c r="V1003" s="251" t="s">
        <v>38</v>
      </c>
      <c r="W1003" s="251" t="s">
        <v>550</v>
      </c>
      <c r="X1003" s="251" t="s">
        <v>551</v>
      </c>
      <c r="Y1003" s="251" t="s">
        <v>552</v>
      </c>
      <c r="Z1003" s="251" t="s">
        <v>564</v>
      </c>
      <c r="AA1003" s="251" t="s">
        <v>565</v>
      </c>
      <c r="AB1003" s="251" t="s">
        <v>594</v>
      </c>
      <c r="AC1003" s="251" t="s">
        <v>595</v>
      </c>
      <c r="AD1003" s="251" t="s">
        <v>643</v>
      </c>
      <c r="AE1003" s="255">
        <v>2400</v>
      </c>
      <c r="AF1003" s="251" t="str">
        <f t="shared" si="51"/>
        <v>5.</v>
      </c>
      <c r="AG1003" s="251" t="str">
        <f t="shared" si="51"/>
        <v>2.</v>
      </c>
      <c r="AH1003" s="251" t="str">
        <f t="shared" si="51"/>
        <v>3.</v>
      </c>
      <c r="AI1003" s="251" t="str">
        <f t="shared" si="50"/>
        <v>2.</v>
      </c>
      <c r="AJ1003" s="251" t="str">
        <f t="shared" si="50"/>
        <v>1.</v>
      </c>
      <c r="AK1003" s="251" t="str">
        <f t="shared" si="50"/>
        <v>2.</v>
      </c>
      <c r="AL1003" s="251" t="str">
        <f t="shared" si="47"/>
        <v>2.</v>
      </c>
      <c r="AM1003" s="251" t="str">
        <f t="shared" si="49"/>
        <v>2.3.2.1.2.2.</v>
      </c>
    </row>
    <row r="1004" spans="1:39">
      <c r="A1004" s="251">
        <v>2022</v>
      </c>
      <c r="B1004" s="251" t="s">
        <v>533</v>
      </c>
      <c r="C1004" s="251" t="s">
        <v>534</v>
      </c>
      <c r="D1004" s="251" t="s">
        <v>535</v>
      </c>
      <c r="E1004" s="251" t="s">
        <v>536</v>
      </c>
      <c r="F1004" s="251" t="s">
        <v>491</v>
      </c>
      <c r="G1004" s="251" t="s">
        <v>537</v>
      </c>
      <c r="H1004" s="251" t="s">
        <v>538</v>
      </c>
      <c r="I1004" s="251" t="s">
        <v>739</v>
      </c>
      <c r="J1004" s="251" t="s">
        <v>540</v>
      </c>
      <c r="K1004" s="251" t="s">
        <v>740</v>
      </c>
      <c r="L1004" s="251" t="s">
        <v>542</v>
      </c>
      <c r="M1004" s="251" t="s">
        <v>543</v>
      </c>
      <c r="N1004" s="251" t="s">
        <v>544</v>
      </c>
      <c r="O1004" s="251" t="s">
        <v>631</v>
      </c>
      <c r="P1004" s="251" t="s">
        <v>741</v>
      </c>
      <c r="Q1004" s="251" t="s">
        <v>709</v>
      </c>
      <c r="R1004" s="251">
        <v>6000</v>
      </c>
      <c r="S1004" s="251" t="s">
        <v>672</v>
      </c>
      <c r="T1004" s="251" t="s">
        <v>762</v>
      </c>
      <c r="U1004" s="251" t="s">
        <v>645</v>
      </c>
      <c r="V1004" s="251" t="s">
        <v>38</v>
      </c>
      <c r="W1004" s="251" t="s">
        <v>550</v>
      </c>
      <c r="X1004" s="251" t="s">
        <v>551</v>
      </c>
      <c r="Y1004" s="251" t="s">
        <v>552</v>
      </c>
      <c r="Z1004" s="251" t="s">
        <v>564</v>
      </c>
      <c r="AA1004" s="251" t="s">
        <v>565</v>
      </c>
      <c r="AB1004" s="251" t="s">
        <v>594</v>
      </c>
      <c r="AC1004" s="251" t="s">
        <v>595</v>
      </c>
      <c r="AD1004" s="251" t="s">
        <v>596</v>
      </c>
      <c r="AE1004" s="255">
        <v>6912</v>
      </c>
      <c r="AF1004" s="251" t="str">
        <f t="shared" si="51"/>
        <v>5.</v>
      </c>
      <c r="AG1004" s="251" t="str">
        <f t="shared" si="51"/>
        <v>2.</v>
      </c>
      <c r="AH1004" s="251" t="str">
        <f t="shared" si="51"/>
        <v>3.</v>
      </c>
      <c r="AI1004" s="251" t="str">
        <f t="shared" si="50"/>
        <v>2.</v>
      </c>
      <c r="AJ1004" s="251" t="str">
        <f t="shared" si="50"/>
        <v>1.</v>
      </c>
      <c r="AK1004" s="251" t="str">
        <f t="shared" si="50"/>
        <v>2.</v>
      </c>
      <c r="AL1004" s="251" t="str">
        <f t="shared" si="47"/>
        <v>99</v>
      </c>
      <c r="AM1004" s="251" t="str">
        <f t="shared" si="49"/>
        <v>2.3.2.1.2.99</v>
      </c>
    </row>
    <row r="1005" spans="1:39">
      <c r="A1005" s="251">
        <v>2022</v>
      </c>
      <c r="B1005" s="251" t="s">
        <v>533</v>
      </c>
      <c r="C1005" s="251" t="s">
        <v>534</v>
      </c>
      <c r="D1005" s="251" t="s">
        <v>535</v>
      </c>
      <c r="E1005" s="251" t="s">
        <v>536</v>
      </c>
      <c r="F1005" s="251" t="s">
        <v>491</v>
      </c>
      <c r="G1005" s="251" t="s">
        <v>537</v>
      </c>
      <c r="H1005" s="251" t="s">
        <v>538</v>
      </c>
      <c r="I1005" s="251" t="s">
        <v>739</v>
      </c>
      <c r="J1005" s="251" t="s">
        <v>540</v>
      </c>
      <c r="K1005" s="251" t="s">
        <v>740</v>
      </c>
      <c r="L1005" s="251" t="s">
        <v>542</v>
      </c>
      <c r="M1005" s="251" t="s">
        <v>543</v>
      </c>
      <c r="N1005" s="251" t="s">
        <v>544</v>
      </c>
      <c r="O1005" s="251" t="s">
        <v>631</v>
      </c>
      <c r="P1005" s="251" t="s">
        <v>741</v>
      </c>
      <c r="Q1005" s="251" t="s">
        <v>709</v>
      </c>
      <c r="R1005" s="251">
        <v>6000</v>
      </c>
      <c r="S1005" s="251" t="s">
        <v>672</v>
      </c>
      <c r="T1005" s="251" t="s">
        <v>762</v>
      </c>
      <c r="U1005" s="251" t="s">
        <v>645</v>
      </c>
      <c r="V1005" s="251" t="s">
        <v>38</v>
      </c>
      <c r="W1005" s="251" t="s">
        <v>550</v>
      </c>
      <c r="X1005" s="251" t="s">
        <v>551</v>
      </c>
      <c r="Y1005" s="251" t="s">
        <v>552</v>
      </c>
      <c r="Z1005" s="251" t="s">
        <v>564</v>
      </c>
      <c r="AA1005" s="251" t="s">
        <v>565</v>
      </c>
      <c r="AB1005" s="251" t="s">
        <v>566</v>
      </c>
      <c r="AC1005" s="251" t="s">
        <v>567</v>
      </c>
      <c r="AD1005" s="251" t="s">
        <v>568</v>
      </c>
      <c r="AE1005" s="255">
        <v>41280</v>
      </c>
      <c r="AF1005" s="251" t="str">
        <f t="shared" si="51"/>
        <v>5.</v>
      </c>
      <c r="AG1005" s="251" t="str">
        <f t="shared" si="51"/>
        <v>2.</v>
      </c>
      <c r="AH1005" s="251" t="str">
        <f t="shared" si="51"/>
        <v>3.</v>
      </c>
      <c r="AI1005" s="251" t="str">
        <f t="shared" si="50"/>
        <v>2.</v>
      </c>
      <c r="AJ1005" s="251" t="str">
        <f t="shared" si="50"/>
        <v>2.</v>
      </c>
      <c r="AK1005" s="251" t="str">
        <f t="shared" si="50"/>
        <v>3.</v>
      </c>
      <c r="AL1005" s="251" t="str">
        <f t="shared" si="47"/>
        <v>1.</v>
      </c>
      <c r="AM1005" s="251" t="str">
        <f t="shared" si="49"/>
        <v>2.3.2.2.3.1.</v>
      </c>
    </row>
    <row r="1006" spans="1:39">
      <c r="A1006" s="251">
        <v>2022</v>
      </c>
      <c r="B1006" s="251" t="s">
        <v>533</v>
      </c>
      <c r="C1006" s="251" t="s">
        <v>534</v>
      </c>
      <c r="D1006" s="251" t="s">
        <v>535</v>
      </c>
      <c r="E1006" s="251" t="s">
        <v>536</v>
      </c>
      <c r="F1006" s="251" t="s">
        <v>491</v>
      </c>
      <c r="G1006" s="251" t="s">
        <v>537</v>
      </c>
      <c r="H1006" s="251" t="s">
        <v>538</v>
      </c>
      <c r="I1006" s="251" t="s">
        <v>739</v>
      </c>
      <c r="J1006" s="251" t="s">
        <v>540</v>
      </c>
      <c r="K1006" s="251" t="s">
        <v>740</v>
      </c>
      <c r="L1006" s="251" t="s">
        <v>542</v>
      </c>
      <c r="M1006" s="251" t="s">
        <v>543</v>
      </c>
      <c r="N1006" s="251" t="s">
        <v>544</v>
      </c>
      <c r="O1006" s="251" t="s">
        <v>631</v>
      </c>
      <c r="P1006" s="251" t="s">
        <v>741</v>
      </c>
      <c r="Q1006" s="251" t="s">
        <v>709</v>
      </c>
      <c r="R1006" s="251">
        <v>6000</v>
      </c>
      <c r="S1006" s="251" t="s">
        <v>672</v>
      </c>
      <c r="T1006" s="251" t="s">
        <v>762</v>
      </c>
      <c r="U1006" s="251" t="s">
        <v>645</v>
      </c>
      <c r="V1006" s="251" t="s">
        <v>38</v>
      </c>
      <c r="W1006" s="251" t="s">
        <v>550</v>
      </c>
      <c r="X1006" s="251" t="s">
        <v>551</v>
      </c>
      <c r="Y1006" s="251" t="s">
        <v>552</v>
      </c>
      <c r="Z1006" s="251" t="s">
        <v>564</v>
      </c>
      <c r="AA1006" s="251" t="s">
        <v>565</v>
      </c>
      <c r="AB1006" s="251" t="s">
        <v>604</v>
      </c>
      <c r="AC1006" s="251" t="s">
        <v>750</v>
      </c>
      <c r="AD1006" s="251" t="s">
        <v>751</v>
      </c>
      <c r="AE1006" s="255">
        <v>4800</v>
      </c>
      <c r="AF1006" s="251" t="str">
        <f t="shared" si="51"/>
        <v>5.</v>
      </c>
      <c r="AG1006" s="251" t="str">
        <f t="shared" si="51"/>
        <v>2.</v>
      </c>
      <c r="AH1006" s="251" t="str">
        <f t="shared" si="51"/>
        <v>3.</v>
      </c>
      <c r="AI1006" s="251" t="str">
        <f t="shared" si="50"/>
        <v>2.</v>
      </c>
      <c r="AJ1006" s="251" t="str">
        <f t="shared" si="50"/>
        <v>4.</v>
      </c>
      <c r="AK1006" s="251" t="str">
        <f t="shared" si="50"/>
        <v>2.</v>
      </c>
      <c r="AL1006" s="251" t="str">
        <f t="shared" si="47"/>
        <v>1.</v>
      </c>
      <c r="AM1006" s="251" t="str">
        <f t="shared" si="49"/>
        <v>2.3.2.4.2.1.</v>
      </c>
    </row>
    <row r="1007" spans="1:39">
      <c r="A1007" s="251">
        <v>2022</v>
      </c>
      <c r="B1007" s="251" t="s">
        <v>533</v>
      </c>
      <c r="C1007" s="251" t="s">
        <v>534</v>
      </c>
      <c r="D1007" s="251" t="s">
        <v>535</v>
      </c>
      <c r="E1007" s="251" t="s">
        <v>536</v>
      </c>
      <c r="F1007" s="251" t="s">
        <v>491</v>
      </c>
      <c r="G1007" s="251" t="s">
        <v>537</v>
      </c>
      <c r="H1007" s="251" t="s">
        <v>538</v>
      </c>
      <c r="I1007" s="251" t="s">
        <v>739</v>
      </c>
      <c r="J1007" s="251" t="s">
        <v>540</v>
      </c>
      <c r="K1007" s="251" t="s">
        <v>740</v>
      </c>
      <c r="L1007" s="251" t="s">
        <v>542</v>
      </c>
      <c r="M1007" s="251" t="s">
        <v>543</v>
      </c>
      <c r="N1007" s="251" t="s">
        <v>544</v>
      </c>
      <c r="O1007" s="251" t="s">
        <v>631</v>
      </c>
      <c r="P1007" s="251" t="s">
        <v>741</v>
      </c>
      <c r="Q1007" s="251" t="s">
        <v>709</v>
      </c>
      <c r="R1007" s="251">
        <v>6000</v>
      </c>
      <c r="S1007" s="251" t="s">
        <v>672</v>
      </c>
      <c r="T1007" s="251" t="s">
        <v>762</v>
      </c>
      <c r="U1007" s="251" t="s">
        <v>645</v>
      </c>
      <c r="V1007" s="251" t="s">
        <v>38</v>
      </c>
      <c r="W1007" s="251" t="s">
        <v>550</v>
      </c>
      <c r="X1007" s="251" t="s">
        <v>551</v>
      </c>
      <c r="Y1007" s="251" t="s">
        <v>552</v>
      </c>
      <c r="Z1007" s="251" t="s">
        <v>564</v>
      </c>
      <c r="AA1007" s="251" t="s">
        <v>565</v>
      </c>
      <c r="AB1007" s="251" t="s">
        <v>604</v>
      </c>
      <c r="AC1007" s="251" t="s">
        <v>752</v>
      </c>
      <c r="AD1007" s="251" t="s">
        <v>753</v>
      </c>
      <c r="AE1007" s="255">
        <v>3250</v>
      </c>
      <c r="AF1007" s="251" t="str">
        <f t="shared" si="51"/>
        <v>5.</v>
      </c>
      <c r="AG1007" s="251" t="str">
        <f t="shared" si="51"/>
        <v>2.</v>
      </c>
      <c r="AH1007" s="251" t="str">
        <f t="shared" si="51"/>
        <v>3.</v>
      </c>
      <c r="AI1007" s="251" t="str">
        <f t="shared" si="50"/>
        <v>2.</v>
      </c>
      <c r="AJ1007" s="251" t="str">
        <f t="shared" si="50"/>
        <v>4.</v>
      </c>
      <c r="AK1007" s="251" t="str">
        <f t="shared" si="50"/>
        <v>6.</v>
      </c>
      <c r="AL1007" s="251" t="str">
        <f t="shared" si="47"/>
        <v>1.</v>
      </c>
      <c r="AM1007" s="251" t="str">
        <f t="shared" si="49"/>
        <v>2.3.2.4.6.1.</v>
      </c>
    </row>
    <row r="1008" spans="1:39">
      <c r="A1008" s="251">
        <v>2022</v>
      </c>
      <c r="B1008" s="251" t="s">
        <v>533</v>
      </c>
      <c r="C1008" s="251" t="s">
        <v>534</v>
      </c>
      <c r="D1008" s="251" t="s">
        <v>535</v>
      </c>
      <c r="E1008" s="251" t="s">
        <v>536</v>
      </c>
      <c r="F1008" s="251" t="s">
        <v>491</v>
      </c>
      <c r="G1008" s="251" t="s">
        <v>537</v>
      </c>
      <c r="H1008" s="251" t="s">
        <v>538</v>
      </c>
      <c r="I1008" s="251" t="s">
        <v>739</v>
      </c>
      <c r="J1008" s="251" t="s">
        <v>540</v>
      </c>
      <c r="K1008" s="251" t="s">
        <v>740</v>
      </c>
      <c r="L1008" s="251" t="s">
        <v>542</v>
      </c>
      <c r="M1008" s="251" t="s">
        <v>543</v>
      </c>
      <c r="N1008" s="251" t="s">
        <v>544</v>
      </c>
      <c r="O1008" s="251" t="s">
        <v>631</v>
      </c>
      <c r="P1008" s="251" t="s">
        <v>741</v>
      </c>
      <c r="Q1008" s="251" t="s">
        <v>709</v>
      </c>
      <c r="R1008" s="251">
        <v>6000</v>
      </c>
      <c r="S1008" s="251" t="s">
        <v>672</v>
      </c>
      <c r="T1008" s="251" t="s">
        <v>762</v>
      </c>
      <c r="U1008" s="251" t="s">
        <v>645</v>
      </c>
      <c r="V1008" s="251" t="s">
        <v>38</v>
      </c>
      <c r="W1008" s="251" t="s">
        <v>550</v>
      </c>
      <c r="X1008" s="251" t="s">
        <v>551</v>
      </c>
      <c r="Y1008" s="251" t="s">
        <v>552</v>
      </c>
      <c r="Z1008" s="251" t="s">
        <v>564</v>
      </c>
      <c r="AA1008" s="251" t="s">
        <v>565</v>
      </c>
      <c r="AB1008" s="251" t="s">
        <v>575</v>
      </c>
      <c r="AC1008" s="251" t="s">
        <v>576</v>
      </c>
      <c r="AD1008" s="251" t="s">
        <v>577</v>
      </c>
      <c r="AE1008" s="255">
        <v>4399</v>
      </c>
      <c r="AF1008" s="251" t="str">
        <f t="shared" si="51"/>
        <v>5.</v>
      </c>
      <c r="AG1008" s="251" t="str">
        <f t="shared" si="51"/>
        <v>2.</v>
      </c>
      <c r="AH1008" s="251" t="str">
        <f t="shared" si="51"/>
        <v>3.</v>
      </c>
      <c r="AI1008" s="251" t="str">
        <f t="shared" si="50"/>
        <v>2.</v>
      </c>
      <c r="AJ1008" s="251" t="str">
        <f t="shared" si="50"/>
        <v>6.</v>
      </c>
      <c r="AK1008" s="251" t="str">
        <f t="shared" si="50"/>
        <v>3.</v>
      </c>
      <c r="AL1008" s="251" t="str">
        <f t="shared" si="47"/>
        <v>4.</v>
      </c>
      <c r="AM1008" s="251" t="str">
        <f t="shared" si="49"/>
        <v>2.3.2.6.3.4.</v>
      </c>
    </row>
    <row r="1009" spans="1:39">
      <c r="A1009" s="251">
        <v>2022</v>
      </c>
      <c r="B1009" s="251" t="s">
        <v>533</v>
      </c>
      <c r="C1009" s="251" t="s">
        <v>534</v>
      </c>
      <c r="D1009" s="251" t="s">
        <v>535</v>
      </c>
      <c r="E1009" s="251" t="s">
        <v>536</v>
      </c>
      <c r="F1009" s="251" t="s">
        <v>491</v>
      </c>
      <c r="G1009" s="251" t="s">
        <v>537</v>
      </c>
      <c r="H1009" s="251" t="s">
        <v>538</v>
      </c>
      <c r="I1009" s="251" t="s">
        <v>739</v>
      </c>
      <c r="J1009" s="251" t="s">
        <v>540</v>
      </c>
      <c r="K1009" s="251" t="s">
        <v>740</v>
      </c>
      <c r="L1009" s="251" t="s">
        <v>542</v>
      </c>
      <c r="M1009" s="251" t="s">
        <v>543</v>
      </c>
      <c r="N1009" s="251" t="s">
        <v>544</v>
      </c>
      <c r="O1009" s="251" t="s">
        <v>631</v>
      </c>
      <c r="P1009" s="251" t="s">
        <v>741</v>
      </c>
      <c r="Q1009" s="251" t="s">
        <v>709</v>
      </c>
      <c r="R1009" s="251">
        <v>6000</v>
      </c>
      <c r="S1009" s="251" t="s">
        <v>672</v>
      </c>
      <c r="T1009" s="251" t="s">
        <v>762</v>
      </c>
      <c r="U1009" s="251" t="s">
        <v>645</v>
      </c>
      <c r="V1009" s="251" t="s">
        <v>38</v>
      </c>
      <c r="W1009" s="251" t="s">
        <v>550</v>
      </c>
      <c r="X1009" s="251" t="s">
        <v>551</v>
      </c>
      <c r="Y1009" s="251" t="s">
        <v>552</v>
      </c>
      <c r="Z1009" s="251" t="s">
        <v>564</v>
      </c>
      <c r="AA1009" s="251" t="s">
        <v>565</v>
      </c>
      <c r="AB1009" s="251" t="s">
        <v>578</v>
      </c>
      <c r="AC1009" s="251" t="s">
        <v>579</v>
      </c>
      <c r="AD1009" s="251" t="s">
        <v>754</v>
      </c>
      <c r="AE1009" s="255">
        <v>1440</v>
      </c>
      <c r="AF1009" s="251" t="str">
        <f t="shared" si="51"/>
        <v>5.</v>
      </c>
      <c r="AG1009" s="251" t="str">
        <f t="shared" si="51"/>
        <v>2.</v>
      </c>
      <c r="AH1009" s="251" t="str">
        <f t="shared" si="51"/>
        <v>3.</v>
      </c>
      <c r="AI1009" s="251" t="str">
        <f t="shared" si="50"/>
        <v>2.</v>
      </c>
      <c r="AJ1009" s="251" t="str">
        <f t="shared" si="50"/>
        <v>7.</v>
      </c>
      <c r="AK1009" s="251" t="str">
        <f t="shared" si="50"/>
        <v>11</v>
      </c>
      <c r="AL1009" s="251" t="str">
        <f t="shared" si="47"/>
        <v>2.</v>
      </c>
      <c r="AM1009" s="251" t="str">
        <f t="shared" si="49"/>
        <v>2.3.2.7.112.</v>
      </c>
    </row>
    <row r="1010" spans="1:39">
      <c r="A1010" s="251">
        <v>2022</v>
      </c>
      <c r="B1010" s="251" t="s">
        <v>533</v>
      </c>
      <c r="C1010" s="251" t="s">
        <v>534</v>
      </c>
      <c r="D1010" s="251" t="s">
        <v>535</v>
      </c>
      <c r="E1010" s="251" t="s">
        <v>536</v>
      </c>
      <c r="F1010" s="251" t="s">
        <v>491</v>
      </c>
      <c r="G1010" s="251" t="s">
        <v>537</v>
      </c>
      <c r="H1010" s="251" t="s">
        <v>538</v>
      </c>
      <c r="I1010" s="251" t="s">
        <v>739</v>
      </c>
      <c r="J1010" s="251" t="s">
        <v>540</v>
      </c>
      <c r="K1010" s="251" t="s">
        <v>740</v>
      </c>
      <c r="L1010" s="251" t="s">
        <v>542</v>
      </c>
      <c r="M1010" s="251" t="s">
        <v>543</v>
      </c>
      <c r="N1010" s="251" t="s">
        <v>544</v>
      </c>
      <c r="O1010" s="251" t="s">
        <v>631</v>
      </c>
      <c r="P1010" s="251" t="s">
        <v>741</v>
      </c>
      <c r="Q1010" s="251" t="s">
        <v>709</v>
      </c>
      <c r="R1010" s="251">
        <v>6000</v>
      </c>
      <c r="S1010" s="251" t="s">
        <v>672</v>
      </c>
      <c r="T1010" s="251" t="s">
        <v>762</v>
      </c>
      <c r="U1010" s="251" t="s">
        <v>645</v>
      </c>
      <c r="V1010" s="251" t="s">
        <v>38</v>
      </c>
      <c r="W1010" s="251" t="s">
        <v>550</v>
      </c>
      <c r="X1010" s="251" t="s">
        <v>551</v>
      </c>
      <c r="Y1010" s="251" t="s">
        <v>552</v>
      </c>
      <c r="Z1010" s="251" t="s">
        <v>564</v>
      </c>
      <c r="AA1010" s="251" t="s">
        <v>565</v>
      </c>
      <c r="AB1010" s="251" t="s">
        <v>578</v>
      </c>
      <c r="AC1010" s="251" t="s">
        <v>579</v>
      </c>
      <c r="AD1010" s="251" t="s">
        <v>580</v>
      </c>
      <c r="AE1010" s="255">
        <v>23300</v>
      </c>
      <c r="AF1010" s="251" t="str">
        <f t="shared" si="51"/>
        <v>5.</v>
      </c>
      <c r="AG1010" s="251" t="str">
        <f t="shared" si="51"/>
        <v>2.</v>
      </c>
      <c r="AH1010" s="251" t="str">
        <f t="shared" si="51"/>
        <v>3.</v>
      </c>
      <c r="AI1010" s="251" t="str">
        <f t="shared" si="50"/>
        <v>2.</v>
      </c>
      <c r="AJ1010" s="251" t="str">
        <f t="shared" si="50"/>
        <v>7.</v>
      </c>
      <c r="AK1010" s="251" t="str">
        <f t="shared" si="50"/>
        <v>11</v>
      </c>
      <c r="AL1010" s="251" t="str">
        <f t="shared" si="47"/>
        <v>99</v>
      </c>
      <c r="AM1010" s="251" t="str">
        <f t="shared" si="49"/>
        <v>2.3.2.7.1199</v>
      </c>
    </row>
    <row r="1011" spans="1:39">
      <c r="A1011" s="251">
        <v>2022</v>
      </c>
      <c r="B1011" s="251" t="s">
        <v>533</v>
      </c>
      <c r="C1011" s="251" t="s">
        <v>534</v>
      </c>
      <c r="D1011" s="251" t="s">
        <v>535</v>
      </c>
      <c r="E1011" s="251" t="s">
        <v>536</v>
      </c>
      <c r="F1011" s="251" t="s">
        <v>491</v>
      </c>
      <c r="G1011" s="251" t="s">
        <v>537</v>
      </c>
      <c r="H1011" s="251" t="s">
        <v>538</v>
      </c>
      <c r="I1011" s="251" t="s">
        <v>739</v>
      </c>
      <c r="J1011" s="251" t="s">
        <v>540</v>
      </c>
      <c r="K1011" s="251" t="s">
        <v>740</v>
      </c>
      <c r="L1011" s="251" t="s">
        <v>542</v>
      </c>
      <c r="M1011" s="251" t="s">
        <v>543</v>
      </c>
      <c r="N1011" s="251" t="s">
        <v>544</v>
      </c>
      <c r="O1011" s="251" t="s">
        <v>631</v>
      </c>
      <c r="P1011" s="251" t="s">
        <v>741</v>
      </c>
      <c r="Q1011" s="251" t="s">
        <v>709</v>
      </c>
      <c r="R1011" s="251">
        <v>6000</v>
      </c>
      <c r="S1011" s="251" t="s">
        <v>672</v>
      </c>
      <c r="T1011" s="251" t="s">
        <v>762</v>
      </c>
      <c r="U1011" s="251" t="s">
        <v>645</v>
      </c>
      <c r="V1011" s="251" t="s">
        <v>38</v>
      </c>
      <c r="W1011" s="251" t="s">
        <v>550</v>
      </c>
      <c r="X1011" s="251" t="s">
        <v>551</v>
      </c>
      <c r="Y1011" s="251" t="s">
        <v>552</v>
      </c>
      <c r="Z1011" s="251" t="s">
        <v>564</v>
      </c>
      <c r="AA1011" s="251" t="s">
        <v>565</v>
      </c>
      <c r="AB1011" s="251" t="s">
        <v>613</v>
      </c>
      <c r="AC1011" s="251" t="s">
        <v>614</v>
      </c>
      <c r="AD1011" s="251" t="s">
        <v>614</v>
      </c>
      <c r="AE1011" s="255">
        <v>141769</v>
      </c>
      <c r="AF1011" s="251" t="str">
        <f t="shared" si="51"/>
        <v>5.</v>
      </c>
      <c r="AG1011" s="251" t="str">
        <f t="shared" si="51"/>
        <v>2.</v>
      </c>
      <c r="AH1011" s="251" t="str">
        <f t="shared" si="51"/>
        <v>3.</v>
      </c>
      <c r="AI1011" s="251" t="str">
        <f t="shared" si="50"/>
        <v>2.</v>
      </c>
      <c r="AJ1011" s="251" t="str">
        <f t="shared" si="50"/>
        <v>8.</v>
      </c>
      <c r="AK1011" s="251" t="str">
        <f t="shared" si="50"/>
        <v>1.</v>
      </c>
      <c r="AL1011" s="251" t="str">
        <f t="shared" si="47"/>
        <v>1.</v>
      </c>
      <c r="AM1011" s="251" t="str">
        <f t="shared" si="49"/>
        <v>2.3.2.8.1.1.</v>
      </c>
    </row>
    <row r="1012" spans="1:39">
      <c r="A1012" s="251">
        <v>2022</v>
      </c>
      <c r="B1012" s="251" t="s">
        <v>533</v>
      </c>
      <c r="C1012" s="251" t="s">
        <v>534</v>
      </c>
      <c r="D1012" s="251" t="s">
        <v>535</v>
      </c>
      <c r="E1012" s="251" t="s">
        <v>536</v>
      </c>
      <c r="F1012" s="251" t="s">
        <v>491</v>
      </c>
      <c r="G1012" s="251" t="s">
        <v>537</v>
      </c>
      <c r="H1012" s="251" t="s">
        <v>538</v>
      </c>
      <c r="I1012" s="251" t="s">
        <v>739</v>
      </c>
      <c r="J1012" s="251" t="s">
        <v>540</v>
      </c>
      <c r="K1012" s="251" t="s">
        <v>740</v>
      </c>
      <c r="L1012" s="251" t="s">
        <v>542</v>
      </c>
      <c r="M1012" s="251" t="s">
        <v>543</v>
      </c>
      <c r="N1012" s="251" t="s">
        <v>544</v>
      </c>
      <c r="O1012" s="251" t="s">
        <v>631</v>
      </c>
      <c r="P1012" s="251" t="s">
        <v>741</v>
      </c>
      <c r="Q1012" s="251" t="s">
        <v>709</v>
      </c>
      <c r="R1012" s="251">
        <v>6000</v>
      </c>
      <c r="S1012" s="251" t="s">
        <v>672</v>
      </c>
      <c r="T1012" s="251" t="s">
        <v>762</v>
      </c>
      <c r="U1012" s="251" t="s">
        <v>645</v>
      </c>
      <c r="V1012" s="251" t="s">
        <v>38</v>
      </c>
      <c r="W1012" s="251" t="s">
        <v>550</v>
      </c>
      <c r="X1012" s="251" t="s">
        <v>551</v>
      </c>
      <c r="Y1012" s="251" t="s">
        <v>552</v>
      </c>
      <c r="Z1012" s="251" t="s">
        <v>564</v>
      </c>
      <c r="AA1012" s="251" t="s">
        <v>565</v>
      </c>
      <c r="AB1012" s="251" t="s">
        <v>613</v>
      </c>
      <c r="AC1012" s="251" t="s">
        <v>614</v>
      </c>
      <c r="AD1012" s="251" t="s">
        <v>615</v>
      </c>
      <c r="AE1012" s="255">
        <v>12555</v>
      </c>
      <c r="AF1012" s="251" t="str">
        <f t="shared" si="51"/>
        <v>5.</v>
      </c>
      <c r="AG1012" s="251" t="str">
        <f t="shared" si="51"/>
        <v>2.</v>
      </c>
      <c r="AH1012" s="251" t="str">
        <f t="shared" si="51"/>
        <v>3.</v>
      </c>
      <c r="AI1012" s="251" t="str">
        <f t="shared" si="50"/>
        <v>2.</v>
      </c>
      <c r="AJ1012" s="251" t="str">
        <f t="shared" si="50"/>
        <v>8.</v>
      </c>
      <c r="AK1012" s="251" t="str">
        <f t="shared" si="50"/>
        <v>1.</v>
      </c>
      <c r="AL1012" s="251" t="str">
        <f t="shared" si="47"/>
        <v>2.</v>
      </c>
      <c r="AM1012" s="251" t="str">
        <f t="shared" si="49"/>
        <v>2.3.2.8.1.2.</v>
      </c>
    </row>
    <row r="1013" spans="1:39">
      <c r="A1013" s="251">
        <v>2022</v>
      </c>
      <c r="B1013" s="251" t="s">
        <v>533</v>
      </c>
      <c r="C1013" s="251" t="s">
        <v>534</v>
      </c>
      <c r="D1013" s="251" t="s">
        <v>535</v>
      </c>
      <c r="E1013" s="251" t="s">
        <v>536</v>
      </c>
      <c r="F1013" s="251" t="s">
        <v>491</v>
      </c>
      <c r="G1013" s="251" t="s">
        <v>537</v>
      </c>
      <c r="H1013" s="251" t="s">
        <v>538</v>
      </c>
      <c r="I1013" s="251" t="s">
        <v>739</v>
      </c>
      <c r="J1013" s="251" t="s">
        <v>540</v>
      </c>
      <c r="K1013" s="251" t="s">
        <v>740</v>
      </c>
      <c r="L1013" s="251" t="s">
        <v>542</v>
      </c>
      <c r="M1013" s="251" t="s">
        <v>543</v>
      </c>
      <c r="N1013" s="251" t="s">
        <v>544</v>
      </c>
      <c r="O1013" s="251" t="s">
        <v>683</v>
      </c>
      <c r="P1013" s="251" t="s">
        <v>741</v>
      </c>
      <c r="Q1013" s="251" t="s">
        <v>709</v>
      </c>
      <c r="R1013" s="251">
        <v>3198</v>
      </c>
      <c r="S1013" s="251" t="s">
        <v>763</v>
      </c>
      <c r="T1013" s="251" t="s">
        <v>764</v>
      </c>
      <c r="U1013" s="251" t="s">
        <v>645</v>
      </c>
      <c r="V1013" s="251" t="s">
        <v>38</v>
      </c>
      <c r="W1013" s="251" t="s">
        <v>550</v>
      </c>
      <c r="X1013" s="251" t="s">
        <v>551</v>
      </c>
      <c r="Y1013" s="251" t="s">
        <v>552</v>
      </c>
      <c r="Z1013" s="251" t="s">
        <v>564</v>
      </c>
      <c r="AA1013" s="251" t="s">
        <v>587</v>
      </c>
      <c r="AB1013" s="251" t="s">
        <v>633</v>
      </c>
      <c r="AC1013" s="251" t="s">
        <v>633</v>
      </c>
      <c r="AD1013" s="251" t="s">
        <v>634</v>
      </c>
      <c r="AE1013" s="255">
        <v>3750</v>
      </c>
      <c r="AF1013" s="251" t="str">
        <f t="shared" si="51"/>
        <v>5.</v>
      </c>
      <c r="AG1013" s="251" t="str">
        <f t="shared" si="51"/>
        <v>2.</v>
      </c>
      <c r="AH1013" s="251" t="str">
        <f t="shared" si="51"/>
        <v>3.</v>
      </c>
      <c r="AI1013" s="251" t="str">
        <f t="shared" si="50"/>
        <v>1.</v>
      </c>
      <c r="AJ1013" s="251" t="str">
        <f t="shared" si="50"/>
        <v>1.</v>
      </c>
      <c r="AK1013" s="251" t="str">
        <f t="shared" si="50"/>
        <v>1.</v>
      </c>
      <c r="AL1013" s="251" t="str">
        <f t="shared" si="50"/>
        <v>1.</v>
      </c>
      <c r="AM1013" s="251" t="str">
        <f t="shared" si="49"/>
        <v>2.3.1.1.1.1.</v>
      </c>
    </row>
    <row r="1014" spans="1:39">
      <c r="A1014" s="251">
        <v>2022</v>
      </c>
      <c r="B1014" s="251" t="s">
        <v>533</v>
      </c>
      <c r="C1014" s="251" t="s">
        <v>534</v>
      </c>
      <c r="D1014" s="251" t="s">
        <v>535</v>
      </c>
      <c r="E1014" s="251" t="s">
        <v>536</v>
      </c>
      <c r="F1014" s="251" t="s">
        <v>491</v>
      </c>
      <c r="G1014" s="251" t="s">
        <v>537</v>
      </c>
      <c r="H1014" s="251" t="s">
        <v>538</v>
      </c>
      <c r="I1014" s="251" t="s">
        <v>739</v>
      </c>
      <c r="J1014" s="251" t="s">
        <v>540</v>
      </c>
      <c r="K1014" s="251" t="s">
        <v>740</v>
      </c>
      <c r="L1014" s="251" t="s">
        <v>542</v>
      </c>
      <c r="M1014" s="251" t="s">
        <v>543</v>
      </c>
      <c r="N1014" s="251" t="s">
        <v>544</v>
      </c>
      <c r="O1014" s="251" t="s">
        <v>683</v>
      </c>
      <c r="P1014" s="251" t="s">
        <v>741</v>
      </c>
      <c r="Q1014" s="251" t="s">
        <v>709</v>
      </c>
      <c r="R1014" s="251">
        <v>3198</v>
      </c>
      <c r="S1014" s="251" t="s">
        <v>763</v>
      </c>
      <c r="T1014" s="251" t="s">
        <v>764</v>
      </c>
      <c r="U1014" s="251" t="s">
        <v>645</v>
      </c>
      <c r="V1014" s="251" t="s">
        <v>38</v>
      </c>
      <c r="W1014" s="251" t="s">
        <v>550</v>
      </c>
      <c r="X1014" s="251" t="s">
        <v>551</v>
      </c>
      <c r="Y1014" s="251" t="s">
        <v>552</v>
      </c>
      <c r="Z1014" s="251" t="s">
        <v>564</v>
      </c>
      <c r="AA1014" s="251" t="s">
        <v>587</v>
      </c>
      <c r="AB1014" s="251" t="s">
        <v>715</v>
      </c>
      <c r="AC1014" s="251" t="s">
        <v>716</v>
      </c>
      <c r="AD1014" s="251" t="s">
        <v>742</v>
      </c>
      <c r="AE1014" s="255">
        <v>1000</v>
      </c>
      <c r="AF1014" s="251" t="str">
        <f t="shared" si="51"/>
        <v>5.</v>
      </c>
      <c r="AG1014" s="251" t="str">
        <f t="shared" si="51"/>
        <v>2.</v>
      </c>
      <c r="AH1014" s="251" t="str">
        <f t="shared" si="51"/>
        <v>3.</v>
      </c>
      <c r="AI1014" s="251" t="str">
        <f t="shared" si="50"/>
        <v>1.</v>
      </c>
      <c r="AJ1014" s="251" t="str">
        <f t="shared" si="50"/>
        <v>11</v>
      </c>
      <c r="AK1014" s="251" t="str">
        <f t="shared" si="50"/>
        <v>1.</v>
      </c>
      <c r="AL1014" s="251" t="str">
        <f t="shared" si="50"/>
        <v>1.</v>
      </c>
      <c r="AM1014" s="251" t="str">
        <f t="shared" si="49"/>
        <v>2.3.1.111.1.</v>
      </c>
    </row>
    <row r="1015" spans="1:39">
      <c r="A1015" s="251">
        <v>2022</v>
      </c>
      <c r="B1015" s="251" t="s">
        <v>533</v>
      </c>
      <c r="C1015" s="251" t="s">
        <v>534</v>
      </c>
      <c r="D1015" s="251" t="s">
        <v>535</v>
      </c>
      <c r="E1015" s="251" t="s">
        <v>536</v>
      </c>
      <c r="F1015" s="251" t="s">
        <v>491</v>
      </c>
      <c r="G1015" s="251" t="s">
        <v>537</v>
      </c>
      <c r="H1015" s="251" t="s">
        <v>538</v>
      </c>
      <c r="I1015" s="251" t="s">
        <v>739</v>
      </c>
      <c r="J1015" s="251" t="s">
        <v>540</v>
      </c>
      <c r="K1015" s="251" t="s">
        <v>740</v>
      </c>
      <c r="L1015" s="251" t="s">
        <v>542</v>
      </c>
      <c r="M1015" s="251" t="s">
        <v>543</v>
      </c>
      <c r="N1015" s="251" t="s">
        <v>544</v>
      </c>
      <c r="O1015" s="251" t="s">
        <v>683</v>
      </c>
      <c r="P1015" s="251" t="s">
        <v>741</v>
      </c>
      <c r="Q1015" s="251" t="s">
        <v>709</v>
      </c>
      <c r="R1015" s="251">
        <v>3198</v>
      </c>
      <c r="S1015" s="251" t="s">
        <v>763</v>
      </c>
      <c r="T1015" s="251" t="s">
        <v>764</v>
      </c>
      <c r="U1015" s="251" t="s">
        <v>645</v>
      </c>
      <c r="V1015" s="251" t="s">
        <v>38</v>
      </c>
      <c r="W1015" s="251" t="s">
        <v>550</v>
      </c>
      <c r="X1015" s="251" t="s">
        <v>551</v>
      </c>
      <c r="Y1015" s="251" t="s">
        <v>552</v>
      </c>
      <c r="Z1015" s="251" t="s">
        <v>564</v>
      </c>
      <c r="AA1015" s="251" t="s">
        <v>587</v>
      </c>
      <c r="AB1015" s="251" t="s">
        <v>715</v>
      </c>
      <c r="AC1015" s="251" t="s">
        <v>716</v>
      </c>
      <c r="AD1015" s="251" t="s">
        <v>717</v>
      </c>
      <c r="AE1015" s="255">
        <v>800</v>
      </c>
      <c r="AF1015" s="251" t="str">
        <f t="shared" si="51"/>
        <v>5.</v>
      </c>
      <c r="AG1015" s="251" t="str">
        <f t="shared" si="51"/>
        <v>2.</v>
      </c>
      <c r="AH1015" s="251" t="str">
        <f t="shared" si="51"/>
        <v>3.</v>
      </c>
      <c r="AI1015" s="251" t="str">
        <f t="shared" si="50"/>
        <v>1.</v>
      </c>
      <c r="AJ1015" s="251" t="str">
        <f t="shared" si="50"/>
        <v>11</v>
      </c>
      <c r="AK1015" s="251" t="str">
        <f t="shared" si="50"/>
        <v>1.</v>
      </c>
      <c r="AL1015" s="251" t="str">
        <f t="shared" si="50"/>
        <v>5.</v>
      </c>
      <c r="AM1015" s="251" t="str">
        <f t="shared" si="49"/>
        <v>2.3.1.111.5.</v>
      </c>
    </row>
    <row r="1016" spans="1:39">
      <c r="A1016" s="251">
        <v>2022</v>
      </c>
      <c r="B1016" s="251" t="s">
        <v>533</v>
      </c>
      <c r="C1016" s="251" t="s">
        <v>534</v>
      </c>
      <c r="D1016" s="251" t="s">
        <v>535</v>
      </c>
      <c r="E1016" s="251" t="s">
        <v>536</v>
      </c>
      <c r="F1016" s="251" t="s">
        <v>491</v>
      </c>
      <c r="G1016" s="251" t="s">
        <v>537</v>
      </c>
      <c r="H1016" s="251" t="s">
        <v>538</v>
      </c>
      <c r="I1016" s="251" t="s">
        <v>739</v>
      </c>
      <c r="J1016" s="251" t="s">
        <v>540</v>
      </c>
      <c r="K1016" s="251" t="s">
        <v>740</v>
      </c>
      <c r="L1016" s="251" t="s">
        <v>542</v>
      </c>
      <c r="M1016" s="251" t="s">
        <v>543</v>
      </c>
      <c r="N1016" s="251" t="s">
        <v>544</v>
      </c>
      <c r="O1016" s="251" t="s">
        <v>683</v>
      </c>
      <c r="P1016" s="251" t="s">
        <v>741</v>
      </c>
      <c r="Q1016" s="251" t="s">
        <v>709</v>
      </c>
      <c r="R1016" s="251">
        <v>3198</v>
      </c>
      <c r="S1016" s="251" t="s">
        <v>763</v>
      </c>
      <c r="T1016" s="251" t="s">
        <v>764</v>
      </c>
      <c r="U1016" s="251" t="s">
        <v>645</v>
      </c>
      <c r="V1016" s="251" t="s">
        <v>38</v>
      </c>
      <c r="W1016" s="251" t="s">
        <v>550</v>
      </c>
      <c r="X1016" s="251" t="s">
        <v>551</v>
      </c>
      <c r="Y1016" s="251" t="s">
        <v>552</v>
      </c>
      <c r="Z1016" s="251" t="s">
        <v>564</v>
      </c>
      <c r="AA1016" s="251" t="s">
        <v>587</v>
      </c>
      <c r="AB1016" s="251" t="s">
        <v>743</v>
      </c>
      <c r="AC1016" s="251" t="s">
        <v>744</v>
      </c>
      <c r="AD1016" s="251" t="s">
        <v>745</v>
      </c>
      <c r="AE1016" s="255">
        <v>560</v>
      </c>
      <c r="AF1016" s="251" t="str">
        <f t="shared" si="51"/>
        <v>5.</v>
      </c>
      <c r="AG1016" s="251" t="str">
        <f t="shared" si="51"/>
        <v>2.</v>
      </c>
      <c r="AH1016" s="251" t="str">
        <f t="shared" si="51"/>
        <v>3.</v>
      </c>
      <c r="AI1016" s="251" t="str">
        <f t="shared" si="50"/>
        <v>1.</v>
      </c>
      <c r="AJ1016" s="251" t="str">
        <f t="shared" si="50"/>
        <v>2.</v>
      </c>
      <c r="AK1016" s="251" t="str">
        <f t="shared" si="50"/>
        <v>1.</v>
      </c>
      <c r="AL1016" s="251" t="str">
        <f t="shared" si="50"/>
        <v>1.</v>
      </c>
      <c r="AM1016" s="251" t="str">
        <f t="shared" si="49"/>
        <v>2.3.1.2.1.1.</v>
      </c>
    </row>
    <row r="1017" spans="1:39">
      <c r="A1017" s="251">
        <v>2022</v>
      </c>
      <c r="B1017" s="251" t="s">
        <v>533</v>
      </c>
      <c r="C1017" s="251" t="s">
        <v>534</v>
      </c>
      <c r="D1017" s="251" t="s">
        <v>535</v>
      </c>
      <c r="E1017" s="251" t="s">
        <v>536</v>
      </c>
      <c r="F1017" s="251" t="s">
        <v>491</v>
      </c>
      <c r="G1017" s="251" t="s">
        <v>537</v>
      </c>
      <c r="H1017" s="251" t="s">
        <v>538</v>
      </c>
      <c r="I1017" s="251" t="s">
        <v>739</v>
      </c>
      <c r="J1017" s="251" t="s">
        <v>540</v>
      </c>
      <c r="K1017" s="251" t="s">
        <v>740</v>
      </c>
      <c r="L1017" s="251" t="s">
        <v>542</v>
      </c>
      <c r="M1017" s="251" t="s">
        <v>543</v>
      </c>
      <c r="N1017" s="251" t="s">
        <v>544</v>
      </c>
      <c r="O1017" s="251" t="s">
        <v>683</v>
      </c>
      <c r="P1017" s="251" t="s">
        <v>741</v>
      </c>
      <c r="Q1017" s="251" t="s">
        <v>709</v>
      </c>
      <c r="R1017" s="251">
        <v>3198</v>
      </c>
      <c r="S1017" s="251" t="s">
        <v>763</v>
      </c>
      <c r="T1017" s="251" t="s">
        <v>764</v>
      </c>
      <c r="U1017" s="251" t="s">
        <v>645</v>
      </c>
      <c r="V1017" s="251" t="s">
        <v>38</v>
      </c>
      <c r="W1017" s="251" t="s">
        <v>550</v>
      </c>
      <c r="X1017" s="251" t="s">
        <v>551</v>
      </c>
      <c r="Y1017" s="251" t="s">
        <v>552</v>
      </c>
      <c r="Z1017" s="251" t="s">
        <v>564</v>
      </c>
      <c r="AA1017" s="251" t="s">
        <v>587</v>
      </c>
      <c r="AB1017" s="251" t="s">
        <v>624</v>
      </c>
      <c r="AC1017" s="251" t="s">
        <v>625</v>
      </c>
      <c r="AD1017" s="251" t="s">
        <v>626</v>
      </c>
      <c r="AE1017" s="255">
        <v>10859</v>
      </c>
      <c r="AF1017" s="251" t="str">
        <f t="shared" si="51"/>
        <v>5.</v>
      </c>
      <c r="AG1017" s="251" t="str">
        <f t="shared" si="51"/>
        <v>2.</v>
      </c>
      <c r="AH1017" s="251" t="str">
        <f t="shared" si="51"/>
        <v>3.</v>
      </c>
      <c r="AI1017" s="251" t="str">
        <f t="shared" si="50"/>
        <v>1.</v>
      </c>
      <c r="AJ1017" s="251" t="str">
        <f t="shared" si="50"/>
        <v>5.</v>
      </c>
      <c r="AK1017" s="251" t="str">
        <f t="shared" si="50"/>
        <v>1.</v>
      </c>
      <c r="AL1017" s="251" t="str">
        <f t="shared" si="50"/>
        <v>1.</v>
      </c>
      <c r="AM1017" s="251" t="str">
        <f t="shared" si="49"/>
        <v>2.3.1.5.1.1.</v>
      </c>
    </row>
    <row r="1018" spans="1:39">
      <c r="A1018" s="251">
        <v>2022</v>
      </c>
      <c r="B1018" s="251" t="s">
        <v>533</v>
      </c>
      <c r="C1018" s="251" t="s">
        <v>534</v>
      </c>
      <c r="D1018" s="251" t="s">
        <v>535</v>
      </c>
      <c r="E1018" s="251" t="s">
        <v>536</v>
      </c>
      <c r="F1018" s="251" t="s">
        <v>491</v>
      </c>
      <c r="G1018" s="251" t="s">
        <v>537</v>
      </c>
      <c r="H1018" s="251" t="s">
        <v>538</v>
      </c>
      <c r="I1018" s="251" t="s">
        <v>739</v>
      </c>
      <c r="J1018" s="251" t="s">
        <v>540</v>
      </c>
      <c r="K1018" s="251" t="s">
        <v>740</v>
      </c>
      <c r="L1018" s="251" t="s">
        <v>542</v>
      </c>
      <c r="M1018" s="251" t="s">
        <v>543</v>
      </c>
      <c r="N1018" s="251" t="s">
        <v>544</v>
      </c>
      <c r="O1018" s="251" t="s">
        <v>683</v>
      </c>
      <c r="P1018" s="251" t="s">
        <v>741</v>
      </c>
      <c r="Q1018" s="251" t="s">
        <v>709</v>
      </c>
      <c r="R1018" s="251">
        <v>3198</v>
      </c>
      <c r="S1018" s="251" t="s">
        <v>763</v>
      </c>
      <c r="T1018" s="251" t="s">
        <v>764</v>
      </c>
      <c r="U1018" s="251" t="s">
        <v>645</v>
      </c>
      <c r="V1018" s="251" t="s">
        <v>38</v>
      </c>
      <c r="W1018" s="251" t="s">
        <v>550</v>
      </c>
      <c r="X1018" s="251" t="s">
        <v>551</v>
      </c>
      <c r="Y1018" s="251" t="s">
        <v>552</v>
      </c>
      <c r="Z1018" s="251" t="s">
        <v>564</v>
      </c>
      <c r="AA1018" s="251" t="s">
        <v>587</v>
      </c>
      <c r="AB1018" s="251" t="s">
        <v>624</v>
      </c>
      <c r="AC1018" s="251" t="s">
        <v>625</v>
      </c>
      <c r="AD1018" s="251" t="s">
        <v>627</v>
      </c>
      <c r="AE1018" s="255">
        <v>15927</v>
      </c>
      <c r="AF1018" s="251" t="str">
        <f t="shared" si="51"/>
        <v>5.</v>
      </c>
      <c r="AG1018" s="251" t="str">
        <f t="shared" si="51"/>
        <v>2.</v>
      </c>
      <c r="AH1018" s="251" t="str">
        <f t="shared" si="51"/>
        <v>3.</v>
      </c>
      <c r="AI1018" s="251" t="str">
        <f t="shared" si="50"/>
        <v>1.</v>
      </c>
      <c r="AJ1018" s="251" t="str">
        <f t="shared" si="50"/>
        <v>5.</v>
      </c>
      <c r="AK1018" s="251" t="str">
        <f t="shared" si="50"/>
        <v>1.</v>
      </c>
      <c r="AL1018" s="251" t="str">
        <f t="shared" si="50"/>
        <v>2.</v>
      </c>
      <c r="AM1018" s="251" t="str">
        <f t="shared" si="49"/>
        <v>2.3.1.5.1.2.</v>
      </c>
    </row>
    <row r="1019" spans="1:39">
      <c r="A1019" s="251">
        <v>2022</v>
      </c>
      <c r="B1019" s="251" t="s">
        <v>533</v>
      </c>
      <c r="C1019" s="251" t="s">
        <v>534</v>
      </c>
      <c r="D1019" s="251" t="s">
        <v>535</v>
      </c>
      <c r="E1019" s="251" t="s">
        <v>536</v>
      </c>
      <c r="F1019" s="251" t="s">
        <v>491</v>
      </c>
      <c r="G1019" s="251" t="s">
        <v>537</v>
      </c>
      <c r="H1019" s="251" t="s">
        <v>538</v>
      </c>
      <c r="I1019" s="251" t="s">
        <v>739</v>
      </c>
      <c r="J1019" s="251" t="s">
        <v>540</v>
      </c>
      <c r="K1019" s="251" t="s">
        <v>740</v>
      </c>
      <c r="L1019" s="251" t="s">
        <v>542</v>
      </c>
      <c r="M1019" s="251" t="s">
        <v>543</v>
      </c>
      <c r="N1019" s="251" t="s">
        <v>544</v>
      </c>
      <c r="O1019" s="251" t="s">
        <v>683</v>
      </c>
      <c r="P1019" s="251" t="s">
        <v>741</v>
      </c>
      <c r="Q1019" s="251" t="s">
        <v>709</v>
      </c>
      <c r="R1019" s="251">
        <v>3198</v>
      </c>
      <c r="S1019" s="251" t="s">
        <v>763</v>
      </c>
      <c r="T1019" s="251" t="s">
        <v>764</v>
      </c>
      <c r="U1019" s="251" t="s">
        <v>645</v>
      </c>
      <c r="V1019" s="251" t="s">
        <v>38</v>
      </c>
      <c r="W1019" s="251" t="s">
        <v>550</v>
      </c>
      <c r="X1019" s="251" t="s">
        <v>551</v>
      </c>
      <c r="Y1019" s="251" t="s">
        <v>552</v>
      </c>
      <c r="Z1019" s="251" t="s">
        <v>564</v>
      </c>
      <c r="AA1019" s="251" t="s">
        <v>587</v>
      </c>
      <c r="AB1019" s="251" t="s">
        <v>624</v>
      </c>
      <c r="AC1019" s="251" t="s">
        <v>746</v>
      </c>
      <c r="AD1019" s="251" t="s">
        <v>747</v>
      </c>
      <c r="AE1019" s="255">
        <v>6767</v>
      </c>
      <c r="AF1019" s="251" t="str">
        <f t="shared" si="51"/>
        <v>5.</v>
      </c>
      <c r="AG1019" s="251" t="str">
        <f t="shared" si="51"/>
        <v>2.</v>
      </c>
      <c r="AH1019" s="251" t="str">
        <f t="shared" si="51"/>
        <v>3.</v>
      </c>
      <c r="AI1019" s="251" t="str">
        <f t="shared" si="50"/>
        <v>1.</v>
      </c>
      <c r="AJ1019" s="251" t="str">
        <f t="shared" si="50"/>
        <v>5.</v>
      </c>
      <c r="AK1019" s="251" t="str">
        <f t="shared" si="50"/>
        <v>3.</v>
      </c>
      <c r="AL1019" s="251" t="str">
        <f t="shared" si="50"/>
        <v>1.</v>
      </c>
      <c r="AM1019" s="251" t="str">
        <f t="shared" si="49"/>
        <v>2.3.1.5.3.1.</v>
      </c>
    </row>
    <row r="1020" spans="1:39">
      <c r="A1020" s="251">
        <v>2022</v>
      </c>
      <c r="B1020" s="251" t="s">
        <v>533</v>
      </c>
      <c r="C1020" s="251" t="s">
        <v>534</v>
      </c>
      <c r="D1020" s="251" t="s">
        <v>535</v>
      </c>
      <c r="E1020" s="251" t="s">
        <v>536</v>
      </c>
      <c r="F1020" s="251" t="s">
        <v>491</v>
      </c>
      <c r="G1020" s="251" t="s">
        <v>537</v>
      </c>
      <c r="H1020" s="251" t="s">
        <v>538</v>
      </c>
      <c r="I1020" s="251" t="s">
        <v>739</v>
      </c>
      <c r="J1020" s="251" t="s">
        <v>540</v>
      </c>
      <c r="K1020" s="251" t="s">
        <v>740</v>
      </c>
      <c r="L1020" s="251" t="s">
        <v>542</v>
      </c>
      <c r="M1020" s="251" t="s">
        <v>543</v>
      </c>
      <c r="N1020" s="251" t="s">
        <v>544</v>
      </c>
      <c r="O1020" s="251" t="s">
        <v>683</v>
      </c>
      <c r="P1020" s="251" t="s">
        <v>741</v>
      </c>
      <c r="Q1020" s="251" t="s">
        <v>709</v>
      </c>
      <c r="R1020" s="251">
        <v>3198</v>
      </c>
      <c r="S1020" s="251" t="s">
        <v>763</v>
      </c>
      <c r="T1020" s="251" t="s">
        <v>764</v>
      </c>
      <c r="U1020" s="251" t="s">
        <v>645</v>
      </c>
      <c r="V1020" s="251" t="s">
        <v>38</v>
      </c>
      <c r="W1020" s="251" t="s">
        <v>550</v>
      </c>
      <c r="X1020" s="251" t="s">
        <v>551</v>
      </c>
      <c r="Y1020" s="251" t="s">
        <v>552</v>
      </c>
      <c r="Z1020" s="251" t="s">
        <v>564</v>
      </c>
      <c r="AA1020" s="251" t="s">
        <v>587</v>
      </c>
      <c r="AB1020" s="251" t="s">
        <v>624</v>
      </c>
      <c r="AC1020" s="251" t="s">
        <v>748</v>
      </c>
      <c r="AD1020" s="251" t="s">
        <v>748</v>
      </c>
      <c r="AE1020" s="255">
        <v>730</v>
      </c>
      <c r="AF1020" s="251" t="str">
        <f t="shared" si="51"/>
        <v>5.</v>
      </c>
      <c r="AG1020" s="251" t="str">
        <f t="shared" si="51"/>
        <v>2.</v>
      </c>
      <c r="AH1020" s="251" t="str">
        <f t="shared" si="51"/>
        <v>3.</v>
      </c>
      <c r="AI1020" s="251" t="str">
        <f t="shared" si="50"/>
        <v>1.</v>
      </c>
      <c r="AJ1020" s="251" t="str">
        <f t="shared" si="50"/>
        <v>5.</v>
      </c>
      <c r="AK1020" s="251" t="str">
        <f t="shared" si="50"/>
        <v>99</v>
      </c>
      <c r="AL1020" s="251" t="str">
        <f t="shared" si="50"/>
        <v>99</v>
      </c>
      <c r="AM1020" s="251" t="str">
        <f t="shared" si="49"/>
        <v>2.3.1.5.9999</v>
      </c>
    </row>
    <row r="1021" spans="1:39">
      <c r="A1021" s="251">
        <v>2022</v>
      </c>
      <c r="B1021" s="251" t="s">
        <v>533</v>
      </c>
      <c r="C1021" s="251" t="s">
        <v>534</v>
      </c>
      <c r="D1021" s="251" t="s">
        <v>535</v>
      </c>
      <c r="E1021" s="251" t="s">
        <v>536</v>
      </c>
      <c r="F1021" s="251" t="s">
        <v>491</v>
      </c>
      <c r="G1021" s="251" t="s">
        <v>537</v>
      </c>
      <c r="H1021" s="251" t="s">
        <v>538</v>
      </c>
      <c r="I1021" s="251" t="s">
        <v>739</v>
      </c>
      <c r="J1021" s="251" t="s">
        <v>540</v>
      </c>
      <c r="K1021" s="251" t="s">
        <v>740</v>
      </c>
      <c r="L1021" s="251" t="s">
        <v>542</v>
      </c>
      <c r="M1021" s="251" t="s">
        <v>543</v>
      </c>
      <c r="N1021" s="251" t="s">
        <v>544</v>
      </c>
      <c r="O1021" s="251" t="s">
        <v>683</v>
      </c>
      <c r="P1021" s="251" t="s">
        <v>741</v>
      </c>
      <c r="Q1021" s="251" t="s">
        <v>709</v>
      </c>
      <c r="R1021" s="251">
        <v>3198</v>
      </c>
      <c r="S1021" s="251" t="s">
        <v>763</v>
      </c>
      <c r="T1021" s="251" t="s">
        <v>764</v>
      </c>
      <c r="U1021" s="251" t="s">
        <v>645</v>
      </c>
      <c r="V1021" s="251" t="s">
        <v>38</v>
      </c>
      <c r="W1021" s="251" t="s">
        <v>550</v>
      </c>
      <c r="X1021" s="251" t="s">
        <v>551</v>
      </c>
      <c r="Y1021" s="251" t="s">
        <v>552</v>
      </c>
      <c r="Z1021" s="251" t="s">
        <v>564</v>
      </c>
      <c r="AA1021" s="251" t="s">
        <v>587</v>
      </c>
      <c r="AB1021" s="251" t="s">
        <v>723</v>
      </c>
      <c r="AC1021" s="251" t="s">
        <v>626</v>
      </c>
      <c r="AD1021" s="251" t="s">
        <v>749</v>
      </c>
      <c r="AE1021" s="255">
        <v>822</v>
      </c>
      <c r="AF1021" s="251" t="str">
        <f t="shared" si="51"/>
        <v>5.</v>
      </c>
      <c r="AG1021" s="251" t="str">
        <f t="shared" si="51"/>
        <v>2.</v>
      </c>
      <c r="AH1021" s="251" t="str">
        <f t="shared" si="51"/>
        <v>3.</v>
      </c>
      <c r="AI1021" s="251" t="str">
        <f t="shared" si="50"/>
        <v>1.</v>
      </c>
      <c r="AJ1021" s="251" t="str">
        <f t="shared" si="50"/>
        <v>6.</v>
      </c>
      <c r="AK1021" s="251" t="str">
        <f t="shared" si="50"/>
        <v>1.</v>
      </c>
      <c r="AL1021" s="251" t="str">
        <f t="shared" si="50"/>
        <v>4.</v>
      </c>
      <c r="AM1021" s="251" t="str">
        <f t="shared" si="49"/>
        <v>2.3.1.6.1.4.</v>
      </c>
    </row>
    <row r="1022" spans="1:39">
      <c r="A1022" s="251">
        <v>2022</v>
      </c>
      <c r="B1022" s="251" t="s">
        <v>533</v>
      </c>
      <c r="C1022" s="251" t="s">
        <v>534</v>
      </c>
      <c r="D1022" s="251" t="s">
        <v>535</v>
      </c>
      <c r="E1022" s="251" t="s">
        <v>536</v>
      </c>
      <c r="F1022" s="251" t="s">
        <v>491</v>
      </c>
      <c r="G1022" s="251" t="s">
        <v>537</v>
      </c>
      <c r="H1022" s="251" t="s">
        <v>538</v>
      </c>
      <c r="I1022" s="251" t="s">
        <v>739</v>
      </c>
      <c r="J1022" s="251" t="s">
        <v>540</v>
      </c>
      <c r="K1022" s="251" t="s">
        <v>740</v>
      </c>
      <c r="L1022" s="251" t="s">
        <v>542</v>
      </c>
      <c r="M1022" s="251" t="s">
        <v>543</v>
      </c>
      <c r="N1022" s="251" t="s">
        <v>544</v>
      </c>
      <c r="O1022" s="251" t="s">
        <v>683</v>
      </c>
      <c r="P1022" s="251" t="s">
        <v>741</v>
      </c>
      <c r="Q1022" s="251" t="s">
        <v>709</v>
      </c>
      <c r="R1022" s="251">
        <v>3198</v>
      </c>
      <c r="S1022" s="251" t="s">
        <v>763</v>
      </c>
      <c r="T1022" s="251" t="s">
        <v>764</v>
      </c>
      <c r="U1022" s="251" t="s">
        <v>645</v>
      </c>
      <c r="V1022" s="251" t="s">
        <v>38</v>
      </c>
      <c r="W1022" s="251" t="s">
        <v>550</v>
      </c>
      <c r="X1022" s="251" t="s">
        <v>551</v>
      </c>
      <c r="Y1022" s="251" t="s">
        <v>552</v>
      </c>
      <c r="Z1022" s="251" t="s">
        <v>564</v>
      </c>
      <c r="AA1022" s="251" t="s">
        <v>587</v>
      </c>
      <c r="AB1022" s="251" t="s">
        <v>648</v>
      </c>
      <c r="AC1022" s="251" t="s">
        <v>649</v>
      </c>
      <c r="AD1022" s="251" t="s">
        <v>650</v>
      </c>
      <c r="AE1022" s="255">
        <v>3780</v>
      </c>
      <c r="AF1022" s="251" t="str">
        <f t="shared" si="51"/>
        <v>5.</v>
      </c>
      <c r="AG1022" s="251" t="str">
        <f t="shared" si="51"/>
        <v>2.</v>
      </c>
      <c r="AH1022" s="251" t="str">
        <f t="shared" si="51"/>
        <v>3.</v>
      </c>
      <c r="AI1022" s="251" t="str">
        <f t="shared" si="50"/>
        <v>1.</v>
      </c>
      <c r="AJ1022" s="251" t="str">
        <f t="shared" si="50"/>
        <v>8.</v>
      </c>
      <c r="AK1022" s="251" t="str">
        <f t="shared" si="50"/>
        <v>2.</v>
      </c>
      <c r="AL1022" s="251" t="str">
        <f t="shared" si="50"/>
        <v>1.</v>
      </c>
      <c r="AM1022" s="251" t="str">
        <f t="shared" si="49"/>
        <v>2.3.1.8.2.1.</v>
      </c>
    </row>
    <row r="1023" spans="1:39">
      <c r="A1023" s="251">
        <v>2022</v>
      </c>
      <c r="B1023" s="251" t="s">
        <v>533</v>
      </c>
      <c r="C1023" s="251" t="s">
        <v>534</v>
      </c>
      <c r="D1023" s="251" t="s">
        <v>535</v>
      </c>
      <c r="E1023" s="251" t="s">
        <v>536</v>
      </c>
      <c r="F1023" s="251" t="s">
        <v>491</v>
      </c>
      <c r="G1023" s="251" t="s">
        <v>537</v>
      </c>
      <c r="H1023" s="251" t="s">
        <v>538</v>
      </c>
      <c r="I1023" s="251" t="s">
        <v>739</v>
      </c>
      <c r="J1023" s="251" t="s">
        <v>540</v>
      </c>
      <c r="K1023" s="251" t="s">
        <v>740</v>
      </c>
      <c r="L1023" s="251" t="s">
        <v>542</v>
      </c>
      <c r="M1023" s="251" t="s">
        <v>543</v>
      </c>
      <c r="N1023" s="251" t="s">
        <v>544</v>
      </c>
      <c r="O1023" s="251" t="s">
        <v>683</v>
      </c>
      <c r="P1023" s="251" t="s">
        <v>741</v>
      </c>
      <c r="Q1023" s="251" t="s">
        <v>709</v>
      </c>
      <c r="R1023" s="251">
        <v>3198</v>
      </c>
      <c r="S1023" s="251" t="s">
        <v>763</v>
      </c>
      <c r="T1023" s="251" t="s">
        <v>764</v>
      </c>
      <c r="U1023" s="251" t="s">
        <v>645</v>
      </c>
      <c r="V1023" s="251" t="s">
        <v>38</v>
      </c>
      <c r="W1023" s="251" t="s">
        <v>550</v>
      </c>
      <c r="X1023" s="251" t="s">
        <v>551</v>
      </c>
      <c r="Y1023" s="251" t="s">
        <v>552</v>
      </c>
      <c r="Z1023" s="251" t="s">
        <v>564</v>
      </c>
      <c r="AA1023" s="251" t="s">
        <v>587</v>
      </c>
      <c r="AB1023" s="251" t="s">
        <v>591</v>
      </c>
      <c r="AC1023" s="251" t="s">
        <v>592</v>
      </c>
      <c r="AD1023" s="251" t="s">
        <v>593</v>
      </c>
      <c r="AE1023" s="255">
        <v>2418</v>
      </c>
      <c r="AF1023" s="251" t="str">
        <f t="shared" si="51"/>
        <v>5.</v>
      </c>
      <c r="AG1023" s="251" t="str">
        <f t="shared" si="51"/>
        <v>2.</v>
      </c>
      <c r="AH1023" s="251" t="str">
        <f t="shared" si="51"/>
        <v>3.</v>
      </c>
      <c r="AI1023" s="251" t="str">
        <f t="shared" si="50"/>
        <v>1.</v>
      </c>
      <c r="AJ1023" s="251" t="str">
        <f t="shared" si="50"/>
        <v>99</v>
      </c>
      <c r="AK1023" s="251" t="str">
        <f t="shared" si="50"/>
        <v>1.</v>
      </c>
      <c r="AL1023" s="251" t="str">
        <f t="shared" si="50"/>
        <v>3.</v>
      </c>
      <c r="AM1023" s="251" t="str">
        <f t="shared" si="49"/>
        <v>2.3.1.991.3.</v>
      </c>
    </row>
    <row r="1024" spans="1:39">
      <c r="A1024" s="251">
        <v>2022</v>
      </c>
      <c r="B1024" s="251" t="s">
        <v>533</v>
      </c>
      <c r="C1024" s="251" t="s">
        <v>534</v>
      </c>
      <c r="D1024" s="251" t="s">
        <v>535</v>
      </c>
      <c r="E1024" s="251" t="s">
        <v>536</v>
      </c>
      <c r="F1024" s="251" t="s">
        <v>491</v>
      </c>
      <c r="G1024" s="251" t="s">
        <v>537</v>
      </c>
      <c r="H1024" s="251" t="s">
        <v>538</v>
      </c>
      <c r="I1024" s="251" t="s">
        <v>739</v>
      </c>
      <c r="J1024" s="251" t="s">
        <v>540</v>
      </c>
      <c r="K1024" s="251" t="s">
        <v>740</v>
      </c>
      <c r="L1024" s="251" t="s">
        <v>542</v>
      </c>
      <c r="M1024" s="251" t="s">
        <v>543</v>
      </c>
      <c r="N1024" s="251" t="s">
        <v>544</v>
      </c>
      <c r="O1024" s="251" t="s">
        <v>683</v>
      </c>
      <c r="P1024" s="251" t="s">
        <v>741</v>
      </c>
      <c r="Q1024" s="251" t="s">
        <v>709</v>
      </c>
      <c r="R1024" s="251">
        <v>3198</v>
      </c>
      <c r="S1024" s="251" t="s">
        <v>763</v>
      </c>
      <c r="T1024" s="251" t="s">
        <v>764</v>
      </c>
      <c r="U1024" s="251" t="s">
        <v>645</v>
      </c>
      <c r="V1024" s="251" t="s">
        <v>38</v>
      </c>
      <c r="W1024" s="251" t="s">
        <v>550</v>
      </c>
      <c r="X1024" s="251" t="s">
        <v>551</v>
      </c>
      <c r="Y1024" s="251" t="s">
        <v>552</v>
      </c>
      <c r="Z1024" s="251" t="s">
        <v>564</v>
      </c>
      <c r="AA1024" s="251" t="s">
        <v>587</v>
      </c>
      <c r="AB1024" s="251" t="s">
        <v>591</v>
      </c>
      <c r="AC1024" s="251" t="s">
        <v>592</v>
      </c>
      <c r="AD1024" s="251" t="s">
        <v>628</v>
      </c>
      <c r="AE1024" s="255">
        <v>945</v>
      </c>
      <c r="AF1024" s="251" t="str">
        <f t="shared" si="51"/>
        <v>5.</v>
      </c>
      <c r="AG1024" s="251" t="str">
        <f t="shared" si="51"/>
        <v>2.</v>
      </c>
      <c r="AH1024" s="251" t="str">
        <f t="shared" si="51"/>
        <v>3.</v>
      </c>
      <c r="AI1024" s="251" t="str">
        <f t="shared" si="50"/>
        <v>1.</v>
      </c>
      <c r="AJ1024" s="251" t="str">
        <f t="shared" si="50"/>
        <v>99</v>
      </c>
      <c r="AK1024" s="251" t="str">
        <f t="shared" si="50"/>
        <v>1.</v>
      </c>
      <c r="AL1024" s="251" t="str">
        <f t="shared" si="50"/>
        <v>99</v>
      </c>
      <c r="AM1024" s="251" t="str">
        <f t="shared" si="49"/>
        <v>2.3.1.991.99</v>
      </c>
    </row>
    <row r="1025" spans="1:39">
      <c r="A1025" s="251">
        <v>2022</v>
      </c>
      <c r="B1025" s="251" t="s">
        <v>533</v>
      </c>
      <c r="C1025" s="251" t="s">
        <v>534</v>
      </c>
      <c r="D1025" s="251" t="s">
        <v>535</v>
      </c>
      <c r="E1025" s="251" t="s">
        <v>536</v>
      </c>
      <c r="F1025" s="251" t="s">
        <v>491</v>
      </c>
      <c r="G1025" s="251" t="s">
        <v>537</v>
      </c>
      <c r="H1025" s="251" t="s">
        <v>538</v>
      </c>
      <c r="I1025" s="251" t="s">
        <v>739</v>
      </c>
      <c r="J1025" s="251" t="s">
        <v>540</v>
      </c>
      <c r="K1025" s="251" t="s">
        <v>740</v>
      </c>
      <c r="L1025" s="251" t="s">
        <v>542</v>
      </c>
      <c r="M1025" s="251" t="s">
        <v>543</v>
      </c>
      <c r="N1025" s="251" t="s">
        <v>544</v>
      </c>
      <c r="O1025" s="251" t="s">
        <v>683</v>
      </c>
      <c r="P1025" s="251" t="s">
        <v>741</v>
      </c>
      <c r="Q1025" s="251" t="s">
        <v>709</v>
      </c>
      <c r="R1025" s="251">
        <v>3198</v>
      </c>
      <c r="S1025" s="251" t="s">
        <v>763</v>
      </c>
      <c r="T1025" s="251" t="s">
        <v>764</v>
      </c>
      <c r="U1025" s="251" t="s">
        <v>645</v>
      </c>
      <c r="V1025" s="251" t="s">
        <v>38</v>
      </c>
      <c r="W1025" s="251" t="s">
        <v>550</v>
      </c>
      <c r="X1025" s="251" t="s">
        <v>551</v>
      </c>
      <c r="Y1025" s="251" t="s">
        <v>552</v>
      </c>
      <c r="Z1025" s="251" t="s">
        <v>564</v>
      </c>
      <c r="AA1025" s="251" t="s">
        <v>565</v>
      </c>
      <c r="AB1025" s="251" t="s">
        <v>594</v>
      </c>
      <c r="AC1025" s="251" t="s">
        <v>595</v>
      </c>
      <c r="AD1025" s="251" t="s">
        <v>596</v>
      </c>
      <c r="AE1025" s="255">
        <v>5184</v>
      </c>
      <c r="AF1025" s="251" t="str">
        <f t="shared" si="51"/>
        <v>5.</v>
      </c>
      <c r="AG1025" s="251" t="str">
        <f t="shared" si="51"/>
        <v>2.</v>
      </c>
      <c r="AH1025" s="251" t="str">
        <f t="shared" si="51"/>
        <v>3.</v>
      </c>
      <c r="AI1025" s="251" t="str">
        <f t="shared" si="50"/>
        <v>2.</v>
      </c>
      <c r="AJ1025" s="251" t="str">
        <f t="shared" si="50"/>
        <v>1.</v>
      </c>
      <c r="AK1025" s="251" t="str">
        <f t="shared" si="50"/>
        <v>2.</v>
      </c>
      <c r="AL1025" s="251" t="str">
        <f t="shared" si="50"/>
        <v>99</v>
      </c>
      <c r="AM1025" s="251" t="str">
        <f t="shared" si="49"/>
        <v>2.3.2.1.2.99</v>
      </c>
    </row>
    <row r="1026" spans="1:39">
      <c r="A1026" s="251">
        <v>2022</v>
      </c>
      <c r="B1026" s="251" t="s">
        <v>533</v>
      </c>
      <c r="C1026" s="251" t="s">
        <v>534</v>
      </c>
      <c r="D1026" s="251" t="s">
        <v>535</v>
      </c>
      <c r="E1026" s="251" t="s">
        <v>536</v>
      </c>
      <c r="F1026" s="251" t="s">
        <v>491</v>
      </c>
      <c r="G1026" s="251" t="s">
        <v>537</v>
      </c>
      <c r="H1026" s="251" t="s">
        <v>538</v>
      </c>
      <c r="I1026" s="251" t="s">
        <v>739</v>
      </c>
      <c r="J1026" s="251" t="s">
        <v>540</v>
      </c>
      <c r="K1026" s="251" t="s">
        <v>740</v>
      </c>
      <c r="L1026" s="251" t="s">
        <v>542</v>
      </c>
      <c r="M1026" s="251" t="s">
        <v>543</v>
      </c>
      <c r="N1026" s="251" t="s">
        <v>544</v>
      </c>
      <c r="O1026" s="251" t="s">
        <v>683</v>
      </c>
      <c r="P1026" s="251" t="s">
        <v>741</v>
      </c>
      <c r="Q1026" s="251" t="s">
        <v>709</v>
      </c>
      <c r="R1026" s="251">
        <v>3198</v>
      </c>
      <c r="S1026" s="251" t="s">
        <v>763</v>
      </c>
      <c r="T1026" s="251" t="s">
        <v>764</v>
      </c>
      <c r="U1026" s="251" t="s">
        <v>645</v>
      </c>
      <c r="V1026" s="251" t="s">
        <v>38</v>
      </c>
      <c r="W1026" s="251" t="s">
        <v>550</v>
      </c>
      <c r="X1026" s="251" t="s">
        <v>551</v>
      </c>
      <c r="Y1026" s="251" t="s">
        <v>552</v>
      </c>
      <c r="Z1026" s="251" t="s">
        <v>564</v>
      </c>
      <c r="AA1026" s="251" t="s">
        <v>565</v>
      </c>
      <c r="AB1026" s="251" t="s">
        <v>566</v>
      </c>
      <c r="AC1026" s="251" t="s">
        <v>567</v>
      </c>
      <c r="AD1026" s="251" t="s">
        <v>568</v>
      </c>
      <c r="AE1026" s="255">
        <v>33600</v>
      </c>
      <c r="AF1026" s="251" t="str">
        <f t="shared" si="51"/>
        <v>5.</v>
      </c>
      <c r="AG1026" s="251" t="str">
        <f t="shared" si="51"/>
        <v>2.</v>
      </c>
      <c r="AH1026" s="251" t="str">
        <f t="shared" si="51"/>
        <v>3.</v>
      </c>
      <c r="AI1026" s="251" t="str">
        <f t="shared" si="50"/>
        <v>2.</v>
      </c>
      <c r="AJ1026" s="251" t="str">
        <f t="shared" si="50"/>
        <v>2.</v>
      </c>
      <c r="AK1026" s="251" t="str">
        <f t="shared" si="50"/>
        <v>3.</v>
      </c>
      <c r="AL1026" s="251" t="str">
        <f t="shared" si="50"/>
        <v>1.</v>
      </c>
      <c r="AM1026" s="251" t="str">
        <f t="shared" si="49"/>
        <v>2.3.2.2.3.1.</v>
      </c>
    </row>
    <row r="1027" spans="1:39">
      <c r="A1027" s="251">
        <v>2022</v>
      </c>
      <c r="B1027" s="251" t="s">
        <v>533</v>
      </c>
      <c r="C1027" s="251" t="s">
        <v>534</v>
      </c>
      <c r="D1027" s="251" t="s">
        <v>535</v>
      </c>
      <c r="E1027" s="251" t="s">
        <v>536</v>
      </c>
      <c r="F1027" s="251" t="s">
        <v>491</v>
      </c>
      <c r="G1027" s="251" t="s">
        <v>537</v>
      </c>
      <c r="H1027" s="251" t="s">
        <v>538</v>
      </c>
      <c r="I1027" s="251" t="s">
        <v>739</v>
      </c>
      <c r="J1027" s="251" t="s">
        <v>540</v>
      </c>
      <c r="K1027" s="251" t="s">
        <v>740</v>
      </c>
      <c r="L1027" s="251" t="s">
        <v>542</v>
      </c>
      <c r="M1027" s="251" t="s">
        <v>543</v>
      </c>
      <c r="N1027" s="251" t="s">
        <v>544</v>
      </c>
      <c r="O1027" s="251" t="s">
        <v>683</v>
      </c>
      <c r="P1027" s="251" t="s">
        <v>741</v>
      </c>
      <c r="Q1027" s="251" t="s">
        <v>709</v>
      </c>
      <c r="R1027" s="251">
        <v>3198</v>
      </c>
      <c r="S1027" s="251" t="s">
        <v>763</v>
      </c>
      <c r="T1027" s="251" t="s">
        <v>764</v>
      </c>
      <c r="U1027" s="251" t="s">
        <v>645</v>
      </c>
      <c r="V1027" s="251" t="s">
        <v>38</v>
      </c>
      <c r="W1027" s="251" t="s">
        <v>550</v>
      </c>
      <c r="X1027" s="251" t="s">
        <v>551</v>
      </c>
      <c r="Y1027" s="251" t="s">
        <v>552</v>
      </c>
      <c r="Z1027" s="251" t="s">
        <v>564</v>
      </c>
      <c r="AA1027" s="251" t="s">
        <v>565</v>
      </c>
      <c r="AB1027" s="251" t="s">
        <v>604</v>
      </c>
      <c r="AC1027" s="251" t="s">
        <v>750</v>
      </c>
      <c r="AD1027" s="251" t="s">
        <v>751</v>
      </c>
      <c r="AE1027" s="255">
        <v>3600</v>
      </c>
      <c r="AF1027" s="251" t="str">
        <f t="shared" si="51"/>
        <v>5.</v>
      </c>
      <c r="AG1027" s="251" t="str">
        <f t="shared" si="51"/>
        <v>2.</v>
      </c>
      <c r="AH1027" s="251" t="str">
        <f t="shared" si="51"/>
        <v>3.</v>
      </c>
      <c r="AI1027" s="251" t="str">
        <f t="shared" si="50"/>
        <v>2.</v>
      </c>
      <c r="AJ1027" s="251" t="str">
        <f t="shared" si="50"/>
        <v>4.</v>
      </c>
      <c r="AK1027" s="251" t="str">
        <f t="shared" si="50"/>
        <v>2.</v>
      </c>
      <c r="AL1027" s="251" t="str">
        <f t="shared" si="50"/>
        <v>1.</v>
      </c>
      <c r="AM1027" s="251" t="str">
        <f t="shared" ref="AM1027:AM1090" si="52">CONCATENATE(AG1027,AH1027,AI1027,AJ1027,AK1027,AL1027)</f>
        <v>2.3.2.4.2.1.</v>
      </c>
    </row>
    <row r="1028" spans="1:39">
      <c r="A1028" s="251">
        <v>2022</v>
      </c>
      <c r="B1028" s="251" t="s">
        <v>533</v>
      </c>
      <c r="C1028" s="251" t="s">
        <v>534</v>
      </c>
      <c r="D1028" s="251" t="s">
        <v>535</v>
      </c>
      <c r="E1028" s="251" t="s">
        <v>536</v>
      </c>
      <c r="F1028" s="251" t="s">
        <v>491</v>
      </c>
      <c r="G1028" s="251" t="s">
        <v>537</v>
      </c>
      <c r="H1028" s="251" t="s">
        <v>538</v>
      </c>
      <c r="I1028" s="251" t="s">
        <v>739</v>
      </c>
      <c r="J1028" s="251" t="s">
        <v>540</v>
      </c>
      <c r="K1028" s="251" t="s">
        <v>740</v>
      </c>
      <c r="L1028" s="251" t="s">
        <v>542</v>
      </c>
      <c r="M1028" s="251" t="s">
        <v>543</v>
      </c>
      <c r="N1028" s="251" t="s">
        <v>544</v>
      </c>
      <c r="O1028" s="251" t="s">
        <v>683</v>
      </c>
      <c r="P1028" s="251" t="s">
        <v>741</v>
      </c>
      <c r="Q1028" s="251" t="s">
        <v>709</v>
      </c>
      <c r="R1028" s="251">
        <v>3198</v>
      </c>
      <c r="S1028" s="251" t="s">
        <v>763</v>
      </c>
      <c r="T1028" s="251" t="s">
        <v>764</v>
      </c>
      <c r="U1028" s="251" t="s">
        <v>645</v>
      </c>
      <c r="V1028" s="251" t="s">
        <v>38</v>
      </c>
      <c r="W1028" s="251" t="s">
        <v>550</v>
      </c>
      <c r="X1028" s="251" t="s">
        <v>551</v>
      </c>
      <c r="Y1028" s="251" t="s">
        <v>552</v>
      </c>
      <c r="Z1028" s="251" t="s">
        <v>564</v>
      </c>
      <c r="AA1028" s="251" t="s">
        <v>565</v>
      </c>
      <c r="AB1028" s="251" t="s">
        <v>604</v>
      </c>
      <c r="AC1028" s="251" t="s">
        <v>752</v>
      </c>
      <c r="AD1028" s="251" t="s">
        <v>753</v>
      </c>
      <c r="AE1028" s="255">
        <v>2250</v>
      </c>
      <c r="AF1028" s="251" t="str">
        <f t="shared" si="51"/>
        <v>5.</v>
      </c>
      <c r="AG1028" s="251" t="str">
        <f t="shared" si="51"/>
        <v>2.</v>
      </c>
      <c r="AH1028" s="251" t="str">
        <f t="shared" si="51"/>
        <v>3.</v>
      </c>
      <c r="AI1028" s="251" t="str">
        <f t="shared" si="50"/>
        <v>2.</v>
      </c>
      <c r="AJ1028" s="251" t="str">
        <f t="shared" si="50"/>
        <v>4.</v>
      </c>
      <c r="AK1028" s="251" t="str">
        <f t="shared" si="50"/>
        <v>6.</v>
      </c>
      <c r="AL1028" s="251" t="str">
        <f t="shared" si="50"/>
        <v>1.</v>
      </c>
      <c r="AM1028" s="251" t="str">
        <f t="shared" si="52"/>
        <v>2.3.2.4.6.1.</v>
      </c>
    </row>
    <row r="1029" spans="1:39">
      <c r="A1029" s="251">
        <v>2022</v>
      </c>
      <c r="B1029" s="251" t="s">
        <v>533</v>
      </c>
      <c r="C1029" s="251" t="s">
        <v>534</v>
      </c>
      <c r="D1029" s="251" t="s">
        <v>535</v>
      </c>
      <c r="E1029" s="251" t="s">
        <v>536</v>
      </c>
      <c r="F1029" s="251" t="s">
        <v>491</v>
      </c>
      <c r="G1029" s="251" t="s">
        <v>537</v>
      </c>
      <c r="H1029" s="251" t="s">
        <v>538</v>
      </c>
      <c r="I1029" s="251" t="s">
        <v>739</v>
      </c>
      <c r="J1029" s="251" t="s">
        <v>540</v>
      </c>
      <c r="K1029" s="251" t="s">
        <v>740</v>
      </c>
      <c r="L1029" s="251" t="s">
        <v>542</v>
      </c>
      <c r="M1029" s="251" t="s">
        <v>543</v>
      </c>
      <c r="N1029" s="251" t="s">
        <v>544</v>
      </c>
      <c r="O1029" s="251" t="s">
        <v>683</v>
      </c>
      <c r="P1029" s="251" t="s">
        <v>741</v>
      </c>
      <c r="Q1029" s="251" t="s">
        <v>709</v>
      </c>
      <c r="R1029" s="251">
        <v>3198</v>
      </c>
      <c r="S1029" s="251" t="s">
        <v>763</v>
      </c>
      <c r="T1029" s="251" t="s">
        <v>764</v>
      </c>
      <c r="U1029" s="251" t="s">
        <v>645</v>
      </c>
      <c r="V1029" s="251" t="s">
        <v>38</v>
      </c>
      <c r="W1029" s="251" t="s">
        <v>550</v>
      </c>
      <c r="X1029" s="251" t="s">
        <v>551</v>
      </c>
      <c r="Y1029" s="251" t="s">
        <v>552</v>
      </c>
      <c r="Z1029" s="251" t="s">
        <v>564</v>
      </c>
      <c r="AA1029" s="251" t="s">
        <v>565</v>
      </c>
      <c r="AB1029" s="251" t="s">
        <v>575</v>
      </c>
      <c r="AC1029" s="251" t="s">
        <v>576</v>
      </c>
      <c r="AD1029" s="251" t="s">
        <v>577</v>
      </c>
      <c r="AE1029" s="255">
        <v>2199</v>
      </c>
      <c r="AF1029" s="251" t="str">
        <f t="shared" si="51"/>
        <v>5.</v>
      </c>
      <c r="AG1029" s="251" t="str">
        <f t="shared" si="51"/>
        <v>2.</v>
      </c>
      <c r="AH1029" s="251" t="str">
        <f t="shared" si="51"/>
        <v>3.</v>
      </c>
      <c r="AI1029" s="251" t="str">
        <f t="shared" si="50"/>
        <v>2.</v>
      </c>
      <c r="AJ1029" s="251" t="str">
        <f t="shared" si="50"/>
        <v>6.</v>
      </c>
      <c r="AK1029" s="251" t="str">
        <f t="shared" si="50"/>
        <v>3.</v>
      </c>
      <c r="AL1029" s="251" t="str">
        <f t="shared" si="50"/>
        <v>4.</v>
      </c>
      <c r="AM1029" s="251" t="str">
        <f t="shared" si="52"/>
        <v>2.3.2.6.3.4.</v>
      </c>
    </row>
    <row r="1030" spans="1:39">
      <c r="A1030" s="251">
        <v>2022</v>
      </c>
      <c r="B1030" s="251" t="s">
        <v>533</v>
      </c>
      <c r="C1030" s="251" t="s">
        <v>534</v>
      </c>
      <c r="D1030" s="251" t="s">
        <v>535</v>
      </c>
      <c r="E1030" s="251" t="s">
        <v>536</v>
      </c>
      <c r="F1030" s="251" t="s">
        <v>491</v>
      </c>
      <c r="G1030" s="251" t="s">
        <v>537</v>
      </c>
      <c r="H1030" s="251" t="s">
        <v>538</v>
      </c>
      <c r="I1030" s="251" t="s">
        <v>739</v>
      </c>
      <c r="J1030" s="251" t="s">
        <v>540</v>
      </c>
      <c r="K1030" s="251" t="s">
        <v>740</v>
      </c>
      <c r="L1030" s="251" t="s">
        <v>542</v>
      </c>
      <c r="M1030" s="251" t="s">
        <v>543</v>
      </c>
      <c r="N1030" s="251" t="s">
        <v>544</v>
      </c>
      <c r="O1030" s="251" t="s">
        <v>683</v>
      </c>
      <c r="P1030" s="251" t="s">
        <v>741</v>
      </c>
      <c r="Q1030" s="251" t="s">
        <v>709</v>
      </c>
      <c r="R1030" s="251">
        <v>3198</v>
      </c>
      <c r="S1030" s="251" t="s">
        <v>763</v>
      </c>
      <c r="T1030" s="251" t="s">
        <v>764</v>
      </c>
      <c r="U1030" s="251" t="s">
        <v>645</v>
      </c>
      <c r="V1030" s="251" t="s">
        <v>38</v>
      </c>
      <c r="W1030" s="251" t="s">
        <v>550</v>
      </c>
      <c r="X1030" s="251" t="s">
        <v>551</v>
      </c>
      <c r="Y1030" s="251" t="s">
        <v>552</v>
      </c>
      <c r="Z1030" s="251" t="s">
        <v>564</v>
      </c>
      <c r="AA1030" s="251" t="s">
        <v>565</v>
      </c>
      <c r="AB1030" s="251" t="s">
        <v>578</v>
      </c>
      <c r="AC1030" s="251" t="s">
        <v>579</v>
      </c>
      <c r="AD1030" s="251" t="s">
        <v>754</v>
      </c>
      <c r="AE1030" s="255">
        <v>720</v>
      </c>
      <c r="AF1030" s="251" t="str">
        <f t="shared" si="51"/>
        <v>5.</v>
      </c>
      <c r="AG1030" s="251" t="str">
        <f t="shared" si="51"/>
        <v>2.</v>
      </c>
      <c r="AH1030" s="251" t="str">
        <f t="shared" si="51"/>
        <v>3.</v>
      </c>
      <c r="AI1030" s="251" t="str">
        <f t="shared" si="50"/>
        <v>2.</v>
      </c>
      <c r="AJ1030" s="251" t="str">
        <f t="shared" si="50"/>
        <v>7.</v>
      </c>
      <c r="AK1030" s="251" t="str">
        <f t="shared" si="50"/>
        <v>11</v>
      </c>
      <c r="AL1030" s="251" t="str">
        <f t="shared" si="50"/>
        <v>2.</v>
      </c>
      <c r="AM1030" s="251" t="str">
        <f t="shared" si="52"/>
        <v>2.3.2.7.112.</v>
      </c>
    </row>
    <row r="1031" spans="1:39">
      <c r="A1031" s="251">
        <v>2022</v>
      </c>
      <c r="B1031" s="251" t="s">
        <v>533</v>
      </c>
      <c r="C1031" s="251" t="s">
        <v>534</v>
      </c>
      <c r="D1031" s="251" t="s">
        <v>535</v>
      </c>
      <c r="E1031" s="251" t="s">
        <v>536</v>
      </c>
      <c r="F1031" s="251" t="s">
        <v>491</v>
      </c>
      <c r="G1031" s="251" t="s">
        <v>537</v>
      </c>
      <c r="H1031" s="251" t="s">
        <v>538</v>
      </c>
      <c r="I1031" s="251" t="s">
        <v>739</v>
      </c>
      <c r="J1031" s="251" t="s">
        <v>540</v>
      </c>
      <c r="K1031" s="251" t="s">
        <v>740</v>
      </c>
      <c r="L1031" s="251" t="s">
        <v>542</v>
      </c>
      <c r="M1031" s="251" t="s">
        <v>543</v>
      </c>
      <c r="N1031" s="251" t="s">
        <v>544</v>
      </c>
      <c r="O1031" s="251" t="s">
        <v>683</v>
      </c>
      <c r="P1031" s="251" t="s">
        <v>741</v>
      </c>
      <c r="Q1031" s="251" t="s">
        <v>709</v>
      </c>
      <c r="R1031" s="251">
        <v>3198</v>
      </c>
      <c r="S1031" s="251" t="s">
        <v>763</v>
      </c>
      <c r="T1031" s="251" t="s">
        <v>764</v>
      </c>
      <c r="U1031" s="251" t="s">
        <v>645</v>
      </c>
      <c r="V1031" s="251" t="s">
        <v>38</v>
      </c>
      <c r="W1031" s="251" t="s">
        <v>550</v>
      </c>
      <c r="X1031" s="251" t="s">
        <v>551</v>
      </c>
      <c r="Y1031" s="251" t="s">
        <v>552</v>
      </c>
      <c r="Z1031" s="251" t="s">
        <v>564</v>
      </c>
      <c r="AA1031" s="251" t="s">
        <v>565</v>
      </c>
      <c r="AB1031" s="251" t="s">
        <v>578</v>
      </c>
      <c r="AC1031" s="251" t="s">
        <v>579</v>
      </c>
      <c r="AD1031" s="251" t="s">
        <v>580</v>
      </c>
      <c r="AE1031" s="255">
        <v>19478</v>
      </c>
      <c r="AF1031" s="251" t="str">
        <f t="shared" si="51"/>
        <v>5.</v>
      </c>
      <c r="AG1031" s="251" t="str">
        <f t="shared" si="51"/>
        <v>2.</v>
      </c>
      <c r="AH1031" s="251" t="str">
        <f t="shared" si="51"/>
        <v>3.</v>
      </c>
      <c r="AI1031" s="251" t="str">
        <f t="shared" si="50"/>
        <v>2.</v>
      </c>
      <c r="AJ1031" s="251" t="str">
        <f t="shared" si="50"/>
        <v>7.</v>
      </c>
      <c r="AK1031" s="251" t="str">
        <f t="shared" si="50"/>
        <v>11</v>
      </c>
      <c r="AL1031" s="251" t="str">
        <f t="shared" si="50"/>
        <v>99</v>
      </c>
      <c r="AM1031" s="251" t="str">
        <f t="shared" si="52"/>
        <v>2.3.2.7.1199</v>
      </c>
    </row>
    <row r="1032" spans="1:39">
      <c r="A1032" s="251">
        <v>2022</v>
      </c>
      <c r="B1032" s="251" t="s">
        <v>533</v>
      </c>
      <c r="C1032" s="251" t="s">
        <v>534</v>
      </c>
      <c r="D1032" s="251" t="s">
        <v>535</v>
      </c>
      <c r="E1032" s="251" t="s">
        <v>536</v>
      </c>
      <c r="F1032" s="251" t="s">
        <v>491</v>
      </c>
      <c r="G1032" s="251" t="s">
        <v>537</v>
      </c>
      <c r="H1032" s="251" t="s">
        <v>538</v>
      </c>
      <c r="I1032" s="251" t="s">
        <v>739</v>
      </c>
      <c r="J1032" s="251" t="s">
        <v>540</v>
      </c>
      <c r="K1032" s="251" t="s">
        <v>740</v>
      </c>
      <c r="L1032" s="251" t="s">
        <v>542</v>
      </c>
      <c r="M1032" s="251" t="s">
        <v>543</v>
      </c>
      <c r="N1032" s="251" t="s">
        <v>544</v>
      </c>
      <c r="O1032" s="251" t="s">
        <v>683</v>
      </c>
      <c r="P1032" s="251" t="s">
        <v>741</v>
      </c>
      <c r="Q1032" s="251" t="s">
        <v>709</v>
      </c>
      <c r="R1032" s="251">
        <v>3198</v>
      </c>
      <c r="S1032" s="251" t="s">
        <v>763</v>
      </c>
      <c r="T1032" s="251" t="s">
        <v>764</v>
      </c>
      <c r="U1032" s="251" t="s">
        <v>645</v>
      </c>
      <c r="V1032" s="251" t="s">
        <v>38</v>
      </c>
      <c r="W1032" s="251" t="s">
        <v>550</v>
      </c>
      <c r="X1032" s="251" t="s">
        <v>551</v>
      </c>
      <c r="Y1032" s="251" t="s">
        <v>552</v>
      </c>
      <c r="Z1032" s="251" t="s">
        <v>564</v>
      </c>
      <c r="AA1032" s="251" t="s">
        <v>565</v>
      </c>
      <c r="AB1032" s="251" t="s">
        <v>613</v>
      </c>
      <c r="AC1032" s="251" t="s">
        <v>614</v>
      </c>
      <c r="AD1032" s="251" t="s">
        <v>614</v>
      </c>
      <c r="AE1032" s="255">
        <v>48600</v>
      </c>
      <c r="AF1032" s="251" t="str">
        <f t="shared" si="51"/>
        <v>5.</v>
      </c>
      <c r="AG1032" s="251" t="str">
        <f t="shared" si="51"/>
        <v>2.</v>
      </c>
      <c r="AH1032" s="251" t="str">
        <f t="shared" si="51"/>
        <v>3.</v>
      </c>
      <c r="AI1032" s="251" t="str">
        <f t="shared" si="50"/>
        <v>2.</v>
      </c>
      <c r="AJ1032" s="251" t="str">
        <f t="shared" si="50"/>
        <v>8.</v>
      </c>
      <c r="AK1032" s="251" t="str">
        <f t="shared" si="50"/>
        <v>1.</v>
      </c>
      <c r="AL1032" s="251" t="str">
        <f t="shared" si="50"/>
        <v>1.</v>
      </c>
      <c r="AM1032" s="251" t="str">
        <f t="shared" si="52"/>
        <v>2.3.2.8.1.1.</v>
      </c>
    </row>
    <row r="1033" spans="1:39">
      <c r="A1033" s="251">
        <v>2022</v>
      </c>
      <c r="B1033" s="251" t="s">
        <v>533</v>
      </c>
      <c r="C1033" s="251" t="s">
        <v>534</v>
      </c>
      <c r="D1033" s="251" t="s">
        <v>535</v>
      </c>
      <c r="E1033" s="251" t="s">
        <v>536</v>
      </c>
      <c r="F1033" s="251" t="s">
        <v>491</v>
      </c>
      <c r="G1033" s="251" t="s">
        <v>537</v>
      </c>
      <c r="H1033" s="251" t="s">
        <v>538</v>
      </c>
      <c r="I1033" s="251" t="s">
        <v>739</v>
      </c>
      <c r="J1033" s="251" t="s">
        <v>540</v>
      </c>
      <c r="K1033" s="251" t="s">
        <v>740</v>
      </c>
      <c r="L1033" s="251" t="s">
        <v>542</v>
      </c>
      <c r="M1033" s="251" t="s">
        <v>543</v>
      </c>
      <c r="N1033" s="251" t="s">
        <v>544</v>
      </c>
      <c r="O1033" s="251" t="s">
        <v>683</v>
      </c>
      <c r="P1033" s="251" t="s">
        <v>741</v>
      </c>
      <c r="Q1033" s="251" t="s">
        <v>709</v>
      </c>
      <c r="R1033" s="251">
        <v>3198</v>
      </c>
      <c r="S1033" s="251" t="s">
        <v>763</v>
      </c>
      <c r="T1033" s="251" t="s">
        <v>764</v>
      </c>
      <c r="U1033" s="251" t="s">
        <v>645</v>
      </c>
      <c r="V1033" s="251" t="s">
        <v>38</v>
      </c>
      <c r="W1033" s="251" t="s">
        <v>550</v>
      </c>
      <c r="X1033" s="251" t="s">
        <v>551</v>
      </c>
      <c r="Y1033" s="251" t="s">
        <v>552</v>
      </c>
      <c r="Z1033" s="251" t="s">
        <v>564</v>
      </c>
      <c r="AA1033" s="251" t="s">
        <v>565</v>
      </c>
      <c r="AB1033" s="251" t="s">
        <v>613</v>
      </c>
      <c r="AC1033" s="251" t="s">
        <v>614</v>
      </c>
      <c r="AD1033" s="251" t="s">
        <v>615</v>
      </c>
      <c r="AE1033" s="255">
        <v>5902</v>
      </c>
      <c r="AF1033" s="251" t="str">
        <f t="shared" si="51"/>
        <v>5.</v>
      </c>
      <c r="AG1033" s="251" t="str">
        <f t="shared" si="51"/>
        <v>2.</v>
      </c>
      <c r="AH1033" s="251" t="str">
        <f t="shared" si="51"/>
        <v>3.</v>
      </c>
      <c r="AI1033" s="251" t="str">
        <f t="shared" si="50"/>
        <v>2.</v>
      </c>
      <c r="AJ1033" s="251" t="str">
        <f t="shared" si="50"/>
        <v>8.</v>
      </c>
      <c r="AK1033" s="251" t="str">
        <f t="shared" si="50"/>
        <v>1.</v>
      </c>
      <c r="AL1033" s="251" t="str">
        <f t="shared" si="50"/>
        <v>2.</v>
      </c>
      <c r="AM1033" s="251" t="str">
        <f t="shared" si="52"/>
        <v>2.3.2.8.1.2.</v>
      </c>
    </row>
    <row r="1034" spans="1:39">
      <c r="A1034" s="251">
        <v>2022</v>
      </c>
      <c r="B1034" s="251" t="s">
        <v>533</v>
      </c>
      <c r="C1034" s="251" t="s">
        <v>534</v>
      </c>
      <c r="D1034" s="251" t="s">
        <v>535</v>
      </c>
      <c r="E1034" s="251" t="s">
        <v>536</v>
      </c>
      <c r="F1034" s="251" t="s">
        <v>491</v>
      </c>
      <c r="G1034" s="251" t="s">
        <v>537</v>
      </c>
      <c r="H1034" s="251" t="s">
        <v>538</v>
      </c>
      <c r="I1034" s="251" t="s">
        <v>739</v>
      </c>
      <c r="J1034" s="251" t="s">
        <v>540</v>
      </c>
      <c r="K1034" s="251" t="s">
        <v>740</v>
      </c>
      <c r="L1034" s="251" t="s">
        <v>542</v>
      </c>
      <c r="M1034" s="251" t="s">
        <v>543</v>
      </c>
      <c r="N1034" s="251" t="s">
        <v>544</v>
      </c>
      <c r="O1034" s="251" t="s">
        <v>686</v>
      </c>
      <c r="P1034" s="251" t="s">
        <v>741</v>
      </c>
      <c r="Q1034" s="251" t="s">
        <v>709</v>
      </c>
      <c r="R1034" s="251">
        <v>3940</v>
      </c>
      <c r="S1034" s="251" t="s">
        <v>676</v>
      </c>
      <c r="T1034" s="251" t="s">
        <v>765</v>
      </c>
      <c r="U1034" s="251" t="s">
        <v>645</v>
      </c>
      <c r="V1034" s="251" t="s">
        <v>38</v>
      </c>
      <c r="W1034" s="251" t="s">
        <v>550</v>
      </c>
      <c r="X1034" s="251" t="s">
        <v>551</v>
      </c>
      <c r="Y1034" s="251" t="s">
        <v>552</v>
      </c>
      <c r="Z1034" s="251" t="s">
        <v>564</v>
      </c>
      <c r="AA1034" s="251" t="s">
        <v>587</v>
      </c>
      <c r="AB1034" s="251" t="s">
        <v>633</v>
      </c>
      <c r="AC1034" s="251" t="s">
        <v>633</v>
      </c>
      <c r="AD1034" s="251" t="s">
        <v>634</v>
      </c>
      <c r="AE1034" s="255">
        <v>3760</v>
      </c>
      <c r="AF1034" s="251" t="str">
        <f t="shared" si="51"/>
        <v>5.</v>
      </c>
      <c r="AG1034" s="251" t="str">
        <f t="shared" si="51"/>
        <v>2.</v>
      </c>
      <c r="AH1034" s="251" t="str">
        <f t="shared" si="51"/>
        <v>3.</v>
      </c>
      <c r="AI1034" s="251" t="str">
        <f t="shared" si="50"/>
        <v>1.</v>
      </c>
      <c r="AJ1034" s="251" t="str">
        <f t="shared" si="50"/>
        <v>1.</v>
      </c>
      <c r="AK1034" s="251" t="str">
        <f t="shared" si="50"/>
        <v>1.</v>
      </c>
      <c r="AL1034" s="251" t="str">
        <f t="shared" si="50"/>
        <v>1.</v>
      </c>
      <c r="AM1034" s="251" t="str">
        <f t="shared" si="52"/>
        <v>2.3.1.1.1.1.</v>
      </c>
    </row>
    <row r="1035" spans="1:39">
      <c r="A1035" s="251">
        <v>2022</v>
      </c>
      <c r="B1035" s="251" t="s">
        <v>533</v>
      </c>
      <c r="C1035" s="251" t="s">
        <v>534</v>
      </c>
      <c r="D1035" s="251" t="s">
        <v>535</v>
      </c>
      <c r="E1035" s="251" t="s">
        <v>536</v>
      </c>
      <c r="F1035" s="251" t="s">
        <v>491</v>
      </c>
      <c r="G1035" s="251" t="s">
        <v>537</v>
      </c>
      <c r="H1035" s="251" t="s">
        <v>538</v>
      </c>
      <c r="I1035" s="251" t="s">
        <v>739</v>
      </c>
      <c r="J1035" s="251" t="s">
        <v>540</v>
      </c>
      <c r="K1035" s="251" t="s">
        <v>740</v>
      </c>
      <c r="L1035" s="251" t="s">
        <v>542</v>
      </c>
      <c r="M1035" s="251" t="s">
        <v>543</v>
      </c>
      <c r="N1035" s="251" t="s">
        <v>544</v>
      </c>
      <c r="O1035" s="251" t="s">
        <v>686</v>
      </c>
      <c r="P1035" s="251" t="s">
        <v>741</v>
      </c>
      <c r="Q1035" s="251" t="s">
        <v>709</v>
      </c>
      <c r="R1035" s="251">
        <v>3940</v>
      </c>
      <c r="S1035" s="251" t="s">
        <v>676</v>
      </c>
      <c r="T1035" s="251" t="s">
        <v>765</v>
      </c>
      <c r="U1035" s="251" t="s">
        <v>645</v>
      </c>
      <c r="V1035" s="251" t="s">
        <v>38</v>
      </c>
      <c r="W1035" s="251" t="s">
        <v>550</v>
      </c>
      <c r="X1035" s="251" t="s">
        <v>551</v>
      </c>
      <c r="Y1035" s="251" t="s">
        <v>552</v>
      </c>
      <c r="Z1035" s="251" t="s">
        <v>564</v>
      </c>
      <c r="AA1035" s="251" t="s">
        <v>587</v>
      </c>
      <c r="AB1035" s="251" t="s">
        <v>715</v>
      </c>
      <c r="AC1035" s="251" t="s">
        <v>716</v>
      </c>
      <c r="AD1035" s="251" t="s">
        <v>742</v>
      </c>
      <c r="AE1035" s="255">
        <v>2800</v>
      </c>
      <c r="AF1035" s="251" t="str">
        <f t="shared" si="51"/>
        <v>5.</v>
      </c>
      <c r="AG1035" s="251" t="str">
        <f t="shared" si="51"/>
        <v>2.</v>
      </c>
      <c r="AH1035" s="251" t="str">
        <f t="shared" si="51"/>
        <v>3.</v>
      </c>
      <c r="AI1035" s="251" t="str">
        <f t="shared" si="50"/>
        <v>1.</v>
      </c>
      <c r="AJ1035" s="251" t="str">
        <f t="shared" si="50"/>
        <v>11</v>
      </c>
      <c r="AK1035" s="251" t="str">
        <f t="shared" si="50"/>
        <v>1.</v>
      </c>
      <c r="AL1035" s="251" t="str">
        <f t="shared" si="50"/>
        <v>1.</v>
      </c>
      <c r="AM1035" s="251" t="str">
        <f t="shared" si="52"/>
        <v>2.3.1.111.1.</v>
      </c>
    </row>
    <row r="1036" spans="1:39">
      <c r="A1036" s="251">
        <v>2022</v>
      </c>
      <c r="B1036" s="251" t="s">
        <v>533</v>
      </c>
      <c r="C1036" s="251" t="s">
        <v>534</v>
      </c>
      <c r="D1036" s="251" t="s">
        <v>535</v>
      </c>
      <c r="E1036" s="251" t="s">
        <v>536</v>
      </c>
      <c r="F1036" s="251" t="s">
        <v>491</v>
      </c>
      <c r="G1036" s="251" t="s">
        <v>537</v>
      </c>
      <c r="H1036" s="251" t="s">
        <v>538</v>
      </c>
      <c r="I1036" s="251" t="s">
        <v>739</v>
      </c>
      <c r="J1036" s="251" t="s">
        <v>540</v>
      </c>
      <c r="K1036" s="251" t="s">
        <v>740</v>
      </c>
      <c r="L1036" s="251" t="s">
        <v>542</v>
      </c>
      <c r="M1036" s="251" t="s">
        <v>543</v>
      </c>
      <c r="N1036" s="251" t="s">
        <v>544</v>
      </c>
      <c r="O1036" s="251" t="s">
        <v>686</v>
      </c>
      <c r="P1036" s="251" t="s">
        <v>741</v>
      </c>
      <c r="Q1036" s="251" t="s">
        <v>709</v>
      </c>
      <c r="R1036" s="251">
        <v>3940</v>
      </c>
      <c r="S1036" s="251" t="s">
        <v>676</v>
      </c>
      <c r="T1036" s="251" t="s">
        <v>765</v>
      </c>
      <c r="U1036" s="251" t="s">
        <v>645</v>
      </c>
      <c r="V1036" s="251" t="s">
        <v>38</v>
      </c>
      <c r="W1036" s="251" t="s">
        <v>550</v>
      </c>
      <c r="X1036" s="251" t="s">
        <v>551</v>
      </c>
      <c r="Y1036" s="251" t="s">
        <v>552</v>
      </c>
      <c r="Z1036" s="251" t="s">
        <v>564</v>
      </c>
      <c r="AA1036" s="251" t="s">
        <v>587</v>
      </c>
      <c r="AB1036" s="251" t="s">
        <v>743</v>
      </c>
      <c r="AC1036" s="251" t="s">
        <v>744</v>
      </c>
      <c r="AD1036" s="251" t="s">
        <v>745</v>
      </c>
      <c r="AE1036" s="255">
        <v>560</v>
      </c>
      <c r="AF1036" s="251" t="str">
        <f t="shared" si="51"/>
        <v>5.</v>
      </c>
      <c r="AG1036" s="251" t="str">
        <f t="shared" si="51"/>
        <v>2.</v>
      </c>
      <c r="AH1036" s="251" t="str">
        <f t="shared" si="51"/>
        <v>3.</v>
      </c>
      <c r="AI1036" s="251" t="str">
        <f t="shared" si="50"/>
        <v>1.</v>
      </c>
      <c r="AJ1036" s="251" t="str">
        <f t="shared" si="50"/>
        <v>2.</v>
      </c>
      <c r="AK1036" s="251" t="str">
        <f t="shared" si="50"/>
        <v>1.</v>
      </c>
      <c r="AL1036" s="251" t="str">
        <f t="shared" si="50"/>
        <v>1.</v>
      </c>
      <c r="AM1036" s="251" t="str">
        <f t="shared" si="52"/>
        <v>2.3.1.2.1.1.</v>
      </c>
    </row>
    <row r="1037" spans="1:39">
      <c r="A1037" s="251">
        <v>2022</v>
      </c>
      <c r="B1037" s="251" t="s">
        <v>533</v>
      </c>
      <c r="C1037" s="251" t="s">
        <v>534</v>
      </c>
      <c r="D1037" s="251" t="s">
        <v>535</v>
      </c>
      <c r="E1037" s="251" t="s">
        <v>536</v>
      </c>
      <c r="F1037" s="251" t="s">
        <v>491</v>
      </c>
      <c r="G1037" s="251" t="s">
        <v>537</v>
      </c>
      <c r="H1037" s="251" t="s">
        <v>538</v>
      </c>
      <c r="I1037" s="251" t="s">
        <v>739</v>
      </c>
      <c r="J1037" s="251" t="s">
        <v>540</v>
      </c>
      <c r="K1037" s="251" t="s">
        <v>740</v>
      </c>
      <c r="L1037" s="251" t="s">
        <v>542</v>
      </c>
      <c r="M1037" s="251" t="s">
        <v>543</v>
      </c>
      <c r="N1037" s="251" t="s">
        <v>544</v>
      </c>
      <c r="O1037" s="251" t="s">
        <v>686</v>
      </c>
      <c r="P1037" s="251" t="s">
        <v>741</v>
      </c>
      <c r="Q1037" s="251" t="s">
        <v>709</v>
      </c>
      <c r="R1037" s="251">
        <v>3940</v>
      </c>
      <c r="S1037" s="251" t="s">
        <v>676</v>
      </c>
      <c r="T1037" s="251" t="s">
        <v>765</v>
      </c>
      <c r="U1037" s="251" t="s">
        <v>645</v>
      </c>
      <c r="V1037" s="251" t="s">
        <v>38</v>
      </c>
      <c r="W1037" s="251" t="s">
        <v>550</v>
      </c>
      <c r="X1037" s="251" t="s">
        <v>551</v>
      </c>
      <c r="Y1037" s="251" t="s">
        <v>552</v>
      </c>
      <c r="Z1037" s="251" t="s">
        <v>564</v>
      </c>
      <c r="AA1037" s="251" t="s">
        <v>587</v>
      </c>
      <c r="AB1037" s="251" t="s">
        <v>624</v>
      </c>
      <c r="AC1037" s="251" t="s">
        <v>625</v>
      </c>
      <c r="AD1037" s="251" t="s">
        <v>626</v>
      </c>
      <c r="AE1037" s="255">
        <v>12616</v>
      </c>
      <c r="AF1037" s="251" t="str">
        <f t="shared" si="51"/>
        <v>5.</v>
      </c>
      <c r="AG1037" s="251" t="str">
        <f t="shared" si="51"/>
        <v>2.</v>
      </c>
      <c r="AH1037" s="251" t="str">
        <f t="shared" si="51"/>
        <v>3.</v>
      </c>
      <c r="AI1037" s="251" t="str">
        <f t="shared" si="50"/>
        <v>1.</v>
      </c>
      <c r="AJ1037" s="251" t="str">
        <f t="shared" si="50"/>
        <v>5.</v>
      </c>
      <c r="AK1037" s="251" t="str">
        <f t="shared" si="50"/>
        <v>1.</v>
      </c>
      <c r="AL1037" s="251" t="str">
        <f t="shared" si="50"/>
        <v>1.</v>
      </c>
      <c r="AM1037" s="251" t="str">
        <f t="shared" si="52"/>
        <v>2.3.1.5.1.1.</v>
      </c>
    </row>
    <row r="1038" spans="1:39">
      <c r="A1038" s="251">
        <v>2022</v>
      </c>
      <c r="B1038" s="251" t="s">
        <v>533</v>
      </c>
      <c r="C1038" s="251" t="s">
        <v>534</v>
      </c>
      <c r="D1038" s="251" t="s">
        <v>535</v>
      </c>
      <c r="E1038" s="251" t="s">
        <v>536</v>
      </c>
      <c r="F1038" s="251" t="s">
        <v>491</v>
      </c>
      <c r="G1038" s="251" t="s">
        <v>537</v>
      </c>
      <c r="H1038" s="251" t="s">
        <v>538</v>
      </c>
      <c r="I1038" s="251" t="s">
        <v>739</v>
      </c>
      <c r="J1038" s="251" t="s">
        <v>540</v>
      </c>
      <c r="K1038" s="251" t="s">
        <v>740</v>
      </c>
      <c r="L1038" s="251" t="s">
        <v>542</v>
      </c>
      <c r="M1038" s="251" t="s">
        <v>543</v>
      </c>
      <c r="N1038" s="251" t="s">
        <v>544</v>
      </c>
      <c r="O1038" s="251" t="s">
        <v>686</v>
      </c>
      <c r="P1038" s="251" t="s">
        <v>741</v>
      </c>
      <c r="Q1038" s="251" t="s">
        <v>709</v>
      </c>
      <c r="R1038" s="251">
        <v>3940</v>
      </c>
      <c r="S1038" s="251" t="s">
        <v>676</v>
      </c>
      <c r="T1038" s="251" t="s">
        <v>765</v>
      </c>
      <c r="U1038" s="251" t="s">
        <v>645</v>
      </c>
      <c r="V1038" s="251" t="s">
        <v>38</v>
      </c>
      <c r="W1038" s="251" t="s">
        <v>550</v>
      </c>
      <c r="X1038" s="251" t="s">
        <v>551</v>
      </c>
      <c r="Y1038" s="251" t="s">
        <v>552</v>
      </c>
      <c r="Z1038" s="251" t="s">
        <v>564</v>
      </c>
      <c r="AA1038" s="251" t="s">
        <v>587</v>
      </c>
      <c r="AB1038" s="251" t="s">
        <v>624</v>
      </c>
      <c r="AC1038" s="251" t="s">
        <v>625</v>
      </c>
      <c r="AD1038" s="251" t="s">
        <v>627</v>
      </c>
      <c r="AE1038" s="255">
        <v>23407</v>
      </c>
      <c r="AF1038" s="251" t="str">
        <f t="shared" si="51"/>
        <v>5.</v>
      </c>
      <c r="AG1038" s="251" t="str">
        <f t="shared" si="51"/>
        <v>2.</v>
      </c>
      <c r="AH1038" s="251" t="str">
        <f t="shared" si="51"/>
        <v>3.</v>
      </c>
      <c r="AI1038" s="251" t="str">
        <f t="shared" si="50"/>
        <v>1.</v>
      </c>
      <c r="AJ1038" s="251" t="str">
        <f t="shared" si="50"/>
        <v>5.</v>
      </c>
      <c r="AK1038" s="251" t="str">
        <f t="shared" si="50"/>
        <v>1.</v>
      </c>
      <c r="AL1038" s="251" t="str">
        <f t="shared" si="50"/>
        <v>2.</v>
      </c>
      <c r="AM1038" s="251" t="str">
        <f t="shared" si="52"/>
        <v>2.3.1.5.1.2.</v>
      </c>
    </row>
    <row r="1039" spans="1:39">
      <c r="A1039" s="251">
        <v>2022</v>
      </c>
      <c r="B1039" s="251" t="s">
        <v>533</v>
      </c>
      <c r="C1039" s="251" t="s">
        <v>534</v>
      </c>
      <c r="D1039" s="251" t="s">
        <v>535</v>
      </c>
      <c r="E1039" s="251" t="s">
        <v>536</v>
      </c>
      <c r="F1039" s="251" t="s">
        <v>491</v>
      </c>
      <c r="G1039" s="251" t="s">
        <v>537</v>
      </c>
      <c r="H1039" s="251" t="s">
        <v>538</v>
      </c>
      <c r="I1039" s="251" t="s">
        <v>739</v>
      </c>
      <c r="J1039" s="251" t="s">
        <v>540</v>
      </c>
      <c r="K1039" s="251" t="s">
        <v>740</v>
      </c>
      <c r="L1039" s="251" t="s">
        <v>542</v>
      </c>
      <c r="M1039" s="251" t="s">
        <v>543</v>
      </c>
      <c r="N1039" s="251" t="s">
        <v>544</v>
      </c>
      <c r="O1039" s="251" t="s">
        <v>686</v>
      </c>
      <c r="P1039" s="251" t="s">
        <v>741</v>
      </c>
      <c r="Q1039" s="251" t="s">
        <v>709</v>
      </c>
      <c r="R1039" s="251">
        <v>3940</v>
      </c>
      <c r="S1039" s="251" t="s">
        <v>676</v>
      </c>
      <c r="T1039" s="251" t="s">
        <v>765</v>
      </c>
      <c r="U1039" s="251" t="s">
        <v>645</v>
      </c>
      <c r="V1039" s="251" t="s">
        <v>38</v>
      </c>
      <c r="W1039" s="251" t="s">
        <v>550</v>
      </c>
      <c r="X1039" s="251" t="s">
        <v>551</v>
      </c>
      <c r="Y1039" s="251" t="s">
        <v>552</v>
      </c>
      <c r="Z1039" s="251" t="s">
        <v>564</v>
      </c>
      <c r="AA1039" s="251" t="s">
        <v>587</v>
      </c>
      <c r="AB1039" s="251" t="s">
        <v>624</v>
      </c>
      <c r="AC1039" s="251" t="s">
        <v>746</v>
      </c>
      <c r="AD1039" s="251" t="s">
        <v>747</v>
      </c>
      <c r="AE1039" s="255">
        <v>10409</v>
      </c>
      <c r="AF1039" s="251" t="str">
        <f t="shared" si="51"/>
        <v>5.</v>
      </c>
      <c r="AG1039" s="251" t="str">
        <f t="shared" si="51"/>
        <v>2.</v>
      </c>
      <c r="AH1039" s="251" t="str">
        <f t="shared" si="51"/>
        <v>3.</v>
      </c>
      <c r="AI1039" s="251" t="str">
        <f t="shared" si="50"/>
        <v>1.</v>
      </c>
      <c r="AJ1039" s="251" t="str">
        <f t="shared" si="50"/>
        <v>5.</v>
      </c>
      <c r="AK1039" s="251" t="str">
        <f t="shared" si="50"/>
        <v>3.</v>
      </c>
      <c r="AL1039" s="251" t="str">
        <f t="shared" si="50"/>
        <v>1.</v>
      </c>
      <c r="AM1039" s="251" t="str">
        <f t="shared" si="52"/>
        <v>2.3.1.5.3.1.</v>
      </c>
    </row>
    <row r="1040" spans="1:39">
      <c r="A1040" s="251">
        <v>2022</v>
      </c>
      <c r="B1040" s="251" t="s">
        <v>533</v>
      </c>
      <c r="C1040" s="251" t="s">
        <v>534</v>
      </c>
      <c r="D1040" s="251" t="s">
        <v>535</v>
      </c>
      <c r="E1040" s="251" t="s">
        <v>536</v>
      </c>
      <c r="F1040" s="251" t="s">
        <v>491</v>
      </c>
      <c r="G1040" s="251" t="s">
        <v>537</v>
      </c>
      <c r="H1040" s="251" t="s">
        <v>538</v>
      </c>
      <c r="I1040" s="251" t="s">
        <v>739</v>
      </c>
      <c r="J1040" s="251" t="s">
        <v>540</v>
      </c>
      <c r="K1040" s="251" t="s">
        <v>740</v>
      </c>
      <c r="L1040" s="251" t="s">
        <v>542</v>
      </c>
      <c r="M1040" s="251" t="s">
        <v>543</v>
      </c>
      <c r="N1040" s="251" t="s">
        <v>544</v>
      </c>
      <c r="O1040" s="251" t="s">
        <v>686</v>
      </c>
      <c r="P1040" s="251" t="s">
        <v>741</v>
      </c>
      <c r="Q1040" s="251" t="s">
        <v>709</v>
      </c>
      <c r="R1040" s="251">
        <v>3940</v>
      </c>
      <c r="S1040" s="251" t="s">
        <v>676</v>
      </c>
      <c r="T1040" s="251" t="s">
        <v>765</v>
      </c>
      <c r="U1040" s="251" t="s">
        <v>645</v>
      </c>
      <c r="V1040" s="251" t="s">
        <v>38</v>
      </c>
      <c r="W1040" s="251" t="s">
        <v>550</v>
      </c>
      <c r="X1040" s="251" t="s">
        <v>551</v>
      </c>
      <c r="Y1040" s="251" t="s">
        <v>552</v>
      </c>
      <c r="Z1040" s="251" t="s">
        <v>564</v>
      </c>
      <c r="AA1040" s="251" t="s">
        <v>587</v>
      </c>
      <c r="AB1040" s="251" t="s">
        <v>624</v>
      </c>
      <c r="AC1040" s="251" t="s">
        <v>748</v>
      </c>
      <c r="AD1040" s="251" t="s">
        <v>748</v>
      </c>
      <c r="AE1040" s="255">
        <v>1410</v>
      </c>
      <c r="AF1040" s="251" t="str">
        <f t="shared" si="51"/>
        <v>5.</v>
      </c>
      <c r="AG1040" s="251" t="str">
        <f t="shared" si="51"/>
        <v>2.</v>
      </c>
      <c r="AH1040" s="251" t="str">
        <f t="shared" si="51"/>
        <v>3.</v>
      </c>
      <c r="AI1040" s="251" t="str">
        <f t="shared" si="50"/>
        <v>1.</v>
      </c>
      <c r="AJ1040" s="251" t="str">
        <f t="shared" si="50"/>
        <v>5.</v>
      </c>
      <c r="AK1040" s="251" t="str">
        <f t="shared" si="50"/>
        <v>99</v>
      </c>
      <c r="AL1040" s="251" t="str">
        <f t="shared" si="50"/>
        <v>99</v>
      </c>
      <c r="AM1040" s="251" t="str">
        <f t="shared" si="52"/>
        <v>2.3.1.5.9999</v>
      </c>
    </row>
    <row r="1041" spans="1:39">
      <c r="A1041" s="251">
        <v>2022</v>
      </c>
      <c r="B1041" s="251" t="s">
        <v>533</v>
      </c>
      <c r="C1041" s="251" t="s">
        <v>534</v>
      </c>
      <c r="D1041" s="251" t="s">
        <v>535</v>
      </c>
      <c r="E1041" s="251" t="s">
        <v>536</v>
      </c>
      <c r="F1041" s="251" t="s">
        <v>491</v>
      </c>
      <c r="G1041" s="251" t="s">
        <v>537</v>
      </c>
      <c r="H1041" s="251" t="s">
        <v>538</v>
      </c>
      <c r="I1041" s="251" t="s">
        <v>739</v>
      </c>
      <c r="J1041" s="251" t="s">
        <v>540</v>
      </c>
      <c r="K1041" s="251" t="s">
        <v>740</v>
      </c>
      <c r="L1041" s="251" t="s">
        <v>542</v>
      </c>
      <c r="M1041" s="251" t="s">
        <v>543</v>
      </c>
      <c r="N1041" s="251" t="s">
        <v>544</v>
      </c>
      <c r="O1041" s="251" t="s">
        <v>686</v>
      </c>
      <c r="P1041" s="251" t="s">
        <v>741</v>
      </c>
      <c r="Q1041" s="251" t="s">
        <v>709</v>
      </c>
      <c r="R1041" s="251">
        <v>3940</v>
      </c>
      <c r="S1041" s="251" t="s">
        <v>676</v>
      </c>
      <c r="T1041" s="251" t="s">
        <v>765</v>
      </c>
      <c r="U1041" s="251" t="s">
        <v>645</v>
      </c>
      <c r="V1041" s="251" t="s">
        <v>38</v>
      </c>
      <c r="W1041" s="251" t="s">
        <v>550</v>
      </c>
      <c r="X1041" s="251" t="s">
        <v>551</v>
      </c>
      <c r="Y1041" s="251" t="s">
        <v>552</v>
      </c>
      <c r="Z1041" s="251" t="s">
        <v>564</v>
      </c>
      <c r="AA1041" s="251" t="s">
        <v>587</v>
      </c>
      <c r="AB1041" s="251" t="s">
        <v>723</v>
      </c>
      <c r="AC1041" s="251" t="s">
        <v>626</v>
      </c>
      <c r="AD1041" s="251" t="s">
        <v>749</v>
      </c>
      <c r="AE1041" s="255">
        <v>1122</v>
      </c>
      <c r="AF1041" s="251" t="str">
        <f t="shared" si="51"/>
        <v>5.</v>
      </c>
      <c r="AG1041" s="251" t="str">
        <f t="shared" si="51"/>
        <v>2.</v>
      </c>
      <c r="AH1041" s="251" t="str">
        <f t="shared" si="51"/>
        <v>3.</v>
      </c>
      <c r="AI1041" s="251" t="str">
        <f t="shared" si="50"/>
        <v>1.</v>
      </c>
      <c r="AJ1041" s="251" t="str">
        <f t="shared" si="50"/>
        <v>6.</v>
      </c>
      <c r="AK1041" s="251" t="str">
        <f t="shared" si="50"/>
        <v>1.</v>
      </c>
      <c r="AL1041" s="251" t="str">
        <f t="shared" si="50"/>
        <v>4.</v>
      </c>
      <c r="AM1041" s="251" t="str">
        <f t="shared" si="52"/>
        <v>2.3.1.6.1.4.</v>
      </c>
    </row>
    <row r="1042" spans="1:39">
      <c r="A1042" s="251">
        <v>2022</v>
      </c>
      <c r="B1042" s="251" t="s">
        <v>533</v>
      </c>
      <c r="C1042" s="251" t="s">
        <v>534</v>
      </c>
      <c r="D1042" s="251" t="s">
        <v>535</v>
      </c>
      <c r="E1042" s="251" t="s">
        <v>536</v>
      </c>
      <c r="F1042" s="251" t="s">
        <v>491</v>
      </c>
      <c r="G1042" s="251" t="s">
        <v>537</v>
      </c>
      <c r="H1042" s="251" t="s">
        <v>538</v>
      </c>
      <c r="I1042" s="251" t="s">
        <v>739</v>
      </c>
      <c r="J1042" s="251" t="s">
        <v>540</v>
      </c>
      <c r="K1042" s="251" t="s">
        <v>740</v>
      </c>
      <c r="L1042" s="251" t="s">
        <v>542</v>
      </c>
      <c r="M1042" s="251" t="s">
        <v>543</v>
      </c>
      <c r="N1042" s="251" t="s">
        <v>544</v>
      </c>
      <c r="O1042" s="251" t="s">
        <v>686</v>
      </c>
      <c r="P1042" s="251" t="s">
        <v>741</v>
      </c>
      <c r="Q1042" s="251" t="s">
        <v>709</v>
      </c>
      <c r="R1042" s="251">
        <v>3940</v>
      </c>
      <c r="S1042" s="251" t="s">
        <v>676</v>
      </c>
      <c r="T1042" s="251" t="s">
        <v>765</v>
      </c>
      <c r="U1042" s="251" t="s">
        <v>645</v>
      </c>
      <c r="V1042" s="251" t="s">
        <v>38</v>
      </c>
      <c r="W1042" s="251" t="s">
        <v>550</v>
      </c>
      <c r="X1042" s="251" t="s">
        <v>551</v>
      </c>
      <c r="Y1042" s="251" t="s">
        <v>552</v>
      </c>
      <c r="Z1042" s="251" t="s">
        <v>564</v>
      </c>
      <c r="AA1042" s="251" t="s">
        <v>587</v>
      </c>
      <c r="AB1042" s="251" t="s">
        <v>648</v>
      </c>
      <c r="AC1042" s="251" t="s">
        <v>649</v>
      </c>
      <c r="AD1042" s="251" t="s">
        <v>650</v>
      </c>
      <c r="AE1042" s="255">
        <v>7320</v>
      </c>
      <c r="AF1042" s="251" t="str">
        <f t="shared" si="51"/>
        <v>5.</v>
      </c>
      <c r="AG1042" s="251" t="str">
        <f t="shared" si="51"/>
        <v>2.</v>
      </c>
      <c r="AH1042" s="251" t="str">
        <f t="shared" si="51"/>
        <v>3.</v>
      </c>
      <c r="AI1042" s="251" t="str">
        <f t="shared" si="50"/>
        <v>1.</v>
      </c>
      <c r="AJ1042" s="251" t="str">
        <f t="shared" si="50"/>
        <v>8.</v>
      </c>
      <c r="AK1042" s="251" t="str">
        <f t="shared" si="50"/>
        <v>2.</v>
      </c>
      <c r="AL1042" s="251" t="str">
        <f t="shared" si="50"/>
        <v>1.</v>
      </c>
      <c r="AM1042" s="251" t="str">
        <f t="shared" si="52"/>
        <v>2.3.1.8.2.1.</v>
      </c>
    </row>
    <row r="1043" spans="1:39">
      <c r="A1043" s="251">
        <v>2022</v>
      </c>
      <c r="B1043" s="251" t="s">
        <v>533</v>
      </c>
      <c r="C1043" s="251" t="s">
        <v>534</v>
      </c>
      <c r="D1043" s="251" t="s">
        <v>535</v>
      </c>
      <c r="E1043" s="251" t="s">
        <v>536</v>
      </c>
      <c r="F1043" s="251" t="s">
        <v>491</v>
      </c>
      <c r="G1043" s="251" t="s">
        <v>537</v>
      </c>
      <c r="H1043" s="251" t="s">
        <v>538</v>
      </c>
      <c r="I1043" s="251" t="s">
        <v>739</v>
      </c>
      <c r="J1043" s="251" t="s">
        <v>540</v>
      </c>
      <c r="K1043" s="251" t="s">
        <v>740</v>
      </c>
      <c r="L1043" s="251" t="s">
        <v>542</v>
      </c>
      <c r="M1043" s="251" t="s">
        <v>543</v>
      </c>
      <c r="N1043" s="251" t="s">
        <v>544</v>
      </c>
      <c r="O1043" s="251" t="s">
        <v>686</v>
      </c>
      <c r="P1043" s="251" t="s">
        <v>741</v>
      </c>
      <c r="Q1043" s="251" t="s">
        <v>709</v>
      </c>
      <c r="R1043" s="251">
        <v>3940</v>
      </c>
      <c r="S1043" s="251" t="s">
        <v>676</v>
      </c>
      <c r="T1043" s="251" t="s">
        <v>765</v>
      </c>
      <c r="U1043" s="251" t="s">
        <v>645</v>
      </c>
      <c r="V1043" s="251" t="s">
        <v>38</v>
      </c>
      <c r="W1043" s="251" t="s">
        <v>550</v>
      </c>
      <c r="X1043" s="251" t="s">
        <v>551</v>
      </c>
      <c r="Y1043" s="251" t="s">
        <v>552</v>
      </c>
      <c r="Z1043" s="251" t="s">
        <v>564</v>
      </c>
      <c r="AA1043" s="251" t="s">
        <v>587</v>
      </c>
      <c r="AB1043" s="251" t="s">
        <v>591</v>
      </c>
      <c r="AC1043" s="251" t="s">
        <v>592</v>
      </c>
      <c r="AD1043" s="251" t="s">
        <v>593</v>
      </c>
      <c r="AE1043" s="255">
        <v>3177</v>
      </c>
      <c r="AF1043" s="251" t="str">
        <f t="shared" si="51"/>
        <v>5.</v>
      </c>
      <c r="AG1043" s="251" t="str">
        <f t="shared" si="51"/>
        <v>2.</v>
      </c>
      <c r="AH1043" s="251" t="str">
        <f t="shared" si="51"/>
        <v>3.</v>
      </c>
      <c r="AI1043" s="251" t="str">
        <f t="shared" si="50"/>
        <v>1.</v>
      </c>
      <c r="AJ1043" s="251" t="str">
        <f t="shared" si="50"/>
        <v>99</v>
      </c>
      <c r="AK1043" s="251" t="str">
        <f t="shared" si="50"/>
        <v>1.</v>
      </c>
      <c r="AL1043" s="251" t="str">
        <f t="shared" si="50"/>
        <v>3.</v>
      </c>
      <c r="AM1043" s="251" t="str">
        <f t="shared" si="52"/>
        <v>2.3.1.991.3.</v>
      </c>
    </row>
    <row r="1044" spans="1:39">
      <c r="A1044" s="251">
        <v>2022</v>
      </c>
      <c r="B1044" s="251" t="s">
        <v>533</v>
      </c>
      <c r="C1044" s="251" t="s">
        <v>534</v>
      </c>
      <c r="D1044" s="251" t="s">
        <v>535</v>
      </c>
      <c r="E1044" s="251" t="s">
        <v>536</v>
      </c>
      <c r="F1044" s="251" t="s">
        <v>491</v>
      </c>
      <c r="G1044" s="251" t="s">
        <v>537</v>
      </c>
      <c r="H1044" s="251" t="s">
        <v>538</v>
      </c>
      <c r="I1044" s="251" t="s">
        <v>739</v>
      </c>
      <c r="J1044" s="251" t="s">
        <v>540</v>
      </c>
      <c r="K1044" s="251" t="s">
        <v>740</v>
      </c>
      <c r="L1044" s="251" t="s">
        <v>542</v>
      </c>
      <c r="M1044" s="251" t="s">
        <v>543</v>
      </c>
      <c r="N1044" s="251" t="s">
        <v>544</v>
      </c>
      <c r="O1044" s="251" t="s">
        <v>686</v>
      </c>
      <c r="P1044" s="251" t="s">
        <v>741</v>
      </c>
      <c r="Q1044" s="251" t="s">
        <v>709</v>
      </c>
      <c r="R1044" s="251">
        <v>3940</v>
      </c>
      <c r="S1044" s="251" t="s">
        <v>676</v>
      </c>
      <c r="T1044" s="251" t="s">
        <v>765</v>
      </c>
      <c r="U1044" s="251" t="s">
        <v>645</v>
      </c>
      <c r="V1044" s="251" t="s">
        <v>38</v>
      </c>
      <c r="W1044" s="251" t="s">
        <v>550</v>
      </c>
      <c r="X1044" s="251" t="s">
        <v>551</v>
      </c>
      <c r="Y1044" s="251" t="s">
        <v>552</v>
      </c>
      <c r="Z1044" s="251" t="s">
        <v>564</v>
      </c>
      <c r="AA1044" s="251" t="s">
        <v>587</v>
      </c>
      <c r="AB1044" s="251" t="s">
        <v>591</v>
      </c>
      <c r="AC1044" s="251" t="s">
        <v>592</v>
      </c>
      <c r="AD1044" s="251" t="s">
        <v>628</v>
      </c>
      <c r="AE1044" s="255">
        <v>1470</v>
      </c>
      <c r="AF1044" s="251" t="str">
        <f t="shared" si="51"/>
        <v>5.</v>
      </c>
      <c r="AG1044" s="251" t="str">
        <f t="shared" si="51"/>
        <v>2.</v>
      </c>
      <c r="AH1044" s="251" t="str">
        <f t="shared" si="51"/>
        <v>3.</v>
      </c>
      <c r="AI1044" s="251" t="str">
        <f t="shared" si="50"/>
        <v>1.</v>
      </c>
      <c r="AJ1044" s="251" t="str">
        <f t="shared" si="50"/>
        <v>99</v>
      </c>
      <c r="AK1044" s="251" t="str">
        <f t="shared" si="50"/>
        <v>1.</v>
      </c>
      <c r="AL1044" s="251" t="str">
        <f t="shared" si="50"/>
        <v>99</v>
      </c>
      <c r="AM1044" s="251" t="str">
        <f t="shared" si="52"/>
        <v>2.3.1.991.99</v>
      </c>
    </row>
    <row r="1045" spans="1:39">
      <c r="A1045" s="251">
        <v>2022</v>
      </c>
      <c r="B1045" s="251" t="s">
        <v>533</v>
      </c>
      <c r="C1045" s="251" t="s">
        <v>534</v>
      </c>
      <c r="D1045" s="251" t="s">
        <v>535</v>
      </c>
      <c r="E1045" s="251" t="s">
        <v>536</v>
      </c>
      <c r="F1045" s="251" t="s">
        <v>491</v>
      </c>
      <c r="G1045" s="251" t="s">
        <v>537</v>
      </c>
      <c r="H1045" s="251" t="s">
        <v>538</v>
      </c>
      <c r="I1045" s="251" t="s">
        <v>739</v>
      </c>
      <c r="J1045" s="251" t="s">
        <v>540</v>
      </c>
      <c r="K1045" s="251" t="s">
        <v>740</v>
      </c>
      <c r="L1045" s="251" t="s">
        <v>542</v>
      </c>
      <c r="M1045" s="251" t="s">
        <v>543</v>
      </c>
      <c r="N1045" s="251" t="s">
        <v>544</v>
      </c>
      <c r="O1045" s="251" t="s">
        <v>686</v>
      </c>
      <c r="P1045" s="251" t="s">
        <v>741</v>
      </c>
      <c r="Q1045" s="251" t="s">
        <v>709</v>
      </c>
      <c r="R1045" s="251">
        <v>3940</v>
      </c>
      <c r="S1045" s="251" t="s">
        <v>676</v>
      </c>
      <c r="T1045" s="251" t="s">
        <v>765</v>
      </c>
      <c r="U1045" s="251" t="s">
        <v>645</v>
      </c>
      <c r="V1045" s="251" t="s">
        <v>38</v>
      </c>
      <c r="W1045" s="251" t="s">
        <v>550</v>
      </c>
      <c r="X1045" s="251" t="s">
        <v>551</v>
      </c>
      <c r="Y1045" s="251" t="s">
        <v>552</v>
      </c>
      <c r="Z1045" s="251" t="s">
        <v>564</v>
      </c>
      <c r="AA1045" s="251" t="s">
        <v>565</v>
      </c>
      <c r="AB1045" s="251" t="s">
        <v>594</v>
      </c>
      <c r="AC1045" s="251" t="s">
        <v>595</v>
      </c>
      <c r="AD1045" s="251" t="s">
        <v>596</v>
      </c>
      <c r="AE1045" s="255">
        <v>8064</v>
      </c>
      <c r="AF1045" s="251" t="str">
        <f t="shared" si="51"/>
        <v>5.</v>
      </c>
      <c r="AG1045" s="251" t="str">
        <f t="shared" si="51"/>
        <v>2.</v>
      </c>
      <c r="AH1045" s="251" t="str">
        <f t="shared" si="51"/>
        <v>3.</v>
      </c>
      <c r="AI1045" s="251" t="str">
        <f t="shared" si="50"/>
        <v>2.</v>
      </c>
      <c r="AJ1045" s="251" t="str">
        <f t="shared" si="50"/>
        <v>1.</v>
      </c>
      <c r="AK1045" s="251" t="str">
        <f t="shared" si="50"/>
        <v>2.</v>
      </c>
      <c r="AL1045" s="251" t="str">
        <f t="shared" si="50"/>
        <v>99</v>
      </c>
      <c r="AM1045" s="251" t="str">
        <f t="shared" si="52"/>
        <v>2.3.2.1.2.99</v>
      </c>
    </row>
    <row r="1046" spans="1:39">
      <c r="A1046" s="251">
        <v>2022</v>
      </c>
      <c r="B1046" s="251" t="s">
        <v>533</v>
      </c>
      <c r="C1046" s="251" t="s">
        <v>534</v>
      </c>
      <c r="D1046" s="251" t="s">
        <v>535</v>
      </c>
      <c r="E1046" s="251" t="s">
        <v>536</v>
      </c>
      <c r="F1046" s="251" t="s">
        <v>491</v>
      </c>
      <c r="G1046" s="251" t="s">
        <v>537</v>
      </c>
      <c r="H1046" s="251" t="s">
        <v>538</v>
      </c>
      <c r="I1046" s="251" t="s">
        <v>739</v>
      </c>
      <c r="J1046" s="251" t="s">
        <v>540</v>
      </c>
      <c r="K1046" s="251" t="s">
        <v>740</v>
      </c>
      <c r="L1046" s="251" t="s">
        <v>542</v>
      </c>
      <c r="M1046" s="251" t="s">
        <v>543</v>
      </c>
      <c r="N1046" s="251" t="s">
        <v>544</v>
      </c>
      <c r="O1046" s="251" t="s">
        <v>686</v>
      </c>
      <c r="P1046" s="251" t="s">
        <v>741</v>
      </c>
      <c r="Q1046" s="251" t="s">
        <v>709</v>
      </c>
      <c r="R1046" s="251">
        <v>3940</v>
      </c>
      <c r="S1046" s="251" t="s">
        <v>676</v>
      </c>
      <c r="T1046" s="251" t="s">
        <v>765</v>
      </c>
      <c r="U1046" s="251" t="s">
        <v>645</v>
      </c>
      <c r="V1046" s="251" t="s">
        <v>38</v>
      </c>
      <c r="W1046" s="251" t="s">
        <v>550</v>
      </c>
      <c r="X1046" s="251" t="s">
        <v>551</v>
      </c>
      <c r="Y1046" s="251" t="s">
        <v>552</v>
      </c>
      <c r="Z1046" s="251" t="s">
        <v>564</v>
      </c>
      <c r="AA1046" s="251" t="s">
        <v>565</v>
      </c>
      <c r="AB1046" s="251" t="s">
        <v>566</v>
      </c>
      <c r="AC1046" s="251" t="s">
        <v>567</v>
      </c>
      <c r="AD1046" s="251" t="s">
        <v>568</v>
      </c>
      <c r="AE1046" s="255">
        <v>55200</v>
      </c>
      <c r="AF1046" s="251" t="str">
        <f t="shared" si="51"/>
        <v>5.</v>
      </c>
      <c r="AG1046" s="251" t="str">
        <f t="shared" si="51"/>
        <v>2.</v>
      </c>
      <c r="AH1046" s="251" t="str">
        <f t="shared" si="51"/>
        <v>3.</v>
      </c>
      <c r="AI1046" s="251" t="str">
        <f t="shared" si="50"/>
        <v>2.</v>
      </c>
      <c r="AJ1046" s="251" t="str">
        <f t="shared" si="50"/>
        <v>2.</v>
      </c>
      <c r="AK1046" s="251" t="str">
        <f t="shared" si="50"/>
        <v>3.</v>
      </c>
      <c r="AL1046" s="251" t="str">
        <f t="shared" si="50"/>
        <v>1.</v>
      </c>
      <c r="AM1046" s="251" t="str">
        <f t="shared" si="52"/>
        <v>2.3.2.2.3.1.</v>
      </c>
    </row>
    <row r="1047" spans="1:39">
      <c r="A1047" s="251">
        <v>2022</v>
      </c>
      <c r="B1047" s="251" t="s">
        <v>533</v>
      </c>
      <c r="C1047" s="251" t="s">
        <v>534</v>
      </c>
      <c r="D1047" s="251" t="s">
        <v>535</v>
      </c>
      <c r="E1047" s="251" t="s">
        <v>536</v>
      </c>
      <c r="F1047" s="251" t="s">
        <v>491</v>
      </c>
      <c r="G1047" s="251" t="s">
        <v>537</v>
      </c>
      <c r="H1047" s="251" t="s">
        <v>538</v>
      </c>
      <c r="I1047" s="251" t="s">
        <v>739</v>
      </c>
      <c r="J1047" s="251" t="s">
        <v>540</v>
      </c>
      <c r="K1047" s="251" t="s">
        <v>740</v>
      </c>
      <c r="L1047" s="251" t="s">
        <v>542</v>
      </c>
      <c r="M1047" s="251" t="s">
        <v>543</v>
      </c>
      <c r="N1047" s="251" t="s">
        <v>544</v>
      </c>
      <c r="O1047" s="251" t="s">
        <v>686</v>
      </c>
      <c r="P1047" s="251" t="s">
        <v>741</v>
      </c>
      <c r="Q1047" s="251" t="s">
        <v>709</v>
      </c>
      <c r="R1047" s="251">
        <v>3940</v>
      </c>
      <c r="S1047" s="251" t="s">
        <v>676</v>
      </c>
      <c r="T1047" s="251" t="s">
        <v>765</v>
      </c>
      <c r="U1047" s="251" t="s">
        <v>645</v>
      </c>
      <c r="V1047" s="251" t="s">
        <v>38</v>
      </c>
      <c r="W1047" s="251" t="s">
        <v>550</v>
      </c>
      <c r="X1047" s="251" t="s">
        <v>551</v>
      </c>
      <c r="Y1047" s="251" t="s">
        <v>552</v>
      </c>
      <c r="Z1047" s="251" t="s">
        <v>564</v>
      </c>
      <c r="AA1047" s="251" t="s">
        <v>565</v>
      </c>
      <c r="AB1047" s="251" t="s">
        <v>604</v>
      </c>
      <c r="AC1047" s="251" t="s">
        <v>750</v>
      </c>
      <c r="AD1047" s="251" t="s">
        <v>751</v>
      </c>
      <c r="AE1047" s="255">
        <v>5600</v>
      </c>
      <c r="AF1047" s="251" t="str">
        <f t="shared" si="51"/>
        <v>5.</v>
      </c>
      <c r="AG1047" s="251" t="str">
        <f t="shared" si="51"/>
        <v>2.</v>
      </c>
      <c r="AH1047" s="251" t="str">
        <f t="shared" si="51"/>
        <v>3.</v>
      </c>
      <c r="AI1047" s="251" t="str">
        <f t="shared" si="50"/>
        <v>2.</v>
      </c>
      <c r="AJ1047" s="251" t="str">
        <f t="shared" si="50"/>
        <v>4.</v>
      </c>
      <c r="AK1047" s="251" t="str">
        <f t="shared" si="50"/>
        <v>2.</v>
      </c>
      <c r="AL1047" s="251" t="str">
        <f t="shared" si="50"/>
        <v>1.</v>
      </c>
      <c r="AM1047" s="251" t="str">
        <f t="shared" si="52"/>
        <v>2.3.2.4.2.1.</v>
      </c>
    </row>
    <row r="1048" spans="1:39">
      <c r="A1048" s="251">
        <v>2022</v>
      </c>
      <c r="B1048" s="251" t="s">
        <v>533</v>
      </c>
      <c r="C1048" s="251" t="s">
        <v>534</v>
      </c>
      <c r="D1048" s="251" t="s">
        <v>535</v>
      </c>
      <c r="E1048" s="251" t="s">
        <v>536</v>
      </c>
      <c r="F1048" s="251" t="s">
        <v>491</v>
      </c>
      <c r="G1048" s="251" t="s">
        <v>537</v>
      </c>
      <c r="H1048" s="251" t="s">
        <v>538</v>
      </c>
      <c r="I1048" s="251" t="s">
        <v>739</v>
      </c>
      <c r="J1048" s="251" t="s">
        <v>540</v>
      </c>
      <c r="K1048" s="251" t="s">
        <v>740</v>
      </c>
      <c r="L1048" s="251" t="s">
        <v>542</v>
      </c>
      <c r="M1048" s="251" t="s">
        <v>543</v>
      </c>
      <c r="N1048" s="251" t="s">
        <v>544</v>
      </c>
      <c r="O1048" s="251" t="s">
        <v>686</v>
      </c>
      <c r="P1048" s="251" t="s">
        <v>741</v>
      </c>
      <c r="Q1048" s="251" t="s">
        <v>709</v>
      </c>
      <c r="R1048" s="251">
        <v>3940</v>
      </c>
      <c r="S1048" s="251" t="s">
        <v>676</v>
      </c>
      <c r="T1048" s="251" t="s">
        <v>765</v>
      </c>
      <c r="U1048" s="251" t="s">
        <v>645</v>
      </c>
      <c r="V1048" s="251" t="s">
        <v>38</v>
      </c>
      <c r="W1048" s="251" t="s">
        <v>550</v>
      </c>
      <c r="X1048" s="251" t="s">
        <v>551</v>
      </c>
      <c r="Y1048" s="251" t="s">
        <v>552</v>
      </c>
      <c r="Z1048" s="251" t="s">
        <v>564</v>
      </c>
      <c r="AA1048" s="251" t="s">
        <v>565</v>
      </c>
      <c r="AB1048" s="251" t="s">
        <v>604</v>
      </c>
      <c r="AC1048" s="251" t="s">
        <v>752</v>
      </c>
      <c r="AD1048" s="251" t="s">
        <v>753</v>
      </c>
      <c r="AE1048" s="255">
        <v>3500</v>
      </c>
      <c r="AF1048" s="251" t="str">
        <f t="shared" si="51"/>
        <v>5.</v>
      </c>
      <c r="AG1048" s="251" t="str">
        <f t="shared" si="51"/>
        <v>2.</v>
      </c>
      <c r="AH1048" s="251" t="str">
        <f t="shared" si="51"/>
        <v>3.</v>
      </c>
      <c r="AI1048" s="251" t="str">
        <f t="shared" si="50"/>
        <v>2.</v>
      </c>
      <c r="AJ1048" s="251" t="str">
        <f t="shared" si="50"/>
        <v>4.</v>
      </c>
      <c r="AK1048" s="251" t="str">
        <f t="shared" si="50"/>
        <v>6.</v>
      </c>
      <c r="AL1048" s="251" t="str">
        <f t="shared" si="50"/>
        <v>1.</v>
      </c>
      <c r="AM1048" s="251" t="str">
        <f t="shared" si="52"/>
        <v>2.3.2.4.6.1.</v>
      </c>
    </row>
    <row r="1049" spans="1:39">
      <c r="A1049" s="251">
        <v>2022</v>
      </c>
      <c r="B1049" s="251" t="s">
        <v>533</v>
      </c>
      <c r="C1049" s="251" t="s">
        <v>534</v>
      </c>
      <c r="D1049" s="251" t="s">
        <v>535</v>
      </c>
      <c r="E1049" s="251" t="s">
        <v>536</v>
      </c>
      <c r="F1049" s="251" t="s">
        <v>491</v>
      </c>
      <c r="G1049" s="251" t="s">
        <v>537</v>
      </c>
      <c r="H1049" s="251" t="s">
        <v>538</v>
      </c>
      <c r="I1049" s="251" t="s">
        <v>739</v>
      </c>
      <c r="J1049" s="251" t="s">
        <v>540</v>
      </c>
      <c r="K1049" s="251" t="s">
        <v>740</v>
      </c>
      <c r="L1049" s="251" t="s">
        <v>542</v>
      </c>
      <c r="M1049" s="251" t="s">
        <v>543</v>
      </c>
      <c r="N1049" s="251" t="s">
        <v>544</v>
      </c>
      <c r="O1049" s="251" t="s">
        <v>686</v>
      </c>
      <c r="P1049" s="251" t="s">
        <v>741</v>
      </c>
      <c r="Q1049" s="251" t="s">
        <v>709</v>
      </c>
      <c r="R1049" s="251">
        <v>3940</v>
      </c>
      <c r="S1049" s="251" t="s">
        <v>676</v>
      </c>
      <c r="T1049" s="251" t="s">
        <v>765</v>
      </c>
      <c r="U1049" s="251" t="s">
        <v>645</v>
      </c>
      <c r="V1049" s="251" t="s">
        <v>38</v>
      </c>
      <c r="W1049" s="251" t="s">
        <v>550</v>
      </c>
      <c r="X1049" s="251" t="s">
        <v>551</v>
      </c>
      <c r="Y1049" s="251" t="s">
        <v>552</v>
      </c>
      <c r="Z1049" s="251" t="s">
        <v>564</v>
      </c>
      <c r="AA1049" s="251" t="s">
        <v>565</v>
      </c>
      <c r="AB1049" s="251" t="s">
        <v>575</v>
      </c>
      <c r="AC1049" s="251" t="s">
        <v>576</v>
      </c>
      <c r="AD1049" s="251" t="s">
        <v>577</v>
      </c>
      <c r="AE1049" s="255">
        <v>2191</v>
      </c>
      <c r="AF1049" s="251" t="str">
        <f t="shared" si="51"/>
        <v>5.</v>
      </c>
      <c r="AG1049" s="251" t="str">
        <f t="shared" si="51"/>
        <v>2.</v>
      </c>
      <c r="AH1049" s="251" t="str">
        <f t="shared" si="51"/>
        <v>3.</v>
      </c>
      <c r="AI1049" s="251" t="str">
        <f t="shared" si="50"/>
        <v>2.</v>
      </c>
      <c r="AJ1049" s="251" t="str">
        <f t="shared" si="50"/>
        <v>6.</v>
      </c>
      <c r="AK1049" s="251" t="str">
        <f t="shared" si="50"/>
        <v>3.</v>
      </c>
      <c r="AL1049" s="251" t="str">
        <f t="shared" si="50"/>
        <v>4.</v>
      </c>
      <c r="AM1049" s="251" t="str">
        <f t="shared" si="52"/>
        <v>2.3.2.6.3.4.</v>
      </c>
    </row>
    <row r="1050" spans="1:39">
      <c r="A1050" s="251">
        <v>2022</v>
      </c>
      <c r="B1050" s="251" t="s">
        <v>533</v>
      </c>
      <c r="C1050" s="251" t="s">
        <v>534</v>
      </c>
      <c r="D1050" s="251" t="s">
        <v>535</v>
      </c>
      <c r="E1050" s="251" t="s">
        <v>536</v>
      </c>
      <c r="F1050" s="251" t="s">
        <v>491</v>
      </c>
      <c r="G1050" s="251" t="s">
        <v>537</v>
      </c>
      <c r="H1050" s="251" t="s">
        <v>538</v>
      </c>
      <c r="I1050" s="251" t="s">
        <v>739</v>
      </c>
      <c r="J1050" s="251" t="s">
        <v>540</v>
      </c>
      <c r="K1050" s="251" t="s">
        <v>740</v>
      </c>
      <c r="L1050" s="251" t="s">
        <v>542</v>
      </c>
      <c r="M1050" s="251" t="s">
        <v>543</v>
      </c>
      <c r="N1050" s="251" t="s">
        <v>544</v>
      </c>
      <c r="O1050" s="251" t="s">
        <v>686</v>
      </c>
      <c r="P1050" s="251" t="s">
        <v>741</v>
      </c>
      <c r="Q1050" s="251" t="s">
        <v>709</v>
      </c>
      <c r="R1050" s="251">
        <v>3940</v>
      </c>
      <c r="S1050" s="251" t="s">
        <v>676</v>
      </c>
      <c r="T1050" s="251" t="s">
        <v>765</v>
      </c>
      <c r="U1050" s="251" t="s">
        <v>645</v>
      </c>
      <c r="V1050" s="251" t="s">
        <v>38</v>
      </c>
      <c r="W1050" s="251" t="s">
        <v>550</v>
      </c>
      <c r="X1050" s="251" t="s">
        <v>551</v>
      </c>
      <c r="Y1050" s="251" t="s">
        <v>552</v>
      </c>
      <c r="Z1050" s="251" t="s">
        <v>564</v>
      </c>
      <c r="AA1050" s="251" t="s">
        <v>565</v>
      </c>
      <c r="AB1050" s="251" t="s">
        <v>578</v>
      </c>
      <c r="AC1050" s="251" t="s">
        <v>579</v>
      </c>
      <c r="AD1050" s="251" t="s">
        <v>754</v>
      </c>
      <c r="AE1050" s="255">
        <v>720</v>
      </c>
      <c r="AF1050" s="251" t="str">
        <f t="shared" si="51"/>
        <v>5.</v>
      </c>
      <c r="AG1050" s="251" t="str">
        <f t="shared" si="51"/>
        <v>2.</v>
      </c>
      <c r="AH1050" s="251" t="str">
        <f t="shared" si="51"/>
        <v>3.</v>
      </c>
      <c r="AI1050" s="251" t="str">
        <f t="shared" si="50"/>
        <v>2.</v>
      </c>
      <c r="AJ1050" s="251" t="str">
        <f t="shared" si="50"/>
        <v>7.</v>
      </c>
      <c r="AK1050" s="251" t="str">
        <f t="shared" si="50"/>
        <v>11</v>
      </c>
      <c r="AL1050" s="251" t="str">
        <f t="shared" si="50"/>
        <v>2.</v>
      </c>
      <c r="AM1050" s="251" t="str">
        <f t="shared" si="52"/>
        <v>2.3.2.7.112.</v>
      </c>
    </row>
    <row r="1051" spans="1:39">
      <c r="A1051" s="251">
        <v>2022</v>
      </c>
      <c r="B1051" s="251" t="s">
        <v>533</v>
      </c>
      <c r="C1051" s="251" t="s">
        <v>534</v>
      </c>
      <c r="D1051" s="251" t="s">
        <v>535</v>
      </c>
      <c r="E1051" s="251" t="s">
        <v>536</v>
      </c>
      <c r="F1051" s="251" t="s">
        <v>491</v>
      </c>
      <c r="G1051" s="251" t="s">
        <v>537</v>
      </c>
      <c r="H1051" s="251" t="s">
        <v>538</v>
      </c>
      <c r="I1051" s="251" t="s">
        <v>739</v>
      </c>
      <c r="J1051" s="251" t="s">
        <v>540</v>
      </c>
      <c r="K1051" s="251" t="s">
        <v>740</v>
      </c>
      <c r="L1051" s="251" t="s">
        <v>542</v>
      </c>
      <c r="M1051" s="251" t="s">
        <v>543</v>
      </c>
      <c r="N1051" s="251" t="s">
        <v>544</v>
      </c>
      <c r="O1051" s="251" t="s">
        <v>686</v>
      </c>
      <c r="P1051" s="251" t="s">
        <v>741</v>
      </c>
      <c r="Q1051" s="251" t="s">
        <v>709</v>
      </c>
      <c r="R1051" s="251">
        <v>3940</v>
      </c>
      <c r="S1051" s="251" t="s">
        <v>676</v>
      </c>
      <c r="T1051" s="251" t="s">
        <v>765</v>
      </c>
      <c r="U1051" s="251" t="s">
        <v>645</v>
      </c>
      <c r="V1051" s="251" t="s">
        <v>38</v>
      </c>
      <c r="W1051" s="251" t="s">
        <v>550</v>
      </c>
      <c r="X1051" s="251" t="s">
        <v>551</v>
      </c>
      <c r="Y1051" s="251" t="s">
        <v>552</v>
      </c>
      <c r="Z1051" s="251" t="s">
        <v>564</v>
      </c>
      <c r="AA1051" s="251" t="s">
        <v>565</v>
      </c>
      <c r="AB1051" s="251" t="s">
        <v>578</v>
      </c>
      <c r="AC1051" s="251" t="s">
        <v>579</v>
      </c>
      <c r="AD1051" s="251" t="s">
        <v>580</v>
      </c>
      <c r="AE1051" s="255">
        <v>32555</v>
      </c>
      <c r="AF1051" s="251" t="str">
        <f t="shared" si="51"/>
        <v>5.</v>
      </c>
      <c r="AG1051" s="251" t="str">
        <f t="shared" si="51"/>
        <v>2.</v>
      </c>
      <c r="AH1051" s="251" t="str">
        <f t="shared" si="51"/>
        <v>3.</v>
      </c>
      <c r="AI1051" s="251" t="str">
        <f t="shared" si="50"/>
        <v>2.</v>
      </c>
      <c r="AJ1051" s="251" t="str">
        <f t="shared" si="50"/>
        <v>7.</v>
      </c>
      <c r="AK1051" s="251" t="str">
        <f t="shared" si="50"/>
        <v>11</v>
      </c>
      <c r="AL1051" s="251" t="str">
        <f t="shared" si="50"/>
        <v>99</v>
      </c>
      <c r="AM1051" s="251" t="str">
        <f t="shared" si="52"/>
        <v>2.3.2.7.1199</v>
      </c>
    </row>
    <row r="1052" spans="1:39">
      <c r="A1052" s="251">
        <v>2022</v>
      </c>
      <c r="B1052" s="251" t="s">
        <v>533</v>
      </c>
      <c r="C1052" s="251" t="s">
        <v>534</v>
      </c>
      <c r="D1052" s="251" t="s">
        <v>535</v>
      </c>
      <c r="E1052" s="251" t="s">
        <v>536</v>
      </c>
      <c r="F1052" s="251" t="s">
        <v>491</v>
      </c>
      <c r="G1052" s="251" t="s">
        <v>537</v>
      </c>
      <c r="H1052" s="251" t="s">
        <v>538</v>
      </c>
      <c r="I1052" s="251" t="s">
        <v>739</v>
      </c>
      <c r="J1052" s="251" t="s">
        <v>540</v>
      </c>
      <c r="K1052" s="251" t="s">
        <v>740</v>
      </c>
      <c r="L1052" s="251" t="s">
        <v>542</v>
      </c>
      <c r="M1052" s="251" t="s">
        <v>543</v>
      </c>
      <c r="N1052" s="251" t="s">
        <v>544</v>
      </c>
      <c r="O1052" s="251" t="s">
        <v>686</v>
      </c>
      <c r="P1052" s="251" t="s">
        <v>741</v>
      </c>
      <c r="Q1052" s="251" t="s">
        <v>709</v>
      </c>
      <c r="R1052" s="251">
        <v>3940</v>
      </c>
      <c r="S1052" s="251" t="s">
        <v>676</v>
      </c>
      <c r="T1052" s="251" t="s">
        <v>765</v>
      </c>
      <c r="U1052" s="251" t="s">
        <v>645</v>
      </c>
      <c r="V1052" s="251" t="s">
        <v>38</v>
      </c>
      <c r="W1052" s="251" t="s">
        <v>550</v>
      </c>
      <c r="X1052" s="251" t="s">
        <v>551</v>
      </c>
      <c r="Y1052" s="251" t="s">
        <v>552</v>
      </c>
      <c r="Z1052" s="251" t="s">
        <v>564</v>
      </c>
      <c r="AA1052" s="251" t="s">
        <v>565</v>
      </c>
      <c r="AB1052" s="251" t="s">
        <v>613</v>
      </c>
      <c r="AC1052" s="251" t="s">
        <v>614</v>
      </c>
      <c r="AD1052" s="251" t="s">
        <v>614</v>
      </c>
      <c r="AE1052" s="255">
        <v>54600</v>
      </c>
      <c r="AF1052" s="251" t="str">
        <f t="shared" si="51"/>
        <v>5.</v>
      </c>
      <c r="AG1052" s="251" t="str">
        <f t="shared" si="51"/>
        <v>2.</v>
      </c>
      <c r="AH1052" s="251" t="str">
        <f t="shared" si="51"/>
        <v>3.</v>
      </c>
      <c r="AI1052" s="251" t="str">
        <f t="shared" si="50"/>
        <v>2.</v>
      </c>
      <c r="AJ1052" s="251" t="str">
        <f t="shared" si="50"/>
        <v>8.</v>
      </c>
      <c r="AK1052" s="251" t="str">
        <f t="shared" si="50"/>
        <v>1.</v>
      </c>
      <c r="AL1052" s="251" t="str">
        <f t="shared" si="50"/>
        <v>1.</v>
      </c>
      <c r="AM1052" s="251" t="str">
        <f t="shared" si="52"/>
        <v>2.3.2.8.1.1.</v>
      </c>
    </row>
    <row r="1053" spans="1:39">
      <c r="A1053" s="251">
        <v>2022</v>
      </c>
      <c r="B1053" s="251" t="s">
        <v>533</v>
      </c>
      <c r="C1053" s="251" t="s">
        <v>534</v>
      </c>
      <c r="D1053" s="251" t="s">
        <v>535</v>
      </c>
      <c r="E1053" s="251" t="s">
        <v>536</v>
      </c>
      <c r="F1053" s="251" t="s">
        <v>491</v>
      </c>
      <c r="G1053" s="251" t="s">
        <v>537</v>
      </c>
      <c r="H1053" s="251" t="s">
        <v>538</v>
      </c>
      <c r="I1053" s="251" t="s">
        <v>739</v>
      </c>
      <c r="J1053" s="251" t="s">
        <v>540</v>
      </c>
      <c r="K1053" s="251" t="s">
        <v>740</v>
      </c>
      <c r="L1053" s="251" t="s">
        <v>542</v>
      </c>
      <c r="M1053" s="251" t="s">
        <v>543</v>
      </c>
      <c r="N1053" s="251" t="s">
        <v>544</v>
      </c>
      <c r="O1053" s="251" t="s">
        <v>686</v>
      </c>
      <c r="P1053" s="251" t="s">
        <v>741</v>
      </c>
      <c r="Q1053" s="251" t="s">
        <v>709</v>
      </c>
      <c r="R1053" s="251">
        <v>3940</v>
      </c>
      <c r="S1053" s="251" t="s">
        <v>676</v>
      </c>
      <c r="T1053" s="251" t="s">
        <v>765</v>
      </c>
      <c r="U1053" s="251" t="s">
        <v>645</v>
      </c>
      <c r="V1053" s="251" t="s">
        <v>38</v>
      </c>
      <c r="W1053" s="251" t="s">
        <v>550</v>
      </c>
      <c r="X1053" s="251" t="s">
        <v>551</v>
      </c>
      <c r="Y1053" s="251" t="s">
        <v>552</v>
      </c>
      <c r="Z1053" s="251" t="s">
        <v>564</v>
      </c>
      <c r="AA1053" s="251" t="s">
        <v>565</v>
      </c>
      <c r="AB1053" s="251" t="s">
        <v>613</v>
      </c>
      <c r="AC1053" s="251" t="s">
        <v>614</v>
      </c>
      <c r="AD1053" s="251" t="s">
        <v>615</v>
      </c>
      <c r="AE1053" s="255">
        <v>6031</v>
      </c>
      <c r="AF1053" s="251" t="str">
        <f t="shared" si="51"/>
        <v>5.</v>
      </c>
      <c r="AG1053" s="251" t="str">
        <f t="shared" si="51"/>
        <v>2.</v>
      </c>
      <c r="AH1053" s="251" t="str">
        <f t="shared" si="51"/>
        <v>3.</v>
      </c>
      <c r="AI1053" s="251" t="str">
        <f t="shared" si="50"/>
        <v>2.</v>
      </c>
      <c r="AJ1053" s="251" t="str">
        <f t="shared" si="50"/>
        <v>8.</v>
      </c>
      <c r="AK1053" s="251" t="str">
        <f t="shared" si="50"/>
        <v>1.</v>
      </c>
      <c r="AL1053" s="251" t="str">
        <f t="shared" si="50"/>
        <v>2.</v>
      </c>
      <c r="AM1053" s="251" t="str">
        <f t="shared" si="52"/>
        <v>2.3.2.8.1.2.</v>
      </c>
    </row>
    <row r="1054" spans="1:39">
      <c r="A1054" s="251">
        <v>2022</v>
      </c>
      <c r="B1054" s="251" t="s">
        <v>533</v>
      </c>
      <c r="C1054" s="251" t="s">
        <v>534</v>
      </c>
      <c r="D1054" s="251" t="s">
        <v>535</v>
      </c>
      <c r="E1054" s="251" t="s">
        <v>536</v>
      </c>
      <c r="F1054" s="251" t="s">
        <v>491</v>
      </c>
      <c r="G1054" s="251" t="s">
        <v>537</v>
      </c>
      <c r="H1054" s="251" t="s">
        <v>538</v>
      </c>
      <c r="I1054" s="251" t="s">
        <v>739</v>
      </c>
      <c r="J1054" s="251" t="s">
        <v>540</v>
      </c>
      <c r="K1054" s="251" t="s">
        <v>740</v>
      </c>
      <c r="L1054" s="251" t="s">
        <v>542</v>
      </c>
      <c r="M1054" s="251" t="s">
        <v>543</v>
      </c>
      <c r="N1054" s="251" t="s">
        <v>544</v>
      </c>
      <c r="O1054" s="251" t="s">
        <v>636</v>
      </c>
      <c r="P1054" s="251" t="s">
        <v>741</v>
      </c>
      <c r="Q1054" s="251" t="s">
        <v>709</v>
      </c>
      <c r="R1054" s="251">
        <v>9530</v>
      </c>
      <c r="S1054" s="251" t="s">
        <v>766</v>
      </c>
      <c r="T1054" s="251" t="s">
        <v>767</v>
      </c>
      <c r="U1054" s="251" t="s">
        <v>645</v>
      </c>
      <c r="V1054" s="251" t="s">
        <v>38</v>
      </c>
      <c r="W1054" s="251" t="s">
        <v>550</v>
      </c>
      <c r="X1054" s="251" t="s">
        <v>551</v>
      </c>
      <c r="Y1054" s="251" t="s">
        <v>552</v>
      </c>
      <c r="Z1054" s="251" t="s">
        <v>564</v>
      </c>
      <c r="AA1054" s="251" t="s">
        <v>587</v>
      </c>
      <c r="AB1054" s="251" t="s">
        <v>633</v>
      </c>
      <c r="AC1054" s="251" t="s">
        <v>633</v>
      </c>
      <c r="AD1054" s="251" t="s">
        <v>634</v>
      </c>
      <c r="AE1054" s="255">
        <v>9400</v>
      </c>
      <c r="AF1054" s="251" t="str">
        <f t="shared" si="51"/>
        <v>5.</v>
      </c>
      <c r="AG1054" s="251" t="str">
        <f t="shared" si="51"/>
        <v>2.</v>
      </c>
      <c r="AH1054" s="251" t="str">
        <f t="shared" si="51"/>
        <v>3.</v>
      </c>
      <c r="AI1054" s="251" t="str">
        <f t="shared" si="50"/>
        <v>1.</v>
      </c>
      <c r="AJ1054" s="251" t="str">
        <f t="shared" si="50"/>
        <v>1.</v>
      </c>
      <c r="AK1054" s="251" t="str">
        <f t="shared" si="50"/>
        <v>1.</v>
      </c>
      <c r="AL1054" s="251" t="str">
        <f t="shared" si="50"/>
        <v>1.</v>
      </c>
      <c r="AM1054" s="251" t="str">
        <f t="shared" si="52"/>
        <v>2.3.1.1.1.1.</v>
      </c>
    </row>
    <row r="1055" spans="1:39">
      <c r="A1055" s="251">
        <v>2022</v>
      </c>
      <c r="B1055" s="251" t="s">
        <v>533</v>
      </c>
      <c r="C1055" s="251" t="s">
        <v>534</v>
      </c>
      <c r="D1055" s="251" t="s">
        <v>535</v>
      </c>
      <c r="E1055" s="251" t="s">
        <v>536</v>
      </c>
      <c r="F1055" s="251" t="s">
        <v>491</v>
      </c>
      <c r="G1055" s="251" t="s">
        <v>537</v>
      </c>
      <c r="H1055" s="251" t="s">
        <v>538</v>
      </c>
      <c r="I1055" s="251" t="s">
        <v>739</v>
      </c>
      <c r="J1055" s="251" t="s">
        <v>540</v>
      </c>
      <c r="K1055" s="251" t="s">
        <v>740</v>
      </c>
      <c r="L1055" s="251" t="s">
        <v>542</v>
      </c>
      <c r="M1055" s="251" t="s">
        <v>543</v>
      </c>
      <c r="N1055" s="251" t="s">
        <v>544</v>
      </c>
      <c r="O1055" s="251" t="s">
        <v>636</v>
      </c>
      <c r="P1055" s="251" t="s">
        <v>741</v>
      </c>
      <c r="Q1055" s="251" t="s">
        <v>709</v>
      </c>
      <c r="R1055" s="251">
        <v>9530</v>
      </c>
      <c r="S1055" s="251" t="s">
        <v>766</v>
      </c>
      <c r="T1055" s="251" t="s">
        <v>767</v>
      </c>
      <c r="U1055" s="251" t="s">
        <v>645</v>
      </c>
      <c r="V1055" s="251" t="s">
        <v>38</v>
      </c>
      <c r="W1055" s="251" t="s">
        <v>550</v>
      </c>
      <c r="X1055" s="251" t="s">
        <v>551</v>
      </c>
      <c r="Y1055" s="251" t="s">
        <v>552</v>
      </c>
      <c r="Z1055" s="251" t="s">
        <v>564</v>
      </c>
      <c r="AA1055" s="251" t="s">
        <v>587</v>
      </c>
      <c r="AB1055" s="251" t="s">
        <v>715</v>
      </c>
      <c r="AC1055" s="251" t="s">
        <v>716</v>
      </c>
      <c r="AD1055" s="251" t="s">
        <v>742</v>
      </c>
      <c r="AE1055" s="255">
        <v>3200</v>
      </c>
      <c r="AF1055" s="251" t="str">
        <f t="shared" si="51"/>
        <v>5.</v>
      </c>
      <c r="AG1055" s="251" t="str">
        <f t="shared" si="51"/>
        <v>2.</v>
      </c>
      <c r="AH1055" s="251" t="str">
        <f t="shared" si="51"/>
        <v>3.</v>
      </c>
      <c r="AI1055" s="251" t="str">
        <f t="shared" si="50"/>
        <v>1.</v>
      </c>
      <c r="AJ1055" s="251" t="str">
        <f t="shared" si="50"/>
        <v>11</v>
      </c>
      <c r="AK1055" s="251" t="str">
        <f t="shared" si="50"/>
        <v>1.</v>
      </c>
      <c r="AL1055" s="251" t="str">
        <f t="shared" si="50"/>
        <v>1.</v>
      </c>
      <c r="AM1055" s="251" t="str">
        <f t="shared" si="52"/>
        <v>2.3.1.111.1.</v>
      </c>
    </row>
    <row r="1056" spans="1:39">
      <c r="A1056" s="251">
        <v>2022</v>
      </c>
      <c r="B1056" s="251" t="s">
        <v>533</v>
      </c>
      <c r="C1056" s="251" t="s">
        <v>534</v>
      </c>
      <c r="D1056" s="251" t="s">
        <v>535</v>
      </c>
      <c r="E1056" s="251" t="s">
        <v>536</v>
      </c>
      <c r="F1056" s="251" t="s">
        <v>491</v>
      </c>
      <c r="G1056" s="251" t="s">
        <v>537</v>
      </c>
      <c r="H1056" s="251" t="s">
        <v>538</v>
      </c>
      <c r="I1056" s="251" t="s">
        <v>739</v>
      </c>
      <c r="J1056" s="251" t="s">
        <v>540</v>
      </c>
      <c r="K1056" s="251" t="s">
        <v>740</v>
      </c>
      <c r="L1056" s="251" t="s">
        <v>542</v>
      </c>
      <c r="M1056" s="251" t="s">
        <v>543</v>
      </c>
      <c r="N1056" s="251" t="s">
        <v>544</v>
      </c>
      <c r="O1056" s="251" t="s">
        <v>636</v>
      </c>
      <c r="P1056" s="251" t="s">
        <v>741</v>
      </c>
      <c r="Q1056" s="251" t="s">
        <v>709</v>
      </c>
      <c r="R1056" s="251">
        <v>9530</v>
      </c>
      <c r="S1056" s="251" t="s">
        <v>766</v>
      </c>
      <c r="T1056" s="251" t="s">
        <v>767</v>
      </c>
      <c r="U1056" s="251" t="s">
        <v>645</v>
      </c>
      <c r="V1056" s="251" t="s">
        <v>38</v>
      </c>
      <c r="W1056" s="251" t="s">
        <v>550</v>
      </c>
      <c r="X1056" s="251" t="s">
        <v>551</v>
      </c>
      <c r="Y1056" s="251" t="s">
        <v>552</v>
      </c>
      <c r="Z1056" s="251" t="s">
        <v>564</v>
      </c>
      <c r="AA1056" s="251" t="s">
        <v>587</v>
      </c>
      <c r="AB1056" s="251" t="s">
        <v>743</v>
      </c>
      <c r="AC1056" s="251" t="s">
        <v>744</v>
      </c>
      <c r="AD1056" s="251" t="s">
        <v>745</v>
      </c>
      <c r="AE1056" s="255">
        <v>1680</v>
      </c>
      <c r="AF1056" s="251" t="str">
        <f t="shared" si="51"/>
        <v>5.</v>
      </c>
      <c r="AG1056" s="251" t="str">
        <f t="shared" si="51"/>
        <v>2.</v>
      </c>
      <c r="AH1056" s="251" t="str">
        <f t="shared" si="51"/>
        <v>3.</v>
      </c>
      <c r="AI1056" s="251" t="str">
        <f t="shared" si="50"/>
        <v>1.</v>
      </c>
      <c r="AJ1056" s="251" t="str">
        <f t="shared" si="50"/>
        <v>2.</v>
      </c>
      <c r="AK1056" s="251" t="str">
        <f t="shared" si="50"/>
        <v>1.</v>
      </c>
      <c r="AL1056" s="251" t="str">
        <f t="shared" si="50"/>
        <v>1.</v>
      </c>
      <c r="AM1056" s="251" t="str">
        <f t="shared" si="52"/>
        <v>2.3.1.2.1.1.</v>
      </c>
    </row>
    <row r="1057" spans="1:39">
      <c r="A1057" s="251">
        <v>2022</v>
      </c>
      <c r="B1057" s="251" t="s">
        <v>533</v>
      </c>
      <c r="C1057" s="251" t="s">
        <v>534</v>
      </c>
      <c r="D1057" s="251" t="s">
        <v>535</v>
      </c>
      <c r="E1057" s="251" t="s">
        <v>536</v>
      </c>
      <c r="F1057" s="251" t="s">
        <v>491</v>
      </c>
      <c r="G1057" s="251" t="s">
        <v>537</v>
      </c>
      <c r="H1057" s="251" t="s">
        <v>538</v>
      </c>
      <c r="I1057" s="251" t="s">
        <v>739</v>
      </c>
      <c r="J1057" s="251" t="s">
        <v>540</v>
      </c>
      <c r="K1057" s="251" t="s">
        <v>740</v>
      </c>
      <c r="L1057" s="251" t="s">
        <v>542</v>
      </c>
      <c r="M1057" s="251" t="s">
        <v>543</v>
      </c>
      <c r="N1057" s="251" t="s">
        <v>544</v>
      </c>
      <c r="O1057" s="251" t="s">
        <v>636</v>
      </c>
      <c r="P1057" s="251" t="s">
        <v>741</v>
      </c>
      <c r="Q1057" s="251" t="s">
        <v>709</v>
      </c>
      <c r="R1057" s="251">
        <v>9530</v>
      </c>
      <c r="S1057" s="251" t="s">
        <v>766</v>
      </c>
      <c r="T1057" s="251" t="s">
        <v>767</v>
      </c>
      <c r="U1057" s="251" t="s">
        <v>645</v>
      </c>
      <c r="V1057" s="251" t="s">
        <v>38</v>
      </c>
      <c r="W1057" s="251" t="s">
        <v>550</v>
      </c>
      <c r="X1057" s="251" t="s">
        <v>551</v>
      </c>
      <c r="Y1057" s="251" t="s">
        <v>552</v>
      </c>
      <c r="Z1057" s="251" t="s">
        <v>564</v>
      </c>
      <c r="AA1057" s="251" t="s">
        <v>587</v>
      </c>
      <c r="AB1057" s="251" t="s">
        <v>624</v>
      </c>
      <c r="AC1057" s="251" t="s">
        <v>625</v>
      </c>
      <c r="AD1057" s="251" t="s">
        <v>626</v>
      </c>
      <c r="AE1057" s="255">
        <v>25753</v>
      </c>
      <c r="AF1057" s="251" t="str">
        <f t="shared" si="51"/>
        <v>5.</v>
      </c>
      <c r="AG1057" s="251" t="str">
        <f t="shared" si="51"/>
        <v>2.</v>
      </c>
      <c r="AH1057" s="251" t="str">
        <f t="shared" si="51"/>
        <v>3.</v>
      </c>
      <c r="AI1057" s="251" t="str">
        <f t="shared" si="51"/>
        <v>1.</v>
      </c>
      <c r="AJ1057" s="251" t="str">
        <f t="shared" si="51"/>
        <v>5.</v>
      </c>
      <c r="AK1057" s="251" t="str">
        <f t="shared" si="51"/>
        <v>1.</v>
      </c>
      <c r="AL1057" s="251" t="str">
        <f t="shared" si="51"/>
        <v>1.</v>
      </c>
      <c r="AM1057" s="251" t="str">
        <f t="shared" si="52"/>
        <v>2.3.1.5.1.1.</v>
      </c>
    </row>
    <row r="1058" spans="1:39">
      <c r="A1058" s="251">
        <v>2022</v>
      </c>
      <c r="B1058" s="251" t="s">
        <v>533</v>
      </c>
      <c r="C1058" s="251" t="s">
        <v>534</v>
      </c>
      <c r="D1058" s="251" t="s">
        <v>535</v>
      </c>
      <c r="E1058" s="251" t="s">
        <v>536</v>
      </c>
      <c r="F1058" s="251" t="s">
        <v>491</v>
      </c>
      <c r="G1058" s="251" t="s">
        <v>537</v>
      </c>
      <c r="H1058" s="251" t="s">
        <v>538</v>
      </c>
      <c r="I1058" s="251" t="s">
        <v>739</v>
      </c>
      <c r="J1058" s="251" t="s">
        <v>540</v>
      </c>
      <c r="K1058" s="251" t="s">
        <v>740</v>
      </c>
      <c r="L1058" s="251" t="s">
        <v>542</v>
      </c>
      <c r="M1058" s="251" t="s">
        <v>543</v>
      </c>
      <c r="N1058" s="251" t="s">
        <v>544</v>
      </c>
      <c r="O1058" s="251" t="s">
        <v>636</v>
      </c>
      <c r="P1058" s="251" t="s">
        <v>741</v>
      </c>
      <c r="Q1058" s="251" t="s">
        <v>709</v>
      </c>
      <c r="R1058" s="251">
        <v>9530</v>
      </c>
      <c r="S1058" s="251" t="s">
        <v>766</v>
      </c>
      <c r="T1058" s="251" t="s">
        <v>767</v>
      </c>
      <c r="U1058" s="251" t="s">
        <v>645</v>
      </c>
      <c r="V1058" s="251" t="s">
        <v>38</v>
      </c>
      <c r="W1058" s="251" t="s">
        <v>550</v>
      </c>
      <c r="X1058" s="251" t="s">
        <v>551</v>
      </c>
      <c r="Y1058" s="251" t="s">
        <v>552</v>
      </c>
      <c r="Z1058" s="251" t="s">
        <v>564</v>
      </c>
      <c r="AA1058" s="251" t="s">
        <v>587</v>
      </c>
      <c r="AB1058" s="251" t="s">
        <v>624</v>
      </c>
      <c r="AC1058" s="251" t="s">
        <v>625</v>
      </c>
      <c r="AD1058" s="251" t="s">
        <v>627</v>
      </c>
      <c r="AE1058" s="255">
        <v>29226</v>
      </c>
      <c r="AF1058" s="251" t="str">
        <f t="shared" ref="AF1058:AL1094" si="53">LEFT(X1058,2)</f>
        <v>5.</v>
      </c>
      <c r="AG1058" s="251" t="str">
        <f t="shared" si="53"/>
        <v>2.</v>
      </c>
      <c r="AH1058" s="251" t="str">
        <f t="shared" si="53"/>
        <v>3.</v>
      </c>
      <c r="AI1058" s="251" t="str">
        <f t="shared" si="53"/>
        <v>1.</v>
      </c>
      <c r="AJ1058" s="251" t="str">
        <f t="shared" si="53"/>
        <v>5.</v>
      </c>
      <c r="AK1058" s="251" t="str">
        <f t="shared" si="53"/>
        <v>1.</v>
      </c>
      <c r="AL1058" s="251" t="str">
        <f t="shared" si="53"/>
        <v>2.</v>
      </c>
      <c r="AM1058" s="251" t="str">
        <f t="shared" si="52"/>
        <v>2.3.1.5.1.2.</v>
      </c>
    </row>
    <row r="1059" spans="1:39">
      <c r="A1059" s="251">
        <v>2022</v>
      </c>
      <c r="B1059" s="251" t="s">
        <v>533</v>
      </c>
      <c r="C1059" s="251" t="s">
        <v>534</v>
      </c>
      <c r="D1059" s="251" t="s">
        <v>535</v>
      </c>
      <c r="E1059" s="251" t="s">
        <v>536</v>
      </c>
      <c r="F1059" s="251" t="s">
        <v>491</v>
      </c>
      <c r="G1059" s="251" t="s">
        <v>537</v>
      </c>
      <c r="H1059" s="251" t="s">
        <v>538</v>
      </c>
      <c r="I1059" s="251" t="s">
        <v>739</v>
      </c>
      <c r="J1059" s="251" t="s">
        <v>540</v>
      </c>
      <c r="K1059" s="251" t="s">
        <v>740</v>
      </c>
      <c r="L1059" s="251" t="s">
        <v>542</v>
      </c>
      <c r="M1059" s="251" t="s">
        <v>543</v>
      </c>
      <c r="N1059" s="251" t="s">
        <v>544</v>
      </c>
      <c r="O1059" s="251" t="s">
        <v>636</v>
      </c>
      <c r="P1059" s="251" t="s">
        <v>741</v>
      </c>
      <c r="Q1059" s="251" t="s">
        <v>709</v>
      </c>
      <c r="R1059" s="251">
        <v>9530</v>
      </c>
      <c r="S1059" s="251" t="s">
        <v>766</v>
      </c>
      <c r="T1059" s="251" t="s">
        <v>767</v>
      </c>
      <c r="U1059" s="251" t="s">
        <v>645</v>
      </c>
      <c r="V1059" s="251" t="s">
        <v>38</v>
      </c>
      <c r="W1059" s="251" t="s">
        <v>550</v>
      </c>
      <c r="X1059" s="251" t="s">
        <v>551</v>
      </c>
      <c r="Y1059" s="251" t="s">
        <v>552</v>
      </c>
      <c r="Z1059" s="251" t="s">
        <v>564</v>
      </c>
      <c r="AA1059" s="251" t="s">
        <v>587</v>
      </c>
      <c r="AB1059" s="251" t="s">
        <v>624</v>
      </c>
      <c r="AC1059" s="251" t="s">
        <v>746</v>
      </c>
      <c r="AD1059" s="251" t="s">
        <v>747</v>
      </c>
      <c r="AE1059" s="255">
        <v>15825</v>
      </c>
      <c r="AF1059" s="251" t="str">
        <f t="shared" si="53"/>
        <v>5.</v>
      </c>
      <c r="AG1059" s="251" t="str">
        <f t="shared" si="53"/>
        <v>2.</v>
      </c>
      <c r="AH1059" s="251" t="str">
        <f t="shared" si="53"/>
        <v>3.</v>
      </c>
      <c r="AI1059" s="251" t="str">
        <f t="shared" si="53"/>
        <v>1.</v>
      </c>
      <c r="AJ1059" s="251" t="str">
        <f t="shared" si="53"/>
        <v>5.</v>
      </c>
      <c r="AK1059" s="251" t="str">
        <f t="shared" si="53"/>
        <v>3.</v>
      </c>
      <c r="AL1059" s="251" t="str">
        <f t="shared" si="53"/>
        <v>1.</v>
      </c>
      <c r="AM1059" s="251" t="str">
        <f t="shared" si="52"/>
        <v>2.3.1.5.3.1.</v>
      </c>
    </row>
    <row r="1060" spans="1:39">
      <c r="A1060" s="251">
        <v>2022</v>
      </c>
      <c r="B1060" s="251" t="s">
        <v>533</v>
      </c>
      <c r="C1060" s="251" t="s">
        <v>534</v>
      </c>
      <c r="D1060" s="251" t="s">
        <v>535</v>
      </c>
      <c r="E1060" s="251" t="s">
        <v>536</v>
      </c>
      <c r="F1060" s="251" t="s">
        <v>491</v>
      </c>
      <c r="G1060" s="251" t="s">
        <v>537</v>
      </c>
      <c r="H1060" s="251" t="s">
        <v>538</v>
      </c>
      <c r="I1060" s="251" t="s">
        <v>739</v>
      </c>
      <c r="J1060" s="251" t="s">
        <v>540</v>
      </c>
      <c r="K1060" s="251" t="s">
        <v>740</v>
      </c>
      <c r="L1060" s="251" t="s">
        <v>542</v>
      </c>
      <c r="M1060" s="251" t="s">
        <v>543</v>
      </c>
      <c r="N1060" s="251" t="s">
        <v>544</v>
      </c>
      <c r="O1060" s="251" t="s">
        <v>636</v>
      </c>
      <c r="P1060" s="251" t="s">
        <v>741</v>
      </c>
      <c r="Q1060" s="251" t="s">
        <v>709</v>
      </c>
      <c r="R1060" s="251">
        <v>9530</v>
      </c>
      <c r="S1060" s="251" t="s">
        <v>766</v>
      </c>
      <c r="T1060" s="251" t="s">
        <v>767</v>
      </c>
      <c r="U1060" s="251" t="s">
        <v>645</v>
      </c>
      <c r="V1060" s="251" t="s">
        <v>38</v>
      </c>
      <c r="W1060" s="251" t="s">
        <v>550</v>
      </c>
      <c r="X1060" s="251" t="s">
        <v>551</v>
      </c>
      <c r="Y1060" s="251" t="s">
        <v>552</v>
      </c>
      <c r="Z1060" s="251" t="s">
        <v>564</v>
      </c>
      <c r="AA1060" s="251" t="s">
        <v>587</v>
      </c>
      <c r="AB1060" s="251" t="s">
        <v>624</v>
      </c>
      <c r="AC1060" s="251" t="s">
        <v>748</v>
      </c>
      <c r="AD1060" s="251" t="s">
        <v>748</v>
      </c>
      <c r="AE1060" s="255">
        <v>1516</v>
      </c>
      <c r="AF1060" s="251" t="str">
        <f t="shared" si="53"/>
        <v>5.</v>
      </c>
      <c r="AG1060" s="251" t="str">
        <f t="shared" si="53"/>
        <v>2.</v>
      </c>
      <c r="AH1060" s="251" t="str">
        <f t="shared" si="53"/>
        <v>3.</v>
      </c>
      <c r="AI1060" s="251" t="str">
        <f t="shared" si="53"/>
        <v>1.</v>
      </c>
      <c r="AJ1060" s="251" t="str">
        <f t="shared" si="53"/>
        <v>5.</v>
      </c>
      <c r="AK1060" s="251" t="str">
        <f t="shared" si="53"/>
        <v>99</v>
      </c>
      <c r="AL1060" s="251" t="str">
        <f t="shared" si="53"/>
        <v>99</v>
      </c>
      <c r="AM1060" s="251" t="str">
        <f t="shared" si="52"/>
        <v>2.3.1.5.9999</v>
      </c>
    </row>
    <row r="1061" spans="1:39">
      <c r="A1061" s="251">
        <v>2022</v>
      </c>
      <c r="B1061" s="251" t="s">
        <v>533</v>
      </c>
      <c r="C1061" s="251" t="s">
        <v>534</v>
      </c>
      <c r="D1061" s="251" t="s">
        <v>535</v>
      </c>
      <c r="E1061" s="251" t="s">
        <v>536</v>
      </c>
      <c r="F1061" s="251" t="s">
        <v>491</v>
      </c>
      <c r="G1061" s="251" t="s">
        <v>537</v>
      </c>
      <c r="H1061" s="251" t="s">
        <v>538</v>
      </c>
      <c r="I1061" s="251" t="s">
        <v>739</v>
      </c>
      <c r="J1061" s="251" t="s">
        <v>540</v>
      </c>
      <c r="K1061" s="251" t="s">
        <v>740</v>
      </c>
      <c r="L1061" s="251" t="s">
        <v>542</v>
      </c>
      <c r="M1061" s="251" t="s">
        <v>543</v>
      </c>
      <c r="N1061" s="251" t="s">
        <v>544</v>
      </c>
      <c r="O1061" s="251" t="s">
        <v>636</v>
      </c>
      <c r="P1061" s="251" t="s">
        <v>741</v>
      </c>
      <c r="Q1061" s="251" t="s">
        <v>709</v>
      </c>
      <c r="R1061" s="251">
        <v>9530</v>
      </c>
      <c r="S1061" s="251" t="s">
        <v>766</v>
      </c>
      <c r="T1061" s="251" t="s">
        <v>767</v>
      </c>
      <c r="U1061" s="251" t="s">
        <v>645</v>
      </c>
      <c r="V1061" s="251" t="s">
        <v>38</v>
      </c>
      <c r="W1061" s="251" t="s">
        <v>550</v>
      </c>
      <c r="X1061" s="251" t="s">
        <v>551</v>
      </c>
      <c r="Y1061" s="251" t="s">
        <v>552</v>
      </c>
      <c r="Z1061" s="251" t="s">
        <v>564</v>
      </c>
      <c r="AA1061" s="251" t="s">
        <v>587</v>
      </c>
      <c r="AB1061" s="251" t="s">
        <v>723</v>
      </c>
      <c r="AC1061" s="251" t="s">
        <v>626</v>
      </c>
      <c r="AD1061" s="251" t="s">
        <v>749</v>
      </c>
      <c r="AE1061" s="255">
        <v>2085</v>
      </c>
      <c r="AF1061" s="251" t="str">
        <f t="shared" si="53"/>
        <v>5.</v>
      </c>
      <c r="AG1061" s="251" t="str">
        <f t="shared" si="53"/>
        <v>2.</v>
      </c>
      <c r="AH1061" s="251" t="str">
        <f t="shared" si="53"/>
        <v>3.</v>
      </c>
      <c r="AI1061" s="251" t="str">
        <f t="shared" si="53"/>
        <v>1.</v>
      </c>
      <c r="AJ1061" s="251" t="str">
        <f t="shared" si="53"/>
        <v>6.</v>
      </c>
      <c r="AK1061" s="251" t="str">
        <f t="shared" si="53"/>
        <v>1.</v>
      </c>
      <c r="AL1061" s="251" t="str">
        <f t="shared" si="53"/>
        <v>4.</v>
      </c>
      <c r="AM1061" s="251" t="str">
        <f t="shared" si="52"/>
        <v>2.3.1.6.1.4.</v>
      </c>
    </row>
    <row r="1062" spans="1:39">
      <c r="A1062" s="251">
        <v>2022</v>
      </c>
      <c r="B1062" s="251" t="s">
        <v>533</v>
      </c>
      <c r="C1062" s="251" t="s">
        <v>534</v>
      </c>
      <c r="D1062" s="251" t="s">
        <v>535</v>
      </c>
      <c r="E1062" s="251" t="s">
        <v>536</v>
      </c>
      <c r="F1062" s="251" t="s">
        <v>491</v>
      </c>
      <c r="G1062" s="251" t="s">
        <v>537</v>
      </c>
      <c r="H1062" s="251" t="s">
        <v>538</v>
      </c>
      <c r="I1062" s="251" t="s">
        <v>739</v>
      </c>
      <c r="J1062" s="251" t="s">
        <v>540</v>
      </c>
      <c r="K1062" s="251" t="s">
        <v>740</v>
      </c>
      <c r="L1062" s="251" t="s">
        <v>542</v>
      </c>
      <c r="M1062" s="251" t="s">
        <v>543</v>
      </c>
      <c r="N1062" s="251" t="s">
        <v>544</v>
      </c>
      <c r="O1062" s="251" t="s">
        <v>636</v>
      </c>
      <c r="P1062" s="251" t="s">
        <v>741</v>
      </c>
      <c r="Q1062" s="251" t="s">
        <v>709</v>
      </c>
      <c r="R1062" s="251">
        <v>9530</v>
      </c>
      <c r="S1062" s="251" t="s">
        <v>766</v>
      </c>
      <c r="T1062" s="251" t="s">
        <v>767</v>
      </c>
      <c r="U1062" s="251" t="s">
        <v>645</v>
      </c>
      <c r="V1062" s="251" t="s">
        <v>38</v>
      </c>
      <c r="W1062" s="251" t="s">
        <v>550</v>
      </c>
      <c r="X1062" s="251" t="s">
        <v>551</v>
      </c>
      <c r="Y1062" s="251" t="s">
        <v>552</v>
      </c>
      <c r="Z1062" s="251" t="s">
        <v>564</v>
      </c>
      <c r="AA1062" s="251" t="s">
        <v>587</v>
      </c>
      <c r="AB1062" s="251" t="s">
        <v>648</v>
      </c>
      <c r="AC1062" s="251" t="s">
        <v>649</v>
      </c>
      <c r="AD1062" s="251" t="s">
        <v>650</v>
      </c>
      <c r="AE1062" s="255">
        <v>8508</v>
      </c>
      <c r="AF1062" s="251" t="str">
        <f t="shared" si="53"/>
        <v>5.</v>
      </c>
      <c r="AG1062" s="251" t="str">
        <f t="shared" si="53"/>
        <v>2.</v>
      </c>
      <c r="AH1062" s="251" t="str">
        <f t="shared" si="53"/>
        <v>3.</v>
      </c>
      <c r="AI1062" s="251" t="str">
        <f t="shared" si="53"/>
        <v>1.</v>
      </c>
      <c r="AJ1062" s="251" t="str">
        <f t="shared" si="53"/>
        <v>8.</v>
      </c>
      <c r="AK1062" s="251" t="str">
        <f t="shared" si="53"/>
        <v>2.</v>
      </c>
      <c r="AL1062" s="251" t="str">
        <f t="shared" si="53"/>
        <v>1.</v>
      </c>
      <c r="AM1062" s="251" t="str">
        <f t="shared" si="52"/>
        <v>2.3.1.8.2.1.</v>
      </c>
    </row>
    <row r="1063" spans="1:39">
      <c r="A1063" s="251">
        <v>2022</v>
      </c>
      <c r="B1063" s="251" t="s">
        <v>533</v>
      </c>
      <c r="C1063" s="251" t="s">
        <v>534</v>
      </c>
      <c r="D1063" s="251" t="s">
        <v>535</v>
      </c>
      <c r="E1063" s="251" t="s">
        <v>536</v>
      </c>
      <c r="F1063" s="251" t="s">
        <v>491</v>
      </c>
      <c r="G1063" s="251" t="s">
        <v>537</v>
      </c>
      <c r="H1063" s="251" t="s">
        <v>538</v>
      </c>
      <c r="I1063" s="251" t="s">
        <v>739</v>
      </c>
      <c r="J1063" s="251" t="s">
        <v>540</v>
      </c>
      <c r="K1063" s="251" t="s">
        <v>740</v>
      </c>
      <c r="L1063" s="251" t="s">
        <v>542</v>
      </c>
      <c r="M1063" s="251" t="s">
        <v>543</v>
      </c>
      <c r="N1063" s="251" t="s">
        <v>544</v>
      </c>
      <c r="O1063" s="251" t="s">
        <v>636</v>
      </c>
      <c r="P1063" s="251" t="s">
        <v>741</v>
      </c>
      <c r="Q1063" s="251" t="s">
        <v>709</v>
      </c>
      <c r="R1063" s="251">
        <v>9530</v>
      </c>
      <c r="S1063" s="251" t="s">
        <v>766</v>
      </c>
      <c r="T1063" s="251" t="s">
        <v>767</v>
      </c>
      <c r="U1063" s="251" t="s">
        <v>645</v>
      </c>
      <c r="V1063" s="251" t="s">
        <v>38</v>
      </c>
      <c r="W1063" s="251" t="s">
        <v>550</v>
      </c>
      <c r="X1063" s="251" t="s">
        <v>551</v>
      </c>
      <c r="Y1063" s="251" t="s">
        <v>552</v>
      </c>
      <c r="Z1063" s="251" t="s">
        <v>564</v>
      </c>
      <c r="AA1063" s="251" t="s">
        <v>587</v>
      </c>
      <c r="AB1063" s="251" t="s">
        <v>591</v>
      </c>
      <c r="AC1063" s="251" t="s">
        <v>592</v>
      </c>
      <c r="AD1063" s="251" t="s">
        <v>593</v>
      </c>
      <c r="AE1063" s="255">
        <v>6273</v>
      </c>
      <c r="AF1063" s="251" t="str">
        <f t="shared" si="53"/>
        <v>5.</v>
      </c>
      <c r="AG1063" s="251" t="str">
        <f t="shared" si="53"/>
        <v>2.</v>
      </c>
      <c r="AH1063" s="251" t="str">
        <f t="shared" si="53"/>
        <v>3.</v>
      </c>
      <c r="AI1063" s="251" t="str">
        <f t="shared" si="53"/>
        <v>1.</v>
      </c>
      <c r="AJ1063" s="251" t="str">
        <f t="shared" si="53"/>
        <v>99</v>
      </c>
      <c r="AK1063" s="251" t="str">
        <f t="shared" si="53"/>
        <v>1.</v>
      </c>
      <c r="AL1063" s="251" t="str">
        <f t="shared" si="53"/>
        <v>3.</v>
      </c>
      <c r="AM1063" s="251" t="str">
        <f t="shared" si="52"/>
        <v>2.3.1.991.3.</v>
      </c>
    </row>
    <row r="1064" spans="1:39">
      <c r="A1064" s="251">
        <v>2022</v>
      </c>
      <c r="B1064" s="251" t="s">
        <v>533</v>
      </c>
      <c r="C1064" s="251" t="s">
        <v>534</v>
      </c>
      <c r="D1064" s="251" t="s">
        <v>535</v>
      </c>
      <c r="E1064" s="251" t="s">
        <v>536</v>
      </c>
      <c r="F1064" s="251" t="s">
        <v>491</v>
      </c>
      <c r="G1064" s="251" t="s">
        <v>537</v>
      </c>
      <c r="H1064" s="251" t="s">
        <v>538</v>
      </c>
      <c r="I1064" s="251" t="s">
        <v>739</v>
      </c>
      <c r="J1064" s="251" t="s">
        <v>540</v>
      </c>
      <c r="K1064" s="251" t="s">
        <v>740</v>
      </c>
      <c r="L1064" s="251" t="s">
        <v>542</v>
      </c>
      <c r="M1064" s="251" t="s">
        <v>543</v>
      </c>
      <c r="N1064" s="251" t="s">
        <v>544</v>
      </c>
      <c r="O1064" s="251" t="s">
        <v>636</v>
      </c>
      <c r="P1064" s="251" t="s">
        <v>741</v>
      </c>
      <c r="Q1064" s="251" t="s">
        <v>709</v>
      </c>
      <c r="R1064" s="251">
        <v>9530</v>
      </c>
      <c r="S1064" s="251" t="s">
        <v>766</v>
      </c>
      <c r="T1064" s="251" t="s">
        <v>767</v>
      </c>
      <c r="U1064" s="251" t="s">
        <v>645</v>
      </c>
      <c r="V1064" s="251" t="s">
        <v>38</v>
      </c>
      <c r="W1064" s="251" t="s">
        <v>550</v>
      </c>
      <c r="X1064" s="251" t="s">
        <v>551</v>
      </c>
      <c r="Y1064" s="251" t="s">
        <v>552</v>
      </c>
      <c r="Z1064" s="251" t="s">
        <v>564</v>
      </c>
      <c r="AA1064" s="251" t="s">
        <v>587</v>
      </c>
      <c r="AB1064" s="251" t="s">
        <v>591</v>
      </c>
      <c r="AC1064" s="251" t="s">
        <v>592</v>
      </c>
      <c r="AD1064" s="251" t="s">
        <v>628</v>
      </c>
      <c r="AE1064" s="255">
        <v>1680</v>
      </c>
      <c r="AF1064" s="251" t="str">
        <f t="shared" si="53"/>
        <v>5.</v>
      </c>
      <c r="AG1064" s="251" t="str">
        <f t="shared" si="53"/>
        <v>2.</v>
      </c>
      <c r="AH1064" s="251" t="str">
        <f t="shared" si="53"/>
        <v>3.</v>
      </c>
      <c r="AI1064" s="251" t="str">
        <f t="shared" si="53"/>
        <v>1.</v>
      </c>
      <c r="AJ1064" s="251" t="str">
        <f t="shared" si="53"/>
        <v>99</v>
      </c>
      <c r="AK1064" s="251" t="str">
        <f t="shared" si="53"/>
        <v>1.</v>
      </c>
      <c r="AL1064" s="251" t="str">
        <f t="shared" si="53"/>
        <v>99</v>
      </c>
      <c r="AM1064" s="251" t="str">
        <f t="shared" si="52"/>
        <v>2.3.1.991.99</v>
      </c>
    </row>
    <row r="1065" spans="1:39">
      <c r="A1065" s="251">
        <v>2022</v>
      </c>
      <c r="B1065" s="251" t="s">
        <v>533</v>
      </c>
      <c r="C1065" s="251" t="s">
        <v>534</v>
      </c>
      <c r="D1065" s="251" t="s">
        <v>535</v>
      </c>
      <c r="E1065" s="251" t="s">
        <v>536</v>
      </c>
      <c r="F1065" s="251" t="s">
        <v>491</v>
      </c>
      <c r="G1065" s="251" t="s">
        <v>537</v>
      </c>
      <c r="H1065" s="251" t="s">
        <v>538</v>
      </c>
      <c r="I1065" s="251" t="s">
        <v>739</v>
      </c>
      <c r="J1065" s="251" t="s">
        <v>540</v>
      </c>
      <c r="K1065" s="251" t="s">
        <v>740</v>
      </c>
      <c r="L1065" s="251" t="s">
        <v>542</v>
      </c>
      <c r="M1065" s="251" t="s">
        <v>543</v>
      </c>
      <c r="N1065" s="251" t="s">
        <v>544</v>
      </c>
      <c r="O1065" s="251" t="s">
        <v>636</v>
      </c>
      <c r="P1065" s="251" t="s">
        <v>741</v>
      </c>
      <c r="Q1065" s="251" t="s">
        <v>709</v>
      </c>
      <c r="R1065" s="251">
        <v>9530</v>
      </c>
      <c r="S1065" s="251" t="s">
        <v>766</v>
      </c>
      <c r="T1065" s="251" t="s">
        <v>767</v>
      </c>
      <c r="U1065" s="251" t="s">
        <v>645</v>
      </c>
      <c r="V1065" s="251" t="s">
        <v>38</v>
      </c>
      <c r="W1065" s="251" t="s">
        <v>550</v>
      </c>
      <c r="X1065" s="251" t="s">
        <v>551</v>
      </c>
      <c r="Y1065" s="251" t="s">
        <v>552</v>
      </c>
      <c r="Z1065" s="251" t="s">
        <v>564</v>
      </c>
      <c r="AA1065" s="251" t="s">
        <v>565</v>
      </c>
      <c r="AB1065" s="251" t="s">
        <v>594</v>
      </c>
      <c r="AC1065" s="251" t="s">
        <v>595</v>
      </c>
      <c r="AD1065" s="251" t="s">
        <v>596</v>
      </c>
      <c r="AE1065" s="255">
        <v>9216</v>
      </c>
      <c r="AF1065" s="251" t="str">
        <f t="shared" si="53"/>
        <v>5.</v>
      </c>
      <c r="AG1065" s="251" t="str">
        <f t="shared" si="53"/>
        <v>2.</v>
      </c>
      <c r="AH1065" s="251" t="str">
        <f t="shared" si="53"/>
        <v>3.</v>
      </c>
      <c r="AI1065" s="251" t="str">
        <f t="shared" si="53"/>
        <v>2.</v>
      </c>
      <c r="AJ1065" s="251" t="str">
        <f t="shared" si="53"/>
        <v>1.</v>
      </c>
      <c r="AK1065" s="251" t="str">
        <f t="shared" si="53"/>
        <v>2.</v>
      </c>
      <c r="AL1065" s="251" t="str">
        <f t="shared" si="53"/>
        <v>99</v>
      </c>
      <c r="AM1065" s="251" t="str">
        <f t="shared" si="52"/>
        <v>2.3.2.1.2.99</v>
      </c>
    </row>
    <row r="1066" spans="1:39">
      <c r="A1066" s="251">
        <v>2022</v>
      </c>
      <c r="B1066" s="251" t="s">
        <v>533</v>
      </c>
      <c r="C1066" s="251" t="s">
        <v>534</v>
      </c>
      <c r="D1066" s="251" t="s">
        <v>535</v>
      </c>
      <c r="E1066" s="251" t="s">
        <v>536</v>
      </c>
      <c r="F1066" s="251" t="s">
        <v>491</v>
      </c>
      <c r="G1066" s="251" t="s">
        <v>537</v>
      </c>
      <c r="H1066" s="251" t="s">
        <v>538</v>
      </c>
      <c r="I1066" s="251" t="s">
        <v>739</v>
      </c>
      <c r="J1066" s="251" t="s">
        <v>540</v>
      </c>
      <c r="K1066" s="251" t="s">
        <v>740</v>
      </c>
      <c r="L1066" s="251" t="s">
        <v>542</v>
      </c>
      <c r="M1066" s="251" t="s">
        <v>543</v>
      </c>
      <c r="N1066" s="251" t="s">
        <v>544</v>
      </c>
      <c r="O1066" s="251" t="s">
        <v>636</v>
      </c>
      <c r="P1066" s="251" t="s">
        <v>741</v>
      </c>
      <c r="Q1066" s="251" t="s">
        <v>709</v>
      </c>
      <c r="R1066" s="251">
        <v>9530</v>
      </c>
      <c r="S1066" s="251" t="s">
        <v>766</v>
      </c>
      <c r="T1066" s="251" t="s">
        <v>767</v>
      </c>
      <c r="U1066" s="251" t="s">
        <v>645</v>
      </c>
      <c r="V1066" s="251" t="s">
        <v>38</v>
      </c>
      <c r="W1066" s="251" t="s">
        <v>550</v>
      </c>
      <c r="X1066" s="251" t="s">
        <v>551</v>
      </c>
      <c r="Y1066" s="251" t="s">
        <v>552</v>
      </c>
      <c r="Z1066" s="251" t="s">
        <v>564</v>
      </c>
      <c r="AA1066" s="251" t="s">
        <v>565</v>
      </c>
      <c r="AB1066" s="251" t="s">
        <v>566</v>
      </c>
      <c r="AC1066" s="251" t="s">
        <v>567</v>
      </c>
      <c r="AD1066" s="251" t="s">
        <v>568</v>
      </c>
      <c r="AE1066" s="255">
        <v>55920</v>
      </c>
      <c r="AF1066" s="251" t="str">
        <f t="shared" si="53"/>
        <v>5.</v>
      </c>
      <c r="AG1066" s="251" t="str">
        <f t="shared" si="53"/>
        <v>2.</v>
      </c>
      <c r="AH1066" s="251" t="str">
        <f t="shared" si="53"/>
        <v>3.</v>
      </c>
      <c r="AI1066" s="251" t="str">
        <f t="shared" si="53"/>
        <v>2.</v>
      </c>
      <c r="AJ1066" s="251" t="str">
        <f t="shared" si="53"/>
        <v>2.</v>
      </c>
      <c r="AK1066" s="251" t="str">
        <f t="shared" si="53"/>
        <v>3.</v>
      </c>
      <c r="AL1066" s="251" t="str">
        <f t="shared" si="53"/>
        <v>1.</v>
      </c>
      <c r="AM1066" s="251" t="str">
        <f t="shared" si="52"/>
        <v>2.3.2.2.3.1.</v>
      </c>
    </row>
    <row r="1067" spans="1:39">
      <c r="A1067" s="251">
        <v>2022</v>
      </c>
      <c r="B1067" s="251" t="s">
        <v>533</v>
      </c>
      <c r="C1067" s="251" t="s">
        <v>534</v>
      </c>
      <c r="D1067" s="251" t="s">
        <v>535</v>
      </c>
      <c r="E1067" s="251" t="s">
        <v>536</v>
      </c>
      <c r="F1067" s="251" t="s">
        <v>491</v>
      </c>
      <c r="G1067" s="251" t="s">
        <v>537</v>
      </c>
      <c r="H1067" s="251" t="s">
        <v>538</v>
      </c>
      <c r="I1067" s="251" t="s">
        <v>739</v>
      </c>
      <c r="J1067" s="251" t="s">
        <v>540</v>
      </c>
      <c r="K1067" s="251" t="s">
        <v>740</v>
      </c>
      <c r="L1067" s="251" t="s">
        <v>542</v>
      </c>
      <c r="M1067" s="251" t="s">
        <v>543</v>
      </c>
      <c r="N1067" s="251" t="s">
        <v>544</v>
      </c>
      <c r="O1067" s="251" t="s">
        <v>636</v>
      </c>
      <c r="P1067" s="251" t="s">
        <v>741</v>
      </c>
      <c r="Q1067" s="251" t="s">
        <v>709</v>
      </c>
      <c r="R1067" s="251">
        <v>9530</v>
      </c>
      <c r="S1067" s="251" t="s">
        <v>766</v>
      </c>
      <c r="T1067" s="251" t="s">
        <v>767</v>
      </c>
      <c r="U1067" s="251" t="s">
        <v>645</v>
      </c>
      <c r="V1067" s="251" t="s">
        <v>38</v>
      </c>
      <c r="W1067" s="251" t="s">
        <v>550</v>
      </c>
      <c r="X1067" s="251" t="s">
        <v>551</v>
      </c>
      <c r="Y1067" s="251" t="s">
        <v>552</v>
      </c>
      <c r="Z1067" s="251" t="s">
        <v>564</v>
      </c>
      <c r="AA1067" s="251" t="s">
        <v>565</v>
      </c>
      <c r="AB1067" s="251" t="s">
        <v>604</v>
      </c>
      <c r="AC1067" s="251" t="s">
        <v>750</v>
      </c>
      <c r="AD1067" s="251" t="s">
        <v>751</v>
      </c>
      <c r="AE1067" s="255">
        <v>6400</v>
      </c>
      <c r="AF1067" s="251" t="str">
        <f t="shared" si="53"/>
        <v>5.</v>
      </c>
      <c r="AG1067" s="251" t="str">
        <f t="shared" si="53"/>
        <v>2.</v>
      </c>
      <c r="AH1067" s="251" t="str">
        <f t="shared" si="53"/>
        <v>3.</v>
      </c>
      <c r="AI1067" s="251" t="str">
        <f t="shared" si="53"/>
        <v>2.</v>
      </c>
      <c r="AJ1067" s="251" t="str">
        <f t="shared" si="53"/>
        <v>4.</v>
      </c>
      <c r="AK1067" s="251" t="str">
        <f t="shared" si="53"/>
        <v>2.</v>
      </c>
      <c r="AL1067" s="251" t="str">
        <f t="shared" si="53"/>
        <v>1.</v>
      </c>
      <c r="AM1067" s="251" t="str">
        <f t="shared" si="52"/>
        <v>2.3.2.4.2.1.</v>
      </c>
    </row>
    <row r="1068" spans="1:39">
      <c r="A1068" s="251">
        <v>2022</v>
      </c>
      <c r="B1068" s="251" t="s">
        <v>533</v>
      </c>
      <c r="C1068" s="251" t="s">
        <v>534</v>
      </c>
      <c r="D1068" s="251" t="s">
        <v>535</v>
      </c>
      <c r="E1068" s="251" t="s">
        <v>536</v>
      </c>
      <c r="F1068" s="251" t="s">
        <v>491</v>
      </c>
      <c r="G1068" s="251" t="s">
        <v>537</v>
      </c>
      <c r="H1068" s="251" t="s">
        <v>538</v>
      </c>
      <c r="I1068" s="251" t="s">
        <v>739</v>
      </c>
      <c r="J1068" s="251" t="s">
        <v>540</v>
      </c>
      <c r="K1068" s="251" t="s">
        <v>740</v>
      </c>
      <c r="L1068" s="251" t="s">
        <v>542</v>
      </c>
      <c r="M1068" s="251" t="s">
        <v>543</v>
      </c>
      <c r="N1068" s="251" t="s">
        <v>544</v>
      </c>
      <c r="O1068" s="251" t="s">
        <v>636</v>
      </c>
      <c r="P1068" s="251" t="s">
        <v>741</v>
      </c>
      <c r="Q1068" s="251" t="s">
        <v>709</v>
      </c>
      <c r="R1068" s="251">
        <v>9530</v>
      </c>
      <c r="S1068" s="251" t="s">
        <v>766</v>
      </c>
      <c r="T1068" s="251" t="s">
        <v>767</v>
      </c>
      <c r="U1068" s="251" t="s">
        <v>645</v>
      </c>
      <c r="V1068" s="251" t="s">
        <v>38</v>
      </c>
      <c r="W1068" s="251" t="s">
        <v>550</v>
      </c>
      <c r="X1068" s="251" t="s">
        <v>551</v>
      </c>
      <c r="Y1068" s="251" t="s">
        <v>552</v>
      </c>
      <c r="Z1068" s="251" t="s">
        <v>564</v>
      </c>
      <c r="AA1068" s="251" t="s">
        <v>565</v>
      </c>
      <c r="AB1068" s="251" t="s">
        <v>604</v>
      </c>
      <c r="AC1068" s="251" t="s">
        <v>752</v>
      </c>
      <c r="AD1068" s="251" t="s">
        <v>753</v>
      </c>
      <c r="AE1068" s="255">
        <v>5750</v>
      </c>
      <c r="AF1068" s="251" t="str">
        <f t="shared" si="53"/>
        <v>5.</v>
      </c>
      <c r="AG1068" s="251" t="str">
        <f t="shared" si="53"/>
        <v>2.</v>
      </c>
      <c r="AH1068" s="251" t="str">
        <f t="shared" si="53"/>
        <v>3.</v>
      </c>
      <c r="AI1068" s="251" t="str">
        <f t="shared" si="53"/>
        <v>2.</v>
      </c>
      <c r="AJ1068" s="251" t="str">
        <f t="shared" si="53"/>
        <v>4.</v>
      </c>
      <c r="AK1068" s="251" t="str">
        <f t="shared" si="53"/>
        <v>6.</v>
      </c>
      <c r="AL1068" s="251" t="str">
        <f t="shared" si="53"/>
        <v>1.</v>
      </c>
      <c r="AM1068" s="251" t="str">
        <f t="shared" si="52"/>
        <v>2.3.2.4.6.1.</v>
      </c>
    </row>
    <row r="1069" spans="1:39">
      <c r="A1069" s="251">
        <v>2022</v>
      </c>
      <c r="B1069" s="251" t="s">
        <v>533</v>
      </c>
      <c r="C1069" s="251" t="s">
        <v>534</v>
      </c>
      <c r="D1069" s="251" t="s">
        <v>535</v>
      </c>
      <c r="E1069" s="251" t="s">
        <v>536</v>
      </c>
      <c r="F1069" s="251" t="s">
        <v>491</v>
      </c>
      <c r="G1069" s="251" t="s">
        <v>537</v>
      </c>
      <c r="H1069" s="251" t="s">
        <v>538</v>
      </c>
      <c r="I1069" s="251" t="s">
        <v>739</v>
      </c>
      <c r="J1069" s="251" t="s">
        <v>540</v>
      </c>
      <c r="K1069" s="251" t="s">
        <v>740</v>
      </c>
      <c r="L1069" s="251" t="s">
        <v>542</v>
      </c>
      <c r="M1069" s="251" t="s">
        <v>543</v>
      </c>
      <c r="N1069" s="251" t="s">
        <v>544</v>
      </c>
      <c r="O1069" s="251" t="s">
        <v>636</v>
      </c>
      <c r="P1069" s="251" t="s">
        <v>741</v>
      </c>
      <c r="Q1069" s="251" t="s">
        <v>709</v>
      </c>
      <c r="R1069" s="251">
        <v>9530</v>
      </c>
      <c r="S1069" s="251" t="s">
        <v>766</v>
      </c>
      <c r="T1069" s="251" t="s">
        <v>767</v>
      </c>
      <c r="U1069" s="251" t="s">
        <v>645</v>
      </c>
      <c r="V1069" s="251" t="s">
        <v>38</v>
      </c>
      <c r="W1069" s="251" t="s">
        <v>550</v>
      </c>
      <c r="X1069" s="251" t="s">
        <v>551</v>
      </c>
      <c r="Y1069" s="251" t="s">
        <v>552</v>
      </c>
      <c r="Z1069" s="251" t="s">
        <v>564</v>
      </c>
      <c r="AA1069" s="251" t="s">
        <v>565</v>
      </c>
      <c r="AB1069" s="251" t="s">
        <v>575</v>
      </c>
      <c r="AC1069" s="251" t="s">
        <v>576</v>
      </c>
      <c r="AD1069" s="251" t="s">
        <v>577</v>
      </c>
      <c r="AE1069" s="255">
        <v>5500</v>
      </c>
      <c r="AF1069" s="251" t="str">
        <f t="shared" si="53"/>
        <v>5.</v>
      </c>
      <c r="AG1069" s="251" t="str">
        <f t="shared" si="53"/>
        <v>2.</v>
      </c>
      <c r="AH1069" s="251" t="str">
        <f t="shared" si="53"/>
        <v>3.</v>
      </c>
      <c r="AI1069" s="251" t="str">
        <f t="shared" si="53"/>
        <v>2.</v>
      </c>
      <c r="AJ1069" s="251" t="str">
        <f t="shared" si="53"/>
        <v>6.</v>
      </c>
      <c r="AK1069" s="251" t="str">
        <f t="shared" si="53"/>
        <v>3.</v>
      </c>
      <c r="AL1069" s="251" t="str">
        <f t="shared" si="53"/>
        <v>4.</v>
      </c>
      <c r="AM1069" s="251" t="str">
        <f t="shared" si="52"/>
        <v>2.3.2.6.3.4.</v>
      </c>
    </row>
    <row r="1070" spans="1:39">
      <c r="A1070" s="251">
        <v>2022</v>
      </c>
      <c r="B1070" s="251" t="s">
        <v>533</v>
      </c>
      <c r="C1070" s="251" t="s">
        <v>534</v>
      </c>
      <c r="D1070" s="251" t="s">
        <v>535</v>
      </c>
      <c r="E1070" s="251" t="s">
        <v>536</v>
      </c>
      <c r="F1070" s="251" t="s">
        <v>491</v>
      </c>
      <c r="G1070" s="251" t="s">
        <v>537</v>
      </c>
      <c r="H1070" s="251" t="s">
        <v>538</v>
      </c>
      <c r="I1070" s="251" t="s">
        <v>739</v>
      </c>
      <c r="J1070" s="251" t="s">
        <v>540</v>
      </c>
      <c r="K1070" s="251" t="s">
        <v>740</v>
      </c>
      <c r="L1070" s="251" t="s">
        <v>542</v>
      </c>
      <c r="M1070" s="251" t="s">
        <v>543</v>
      </c>
      <c r="N1070" s="251" t="s">
        <v>544</v>
      </c>
      <c r="O1070" s="251" t="s">
        <v>636</v>
      </c>
      <c r="P1070" s="251" t="s">
        <v>741</v>
      </c>
      <c r="Q1070" s="251" t="s">
        <v>709</v>
      </c>
      <c r="R1070" s="251">
        <v>9530</v>
      </c>
      <c r="S1070" s="251" t="s">
        <v>766</v>
      </c>
      <c r="T1070" s="251" t="s">
        <v>767</v>
      </c>
      <c r="U1070" s="251" t="s">
        <v>645</v>
      </c>
      <c r="V1070" s="251" t="s">
        <v>38</v>
      </c>
      <c r="W1070" s="251" t="s">
        <v>550</v>
      </c>
      <c r="X1070" s="251" t="s">
        <v>551</v>
      </c>
      <c r="Y1070" s="251" t="s">
        <v>552</v>
      </c>
      <c r="Z1070" s="251" t="s">
        <v>564</v>
      </c>
      <c r="AA1070" s="251" t="s">
        <v>565</v>
      </c>
      <c r="AB1070" s="251" t="s">
        <v>578</v>
      </c>
      <c r="AC1070" s="251" t="s">
        <v>579</v>
      </c>
      <c r="AD1070" s="251" t="s">
        <v>754</v>
      </c>
      <c r="AE1070" s="255">
        <v>2160</v>
      </c>
      <c r="AF1070" s="251" t="str">
        <f t="shared" si="53"/>
        <v>5.</v>
      </c>
      <c r="AG1070" s="251" t="str">
        <f t="shared" si="53"/>
        <v>2.</v>
      </c>
      <c r="AH1070" s="251" t="str">
        <f t="shared" si="53"/>
        <v>3.</v>
      </c>
      <c r="AI1070" s="251" t="str">
        <f t="shared" si="53"/>
        <v>2.</v>
      </c>
      <c r="AJ1070" s="251" t="str">
        <f t="shared" si="53"/>
        <v>7.</v>
      </c>
      <c r="AK1070" s="251" t="str">
        <f t="shared" si="53"/>
        <v>11</v>
      </c>
      <c r="AL1070" s="251" t="str">
        <f t="shared" si="53"/>
        <v>2.</v>
      </c>
      <c r="AM1070" s="251" t="str">
        <f t="shared" si="52"/>
        <v>2.3.2.7.112.</v>
      </c>
    </row>
    <row r="1071" spans="1:39">
      <c r="A1071" s="251">
        <v>2022</v>
      </c>
      <c r="B1071" s="251" t="s">
        <v>533</v>
      </c>
      <c r="C1071" s="251" t="s">
        <v>534</v>
      </c>
      <c r="D1071" s="251" t="s">
        <v>535</v>
      </c>
      <c r="E1071" s="251" t="s">
        <v>536</v>
      </c>
      <c r="F1071" s="251" t="s">
        <v>491</v>
      </c>
      <c r="G1071" s="251" t="s">
        <v>537</v>
      </c>
      <c r="H1071" s="251" t="s">
        <v>538</v>
      </c>
      <c r="I1071" s="251" t="s">
        <v>739</v>
      </c>
      <c r="J1071" s="251" t="s">
        <v>540</v>
      </c>
      <c r="K1071" s="251" t="s">
        <v>740</v>
      </c>
      <c r="L1071" s="251" t="s">
        <v>542</v>
      </c>
      <c r="M1071" s="251" t="s">
        <v>543</v>
      </c>
      <c r="N1071" s="251" t="s">
        <v>544</v>
      </c>
      <c r="O1071" s="251" t="s">
        <v>636</v>
      </c>
      <c r="P1071" s="251" t="s">
        <v>741</v>
      </c>
      <c r="Q1071" s="251" t="s">
        <v>709</v>
      </c>
      <c r="R1071" s="251">
        <v>9530</v>
      </c>
      <c r="S1071" s="251" t="s">
        <v>766</v>
      </c>
      <c r="T1071" s="251" t="s">
        <v>767</v>
      </c>
      <c r="U1071" s="251" t="s">
        <v>645</v>
      </c>
      <c r="V1071" s="251" t="s">
        <v>38</v>
      </c>
      <c r="W1071" s="251" t="s">
        <v>550</v>
      </c>
      <c r="X1071" s="251" t="s">
        <v>551</v>
      </c>
      <c r="Y1071" s="251" t="s">
        <v>552</v>
      </c>
      <c r="Z1071" s="251" t="s">
        <v>564</v>
      </c>
      <c r="AA1071" s="251" t="s">
        <v>565</v>
      </c>
      <c r="AB1071" s="251" t="s">
        <v>578</v>
      </c>
      <c r="AC1071" s="251" t="s">
        <v>579</v>
      </c>
      <c r="AD1071" s="251" t="s">
        <v>580</v>
      </c>
      <c r="AE1071" s="255">
        <v>31693</v>
      </c>
      <c r="AF1071" s="251" t="str">
        <f t="shared" si="53"/>
        <v>5.</v>
      </c>
      <c r="AG1071" s="251" t="str">
        <f t="shared" si="53"/>
        <v>2.</v>
      </c>
      <c r="AH1071" s="251" t="str">
        <f t="shared" si="53"/>
        <v>3.</v>
      </c>
      <c r="AI1071" s="251" t="str">
        <f t="shared" si="53"/>
        <v>2.</v>
      </c>
      <c r="AJ1071" s="251" t="str">
        <f t="shared" si="53"/>
        <v>7.</v>
      </c>
      <c r="AK1071" s="251" t="str">
        <f t="shared" si="53"/>
        <v>11</v>
      </c>
      <c r="AL1071" s="251" t="str">
        <f t="shared" si="53"/>
        <v>99</v>
      </c>
      <c r="AM1071" s="251" t="str">
        <f t="shared" si="52"/>
        <v>2.3.2.7.1199</v>
      </c>
    </row>
    <row r="1072" spans="1:39">
      <c r="A1072" s="251">
        <v>2022</v>
      </c>
      <c r="B1072" s="251" t="s">
        <v>533</v>
      </c>
      <c r="C1072" s="251" t="s">
        <v>534</v>
      </c>
      <c r="D1072" s="251" t="s">
        <v>535</v>
      </c>
      <c r="E1072" s="251" t="s">
        <v>536</v>
      </c>
      <c r="F1072" s="251" t="s">
        <v>491</v>
      </c>
      <c r="G1072" s="251" t="s">
        <v>537</v>
      </c>
      <c r="H1072" s="251" t="s">
        <v>538</v>
      </c>
      <c r="I1072" s="251" t="s">
        <v>739</v>
      </c>
      <c r="J1072" s="251" t="s">
        <v>540</v>
      </c>
      <c r="K1072" s="251" t="s">
        <v>740</v>
      </c>
      <c r="L1072" s="251" t="s">
        <v>542</v>
      </c>
      <c r="M1072" s="251" t="s">
        <v>543</v>
      </c>
      <c r="N1072" s="251" t="s">
        <v>544</v>
      </c>
      <c r="O1072" s="251" t="s">
        <v>636</v>
      </c>
      <c r="P1072" s="251" t="s">
        <v>741</v>
      </c>
      <c r="Q1072" s="251" t="s">
        <v>709</v>
      </c>
      <c r="R1072" s="251">
        <v>9530</v>
      </c>
      <c r="S1072" s="251" t="s">
        <v>766</v>
      </c>
      <c r="T1072" s="251" t="s">
        <v>767</v>
      </c>
      <c r="U1072" s="251" t="s">
        <v>645</v>
      </c>
      <c r="V1072" s="251" t="s">
        <v>38</v>
      </c>
      <c r="W1072" s="251" t="s">
        <v>550</v>
      </c>
      <c r="X1072" s="251" t="s">
        <v>551</v>
      </c>
      <c r="Y1072" s="251" t="s">
        <v>552</v>
      </c>
      <c r="Z1072" s="251" t="s">
        <v>564</v>
      </c>
      <c r="AA1072" s="251" t="s">
        <v>565</v>
      </c>
      <c r="AB1072" s="251" t="s">
        <v>613</v>
      </c>
      <c r="AC1072" s="251" t="s">
        <v>614</v>
      </c>
      <c r="AD1072" s="251" t="s">
        <v>614</v>
      </c>
      <c r="AE1072" s="255">
        <v>175800</v>
      </c>
      <c r="AF1072" s="251" t="str">
        <f t="shared" si="53"/>
        <v>5.</v>
      </c>
      <c r="AG1072" s="251" t="str">
        <f t="shared" si="53"/>
        <v>2.</v>
      </c>
      <c r="AH1072" s="251" t="str">
        <f t="shared" si="53"/>
        <v>3.</v>
      </c>
      <c r="AI1072" s="251" t="str">
        <f t="shared" si="53"/>
        <v>2.</v>
      </c>
      <c r="AJ1072" s="251" t="str">
        <f t="shared" si="53"/>
        <v>8.</v>
      </c>
      <c r="AK1072" s="251" t="str">
        <f t="shared" si="53"/>
        <v>1.</v>
      </c>
      <c r="AL1072" s="251" t="str">
        <f t="shared" si="53"/>
        <v>1.</v>
      </c>
      <c r="AM1072" s="251" t="str">
        <f t="shared" si="52"/>
        <v>2.3.2.8.1.1.</v>
      </c>
    </row>
    <row r="1073" spans="1:39">
      <c r="A1073" s="251">
        <v>2022</v>
      </c>
      <c r="B1073" s="251" t="s">
        <v>533</v>
      </c>
      <c r="C1073" s="251" t="s">
        <v>534</v>
      </c>
      <c r="D1073" s="251" t="s">
        <v>535</v>
      </c>
      <c r="E1073" s="251" t="s">
        <v>536</v>
      </c>
      <c r="F1073" s="251" t="s">
        <v>491</v>
      </c>
      <c r="G1073" s="251" t="s">
        <v>537</v>
      </c>
      <c r="H1073" s="251" t="s">
        <v>538</v>
      </c>
      <c r="I1073" s="251" t="s">
        <v>739</v>
      </c>
      <c r="J1073" s="251" t="s">
        <v>540</v>
      </c>
      <c r="K1073" s="251" t="s">
        <v>740</v>
      </c>
      <c r="L1073" s="251" t="s">
        <v>542</v>
      </c>
      <c r="M1073" s="251" t="s">
        <v>543</v>
      </c>
      <c r="N1073" s="251" t="s">
        <v>544</v>
      </c>
      <c r="O1073" s="251" t="s">
        <v>636</v>
      </c>
      <c r="P1073" s="251" t="s">
        <v>741</v>
      </c>
      <c r="Q1073" s="251" t="s">
        <v>709</v>
      </c>
      <c r="R1073" s="251">
        <v>9530</v>
      </c>
      <c r="S1073" s="251" t="s">
        <v>766</v>
      </c>
      <c r="T1073" s="251" t="s">
        <v>767</v>
      </c>
      <c r="U1073" s="251" t="s">
        <v>645</v>
      </c>
      <c r="V1073" s="251" t="s">
        <v>38</v>
      </c>
      <c r="W1073" s="251" t="s">
        <v>550</v>
      </c>
      <c r="X1073" s="251" t="s">
        <v>551</v>
      </c>
      <c r="Y1073" s="251" t="s">
        <v>552</v>
      </c>
      <c r="Z1073" s="251" t="s">
        <v>564</v>
      </c>
      <c r="AA1073" s="251" t="s">
        <v>565</v>
      </c>
      <c r="AB1073" s="251" t="s">
        <v>613</v>
      </c>
      <c r="AC1073" s="251" t="s">
        <v>614</v>
      </c>
      <c r="AD1073" s="251" t="s">
        <v>615</v>
      </c>
      <c r="AE1073" s="255">
        <v>18354</v>
      </c>
      <c r="AF1073" s="251" t="str">
        <f t="shared" si="53"/>
        <v>5.</v>
      </c>
      <c r="AG1073" s="251" t="str">
        <f t="shared" si="53"/>
        <v>2.</v>
      </c>
      <c r="AH1073" s="251" t="str">
        <f t="shared" si="53"/>
        <v>3.</v>
      </c>
      <c r="AI1073" s="251" t="str">
        <f t="shared" si="53"/>
        <v>2.</v>
      </c>
      <c r="AJ1073" s="251" t="str">
        <f t="shared" si="53"/>
        <v>8.</v>
      </c>
      <c r="AK1073" s="251" t="str">
        <f t="shared" si="53"/>
        <v>1.</v>
      </c>
      <c r="AL1073" s="251" t="str">
        <f t="shared" si="53"/>
        <v>2.</v>
      </c>
      <c r="AM1073" s="251" t="str">
        <f t="shared" si="52"/>
        <v>2.3.2.8.1.2.</v>
      </c>
    </row>
    <row r="1074" spans="1:39">
      <c r="A1074" s="251">
        <v>2022</v>
      </c>
      <c r="B1074" s="251" t="s">
        <v>533</v>
      </c>
      <c r="C1074" s="251" t="s">
        <v>534</v>
      </c>
      <c r="D1074" s="251" t="s">
        <v>535</v>
      </c>
      <c r="E1074" s="251" t="s">
        <v>536</v>
      </c>
      <c r="F1074" s="251" t="s">
        <v>491</v>
      </c>
      <c r="G1074" s="251" t="s">
        <v>537</v>
      </c>
      <c r="H1074" s="251" t="s">
        <v>538</v>
      </c>
      <c r="I1074" s="251" t="s">
        <v>739</v>
      </c>
      <c r="J1074" s="251" t="s">
        <v>540</v>
      </c>
      <c r="K1074" s="251" t="s">
        <v>740</v>
      </c>
      <c r="L1074" s="251" t="s">
        <v>542</v>
      </c>
      <c r="M1074" s="251" t="s">
        <v>543</v>
      </c>
      <c r="N1074" s="251" t="s">
        <v>544</v>
      </c>
      <c r="O1074" s="251" t="s">
        <v>638</v>
      </c>
      <c r="P1074" s="251" t="s">
        <v>741</v>
      </c>
      <c r="Q1074" s="251" t="s">
        <v>709</v>
      </c>
      <c r="R1074" s="251">
        <v>4640</v>
      </c>
      <c r="S1074" s="251" t="s">
        <v>768</v>
      </c>
      <c r="T1074" s="251" t="s">
        <v>769</v>
      </c>
      <c r="U1074" s="251" t="s">
        <v>770</v>
      </c>
      <c r="V1074" s="251" t="s">
        <v>38</v>
      </c>
      <c r="W1074" s="251" t="s">
        <v>550</v>
      </c>
      <c r="X1074" s="251" t="s">
        <v>551</v>
      </c>
      <c r="Y1074" s="251" t="s">
        <v>552</v>
      </c>
      <c r="Z1074" s="251" t="s">
        <v>564</v>
      </c>
      <c r="AA1074" s="251" t="s">
        <v>587</v>
      </c>
      <c r="AB1074" s="251" t="s">
        <v>633</v>
      </c>
      <c r="AC1074" s="251" t="s">
        <v>633</v>
      </c>
      <c r="AD1074" s="251" t="s">
        <v>634</v>
      </c>
      <c r="AE1074" s="255">
        <v>5640</v>
      </c>
      <c r="AF1074" s="251" t="str">
        <f t="shared" si="53"/>
        <v>5.</v>
      </c>
      <c r="AG1074" s="251" t="str">
        <f t="shared" si="53"/>
        <v>2.</v>
      </c>
      <c r="AH1074" s="251" t="str">
        <f t="shared" si="53"/>
        <v>3.</v>
      </c>
      <c r="AI1074" s="251" t="str">
        <f t="shared" si="53"/>
        <v>1.</v>
      </c>
      <c r="AJ1074" s="251" t="str">
        <f t="shared" si="53"/>
        <v>1.</v>
      </c>
      <c r="AK1074" s="251" t="str">
        <f t="shared" si="53"/>
        <v>1.</v>
      </c>
      <c r="AL1074" s="251" t="str">
        <f t="shared" si="53"/>
        <v>1.</v>
      </c>
      <c r="AM1074" s="251" t="str">
        <f t="shared" si="52"/>
        <v>2.3.1.1.1.1.</v>
      </c>
    </row>
    <row r="1075" spans="1:39">
      <c r="A1075" s="251">
        <v>2022</v>
      </c>
      <c r="B1075" s="251" t="s">
        <v>533</v>
      </c>
      <c r="C1075" s="251" t="s">
        <v>534</v>
      </c>
      <c r="D1075" s="251" t="s">
        <v>535</v>
      </c>
      <c r="E1075" s="251" t="s">
        <v>536</v>
      </c>
      <c r="F1075" s="251" t="s">
        <v>491</v>
      </c>
      <c r="G1075" s="251" t="s">
        <v>537</v>
      </c>
      <c r="H1075" s="251" t="s">
        <v>538</v>
      </c>
      <c r="I1075" s="251" t="s">
        <v>739</v>
      </c>
      <c r="J1075" s="251" t="s">
        <v>540</v>
      </c>
      <c r="K1075" s="251" t="s">
        <v>740</v>
      </c>
      <c r="L1075" s="251" t="s">
        <v>542</v>
      </c>
      <c r="M1075" s="251" t="s">
        <v>543</v>
      </c>
      <c r="N1075" s="251" t="s">
        <v>544</v>
      </c>
      <c r="O1075" s="251" t="s">
        <v>638</v>
      </c>
      <c r="P1075" s="251" t="s">
        <v>741</v>
      </c>
      <c r="Q1075" s="251" t="s">
        <v>709</v>
      </c>
      <c r="R1075" s="251">
        <v>4640</v>
      </c>
      <c r="S1075" s="251" t="s">
        <v>768</v>
      </c>
      <c r="T1075" s="251" t="s">
        <v>769</v>
      </c>
      <c r="U1075" s="251" t="s">
        <v>770</v>
      </c>
      <c r="V1075" s="251" t="s">
        <v>38</v>
      </c>
      <c r="W1075" s="251" t="s">
        <v>550</v>
      </c>
      <c r="X1075" s="251" t="s">
        <v>551</v>
      </c>
      <c r="Y1075" s="251" t="s">
        <v>552</v>
      </c>
      <c r="Z1075" s="251" t="s">
        <v>564</v>
      </c>
      <c r="AA1075" s="251" t="s">
        <v>587</v>
      </c>
      <c r="AB1075" s="251" t="s">
        <v>715</v>
      </c>
      <c r="AC1075" s="251" t="s">
        <v>716</v>
      </c>
      <c r="AD1075" s="251" t="s">
        <v>742</v>
      </c>
      <c r="AE1075" s="255">
        <v>800</v>
      </c>
      <c r="AF1075" s="251" t="str">
        <f t="shared" si="53"/>
        <v>5.</v>
      </c>
      <c r="AG1075" s="251" t="str">
        <f t="shared" si="53"/>
        <v>2.</v>
      </c>
      <c r="AH1075" s="251" t="str">
        <f t="shared" si="53"/>
        <v>3.</v>
      </c>
      <c r="AI1075" s="251" t="str">
        <f t="shared" si="53"/>
        <v>1.</v>
      </c>
      <c r="AJ1075" s="251" t="str">
        <f t="shared" si="53"/>
        <v>11</v>
      </c>
      <c r="AK1075" s="251" t="str">
        <f t="shared" si="53"/>
        <v>1.</v>
      </c>
      <c r="AL1075" s="251" t="str">
        <f t="shared" si="53"/>
        <v>1.</v>
      </c>
      <c r="AM1075" s="251" t="str">
        <f t="shared" si="52"/>
        <v>2.3.1.111.1.</v>
      </c>
    </row>
    <row r="1076" spans="1:39">
      <c r="A1076" s="251">
        <v>2022</v>
      </c>
      <c r="B1076" s="251" t="s">
        <v>533</v>
      </c>
      <c r="C1076" s="251" t="s">
        <v>534</v>
      </c>
      <c r="D1076" s="251" t="s">
        <v>535</v>
      </c>
      <c r="E1076" s="251" t="s">
        <v>536</v>
      </c>
      <c r="F1076" s="251" t="s">
        <v>491</v>
      </c>
      <c r="G1076" s="251" t="s">
        <v>537</v>
      </c>
      <c r="H1076" s="251" t="s">
        <v>538</v>
      </c>
      <c r="I1076" s="251" t="s">
        <v>739</v>
      </c>
      <c r="J1076" s="251" t="s">
        <v>540</v>
      </c>
      <c r="K1076" s="251" t="s">
        <v>740</v>
      </c>
      <c r="L1076" s="251" t="s">
        <v>542</v>
      </c>
      <c r="M1076" s="251" t="s">
        <v>543</v>
      </c>
      <c r="N1076" s="251" t="s">
        <v>544</v>
      </c>
      <c r="O1076" s="251" t="s">
        <v>638</v>
      </c>
      <c r="P1076" s="251" t="s">
        <v>741</v>
      </c>
      <c r="Q1076" s="251" t="s">
        <v>709</v>
      </c>
      <c r="R1076" s="251">
        <v>4640</v>
      </c>
      <c r="S1076" s="251" t="s">
        <v>768</v>
      </c>
      <c r="T1076" s="251" t="s">
        <v>769</v>
      </c>
      <c r="U1076" s="251" t="s">
        <v>770</v>
      </c>
      <c r="V1076" s="251" t="s">
        <v>38</v>
      </c>
      <c r="W1076" s="251" t="s">
        <v>550</v>
      </c>
      <c r="X1076" s="251" t="s">
        <v>551</v>
      </c>
      <c r="Y1076" s="251" t="s">
        <v>552</v>
      </c>
      <c r="Z1076" s="251" t="s">
        <v>564</v>
      </c>
      <c r="AA1076" s="251" t="s">
        <v>587</v>
      </c>
      <c r="AB1076" s="251" t="s">
        <v>743</v>
      </c>
      <c r="AC1076" s="251" t="s">
        <v>744</v>
      </c>
      <c r="AD1076" s="251" t="s">
        <v>745</v>
      </c>
      <c r="AE1076" s="255">
        <v>840</v>
      </c>
      <c r="AF1076" s="251" t="str">
        <f t="shared" si="53"/>
        <v>5.</v>
      </c>
      <c r="AG1076" s="251" t="str">
        <f t="shared" si="53"/>
        <v>2.</v>
      </c>
      <c r="AH1076" s="251" t="str">
        <f t="shared" si="53"/>
        <v>3.</v>
      </c>
      <c r="AI1076" s="251" t="str">
        <f t="shared" si="53"/>
        <v>1.</v>
      </c>
      <c r="AJ1076" s="251" t="str">
        <f t="shared" si="53"/>
        <v>2.</v>
      </c>
      <c r="AK1076" s="251" t="str">
        <f t="shared" si="53"/>
        <v>1.</v>
      </c>
      <c r="AL1076" s="251" t="str">
        <f t="shared" si="53"/>
        <v>1.</v>
      </c>
      <c r="AM1076" s="251" t="str">
        <f t="shared" si="52"/>
        <v>2.3.1.2.1.1.</v>
      </c>
    </row>
    <row r="1077" spans="1:39">
      <c r="A1077" s="251">
        <v>2022</v>
      </c>
      <c r="B1077" s="251" t="s">
        <v>533</v>
      </c>
      <c r="C1077" s="251" t="s">
        <v>534</v>
      </c>
      <c r="D1077" s="251" t="s">
        <v>535</v>
      </c>
      <c r="E1077" s="251" t="s">
        <v>536</v>
      </c>
      <c r="F1077" s="251" t="s">
        <v>491</v>
      </c>
      <c r="G1077" s="251" t="s">
        <v>537</v>
      </c>
      <c r="H1077" s="251" t="s">
        <v>538</v>
      </c>
      <c r="I1077" s="251" t="s">
        <v>739</v>
      </c>
      <c r="J1077" s="251" t="s">
        <v>540</v>
      </c>
      <c r="K1077" s="251" t="s">
        <v>740</v>
      </c>
      <c r="L1077" s="251" t="s">
        <v>542</v>
      </c>
      <c r="M1077" s="251" t="s">
        <v>543</v>
      </c>
      <c r="N1077" s="251" t="s">
        <v>544</v>
      </c>
      <c r="O1077" s="251" t="s">
        <v>638</v>
      </c>
      <c r="P1077" s="251" t="s">
        <v>741</v>
      </c>
      <c r="Q1077" s="251" t="s">
        <v>709</v>
      </c>
      <c r="R1077" s="251">
        <v>4640</v>
      </c>
      <c r="S1077" s="251" t="s">
        <v>768</v>
      </c>
      <c r="T1077" s="251" t="s">
        <v>769</v>
      </c>
      <c r="U1077" s="251" t="s">
        <v>770</v>
      </c>
      <c r="V1077" s="251" t="s">
        <v>38</v>
      </c>
      <c r="W1077" s="251" t="s">
        <v>550</v>
      </c>
      <c r="X1077" s="251" t="s">
        <v>551</v>
      </c>
      <c r="Y1077" s="251" t="s">
        <v>552</v>
      </c>
      <c r="Z1077" s="251" t="s">
        <v>564</v>
      </c>
      <c r="AA1077" s="251" t="s">
        <v>587</v>
      </c>
      <c r="AB1077" s="251" t="s">
        <v>624</v>
      </c>
      <c r="AC1077" s="251" t="s">
        <v>625</v>
      </c>
      <c r="AD1077" s="251" t="s">
        <v>626</v>
      </c>
      <c r="AE1077" s="255">
        <v>12496</v>
      </c>
      <c r="AF1077" s="251" t="str">
        <f t="shared" si="53"/>
        <v>5.</v>
      </c>
      <c r="AG1077" s="251" t="str">
        <f t="shared" si="53"/>
        <v>2.</v>
      </c>
      <c r="AH1077" s="251" t="str">
        <f t="shared" si="53"/>
        <v>3.</v>
      </c>
      <c r="AI1077" s="251" t="str">
        <f t="shared" si="53"/>
        <v>1.</v>
      </c>
      <c r="AJ1077" s="251" t="str">
        <f t="shared" si="53"/>
        <v>5.</v>
      </c>
      <c r="AK1077" s="251" t="str">
        <f t="shared" si="53"/>
        <v>1.</v>
      </c>
      <c r="AL1077" s="251" t="str">
        <f t="shared" si="53"/>
        <v>1.</v>
      </c>
      <c r="AM1077" s="251" t="str">
        <f t="shared" si="52"/>
        <v>2.3.1.5.1.1.</v>
      </c>
    </row>
    <row r="1078" spans="1:39">
      <c r="A1078" s="251">
        <v>2022</v>
      </c>
      <c r="B1078" s="251" t="s">
        <v>533</v>
      </c>
      <c r="C1078" s="251" t="s">
        <v>534</v>
      </c>
      <c r="D1078" s="251" t="s">
        <v>535</v>
      </c>
      <c r="E1078" s="251" t="s">
        <v>536</v>
      </c>
      <c r="F1078" s="251" t="s">
        <v>491</v>
      </c>
      <c r="G1078" s="251" t="s">
        <v>537</v>
      </c>
      <c r="H1078" s="251" t="s">
        <v>538</v>
      </c>
      <c r="I1078" s="251" t="s">
        <v>739</v>
      </c>
      <c r="J1078" s="251" t="s">
        <v>540</v>
      </c>
      <c r="K1078" s="251" t="s">
        <v>740</v>
      </c>
      <c r="L1078" s="251" t="s">
        <v>542</v>
      </c>
      <c r="M1078" s="251" t="s">
        <v>543</v>
      </c>
      <c r="N1078" s="251" t="s">
        <v>544</v>
      </c>
      <c r="O1078" s="251" t="s">
        <v>638</v>
      </c>
      <c r="P1078" s="251" t="s">
        <v>741</v>
      </c>
      <c r="Q1078" s="251" t="s">
        <v>709</v>
      </c>
      <c r="R1078" s="251">
        <v>4640</v>
      </c>
      <c r="S1078" s="251" t="s">
        <v>768</v>
      </c>
      <c r="T1078" s="251" t="s">
        <v>769</v>
      </c>
      <c r="U1078" s="251" t="s">
        <v>770</v>
      </c>
      <c r="V1078" s="251" t="s">
        <v>38</v>
      </c>
      <c r="W1078" s="251" t="s">
        <v>550</v>
      </c>
      <c r="X1078" s="251" t="s">
        <v>551</v>
      </c>
      <c r="Y1078" s="251" t="s">
        <v>552</v>
      </c>
      <c r="Z1078" s="251" t="s">
        <v>564</v>
      </c>
      <c r="AA1078" s="251" t="s">
        <v>587</v>
      </c>
      <c r="AB1078" s="251" t="s">
        <v>624</v>
      </c>
      <c r="AC1078" s="251" t="s">
        <v>625</v>
      </c>
      <c r="AD1078" s="251" t="s">
        <v>627</v>
      </c>
      <c r="AE1078" s="255">
        <v>12578</v>
      </c>
      <c r="AF1078" s="251" t="str">
        <f t="shared" si="53"/>
        <v>5.</v>
      </c>
      <c r="AG1078" s="251" t="str">
        <f t="shared" si="53"/>
        <v>2.</v>
      </c>
      <c r="AH1078" s="251" t="str">
        <f t="shared" si="53"/>
        <v>3.</v>
      </c>
      <c r="AI1078" s="251" t="str">
        <f t="shared" si="53"/>
        <v>1.</v>
      </c>
      <c r="AJ1078" s="251" t="str">
        <f t="shared" si="53"/>
        <v>5.</v>
      </c>
      <c r="AK1078" s="251" t="str">
        <f t="shared" si="53"/>
        <v>1.</v>
      </c>
      <c r="AL1078" s="251" t="str">
        <f t="shared" si="53"/>
        <v>2.</v>
      </c>
      <c r="AM1078" s="251" t="str">
        <f t="shared" si="52"/>
        <v>2.3.1.5.1.2.</v>
      </c>
    </row>
    <row r="1079" spans="1:39">
      <c r="A1079" s="251">
        <v>2022</v>
      </c>
      <c r="B1079" s="251" t="s">
        <v>533</v>
      </c>
      <c r="C1079" s="251" t="s">
        <v>534</v>
      </c>
      <c r="D1079" s="251" t="s">
        <v>535</v>
      </c>
      <c r="E1079" s="251" t="s">
        <v>536</v>
      </c>
      <c r="F1079" s="251" t="s">
        <v>491</v>
      </c>
      <c r="G1079" s="251" t="s">
        <v>537</v>
      </c>
      <c r="H1079" s="251" t="s">
        <v>538</v>
      </c>
      <c r="I1079" s="251" t="s">
        <v>739</v>
      </c>
      <c r="J1079" s="251" t="s">
        <v>540</v>
      </c>
      <c r="K1079" s="251" t="s">
        <v>740</v>
      </c>
      <c r="L1079" s="251" t="s">
        <v>542</v>
      </c>
      <c r="M1079" s="251" t="s">
        <v>543</v>
      </c>
      <c r="N1079" s="251" t="s">
        <v>544</v>
      </c>
      <c r="O1079" s="251" t="s">
        <v>638</v>
      </c>
      <c r="P1079" s="251" t="s">
        <v>741</v>
      </c>
      <c r="Q1079" s="251" t="s">
        <v>709</v>
      </c>
      <c r="R1079" s="251">
        <v>4640</v>
      </c>
      <c r="S1079" s="251" t="s">
        <v>768</v>
      </c>
      <c r="T1079" s="251" t="s">
        <v>769</v>
      </c>
      <c r="U1079" s="251" t="s">
        <v>770</v>
      </c>
      <c r="V1079" s="251" t="s">
        <v>38</v>
      </c>
      <c r="W1079" s="251" t="s">
        <v>550</v>
      </c>
      <c r="X1079" s="251" t="s">
        <v>551</v>
      </c>
      <c r="Y1079" s="251" t="s">
        <v>552</v>
      </c>
      <c r="Z1079" s="251" t="s">
        <v>564</v>
      </c>
      <c r="AA1079" s="251" t="s">
        <v>587</v>
      </c>
      <c r="AB1079" s="251" t="s">
        <v>624</v>
      </c>
      <c r="AC1079" s="251" t="s">
        <v>746</v>
      </c>
      <c r="AD1079" s="251" t="s">
        <v>747</v>
      </c>
      <c r="AE1079" s="255">
        <v>5345</v>
      </c>
      <c r="AF1079" s="251" t="str">
        <f t="shared" si="53"/>
        <v>5.</v>
      </c>
      <c r="AG1079" s="251" t="str">
        <f t="shared" si="53"/>
        <v>2.</v>
      </c>
      <c r="AH1079" s="251" t="str">
        <f t="shared" si="53"/>
        <v>3.</v>
      </c>
      <c r="AI1079" s="251" t="str">
        <f t="shared" si="53"/>
        <v>1.</v>
      </c>
      <c r="AJ1079" s="251" t="str">
        <f t="shared" si="53"/>
        <v>5.</v>
      </c>
      <c r="AK1079" s="251" t="str">
        <f t="shared" si="53"/>
        <v>3.</v>
      </c>
      <c r="AL1079" s="251" t="str">
        <f t="shared" si="53"/>
        <v>1.</v>
      </c>
      <c r="AM1079" s="251" t="str">
        <f t="shared" si="52"/>
        <v>2.3.1.5.3.1.</v>
      </c>
    </row>
    <row r="1080" spans="1:39">
      <c r="A1080" s="251">
        <v>2022</v>
      </c>
      <c r="B1080" s="251" t="s">
        <v>533</v>
      </c>
      <c r="C1080" s="251" t="s">
        <v>534</v>
      </c>
      <c r="D1080" s="251" t="s">
        <v>535</v>
      </c>
      <c r="E1080" s="251" t="s">
        <v>536</v>
      </c>
      <c r="F1080" s="251" t="s">
        <v>491</v>
      </c>
      <c r="G1080" s="251" t="s">
        <v>537</v>
      </c>
      <c r="H1080" s="251" t="s">
        <v>538</v>
      </c>
      <c r="I1080" s="251" t="s">
        <v>739</v>
      </c>
      <c r="J1080" s="251" t="s">
        <v>540</v>
      </c>
      <c r="K1080" s="251" t="s">
        <v>740</v>
      </c>
      <c r="L1080" s="251" t="s">
        <v>542</v>
      </c>
      <c r="M1080" s="251" t="s">
        <v>543</v>
      </c>
      <c r="N1080" s="251" t="s">
        <v>544</v>
      </c>
      <c r="O1080" s="251" t="s">
        <v>638</v>
      </c>
      <c r="P1080" s="251" t="s">
        <v>741</v>
      </c>
      <c r="Q1080" s="251" t="s">
        <v>709</v>
      </c>
      <c r="R1080" s="251">
        <v>4640</v>
      </c>
      <c r="S1080" s="251" t="s">
        <v>768</v>
      </c>
      <c r="T1080" s="251" t="s">
        <v>769</v>
      </c>
      <c r="U1080" s="251" t="s">
        <v>770</v>
      </c>
      <c r="V1080" s="251" t="s">
        <v>38</v>
      </c>
      <c r="W1080" s="251" t="s">
        <v>550</v>
      </c>
      <c r="X1080" s="251" t="s">
        <v>551</v>
      </c>
      <c r="Y1080" s="251" t="s">
        <v>552</v>
      </c>
      <c r="Z1080" s="251" t="s">
        <v>564</v>
      </c>
      <c r="AA1080" s="251" t="s">
        <v>587</v>
      </c>
      <c r="AB1080" s="251" t="s">
        <v>624</v>
      </c>
      <c r="AC1080" s="251" t="s">
        <v>748</v>
      </c>
      <c r="AD1080" s="251" t="s">
        <v>748</v>
      </c>
      <c r="AE1080" s="255">
        <v>198</v>
      </c>
      <c r="AF1080" s="251" t="str">
        <f t="shared" si="53"/>
        <v>5.</v>
      </c>
      <c r="AG1080" s="251" t="str">
        <f t="shared" si="53"/>
        <v>2.</v>
      </c>
      <c r="AH1080" s="251" t="str">
        <f t="shared" si="53"/>
        <v>3.</v>
      </c>
      <c r="AI1080" s="251" t="str">
        <f t="shared" si="53"/>
        <v>1.</v>
      </c>
      <c r="AJ1080" s="251" t="str">
        <f t="shared" si="53"/>
        <v>5.</v>
      </c>
      <c r="AK1080" s="251" t="str">
        <f t="shared" si="53"/>
        <v>99</v>
      </c>
      <c r="AL1080" s="251" t="str">
        <f t="shared" si="53"/>
        <v>99</v>
      </c>
      <c r="AM1080" s="251" t="str">
        <f t="shared" si="52"/>
        <v>2.3.1.5.9999</v>
      </c>
    </row>
    <row r="1081" spans="1:39">
      <c r="A1081" s="251">
        <v>2022</v>
      </c>
      <c r="B1081" s="251" t="s">
        <v>533</v>
      </c>
      <c r="C1081" s="251" t="s">
        <v>534</v>
      </c>
      <c r="D1081" s="251" t="s">
        <v>535</v>
      </c>
      <c r="E1081" s="251" t="s">
        <v>536</v>
      </c>
      <c r="F1081" s="251" t="s">
        <v>491</v>
      </c>
      <c r="G1081" s="251" t="s">
        <v>537</v>
      </c>
      <c r="H1081" s="251" t="s">
        <v>538</v>
      </c>
      <c r="I1081" s="251" t="s">
        <v>739</v>
      </c>
      <c r="J1081" s="251" t="s">
        <v>540</v>
      </c>
      <c r="K1081" s="251" t="s">
        <v>740</v>
      </c>
      <c r="L1081" s="251" t="s">
        <v>542</v>
      </c>
      <c r="M1081" s="251" t="s">
        <v>543</v>
      </c>
      <c r="N1081" s="251" t="s">
        <v>544</v>
      </c>
      <c r="O1081" s="251" t="s">
        <v>638</v>
      </c>
      <c r="P1081" s="251" t="s">
        <v>741</v>
      </c>
      <c r="Q1081" s="251" t="s">
        <v>709</v>
      </c>
      <c r="R1081" s="251">
        <v>4640</v>
      </c>
      <c r="S1081" s="251" t="s">
        <v>768</v>
      </c>
      <c r="T1081" s="251" t="s">
        <v>769</v>
      </c>
      <c r="U1081" s="251" t="s">
        <v>770</v>
      </c>
      <c r="V1081" s="251" t="s">
        <v>38</v>
      </c>
      <c r="W1081" s="251" t="s">
        <v>550</v>
      </c>
      <c r="X1081" s="251" t="s">
        <v>551</v>
      </c>
      <c r="Y1081" s="251" t="s">
        <v>552</v>
      </c>
      <c r="Z1081" s="251" t="s">
        <v>564</v>
      </c>
      <c r="AA1081" s="251" t="s">
        <v>587</v>
      </c>
      <c r="AB1081" s="251" t="s">
        <v>723</v>
      </c>
      <c r="AC1081" s="251" t="s">
        <v>626</v>
      </c>
      <c r="AD1081" s="251" t="s">
        <v>749</v>
      </c>
      <c r="AE1081" s="255">
        <v>843</v>
      </c>
      <c r="AF1081" s="251" t="str">
        <f t="shared" si="53"/>
        <v>5.</v>
      </c>
      <c r="AG1081" s="251" t="str">
        <f t="shared" si="53"/>
        <v>2.</v>
      </c>
      <c r="AH1081" s="251" t="str">
        <f t="shared" si="53"/>
        <v>3.</v>
      </c>
      <c r="AI1081" s="251" t="str">
        <f t="shared" si="53"/>
        <v>1.</v>
      </c>
      <c r="AJ1081" s="251" t="str">
        <f t="shared" si="53"/>
        <v>6.</v>
      </c>
      <c r="AK1081" s="251" t="str">
        <f t="shared" si="53"/>
        <v>1.</v>
      </c>
      <c r="AL1081" s="251" t="str">
        <f t="shared" si="53"/>
        <v>4.</v>
      </c>
      <c r="AM1081" s="251" t="str">
        <f t="shared" si="52"/>
        <v>2.3.1.6.1.4.</v>
      </c>
    </row>
    <row r="1082" spans="1:39">
      <c r="A1082" s="251">
        <v>2022</v>
      </c>
      <c r="B1082" s="251" t="s">
        <v>533</v>
      </c>
      <c r="C1082" s="251" t="s">
        <v>534</v>
      </c>
      <c r="D1082" s="251" t="s">
        <v>535</v>
      </c>
      <c r="E1082" s="251" t="s">
        <v>536</v>
      </c>
      <c r="F1082" s="251" t="s">
        <v>491</v>
      </c>
      <c r="G1082" s="251" t="s">
        <v>537</v>
      </c>
      <c r="H1082" s="251" t="s">
        <v>538</v>
      </c>
      <c r="I1082" s="251" t="s">
        <v>739</v>
      </c>
      <c r="J1082" s="251" t="s">
        <v>540</v>
      </c>
      <c r="K1082" s="251" t="s">
        <v>740</v>
      </c>
      <c r="L1082" s="251" t="s">
        <v>542</v>
      </c>
      <c r="M1082" s="251" t="s">
        <v>543</v>
      </c>
      <c r="N1082" s="251" t="s">
        <v>544</v>
      </c>
      <c r="O1082" s="251" t="s">
        <v>638</v>
      </c>
      <c r="P1082" s="251" t="s">
        <v>741</v>
      </c>
      <c r="Q1082" s="251" t="s">
        <v>709</v>
      </c>
      <c r="R1082" s="251">
        <v>4640</v>
      </c>
      <c r="S1082" s="251" t="s">
        <v>768</v>
      </c>
      <c r="T1082" s="251" t="s">
        <v>769</v>
      </c>
      <c r="U1082" s="251" t="s">
        <v>770</v>
      </c>
      <c r="V1082" s="251" t="s">
        <v>38</v>
      </c>
      <c r="W1082" s="251" t="s">
        <v>550</v>
      </c>
      <c r="X1082" s="251" t="s">
        <v>551</v>
      </c>
      <c r="Y1082" s="251" t="s">
        <v>552</v>
      </c>
      <c r="Z1082" s="251" t="s">
        <v>564</v>
      </c>
      <c r="AA1082" s="251" t="s">
        <v>587</v>
      </c>
      <c r="AB1082" s="251" t="s">
        <v>723</v>
      </c>
      <c r="AC1082" s="251" t="s">
        <v>626</v>
      </c>
      <c r="AD1082" s="251" t="s">
        <v>724</v>
      </c>
      <c r="AE1082" s="255">
        <v>360</v>
      </c>
      <c r="AF1082" s="251" t="str">
        <f t="shared" si="53"/>
        <v>5.</v>
      </c>
      <c r="AG1082" s="251" t="str">
        <f t="shared" si="53"/>
        <v>2.</v>
      </c>
      <c r="AH1082" s="251" t="str">
        <f t="shared" si="53"/>
        <v>3.</v>
      </c>
      <c r="AI1082" s="251" t="str">
        <f t="shared" si="53"/>
        <v>1.</v>
      </c>
      <c r="AJ1082" s="251" t="str">
        <f t="shared" si="53"/>
        <v>6.</v>
      </c>
      <c r="AK1082" s="251" t="str">
        <f t="shared" si="53"/>
        <v>1.</v>
      </c>
      <c r="AL1082" s="251" t="str">
        <f t="shared" si="53"/>
        <v>99</v>
      </c>
      <c r="AM1082" s="251" t="str">
        <f t="shared" si="52"/>
        <v>2.3.1.6.1.99</v>
      </c>
    </row>
    <row r="1083" spans="1:39">
      <c r="A1083" s="251">
        <v>2022</v>
      </c>
      <c r="B1083" s="251" t="s">
        <v>533</v>
      </c>
      <c r="C1083" s="251" t="s">
        <v>534</v>
      </c>
      <c r="D1083" s="251" t="s">
        <v>535</v>
      </c>
      <c r="E1083" s="251" t="s">
        <v>536</v>
      </c>
      <c r="F1083" s="251" t="s">
        <v>491</v>
      </c>
      <c r="G1083" s="251" t="s">
        <v>537</v>
      </c>
      <c r="H1083" s="251" t="s">
        <v>538</v>
      </c>
      <c r="I1083" s="251" t="s">
        <v>739</v>
      </c>
      <c r="J1083" s="251" t="s">
        <v>540</v>
      </c>
      <c r="K1083" s="251" t="s">
        <v>740</v>
      </c>
      <c r="L1083" s="251" t="s">
        <v>542</v>
      </c>
      <c r="M1083" s="251" t="s">
        <v>543</v>
      </c>
      <c r="N1083" s="251" t="s">
        <v>544</v>
      </c>
      <c r="O1083" s="251" t="s">
        <v>638</v>
      </c>
      <c r="P1083" s="251" t="s">
        <v>741</v>
      </c>
      <c r="Q1083" s="251" t="s">
        <v>709</v>
      </c>
      <c r="R1083" s="251">
        <v>4640</v>
      </c>
      <c r="S1083" s="251" t="s">
        <v>768</v>
      </c>
      <c r="T1083" s="251" t="s">
        <v>769</v>
      </c>
      <c r="U1083" s="251" t="s">
        <v>770</v>
      </c>
      <c r="V1083" s="251" t="s">
        <v>38</v>
      </c>
      <c r="W1083" s="251" t="s">
        <v>550</v>
      </c>
      <c r="X1083" s="251" t="s">
        <v>551</v>
      </c>
      <c r="Y1083" s="251" t="s">
        <v>552</v>
      </c>
      <c r="Z1083" s="251" t="s">
        <v>564</v>
      </c>
      <c r="AA1083" s="251" t="s">
        <v>587</v>
      </c>
      <c r="AB1083" s="251" t="s">
        <v>648</v>
      </c>
      <c r="AC1083" s="251" t="s">
        <v>649</v>
      </c>
      <c r="AD1083" s="251" t="s">
        <v>650</v>
      </c>
      <c r="AE1083" s="255">
        <v>1068</v>
      </c>
      <c r="AF1083" s="251" t="str">
        <f t="shared" si="53"/>
        <v>5.</v>
      </c>
      <c r="AG1083" s="251" t="str">
        <f t="shared" si="53"/>
        <v>2.</v>
      </c>
      <c r="AH1083" s="251" t="str">
        <f t="shared" si="53"/>
        <v>3.</v>
      </c>
      <c r="AI1083" s="251" t="str">
        <f t="shared" si="53"/>
        <v>1.</v>
      </c>
      <c r="AJ1083" s="251" t="str">
        <f t="shared" si="53"/>
        <v>8.</v>
      </c>
      <c r="AK1083" s="251" t="str">
        <f t="shared" si="53"/>
        <v>2.</v>
      </c>
      <c r="AL1083" s="251" t="str">
        <f t="shared" si="53"/>
        <v>1.</v>
      </c>
      <c r="AM1083" s="251" t="str">
        <f t="shared" si="52"/>
        <v>2.3.1.8.2.1.</v>
      </c>
    </row>
    <row r="1084" spans="1:39">
      <c r="A1084" s="251">
        <v>2022</v>
      </c>
      <c r="B1084" s="251" t="s">
        <v>533</v>
      </c>
      <c r="C1084" s="251" t="s">
        <v>534</v>
      </c>
      <c r="D1084" s="251" t="s">
        <v>535</v>
      </c>
      <c r="E1084" s="251" t="s">
        <v>536</v>
      </c>
      <c r="F1084" s="251" t="s">
        <v>491</v>
      </c>
      <c r="G1084" s="251" t="s">
        <v>537</v>
      </c>
      <c r="H1084" s="251" t="s">
        <v>538</v>
      </c>
      <c r="I1084" s="251" t="s">
        <v>739</v>
      </c>
      <c r="J1084" s="251" t="s">
        <v>540</v>
      </c>
      <c r="K1084" s="251" t="s">
        <v>740</v>
      </c>
      <c r="L1084" s="251" t="s">
        <v>542</v>
      </c>
      <c r="M1084" s="251" t="s">
        <v>543</v>
      </c>
      <c r="N1084" s="251" t="s">
        <v>544</v>
      </c>
      <c r="O1084" s="251" t="s">
        <v>638</v>
      </c>
      <c r="P1084" s="251" t="s">
        <v>741</v>
      </c>
      <c r="Q1084" s="251" t="s">
        <v>709</v>
      </c>
      <c r="R1084" s="251">
        <v>4640</v>
      </c>
      <c r="S1084" s="251" t="s">
        <v>768</v>
      </c>
      <c r="T1084" s="251" t="s">
        <v>769</v>
      </c>
      <c r="U1084" s="251" t="s">
        <v>770</v>
      </c>
      <c r="V1084" s="251" t="s">
        <v>38</v>
      </c>
      <c r="W1084" s="251" t="s">
        <v>550</v>
      </c>
      <c r="X1084" s="251" t="s">
        <v>551</v>
      </c>
      <c r="Y1084" s="251" t="s">
        <v>552</v>
      </c>
      <c r="Z1084" s="251" t="s">
        <v>564</v>
      </c>
      <c r="AA1084" s="251" t="s">
        <v>587</v>
      </c>
      <c r="AB1084" s="251" t="s">
        <v>591</v>
      </c>
      <c r="AC1084" s="251" t="s">
        <v>592</v>
      </c>
      <c r="AD1084" s="251" t="s">
        <v>593</v>
      </c>
      <c r="AE1084" s="255">
        <v>4763</v>
      </c>
      <c r="AF1084" s="251" t="str">
        <f t="shared" si="53"/>
        <v>5.</v>
      </c>
      <c r="AG1084" s="251" t="str">
        <f t="shared" si="53"/>
        <v>2.</v>
      </c>
      <c r="AH1084" s="251" t="str">
        <f t="shared" si="53"/>
        <v>3.</v>
      </c>
      <c r="AI1084" s="251" t="str">
        <f t="shared" si="53"/>
        <v>1.</v>
      </c>
      <c r="AJ1084" s="251" t="str">
        <f t="shared" si="53"/>
        <v>99</v>
      </c>
      <c r="AK1084" s="251" t="str">
        <f t="shared" si="53"/>
        <v>1.</v>
      </c>
      <c r="AL1084" s="251" t="str">
        <f t="shared" si="53"/>
        <v>3.</v>
      </c>
      <c r="AM1084" s="251" t="str">
        <f t="shared" si="52"/>
        <v>2.3.1.991.3.</v>
      </c>
    </row>
    <row r="1085" spans="1:39">
      <c r="A1085" s="251">
        <v>2022</v>
      </c>
      <c r="B1085" s="251" t="s">
        <v>533</v>
      </c>
      <c r="C1085" s="251" t="s">
        <v>534</v>
      </c>
      <c r="D1085" s="251" t="s">
        <v>535</v>
      </c>
      <c r="E1085" s="251" t="s">
        <v>536</v>
      </c>
      <c r="F1085" s="251" t="s">
        <v>491</v>
      </c>
      <c r="G1085" s="251" t="s">
        <v>537</v>
      </c>
      <c r="H1085" s="251" t="s">
        <v>538</v>
      </c>
      <c r="I1085" s="251" t="s">
        <v>739</v>
      </c>
      <c r="J1085" s="251" t="s">
        <v>540</v>
      </c>
      <c r="K1085" s="251" t="s">
        <v>740</v>
      </c>
      <c r="L1085" s="251" t="s">
        <v>542</v>
      </c>
      <c r="M1085" s="251" t="s">
        <v>543</v>
      </c>
      <c r="N1085" s="251" t="s">
        <v>544</v>
      </c>
      <c r="O1085" s="251" t="s">
        <v>638</v>
      </c>
      <c r="P1085" s="251" t="s">
        <v>741</v>
      </c>
      <c r="Q1085" s="251" t="s">
        <v>709</v>
      </c>
      <c r="R1085" s="251">
        <v>4640</v>
      </c>
      <c r="S1085" s="251" t="s">
        <v>768</v>
      </c>
      <c r="T1085" s="251" t="s">
        <v>769</v>
      </c>
      <c r="U1085" s="251" t="s">
        <v>770</v>
      </c>
      <c r="V1085" s="251" t="s">
        <v>38</v>
      </c>
      <c r="W1085" s="251" t="s">
        <v>550</v>
      </c>
      <c r="X1085" s="251" t="s">
        <v>551</v>
      </c>
      <c r="Y1085" s="251" t="s">
        <v>552</v>
      </c>
      <c r="Z1085" s="251" t="s">
        <v>564</v>
      </c>
      <c r="AA1085" s="251" t="s">
        <v>587</v>
      </c>
      <c r="AB1085" s="251" t="s">
        <v>591</v>
      </c>
      <c r="AC1085" s="251" t="s">
        <v>592</v>
      </c>
      <c r="AD1085" s="251" t="s">
        <v>628</v>
      </c>
      <c r="AE1085" s="255">
        <v>735</v>
      </c>
      <c r="AF1085" s="251" t="str">
        <f t="shared" si="53"/>
        <v>5.</v>
      </c>
      <c r="AG1085" s="251" t="str">
        <f t="shared" si="53"/>
        <v>2.</v>
      </c>
      <c r="AH1085" s="251" t="str">
        <f t="shared" si="53"/>
        <v>3.</v>
      </c>
      <c r="AI1085" s="251" t="str">
        <f t="shared" si="53"/>
        <v>1.</v>
      </c>
      <c r="AJ1085" s="251" t="str">
        <f t="shared" si="53"/>
        <v>99</v>
      </c>
      <c r="AK1085" s="251" t="str">
        <f t="shared" si="53"/>
        <v>1.</v>
      </c>
      <c r="AL1085" s="251" t="str">
        <f t="shared" si="53"/>
        <v>99</v>
      </c>
      <c r="AM1085" s="251" t="str">
        <f t="shared" si="52"/>
        <v>2.3.1.991.99</v>
      </c>
    </row>
    <row r="1086" spans="1:39">
      <c r="A1086" s="251">
        <v>2022</v>
      </c>
      <c r="B1086" s="251" t="s">
        <v>533</v>
      </c>
      <c r="C1086" s="251" t="s">
        <v>534</v>
      </c>
      <c r="D1086" s="251" t="s">
        <v>535</v>
      </c>
      <c r="E1086" s="251" t="s">
        <v>536</v>
      </c>
      <c r="F1086" s="251" t="s">
        <v>491</v>
      </c>
      <c r="G1086" s="251" t="s">
        <v>537</v>
      </c>
      <c r="H1086" s="251" t="s">
        <v>538</v>
      </c>
      <c r="I1086" s="251" t="s">
        <v>739</v>
      </c>
      <c r="J1086" s="251" t="s">
        <v>540</v>
      </c>
      <c r="K1086" s="251" t="s">
        <v>740</v>
      </c>
      <c r="L1086" s="251" t="s">
        <v>542</v>
      </c>
      <c r="M1086" s="251" t="s">
        <v>543</v>
      </c>
      <c r="N1086" s="251" t="s">
        <v>544</v>
      </c>
      <c r="O1086" s="251" t="s">
        <v>638</v>
      </c>
      <c r="P1086" s="251" t="s">
        <v>741</v>
      </c>
      <c r="Q1086" s="251" t="s">
        <v>709</v>
      </c>
      <c r="R1086" s="251">
        <v>4640</v>
      </c>
      <c r="S1086" s="251" t="s">
        <v>768</v>
      </c>
      <c r="T1086" s="251" t="s">
        <v>769</v>
      </c>
      <c r="U1086" s="251" t="s">
        <v>770</v>
      </c>
      <c r="V1086" s="251" t="s">
        <v>38</v>
      </c>
      <c r="W1086" s="251" t="s">
        <v>550</v>
      </c>
      <c r="X1086" s="251" t="s">
        <v>551</v>
      </c>
      <c r="Y1086" s="251" t="s">
        <v>552</v>
      </c>
      <c r="Z1086" s="251" t="s">
        <v>564</v>
      </c>
      <c r="AA1086" s="251" t="s">
        <v>565</v>
      </c>
      <c r="AB1086" s="251" t="s">
        <v>594</v>
      </c>
      <c r="AC1086" s="251" t="s">
        <v>595</v>
      </c>
      <c r="AD1086" s="251" t="s">
        <v>596</v>
      </c>
      <c r="AE1086" s="255">
        <v>11998</v>
      </c>
      <c r="AF1086" s="251" t="str">
        <f t="shared" si="53"/>
        <v>5.</v>
      </c>
      <c r="AG1086" s="251" t="str">
        <f t="shared" si="53"/>
        <v>2.</v>
      </c>
      <c r="AH1086" s="251" t="str">
        <f t="shared" si="53"/>
        <v>3.</v>
      </c>
      <c r="AI1086" s="251" t="str">
        <f t="shared" si="53"/>
        <v>2.</v>
      </c>
      <c r="AJ1086" s="251" t="str">
        <f t="shared" si="53"/>
        <v>1.</v>
      </c>
      <c r="AK1086" s="251" t="str">
        <f t="shared" si="53"/>
        <v>2.</v>
      </c>
      <c r="AL1086" s="251" t="str">
        <f t="shared" si="53"/>
        <v>99</v>
      </c>
      <c r="AM1086" s="251" t="str">
        <f t="shared" si="52"/>
        <v>2.3.2.1.2.99</v>
      </c>
    </row>
    <row r="1087" spans="1:39">
      <c r="A1087" s="251">
        <v>2022</v>
      </c>
      <c r="B1087" s="251" t="s">
        <v>533</v>
      </c>
      <c r="C1087" s="251" t="s">
        <v>534</v>
      </c>
      <c r="D1087" s="251" t="s">
        <v>535</v>
      </c>
      <c r="E1087" s="251" t="s">
        <v>536</v>
      </c>
      <c r="F1087" s="251" t="s">
        <v>491</v>
      </c>
      <c r="G1087" s="251" t="s">
        <v>537</v>
      </c>
      <c r="H1087" s="251" t="s">
        <v>538</v>
      </c>
      <c r="I1087" s="251" t="s">
        <v>739</v>
      </c>
      <c r="J1087" s="251" t="s">
        <v>540</v>
      </c>
      <c r="K1087" s="251" t="s">
        <v>740</v>
      </c>
      <c r="L1087" s="251" t="s">
        <v>542</v>
      </c>
      <c r="M1087" s="251" t="s">
        <v>543</v>
      </c>
      <c r="N1087" s="251" t="s">
        <v>544</v>
      </c>
      <c r="O1087" s="251" t="s">
        <v>638</v>
      </c>
      <c r="P1087" s="251" t="s">
        <v>741</v>
      </c>
      <c r="Q1087" s="251" t="s">
        <v>709</v>
      </c>
      <c r="R1087" s="251">
        <v>4640</v>
      </c>
      <c r="S1087" s="251" t="s">
        <v>768</v>
      </c>
      <c r="T1087" s="251" t="s">
        <v>769</v>
      </c>
      <c r="U1087" s="251" t="s">
        <v>770</v>
      </c>
      <c r="V1087" s="251" t="s">
        <v>38</v>
      </c>
      <c r="W1087" s="251" t="s">
        <v>550</v>
      </c>
      <c r="X1087" s="251" t="s">
        <v>551</v>
      </c>
      <c r="Y1087" s="251" t="s">
        <v>552</v>
      </c>
      <c r="Z1087" s="251" t="s">
        <v>564</v>
      </c>
      <c r="AA1087" s="251" t="s">
        <v>565</v>
      </c>
      <c r="AB1087" s="251" t="s">
        <v>566</v>
      </c>
      <c r="AC1087" s="251" t="s">
        <v>567</v>
      </c>
      <c r="AD1087" s="251" t="s">
        <v>568</v>
      </c>
      <c r="AE1087" s="255">
        <v>10320</v>
      </c>
      <c r="AF1087" s="251" t="str">
        <f t="shared" si="53"/>
        <v>5.</v>
      </c>
      <c r="AG1087" s="251" t="str">
        <f t="shared" si="53"/>
        <v>2.</v>
      </c>
      <c r="AH1087" s="251" t="str">
        <f t="shared" si="53"/>
        <v>3.</v>
      </c>
      <c r="AI1087" s="251" t="str">
        <f t="shared" si="53"/>
        <v>2.</v>
      </c>
      <c r="AJ1087" s="251" t="str">
        <f t="shared" si="53"/>
        <v>2.</v>
      </c>
      <c r="AK1087" s="251" t="str">
        <f t="shared" si="53"/>
        <v>3.</v>
      </c>
      <c r="AL1087" s="251" t="str">
        <f t="shared" si="53"/>
        <v>1.</v>
      </c>
      <c r="AM1087" s="251" t="str">
        <f t="shared" si="52"/>
        <v>2.3.2.2.3.1.</v>
      </c>
    </row>
    <row r="1088" spans="1:39">
      <c r="A1088" s="251">
        <v>2022</v>
      </c>
      <c r="B1088" s="251" t="s">
        <v>533</v>
      </c>
      <c r="C1088" s="251" t="s">
        <v>534</v>
      </c>
      <c r="D1088" s="251" t="s">
        <v>535</v>
      </c>
      <c r="E1088" s="251" t="s">
        <v>536</v>
      </c>
      <c r="F1088" s="251" t="s">
        <v>491</v>
      </c>
      <c r="G1088" s="251" t="s">
        <v>537</v>
      </c>
      <c r="H1088" s="251" t="s">
        <v>538</v>
      </c>
      <c r="I1088" s="251" t="s">
        <v>739</v>
      </c>
      <c r="J1088" s="251" t="s">
        <v>540</v>
      </c>
      <c r="K1088" s="251" t="s">
        <v>740</v>
      </c>
      <c r="L1088" s="251" t="s">
        <v>542</v>
      </c>
      <c r="M1088" s="251" t="s">
        <v>543</v>
      </c>
      <c r="N1088" s="251" t="s">
        <v>544</v>
      </c>
      <c r="O1088" s="251" t="s">
        <v>638</v>
      </c>
      <c r="P1088" s="251" t="s">
        <v>741</v>
      </c>
      <c r="Q1088" s="251" t="s">
        <v>709</v>
      </c>
      <c r="R1088" s="251">
        <v>4640</v>
      </c>
      <c r="S1088" s="251" t="s">
        <v>768</v>
      </c>
      <c r="T1088" s="251" t="s">
        <v>769</v>
      </c>
      <c r="U1088" s="251" t="s">
        <v>770</v>
      </c>
      <c r="V1088" s="251" t="s">
        <v>38</v>
      </c>
      <c r="W1088" s="251" t="s">
        <v>550</v>
      </c>
      <c r="X1088" s="251" t="s">
        <v>551</v>
      </c>
      <c r="Y1088" s="251" t="s">
        <v>552</v>
      </c>
      <c r="Z1088" s="251" t="s">
        <v>564</v>
      </c>
      <c r="AA1088" s="251" t="s">
        <v>565</v>
      </c>
      <c r="AB1088" s="251" t="s">
        <v>604</v>
      </c>
      <c r="AC1088" s="251" t="s">
        <v>750</v>
      </c>
      <c r="AD1088" s="251" t="s">
        <v>751</v>
      </c>
      <c r="AE1088" s="255">
        <v>1600</v>
      </c>
      <c r="AF1088" s="251" t="str">
        <f t="shared" si="53"/>
        <v>5.</v>
      </c>
      <c r="AG1088" s="251" t="str">
        <f t="shared" si="53"/>
        <v>2.</v>
      </c>
      <c r="AH1088" s="251" t="str">
        <f t="shared" si="53"/>
        <v>3.</v>
      </c>
      <c r="AI1088" s="251" t="str">
        <f t="shared" si="53"/>
        <v>2.</v>
      </c>
      <c r="AJ1088" s="251" t="str">
        <f t="shared" si="53"/>
        <v>4.</v>
      </c>
      <c r="AK1088" s="251" t="str">
        <f t="shared" si="53"/>
        <v>2.</v>
      </c>
      <c r="AL1088" s="251" t="str">
        <f t="shared" si="53"/>
        <v>1.</v>
      </c>
      <c r="AM1088" s="251" t="str">
        <f t="shared" si="52"/>
        <v>2.3.2.4.2.1.</v>
      </c>
    </row>
    <row r="1089" spans="1:39">
      <c r="A1089" s="251">
        <v>2022</v>
      </c>
      <c r="B1089" s="251" t="s">
        <v>533</v>
      </c>
      <c r="C1089" s="251" t="s">
        <v>534</v>
      </c>
      <c r="D1089" s="251" t="s">
        <v>535</v>
      </c>
      <c r="E1089" s="251" t="s">
        <v>536</v>
      </c>
      <c r="F1089" s="251" t="s">
        <v>491</v>
      </c>
      <c r="G1089" s="251" t="s">
        <v>537</v>
      </c>
      <c r="H1089" s="251" t="s">
        <v>538</v>
      </c>
      <c r="I1089" s="251" t="s">
        <v>739</v>
      </c>
      <c r="J1089" s="251" t="s">
        <v>540</v>
      </c>
      <c r="K1089" s="251" t="s">
        <v>740</v>
      </c>
      <c r="L1089" s="251" t="s">
        <v>542</v>
      </c>
      <c r="M1089" s="251" t="s">
        <v>543</v>
      </c>
      <c r="N1089" s="251" t="s">
        <v>544</v>
      </c>
      <c r="O1089" s="251" t="s">
        <v>638</v>
      </c>
      <c r="P1089" s="251" t="s">
        <v>741</v>
      </c>
      <c r="Q1089" s="251" t="s">
        <v>709</v>
      </c>
      <c r="R1089" s="251">
        <v>4640</v>
      </c>
      <c r="S1089" s="251" t="s">
        <v>768</v>
      </c>
      <c r="T1089" s="251" t="s">
        <v>769</v>
      </c>
      <c r="U1089" s="251" t="s">
        <v>770</v>
      </c>
      <c r="V1089" s="251" t="s">
        <v>38</v>
      </c>
      <c r="W1089" s="251" t="s">
        <v>550</v>
      </c>
      <c r="X1089" s="251" t="s">
        <v>551</v>
      </c>
      <c r="Y1089" s="251" t="s">
        <v>552</v>
      </c>
      <c r="Z1089" s="251" t="s">
        <v>564</v>
      </c>
      <c r="AA1089" s="251" t="s">
        <v>565</v>
      </c>
      <c r="AB1089" s="251" t="s">
        <v>604</v>
      </c>
      <c r="AC1089" s="251" t="s">
        <v>752</v>
      </c>
      <c r="AD1089" s="251" t="s">
        <v>753</v>
      </c>
      <c r="AE1089" s="255">
        <v>1750</v>
      </c>
      <c r="AF1089" s="251" t="str">
        <f t="shared" si="53"/>
        <v>5.</v>
      </c>
      <c r="AG1089" s="251" t="str">
        <f t="shared" si="53"/>
        <v>2.</v>
      </c>
      <c r="AH1089" s="251" t="str">
        <f t="shared" si="53"/>
        <v>3.</v>
      </c>
      <c r="AI1089" s="251" t="str">
        <f t="shared" si="53"/>
        <v>2.</v>
      </c>
      <c r="AJ1089" s="251" t="str">
        <f t="shared" si="53"/>
        <v>4.</v>
      </c>
      <c r="AK1089" s="251" t="str">
        <f t="shared" si="53"/>
        <v>6.</v>
      </c>
      <c r="AL1089" s="251" t="str">
        <f t="shared" si="53"/>
        <v>1.</v>
      </c>
      <c r="AM1089" s="251" t="str">
        <f t="shared" si="52"/>
        <v>2.3.2.4.6.1.</v>
      </c>
    </row>
    <row r="1090" spans="1:39">
      <c r="A1090" s="251">
        <v>2022</v>
      </c>
      <c r="B1090" s="251" t="s">
        <v>533</v>
      </c>
      <c r="C1090" s="251" t="s">
        <v>534</v>
      </c>
      <c r="D1090" s="251" t="s">
        <v>535</v>
      </c>
      <c r="E1090" s="251" t="s">
        <v>536</v>
      </c>
      <c r="F1090" s="251" t="s">
        <v>491</v>
      </c>
      <c r="G1090" s="251" t="s">
        <v>537</v>
      </c>
      <c r="H1090" s="251" t="s">
        <v>538</v>
      </c>
      <c r="I1090" s="251" t="s">
        <v>739</v>
      </c>
      <c r="J1090" s="251" t="s">
        <v>540</v>
      </c>
      <c r="K1090" s="251" t="s">
        <v>740</v>
      </c>
      <c r="L1090" s="251" t="s">
        <v>542</v>
      </c>
      <c r="M1090" s="251" t="s">
        <v>543</v>
      </c>
      <c r="N1090" s="251" t="s">
        <v>544</v>
      </c>
      <c r="O1090" s="251" t="s">
        <v>638</v>
      </c>
      <c r="P1090" s="251" t="s">
        <v>741</v>
      </c>
      <c r="Q1090" s="251" t="s">
        <v>709</v>
      </c>
      <c r="R1090" s="251">
        <v>4640</v>
      </c>
      <c r="S1090" s="251" t="s">
        <v>768</v>
      </c>
      <c r="T1090" s="251" t="s">
        <v>769</v>
      </c>
      <c r="U1090" s="251" t="s">
        <v>770</v>
      </c>
      <c r="V1090" s="251" t="s">
        <v>38</v>
      </c>
      <c r="W1090" s="251" t="s">
        <v>550</v>
      </c>
      <c r="X1090" s="251" t="s">
        <v>551</v>
      </c>
      <c r="Y1090" s="251" t="s">
        <v>552</v>
      </c>
      <c r="Z1090" s="251" t="s">
        <v>564</v>
      </c>
      <c r="AA1090" s="251" t="s">
        <v>565</v>
      </c>
      <c r="AB1090" s="251" t="s">
        <v>575</v>
      </c>
      <c r="AC1090" s="251" t="s">
        <v>576</v>
      </c>
      <c r="AD1090" s="251" t="s">
        <v>577</v>
      </c>
      <c r="AE1090" s="255">
        <v>3300</v>
      </c>
      <c r="AF1090" s="251" t="str">
        <f t="shared" si="53"/>
        <v>5.</v>
      </c>
      <c r="AG1090" s="251" t="str">
        <f t="shared" si="53"/>
        <v>2.</v>
      </c>
      <c r="AH1090" s="251" t="str">
        <f t="shared" si="53"/>
        <v>3.</v>
      </c>
      <c r="AI1090" s="251" t="str">
        <f t="shared" si="53"/>
        <v>2.</v>
      </c>
      <c r="AJ1090" s="251" t="str">
        <f t="shared" si="53"/>
        <v>6.</v>
      </c>
      <c r="AK1090" s="251" t="str">
        <f t="shared" si="53"/>
        <v>3.</v>
      </c>
      <c r="AL1090" s="251" t="str">
        <f t="shared" si="53"/>
        <v>4.</v>
      </c>
      <c r="AM1090" s="251" t="str">
        <f t="shared" si="52"/>
        <v>2.3.2.6.3.4.</v>
      </c>
    </row>
    <row r="1091" spans="1:39">
      <c r="A1091" s="251">
        <v>2022</v>
      </c>
      <c r="B1091" s="251" t="s">
        <v>533</v>
      </c>
      <c r="C1091" s="251" t="s">
        <v>534</v>
      </c>
      <c r="D1091" s="251" t="s">
        <v>535</v>
      </c>
      <c r="E1091" s="251" t="s">
        <v>536</v>
      </c>
      <c r="F1091" s="251" t="s">
        <v>491</v>
      </c>
      <c r="G1091" s="251" t="s">
        <v>537</v>
      </c>
      <c r="H1091" s="251" t="s">
        <v>538</v>
      </c>
      <c r="I1091" s="251" t="s">
        <v>739</v>
      </c>
      <c r="J1091" s="251" t="s">
        <v>540</v>
      </c>
      <c r="K1091" s="251" t="s">
        <v>740</v>
      </c>
      <c r="L1091" s="251" t="s">
        <v>542</v>
      </c>
      <c r="M1091" s="251" t="s">
        <v>543</v>
      </c>
      <c r="N1091" s="251" t="s">
        <v>544</v>
      </c>
      <c r="O1091" s="251" t="s">
        <v>638</v>
      </c>
      <c r="P1091" s="251" t="s">
        <v>741</v>
      </c>
      <c r="Q1091" s="251" t="s">
        <v>709</v>
      </c>
      <c r="R1091" s="251">
        <v>4640</v>
      </c>
      <c r="S1091" s="251" t="s">
        <v>768</v>
      </c>
      <c r="T1091" s="251" t="s">
        <v>769</v>
      </c>
      <c r="U1091" s="251" t="s">
        <v>770</v>
      </c>
      <c r="V1091" s="251" t="s">
        <v>38</v>
      </c>
      <c r="W1091" s="251" t="s">
        <v>550</v>
      </c>
      <c r="X1091" s="251" t="s">
        <v>551</v>
      </c>
      <c r="Y1091" s="251" t="s">
        <v>552</v>
      </c>
      <c r="Z1091" s="251" t="s">
        <v>564</v>
      </c>
      <c r="AA1091" s="251" t="s">
        <v>565</v>
      </c>
      <c r="AB1091" s="251" t="s">
        <v>578</v>
      </c>
      <c r="AC1091" s="251" t="s">
        <v>579</v>
      </c>
      <c r="AD1091" s="251" t="s">
        <v>754</v>
      </c>
      <c r="AE1091" s="255">
        <v>1080</v>
      </c>
      <c r="AF1091" s="251" t="str">
        <f t="shared" si="53"/>
        <v>5.</v>
      </c>
      <c r="AG1091" s="251" t="str">
        <f t="shared" si="53"/>
        <v>2.</v>
      </c>
      <c r="AH1091" s="251" t="str">
        <f t="shared" si="53"/>
        <v>3.</v>
      </c>
      <c r="AI1091" s="251" t="str">
        <f t="shared" si="53"/>
        <v>2.</v>
      </c>
      <c r="AJ1091" s="251" t="str">
        <f t="shared" si="53"/>
        <v>7.</v>
      </c>
      <c r="AK1091" s="251" t="str">
        <f t="shared" si="53"/>
        <v>11</v>
      </c>
      <c r="AL1091" s="251" t="str">
        <f t="shared" si="53"/>
        <v>2.</v>
      </c>
      <c r="AM1091" s="251" t="str">
        <f t="shared" ref="AM1091:AM1154" si="54">CONCATENATE(AG1091,AH1091,AI1091,AJ1091,AK1091,AL1091)</f>
        <v>2.3.2.7.112.</v>
      </c>
    </row>
    <row r="1092" spans="1:39">
      <c r="A1092" s="251">
        <v>2022</v>
      </c>
      <c r="B1092" s="251" t="s">
        <v>533</v>
      </c>
      <c r="C1092" s="251" t="s">
        <v>534</v>
      </c>
      <c r="D1092" s="251" t="s">
        <v>535</v>
      </c>
      <c r="E1092" s="251" t="s">
        <v>536</v>
      </c>
      <c r="F1092" s="251" t="s">
        <v>491</v>
      </c>
      <c r="G1092" s="251" t="s">
        <v>537</v>
      </c>
      <c r="H1092" s="251" t="s">
        <v>538</v>
      </c>
      <c r="I1092" s="251" t="s">
        <v>739</v>
      </c>
      <c r="J1092" s="251" t="s">
        <v>540</v>
      </c>
      <c r="K1092" s="251" t="s">
        <v>740</v>
      </c>
      <c r="L1092" s="251" t="s">
        <v>542</v>
      </c>
      <c r="M1092" s="251" t="s">
        <v>543</v>
      </c>
      <c r="N1092" s="251" t="s">
        <v>544</v>
      </c>
      <c r="O1092" s="251" t="s">
        <v>638</v>
      </c>
      <c r="P1092" s="251" t="s">
        <v>741</v>
      </c>
      <c r="Q1092" s="251" t="s">
        <v>709</v>
      </c>
      <c r="R1092" s="251">
        <v>4640</v>
      </c>
      <c r="S1092" s="251" t="s">
        <v>768</v>
      </c>
      <c r="T1092" s="251" t="s">
        <v>769</v>
      </c>
      <c r="U1092" s="251" t="s">
        <v>770</v>
      </c>
      <c r="V1092" s="251" t="s">
        <v>38</v>
      </c>
      <c r="W1092" s="251" t="s">
        <v>550</v>
      </c>
      <c r="X1092" s="251" t="s">
        <v>551</v>
      </c>
      <c r="Y1092" s="251" t="s">
        <v>552</v>
      </c>
      <c r="Z1092" s="251" t="s">
        <v>564</v>
      </c>
      <c r="AA1092" s="251" t="s">
        <v>565</v>
      </c>
      <c r="AB1092" s="251" t="s">
        <v>578</v>
      </c>
      <c r="AC1092" s="251" t="s">
        <v>579</v>
      </c>
      <c r="AD1092" s="251" t="s">
        <v>580</v>
      </c>
      <c r="AE1092" s="255">
        <v>12216</v>
      </c>
      <c r="AF1092" s="251" t="str">
        <f t="shared" si="53"/>
        <v>5.</v>
      </c>
      <c r="AG1092" s="251" t="str">
        <f t="shared" si="53"/>
        <v>2.</v>
      </c>
      <c r="AH1092" s="251" t="str">
        <f t="shared" si="53"/>
        <v>3.</v>
      </c>
      <c r="AI1092" s="251" t="str">
        <f t="shared" si="53"/>
        <v>2.</v>
      </c>
      <c r="AJ1092" s="251" t="str">
        <f t="shared" si="53"/>
        <v>7.</v>
      </c>
      <c r="AK1092" s="251" t="str">
        <f t="shared" si="53"/>
        <v>11</v>
      </c>
      <c r="AL1092" s="251" t="str">
        <f t="shared" si="53"/>
        <v>99</v>
      </c>
      <c r="AM1092" s="251" t="str">
        <f t="shared" si="54"/>
        <v>2.3.2.7.1199</v>
      </c>
    </row>
    <row r="1093" spans="1:39">
      <c r="A1093" s="251">
        <v>2022</v>
      </c>
      <c r="B1093" s="251" t="s">
        <v>533</v>
      </c>
      <c r="C1093" s="251" t="s">
        <v>534</v>
      </c>
      <c r="D1093" s="251" t="s">
        <v>535</v>
      </c>
      <c r="E1093" s="251" t="s">
        <v>536</v>
      </c>
      <c r="F1093" s="251" t="s">
        <v>491</v>
      </c>
      <c r="G1093" s="251" t="s">
        <v>537</v>
      </c>
      <c r="H1093" s="251" t="s">
        <v>538</v>
      </c>
      <c r="I1093" s="251" t="s">
        <v>739</v>
      </c>
      <c r="J1093" s="251" t="s">
        <v>540</v>
      </c>
      <c r="K1093" s="251" t="s">
        <v>740</v>
      </c>
      <c r="L1093" s="251" t="s">
        <v>542</v>
      </c>
      <c r="M1093" s="251" t="s">
        <v>543</v>
      </c>
      <c r="N1093" s="251" t="s">
        <v>544</v>
      </c>
      <c r="O1093" s="251" t="s">
        <v>638</v>
      </c>
      <c r="P1093" s="251" t="s">
        <v>741</v>
      </c>
      <c r="Q1093" s="251" t="s">
        <v>709</v>
      </c>
      <c r="R1093" s="251">
        <v>4640</v>
      </c>
      <c r="S1093" s="251" t="s">
        <v>768</v>
      </c>
      <c r="T1093" s="251" t="s">
        <v>769</v>
      </c>
      <c r="U1093" s="251" t="s">
        <v>770</v>
      </c>
      <c r="V1093" s="251" t="s">
        <v>38</v>
      </c>
      <c r="W1093" s="251" t="s">
        <v>550</v>
      </c>
      <c r="X1093" s="251" t="s">
        <v>551</v>
      </c>
      <c r="Y1093" s="251" t="s">
        <v>552</v>
      </c>
      <c r="Z1093" s="251" t="s">
        <v>564</v>
      </c>
      <c r="AA1093" s="251" t="s">
        <v>565</v>
      </c>
      <c r="AB1093" s="251" t="s">
        <v>613</v>
      </c>
      <c r="AC1093" s="251" t="s">
        <v>614</v>
      </c>
      <c r="AD1093" s="251" t="s">
        <v>614</v>
      </c>
      <c r="AE1093" s="255">
        <v>78900</v>
      </c>
      <c r="AF1093" s="251" t="str">
        <f t="shared" si="53"/>
        <v>5.</v>
      </c>
      <c r="AG1093" s="251" t="str">
        <f t="shared" si="53"/>
        <v>2.</v>
      </c>
      <c r="AH1093" s="251" t="str">
        <f t="shared" si="53"/>
        <v>3.</v>
      </c>
      <c r="AI1093" s="251" t="str">
        <f t="shared" si="53"/>
        <v>2.</v>
      </c>
      <c r="AJ1093" s="251" t="str">
        <f t="shared" si="53"/>
        <v>8.</v>
      </c>
      <c r="AK1093" s="251" t="str">
        <f t="shared" si="53"/>
        <v>1.</v>
      </c>
      <c r="AL1093" s="251" t="str">
        <f t="shared" si="53"/>
        <v>1.</v>
      </c>
      <c r="AM1093" s="251" t="str">
        <f t="shared" si="54"/>
        <v>2.3.2.8.1.1.</v>
      </c>
    </row>
    <row r="1094" spans="1:39">
      <c r="A1094" s="251">
        <v>2022</v>
      </c>
      <c r="B1094" s="251" t="s">
        <v>533</v>
      </c>
      <c r="C1094" s="251" t="s">
        <v>534</v>
      </c>
      <c r="D1094" s="251" t="s">
        <v>535</v>
      </c>
      <c r="E1094" s="251" t="s">
        <v>536</v>
      </c>
      <c r="F1094" s="251" t="s">
        <v>491</v>
      </c>
      <c r="G1094" s="251" t="s">
        <v>537</v>
      </c>
      <c r="H1094" s="251" t="s">
        <v>538</v>
      </c>
      <c r="I1094" s="251" t="s">
        <v>739</v>
      </c>
      <c r="J1094" s="251" t="s">
        <v>540</v>
      </c>
      <c r="K1094" s="251" t="s">
        <v>740</v>
      </c>
      <c r="L1094" s="251" t="s">
        <v>542</v>
      </c>
      <c r="M1094" s="251" t="s">
        <v>543</v>
      </c>
      <c r="N1094" s="251" t="s">
        <v>544</v>
      </c>
      <c r="O1094" s="251" t="s">
        <v>638</v>
      </c>
      <c r="P1094" s="251" t="s">
        <v>741</v>
      </c>
      <c r="Q1094" s="251" t="s">
        <v>709</v>
      </c>
      <c r="R1094" s="251">
        <v>4640</v>
      </c>
      <c r="S1094" s="251" t="s">
        <v>768</v>
      </c>
      <c r="T1094" s="251" t="s">
        <v>769</v>
      </c>
      <c r="U1094" s="251" t="s">
        <v>770</v>
      </c>
      <c r="V1094" s="251" t="s">
        <v>38</v>
      </c>
      <c r="W1094" s="251" t="s">
        <v>550</v>
      </c>
      <c r="X1094" s="251" t="s">
        <v>551</v>
      </c>
      <c r="Y1094" s="251" t="s">
        <v>552</v>
      </c>
      <c r="Z1094" s="251" t="s">
        <v>564</v>
      </c>
      <c r="AA1094" s="251" t="s">
        <v>565</v>
      </c>
      <c r="AB1094" s="251" t="s">
        <v>613</v>
      </c>
      <c r="AC1094" s="251" t="s">
        <v>614</v>
      </c>
      <c r="AD1094" s="251" t="s">
        <v>615</v>
      </c>
      <c r="AE1094" s="255">
        <v>8982</v>
      </c>
      <c r="AF1094" s="251" t="str">
        <f t="shared" si="53"/>
        <v>5.</v>
      </c>
      <c r="AG1094" s="251" t="str">
        <f t="shared" si="53"/>
        <v>2.</v>
      </c>
      <c r="AH1094" s="251" t="str">
        <f t="shared" si="53"/>
        <v>3.</v>
      </c>
      <c r="AI1094" s="251" t="str">
        <f t="shared" ref="AI1094:AL1157" si="55">LEFT(AA1094,2)</f>
        <v>2.</v>
      </c>
      <c r="AJ1094" s="251" t="str">
        <f t="shared" si="55"/>
        <v>8.</v>
      </c>
      <c r="AK1094" s="251" t="str">
        <f t="shared" si="55"/>
        <v>1.</v>
      </c>
      <c r="AL1094" s="251" t="str">
        <f t="shared" si="55"/>
        <v>2.</v>
      </c>
      <c r="AM1094" s="251" t="str">
        <f t="shared" si="54"/>
        <v>2.3.2.8.1.2.</v>
      </c>
    </row>
    <row r="1095" spans="1:39">
      <c r="A1095" s="251">
        <v>2022</v>
      </c>
      <c r="B1095" s="251" t="s">
        <v>533</v>
      </c>
      <c r="C1095" s="251" t="s">
        <v>534</v>
      </c>
      <c r="D1095" s="251" t="s">
        <v>535</v>
      </c>
      <c r="E1095" s="251" t="s">
        <v>536</v>
      </c>
      <c r="F1095" s="251" t="s">
        <v>491</v>
      </c>
      <c r="G1095" s="251" t="s">
        <v>537</v>
      </c>
      <c r="H1095" s="251" t="s">
        <v>538</v>
      </c>
      <c r="I1095" s="251" t="s">
        <v>739</v>
      </c>
      <c r="J1095" s="251" t="s">
        <v>540</v>
      </c>
      <c r="K1095" s="251" t="s">
        <v>740</v>
      </c>
      <c r="L1095" s="251" t="s">
        <v>542</v>
      </c>
      <c r="M1095" s="251" t="s">
        <v>543</v>
      </c>
      <c r="N1095" s="251" t="s">
        <v>544</v>
      </c>
      <c r="O1095" s="251" t="s">
        <v>640</v>
      </c>
      <c r="P1095" s="251" t="s">
        <v>741</v>
      </c>
      <c r="Q1095" s="251" t="s">
        <v>709</v>
      </c>
      <c r="R1095" s="251">
        <v>1800</v>
      </c>
      <c r="S1095" s="251" t="s">
        <v>681</v>
      </c>
      <c r="T1095" s="251" t="s">
        <v>771</v>
      </c>
      <c r="U1095" s="251" t="s">
        <v>772</v>
      </c>
      <c r="V1095" s="251" t="s">
        <v>38</v>
      </c>
      <c r="W1095" s="251" t="s">
        <v>550</v>
      </c>
      <c r="X1095" s="251" t="s">
        <v>551</v>
      </c>
      <c r="Y1095" s="251" t="s">
        <v>552</v>
      </c>
      <c r="Z1095" s="251" t="s">
        <v>564</v>
      </c>
      <c r="AA1095" s="251" t="s">
        <v>587</v>
      </c>
      <c r="AB1095" s="251" t="s">
        <v>633</v>
      </c>
      <c r="AC1095" s="251" t="s">
        <v>633</v>
      </c>
      <c r="AD1095" s="251" t="s">
        <v>634</v>
      </c>
      <c r="AE1095" s="255">
        <v>3760</v>
      </c>
      <c r="AF1095" s="251" t="str">
        <f t="shared" ref="AF1095:AK1158" si="56">LEFT(X1095,2)</f>
        <v>5.</v>
      </c>
      <c r="AG1095" s="251" t="str">
        <f t="shared" si="56"/>
        <v>2.</v>
      </c>
      <c r="AH1095" s="251" t="str">
        <f t="shared" si="56"/>
        <v>3.</v>
      </c>
      <c r="AI1095" s="251" t="str">
        <f t="shared" si="55"/>
        <v>1.</v>
      </c>
      <c r="AJ1095" s="251" t="str">
        <f t="shared" si="55"/>
        <v>1.</v>
      </c>
      <c r="AK1095" s="251" t="str">
        <f t="shared" si="55"/>
        <v>1.</v>
      </c>
      <c r="AL1095" s="251" t="str">
        <f t="shared" si="55"/>
        <v>1.</v>
      </c>
      <c r="AM1095" s="251" t="str">
        <f t="shared" si="54"/>
        <v>2.3.1.1.1.1.</v>
      </c>
    </row>
    <row r="1096" spans="1:39">
      <c r="A1096" s="251">
        <v>2022</v>
      </c>
      <c r="B1096" s="251" t="s">
        <v>533</v>
      </c>
      <c r="C1096" s="251" t="s">
        <v>534</v>
      </c>
      <c r="D1096" s="251" t="s">
        <v>535</v>
      </c>
      <c r="E1096" s="251" t="s">
        <v>536</v>
      </c>
      <c r="F1096" s="251" t="s">
        <v>491</v>
      </c>
      <c r="G1096" s="251" t="s">
        <v>537</v>
      </c>
      <c r="H1096" s="251" t="s">
        <v>538</v>
      </c>
      <c r="I1096" s="251" t="s">
        <v>739</v>
      </c>
      <c r="J1096" s="251" t="s">
        <v>540</v>
      </c>
      <c r="K1096" s="251" t="s">
        <v>740</v>
      </c>
      <c r="L1096" s="251" t="s">
        <v>542</v>
      </c>
      <c r="M1096" s="251" t="s">
        <v>543</v>
      </c>
      <c r="N1096" s="251" t="s">
        <v>544</v>
      </c>
      <c r="O1096" s="251" t="s">
        <v>640</v>
      </c>
      <c r="P1096" s="251" t="s">
        <v>741</v>
      </c>
      <c r="Q1096" s="251" t="s">
        <v>709</v>
      </c>
      <c r="R1096" s="251">
        <v>1800</v>
      </c>
      <c r="S1096" s="251" t="s">
        <v>681</v>
      </c>
      <c r="T1096" s="251" t="s">
        <v>771</v>
      </c>
      <c r="U1096" s="251" t="s">
        <v>772</v>
      </c>
      <c r="V1096" s="251" t="s">
        <v>38</v>
      </c>
      <c r="W1096" s="251" t="s">
        <v>550</v>
      </c>
      <c r="X1096" s="251" t="s">
        <v>551</v>
      </c>
      <c r="Y1096" s="251" t="s">
        <v>552</v>
      </c>
      <c r="Z1096" s="251" t="s">
        <v>564</v>
      </c>
      <c r="AA1096" s="251" t="s">
        <v>587</v>
      </c>
      <c r="AB1096" s="251" t="s">
        <v>715</v>
      </c>
      <c r="AC1096" s="251" t="s">
        <v>716</v>
      </c>
      <c r="AD1096" s="251" t="s">
        <v>742</v>
      </c>
      <c r="AE1096" s="255">
        <v>1400</v>
      </c>
      <c r="AF1096" s="251" t="str">
        <f t="shared" si="56"/>
        <v>5.</v>
      </c>
      <c r="AG1096" s="251" t="str">
        <f t="shared" si="56"/>
        <v>2.</v>
      </c>
      <c r="AH1096" s="251" t="str">
        <f t="shared" si="56"/>
        <v>3.</v>
      </c>
      <c r="AI1096" s="251" t="str">
        <f t="shared" si="55"/>
        <v>1.</v>
      </c>
      <c r="AJ1096" s="251" t="str">
        <f t="shared" si="55"/>
        <v>11</v>
      </c>
      <c r="AK1096" s="251" t="str">
        <f t="shared" si="55"/>
        <v>1.</v>
      </c>
      <c r="AL1096" s="251" t="str">
        <f t="shared" si="55"/>
        <v>1.</v>
      </c>
      <c r="AM1096" s="251" t="str">
        <f t="shared" si="54"/>
        <v>2.3.1.111.1.</v>
      </c>
    </row>
    <row r="1097" spans="1:39">
      <c r="A1097" s="251">
        <v>2022</v>
      </c>
      <c r="B1097" s="251" t="s">
        <v>533</v>
      </c>
      <c r="C1097" s="251" t="s">
        <v>534</v>
      </c>
      <c r="D1097" s="251" t="s">
        <v>535</v>
      </c>
      <c r="E1097" s="251" t="s">
        <v>536</v>
      </c>
      <c r="F1097" s="251" t="s">
        <v>491</v>
      </c>
      <c r="G1097" s="251" t="s">
        <v>537</v>
      </c>
      <c r="H1097" s="251" t="s">
        <v>538</v>
      </c>
      <c r="I1097" s="251" t="s">
        <v>739</v>
      </c>
      <c r="J1097" s="251" t="s">
        <v>540</v>
      </c>
      <c r="K1097" s="251" t="s">
        <v>740</v>
      </c>
      <c r="L1097" s="251" t="s">
        <v>542</v>
      </c>
      <c r="M1097" s="251" t="s">
        <v>543</v>
      </c>
      <c r="N1097" s="251" t="s">
        <v>544</v>
      </c>
      <c r="O1097" s="251" t="s">
        <v>640</v>
      </c>
      <c r="P1097" s="251" t="s">
        <v>741</v>
      </c>
      <c r="Q1097" s="251" t="s">
        <v>709</v>
      </c>
      <c r="R1097" s="251">
        <v>1800</v>
      </c>
      <c r="S1097" s="251" t="s">
        <v>681</v>
      </c>
      <c r="T1097" s="251" t="s">
        <v>771</v>
      </c>
      <c r="U1097" s="251" t="s">
        <v>772</v>
      </c>
      <c r="V1097" s="251" t="s">
        <v>38</v>
      </c>
      <c r="W1097" s="251" t="s">
        <v>550</v>
      </c>
      <c r="X1097" s="251" t="s">
        <v>551</v>
      </c>
      <c r="Y1097" s="251" t="s">
        <v>552</v>
      </c>
      <c r="Z1097" s="251" t="s">
        <v>564</v>
      </c>
      <c r="AA1097" s="251" t="s">
        <v>587</v>
      </c>
      <c r="AB1097" s="251" t="s">
        <v>743</v>
      </c>
      <c r="AC1097" s="251" t="s">
        <v>744</v>
      </c>
      <c r="AD1097" s="251" t="s">
        <v>745</v>
      </c>
      <c r="AE1097" s="255">
        <v>560</v>
      </c>
      <c r="AF1097" s="251" t="str">
        <f t="shared" si="56"/>
        <v>5.</v>
      </c>
      <c r="AG1097" s="251" t="str">
        <f t="shared" si="56"/>
        <v>2.</v>
      </c>
      <c r="AH1097" s="251" t="str">
        <f t="shared" si="56"/>
        <v>3.</v>
      </c>
      <c r="AI1097" s="251" t="str">
        <f t="shared" si="55"/>
        <v>1.</v>
      </c>
      <c r="AJ1097" s="251" t="str">
        <f t="shared" si="55"/>
        <v>2.</v>
      </c>
      <c r="AK1097" s="251" t="str">
        <f t="shared" si="55"/>
        <v>1.</v>
      </c>
      <c r="AL1097" s="251" t="str">
        <f t="shared" si="55"/>
        <v>1.</v>
      </c>
      <c r="AM1097" s="251" t="str">
        <f t="shared" si="54"/>
        <v>2.3.1.2.1.1.</v>
      </c>
    </row>
    <row r="1098" spans="1:39">
      <c r="A1098" s="251">
        <v>2022</v>
      </c>
      <c r="B1098" s="251" t="s">
        <v>533</v>
      </c>
      <c r="C1098" s="251" t="s">
        <v>534</v>
      </c>
      <c r="D1098" s="251" t="s">
        <v>535</v>
      </c>
      <c r="E1098" s="251" t="s">
        <v>536</v>
      </c>
      <c r="F1098" s="251" t="s">
        <v>491</v>
      </c>
      <c r="G1098" s="251" t="s">
        <v>537</v>
      </c>
      <c r="H1098" s="251" t="s">
        <v>538</v>
      </c>
      <c r="I1098" s="251" t="s">
        <v>739</v>
      </c>
      <c r="J1098" s="251" t="s">
        <v>540</v>
      </c>
      <c r="K1098" s="251" t="s">
        <v>740</v>
      </c>
      <c r="L1098" s="251" t="s">
        <v>542</v>
      </c>
      <c r="M1098" s="251" t="s">
        <v>543</v>
      </c>
      <c r="N1098" s="251" t="s">
        <v>544</v>
      </c>
      <c r="O1098" s="251" t="s">
        <v>640</v>
      </c>
      <c r="P1098" s="251" t="s">
        <v>741</v>
      </c>
      <c r="Q1098" s="251" t="s">
        <v>709</v>
      </c>
      <c r="R1098" s="251">
        <v>1800</v>
      </c>
      <c r="S1098" s="251" t="s">
        <v>681</v>
      </c>
      <c r="T1098" s="251" t="s">
        <v>771</v>
      </c>
      <c r="U1098" s="251" t="s">
        <v>772</v>
      </c>
      <c r="V1098" s="251" t="s">
        <v>38</v>
      </c>
      <c r="W1098" s="251" t="s">
        <v>550</v>
      </c>
      <c r="X1098" s="251" t="s">
        <v>551</v>
      </c>
      <c r="Y1098" s="251" t="s">
        <v>552</v>
      </c>
      <c r="Z1098" s="251" t="s">
        <v>564</v>
      </c>
      <c r="AA1098" s="251" t="s">
        <v>587</v>
      </c>
      <c r="AB1098" s="251" t="s">
        <v>624</v>
      </c>
      <c r="AC1098" s="251" t="s">
        <v>625</v>
      </c>
      <c r="AD1098" s="251" t="s">
        <v>626</v>
      </c>
      <c r="AE1098" s="255">
        <v>8021</v>
      </c>
      <c r="AF1098" s="251" t="str">
        <f t="shared" si="56"/>
        <v>5.</v>
      </c>
      <c r="AG1098" s="251" t="str">
        <f t="shared" si="56"/>
        <v>2.</v>
      </c>
      <c r="AH1098" s="251" t="str">
        <f t="shared" si="56"/>
        <v>3.</v>
      </c>
      <c r="AI1098" s="251" t="str">
        <f t="shared" si="55"/>
        <v>1.</v>
      </c>
      <c r="AJ1098" s="251" t="str">
        <f t="shared" si="55"/>
        <v>5.</v>
      </c>
      <c r="AK1098" s="251" t="str">
        <f t="shared" si="55"/>
        <v>1.</v>
      </c>
      <c r="AL1098" s="251" t="str">
        <f t="shared" si="55"/>
        <v>1.</v>
      </c>
      <c r="AM1098" s="251" t="str">
        <f t="shared" si="54"/>
        <v>2.3.1.5.1.1.</v>
      </c>
    </row>
    <row r="1099" spans="1:39">
      <c r="A1099" s="251">
        <v>2022</v>
      </c>
      <c r="B1099" s="251" t="s">
        <v>533</v>
      </c>
      <c r="C1099" s="251" t="s">
        <v>534</v>
      </c>
      <c r="D1099" s="251" t="s">
        <v>535</v>
      </c>
      <c r="E1099" s="251" t="s">
        <v>536</v>
      </c>
      <c r="F1099" s="251" t="s">
        <v>491</v>
      </c>
      <c r="G1099" s="251" t="s">
        <v>537</v>
      </c>
      <c r="H1099" s="251" t="s">
        <v>538</v>
      </c>
      <c r="I1099" s="251" t="s">
        <v>739</v>
      </c>
      <c r="J1099" s="251" t="s">
        <v>540</v>
      </c>
      <c r="K1099" s="251" t="s">
        <v>740</v>
      </c>
      <c r="L1099" s="251" t="s">
        <v>542</v>
      </c>
      <c r="M1099" s="251" t="s">
        <v>543</v>
      </c>
      <c r="N1099" s="251" t="s">
        <v>544</v>
      </c>
      <c r="O1099" s="251" t="s">
        <v>640</v>
      </c>
      <c r="P1099" s="251" t="s">
        <v>741</v>
      </c>
      <c r="Q1099" s="251" t="s">
        <v>709</v>
      </c>
      <c r="R1099" s="251">
        <v>1800</v>
      </c>
      <c r="S1099" s="251" t="s">
        <v>681</v>
      </c>
      <c r="T1099" s="251" t="s">
        <v>771</v>
      </c>
      <c r="U1099" s="251" t="s">
        <v>772</v>
      </c>
      <c r="V1099" s="251" t="s">
        <v>38</v>
      </c>
      <c r="W1099" s="251" t="s">
        <v>550</v>
      </c>
      <c r="X1099" s="251" t="s">
        <v>551</v>
      </c>
      <c r="Y1099" s="251" t="s">
        <v>552</v>
      </c>
      <c r="Z1099" s="251" t="s">
        <v>564</v>
      </c>
      <c r="AA1099" s="251" t="s">
        <v>587</v>
      </c>
      <c r="AB1099" s="251" t="s">
        <v>624</v>
      </c>
      <c r="AC1099" s="251" t="s">
        <v>625</v>
      </c>
      <c r="AD1099" s="251" t="s">
        <v>627</v>
      </c>
      <c r="AE1099" s="255">
        <v>17507</v>
      </c>
      <c r="AF1099" s="251" t="str">
        <f t="shared" si="56"/>
        <v>5.</v>
      </c>
      <c r="AG1099" s="251" t="str">
        <f t="shared" si="56"/>
        <v>2.</v>
      </c>
      <c r="AH1099" s="251" t="str">
        <f t="shared" si="56"/>
        <v>3.</v>
      </c>
      <c r="AI1099" s="251" t="str">
        <f t="shared" si="55"/>
        <v>1.</v>
      </c>
      <c r="AJ1099" s="251" t="str">
        <f t="shared" si="55"/>
        <v>5.</v>
      </c>
      <c r="AK1099" s="251" t="str">
        <f t="shared" si="55"/>
        <v>1.</v>
      </c>
      <c r="AL1099" s="251" t="str">
        <f t="shared" si="55"/>
        <v>2.</v>
      </c>
      <c r="AM1099" s="251" t="str">
        <f t="shared" si="54"/>
        <v>2.3.1.5.1.2.</v>
      </c>
    </row>
    <row r="1100" spans="1:39">
      <c r="A1100" s="251">
        <v>2022</v>
      </c>
      <c r="B1100" s="251" t="s">
        <v>533</v>
      </c>
      <c r="C1100" s="251" t="s">
        <v>534</v>
      </c>
      <c r="D1100" s="251" t="s">
        <v>535</v>
      </c>
      <c r="E1100" s="251" t="s">
        <v>536</v>
      </c>
      <c r="F1100" s="251" t="s">
        <v>491</v>
      </c>
      <c r="G1100" s="251" t="s">
        <v>537</v>
      </c>
      <c r="H1100" s="251" t="s">
        <v>538</v>
      </c>
      <c r="I1100" s="251" t="s">
        <v>739</v>
      </c>
      <c r="J1100" s="251" t="s">
        <v>540</v>
      </c>
      <c r="K1100" s="251" t="s">
        <v>740</v>
      </c>
      <c r="L1100" s="251" t="s">
        <v>542</v>
      </c>
      <c r="M1100" s="251" t="s">
        <v>543</v>
      </c>
      <c r="N1100" s="251" t="s">
        <v>544</v>
      </c>
      <c r="O1100" s="251" t="s">
        <v>640</v>
      </c>
      <c r="P1100" s="251" t="s">
        <v>741</v>
      </c>
      <c r="Q1100" s="251" t="s">
        <v>709</v>
      </c>
      <c r="R1100" s="251">
        <v>1800</v>
      </c>
      <c r="S1100" s="251" t="s">
        <v>681</v>
      </c>
      <c r="T1100" s="251" t="s">
        <v>771</v>
      </c>
      <c r="U1100" s="251" t="s">
        <v>772</v>
      </c>
      <c r="V1100" s="251" t="s">
        <v>38</v>
      </c>
      <c r="W1100" s="251" t="s">
        <v>550</v>
      </c>
      <c r="X1100" s="251" t="s">
        <v>551</v>
      </c>
      <c r="Y1100" s="251" t="s">
        <v>552</v>
      </c>
      <c r="Z1100" s="251" t="s">
        <v>564</v>
      </c>
      <c r="AA1100" s="251" t="s">
        <v>587</v>
      </c>
      <c r="AB1100" s="251" t="s">
        <v>624</v>
      </c>
      <c r="AC1100" s="251" t="s">
        <v>746</v>
      </c>
      <c r="AD1100" s="251" t="s">
        <v>747</v>
      </c>
      <c r="AE1100" s="255">
        <v>7646</v>
      </c>
      <c r="AF1100" s="251" t="str">
        <f t="shared" si="56"/>
        <v>5.</v>
      </c>
      <c r="AG1100" s="251" t="str">
        <f t="shared" si="56"/>
        <v>2.</v>
      </c>
      <c r="AH1100" s="251" t="str">
        <f t="shared" si="56"/>
        <v>3.</v>
      </c>
      <c r="AI1100" s="251" t="str">
        <f t="shared" si="55"/>
        <v>1.</v>
      </c>
      <c r="AJ1100" s="251" t="str">
        <f t="shared" si="55"/>
        <v>5.</v>
      </c>
      <c r="AK1100" s="251" t="str">
        <f t="shared" si="55"/>
        <v>3.</v>
      </c>
      <c r="AL1100" s="251" t="str">
        <f t="shared" si="55"/>
        <v>1.</v>
      </c>
      <c r="AM1100" s="251" t="str">
        <f t="shared" si="54"/>
        <v>2.3.1.5.3.1.</v>
      </c>
    </row>
    <row r="1101" spans="1:39">
      <c r="A1101" s="251">
        <v>2022</v>
      </c>
      <c r="B1101" s="251" t="s">
        <v>533</v>
      </c>
      <c r="C1101" s="251" t="s">
        <v>534</v>
      </c>
      <c r="D1101" s="251" t="s">
        <v>535</v>
      </c>
      <c r="E1101" s="251" t="s">
        <v>536</v>
      </c>
      <c r="F1101" s="251" t="s">
        <v>491</v>
      </c>
      <c r="G1101" s="251" t="s">
        <v>537</v>
      </c>
      <c r="H1101" s="251" t="s">
        <v>538</v>
      </c>
      <c r="I1101" s="251" t="s">
        <v>739</v>
      </c>
      <c r="J1101" s="251" t="s">
        <v>540</v>
      </c>
      <c r="K1101" s="251" t="s">
        <v>740</v>
      </c>
      <c r="L1101" s="251" t="s">
        <v>542</v>
      </c>
      <c r="M1101" s="251" t="s">
        <v>543</v>
      </c>
      <c r="N1101" s="251" t="s">
        <v>544</v>
      </c>
      <c r="O1101" s="251" t="s">
        <v>640</v>
      </c>
      <c r="P1101" s="251" t="s">
        <v>741</v>
      </c>
      <c r="Q1101" s="251" t="s">
        <v>709</v>
      </c>
      <c r="R1101" s="251">
        <v>1800</v>
      </c>
      <c r="S1101" s="251" t="s">
        <v>681</v>
      </c>
      <c r="T1101" s="251" t="s">
        <v>771</v>
      </c>
      <c r="U1101" s="251" t="s">
        <v>772</v>
      </c>
      <c r="V1101" s="251" t="s">
        <v>38</v>
      </c>
      <c r="W1101" s="251" t="s">
        <v>550</v>
      </c>
      <c r="X1101" s="251" t="s">
        <v>551</v>
      </c>
      <c r="Y1101" s="251" t="s">
        <v>552</v>
      </c>
      <c r="Z1101" s="251" t="s">
        <v>564</v>
      </c>
      <c r="AA1101" s="251" t="s">
        <v>587</v>
      </c>
      <c r="AB1101" s="251" t="s">
        <v>624</v>
      </c>
      <c r="AC1101" s="251" t="s">
        <v>748</v>
      </c>
      <c r="AD1101" s="251" t="s">
        <v>748</v>
      </c>
      <c r="AE1101" s="255">
        <v>1002</v>
      </c>
      <c r="AF1101" s="251" t="str">
        <f t="shared" si="56"/>
        <v>5.</v>
      </c>
      <c r="AG1101" s="251" t="str">
        <f t="shared" si="56"/>
        <v>2.</v>
      </c>
      <c r="AH1101" s="251" t="str">
        <f t="shared" si="56"/>
        <v>3.</v>
      </c>
      <c r="AI1101" s="251" t="str">
        <f t="shared" si="55"/>
        <v>1.</v>
      </c>
      <c r="AJ1101" s="251" t="str">
        <f t="shared" si="55"/>
        <v>5.</v>
      </c>
      <c r="AK1101" s="251" t="str">
        <f t="shared" si="55"/>
        <v>99</v>
      </c>
      <c r="AL1101" s="251" t="str">
        <f t="shared" si="55"/>
        <v>99</v>
      </c>
      <c r="AM1101" s="251" t="str">
        <f t="shared" si="54"/>
        <v>2.3.1.5.9999</v>
      </c>
    </row>
    <row r="1102" spans="1:39">
      <c r="A1102" s="251">
        <v>2022</v>
      </c>
      <c r="B1102" s="251" t="s">
        <v>533</v>
      </c>
      <c r="C1102" s="251" t="s">
        <v>534</v>
      </c>
      <c r="D1102" s="251" t="s">
        <v>535</v>
      </c>
      <c r="E1102" s="251" t="s">
        <v>536</v>
      </c>
      <c r="F1102" s="251" t="s">
        <v>491</v>
      </c>
      <c r="G1102" s="251" t="s">
        <v>537</v>
      </c>
      <c r="H1102" s="251" t="s">
        <v>538</v>
      </c>
      <c r="I1102" s="251" t="s">
        <v>739</v>
      </c>
      <c r="J1102" s="251" t="s">
        <v>540</v>
      </c>
      <c r="K1102" s="251" t="s">
        <v>740</v>
      </c>
      <c r="L1102" s="251" t="s">
        <v>542</v>
      </c>
      <c r="M1102" s="251" t="s">
        <v>543</v>
      </c>
      <c r="N1102" s="251" t="s">
        <v>544</v>
      </c>
      <c r="O1102" s="251" t="s">
        <v>640</v>
      </c>
      <c r="P1102" s="251" t="s">
        <v>741</v>
      </c>
      <c r="Q1102" s="251" t="s">
        <v>709</v>
      </c>
      <c r="R1102" s="251">
        <v>1800</v>
      </c>
      <c r="S1102" s="251" t="s">
        <v>681</v>
      </c>
      <c r="T1102" s="251" t="s">
        <v>771</v>
      </c>
      <c r="U1102" s="251" t="s">
        <v>772</v>
      </c>
      <c r="V1102" s="251" t="s">
        <v>38</v>
      </c>
      <c r="W1102" s="251" t="s">
        <v>550</v>
      </c>
      <c r="X1102" s="251" t="s">
        <v>551</v>
      </c>
      <c r="Y1102" s="251" t="s">
        <v>552</v>
      </c>
      <c r="Z1102" s="251" t="s">
        <v>564</v>
      </c>
      <c r="AA1102" s="251" t="s">
        <v>587</v>
      </c>
      <c r="AB1102" s="251" t="s">
        <v>723</v>
      </c>
      <c r="AC1102" s="251" t="s">
        <v>626</v>
      </c>
      <c r="AD1102" s="251" t="s">
        <v>749</v>
      </c>
      <c r="AE1102" s="255">
        <v>942</v>
      </c>
      <c r="AF1102" s="251" t="str">
        <f t="shared" si="56"/>
        <v>5.</v>
      </c>
      <c r="AG1102" s="251" t="str">
        <f t="shared" si="56"/>
        <v>2.</v>
      </c>
      <c r="AH1102" s="251" t="str">
        <f t="shared" si="56"/>
        <v>3.</v>
      </c>
      <c r="AI1102" s="251" t="str">
        <f t="shared" si="55"/>
        <v>1.</v>
      </c>
      <c r="AJ1102" s="251" t="str">
        <f t="shared" si="55"/>
        <v>6.</v>
      </c>
      <c r="AK1102" s="251" t="str">
        <f t="shared" si="55"/>
        <v>1.</v>
      </c>
      <c r="AL1102" s="251" t="str">
        <f t="shared" si="55"/>
        <v>4.</v>
      </c>
      <c r="AM1102" s="251" t="str">
        <f t="shared" si="54"/>
        <v>2.3.1.6.1.4.</v>
      </c>
    </row>
    <row r="1103" spans="1:39">
      <c r="A1103" s="251">
        <v>2022</v>
      </c>
      <c r="B1103" s="251" t="s">
        <v>533</v>
      </c>
      <c r="C1103" s="251" t="s">
        <v>534</v>
      </c>
      <c r="D1103" s="251" t="s">
        <v>535</v>
      </c>
      <c r="E1103" s="251" t="s">
        <v>536</v>
      </c>
      <c r="F1103" s="251" t="s">
        <v>491</v>
      </c>
      <c r="G1103" s="251" t="s">
        <v>537</v>
      </c>
      <c r="H1103" s="251" t="s">
        <v>538</v>
      </c>
      <c r="I1103" s="251" t="s">
        <v>739</v>
      </c>
      <c r="J1103" s="251" t="s">
        <v>540</v>
      </c>
      <c r="K1103" s="251" t="s">
        <v>740</v>
      </c>
      <c r="L1103" s="251" t="s">
        <v>542</v>
      </c>
      <c r="M1103" s="251" t="s">
        <v>543</v>
      </c>
      <c r="N1103" s="251" t="s">
        <v>544</v>
      </c>
      <c r="O1103" s="251" t="s">
        <v>640</v>
      </c>
      <c r="P1103" s="251" t="s">
        <v>741</v>
      </c>
      <c r="Q1103" s="251" t="s">
        <v>709</v>
      </c>
      <c r="R1103" s="251">
        <v>1800</v>
      </c>
      <c r="S1103" s="251" t="s">
        <v>681</v>
      </c>
      <c r="T1103" s="251" t="s">
        <v>771</v>
      </c>
      <c r="U1103" s="251" t="s">
        <v>772</v>
      </c>
      <c r="V1103" s="251" t="s">
        <v>38</v>
      </c>
      <c r="W1103" s="251" t="s">
        <v>550</v>
      </c>
      <c r="X1103" s="251" t="s">
        <v>551</v>
      </c>
      <c r="Y1103" s="251" t="s">
        <v>552</v>
      </c>
      <c r="Z1103" s="251" t="s">
        <v>564</v>
      </c>
      <c r="AA1103" s="251" t="s">
        <v>587</v>
      </c>
      <c r="AB1103" s="251" t="s">
        <v>648</v>
      </c>
      <c r="AC1103" s="251" t="s">
        <v>649</v>
      </c>
      <c r="AD1103" s="251" t="s">
        <v>650</v>
      </c>
      <c r="AE1103" s="255">
        <v>4488</v>
      </c>
      <c r="AF1103" s="251" t="str">
        <f t="shared" si="56"/>
        <v>5.</v>
      </c>
      <c r="AG1103" s="251" t="str">
        <f t="shared" si="56"/>
        <v>2.</v>
      </c>
      <c r="AH1103" s="251" t="str">
        <f t="shared" si="56"/>
        <v>3.</v>
      </c>
      <c r="AI1103" s="251" t="str">
        <f t="shared" si="55"/>
        <v>1.</v>
      </c>
      <c r="AJ1103" s="251" t="str">
        <f t="shared" si="55"/>
        <v>8.</v>
      </c>
      <c r="AK1103" s="251" t="str">
        <f t="shared" si="55"/>
        <v>2.</v>
      </c>
      <c r="AL1103" s="251" t="str">
        <f t="shared" si="55"/>
        <v>1.</v>
      </c>
      <c r="AM1103" s="251" t="str">
        <f t="shared" si="54"/>
        <v>2.3.1.8.2.1.</v>
      </c>
    </row>
    <row r="1104" spans="1:39">
      <c r="A1104" s="251">
        <v>2022</v>
      </c>
      <c r="B1104" s="251" t="s">
        <v>533</v>
      </c>
      <c r="C1104" s="251" t="s">
        <v>534</v>
      </c>
      <c r="D1104" s="251" t="s">
        <v>535</v>
      </c>
      <c r="E1104" s="251" t="s">
        <v>536</v>
      </c>
      <c r="F1104" s="251" t="s">
        <v>491</v>
      </c>
      <c r="G1104" s="251" t="s">
        <v>537</v>
      </c>
      <c r="H1104" s="251" t="s">
        <v>538</v>
      </c>
      <c r="I1104" s="251" t="s">
        <v>739</v>
      </c>
      <c r="J1104" s="251" t="s">
        <v>540</v>
      </c>
      <c r="K1104" s="251" t="s">
        <v>740</v>
      </c>
      <c r="L1104" s="251" t="s">
        <v>542</v>
      </c>
      <c r="M1104" s="251" t="s">
        <v>543</v>
      </c>
      <c r="N1104" s="251" t="s">
        <v>544</v>
      </c>
      <c r="O1104" s="251" t="s">
        <v>640</v>
      </c>
      <c r="P1104" s="251" t="s">
        <v>741</v>
      </c>
      <c r="Q1104" s="251" t="s">
        <v>709</v>
      </c>
      <c r="R1104" s="251">
        <v>1800</v>
      </c>
      <c r="S1104" s="251" t="s">
        <v>681</v>
      </c>
      <c r="T1104" s="251" t="s">
        <v>771</v>
      </c>
      <c r="U1104" s="251" t="s">
        <v>772</v>
      </c>
      <c r="V1104" s="251" t="s">
        <v>38</v>
      </c>
      <c r="W1104" s="251" t="s">
        <v>550</v>
      </c>
      <c r="X1104" s="251" t="s">
        <v>551</v>
      </c>
      <c r="Y1104" s="251" t="s">
        <v>552</v>
      </c>
      <c r="Z1104" s="251" t="s">
        <v>564</v>
      </c>
      <c r="AA1104" s="251" t="s">
        <v>587</v>
      </c>
      <c r="AB1104" s="251" t="s">
        <v>591</v>
      </c>
      <c r="AC1104" s="251" t="s">
        <v>592</v>
      </c>
      <c r="AD1104" s="251" t="s">
        <v>593</v>
      </c>
      <c r="AE1104" s="255">
        <v>1834</v>
      </c>
      <c r="AF1104" s="251" t="str">
        <f t="shared" si="56"/>
        <v>5.</v>
      </c>
      <c r="AG1104" s="251" t="str">
        <f t="shared" si="56"/>
        <v>2.</v>
      </c>
      <c r="AH1104" s="251" t="str">
        <f t="shared" si="56"/>
        <v>3.</v>
      </c>
      <c r="AI1104" s="251" t="str">
        <f t="shared" si="55"/>
        <v>1.</v>
      </c>
      <c r="AJ1104" s="251" t="str">
        <f t="shared" si="55"/>
        <v>99</v>
      </c>
      <c r="AK1104" s="251" t="str">
        <f t="shared" si="55"/>
        <v>1.</v>
      </c>
      <c r="AL1104" s="251" t="str">
        <f t="shared" si="55"/>
        <v>3.</v>
      </c>
      <c r="AM1104" s="251" t="str">
        <f t="shared" si="54"/>
        <v>2.3.1.991.3.</v>
      </c>
    </row>
    <row r="1105" spans="1:39">
      <c r="A1105" s="251">
        <v>2022</v>
      </c>
      <c r="B1105" s="251" t="s">
        <v>533</v>
      </c>
      <c r="C1105" s="251" t="s">
        <v>534</v>
      </c>
      <c r="D1105" s="251" t="s">
        <v>535</v>
      </c>
      <c r="E1105" s="251" t="s">
        <v>536</v>
      </c>
      <c r="F1105" s="251" t="s">
        <v>491</v>
      </c>
      <c r="G1105" s="251" t="s">
        <v>537</v>
      </c>
      <c r="H1105" s="251" t="s">
        <v>538</v>
      </c>
      <c r="I1105" s="251" t="s">
        <v>739</v>
      </c>
      <c r="J1105" s="251" t="s">
        <v>540</v>
      </c>
      <c r="K1105" s="251" t="s">
        <v>740</v>
      </c>
      <c r="L1105" s="251" t="s">
        <v>542</v>
      </c>
      <c r="M1105" s="251" t="s">
        <v>543</v>
      </c>
      <c r="N1105" s="251" t="s">
        <v>544</v>
      </c>
      <c r="O1105" s="251" t="s">
        <v>640</v>
      </c>
      <c r="P1105" s="251" t="s">
        <v>741</v>
      </c>
      <c r="Q1105" s="251" t="s">
        <v>709</v>
      </c>
      <c r="R1105" s="251">
        <v>1800</v>
      </c>
      <c r="S1105" s="251" t="s">
        <v>681</v>
      </c>
      <c r="T1105" s="251" t="s">
        <v>771</v>
      </c>
      <c r="U1105" s="251" t="s">
        <v>772</v>
      </c>
      <c r="V1105" s="251" t="s">
        <v>38</v>
      </c>
      <c r="W1105" s="251" t="s">
        <v>550</v>
      </c>
      <c r="X1105" s="251" t="s">
        <v>551</v>
      </c>
      <c r="Y1105" s="251" t="s">
        <v>552</v>
      </c>
      <c r="Z1105" s="251" t="s">
        <v>564</v>
      </c>
      <c r="AA1105" s="251" t="s">
        <v>587</v>
      </c>
      <c r="AB1105" s="251" t="s">
        <v>591</v>
      </c>
      <c r="AC1105" s="251" t="s">
        <v>592</v>
      </c>
      <c r="AD1105" s="251" t="s">
        <v>628</v>
      </c>
      <c r="AE1105" s="255">
        <v>1050</v>
      </c>
      <c r="AF1105" s="251" t="str">
        <f t="shared" si="56"/>
        <v>5.</v>
      </c>
      <c r="AG1105" s="251" t="str">
        <f t="shared" si="56"/>
        <v>2.</v>
      </c>
      <c r="AH1105" s="251" t="str">
        <f t="shared" si="56"/>
        <v>3.</v>
      </c>
      <c r="AI1105" s="251" t="str">
        <f t="shared" si="55"/>
        <v>1.</v>
      </c>
      <c r="AJ1105" s="251" t="str">
        <f t="shared" si="55"/>
        <v>99</v>
      </c>
      <c r="AK1105" s="251" t="str">
        <f t="shared" si="55"/>
        <v>1.</v>
      </c>
      <c r="AL1105" s="251" t="str">
        <f t="shared" si="55"/>
        <v>99</v>
      </c>
      <c r="AM1105" s="251" t="str">
        <f t="shared" si="54"/>
        <v>2.3.1.991.99</v>
      </c>
    </row>
    <row r="1106" spans="1:39">
      <c r="A1106" s="251">
        <v>2022</v>
      </c>
      <c r="B1106" s="251" t="s">
        <v>533</v>
      </c>
      <c r="C1106" s="251" t="s">
        <v>534</v>
      </c>
      <c r="D1106" s="251" t="s">
        <v>535</v>
      </c>
      <c r="E1106" s="251" t="s">
        <v>536</v>
      </c>
      <c r="F1106" s="251" t="s">
        <v>491</v>
      </c>
      <c r="G1106" s="251" t="s">
        <v>537</v>
      </c>
      <c r="H1106" s="251" t="s">
        <v>538</v>
      </c>
      <c r="I1106" s="251" t="s">
        <v>739</v>
      </c>
      <c r="J1106" s="251" t="s">
        <v>540</v>
      </c>
      <c r="K1106" s="251" t="s">
        <v>740</v>
      </c>
      <c r="L1106" s="251" t="s">
        <v>542</v>
      </c>
      <c r="M1106" s="251" t="s">
        <v>543</v>
      </c>
      <c r="N1106" s="251" t="s">
        <v>544</v>
      </c>
      <c r="O1106" s="251" t="s">
        <v>640</v>
      </c>
      <c r="P1106" s="251" t="s">
        <v>741</v>
      </c>
      <c r="Q1106" s="251" t="s">
        <v>709</v>
      </c>
      <c r="R1106" s="251">
        <v>1800</v>
      </c>
      <c r="S1106" s="251" t="s">
        <v>681</v>
      </c>
      <c r="T1106" s="251" t="s">
        <v>771</v>
      </c>
      <c r="U1106" s="251" t="s">
        <v>772</v>
      </c>
      <c r="V1106" s="251" t="s">
        <v>38</v>
      </c>
      <c r="W1106" s="251" t="s">
        <v>550</v>
      </c>
      <c r="X1106" s="251" t="s">
        <v>551</v>
      </c>
      <c r="Y1106" s="251" t="s">
        <v>552</v>
      </c>
      <c r="Z1106" s="251" t="s">
        <v>564</v>
      </c>
      <c r="AA1106" s="251" t="s">
        <v>565</v>
      </c>
      <c r="AB1106" s="251" t="s">
        <v>594</v>
      </c>
      <c r="AC1106" s="251" t="s">
        <v>595</v>
      </c>
      <c r="AD1106" s="251" t="s">
        <v>642</v>
      </c>
      <c r="AE1106" s="255">
        <v>1050</v>
      </c>
      <c r="AF1106" s="251" t="str">
        <f t="shared" si="56"/>
        <v>5.</v>
      </c>
      <c r="AG1106" s="251" t="str">
        <f t="shared" si="56"/>
        <v>2.</v>
      </c>
      <c r="AH1106" s="251" t="str">
        <f t="shared" si="56"/>
        <v>3.</v>
      </c>
      <c r="AI1106" s="251" t="str">
        <f t="shared" si="55"/>
        <v>2.</v>
      </c>
      <c r="AJ1106" s="251" t="str">
        <f t="shared" si="55"/>
        <v>1.</v>
      </c>
      <c r="AK1106" s="251" t="str">
        <f t="shared" si="55"/>
        <v>2.</v>
      </c>
      <c r="AL1106" s="251" t="str">
        <f t="shared" si="55"/>
        <v>1.</v>
      </c>
      <c r="AM1106" s="251" t="str">
        <f t="shared" si="54"/>
        <v>2.3.2.1.2.1.</v>
      </c>
    </row>
    <row r="1107" spans="1:39">
      <c r="A1107" s="251">
        <v>2022</v>
      </c>
      <c r="B1107" s="251" t="s">
        <v>533</v>
      </c>
      <c r="C1107" s="251" t="s">
        <v>534</v>
      </c>
      <c r="D1107" s="251" t="s">
        <v>535</v>
      </c>
      <c r="E1107" s="251" t="s">
        <v>536</v>
      </c>
      <c r="F1107" s="251" t="s">
        <v>491</v>
      </c>
      <c r="G1107" s="251" t="s">
        <v>537</v>
      </c>
      <c r="H1107" s="251" t="s">
        <v>538</v>
      </c>
      <c r="I1107" s="251" t="s">
        <v>739</v>
      </c>
      <c r="J1107" s="251" t="s">
        <v>540</v>
      </c>
      <c r="K1107" s="251" t="s">
        <v>740</v>
      </c>
      <c r="L1107" s="251" t="s">
        <v>542</v>
      </c>
      <c r="M1107" s="251" t="s">
        <v>543</v>
      </c>
      <c r="N1107" s="251" t="s">
        <v>544</v>
      </c>
      <c r="O1107" s="251" t="s">
        <v>640</v>
      </c>
      <c r="P1107" s="251" t="s">
        <v>741</v>
      </c>
      <c r="Q1107" s="251" t="s">
        <v>709</v>
      </c>
      <c r="R1107" s="251">
        <v>1800</v>
      </c>
      <c r="S1107" s="251" t="s">
        <v>681</v>
      </c>
      <c r="T1107" s="251" t="s">
        <v>771</v>
      </c>
      <c r="U1107" s="251" t="s">
        <v>772</v>
      </c>
      <c r="V1107" s="251" t="s">
        <v>38</v>
      </c>
      <c r="W1107" s="251" t="s">
        <v>550</v>
      </c>
      <c r="X1107" s="251" t="s">
        <v>551</v>
      </c>
      <c r="Y1107" s="251" t="s">
        <v>552</v>
      </c>
      <c r="Z1107" s="251" t="s">
        <v>564</v>
      </c>
      <c r="AA1107" s="251" t="s">
        <v>565</v>
      </c>
      <c r="AB1107" s="251" t="s">
        <v>594</v>
      </c>
      <c r="AC1107" s="251" t="s">
        <v>595</v>
      </c>
      <c r="AD1107" s="251" t="s">
        <v>643</v>
      </c>
      <c r="AE1107" s="255">
        <v>2400</v>
      </c>
      <c r="AF1107" s="251" t="str">
        <f t="shared" si="56"/>
        <v>5.</v>
      </c>
      <c r="AG1107" s="251" t="str">
        <f t="shared" si="56"/>
        <v>2.</v>
      </c>
      <c r="AH1107" s="251" t="str">
        <f t="shared" si="56"/>
        <v>3.</v>
      </c>
      <c r="AI1107" s="251" t="str">
        <f t="shared" si="55"/>
        <v>2.</v>
      </c>
      <c r="AJ1107" s="251" t="str">
        <f t="shared" si="55"/>
        <v>1.</v>
      </c>
      <c r="AK1107" s="251" t="str">
        <f t="shared" si="55"/>
        <v>2.</v>
      </c>
      <c r="AL1107" s="251" t="str">
        <f t="shared" si="55"/>
        <v>2.</v>
      </c>
      <c r="AM1107" s="251" t="str">
        <f t="shared" si="54"/>
        <v>2.3.2.1.2.2.</v>
      </c>
    </row>
    <row r="1108" spans="1:39">
      <c r="A1108" s="251">
        <v>2022</v>
      </c>
      <c r="B1108" s="251" t="s">
        <v>533</v>
      </c>
      <c r="C1108" s="251" t="s">
        <v>534</v>
      </c>
      <c r="D1108" s="251" t="s">
        <v>535</v>
      </c>
      <c r="E1108" s="251" t="s">
        <v>536</v>
      </c>
      <c r="F1108" s="251" t="s">
        <v>491</v>
      </c>
      <c r="G1108" s="251" t="s">
        <v>537</v>
      </c>
      <c r="H1108" s="251" t="s">
        <v>538</v>
      </c>
      <c r="I1108" s="251" t="s">
        <v>739</v>
      </c>
      <c r="J1108" s="251" t="s">
        <v>540</v>
      </c>
      <c r="K1108" s="251" t="s">
        <v>740</v>
      </c>
      <c r="L1108" s="251" t="s">
        <v>542</v>
      </c>
      <c r="M1108" s="251" t="s">
        <v>543</v>
      </c>
      <c r="N1108" s="251" t="s">
        <v>544</v>
      </c>
      <c r="O1108" s="251" t="s">
        <v>640</v>
      </c>
      <c r="P1108" s="251" t="s">
        <v>741</v>
      </c>
      <c r="Q1108" s="251" t="s">
        <v>709</v>
      </c>
      <c r="R1108" s="251">
        <v>1800</v>
      </c>
      <c r="S1108" s="251" t="s">
        <v>681</v>
      </c>
      <c r="T1108" s="251" t="s">
        <v>771</v>
      </c>
      <c r="U1108" s="251" t="s">
        <v>772</v>
      </c>
      <c r="V1108" s="251" t="s">
        <v>38</v>
      </c>
      <c r="W1108" s="251" t="s">
        <v>550</v>
      </c>
      <c r="X1108" s="251" t="s">
        <v>551</v>
      </c>
      <c r="Y1108" s="251" t="s">
        <v>552</v>
      </c>
      <c r="Z1108" s="251" t="s">
        <v>564</v>
      </c>
      <c r="AA1108" s="251" t="s">
        <v>565</v>
      </c>
      <c r="AB1108" s="251" t="s">
        <v>594</v>
      </c>
      <c r="AC1108" s="251" t="s">
        <v>595</v>
      </c>
      <c r="AD1108" s="251" t="s">
        <v>596</v>
      </c>
      <c r="AE1108" s="255">
        <v>4032</v>
      </c>
      <c r="AF1108" s="251" t="str">
        <f t="shared" si="56"/>
        <v>5.</v>
      </c>
      <c r="AG1108" s="251" t="str">
        <f t="shared" si="56"/>
        <v>2.</v>
      </c>
      <c r="AH1108" s="251" t="str">
        <f t="shared" si="56"/>
        <v>3.</v>
      </c>
      <c r="AI1108" s="251" t="str">
        <f t="shared" si="55"/>
        <v>2.</v>
      </c>
      <c r="AJ1108" s="251" t="str">
        <f t="shared" si="55"/>
        <v>1.</v>
      </c>
      <c r="AK1108" s="251" t="str">
        <f t="shared" si="55"/>
        <v>2.</v>
      </c>
      <c r="AL1108" s="251" t="str">
        <f t="shared" si="55"/>
        <v>99</v>
      </c>
      <c r="AM1108" s="251" t="str">
        <f t="shared" si="54"/>
        <v>2.3.2.1.2.99</v>
      </c>
    </row>
    <row r="1109" spans="1:39">
      <c r="A1109" s="251">
        <v>2022</v>
      </c>
      <c r="B1109" s="251" t="s">
        <v>533</v>
      </c>
      <c r="C1109" s="251" t="s">
        <v>534</v>
      </c>
      <c r="D1109" s="251" t="s">
        <v>535</v>
      </c>
      <c r="E1109" s="251" t="s">
        <v>536</v>
      </c>
      <c r="F1109" s="251" t="s">
        <v>491</v>
      </c>
      <c r="G1109" s="251" t="s">
        <v>537</v>
      </c>
      <c r="H1109" s="251" t="s">
        <v>538</v>
      </c>
      <c r="I1109" s="251" t="s">
        <v>739</v>
      </c>
      <c r="J1109" s="251" t="s">
        <v>540</v>
      </c>
      <c r="K1109" s="251" t="s">
        <v>740</v>
      </c>
      <c r="L1109" s="251" t="s">
        <v>542</v>
      </c>
      <c r="M1109" s="251" t="s">
        <v>543</v>
      </c>
      <c r="N1109" s="251" t="s">
        <v>544</v>
      </c>
      <c r="O1109" s="251" t="s">
        <v>640</v>
      </c>
      <c r="P1109" s="251" t="s">
        <v>741</v>
      </c>
      <c r="Q1109" s="251" t="s">
        <v>709</v>
      </c>
      <c r="R1109" s="251">
        <v>1800</v>
      </c>
      <c r="S1109" s="251" t="s">
        <v>681</v>
      </c>
      <c r="T1109" s="251" t="s">
        <v>771</v>
      </c>
      <c r="U1109" s="251" t="s">
        <v>772</v>
      </c>
      <c r="V1109" s="251" t="s">
        <v>38</v>
      </c>
      <c r="W1109" s="251" t="s">
        <v>550</v>
      </c>
      <c r="X1109" s="251" t="s">
        <v>551</v>
      </c>
      <c r="Y1109" s="251" t="s">
        <v>552</v>
      </c>
      <c r="Z1109" s="251" t="s">
        <v>564</v>
      </c>
      <c r="AA1109" s="251" t="s">
        <v>565</v>
      </c>
      <c r="AB1109" s="251" t="s">
        <v>566</v>
      </c>
      <c r="AC1109" s="251" t="s">
        <v>567</v>
      </c>
      <c r="AD1109" s="251" t="s">
        <v>568</v>
      </c>
      <c r="AE1109" s="255">
        <v>37920</v>
      </c>
      <c r="AF1109" s="251" t="str">
        <f t="shared" si="56"/>
        <v>5.</v>
      </c>
      <c r="AG1109" s="251" t="str">
        <f t="shared" si="56"/>
        <v>2.</v>
      </c>
      <c r="AH1109" s="251" t="str">
        <f t="shared" si="56"/>
        <v>3.</v>
      </c>
      <c r="AI1109" s="251" t="str">
        <f t="shared" si="55"/>
        <v>2.</v>
      </c>
      <c r="AJ1109" s="251" t="str">
        <f t="shared" si="55"/>
        <v>2.</v>
      </c>
      <c r="AK1109" s="251" t="str">
        <f t="shared" si="55"/>
        <v>3.</v>
      </c>
      <c r="AL1109" s="251" t="str">
        <f t="shared" si="55"/>
        <v>1.</v>
      </c>
      <c r="AM1109" s="251" t="str">
        <f t="shared" si="54"/>
        <v>2.3.2.2.3.1.</v>
      </c>
    </row>
    <row r="1110" spans="1:39">
      <c r="A1110" s="251">
        <v>2022</v>
      </c>
      <c r="B1110" s="251" t="s">
        <v>533</v>
      </c>
      <c r="C1110" s="251" t="s">
        <v>534</v>
      </c>
      <c r="D1110" s="251" t="s">
        <v>535</v>
      </c>
      <c r="E1110" s="251" t="s">
        <v>536</v>
      </c>
      <c r="F1110" s="251" t="s">
        <v>491</v>
      </c>
      <c r="G1110" s="251" t="s">
        <v>537</v>
      </c>
      <c r="H1110" s="251" t="s">
        <v>538</v>
      </c>
      <c r="I1110" s="251" t="s">
        <v>739</v>
      </c>
      <c r="J1110" s="251" t="s">
        <v>540</v>
      </c>
      <c r="K1110" s="251" t="s">
        <v>740</v>
      </c>
      <c r="L1110" s="251" t="s">
        <v>542</v>
      </c>
      <c r="M1110" s="251" t="s">
        <v>543</v>
      </c>
      <c r="N1110" s="251" t="s">
        <v>544</v>
      </c>
      <c r="O1110" s="251" t="s">
        <v>640</v>
      </c>
      <c r="P1110" s="251" t="s">
        <v>741</v>
      </c>
      <c r="Q1110" s="251" t="s">
        <v>709</v>
      </c>
      <c r="R1110" s="251">
        <v>1800</v>
      </c>
      <c r="S1110" s="251" t="s">
        <v>681</v>
      </c>
      <c r="T1110" s="251" t="s">
        <v>771</v>
      </c>
      <c r="U1110" s="251" t="s">
        <v>772</v>
      </c>
      <c r="V1110" s="251" t="s">
        <v>38</v>
      </c>
      <c r="W1110" s="251" t="s">
        <v>550</v>
      </c>
      <c r="X1110" s="251" t="s">
        <v>551</v>
      </c>
      <c r="Y1110" s="251" t="s">
        <v>552</v>
      </c>
      <c r="Z1110" s="251" t="s">
        <v>564</v>
      </c>
      <c r="AA1110" s="251" t="s">
        <v>565</v>
      </c>
      <c r="AB1110" s="251" t="s">
        <v>604</v>
      </c>
      <c r="AC1110" s="251" t="s">
        <v>750</v>
      </c>
      <c r="AD1110" s="251" t="s">
        <v>751</v>
      </c>
      <c r="AE1110" s="255">
        <v>3400</v>
      </c>
      <c r="AF1110" s="251" t="str">
        <f t="shared" si="56"/>
        <v>5.</v>
      </c>
      <c r="AG1110" s="251" t="str">
        <f t="shared" si="56"/>
        <v>2.</v>
      </c>
      <c r="AH1110" s="251" t="str">
        <f t="shared" si="56"/>
        <v>3.</v>
      </c>
      <c r="AI1110" s="251" t="str">
        <f t="shared" si="55"/>
        <v>2.</v>
      </c>
      <c r="AJ1110" s="251" t="str">
        <f t="shared" si="55"/>
        <v>4.</v>
      </c>
      <c r="AK1110" s="251" t="str">
        <f t="shared" si="55"/>
        <v>2.</v>
      </c>
      <c r="AL1110" s="251" t="str">
        <f t="shared" si="55"/>
        <v>1.</v>
      </c>
      <c r="AM1110" s="251" t="str">
        <f t="shared" si="54"/>
        <v>2.3.2.4.2.1.</v>
      </c>
    </row>
    <row r="1111" spans="1:39">
      <c r="A1111" s="251">
        <v>2022</v>
      </c>
      <c r="B1111" s="251" t="s">
        <v>533</v>
      </c>
      <c r="C1111" s="251" t="s">
        <v>534</v>
      </c>
      <c r="D1111" s="251" t="s">
        <v>535</v>
      </c>
      <c r="E1111" s="251" t="s">
        <v>536</v>
      </c>
      <c r="F1111" s="251" t="s">
        <v>491</v>
      </c>
      <c r="G1111" s="251" t="s">
        <v>537</v>
      </c>
      <c r="H1111" s="251" t="s">
        <v>538</v>
      </c>
      <c r="I1111" s="251" t="s">
        <v>739</v>
      </c>
      <c r="J1111" s="251" t="s">
        <v>540</v>
      </c>
      <c r="K1111" s="251" t="s">
        <v>740</v>
      </c>
      <c r="L1111" s="251" t="s">
        <v>542</v>
      </c>
      <c r="M1111" s="251" t="s">
        <v>543</v>
      </c>
      <c r="N1111" s="251" t="s">
        <v>544</v>
      </c>
      <c r="O1111" s="251" t="s">
        <v>640</v>
      </c>
      <c r="P1111" s="251" t="s">
        <v>741</v>
      </c>
      <c r="Q1111" s="251" t="s">
        <v>709</v>
      </c>
      <c r="R1111" s="251">
        <v>1800</v>
      </c>
      <c r="S1111" s="251" t="s">
        <v>681</v>
      </c>
      <c r="T1111" s="251" t="s">
        <v>771</v>
      </c>
      <c r="U1111" s="251" t="s">
        <v>772</v>
      </c>
      <c r="V1111" s="251" t="s">
        <v>38</v>
      </c>
      <c r="W1111" s="251" t="s">
        <v>550</v>
      </c>
      <c r="X1111" s="251" t="s">
        <v>551</v>
      </c>
      <c r="Y1111" s="251" t="s">
        <v>552</v>
      </c>
      <c r="Z1111" s="251" t="s">
        <v>564</v>
      </c>
      <c r="AA1111" s="251" t="s">
        <v>565</v>
      </c>
      <c r="AB1111" s="251" t="s">
        <v>604</v>
      </c>
      <c r="AC1111" s="251" t="s">
        <v>752</v>
      </c>
      <c r="AD1111" s="251" t="s">
        <v>753</v>
      </c>
      <c r="AE1111" s="255">
        <v>2500</v>
      </c>
      <c r="AF1111" s="251" t="str">
        <f t="shared" si="56"/>
        <v>5.</v>
      </c>
      <c r="AG1111" s="251" t="str">
        <f t="shared" si="56"/>
        <v>2.</v>
      </c>
      <c r="AH1111" s="251" t="str">
        <f t="shared" si="56"/>
        <v>3.</v>
      </c>
      <c r="AI1111" s="251" t="str">
        <f t="shared" si="55"/>
        <v>2.</v>
      </c>
      <c r="AJ1111" s="251" t="str">
        <f t="shared" si="55"/>
        <v>4.</v>
      </c>
      <c r="AK1111" s="251" t="str">
        <f t="shared" si="55"/>
        <v>6.</v>
      </c>
      <c r="AL1111" s="251" t="str">
        <f t="shared" si="55"/>
        <v>1.</v>
      </c>
      <c r="AM1111" s="251" t="str">
        <f t="shared" si="54"/>
        <v>2.3.2.4.6.1.</v>
      </c>
    </row>
    <row r="1112" spans="1:39">
      <c r="A1112" s="251">
        <v>2022</v>
      </c>
      <c r="B1112" s="251" t="s">
        <v>533</v>
      </c>
      <c r="C1112" s="251" t="s">
        <v>534</v>
      </c>
      <c r="D1112" s="251" t="s">
        <v>535</v>
      </c>
      <c r="E1112" s="251" t="s">
        <v>536</v>
      </c>
      <c r="F1112" s="251" t="s">
        <v>491</v>
      </c>
      <c r="G1112" s="251" t="s">
        <v>537</v>
      </c>
      <c r="H1112" s="251" t="s">
        <v>538</v>
      </c>
      <c r="I1112" s="251" t="s">
        <v>739</v>
      </c>
      <c r="J1112" s="251" t="s">
        <v>540</v>
      </c>
      <c r="K1112" s="251" t="s">
        <v>740</v>
      </c>
      <c r="L1112" s="251" t="s">
        <v>542</v>
      </c>
      <c r="M1112" s="251" t="s">
        <v>543</v>
      </c>
      <c r="N1112" s="251" t="s">
        <v>544</v>
      </c>
      <c r="O1112" s="251" t="s">
        <v>640</v>
      </c>
      <c r="P1112" s="251" t="s">
        <v>741</v>
      </c>
      <c r="Q1112" s="251" t="s">
        <v>709</v>
      </c>
      <c r="R1112" s="251">
        <v>1800</v>
      </c>
      <c r="S1112" s="251" t="s">
        <v>681</v>
      </c>
      <c r="T1112" s="251" t="s">
        <v>771</v>
      </c>
      <c r="U1112" s="251" t="s">
        <v>772</v>
      </c>
      <c r="V1112" s="251" t="s">
        <v>38</v>
      </c>
      <c r="W1112" s="251" t="s">
        <v>550</v>
      </c>
      <c r="X1112" s="251" t="s">
        <v>551</v>
      </c>
      <c r="Y1112" s="251" t="s">
        <v>552</v>
      </c>
      <c r="Z1112" s="251" t="s">
        <v>564</v>
      </c>
      <c r="AA1112" s="251" t="s">
        <v>565</v>
      </c>
      <c r="AB1112" s="251" t="s">
        <v>575</v>
      </c>
      <c r="AC1112" s="251" t="s">
        <v>576</v>
      </c>
      <c r="AD1112" s="251" t="s">
        <v>577</v>
      </c>
      <c r="AE1112" s="255">
        <v>2190</v>
      </c>
      <c r="AF1112" s="251" t="str">
        <f t="shared" si="56"/>
        <v>5.</v>
      </c>
      <c r="AG1112" s="251" t="str">
        <f t="shared" si="56"/>
        <v>2.</v>
      </c>
      <c r="AH1112" s="251" t="str">
        <f t="shared" si="56"/>
        <v>3.</v>
      </c>
      <c r="AI1112" s="251" t="str">
        <f t="shared" si="55"/>
        <v>2.</v>
      </c>
      <c r="AJ1112" s="251" t="str">
        <f t="shared" si="55"/>
        <v>6.</v>
      </c>
      <c r="AK1112" s="251" t="str">
        <f t="shared" si="55"/>
        <v>3.</v>
      </c>
      <c r="AL1112" s="251" t="str">
        <f t="shared" si="55"/>
        <v>4.</v>
      </c>
      <c r="AM1112" s="251" t="str">
        <f t="shared" si="54"/>
        <v>2.3.2.6.3.4.</v>
      </c>
    </row>
    <row r="1113" spans="1:39">
      <c r="A1113" s="251">
        <v>2022</v>
      </c>
      <c r="B1113" s="251" t="s">
        <v>533</v>
      </c>
      <c r="C1113" s="251" t="s">
        <v>534</v>
      </c>
      <c r="D1113" s="251" t="s">
        <v>535</v>
      </c>
      <c r="E1113" s="251" t="s">
        <v>536</v>
      </c>
      <c r="F1113" s="251" t="s">
        <v>491</v>
      </c>
      <c r="G1113" s="251" t="s">
        <v>537</v>
      </c>
      <c r="H1113" s="251" t="s">
        <v>538</v>
      </c>
      <c r="I1113" s="251" t="s">
        <v>739</v>
      </c>
      <c r="J1113" s="251" t="s">
        <v>540</v>
      </c>
      <c r="K1113" s="251" t="s">
        <v>740</v>
      </c>
      <c r="L1113" s="251" t="s">
        <v>542</v>
      </c>
      <c r="M1113" s="251" t="s">
        <v>543</v>
      </c>
      <c r="N1113" s="251" t="s">
        <v>544</v>
      </c>
      <c r="O1113" s="251" t="s">
        <v>640</v>
      </c>
      <c r="P1113" s="251" t="s">
        <v>741</v>
      </c>
      <c r="Q1113" s="251" t="s">
        <v>709</v>
      </c>
      <c r="R1113" s="251">
        <v>1800</v>
      </c>
      <c r="S1113" s="251" t="s">
        <v>681</v>
      </c>
      <c r="T1113" s="251" t="s">
        <v>771</v>
      </c>
      <c r="U1113" s="251" t="s">
        <v>772</v>
      </c>
      <c r="V1113" s="251" t="s">
        <v>38</v>
      </c>
      <c r="W1113" s="251" t="s">
        <v>550</v>
      </c>
      <c r="X1113" s="251" t="s">
        <v>551</v>
      </c>
      <c r="Y1113" s="251" t="s">
        <v>552</v>
      </c>
      <c r="Z1113" s="251" t="s">
        <v>564</v>
      </c>
      <c r="AA1113" s="251" t="s">
        <v>565</v>
      </c>
      <c r="AB1113" s="251" t="s">
        <v>578</v>
      </c>
      <c r="AC1113" s="251" t="s">
        <v>579</v>
      </c>
      <c r="AD1113" s="251" t="s">
        <v>754</v>
      </c>
      <c r="AE1113" s="255">
        <v>720</v>
      </c>
      <c r="AF1113" s="251" t="str">
        <f t="shared" si="56"/>
        <v>5.</v>
      </c>
      <c r="AG1113" s="251" t="str">
        <f t="shared" si="56"/>
        <v>2.</v>
      </c>
      <c r="AH1113" s="251" t="str">
        <f t="shared" si="56"/>
        <v>3.</v>
      </c>
      <c r="AI1113" s="251" t="str">
        <f t="shared" si="55"/>
        <v>2.</v>
      </c>
      <c r="AJ1113" s="251" t="str">
        <f t="shared" si="55"/>
        <v>7.</v>
      </c>
      <c r="AK1113" s="251" t="str">
        <f t="shared" si="55"/>
        <v>11</v>
      </c>
      <c r="AL1113" s="251" t="str">
        <f t="shared" si="55"/>
        <v>2.</v>
      </c>
      <c r="AM1113" s="251" t="str">
        <f t="shared" si="54"/>
        <v>2.3.2.7.112.</v>
      </c>
    </row>
    <row r="1114" spans="1:39">
      <c r="A1114" s="251">
        <v>2022</v>
      </c>
      <c r="B1114" s="251" t="s">
        <v>533</v>
      </c>
      <c r="C1114" s="251" t="s">
        <v>534</v>
      </c>
      <c r="D1114" s="251" t="s">
        <v>535</v>
      </c>
      <c r="E1114" s="251" t="s">
        <v>536</v>
      </c>
      <c r="F1114" s="251" t="s">
        <v>491</v>
      </c>
      <c r="G1114" s="251" t="s">
        <v>537</v>
      </c>
      <c r="H1114" s="251" t="s">
        <v>538</v>
      </c>
      <c r="I1114" s="251" t="s">
        <v>739</v>
      </c>
      <c r="J1114" s="251" t="s">
        <v>540</v>
      </c>
      <c r="K1114" s="251" t="s">
        <v>740</v>
      </c>
      <c r="L1114" s="251" t="s">
        <v>542</v>
      </c>
      <c r="M1114" s="251" t="s">
        <v>543</v>
      </c>
      <c r="N1114" s="251" t="s">
        <v>544</v>
      </c>
      <c r="O1114" s="251" t="s">
        <v>640</v>
      </c>
      <c r="P1114" s="251" t="s">
        <v>741</v>
      </c>
      <c r="Q1114" s="251" t="s">
        <v>709</v>
      </c>
      <c r="R1114" s="251">
        <v>1800</v>
      </c>
      <c r="S1114" s="251" t="s">
        <v>681</v>
      </c>
      <c r="T1114" s="251" t="s">
        <v>771</v>
      </c>
      <c r="U1114" s="251" t="s">
        <v>772</v>
      </c>
      <c r="V1114" s="251" t="s">
        <v>38</v>
      </c>
      <c r="W1114" s="251" t="s">
        <v>550</v>
      </c>
      <c r="X1114" s="251" t="s">
        <v>551</v>
      </c>
      <c r="Y1114" s="251" t="s">
        <v>552</v>
      </c>
      <c r="Z1114" s="251" t="s">
        <v>564</v>
      </c>
      <c r="AA1114" s="251" t="s">
        <v>565</v>
      </c>
      <c r="AB1114" s="251" t="s">
        <v>578</v>
      </c>
      <c r="AC1114" s="251" t="s">
        <v>579</v>
      </c>
      <c r="AD1114" s="251" t="s">
        <v>580</v>
      </c>
      <c r="AE1114" s="255">
        <v>22276</v>
      </c>
      <c r="AF1114" s="251" t="str">
        <f t="shared" si="56"/>
        <v>5.</v>
      </c>
      <c r="AG1114" s="251" t="str">
        <f t="shared" si="56"/>
        <v>2.</v>
      </c>
      <c r="AH1114" s="251" t="str">
        <f t="shared" si="56"/>
        <v>3.</v>
      </c>
      <c r="AI1114" s="251" t="str">
        <f t="shared" si="55"/>
        <v>2.</v>
      </c>
      <c r="AJ1114" s="251" t="str">
        <f t="shared" si="55"/>
        <v>7.</v>
      </c>
      <c r="AK1114" s="251" t="str">
        <f t="shared" si="55"/>
        <v>11</v>
      </c>
      <c r="AL1114" s="251" t="str">
        <f t="shared" si="55"/>
        <v>99</v>
      </c>
      <c r="AM1114" s="251" t="str">
        <f t="shared" si="54"/>
        <v>2.3.2.7.1199</v>
      </c>
    </row>
    <row r="1115" spans="1:39">
      <c r="A1115" s="251">
        <v>2022</v>
      </c>
      <c r="B1115" s="251" t="s">
        <v>533</v>
      </c>
      <c r="C1115" s="251" t="s">
        <v>534</v>
      </c>
      <c r="D1115" s="251" t="s">
        <v>535</v>
      </c>
      <c r="E1115" s="251" t="s">
        <v>536</v>
      </c>
      <c r="F1115" s="251" t="s">
        <v>491</v>
      </c>
      <c r="G1115" s="251" t="s">
        <v>537</v>
      </c>
      <c r="H1115" s="251" t="s">
        <v>538</v>
      </c>
      <c r="I1115" s="251" t="s">
        <v>739</v>
      </c>
      <c r="J1115" s="251" t="s">
        <v>540</v>
      </c>
      <c r="K1115" s="251" t="s">
        <v>740</v>
      </c>
      <c r="L1115" s="251" t="s">
        <v>542</v>
      </c>
      <c r="M1115" s="251" t="s">
        <v>543</v>
      </c>
      <c r="N1115" s="251" t="s">
        <v>544</v>
      </c>
      <c r="O1115" s="251" t="s">
        <v>640</v>
      </c>
      <c r="P1115" s="251" t="s">
        <v>741</v>
      </c>
      <c r="Q1115" s="251" t="s">
        <v>709</v>
      </c>
      <c r="R1115" s="251">
        <v>1800</v>
      </c>
      <c r="S1115" s="251" t="s">
        <v>681</v>
      </c>
      <c r="T1115" s="251" t="s">
        <v>771</v>
      </c>
      <c r="U1115" s="251" t="s">
        <v>772</v>
      </c>
      <c r="V1115" s="251" t="s">
        <v>38</v>
      </c>
      <c r="W1115" s="251" t="s">
        <v>550</v>
      </c>
      <c r="X1115" s="251" t="s">
        <v>551</v>
      </c>
      <c r="Y1115" s="251" t="s">
        <v>552</v>
      </c>
      <c r="Z1115" s="251" t="s">
        <v>564</v>
      </c>
      <c r="AA1115" s="251" t="s">
        <v>565</v>
      </c>
      <c r="AB1115" s="251" t="s">
        <v>613</v>
      </c>
      <c r="AC1115" s="251" t="s">
        <v>614</v>
      </c>
      <c r="AD1115" s="251" t="s">
        <v>614</v>
      </c>
      <c r="AE1115" s="255">
        <v>54600</v>
      </c>
      <c r="AF1115" s="251" t="str">
        <f t="shared" si="56"/>
        <v>5.</v>
      </c>
      <c r="AG1115" s="251" t="str">
        <f t="shared" si="56"/>
        <v>2.</v>
      </c>
      <c r="AH1115" s="251" t="str">
        <f t="shared" si="56"/>
        <v>3.</v>
      </c>
      <c r="AI1115" s="251" t="str">
        <f t="shared" si="55"/>
        <v>2.</v>
      </c>
      <c r="AJ1115" s="251" t="str">
        <f t="shared" si="55"/>
        <v>8.</v>
      </c>
      <c r="AK1115" s="251" t="str">
        <f t="shared" si="55"/>
        <v>1.</v>
      </c>
      <c r="AL1115" s="251" t="str">
        <f t="shared" si="55"/>
        <v>1.</v>
      </c>
      <c r="AM1115" s="251" t="str">
        <f t="shared" si="54"/>
        <v>2.3.2.8.1.1.</v>
      </c>
    </row>
    <row r="1116" spans="1:39">
      <c r="A1116" s="251">
        <v>2022</v>
      </c>
      <c r="B1116" s="251" t="s">
        <v>533</v>
      </c>
      <c r="C1116" s="251" t="s">
        <v>534</v>
      </c>
      <c r="D1116" s="251" t="s">
        <v>535</v>
      </c>
      <c r="E1116" s="251" t="s">
        <v>536</v>
      </c>
      <c r="F1116" s="251" t="s">
        <v>491</v>
      </c>
      <c r="G1116" s="251" t="s">
        <v>537</v>
      </c>
      <c r="H1116" s="251" t="s">
        <v>538</v>
      </c>
      <c r="I1116" s="251" t="s">
        <v>739</v>
      </c>
      <c r="J1116" s="251" t="s">
        <v>540</v>
      </c>
      <c r="K1116" s="251" t="s">
        <v>740</v>
      </c>
      <c r="L1116" s="251" t="s">
        <v>542</v>
      </c>
      <c r="M1116" s="251" t="s">
        <v>543</v>
      </c>
      <c r="N1116" s="251" t="s">
        <v>544</v>
      </c>
      <c r="O1116" s="251" t="s">
        <v>640</v>
      </c>
      <c r="P1116" s="251" t="s">
        <v>741</v>
      </c>
      <c r="Q1116" s="251" t="s">
        <v>709</v>
      </c>
      <c r="R1116" s="251">
        <v>1800</v>
      </c>
      <c r="S1116" s="251" t="s">
        <v>681</v>
      </c>
      <c r="T1116" s="251" t="s">
        <v>771</v>
      </c>
      <c r="U1116" s="251" t="s">
        <v>772</v>
      </c>
      <c r="V1116" s="251" t="s">
        <v>38</v>
      </c>
      <c r="W1116" s="251" t="s">
        <v>550</v>
      </c>
      <c r="X1116" s="251" t="s">
        <v>551</v>
      </c>
      <c r="Y1116" s="251" t="s">
        <v>552</v>
      </c>
      <c r="Z1116" s="251" t="s">
        <v>564</v>
      </c>
      <c r="AA1116" s="251" t="s">
        <v>565</v>
      </c>
      <c r="AB1116" s="251" t="s">
        <v>613</v>
      </c>
      <c r="AC1116" s="251" t="s">
        <v>614</v>
      </c>
      <c r="AD1116" s="251" t="s">
        <v>615</v>
      </c>
      <c r="AE1116" s="255">
        <v>6031</v>
      </c>
      <c r="AF1116" s="251" t="str">
        <f t="shared" si="56"/>
        <v>5.</v>
      </c>
      <c r="AG1116" s="251" t="str">
        <f t="shared" si="56"/>
        <v>2.</v>
      </c>
      <c r="AH1116" s="251" t="str">
        <f t="shared" si="56"/>
        <v>3.</v>
      </c>
      <c r="AI1116" s="251" t="str">
        <f t="shared" si="55"/>
        <v>2.</v>
      </c>
      <c r="AJ1116" s="251" t="str">
        <f t="shared" si="55"/>
        <v>8.</v>
      </c>
      <c r="AK1116" s="251" t="str">
        <f t="shared" si="55"/>
        <v>1.</v>
      </c>
      <c r="AL1116" s="251" t="str">
        <f t="shared" si="55"/>
        <v>2.</v>
      </c>
      <c r="AM1116" s="251" t="str">
        <f t="shared" si="54"/>
        <v>2.3.2.8.1.2.</v>
      </c>
    </row>
    <row r="1117" spans="1:39">
      <c r="A1117" s="251">
        <v>2022</v>
      </c>
      <c r="B1117" s="251" t="s">
        <v>533</v>
      </c>
      <c r="C1117" s="251" t="s">
        <v>534</v>
      </c>
      <c r="D1117" s="251" t="s">
        <v>535</v>
      </c>
      <c r="E1117" s="251" t="s">
        <v>536</v>
      </c>
      <c r="F1117" s="251" t="s">
        <v>491</v>
      </c>
      <c r="G1117" s="251" t="s">
        <v>537</v>
      </c>
      <c r="H1117" s="251" t="s">
        <v>538</v>
      </c>
      <c r="I1117" s="251" t="s">
        <v>739</v>
      </c>
      <c r="J1117" s="251" t="s">
        <v>540</v>
      </c>
      <c r="K1117" s="251" t="s">
        <v>740</v>
      </c>
      <c r="L1117" s="251" t="s">
        <v>542</v>
      </c>
      <c r="M1117" s="251" t="s">
        <v>543</v>
      </c>
      <c r="N1117" s="251" t="s">
        <v>544</v>
      </c>
      <c r="O1117" s="251" t="s">
        <v>693</v>
      </c>
      <c r="P1117" s="251" t="s">
        <v>741</v>
      </c>
      <c r="Q1117" s="251" t="s">
        <v>709</v>
      </c>
      <c r="R1117" s="251">
        <v>5296</v>
      </c>
      <c r="S1117" s="251" t="s">
        <v>684</v>
      </c>
      <c r="T1117" s="251" t="s">
        <v>773</v>
      </c>
      <c r="U1117" s="251" t="s">
        <v>645</v>
      </c>
      <c r="V1117" s="251" t="s">
        <v>38</v>
      </c>
      <c r="W1117" s="251" t="s">
        <v>550</v>
      </c>
      <c r="X1117" s="251" t="s">
        <v>551</v>
      </c>
      <c r="Y1117" s="251" t="s">
        <v>552</v>
      </c>
      <c r="Z1117" s="251" t="s">
        <v>564</v>
      </c>
      <c r="AA1117" s="251" t="s">
        <v>587</v>
      </c>
      <c r="AB1117" s="251" t="s">
        <v>633</v>
      </c>
      <c r="AC1117" s="251" t="s">
        <v>633</v>
      </c>
      <c r="AD1117" s="251" t="s">
        <v>634</v>
      </c>
      <c r="AE1117" s="255">
        <v>5640</v>
      </c>
      <c r="AF1117" s="251" t="str">
        <f t="shared" si="56"/>
        <v>5.</v>
      </c>
      <c r="AG1117" s="251" t="str">
        <f t="shared" si="56"/>
        <v>2.</v>
      </c>
      <c r="AH1117" s="251" t="str">
        <f t="shared" si="56"/>
        <v>3.</v>
      </c>
      <c r="AI1117" s="251" t="str">
        <f t="shared" si="55"/>
        <v>1.</v>
      </c>
      <c r="AJ1117" s="251" t="str">
        <f t="shared" si="55"/>
        <v>1.</v>
      </c>
      <c r="AK1117" s="251" t="str">
        <f t="shared" si="55"/>
        <v>1.</v>
      </c>
      <c r="AL1117" s="251" t="str">
        <f t="shared" si="55"/>
        <v>1.</v>
      </c>
      <c r="AM1117" s="251" t="str">
        <f t="shared" si="54"/>
        <v>2.3.1.1.1.1.</v>
      </c>
    </row>
    <row r="1118" spans="1:39">
      <c r="A1118" s="251">
        <v>2022</v>
      </c>
      <c r="B1118" s="251" t="s">
        <v>533</v>
      </c>
      <c r="C1118" s="251" t="s">
        <v>534</v>
      </c>
      <c r="D1118" s="251" t="s">
        <v>535</v>
      </c>
      <c r="E1118" s="251" t="s">
        <v>536</v>
      </c>
      <c r="F1118" s="251" t="s">
        <v>491</v>
      </c>
      <c r="G1118" s="251" t="s">
        <v>537</v>
      </c>
      <c r="H1118" s="251" t="s">
        <v>538</v>
      </c>
      <c r="I1118" s="251" t="s">
        <v>739</v>
      </c>
      <c r="J1118" s="251" t="s">
        <v>540</v>
      </c>
      <c r="K1118" s="251" t="s">
        <v>740</v>
      </c>
      <c r="L1118" s="251" t="s">
        <v>542</v>
      </c>
      <c r="M1118" s="251" t="s">
        <v>543</v>
      </c>
      <c r="N1118" s="251" t="s">
        <v>544</v>
      </c>
      <c r="O1118" s="251" t="s">
        <v>693</v>
      </c>
      <c r="P1118" s="251" t="s">
        <v>741</v>
      </c>
      <c r="Q1118" s="251" t="s">
        <v>709</v>
      </c>
      <c r="R1118" s="251">
        <v>5296</v>
      </c>
      <c r="S1118" s="251" t="s">
        <v>684</v>
      </c>
      <c r="T1118" s="251" t="s">
        <v>773</v>
      </c>
      <c r="U1118" s="251" t="s">
        <v>645</v>
      </c>
      <c r="V1118" s="251" t="s">
        <v>38</v>
      </c>
      <c r="W1118" s="251" t="s">
        <v>550</v>
      </c>
      <c r="X1118" s="251" t="s">
        <v>551</v>
      </c>
      <c r="Y1118" s="251" t="s">
        <v>552</v>
      </c>
      <c r="Z1118" s="251" t="s">
        <v>564</v>
      </c>
      <c r="AA1118" s="251" t="s">
        <v>587</v>
      </c>
      <c r="AB1118" s="251" t="s">
        <v>715</v>
      </c>
      <c r="AC1118" s="251" t="s">
        <v>716</v>
      </c>
      <c r="AD1118" s="251" t="s">
        <v>742</v>
      </c>
      <c r="AE1118" s="255">
        <v>2600</v>
      </c>
      <c r="AF1118" s="251" t="str">
        <f t="shared" si="56"/>
        <v>5.</v>
      </c>
      <c r="AG1118" s="251" t="str">
        <f t="shared" si="56"/>
        <v>2.</v>
      </c>
      <c r="AH1118" s="251" t="str">
        <f t="shared" si="56"/>
        <v>3.</v>
      </c>
      <c r="AI1118" s="251" t="str">
        <f t="shared" si="55"/>
        <v>1.</v>
      </c>
      <c r="AJ1118" s="251" t="str">
        <f t="shared" si="55"/>
        <v>11</v>
      </c>
      <c r="AK1118" s="251" t="str">
        <f t="shared" si="55"/>
        <v>1.</v>
      </c>
      <c r="AL1118" s="251" t="str">
        <f t="shared" si="55"/>
        <v>1.</v>
      </c>
      <c r="AM1118" s="251" t="str">
        <f t="shared" si="54"/>
        <v>2.3.1.111.1.</v>
      </c>
    </row>
    <row r="1119" spans="1:39">
      <c r="A1119" s="251">
        <v>2022</v>
      </c>
      <c r="B1119" s="251" t="s">
        <v>533</v>
      </c>
      <c r="C1119" s="251" t="s">
        <v>534</v>
      </c>
      <c r="D1119" s="251" t="s">
        <v>535</v>
      </c>
      <c r="E1119" s="251" t="s">
        <v>536</v>
      </c>
      <c r="F1119" s="251" t="s">
        <v>491</v>
      </c>
      <c r="G1119" s="251" t="s">
        <v>537</v>
      </c>
      <c r="H1119" s="251" t="s">
        <v>538</v>
      </c>
      <c r="I1119" s="251" t="s">
        <v>739</v>
      </c>
      <c r="J1119" s="251" t="s">
        <v>540</v>
      </c>
      <c r="K1119" s="251" t="s">
        <v>740</v>
      </c>
      <c r="L1119" s="251" t="s">
        <v>542</v>
      </c>
      <c r="M1119" s="251" t="s">
        <v>543</v>
      </c>
      <c r="N1119" s="251" t="s">
        <v>544</v>
      </c>
      <c r="O1119" s="251" t="s">
        <v>693</v>
      </c>
      <c r="P1119" s="251" t="s">
        <v>741</v>
      </c>
      <c r="Q1119" s="251" t="s">
        <v>709</v>
      </c>
      <c r="R1119" s="251">
        <v>5296</v>
      </c>
      <c r="S1119" s="251" t="s">
        <v>684</v>
      </c>
      <c r="T1119" s="251" t="s">
        <v>773</v>
      </c>
      <c r="U1119" s="251" t="s">
        <v>645</v>
      </c>
      <c r="V1119" s="251" t="s">
        <v>38</v>
      </c>
      <c r="W1119" s="251" t="s">
        <v>550</v>
      </c>
      <c r="X1119" s="251" t="s">
        <v>551</v>
      </c>
      <c r="Y1119" s="251" t="s">
        <v>552</v>
      </c>
      <c r="Z1119" s="251" t="s">
        <v>564</v>
      </c>
      <c r="AA1119" s="251" t="s">
        <v>587</v>
      </c>
      <c r="AB1119" s="251" t="s">
        <v>743</v>
      </c>
      <c r="AC1119" s="251" t="s">
        <v>744</v>
      </c>
      <c r="AD1119" s="251" t="s">
        <v>745</v>
      </c>
      <c r="AE1119" s="255">
        <v>840</v>
      </c>
      <c r="AF1119" s="251" t="str">
        <f t="shared" si="56"/>
        <v>5.</v>
      </c>
      <c r="AG1119" s="251" t="str">
        <f t="shared" si="56"/>
        <v>2.</v>
      </c>
      <c r="AH1119" s="251" t="str">
        <f t="shared" si="56"/>
        <v>3.</v>
      </c>
      <c r="AI1119" s="251" t="str">
        <f t="shared" si="55"/>
        <v>1.</v>
      </c>
      <c r="AJ1119" s="251" t="str">
        <f t="shared" si="55"/>
        <v>2.</v>
      </c>
      <c r="AK1119" s="251" t="str">
        <f t="shared" si="55"/>
        <v>1.</v>
      </c>
      <c r="AL1119" s="251" t="str">
        <f t="shared" si="55"/>
        <v>1.</v>
      </c>
      <c r="AM1119" s="251" t="str">
        <f t="shared" si="54"/>
        <v>2.3.1.2.1.1.</v>
      </c>
    </row>
    <row r="1120" spans="1:39">
      <c r="A1120" s="251">
        <v>2022</v>
      </c>
      <c r="B1120" s="251" t="s">
        <v>533</v>
      </c>
      <c r="C1120" s="251" t="s">
        <v>534</v>
      </c>
      <c r="D1120" s="251" t="s">
        <v>535</v>
      </c>
      <c r="E1120" s="251" t="s">
        <v>536</v>
      </c>
      <c r="F1120" s="251" t="s">
        <v>491</v>
      </c>
      <c r="G1120" s="251" t="s">
        <v>537</v>
      </c>
      <c r="H1120" s="251" t="s">
        <v>538</v>
      </c>
      <c r="I1120" s="251" t="s">
        <v>739</v>
      </c>
      <c r="J1120" s="251" t="s">
        <v>540</v>
      </c>
      <c r="K1120" s="251" t="s">
        <v>740</v>
      </c>
      <c r="L1120" s="251" t="s">
        <v>542</v>
      </c>
      <c r="M1120" s="251" t="s">
        <v>543</v>
      </c>
      <c r="N1120" s="251" t="s">
        <v>544</v>
      </c>
      <c r="O1120" s="251" t="s">
        <v>693</v>
      </c>
      <c r="P1120" s="251" t="s">
        <v>741</v>
      </c>
      <c r="Q1120" s="251" t="s">
        <v>709</v>
      </c>
      <c r="R1120" s="251">
        <v>5296</v>
      </c>
      <c r="S1120" s="251" t="s">
        <v>684</v>
      </c>
      <c r="T1120" s="251" t="s">
        <v>773</v>
      </c>
      <c r="U1120" s="251" t="s">
        <v>645</v>
      </c>
      <c r="V1120" s="251" t="s">
        <v>38</v>
      </c>
      <c r="W1120" s="251" t="s">
        <v>550</v>
      </c>
      <c r="X1120" s="251" t="s">
        <v>551</v>
      </c>
      <c r="Y1120" s="251" t="s">
        <v>552</v>
      </c>
      <c r="Z1120" s="251" t="s">
        <v>564</v>
      </c>
      <c r="AA1120" s="251" t="s">
        <v>587</v>
      </c>
      <c r="AB1120" s="251" t="s">
        <v>624</v>
      </c>
      <c r="AC1120" s="251" t="s">
        <v>625</v>
      </c>
      <c r="AD1120" s="251" t="s">
        <v>626</v>
      </c>
      <c r="AE1120" s="255">
        <v>16141</v>
      </c>
      <c r="AF1120" s="251" t="str">
        <f t="shared" si="56"/>
        <v>5.</v>
      </c>
      <c r="AG1120" s="251" t="str">
        <f t="shared" si="56"/>
        <v>2.</v>
      </c>
      <c r="AH1120" s="251" t="str">
        <f t="shared" si="56"/>
        <v>3.</v>
      </c>
      <c r="AI1120" s="251" t="str">
        <f t="shared" si="55"/>
        <v>1.</v>
      </c>
      <c r="AJ1120" s="251" t="str">
        <f t="shared" si="55"/>
        <v>5.</v>
      </c>
      <c r="AK1120" s="251" t="str">
        <f t="shared" si="55"/>
        <v>1.</v>
      </c>
      <c r="AL1120" s="251" t="str">
        <f t="shared" si="55"/>
        <v>1.</v>
      </c>
      <c r="AM1120" s="251" t="str">
        <f t="shared" si="54"/>
        <v>2.3.1.5.1.1.</v>
      </c>
    </row>
    <row r="1121" spans="1:39">
      <c r="A1121" s="251">
        <v>2022</v>
      </c>
      <c r="B1121" s="251" t="s">
        <v>533</v>
      </c>
      <c r="C1121" s="251" t="s">
        <v>534</v>
      </c>
      <c r="D1121" s="251" t="s">
        <v>535</v>
      </c>
      <c r="E1121" s="251" t="s">
        <v>536</v>
      </c>
      <c r="F1121" s="251" t="s">
        <v>491</v>
      </c>
      <c r="G1121" s="251" t="s">
        <v>537</v>
      </c>
      <c r="H1121" s="251" t="s">
        <v>538</v>
      </c>
      <c r="I1121" s="251" t="s">
        <v>739</v>
      </c>
      <c r="J1121" s="251" t="s">
        <v>540</v>
      </c>
      <c r="K1121" s="251" t="s">
        <v>740</v>
      </c>
      <c r="L1121" s="251" t="s">
        <v>542</v>
      </c>
      <c r="M1121" s="251" t="s">
        <v>543</v>
      </c>
      <c r="N1121" s="251" t="s">
        <v>544</v>
      </c>
      <c r="O1121" s="251" t="s">
        <v>693</v>
      </c>
      <c r="P1121" s="251" t="s">
        <v>741</v>
      </c>
      <c r="Q1121" s="251" t="s">
        <v>709</v>
      </c>
      <c r="R1121" s="251">
        <v>5296</v>
      </c>
      <c r="S1121" s="251" t="s">
        <v>684</v>
      </c>
      <c r="T1121" s="251" t="s">
        <v>773</v>
      </c>
      <c r="U1121" s="251" t="s">
        <v>645</v>
      </c>
      <c r="V1121" s="251" t="s">
        <v>38</v>
      </c>
      <c r="W1121" s="251" t="s">
        <v>550</v>
      </c>
      <c r="X1121" s="251" t="s">
        <v>551</v>
      </c>
      <c r="Y1121" s="251" t="s">
        <v>552</v>
      </c>
      <c r="Z1121" s="251" t="s">
        <v>564</v>
      </c>
      <c r="AA1121" s="251" t="s">
        <v>587</v>
      </c>
      <c r="AB1121" s="251" t="s">
        <v>624</v>
      </c>
      <c r="AC1121" s="251" t="s">
        <v>625</v>
      </c>
      <c r="AD1121" s="251" t="s">
        <v>627</v>
      </c>
      <c r="AE1121" s="255">
        <v>23665</v>
      </c>
      <c r="AF1121" s="251" t="str">
        <f t="shared" si="56"/>
        <v>5.</v>
      </c>
      <c r="AG1121" s="251" t="str">
        <f t="shared" si="56"/>
        <v>2.</v>
      </c>
      <c r="AH1121" s="251" t="str">
        <f t="shared" si="56"/>
        <v>3.</v>
      </c>
      <c r="AI1121" s="251" t="str">
        <f t="shared" si="55"/>
        <v>1.</v>
      </c>
      <c r="AJ1121" s="251" t="str">
        <f t="shared" si="55"/>
        <v>5.</v>
      </c>
      <c r="AK1121" s="251" t="str">
        <f t="shared" si="55"/>
        <v>1.</v>
      </c>
      <c r="AL1121" s="251" t="str">
        <f t="shared" si="55"/>
        <v>2.</v>
      </c>
      <c r="AM1121" s="251" t="str">
        <f t="shared" si="54"/>
        <v>2.3.1.5.1.2.</v>
      </c>
    </row>
    <row r="1122" spans="1:39">
      <c r="A1122" s="251">
        <v>2022</v>
      </c>
      <c r="B1122" s="251" t="s">
        <v>533</v>
      </c>
      <c r="C1122" s="251" t="s">
        <v>534</v>
      </c>
      <c r="D1122" s="251" t="s">
        <v>535</v>
      </c>
      <c r="E1122" s="251" t="s">
        <v>536</v>
      </c>
      <c r="F1122" s="251" t="s">
        <v>491</v>
      </c>
      <c r="G1122" s="251" t="s">
        <v>537</v>
      </c>
      <c r="H1122" s="251" t="s">
        <v>538</v>
      </c>
      <c r="I1122" s="251" t="s">
        <v>739</v>
      </c>
      <c r="J1122" s="251" t="s">
        <v>540</v>
      </c>
      <c r="K1122" s="251" t="s">
        <v>740</v>
      </c>
      <c r="L1122" s="251" t="s">
        <v>542</v>
      </c>
      <c r="M1122" s="251" t="s">
        <v>543</v>
      </c>
      <c r="N1122" s="251" t="s">
        <v>544</v>
      </c>
      <c r="O1122" s="251" t="s">
        <v>693</v>
      </c>
      <c r="P1122" s="251" t="s">
        <v>741</v>
      </c>
      <c r="Q1122" s="251" t="s">
        <v>709</v>
      </c>
      <c r="R1122" s="251">
        <v>5296</v>
      </c>
      <c r="S1122" s="251" t="s">
        <v>684</v>
      </c>
      <c r="T1122" s="251" t="s">
        <v>773</v>
      </c>
      <c r="U1122" s="251" t="s">
        <v>645</v>
      </c>
      <c r="V1122" s="251" t="s">
        <v>38</v>
      </c>
      <c r="W1122" s="251" t="s">
        <v>550</v>
      </c>
      <c r="X1122" s="251" t="s">
        <v>551</v>
      </c>
      <c r="Y1122" s="251" t="s">
        <v>552</v>
      </c>
      <c r="Z1122" s="251" t="s">
        <v>564</v>
      </c>
      <c r="AA1122" s="251" t="s">
        <v>587</v>
      </c>
      <c r="AB1122" s="251" t="s">
        <v>624</v>
      </c>
      <c r="AC1122" s="251" t="s">
        <v>746</v>
      </c>
      <c r="AD1122" s="251" t="s">
        <v>747</v>
      </c>
      <c r="AE1122" s="255">
        <v>9786</v>
      </c>
      <c r="AF1122" s="251" t="str">
        <f t="shared" si="56"/>
        <v>5.</v>
      </c>
      <c r="AG1122" s="251" t="str">
        <f t="shared" si="56"/>
        <v>2.</v>
      </c>
      <c r="AH1122" s="251" t="str">
        <f t="shared" si="56"/>
        <v>3.</v>
      </c>
      <c r="AI1122" s="251" t="str">
        <f t="shared" si="55"/>
        <v>1.</v>
      </c>
      <c r="AJ1122" s="251" t="str">
        <f t="shared" si="55"/>
        <v>5.</v>
      </c>
      <c r="AK1122" s="251" t="str">
        <f t="shared" si="55"/>
        <v>3.</v>
      </c>
      <c r="AL1122" s="251" t="str">
        <f t="shared" si="55"/>
        <v>1.</v>
      </c>
      <c r="AM1122" s="251" t="str">
        <f t="shared" si="54"/>
        <v>2.3.1.5.3.1.</v>
      </c>
    </row>
    <row r="1123" spans="1:39">
      <c r="A1123" s="251">
        <v>2022</v>
      </c>
      <c r="B1123" s="251" t="s">
        <v>533</v>
      </c>
      <c r="C1123" s="251" t="s">
        <v>534</v>
      </c>
      <c r="D1123" s="251" t="s">
        <v>535</v>
      </c>
      <c r="E1123" s="251" t="s">
        <v>536</v>
      </c>
      <c r="F1123" s="251" t="s">
        <v>491</v>
      </c>
      <c r="G1123" s="251" t="s">
        <v>537</v>
      </c>
      <c r="H1123" s="251" t="s">
        <v>538</v>
      </c>
      <c r="I1123" s="251" t="s">
        <v>739</v>
      </c>
      <c r="J1123" s="251" t="s">
        <v>540</v>
      </c>
      <c r="K1123" s="251" t="s">
        <v>740</v>
      </c>
      <c r="L1123" s="251" t="s">
        <v>542</v>
      </c>
      <c r="M1123" s="251" t="s">
        <v>543</v>
      </c>
      <c r="N1123" s="251" t="s">
        <v>544</v>
      </c>
      <c r="O1123" s="251" t="s">
        <v>693</v>
      </c>
      <c r="P1123" s="251" t="s">
        <v>741</v>
      </c>
      <c r="Q1123" s="251" t="s">
        <v>709</v>
      </c>
      <c r="R1123" s="251">
        <v>5296</v>
      </c>
      <c r="S1123" s="251" t="s">
        <v>684</v>
      </c>
      <c r="T1123" s="251" t="s">
        <v>773</v>
      </c>
      <c r="U1123" s="251" t="s">
        <v>645</v>
      </c>
      <c r="V1123" s="251" t="s">
        <v>38</v>
      </c>
      <c r="W1123" s="251" t="s">
        <v>550</v>
      </c>
      <c r="X1123" s="251" t="s">
        <v>551</v>
      </c>
      <c r="Y1123" s="251" t="s">
        <v>552</v>
      </c>
      <c r="Z1123" s="251" t="s">
        <v>564</v>
      </c>
      <c r="AA1123" s="251" t="s">
        <v>587</v>
      </c>
      <c r="AB1123" s="251" t="s">
        <v>624</v>
      </c>
      <c r="AC1123" s="251" t="s">
        <v>748</v>
      </c>
      <c r="AD1123" s="251" t="s">
        <v>748</v>
      </c>
      <c r="AE1123" s="255">
        <v>1132</v>
      </c>
      <c r="AF1123" s="251" t="str">
        <f t="shared" si="56"/>
        <v>5.</v>
      </c>
      <c r="AG1123" s="251" t="str">
        <f t="shared" si="56"/>
        <v>2.</v>
      </c>
      <c r="AH1123" s="251" t="str">
        <f t="shared" si="56"/>
        <v>3.</v>
      </c>
      <c r="AI1123" s="251" t="str">
        <f t="shared" si="55"/>
        <v>1.</v>
      </c>
      <c r="AJ1123" s="251" t="str">
        <f t="shared" si="55"/>
        <v>5.</v>
      </c>
      <c r="AK1123" s="251" t="str">
        <f t="shared" si="55"/>
        <v>99</v>
      </c>
      <c r="AL1123" s="251" t="str">
        <f t="shared" si="55"/>
        <v>99</v>
      </c>
      <c r="AM1123" s="251" t="str">
        <f t="shared" si="54"/>
        <v>2.3.1.5.9999</v>
      </c>
    </row>
    <row r="1124" spans="1:39">
      <c r="A1124" s="251">
        <v>2022</v>
      </c>
      <c r="B1124" s="251" t="s">
        <v>533</v>
      </c>
      <c r="C1124" s="251" t="s">
        <v>534</v>
      </c>
      <c r="D1124" s="251" t="s">
        <v>535</v>
      </c>
      <c r="E1124" s="251" t="s">
        <v>536</v>
      </c>
      <c r="F1124" s="251" t="s">
        <v>491</v>
      </c>
      <c r="G1124" s="251" t="s">
        <v>537</v>
      </c>
      <c r="H1124" s="251" t="s">
        <v>538</v>
      </c>
      <c r="I1124" s="251" t="s">
        <v>739</v>
      </c>
      <c r="J1124" s="251" t="s">
        <v>540</v>
      </c>
      <c r="K1124" s="251" t="s">
        <v>740</v>
      </c>
      <c r="L1124" s="251" t="s">
        <v>542</v>
      </c>
      <c r="M1124" s="251" t="s">
        <v>543</v>
      </c>
      <c r="N1124" s="251" t="s">
        <v>544</v>
      </c>
      <c r="O1124" s="251" t="s">
        <v>693</v>
      </c>
      <c r="P1124" s="251" t="s">
        <v>741</v>
      </c>
      <c r="Q1124" s="251" t="s">
        <v>709</v>
      </c>
      <c r="R1124" s="251">
        <v>5296</v>
      </c>
      <c r="S1124" s="251" t="s">
        <v>684</v>
      </c>
      <c r="T1124" s="251" t="s">
        <v>773</v>
      </c>
      <c r="U1124" s="251" t="s">
        <v>645</v>
      </c>
      <c r="V1124" s="251" t="s">
        <v>38</v>
      </c>
      <c r="W1124" s="251" t="s">
        <v>550</v>
      </c>
      <c r="X1124" s="251" t="s">
        <v>551</v>
      </c>
      <c r="Y1124" s="251" t="s">
        <v>552</v>
      </c>
      <c r="Z1124" s="251" t="s">
        <v>564</v>
      </c>
      <c r="AA1124" s="251" t="s">
        <v>587</v>
      </c>
      <c r="AB1124" s="251" t="s">
        <v>723</v>
      </c>
      <c r="AC1124" s="251" t="s">
        <v>626</v>
      </c>
      <c r="AD1124" s="251" t="s">
        <v>749</v>
      </c>
      <c r="AE1124" s="255">
        <v>1263</v>
      </c>
      <c r="AF1124" s="251" t="str">
        <f t="shared" si="56"/>
        <v>5.</v>
      </c>
      <c r="AG1124" s="251" t="str">
        <f t="shared" si="56"/>
        <v>2.</v>
      </c>
      <c r="AH1124" s="251" t="str">
        <f t="shared" si="56"/>
        <v>3.</v>
      </c>
      <c r="AI1124" s="251" t="str">
        <f t="shared" si="55"/>
        <v>1.</v>
      </c>
      <c r="AJ1124" s="251" t="str">
        <f t="shared" si="55"/>
        <v>6.</v>
      </c>
      <c r="AK1124" s="251" t="str">
        <f t="shared" si="55"/>
        <v>1.</v>
      </c>
      <c r="AL1124" s="251" t="str">
        <f t="shared" si="55"/>
        <v>4.</v>
      </c>
      <c r="AM1124" s="251" t="str">
        <f t="shared" si="54"/>
        <v>2.3.1.6.1.4.</v>
      </c>
    </row>
    <row r="1125" spans="1:39">
      <c r="A1125" s="251">
        <v>2022</v>
      </c>
      <c r="B1125" s="251" t="s">
        <v>533</v>
      </c>
      <c r="C1125" s="251" t="s">
        <v>534</v>
      </c>
      <c r="D1125" s="251" t="s">
        <v>535</v>
      </c>
      <c r="E1125" s="251" t="s">
        <v>536</v>
      </c>
      <c r="F1125" s="251" t="s">
        <v>491</v>
      </c>
      <c r="G1125" s="251" t="s">
        <v>537</v>
      </c>
      <c r="H1125" s="251" t="s">
        <v>538</v>
      </c>
      <c r="I1125" s="251" t="s">
        <v>739</v>
      </c>
      <c r="J1125" s="251" t="s">
        <v>540</v>
      </c>
      <c r="K1125" s="251" t="s">
        <v>740</v>
      </c>
      <c r="L1125" s="251" t="s">
        <v>542</v>
      </c>
      <c r="M1125" s="251" t="s">
        <v>543</v>
      </c>
      <c r="N1125" s="251" t="s">
        <v>544</v>
      </c>
      <c r="O1125" s="251" t="s">
        <v>693</v>
      </c>
      <c r="P1125" s="251" t="s">
        <v>741</v>
      </c>
      <c r="Q1125" s="251" t="s">
        <v>709</v>
      </c>
      <c r="R1125" s="251">
        <v>5296</v>
      </c>
      <c r="S1125" s="251" t="s">
        <v>684</v>
      </c>
      <c r="T1125" s="251" t="s">
        <v>773</v>
      </c>
      <c r="U1125" s="251" t="s">
        <v>645</v>
      </c>
      <c r="V1125" s="251" t="s">
        <v>38</v>
      </c>
      <c r="W1125" s="251" t="s">
        <v>550</v>
      </c>
      <c r="X1125" s="251" t="s">
        <v>551</v>
      </c>
      <c r="Y1125" s="251" t="s">
        <v>552</v>
      </c>
      <c r="Z1125" s="251" t="s">
        <v>564</v>
      </c>
      <c r="AA1125" s="251" t="s">
        <v>587</v>
      </c>
      <c r="AB1125" s="251" t="s">
        <v>648</v>
      </c>
      <c r="AC1125" s="251" t="s">
        <v>649</v>
      </c>
      <c r="AD1125" s="251" t="s">
        <v>650</v>
      </c>
      <c r="AE1125" s="255">
        <v>6006</v>
      </c>
      <c r="AF1125" s="251" t="str">
        <f t="shared" si="56"/>
        <v>5.</v>
      </c>
      <c r="AG1125" s="251" t="str">
        <f t="shared" si="56"/>
        <v>2.</v>
      </c>
      <c r="AH1125" s="251" t="str">
        <f t="shared" si="56"/>
        <v>3.</v>
      </c>
      <c r="AI1125" s="251" t="str">
        <f t="shared" si="55"/>
        <v>1.</v>
      </c>
      <c r="AJ1125" s="251" t="str">
        <f t="shared" si="55"/>
        <v>8.</v>
      </c>
      <c r="AK1125" s="251" t="str">
        <f t="shared" si="55"/>
        <v>2.</v>
      </c>
      <c r="AL1125" s="251" t="str">
        <f t="shared" si="55"/>
        <v>1.</v>
      </c>
      <c r="AM1125" s="251" t="str">
        <f t="shared" si="54"/>
        <v>2.3.1.8.2.1.</v>
      </c>
    </row>
    <row r="1126" spans="1:39">
      <c r="A1126" s="251">
        <v>2022</v>
      </c>
      <c r="B1126" s="251" t="s">
        <v>533</v>
      </c>
      <c r="C1126" s="251" t="s">
        <v>534</v>
      </c>
      <c r="D1126" s="251" t="s">
        <v>535</v>
      </c>
      <c r="E1126" s="251" t="s">
        <v>536</v>
      </c>
      <c r="F1126" s="251" t="s">
        <v>491</v>
      </c>
      <c r="G1126" s="251" t="s">
        <v>537</v>
      </c>
      <c r="H1126" s="251" t="s">
        <v>538</v>
      </c>
      <c r="I1126" s="251" t="s">
        <v>739</v>
      </c>
      <c r="J1126" s="251" t="s">
        <v>540</v>
      </c>
      <c r="K1126" s="251" t="s">
        <v>740</v>
      </c>
      <c r="L1126" s="251" t="s">
        <v>542</v>
      </c>
      <c r="M1126" s="251" t="s">
        <v>543</v>
      </c>
      <c r="N1126" s="251" t="s">
        <v>544</v>
      </c>
      <c r="O1126" s="251" t="s">
        <v>693</v>
      </c>
      <c r="P1126" s="251" t="s">
        <v>741</v>
      </c>
      <c r="Q1126" s="251" t="s">
        <v>709</v>
      </c>
      <c r="R1126" s="251">
        <v>5296</v>
      </c>
      <c r="S1126" s="251" t="s">
        <v>684</v>
      </c>
      <c r="T1126" s="251" t="s">
        <v>773</v>
      </c>
      <c r="U1126" s="251" t="s">
        <v>645</v>
      </c>
      <c r="V1126" s="251" t="s">
        <v>38</v>
      </c>
      <c r="W1126" s="251" t="s">
        <v>550</v>
      </c>
      <c r="X1126" s="251" t="s">
        <v>551</v>
      </c>
      <c r="Y1126" s="251" t="s">
        <v>552</v>
      </c>
      <c r="Z1126" s="251" t="s">
        <v>564</v>
      </c>
      <c r="AA1126" s="251" t="s">
        <v>587</v>
      </c>
      <c r="AB1126" s="251" t="s">
        <v>591</v>
      </c>
      <c r="AC1126" s="251" t="s">
        <v>592</v>
      </c>
      <c r="AD1126" s="251" t="s">
        <v>593</v>
      </c>
      <c r="AE1126" s="255">
        <v>5135</v>
      </c>
      <c r="AF1126" s="251" t="str">
        <f t="shared" si="56"/>
        <v>5.</v>
      </c>
      <c r="AG1126" s="251" t="str">
        <f t="shared" si="56"/>
        <v>2.</v>
      </c>
      <c r="AH1126" s="251" t="str">
        <f t="shared" si="56"/>
        <v>3.</v>
      </c>
      <c r="AI1126" s="251" t="str">
        <f t="shared" si="55"/>
        <v>1.</v>
      </c>
      <c r="AJ1126" s="251" t="str">
        <f t="shared" si="55"/>
        <v>99</v>
      </c>
      <c r="AK1126" s="251" t="str">
        <f t="shared" si="55"/>
        <v>1.</v>
      </c>
      <c r="AL1126" s="251" t="str">
        <f t="shared" si="55"/>
        <v>3.</v>
      </c>
      <c r="AM1126" s="251" t="str">
        <f t="shared" si="54"/>
        <v>2.3.1.991.3.</v>
      </c>
    </row>
    <row r="1127" spans="1:39">
      <c r="A1127" s="251">
        <v>2022</v>
      </c>
      <c r="B1127" s="251" t="s">
        <v>533</v>
      </c>
      <c r="C1127" s="251" t="s">
        <v>534</v>
      </c>
      <c r="D1127" s="251" t="s">
        <v>535</v>
      </c>
      <c r="E1127" s="251" t="s">
        <v>536</v>
      </c>
      <c r="F1127" s="251" t="s">
        <v>491</v>
      </c>
      <c r="G1127" s="251" t="s">
        <v>537</v>
      </c>
      <c r="H1127" s="251" t="s">
        <v>538</v>
      </c>
      <c r="I1127" s="251" t="s">
        <v>739</v>
      </c>
      <c r="J1127" s="251" t="s">
        <v>540</v>
      </c>
      <c r="K1127" s="251" t="s">
        <v>740</v>
      </c>
      <c r="L1127" s="251" t="s">
        <v>542</v>
      </c>
      <c r="M1127" s="251" t="s">
        <v>543</v>
      </c>
      <c r="N1127" s="251" t="s">
        <v>544</v>
      </c>
      <c r="O1127" s="251" t="s">
        <v>693</v>
      </c>
      <c r="P1127" s="251" t="s">
        <v>741</v>
      </c>
      <c r="Q1127" s="251" t="s">
        <v>709</v>
      </c>
      <c r="R1127" s="251">
        <v>5296</v>
      </c>
      <c r="S1127" s="251" t="s">
        <v>684</v>
      </c>
      <c r="T1127" s="251" t="s">
        <v>773</v>
      </c>
      <c r="U1127" s="251" t="s">
        <v>645</v>
      </c>
      <c r="V1127" s="251" t="s">
        <v>38</v>
      </c>
      <c r="W1127" s="251" t="s">
        <v>550</v>
      </c>
      <c r="X1127" s="251" t="s">
        <v>551</v>
      </c>
      <c r="Y1127" s="251" t="s">
        <v>552</v>
      </c>
      <c r="Z1127" s="251" t="s">
        <v>564</v>
      </c>
      <c r="AA1127" s="251" t="s">
        <v>587</v>
      </c>
      <c r="AB1127" s="251" t="s">
        <v>591</v>
      </c>
      <c r="AC1127" s="251" t="s">
        <v>592</v>
      </c>
      <c r="AD1127" s="251" t="s">
        <v>628</v>
      </c>
      <c r="AE1127" s="255">
        <v>1365</v>
      </c>
      <c r="AF1127" s="251" t="str">
        <f t="shared" si="56"/>
        <v>5.</v>
      </c>
      <c r="AG1127" s="251" t="str">
        <f t="shared" si="56"/>
        <v>2.</v>
      </c>
      <c r="AH1127" s="251" t="str">
        <f t="shared" si="56"/>
        <v>3.</v>
      </c>
      <c r="AI1127" s="251" t="str">
        <f t="shared" si="55"/>
        <v>1.</v>
      </c>
      <c r="AJ1127" s="251" t="str">
        <f t="shared" si="55"/>
        <v>99</v>
      </c>
      <c r="AK1127" s="251" t="str">
        <f t="shared" si="55"/>
        <v>1.</v>
      </c>
      <c r="AL1127" s="251" t="str">
        <f t="shared" si="55"/>
        <v>99</v>
      </c>
      <c r="AM1127" s="251" t="str">
        <f t="shared" si="54"/>
        <v>2.3.1.991.99</v>
      </c>
    </row>
    <row r="1128" spans="1:39">
      <c r="A1128" s="251">
        <v>2022</v>
      </c>
      <c r="B1128" s="251" t="s">
        <v>533</v>
      </c>
      <c r="C1128" s="251" t="s">
        <v>534</v>
      </c>
      <c r="D1128" s="251" t="s">
        <v>535</v>
      </c>
      <c r="E1128" s="251" t="s">
        <v>536</v>
      </c>
      <c r="F1128" s="251" t="s">
        <v>491</v>
      </c>
      <c r="G1128" s="251" t="s">
        <v>537</v>
      </c>
      <c r="H1128" s="251" t="s">
        <v>538</v>
      </c>
      <c r="I1128" s="251" t="s">
        <v>739</v>
      </c>
      <c r="J1128" s="251" t="s">
        <v>540</v>
      </c>
      <c r="K1128" s="251" t="s">
        <v>740</v>
      </c>
      <c r="L1128" s="251" t="s">
        <v>542</v>
      </c>
      <c r="M1128" s="251" t="s">
        <v>543</v>
      </c>
      <c r="N1128" s="251" t="s">
        <v>544</v>
      </c>
      <c r="O1128" s="251" t="s">
        <v>693</v>
      </c>
      <c r="P1128" s="251" t="s">
        <v>741</v>
      </c>
      <c r="Q1128" s="251" t="s">
        <v>709</v>
      </c>
      <c r="R1128" s="251">
        <v>5296</v>
      </c>
      <c r="S1128" s="251" t="s">
        <v>684</v>
      </c>
      <c r="T1128" s="251" t="s">
        <v>773</v>
      </c>
      <c r="U1128" s="251" t="s">
        <v>645</v>
      </c>
      <c r="V1128" s="251" t="s">
        <v>38</v>
      </c>
      <c r="W1128" s="251" t="s">
        <v>550</v>
      </c>
      <c r="X1128" s="251" t="s">
        <v>551</v>
      </c>
      <c r="Y1128" s="251" t="s">
        <v>552</v>
      </c>
      <c r="Z1128" s="251" t="s">
        <v>564</v>
      </c>
      <c r="AA1128" s="251" t="s">
        <v>565</v>
      </c>
      <c r="AB1128" s="251" t="s">
        <v>594</v>
      </c>
      <c r="AC1128" s="251" t="s">
        <v>595</v>
      </c>
      <c r="AD1128" s="251" t="s">
        <v>596</v>
      </c>
      <c r="AE1128" s="255">
        <v>7488</v>
      </c>
      <c r="AF1128" s="251" t="str">
        <f t="shared" si="56"/>
        <v>5.</v>
      </c>
      <c r="AG1128" s="251" t="str">
        <f t="shared" si="56"/>
        <v>2.</v>
      </c>
      <c r="AH1128" s="251" t="str">
        <f t="shared" si="56"/>
        <v>3.</v>
      </c>
      <c r="AI1128" s="251" t="str">
        <f t="shared" si="55"/>
        <v>2.</v>
      </c>
      <c r="AJ1128" s="251" t="str">
        <f t="shared" si="55"/>
        <v>1.</v>
      </c>
      <c r="AK1128" s="251" t="str">
        <f t="shared" si="55"/>
        <v>2.</v>
      </c>
      <c r="AL1128" s="251" t="str">
        <f t="shared" si="55"/>
        <v>99</v>
      </c>
      <c r="AM1128" s="251" t="str">
        <f t="shared" si="54"/>
        <v>2.3.2.1.2.99</v>
      </c>
    </row>
    <row r="1129" spans="1:39">
      <c r="A1129" s="251">
        <v>2022</v>
      </c>
      <c r="B1129" s="251" t="s">
        <v>533</v>
      </c>
      <c r="C1129" s="251" t="s">
        <v>534</v>
      </c>
      <c r="D1129" s="251" t="s">
        <v>535</v>
      </c>
      <c r="E1129" s="251" t="s">
        <v>536</v>
      </c>
      <c r="F1129" s="251" t="s">
        <v>491</v>
      </c>
      <c r="G1129" s="251" t="s">
        <v>537</v>
      </c>
      <c r="H1129" s="251" t="s">
        <v>538</v>
      </c>
      <c r="I1129" s="251" t="s">
        <v>739</v>
      </c>
      <c r="J1129" s="251" t="s">
        <v>540</v>
      </c>
      <c r="K1129" s="251" t="s">
        <v>740</v>
      </c>
      <c r="L1129" s="251" t="s">
        <v>542</v>
      </c>
      <c r="M1129" s="251" t="s">
        <v>543</v>
      </c>
      <c r="N1129" s="251" t="s">
        <v>544</v>
      </c>
      <c r="O1129" s="251" t="s">
        <v>693</v>
      </c>
      <c r="P1129" s="251" t="s">
        <v>741</v>
      </c>
      <c r="Q1129" s="251" t="s">
        <v>709</v>
      </c>
      <c r="R1129" s="251">
        <v>5296</v>
      </c>
      <c r="S1129" s="251" t="s">
        <v>684</v>
      </c>
      <c r="T1129" s="251" t="s">
        <v>773</v>
      </c>
      <c r="U1129" s="251" t="s">
        <v>645</v>
      </c>
      <c r="V1129" s="251" t="s">
        <v>38</v>
      </c>
      <c r="W1129" s="251" t="s">
        <v>550</v>
      </c>
      <c r="X1129" s="251" t="s">
        <v>551</v>
      </c>
      <c r="Y1129" s="251" t="s">
        <v>552</v>
      </c>
      <c r="Z1129" s="251" t="s">
        <v>564</v>
      </c>
      <c r="AA1129" s="251" t="s">
        <v>565</v>
      </c>
      <c r="AB1129" s="251" t="s">
        <v>566</v>
      </c>
      <c r="AC1129" s="251" t="s">
        <v>567</v>
      </c>
      <c r="AD1129" s="251" t="s">
        <v>568</v>
      </c>
      <c r="AE1129" s="255">
        <v>52560</v>
      </c>
      <c r="AF1129" s="251" t="str">
        <f t="shared" si="56"/>
        <v>5.</v>
      </c>
      <c r="AG1129" s="251" t="str">
        <f t="shared" si="56"/>
        <v>2.</v>
      </c>
      <c r="AH1129" s="251" t="str">
        <f t="shared" si="56"/>
        <v>3.</v>
      </c>
      <c r="AI1129" s="251" t="str">
        <f t="shared" si="55"/>
        <v>2.</v>
      </c>
      <c r="AJ1129" s="251" t="str">
        <f t="shared" si="55"/>
        <v>2.</v>
      </c>
      <c r="AK1129" s="251" t="str">
        <f t="shared" si="55"/>
        <v>3.</v>
      </c>
      <c r="AL1129" s="251" t="str">
        <f t="shared" si="55"/>
        <v>1.</v>
      </c>
      <c r="AM1129" s="251" t="str">
        <f t="shared" si="54"/>
        <v>2.3.2.2.3.1.</v>
      </c>
    </row>
    <row r="1130" spans="1:39">
      <c r="A1130" s="251">
        <v>2022</v>
      </c>
      <c r="B1130" s="251" t="s">
        <v>533</v>
      </c>
      <c r="C1130" s="251" t="s">
        <v>534</v>
      </c>
      <c r="D1130" s="251" t="s">
        <v>535</v>
      </c>
      <c r="E1130" s="251" t="s">
        <v>536</v>
      </c>
      <c r="F1130" s="251" t="s">
        <v>491</v>
      </c>
      <c r="G1130" s="251" t="s">
        <v>537</v>
      </c>
      <c r="H1130" s="251" t="s">
        <v>538</v>
      </c>
      <c r="I1130" s="251" t="s">
        <v>739</v>
      </c>
      <c r="J1130" s="251" t="s">
        <v>540</v>
      </c>
      <c r="K1130" s="251" t="s">
        <v>740</v>
      </c>
      <c r="L1130" s="251" t="s">
        <v>542</v>
      </c>
      <c r="M1130" s="251" t="s">
        <v>543</v>
      </c>
      <c r="N1130" s="251" t="s">
        <v>544</v>
      </c>
      <c r="O1130" s="251" t="s">
        <v>693</v>
      </c>
      <c r="P1130" s="251" t="s">
        <v>741</v>
      </c>
      <c r="Q1130" s="251" t="s">
        <v>709</v>
      </c>
      <c r="R1130" s="251">
        <v>5296</v>
      </c>
      <c r="S1130" s="251" t="s">
        <v>684</v>
      </c>
      <c r="T1130" s="251" t="s">
        <v>773</v>
      </c>
      <c r="U1130" s="251" t="s">
        <v>645</v>
      </c>
      <c r="V1130" s="251" t="s">
        <v>38</v>
      </c>
      <c r="W1130" s="251" t="s">
        <v>550</v>
      </c>
      <c r="X1130" s="251" t="s">
        <v>551</v>
      </c>
      <c r="Y1130" s="251" t="s">
        <v>552</v>
      </c>
      <c r="Z1130" s="251" t="s">
        <v>564</v>
      </c>
      <c r="AA1130" s="251" t="s">
        <v>565</v>
      </c>
      <c r="AB1130" s="251" t="s">
        <v>604</v>
      </c>
      <c r="AC1130" s="251" t="s">
        <v>750</v>
      </c>
      <c r="AD1130" s="251" t="s">
        <v>751</v>
      </c>
      <c r="AE1130" s="255">
        <v>5200</v>
      </c>
      <c r="AF1130" s="251" t="str">
        <f t="shared" si="56"/>
        <v>5.</v>
      </c>
      <c r="AG1130" s="251" t="str">
        <f t="shared" si="56"/>
        <v>2.</v>
      </c>
      <c r="AH1130" s="251" t="str">
        <f t="shared" si="56"/>
        <v>3.</v>
      </c>
      <c r="AI1130" s="251" t="str">
        <f t="shared" si="55"/>
        <v>2.</v>
      </c>
      <c r="AJ1130" s="251" t="str">
        <f t="shared" si="55"/>
        <v>4.</v>
      </c>
      <c r="AK1130" s="251" t="str">
        <f t="shared" si="55"/>
        <v>2.</v>
      </c>
      <c r="AL1130" s="251" t="str">
        <f t="shared" si="55"/>
        <v>1.</v>
      </c>
      <c r="AM1130" s="251" t="str">
        <f t="shared" si="54"/>
        <v>2.3.2.4.2.1.</v>
      </c>
    </row>
    <row r="1131" spans="1:39">
      <c r="A1131" s="251">
        <v>2022</v>
      </c>
      <c r="B1131" s="251" t="s">
        <v>533</v>
      </c>
      <c r="C1131" s="251" t="s">
        <v>534</v>
      </c>
      <c r="D1131" s="251" t="s">
        <v>535</v>
      </c>
      <c r="E1131" s="251" t="s">
        <v>536</v>
      </c>
      <c r="F1131" s="251" t="s">
        <v>491</v>
      </c>
      <c r="G1131" s="251" t="s">
        <v>537</v>
      </c>
      <c r="H1131" s="251" t="s">
        <v>538</v>
      </c>
      <c r="I1131" s="251" t="s">
        <v>739</v>
      </c>
      <c r="J1131" s="251" t="s">
        <v>540</v>
      </c>
      <c r="K1131" s="251" t="s">
        <v>740</v>
      </c>
      <c r="L1131" s="251" t="s">
        <v>542</v>
      </c>
      <c r="M1131" s="251" t="s">
        <v>543</v>
      </c>
      <c r="N1131" s="251" t="s">
        <v>544</v>
      </c>
      <c r="O1131" s="251" t="s">
        <v>693</v>
      </c>
      <c r="P1131" s="251" t="s">
        <v>741</v>
      </c>
      <c r="Q1131" s="251" t="s">
        <v>709</v>
      </c>
      <c r="R1131" s="251">
        <v>5296</v>
      </c>
      <c r="S1131" s="251" t="s">
        <v>684</v>
      </c>
      <c r="T1131" s="251" t="s">
        <v>773</v>
      </c>
      <c r="U1131" s="251" t="s">
        <v>645</v>
      </c>
      <c r="V1131" s="251" t="s">
        <v>38</v>
      </c>
      <c r="W1131" s="251" t="s">
        <v>550</v>
      </c>
      <c r="X1131" s="251" t="s">
        <v>551</v>
      </c>
      <c r="Y1131" s="251" t="s">
        <v>552</v>
      </c>
      <c r="Z1131" s="251" t="s">
        <v>564</v>
      </c>
      <c r="AA1131" s="251" t="s">
        <v>565</v>
      </c>
      <c r="AB1131" s="251" t="s">
        <v>604</v>
      </c>
      <c r="AC1131" s="251" t="s">
        <v>752</v>
      </c>
      <c r="AD1131" s="251" t="s">
        <v>753</v>
      </c>
      <c r="AE1131" s="255">
        <v>3500</v>
      </c>
      <c r="AF1131" s="251" t="str">
        <f t="shared" si="56"/>
        <v>5.</v>
      </c>
      <c r="AG1131" s="251" t="str">
        <f t="shared" si="56"/>
        <v>2.</v>
      </c>
      <c r="AH1131" s="251" t="str">
        <f t="shared" si="56"/>
        <v>3.</v>
      </c>
      <c r="AI1131" s="251" t="str">
        <f t="shared" si="55"/>
        <v>2.</v>
      </c>
      <c r="AJ1131" s="251" t="str">
        <f t="shared" si="55"/>
        <v>4.</v>
      </c>
      <c r="AK1131" s="251" t="str">
        <f t="shared" si="55"/>
        <v>6.</v>
      </c>
      <c r="AL1131" s="251" t="str">
        <f t="shared" si="55"/>
        <v>1.</v>
      </c>
      <c r="AM1131" s="251" t="str">
        <f t="shared" si="54"/>
        <v>2.3.2.4.6.1.</v>
      </c>
    </row>
    <row r="1132" spans="1:39">
      <c r="A1132" s="251">
        <v>2022</v>
      </c>
      <c r="B1132" s="251" t="s">
        <v>533</v>
      </c>
      <c r="C1132" s="251" t="s">
        <v>534</v>
      </c>
      <c r="D1132" s="251" t="s">
        <v>535</v>
      </c>
      <c r="E1132" s="251" t="s">
        <v>536</v>
      </c>
      <c r="F1132" s="251" t="s">
        <v>491</v>
      </c>
      <c r="G1132" s="251" t="s">
        <v>537</v>
      </c>
      <c r="H1132" s="251" t="s">
        <v>538</v>
      </c>
      <c r="I1132" s="251" t="s">
        <v>739</v>
      </c>
      <c r="J1132" s="251" t="s">
        <v>540</v>
      </c>
      <c r="K1132" s="251" t="s">
        <v>740</v>
      </c>
      <c r="L1132" s="251" t="s">
        <v>542</v>
      </c>
      <c r="M1132" s="251" t="s">
        <v>543</v>
      </c>
      <c r="N1132" s="251" t="s">
        <v>544</v>
      </c>
      <c r="O1132" s="251" t="s">
        <v>693</v>
      </c>
      <c r="P1132" s="251" t="s">
        <v>741</v>
      </c>
      <c r="Q1132" s="251" t="s">
        <v>709</v>
      </c>
      <c r="R1132" s="251">
        <v>5296</v>
      </c>
      <c r="S1132" s="251" t="s">
        <v>684</v>
      </c>
      <c r="T1132" s="251" t="s">
        <v>773</v>
      </c>
      <c r="U1132" s="251" t="s">
        <v>645</v>
      </c>
      <c r="V1132" s="251" t="s">
        <v>38</v>
      </c>
      <c r="W1132" s="251" t="s">
        <v>550</v>
      </c>
      <c r="X1132" s="251" t="s">
        <v>551</v>
      </c>
      <c r="Y1132" s="251" t="s">
        <v>552</v>
      </c>
      <c r="Z1132" s="251" t="s">
        <v>564</v>
      </c>
      <c r="AA1132" s="251" t="s">
        <v>565</v>
      </c>
      <c r="AB1132" s="251" t="s">
        <v>575</v>
      </c>
      <c r="AC1132" s="251" t="s">
        <v>576</v>
      </c>
      <c r="AD1132" s="251" t="s">
        <v>577</v>
      </c>
      <c r="AE1132" s="255">
        <v>3299</v>
      </c>
      <c r="AF1132" s="251" t="str">
        <f t="shared" si="56"/>
        <v>5.</v>
      </c>
      <c r="AG1132" s="251" t="str">
        <f t="shared" si="56"/>
        <v>2.</v>
      </c>
      <c r="AH1132" s="251" t="str">
        <f t="shared" si="56"/>
        <v>3.</v>
      </c>
      <c r="AI1132" s="251" t="str">
        <f t="shared" si="55"/>
        <v>2.</v>
      </c>
      <c r="AJ1132" s="251" t="str">
        <f t="shared" si="55"/>
        <v>6.</v>
      </c>
      <c r="AK1132" s="251" t="str">
        <f t="shared" si="55"/>
        <v>3.</v>
      </c>
      <c r="AL1132" s="251" t="str">
        <f t="shared" si="55"/>
        <v>4.</v>
      </c>
      <c r="AM1132" s="251" t="str">
        <f t="shared" si="54"/>
        <v>2.3.2.6.3.4.</v>
      </c>
    </row>
    <row r="1133" spans="1:39">
      <c r="A1133" s="251">
        <v>2022</v>
      </c>
      <c r="B1133" s="251" t="s">
        <v>533</v>
      </c>
      <c r="C1133" s="251" t="s">
        <v>534</v>
      </c>
      <c r="D1133" s="251" t="s">
        <v>535</v>
      </c>
      <c r="E1133" s="251" t="s">
        <v>536</v>
      </c>
      <c r="F1133" s="251" t="s">
        <v>491</v>
      </c>
      <c r="G1133" s="251" t="s">
        <v>537</v>
      </c>
      <c r="H1133" s="251" t="s">
        <v>538</v>
      </c>
      <c r="I1133" s="251" t="s">
        <v>739</v>
      </c>
      <c r="J1133" s="251" t="s">
        <v>540</v>
      </c>
      <c r="K1133" s="251" t="s">
        <v>740</v>
      </c>
      <c r="L1133" s="251" t="s">
        <v>542</v>
      </c>
      <c r="M1133" s="251" t="s">
        <v>543</v>
      </c>
      <c r="N1133" s="251" t="s">
        <v>544</v>
      </c>
      <c r="O1133" s="251" t="s">
        <v>693</v>
      </c>
      <c r="P1133" s="251" t="s">
        <v>741</v>
      </c>
      <c r="Q1133" s="251" t="s">
        <v>709</v>
      </c>
      <c r="R1133" s="251">
        <v>5296</v>
      </c>
      <c r="S1133" s="251" t="s">
        <v>684</v>
      </c>
      <c r="T1133" s="251" t="s">
        <v>773</v>
      </c>
      <c r="U1133" s="251" t="s">
        <v>645</v>
      </c>
      <c r="V1133" s="251" t="s">
        <v>38</v>
      </c>
      <c r="W1133" s="251" t="s">
        <v>550</v>
      </c>
      <c r="X1133" s="251" t="s">
        <v>551</v>
      </c>
      <c r="Y1133" s="251" t="s">
        <v>552</v>
      </c>
      <c r="Z1133" s="251" t="s">
        <v>564</v>
      </c>
      <c r="AA1133" s="251" t="s">
        <v>565</v>
      </c>
      <c r="AB1133" s="251" t="s">
        <v>578</v>
      </c>
      <c r="AC1133" s="251" t="s">
        <v>579</v>
      </c>
      <c r="AD1133" s="251" t="s">
        <v>754</v>
      </c>
      <c r="AE1133" s="255">
        <v>1080</v>
      </c>
      <c r="AF1133" s="251" t="str">
        <f t="shared" si="56"/>
        <v>5.</v>
      </c>
      <c r="AG1133" s="251" t="str">
        <f t="shared" si="56"/>
        <v>2.</v>
      </c>
      <c r="AH1133" s="251" t="str">
        <f t="shared" si="56"/>
        <v>3.</v>
      </c>
      <c r="AI1133" s="251" t="str">
        <f t="shared" si="55"/>
        <v>2.</v>
      </c>
      <c r="AJ1133" s="251" t="str">
        <f t="shared" si="55"/>
        <v>7.</v>
      </c>
      <c r="AK1133" s="251" t="str">
        <f t="shared" si="55"/>
        <v>11</v>
      </c>
      <c r="AL1133" s="251" t="str">
        <f t="shared" si="55"/>
        <v>2.</v>
      </c>
      <c r="AM1133" s="251" t="str">
        <f t="shared" si="54"/>
        <v>2.3.2.7.112.</v>
      </c>
    </row>
    <row r="1134" spans="1:39">
      <c r="A1134" s="251">
        <v>2022</v>
      </c>
      <c r="B1134" s="251" t="s">
        <v>533</v>
      </c>
      <c r="C1134" s="251" t="s">
        <v>534</v>
      </c>
      <c r="D1134" s="251" t="s">
        <v>535</v>
      </c>
      <c r="E1134" s="251" t="s">
        <v>536</v>
      </c>
      <c r="F1134" s="251" t="s">
        <v>491</v>
      </c>
      <c r="G1134" s="251" t="s">
        <v>537</v>
      </c>
      <c r="H1134" s="251" t="s">
        <v>538</v>
      </c>
      <c r="I1134" s="251" t="s">
        <v>739</v>
      </c>
      <c r="J1134" s="251" t="s">
        <v>540</v>
      </c>
      <c r="K1134" s="251" t="s">
        <v>740</v>
      </c>
      <c r="L1134" s="251" t="s">
        <v>542</v>
      </c>
      <c r="M1134" s="251" t="s">
        <v>543</v>
      </c>
      <c r="N1134" s="251" t="s">
        <v>544</v>
      </c>
      <c r="O1134" s="251" t="s">
        <v>693</v>
      </c>
      <c r="P1134" s="251" t="s">
        <v>741</v>
      </c>
      <c r="Q1134" s="251" t="s">
        <v>709</v>
      </c>
      <c r="R1134" s="251">
        <v>5296</v>
      </c>
      <c r="S1134" s="251" t="s">
        <v>684</v>
      </c>
      <c r="T1134" s="251" t="s">
        <v>773</v>
      </c>
      <c r="U1134" s="251" t="s">
        <v>645</v>
      </c>
      <c r="V1134" s="251" t="s">
        <v>38</v>
      </c>
      <c r="W1134" s="251" t="s">
        <v>550</v>
      </c>
      <c r="X1134" s="251" t="s">
        <v>551</v>
      </c>
      <c r="Y1134" s="251" t="s">
        <v>552</v>
      </c>
      <c r="Z1134" s="251" t="s">
        <v>564</v>
      </c>
      <c r="AA1134" s="251" t="s">
        <v>565</v>
      </c>
      <c r="AB1134" s="251" t="s">
        <v>578</v>
      </c>
      <c r="AC1134" s="251" t="s">
        <v>579</v>
      </c>
      <c r="AD1134" s="251" t="s">
        <v>580</v>
      </c>
      <c r="AE1134" s="255">
        <v>30308</v>
      </c>
      <c r="AF1134" s="251" t="str">
        <f t="shared" si="56"/>
        <v>5.</v>
      </c>
      <c r="AG1134" s="251" t="str">
        <f t="shared" si="56"/>
        <v>2.</v>
      </c>
      <c r="AH1134" s="251" t="str">
        <f t="shared" si="56"/>
        <v>3.</v>
      </c>
      <c r="AI1134" s="251" t="str">
        <f t="shared" si="55"/>
        <v>2.</v>
      </c>
      <c r="AJ1134" s="251" t="str">
        <f t="shared" si="55"/>
        <v>7.</v>
      </c>
      <c r="AK1134" s="251" t="str">
        <f t="shared" si="55"/>
        <v>11</v>
      </c>
      <c r="AL1134" s="251" t="str">
        <f t="shared" si="55"/>
        <v>99</v>
      </c>
      <c r="AM1134" s="251" t="str">
        <f t="shared" si="54"/>
        <v>2.3.2.7.1199</v>
      </c>
    </row>
    <row r="1135" spans="1:39">
      <c r="A1135" s="251">
        <v>2022</v>
      </c>
      <c r="B1135" s="251" t="s">
        <v>533</v>
      </c>
      <c r="C1135" s="251" t="s">
        <v>534</v>
      </c>
      <c r="D1135" s="251" t="s">
        <v>535</v>
      </c>
      <c r="E1135" s="251" t="s">
        <v>536</v>
      </c>
      <c r="F1135" s="251" t="s">
        <v>491</v>
      </c>
      <c r="G1135" s="251" t="s">
        <v>537</v>
      </c>
      <c r="H1135" s="251" t="s">
        <v>538</v>
      </c>
      <c r="I1135" s="251" t="s">
        <v>739</v>
      </c>
      <c r="J1135" s="251" t="s">
        <v>540</v>
      </c>
      <c r="K1135" s="251" t="s">
        <v>740</v>
      </c>
      <c r="L1135" s="251" t="s">
        <v>542</v>
      </c>
      <c r="M1135" s="251" t="s">
        <v>543</v>
      </c>
      <c r="N1135" s="251" t="s">
        <v>544</v>
      </c>
      <c r="O1135" s="251" t="s">
        <v>693</v>
      </c>
      <c r="P1135" s="251" t="s">
        <v>741</v>
      </c>
      <c r="Q1135" s="251" t="s">
        <v>709</v>
      </c>
      <c r="R1135" s="251">
        <v>5296</v>
      </c>
      <c r="S1135" s="251" t="s">
        <v>684</v>
      </c>
      <c r="T1135" s="251" t="s">
        <v>773</v>
      </c>
      <c r="U1135" s="251" t="s">
        <v>645</v>
      </c>
      <c r="V1135" s="251" t="s">
        <v>38</v>
      </c>
      <c r="W1135" s="251" t="s">
        <v>550</v>
      </c>
      <c r="X1135" s="251" t="s">
        <v>551</v>
      </c>
      <c r="Y1135" s="251" t="s">
        <v>552</v>
      </c>
      <c r="Z1135" s="251" t="s">
        <v>564</v>
      </c>
      <c r="AA1135" s="251" t="s">
        <v>565</v>
      </c>
      <c r="AB1135" s="251" t="s">
        <v>613</v>
      </c>
      <c r="AC1135" s="251" t="s">
        <v>614</v>
      </c>
      <c r="AD1135" s="251" t="s">
        <v>614</v>
      </c>
      <c r="AE1135" s="255">
        <v>90900</v>
      </c>
      <c r="AF1135" s="251" t="str">
        <f t="shared" si="56"/>
        <v>5.</v>
      </c>
      <c r="AG1135" s="251" t="str">
        <f t="shared" si="56"/>
        <v>2.</v>
      </c>
      <c r="AH1135" s="251" t="str">
        <f t="shared" si="56"/>
        <v>3.</v>
      </c>
      <c r="AI1135" s="251" t="str">
        <f t="shared" si="55"/>
        <v>2.</v>
      </c>
      <c r="AJ1135" s="251" t="str">
        <f t="shared" si="55"/>
        <v>8.</v>
      </c>
      <c r="AK1135" s="251" t="str">
        <f t="shared" si="55"/>
        <v>1.</v>
      </c>
      <c r="AL1135" s="251" t="str">
        <f t="shared" si="55"/>
        <v>1.</v>
      </c>
      <c r="AM1135" s="251" t="str">
        <f t="shared" si="54"/>
        <v>2.3.2.8.1.1.</v>
      </c>
    </row>
    <row r="1136" spans="1:39">
      <c r="A1136" s="251">
        <v>2022</v>
      </c>
      <c r="B1136" s="251" t="s">
        <v>533</v>
      </c>
      <c r="C1136" s="251" t="s">
        <v>534</v>
      </c>
      <c r="D1136" s="251" t="s">
        <v>535</v>
      </c>
      <c r="E1136" s="251" t="s">
        <v>536</v>
      </c>
      <c r="F1136" s="251" t="s">
        <v>491</v>
      </c>
      <c r="G1136" s="251" t="s">
        <v>537</v>
      </c>
      <c r="H1136" s="251" t="s">
        <v>538</v>
      </c>
      <c r="I1136" s="251" t="s">
        <v>739</v>
      </c>
      <c r="J1136" s="251" t="s">
        <v>540</v>
      </c>
      <c r="K1136" s="251" t="s">
        <v>740</v>
      </c>
      <c r="L1136" s="251" t="s">
        <v>542</v>
      </c>
      <c r="M1136" s="251" t="s">
        <v>543</v>
      </c>
      <c r="N1136" s="251" t="s">
        <v>544</v>
      </c>
      <c r="O1136" s="251" t="s">
        <v>693</v>
      </c>
      <c r="P1136" s="251" t="s">
        <v>741</v>
      </c>
      <c r="Q1136" s="251" t="s">
        <v>709</v>
      </c>
      <c r="R1136" s="251">
        <v>5296</v>
      </c>
      <c r="S1136" s="251" t="s">
        <v>684</v>
      </c>
      <c r="T1136" s="251" t="s">
        <v>773</v>
      </c>
      <c r="U1136" s="251" t="s">
        <v>645</v>
      </c>
      <c r="V1136" s="251" t="s">
        <v>38</v>
      </c>
      <c r="W1136" s="251" t="s">
        <v>550</v>
      </c>
      <c r="X1136" s="251" t="s">
        <v>551</v>
      </c>
      <c r="Y1136" s="251" t="s">
        <v>552</v>
      </c>
      <c r="Z1136" s="251" t="s">
        <v>564</v>
      </c>
      <c r="AA1136" s="251" t="s">
        <v>565</v>
      </c>
      <c r="AB1136" s="251" t="s">
        <v>613</v>
      </c>
      <c r="AC1136" s="251" t="s">
        <v>614</v>
      </c>
      <c r="AD1136" s="251" t="s">
        <v>615</v>
      </c>
      <c r="AE1136" s="255">
        <v>9242</v>
      </c>
      <c r="AF1136" s="251" t="str">
        <f t="shared" si="56"/>
        <v>5.</v>
      </c>
      <c r="AG1136" s="251" t="str">
        <f t="shared" si="56"/>
        <v>2.</v>
      </c>
      <c r="AH1136" s="251" t="str">
        <f t="shared" si="56"/>
        <v>3.</v>
      </c>
      <c r="AI1136" s="251" t="str">
        <f t="shared" si="55"/>
        <v>2.</v>
      </c>
      <c r="AJ1136" s="251" t="str">
        <f t="shared" si="55"/>
        <v>8.</v>
      </c>
      <c r="AK1136" s="251" t="str">
        <f t="shared" si="55"/>
        <v>1.</v>
      </c>
      <c r="AL1136" s="251" t="str">
        <f t="shared" si="55"/>
        <v>2.</v>
      </c>
      <c r="AM1136" s="251" t="str">
        <f t="shared" si="54"/>
        <v>2.3.2.8.1.2.</v>
      </c>
    </row>
    <row r="1137" spans="1:39">
      <c r="A1137" s="251">
        <v>2022</v>
      </c>
      <c r="B1137" s="251" t="s">
        <v>533</v>
      </c>
      <c r="C1137" s="251" t="s">
        <v>534</v>
      </c>
      <c r="D1137" s="251" t="s">
        <v>535</v>
      </c>
      <c r="E1137" s="251" t="s">
        <v>536</v>
      </c>
      <c r="F1137" s="251" t="s">
        <v>491</v>
      </c>
      <c r="G1137" s="251" t="s">
        <v>537</v>
      </c>
      <c r="H1137" s="251" t="s">
        <v>538</v>
      </c>
      <c r="I1137" s="251" t="s">
        <v>739</v>
      </c>
      <c r="J1137" s="251" t="s">
        <v>540</v>
      </c>
      <c r="K1137" s="251" t="s">
        <v>740</v>
      </c>
      <c r="L1137" s="251" t="s">
        <v>542</v>
      </c>
      <c r="M1137" s="251" t="s">
        <v>543</v>
      </c>
      <c r="N1137" s="251" t="s">
        <v>544</v>
      </c>
      <c r="O1137" s="251" t="s">
        <v>696</v>
      </c>
      <c r="P1137" s="251" t="s">
        <v>741</v>
      </c>
      <c r="Q1137" s="251" t="s">
        <v>709</v>
      </c>
      <c r="R1137" s="251">
        <v>5200</v>
      </c>
      <c r="S1137" s="251" t="s">
        <v>774</v>
      </c>
      <c r="T1137" s="251" t="s">
        <v>775</v>
      </c>
      <c r="U1137" s="251" t="s">
        <v>645</v>
      </c>
      <c r="V1137" s="251" t="s">
        <v>38</v>
      </c>
      <c r="W1137" s="251" t="s">
        <v>550</v>
      </c>
      <c r="X1137" s="251" t="s">
        <v>551</v>
      </c>
      <c r="Y1137" s="251" t="s">
        <v>552</v>
      </c>
      <c r="Z1137" s="251" t="s">
        <v>564</v>
      </c>
      <c r="AA1137" s="251" t="s">
        <v>587</v>
      </c>
      <c r="AB1137" s="251" t="s">
        <v>633</v>
      </c>
      <c r="AC1137" s="251" t="s">
        <v>633</v>
      </c>
      <c r="AD1137" s="251" t="s">
        <v>634</v>
      </c>
      <c r="AE1137" s="255">
        <v>3760</v>
      </c>
      <c r="AF1137" s="251" t="str">
        <f t="shared" si="56"/>
        <v>5.</v>
      </c>
      <c r="AG1137" s="251" t="str">
        <f t="shared" si="56"/>
        <v>2.</v>
      </c>
      <c r="AH1137" s="251" t="str">
        <f t="shared" si="56"/>
        <v>3.</v>
      </c>
      <c r="AI1137" s="251" t="str">
        <f t="shared" si="55"/>
        <v>1.</v>
      </c>
      <c r="AJ1137" s="251" t="str">
        <f t="shared" si="55"/>
        <v>1.</v>
      </c>
      <c r="AK1137" s="251" t="str">
        <f t="shared" si="55"/>
        <v>1.</v>
      </c>
      <c r="AL1137" s="251" t="str">
        <f t="shared" si="55"/>
        <v>1.</v>
      </c>
      <c r="AM1137" s="251" t="str">
        <f t="shared" si="54"/>
        <v>2.3.1.1.1.1.</v>
      </c>
    </row>
    <row r="1138" spans="1:39">
      <c r="A1138" s="251">
        <v>2022</v>
      </c>
      <c r="B1138" s="251" t="s">
        <v>533</v>
      </c>
      <c r="C1138" s="251" t="s">
        <v>534</v>
      </c>
      <c r="D1138" s="251" t="s">
        <v>535</v>
      </c>
      <c r="E1138" s="251" t="s">
        <v>536</v>
      </c>
      <c r="F1138" s="251" t="s">
        <v>491</v>
      </c>
      <c r="G1138" s="251" t="s">
        <v>537</v>
      </c>
      <c r="H1138" s="251" t="s">
        <v>538</v>
      </c>
      <c r="I1138" s="251" t="s">
        <v>739</v>
      </c>
      <c r="J1138" s="251" t="s">
        <v>540</v>
      </c>
      <c r="K1138" s="251" t="s">
        <v>740</v>
      </c>
      <c r="L1138" s="251" t="s">
        <v>542</v>
      </c>
      <c r="M1138" s="251" t="s">
        <v>543</v>
      </c>
      <c r="N1138" s="251" t="s">
        <v>544</v>
      </c>
      <c r="O1138" s="251" t="s">
        <v>696</v>
      </c>
      <c r="P1138" s="251" t="s">
        <v>741</v>
      </c>
      <c r="Q1138" s="251" t="s">
        <v>709</v>
      </c>
      <c r="R1138" s="251">
        <v>5200</v>
      </c>
      <c r="S1138" s="251" t="s">
        <v>774</v>
      </c>
      <c r="T1138" s="251" t="s">
        <v>775</v>
      </c>
      <c r="U1138" s="251" t="s">
        <v>645</v>
      </c>
      <c r="V1138" s="251" t="s">
        <v>38</v>
      </c>
      <c r="W1138" s="251" t="s">
        <v>550</v>
      </c>
      <c r="X1138" s="251" t="s">
        <v>551</v>
      </c>
      <c r="Y1138" s="251" t="s">
        <v>552</v>
      </c>
      <c r="Z1138" s="251" t="s">
        <v>564</v>
      </c>
      <c r="AA1138" s="251" t="s">
        <v>587</v>
      </c>
      <c r="AB1138" s="251" t="s">
        <v>715</v>
      </c>
      <c r="AC1138" s="251" t="s">
        <v>716</v>
      </c>
      <c r="AD1138" s="251" t="s">
        <v>742</v>
      </c>
      <c r="AE1138" s="255">
        <v>1200</v>
      </c>
      <c r="AF1138" s="251" t="str">
        <f t="shared" si="56"/>
        <v>5.</v>
      </c>
      <c r="AG1138" s="251" t="str">
        <f t="shared" si="56"/>
        <v>2.</v>
      </c>
      <c r="AH1138" s="251" t="str">
        <f t="shared" si="56"/>
        <v>3.</v>
      </c>
      <c r="AI1138" s="251" t="str">
        <f t="shared" si="55"/>
        <v>1.</v>
      </c>
      <c r="AJ1138" s="251" t="str">
        <f t="shared" si="55"/>
        <v>11</v>
      </c>
      <c r="AK1138" s="251" t="str">
        <f t="shared" si="55"/>
        <v>1.</v>
      </c>
      <c r="AL1138" s="251" t="str">
        <f t="shared" si="55"/>
        <v>1.</v>
      </c>
      <c r="AM1138" s="251" t="str">
        <f t="shared" si="54"/>
        <v>2.3.1.111.1.</v>
      </c>
    </row>
    <row r="1139" spans="1:39">
      <c r="A1139" s="251">
        <v>2022</v>
      </c>
      <c r="B1139" s="251" t="s">
        <v>533</v>
      </c>
      <c r="C1139" s="251" t="s">
        <v>534</v>
      </c>
      <c r="D1139" s="251" t="s">
        <v>535</v>
      </c>
      <c r="E1139" s="251" t="s">
        <v>536</v>
      </c>
      <c r="F1139" s="251" t="s">
        <v>491</v>
      </c>
      <c r="G1139" s="251" t="s">
        <v>537</v>
      </c>
      <c r="H1139" s="251" t="s">
        <v>538</v>
      </c>
      <c r="I1139" s="251" t="s">
        <v>739</v>
      </c>
      <c r="J1139" s="251" t="s">
        <v>540</v>
      </c>
      <c r="K1139" s="251" t="s">
        <v>740</v>
      </c>
      <c r="L1139" s="251" t="s">
        <v>542</v>
      </c>
      <c r="M1139" s="251" t="s">
        <v>543</v>
      </c>
      <c r="N1139" s="251" t="s">
        <v>544</v>
      </c>
      <c r="O1139" s="251" t="s">
        <v>696</v>
      </c>
      <c r="P1139" s="251" t="s">
        <v>741</v>
      </c>
      <c r="Q1139" s="251" t="s">
        <v>709</v>
      </c>
      <c r="R1139" s="251">
        <v>5200</v>
      </c>
      <c r="S1139" s="251" t="s">
        <v>774</v>
      </c>
      <c r="T1139" s="251" t="s">
        <v>775</v>
      </c>
      <c r="U1139" s="251" t="s">
        <v>645</v>
      </c>
      <c r="V1139" s="251" t="s">
        <v>38</v>
      </c>
      <c r="W1139" s="251" t="s">
        <v>550</v>
      </c>
      <c r="X1139" s="251" t="s">
        <v>551</v>
      </c>
      <c r="Y1139" s="251" t="s">
        <v>552</v>
      </c>
      <c r="Z1139" s="251" t="s">
        <v>564</v>
      </c>
      <c r="AA1139" s="251" t="s">
        <v>587</v>
      </c>
      <c r="AB1139" s="251" t="s">
        <v>743</v>
      </c>
      <c r="AC1139" s="251" t="s">
        <v>744</v>
      </c>
      <c r="AD1139" s="251" t="s">
        <v>745</v>
      </c>
      <c r="AE1139" s="255">
        <v>560</v>
      </c>
      <c r="AF1139" s="251" t="str">
        <f t="shared" si="56"/>
        <v>5.</v>
      </c>
      <c r="AG1139" s="251" t="str">
        <f t="shared" si="56"/>
        <v>2.</v>
      </c>
      <c r="AH1139" s="251" t="str">
        <f t="shared" si="56"/>
        <v>3.</v>
      </c>
      <c r="AI1139" s="251" t="str">
        <f t="shared" si="55"/>
        <v>1.</v>
      </c>
      <c r="AJ1139" s="251" t="str">
        <f t="shared" si="55"/>
        <v>2.</v>
      </c>
      <c r="AK1139" s="251" t="str">
        <f t="shared" si="55"/>
        <v>1.</v>
      </c>
      <c r="AL1139" s="251" t="str">
        <f t="shared" si="55"/>
        <v>1.</v>
      </c>
      <c r="AM1139" s="251" t="str">
        <f t="shared" si="54"/>
        <v>2.3.1.2.1.1.</v>
      </c>
    </row>
    <row r="1140" spans="1:39">
      <c r="A1140" s="251">
        <v>2022</v>
      </c>
      <c r="B1140" s="251" t="s">
        <v>533</v>
      </c>
      <c r="C1140" s="251" t="s">
        <v>534</v>
      </c>
      <c r="D1140" s="251" t="s">
        <v>535</v>
      </c>
      <c r="E1140" s="251" t="s">
        <v>536</v>
      </c>
      <c r="F1140" s="251" t="s">
        <v>491</v>
      </c>
      <c r="G1140" s="251" t="s">
        <v>537</v>
      </c>
      <c r="H1140" s="251" t="s">
        <v>538</v>
      </c>
      <c r="I1140" s="251" t="s">
        <v>739</v>
      </c>
      <c r="J1140" s="251" t="s">
        <v>540</v>
      </c>
      <c r="K1140" s="251" t="s">
        <v>740</v>
      </c>
      <c r="L1140" s="251" t="s">
        <v>542</v>
      </c>
      <c r="M1140" s="251" t="s">
        <v>543</v>
      </c>
      <c r="N1140" s="251" t="s">
        <v>544</v>
      </c>
      <c r="O1140" s="251" t="s">
        <v>696</v>
      </c>
      <c r="P1140" s="251" t="s">
        <v>741</v>
      </c>
      <c r="Q1140" s="251" t="s">
        <v>709</v>
      </c>
      <c r="R1140" s="251">
        <v>5200</v>
      </c>
      <c r="S1140" s="251" t="s">
        <v>774</v>
      </c>
      <c r="T1140" s="251" t="s">
        <v>775</v>
      </c>
      <c r="U1140" s="251" t="s">
        <v>645</v>
      </c>
      <c r="V1140" s="251" t="s">
        <v>38</v>
      </c>
      <c r="W1140" s="251" t="s">
        <v>550</v>
      </c>
      <c r="X1140" s="251" t="s">
        <v>551</v>
      </c>
      <c r="Y1140" s="251" t="s">
        <v>552</v>
      </c>
      <c r="Z1140" s="251" t="s">
        <v>564</v>
      </c>
      <c r="AA1140" s="251" t="s">
        <v>587</v>
      </c>
      <c r="AB1140" s="251" t="s">
        <v>624</v>
      </c>
      <c r="AC1140" s="251" t="s">
        <v>625</v>
      </c>
      <c r="AD1140" s="251" t="s">
        <v>626</v>
      </c>
      <c r="AE1140" s="255">
        <v>13764</v>
      </c>
      <c r="AF1140" s="251" t="str">
        <f t="shared" si="56"/>
        <v>5.</v>
      </c>
      <c r="AG1140" s="251" t="str">
        <f t="shared" si="56"/>
        <v>2.</v>
      </c>
      <c r="AH1140" s="251" t="str">
        <f t="shared" si="56"/>
        <v>3.</v>
      </c>
      <c r="AI1140" s="251" t="str">
        <f t="shared" si="55"/>
        <v>1.</v>
      </c>
      <c r="AJ1140" s="251" t="str">
        <f t="shared" si="55"/>
        <v>5.</v>
      </c>
      <c r="AK1140" s="251" t="str">
        <f t="shared" si="55"/>
        <v>1.</v>
      </c>
      <c r="AL1140" s="251" t="str">
        <f t="shared" si="55"/>
        <v>1.</v>
      </c>
      <c r="AM1140" s="251" t="str">
        <f t="shared" si="54"/>
        <v>2.3.1.5.1.1.</v>
      </c>
    </row>
    <row r="1141" spans="1:39">
      <c r="A1141" s="251">
        <v>2022</v>
      </c>
      <c r="B1141" s="251" t="s">
        <v>533</v>
      </c>
      <c r="C1141" s="251" t="s">
        <v>534</v>
      </c>
      <c r="D1141" s="251" t="s">
        <v>535</v>
      </c>
      <c r="E1141" s="251" t="s">
        <v>536</v>
      </c>
      <c r="F1141" s="251" t="s">
        <v>491</v>
      </c>
      <c r="G1141" s="251" t="s">
        <v>537</v>
      </c>
      <c r="H1141" s="251" t="s">
        <v>538</v>
      </c>
      <c r="I1141" s="251" t="s">
        <v>739</v>
      </c>
      <c r="J1141" s="251" t="s">
        <v>540</v>
      </c>
      <c r="K1141" s="251" t="s">
        <v>740</v>
      </c>
      <c r="L1141" s="251" t="s">
        <v>542</v>
      </c>
      <c r="M1141" s="251" t="s">
        <v>543</v>
      </c>
      <c r="N1141" s="251" t="s">
        <v>544</v>
      </c>
      <c r="O1141" s="251" t="s">
        <v>696</v>
      </c>
      <c r="P1141" s="251" t="s">
        <v>741</v>
      </c>
      <c r="Q1141" s="251" t="s">
        <v>709</v>
      </c>
      <c r="R1141" s="251">
        <v>5200</v>
      </c>
      <c r="S1141" s="251" t="s">
        <v>774</v>
      </c>
      <c r="T1141" s="251" t="s">
        <v>775</v>
      </c>
      <c r="U1141" s="251" t="s">
        <v>645</v>
      </c>
      <c r="V1141" s="251" t="s">
        <v>38</v>
      </c>
      <c r="W1141" s="251" t="s">
        <v>550</v>
      </c>
      <c r="X1141" s="251" t="s">
        <v>551</v>
      </c>
      <c r="Y1141" s="251" t="s">
        <v>552</v>
      </c>
      <c r="Z1141" s="251" t="s">
        <v>564</v>
      </c>
      <c r="AA1141" s="251" t="s">
        <v>587</v>
      </c>
      <c r="AB1141" s="251" t="s">
        <v>624</v>
      </c>
      <c r="AC1141" s="251" t="s">
        <v>625</v>
      </c>
      <c r="AD1141" s="251" t="s">
        <v>627</v>
      </c>
      <c r="AE1141" s="255">
        <v>12580</v>
      </c>
      <c r="AF1141" s="251" t="str">
        <f t="shared" si="56"/>
        <v>5.</v>
      </c>
      <c r="AG1141" s="251" t="str">
        <f t="shared" si="56"/>
        <v>2.</v>
      </c>
      <c r="AH1141" s="251" t="str">
        <f t="shared" si="56"/>
        <v>3.</v>
      </c>
      <c r="AI1141" s="251" t="str">
        <f t="shared" si="55"/>
        <v>1.</v>
      </c>
      <c r="AJ1141" s="251" t="str">
        <f t="shared" si="55"/>
        <v>5.</v>
      </c>
      <c r="AK1141" s="251" t="str">
        <f t="shared" si="55"/>
        <v>1.</v>
      </c>
      <c r="AL1141" s="251" t="str">
        <f t="shared" si="55"/>
        <v>2.</v>
      </c>
      <c r="AM1141" s="251" t="str">
        <f t="shared" si="54"/>
        <v>2.3.1.5.1.2.</v>
      </c>
    </row>
    <row r="1142" spans="1:39">
      <c r="A1142" s="251">
        <v>2022</v>
      </c>
      <c r="B1142" s="251" t="s">
        <v>533</v>
      </c>
      <c r="C1142" s="251" t="s">
        <v>534</v>
      </c>
      <c r="D1142" s="251" t="s">
        <v>535</v>
      </c>
      <c r="E1142" s="251" t="s">
        <v>536</v>
      </c>
      <c r="F1142" s="251" t="s">
        <v>491</v>
      </c>
      <c r="G1142" s="251" t="s">
        <v>537</v>
      </c>
      <c r="H1142" s="251" t="s">
        <v>538</v>
      </c>
      <c r="I1142" s="251" t="s">
        <v>739</v>
      </c>
      <c r="J1142" s="251" t="s">
        <v>540</v>
      </c>
      <c r="K1142" s="251" t="s">
        <v>740</v>
      </c>
      <c r="L1142" s="251" t="s">
        <v>542</v>
      </c>
      <c r="M1142" s="251" t="s">
        <v>543</v>
      </c>
      <c r="N1142" s="251" t="s">
        <v>544</v>
      </c>
      <c r="O1142" s="251" t="s">
        <v>696</v>
      </c>
      <c r="P1142" s="251" t="s">
        <v>741</v>
      </c>
      <c r="Q1142" s="251" t="s">
        <v>709</v>
      </c>
      <c r="R1142" s="251">
        <v>5200</v>
      </c>
      <c r="S1142" s="251" t="s">
        <v>774</v>
      </c>
      <c r="T1142" s="251" t="s">
        <v>775</v>
      </c>
      <c r="U1142" s="251" t="s">
        <v>645</v>
      </c>
      <c r="V1142" s="251" t="s">
        <v>38</v>
      </c>
      <c r="W1142" s="251" t="s">
        <v>550</v>
      </c>
      <c r="X1142" s="251" t="s">
        <v>551</v>
      </c>
      <c r="Y1142" s="251" t="s">
        <v>552</v>
      </c>
      <c r="Z1142" s="251" t="s">
        <v>564</v>
      </c>
      <c r="AA1142" s="251" t="s">
        <v>587</v>
      </c>
      <c r="AB1142" s="251" t="s">
        <v>624</v>
      </c>
      <c r="AC1142" s="251" t="s">
        <v>746</v>
      </c>
      <c r="AD1142" s="251" t="s">
        <v>747</v>
      </c>
      <c r="AE1142" s="255">
        <v>4581</v>
      </c>
      <c r="AF1142" s="251" t="str">
        <f t="shared" si="56"/>
        <v>5.</v>
      </c>
      <c r="AG1142" s="251" t="str">
        <f t="shared" si="56"/>
        <v>2.</v>
      </c>
      <c r="AH1142" s="251" t="str">
        <f t="shared" si="56"/>
        <v>3.</v>
      </c>
      <c r="AI1142" s="251" t="str">
        <f t="shared" si="55"/>
        <v>1.</v>
      </c>
      <c r="AJ1142" s="251" t="str">
        <f t="shared" si="55"/>
        <v>5.</v>
      </c>
      <c r="AK1142" s="251" t="str">
        <f t="shared" si="55"/>
        <v>3.</v>
      </c>
      <c r="AL1142" s="251" t="str">
        <f t="shared" si="55"/>
        <v>1.</v>
      </c>
      <c r="AM1142" s="251" t="str">
        <f t="shared" si="54"/>
        <v>2.3.1.5.3.1.</v>
      </c>
    </row>
    <row r="1143" spans="1:39">
      <c r="A1143" s="251">
        <v>2022</v>
      </c>
      <c r="B1143" s="251" t="s">
        <v>533</v>
      </c>
      <c r="C1143" s="251" t="s">
        <v>534</v>
      </c>
      <c r="D1143" s="251" t="s">
        <v>535</v>
      </c>
      <c r="E1143" s="251" t="s">
        <v>536</v>
      </c>
      <c r="F1143" s="251" t="s">
        <v>491</v>
      </c>
      <c r="G1143" s="251" t="s">
        <v>537</v>
      </c>
      <c r="H1143" s="251" t="s">
        <v>538</v>
      </c>
      <c r="I1143" s="251" t="s">
        <v>739</v>
      </c>
      <c r="J1143" s="251" t="s">
        <v>540</v>
      </c>
      <c r="K1143" s="251" t="s">
        <v>740</v>
      </c>
      <c r="L1143" s="251" t="s">
        <v>542</v>
      </c>
      <c r="M1143" s="251" t="s">
        <v>543</v>
      </c>
      <c r="N1143" s="251" t="s">
        <v>544</v>
      </c>
      <c r="O1143" s="251" t="s">
        <v>696</v>
      </c>
      <c r="P1143" s="251" t="s">
        <v>741</v>
      </c>
      <c r="Q1143" s="251" t="s">
        <v>709</v>
      </c>
      <c r="R1143" s="251">
        <v>5200</v>
      </c>
      <c r="S1143" s="251" t="s">
        <v>774</v>
      </c>
      <c r="T1143" s="251" t="s">
        <v>775</v>
      </c>
      <c r="U1143" s="251" t="s">
        <v>645</v>
      </c>
      <c r="V1143" s="251" t="s">
        <v>38</v>
      </c>
      <c r="W1143" s="251" t="s">
        <v>550</v>
      </c>
      <c r="X1143" s="251" t="s">
        <v>551</v>
      </c>
      <c r="Y1143" s="251" t="s">
        <v>552</v>
      </c>
      <c r="Z1143" s="251" t="s">
        <v>564</v>
      </c>
      <c r="AA1143" s="251" t="s">
        <v>587</v>
      </c>
      <c r="AB1143" s="251" t="s">
        <v>624</v>
      </c>
      <c r="AC1143" s="251" t="s">
        <v>748</v>
      </c>
      <c r="AD1143" s="251" t="s">
        <v>748</v>
      </c>
      <c r="AE1143" s="255">
        <v>322</v>
      </c>
      <c r="AF1143" s="251" t="str">
        <f t="shared" si="56"/>
        <v>5.</v>
      </c>
      <c r="AG1143" s="251" t="str">
        <f t="shared" si="56"/>
        <v>2.</v>
      </c>
      <c r="AH1143" s="251" t="str">
        <f t="shared" si="56"/>
        <v>3.</v>
      </c>
      <c r="AI1143" s="251" t="str">
        <f t="shared" si="55"/>
        <v>1.</v>
      </c>
      <c r="AJ1143" s="251" t="str">
        <f t="shared" si="55"/>
        <v>5.</v>
      </c>
      <c r="AK1143" s="251" t="str">
        <f t="shared" si="55"/>
        <v>99</v>
      </c>
      <c r="AL1143" s="251" t="str">
        <f t="shared" si="55"/>
        <v>99</v>
      </c>
      <c r="AM1143" s="251" t="str">
        <f t="shared" si="54"/>
        <v>2.3.1.5.9999</v>
      </c>
    </row>
    <row r="1144" spans="1:39">
      <c r="A1144" s="251">
        <v>2022</v>
      </c>
      <c r="B1144" s="251" t="s">
        <v>533</v>
      </c>
      <c r="C1144" s="251" t="s">
        <v>534</v>
      </c>
      <c r="D1144" s="251" t="s">
        <v>535</v>
      </c>
      <c r="E1144" s="251" t="s">
        <v>536</v>
      </c>
      <c r="F1144" s="251" t="s">
        <v>491</v>
      </c>
      <c r="G1144" s="251" t="s">
        <v>537</v>
      </c>
      <c r="H1144" s="251" t="s">
        <v>538</v>
      </c>
      <c r="I1144" s="251" t="s">
        <v>739</v>
      </c>
      <c r="J1144" s="251" t="s">
        <v>540</v>
      </c>
      <c r="K1144" s="251" t="s">
        <v>740</v>
      </c>
      <c r="L1144" s="251" t="s">
        <v>542</v>
      </c>
      <c r="M1144" s="251" t="s">
        <v>543</v>
      </c>
      <c r="N1144" s="251" t="s">
        <v>544</v>
      </c>
      <c r="O1144" s="251" t="s">
        <v>696</v>
      </c>
      <c r="P1144" s="251" t="s">
        <v>741</v>
      </c>
      <c r="Q1144" s="251" t="s">
        <v>709</v>
      </c>
      <c r="R1144" s="251">
        <v>5200</v>
      </c>
      <c r="S1144" s="251" t="s">
        <v>774</v>
      </c>
      <c r="T1144" s="251" t="s">
        <v>775</v>
      </c>
      <c r="U1144" s="251" t="s">
        <v>645</v>
      </c>
      <c r="V1144" s="251" t="s">
        <v>38</v>
      </c>
      <c r="W1144" s="251" t="s">
        <v>550</v>
      </c>
      <c r="X1144" s="251" t="s">
        <v>551</v>
      </c>
      <c r="Y1144" s="251" t="s">
        <v>552</v>
      </c>
      <c r="Z1144" s="251" t="s">
        <v>564</v>
      </c>
      <c r="AA1144" s="251" t="s">
        <v>587</v>
      </c>
      <c r="AB1144" s="251" t="s">
        <v>723</v>
      </c>
      <c r="AC1144" s="251" t="s">
        <v>626</v>
      </c>
      <c r="AD1144" s="251" t="s">
        <v>749</v>
      </c>
      <c r="AE1144" s="255">
        <v>632</v>
      </c>
      <c r="AF1144" s="251" t="str">
        <f t="shared" si="56"/>
        <v>5.</v>
      </c>
      <c r="AG1144" s="251" t="str">
        <f t="shared" si="56"/>
        <v>2.</v>
      </c>
      <c r="AH1144" s="251" t="str">
        <f t="shared" si="56"/>
        <v>3.</v>
      </c>
      <c r="AI1144" s="251" t="str">
        <f t="shared" si="55"/>
        <v>1.</v>
      </c>
      <c r="AJ1144" s="251" t="str">
        <f t="shared" si="55"/>
        <v>6.</v>
      </c>
      <c r="AK1144" s="251" t="str">
        <f t="shared" si="55"/>
        <v>1.</v>
      </c>
      <c r="AL1144" s="251" t="str">
        <f t="shared" si="55"/>
        <v>4.</v>
      </c>
      <c r="AM1144" s="251" t="str">
        <f t="shared" si="54"/>
        <v>2.3.1.6.1.4.</v>
      </c>
    </row>
    <row r="1145" spans="1:39">
      <c r="A1145" s="251">
        <v>2022</v>
      </c>
      <c r="B1145" s="251" t="s">
        <v>533</v>
      </c>
      <c r="C1145" s="251" t="s">
        <v>534</v>
      </c>
      <c r="D1145" s="251" t="s">
        <v>535</v>
      </c>
      <c r="E1145" s="251" t="s">
        <v>536</v>
      </c>
      <c r="F1145" s="251" t="s">
        <v>491</v>
      </c>
      <c r="G1145" s="251" t="s">
        <v>537</v>
      </c>
      <c r="H1145" s="251" t="s">
        <v>538</v>
      </c>
      <c r="I1145" s="251" t="s">
        <v>739</v>
      </c>
      <c r="J1145" s="251" t="s">
        <v>540</v>
      </c>
      <c r="K1145" s="251" t="s">
        <v>740</v>
      </c>
      <c r="L1145" s="251" t="s">
        <v>542</v>
      </c>
      <c r="M1145" s="251" t="s">
        <v>543</v>
      </c>
      <c r="N1145" s="251" t="s">
        <v>544</v>
      </c>
      <c r="O1145" s="251" t="s">
        <v>696</v>
      </c>
      <c r="P1145" s="251" t="s">
        <v>741</v>
      </c>
      <c r="Q1145" s="251" t="s">
        <v>709</v>
      </c>
      <c r="R1145" s="251">
        <v>5200</v>
      </c>
      <c r="S1145" s="251" t="s">
        <v>774</v>
      </c>
      <c r="T1145" s="251" t="s">
        <v>775</v>
      </c>
      <c r="U1145" s="251" t="s">
        <v>645</v>
      </c>
      <c r="V1145" s="251" t="s">
        <v>38</v>
      </c>
      <c r="W1145" s="251" t="s">
        <v>550</v>
      </c>
      <c r="X1145" s="251" t="s">
        <v>551</v>
      </c>
      <c r="Y1145" s="251" t="s">
        <v>552</v>
      </c>
      <c r="Z1145" s="251" t="s">
        <v>564</v>
      </c>
      <c r="AA1145" s="251" t="s">
        <v>587</v>
      </c>
      <c r="AB1145" s="251" t="s">
        <v>648</v>
      </c>
      <c r="AC1145" s="251" t="s">
        <v>649</v>
      </c>
      <c r="AD1145" s="251" t="s">
        <v>650</v>
      </c>
      <c r="AE1145" s="255">
        <v>1656</v>
      </c>
      <c r="AF1145" s="251" t="str">
        <f t="shared" si="56"/>
        <v>5.</v>
      </c>
      <c r="AG1145" s="251" t="str">
        <f t="shared" si="56"/>
        <v>2.</v>
      </c>
      <c r="AH1145" s="251" t="str">
        <f t="shared" si="56"/>
        <v>3.</v>
      </c>
      <c r="AI1145" s="251" t="str">
        <f t="shared" si="55"/>
        <v>1.</v>
      </c>
      <c r="AJ1145" s="251" t="str">
        <f t="shared" si="55"/>
        <v>8.</v>
      </c>
      <c r="AK1145" s="251" t="str">
        <f t="shared" si="55"/>
        <v>2.</v>
      </c>
      <c r="AL1145" s="251" t="str">
        <f t="shared" si="55"/>
        <v>1.</v>
      </c>
      <c r="AM1145" s="251" t="str">
        <f t="shared" si="54"/>
        <v>2.3.1.8.2.1.</v>
      </c>
    </row>
    <row r="1146" spans="1:39">
      <c r="A1146" s="251">
        <v>2022</v>
      </c>
      <c r="B1146" s="251" t="s">
        <v>533</v>
      </c>
      <c r="C1146" s="251" t="s">
        <v>534</v>
      </c>
      <c r="D1146" s="251" t="s">
        <v>535</v>
      </c>
      <c r="E1146" s="251" t="s">
        <v>536</v>
      </c>
      <c r="F1146" s="251" t="s">
        <v>491</v>
      </c>
      <c r="G1146" s="251" t="s">
        <v>537</v>
      </c>
      <c r="H1146" s="251" t="s">
        <v>538</v>
      </c>
      <c r="I1146" s="251" t="s">
        <v>739</v>
      </c>
      <c r="J1146" s="251" t="s">
        <v>540</v>
      </c>
      <c r="K1146" s="251" t="s">
        <v>740</v>
      </c>
      <c r="L1146" s="251" t="s">
        <v>542</v>
      </c>
      <c r="M1146" s="251" t="s">
        <v>543</v>
      </c>
      <c r="N1146" s="251" t="s">
        <v>544</v>
      </c>
      <c r="O1146" s="251" t="s">
        <v>696</v>
      </c>
      <c r="P1146" s="251" t="s">
        <v>741</v>
      </c>
      <c r="Q1146" s="251" t="s">
        <v>709</v>
      </c>
      <c r="R1146" s="251">
        <v>5200</v>
      </c>
      <c r="S1146" s="251" t="s">
        <v>774</v>
      </c>
      <c r="T1146" s="251" t="s">
        <v>775</v>
      </c>
      <c r="U1146" s="251" t="s">
        <v>645</v>
      </c>
      <c r="V1146" s="251" t="s">
        <v>38</v>
      </c>
      <c r="W1146" s="251" t="s">
        <v>550</v>
      </c>
      <c r="X1146" s="251" t="s">
        <v>551</v>
      </c>
      <c r="Y1146" s="251" t="s">
        <v>552</v>
      </c>
      <c r="Z1146" s="251" t="s">
        <v>564</v>
      </c>
      <c r="AA1146" s="251" t="s">
        <v>587</v>
      </c>
      <c r="AB1146" s="251" t="s">
        <v>591</v>
      </c>
      <c r="AC1146" s="251" t="s">
        <v>592</v>
      </c>
      <c r="AD1146" s="251" t="s">
        <v>593</v>
      </c>
      <c r="AE1146" s="255">
        <v>3546</v>
      </c>
      <c r="AF1146" s="251" t="str">
        <f t="shared" si="56"/>
        <v>5.</v>
      </c>
      <c r="AG1146" s="251" t="str">
        <f t="shared" si="56"/>
        <v>2.</v>
      </c>
      <c r="AH1146" s="251" t="str">
        <f t="shared" si="56"/>
        <v>3.</v>
      </c>
      <c r="AI1146" s="251" t="str">
        <f t="shared" si="55"/>
        <v>1.</v>
      </c>
      <c r="AJ1146" s="251" t="str">
        <f t="shared" si="55"/>
        <v>99</v>
      </c>
      <c r="AK1146" s="251" t="str">
        <f t="shared" si="55"/>
        <v>1.</v>
      </c>
      <c r="AL1146" s="251" t="str">
        <f t="shared" si="55"/>
        <v>3.</v>
      </c>
      <c r="AM1146" s="251" t="str">
        <f t="shared" si="54"/>
        <v>2.3.1.991.3.</v>
      </c>
    </row>
    <row r="1147" spans="1:39">
      <c r="A1147" s="251">
        <v>2022</v>
      </c>
      <c r="B1147" s="251" t="s">
        <v>533</v>
      </c>
      <c r="C1147" s="251" t="s">
        <v>534</v>
      </c>
      <c r="D1147" s="251" t="s">
        <v>535</v>
      </c>
      <c r="E1147" s="251" t="s">
        <v>536</v>
      </c>
      <c r="F1147" s="251" t="s">
        <v>491</v>
      </c>
      <c r="G1147" s="251" t="s">
        <v>537</v>
      </c>
      <c r="H1147" s="251" t="s">
        <v>538</v>
      </c>
      <c r="I1147" s="251" t="s">
        <v>739</v>
      </c>
      <c r="J1147" s="251" t="s">
        <v>540</v>
      </c>
      <c r="K1147" s="251" t="s">
        <v>740</v>
      </c>
      <c r="L1147" s="251" t="s">
        <v>542</v>
      </c>
      <c r="M1147" s="251" t="s">
        <v>543</v>
      </c>
      <c r="N1147" s="251" t="s">
        <v>544</v>
      </c>
      <c r="O1147" s="251" t="s">
        <v>696</v>
      </c>
      <c r="P1147" s="251" t="s">
        <v>741</v>
      </c>
      <c r="Q1147" s="251" t="s">
        <v>709</v>
      </c>
      <c r="R1147" s="251">
        <v>5200</v>
      </c>
      <c r="S1147" s="251" t="s">
        <v>774</v>
      </c>
      <c r="T1147" s="251" t="s">
        <v>775</v>
      </c>
      <c r="U1147" s="251" t="s">
        <v>645</v>
      </c>
      <c r="V1147" s="251" t="s">
        <v>38</v>
      </c>
      <c r="W1147" s="251" t="s">
        <v>550</v>
      </c>
      <c r="X1147" s="251" t="s">
        <v>551</v>
      </c>
      <c r="Y1147" s="251" t="s">
        <v>552</v>
      </c>
      <c r="Z1147" s="251" t="s">
        <v>564</v>
      </c>
      <c r="AA1147" s="251" t="s">
        <v>587</v>
      </c>
      <c r="AB1147" s="251" t="s">
        <v>591</v>
      </c>
      <c r="AC1147" s="251" t="s">
        <v>592</v>
      </c>
      <c r="AD1147" s="251" t="s">
        <v>628</v>
      </c>
      <c r="AE1147" s="255">
        <v>630</v>
      </c>
      <c r="AF1147" s="251" t="str">
        <f t="shared" si="56"/>
        <v>5.</v>
      </c>
      <c r="AG1147" s="251" t="str">
        <f t="shared" si="56"/>
        <v>2.</v>
      </c>
      <c r="AH1147" s="251" t="str">
        <f t="shared" si="56"/>
        <v>3.</v>
      </c>
      <c r="AI1147" s="251" t="str">
        <f t="shared" si="55"/>
        <v>1.</v>
      </c>
      <c r="AJ1147" s="251" t="str">
        <f t="shared" si="55"/>
        <v>99</v>
      </c>
      <c r="AK1147" s="251" t="str">
        <f t="shared" si="55"/>
        <v>1.</v>
      </c>
      <c r="AL1147" s="251" t="str">
        <f t="shared" si="55"/>
        <v>99</v>
      </c>
      <c r="AM1147" s="251" t="str">
        <f t="shared" si="54"/>
        <v>2.3.1.991.99</v>
      </c>
    </row>
    <row r="1148" spans="1:39">
      <c r="A1148" s="251">
        <v>2022</v>
      </c>
      <c r="B1148" s="251" t="s">
        <v>533</v>
      </c>
      <c r="C1148" s="251" t="s">
        <v>534</v>
      </c>
      <c r="D1148" s="251" t="s">
        <v>535</v>
      </c>
      <c r="E1148" s="251" t="s">
        <v>536</v>
      </c>
      <c r="F1148" s="251" t="s">
        <v>491</v>
      </c>
      <c r="G1148" s="251" t="s">
        <v>537</v>
      </c>
      <c r="H1148" s="251" t="s">
        <v>538</v>
      </c>
      <c r="I1148" s="251" t="s">
        <v>739</v>
      </c>
      <c r="J1148" s="251" t="s">
        <v>540</v>
      </c>
      <c r="K1148" s="251" t="s">
        <v>740</v>
      </c>
      <c r="L1148" s="251" t="s">
        <v>542</v>
      </c>
      <c r="M1148" s="251" t="s">
        <v>543</v>
      </c>
      <c r="N1148" s="251" t="s">
        <v>544</v>
      </c>
      <c r="O1148" s="251" t="s">
        <v>696</v>
      </c>
      <c r="P1148" s="251" t="s">
        <v>741</v>
      </c>
      <c r="Q1148" s="251" t="s">
        <v>709</v>
      </c>
      <c r="R1148" s="251">
        <v>5200</v>
      </c>
      <c r="S1148" s="251" t="s">
        <v>774</v>
      </c>
      <c r="T1148" s="251" t="s">
        <v>775</v>
      </c>
      <c r="U1148" s="251" t="s">
        <v>645</v>
      </c>
      <c r="V1148" s="251" t="s">
        <v>38</v>
      </c>
      <c r="W1148" s="251" t="s">
        <v>550</v>
      </c>
      <c r="X1148" s="251" t="s">
        <v>551</v>
      </c>
      <c r="Y1148" s="251" t="s">
        <v>552</v>
      </c>
      <c r="Z1148" s="251" t="s">
        <v>564</v>
      </c>
      <c r="AA1148" s="251" t="s">
        <v>565</v>
      </c>
      <c r="AB1148" s="251" t="s">
        <v>594</v>
      </c>
      <c r="AC1148" s="251" t="s">
        <v>595</v>
      </c>
      <c r="AD1148" s="251" t="s">
        <v>596</v>
      </c>
      <c r="AE1148" s="255">
        <v>3456</v>
      </c>
      <c r="AF1148" s="251" t="str">
        <f t="shared" si="56"/>
        <v>5.</v>
      </c>
      <c r="AG1148" s="251" t="str">
        <f t="shared" si="56"/>
        <v>2.</v>
      </c>
      <c r="AH1148" s="251" t="str">
        <f t="shared" si="56"/>
        <v>3.</v>
      </c>
      <c r="AI1148" s="251" t="str">
        <f t="shared" si="55"/>
        <v>2.</v>
      </c>
      <c r="AJ1148" s="251" t="str">
        <f t="shared" si="55"/>
        <v>1.</v>
      </c>
      <c r="AK1148" s="251" t="str">
        <f t="shared" si="55"/>
        <v>2.</v>
      </c>
      <c r="AL1148" s="251" t="str">
        <f t="shared" si="55"/>
        <v>99</v>
      </c>
      <c r="AM1148" s="251" t="str">
        <f t="shared" si="54"/>
        <v>2.3.2.1.2.99</v>
      </c>
    </row>
    <row r="1149" spans="1:39">
      <c r="A1149" s="251">
        <v>2022</v>
      </c>
      <c r="B1149" s="251" t="s">
        <v>533</v>
      </c>
      <c r="C1149" s="251" t="s">
        <v>534</v>
      </c>
      <c r="D1149" s="251" t="s">
        <v>535</v>
      </c>
      <c r="E1149" s="251" t="s">
        <v>536</v>
      </c>
      <c r="F1149" s="251" t="s">
        <v>491</v>
      </c>
      <c r="G1149" s="251" t="s">
        <v>537</v>
      </c>
      <c r="H1149" s="251" t="s">
        <v>538</v>
      </c>
      <c r="I1149" s="251" t="s">
        <v>739</v>
      </c>
      <c r="J1149" s="251" t="s">
        <v>540</v>
      </c>
      <c r="K1149" s="251" t="s">
        <v>740</v>
      </c>
      <c r="L1149" s="251" t="s">
        <v>542</v>
      </c>
      <c r="M1149" s="251" t="s">
        <v>543</v>
      </c>
      <c r="N1149" s="251" t="s">
        <v>544</v>
      </c>
      <c r="O1149" s="251" t="s">
        <v>696</v>
      </c>
      <c r="P1149" s="251" t="s">
        <v>741</v>
      </c>
      <c r="Q1149" s="251" t="s">
        <v>709</v>
      </c>
      <c r="R1149" s="251">
        <v>5200</v>
      </c>
      <c r="S1149" s="251" t="s">
        <v>774</v>
      </c>
      <c r="T1149" s="251" t="s">
        <v>775</v>
      </c>
      <c r="U1149" s="251" t="s">
        <v>645</v>
      </c>
      <c r="V1149" s="251" t="s">
        <v>38</v>
      </c>
      <c r="W1149" s="251" t="s">
        <v>550</v>
      </c>
      <c r="X1149" s="251" t="s">
        <v>551</v>
      </c>
      <c r="Y1149" s="251" t="s">
        <v>552</v>
      </c>
      <c r="Z1149" s="251" t="s">
        <v>564</v>
      </c>
      <c r="AA1149" s="251" t="s">
        <v>565</v>
      </c>
      <c r="AB1149" s="251" t="s">
        <v>566</v>
      </c>
      <c r="AC1149" s="251" t="s">
        <v>567</v>
      </c>
      <c r="AD1149" s="251" t="s">
        <v>568</v>
      </c>
      <c r="AE1149" s="255">
        <v>20640</v>
      </c>
      <c r="AF1149" s="251" t="str">
        <f t="shared" si="56"/>
        <v>5.</v>
      </c>
      <c r="AG1149" s="251" t="str">
        <f t="shared" si="56"/>
        <v>2.</v>
      </c>
      <c r="AH1149" s="251" t="str">
        <f t="shared" si="56"/>
        <v>3.</v>
      </c>
      <c r="AI1149" s="251" t="str">
        <f t="shared" si="55"/>
        <v>2.</v>
      </c>
      <c r="AJ1149" s="251" t="str">
        <f t="shared" si="55"/>
        <v>2.</v>
      </c>
      <c r="AK1149" s="251" t="str">
        <f t="shared" si="55"/>
        <v>3.</v>
      </c>
      <c r="AL1149" s="251" t="str">
        <f t="shared" si="55"/>
        <v>1.</v>
      </c>
      <c r="AM1149" s="251" t="str">
        <f t="shared" si="54"/>
        <v>2.3.2.2.3.1.</v>
      </c>
    </row>
    <row r="1150" spans="1:39">
      <c r="A1150" s="251">
        <v>2022</v>
      </c>
      <c r="B1150" s="251" t="s">
        <v>533</v>
      </c>
      <c r="C1150" s="251" t="s">
        <v>534</v>
      </c>
      <c r="D1150" s="251" t="s">
        <v>535</v>
      </c>
      <c r="E1150" s="251" t="s">
        <v>536</v>
      </c>
      <c r="F1150" s="251" t="s">
        <v>491</v>
      </c>
      <c r="G1150" s="251" t="s">
        <v>537</v>
      </c>
      <c r="H1150" s="251" t="s">
        <v>538</v>
      </c>
      <c r="I1150" s="251" t="s">
        <v>739</v>
      </c>
      <c r="J1150" s="251" t="s">
        <v>540</v>
      </c>
      <c r="K1150" s="251" t="s">
        <v>740</v>
      </c>
      <c r="L1150" s="251" t="s">
        <v>542</v>
      </c>
      <c r="M1150" s="251" t="s">
        <v>543</v>
      </c>
      <c r="N1150" s="251" t="s">
        <v>544</v>
      </c>
      <c r="O1150" s="251" t="s">
        <v>696</v>
      </c>
      <c r="P1150" s="251" t="s">
        <v>741</v>
      </c>
      <c r="Q1150" s="251" t="s">
        <v>709</v>
      </c>
      <c r="R1150" s="251">
        <v>5200</v>
      </c>
      <c r="S1150" s="251" t="s">
        <v>774</v>
      </c>
      <c r="T1150" s="251" t="s">
        <v>775</v>
      </c>
      <c r="U1150" s="251" t="s">
        <v>645</v>
      </c>
      <c r="V1150" s="251" t="s">
        <v>38</v>
      </c>
      <c r="W1150" s="251" t="s">
        <v>550</v>
      </c>
      <c r="X1150" s="251" t="s">
        <v>551</v>
      </c>
      <c r="Y1150" s="251" t="s">
        <v>552</v>
      </c>
      <c r="Z1150" s="251" t="s">
        <v>564</v>
      </c>
      <c r="AA1150" s="251" t="s">
        <v>565</v>
      </c>
      <c r="AB1150" s="251" t="s">
        <v>604</v>
      </c>
      <c r="AC1150" s="251" t="s">
        <v>750</v>
      </c>
      <c r="AD1150" s="251" t="s">
        <v>751</v>
      </c>
      <c r="AE1150" s="255">
        <v>2400</v>
      </c>
      <c r="AF1150" s="251" t="str">
        <f t="shared" si="56"/>
        <v>5.</v>
      </c>
      <c r="AG1150" s="251" t="str">
        <f t="shared" si="56"/>
        <v>2.</v>
      </c>
      <c r="AH1150" s="251" t="str">
        <f t="shared" si="56"/>
        <v>3.</v>
      </c>
      <c r="AI1150" s="251" t="str">
        <f t="shared" si="55"/>
        <v>2.</v>
      </c>
      <c r="AJ1150" s="251" t="str">
        <f t="shared" si="55"/>
        <v>4.</v>
      </c>
      <c r="AK1150" s="251" t="str">
        <f t="shared" si="55"/>
        <v>2.</v>
      </c>
      <c r="AL1150" s="251" t="str">
        <f t="shared" si="55"/>
        <v>1.</v>
      </c>
      <c r="AM1150" s="251" t="str">
        <f t="shared" si="54"/>
        <v>2.3.2.4.2.1.</v>
      </c>
    </row>
    <row r="1151" spans="1:39">
      <c r="A1151" s="251">
        <v>2022</v>
      </c>
      <c r="B1151" s="251" t="s">
        <v>533</v>
      </c>
      <c r="C1151" s="251" t="s">
        <v>534</v>
      </c>
      <c r="D1151" s="251" t="s">
        <v>535</v>
      </c>
      <c r="E1151" s="251" t="s">
        <v>536</v>
      </c>
      <c r="F1151" s="251" t="s">
        <v>491</v>
      </c>
      <c r="G1151" s="251" t="s">
        <v>537</v>
      </c>
      <c r="H1151" s="251" t="s">
        <v>538</v>
      </c>
      <c r="I1151" s="251" t="s">
        <v>739</v>
      </c>
      <c r="J1151" s="251" t="s">
        <v>540</v>
      </c>
      <c r="K1151" s="251" t="s">
        <v>740</v>
      </c>
      <c r="L1151" s="251" t="s">
        <v>542</v>
      </c>
      <c r="M1151" s="251" t="s">
        <v>543</v>
      </c>
      <c r="N1151" s="251" t="s">
        <v>544</v>
      </c>
      <c r="O1151" s="251" t="s">
        <v>696</v>
      </c>
      <c r="P1151" s="251" t="s">
        <v>741</v>
      </c>
      <c r="Q1151" s="251" t="s">
        <v>709</v>
      </c>
      <c r="R1151" s="251">
        <v>5200</v>
      </c>
      <c r="S1151" s="251" t="s">
        <v>774</v>
      </c>
      <c r="T1151" s="251" t="s">
        <v>775</v>
      </c>
      <c r="U1151" s="251" t="s">
        <v>645</v>
      </c>
      <c r="V1151" s="251" t="s">
        <v>38</v>
      </c>
      <c r="W1151" s="251" t="s">
        <v>550</v>
      </c>
      <c r="X1151" s="251" t="s">
        <v>551</v>
      </c>
      <c r="Y1151" s="251" t="s">
        <v>552</v>
      </c>
      <c r="Z1151" s="251" t="s">
        <v>564</v>
      </c>
      <c r="AA1151" s="251" t="s">
        <v>565</v>
      </c>
      <c r="AB1151" s="251" t="s">
        <v>604</v>
      </c>
      <c r="AC1151" s="251" t="s">
        <v>752</v>
      </c>
      <c r="AD1151" s="251" t="s">
        <v>753</v>
      </c>
      <c r="AE1151" s="255">
        <v>1500</v>
      </c>
      <c r="AF1151" s="251" t="str">
        <f t="shared" si="56"/>
        <v>5.</v>
      </c>
      <c r="AG1151" s="251" t="str">
        <f t="shared" si="56"/>
        <v>2.</v>
      </c>
      <c r="AH1151" s="251" t="str">
        <f t="shared" si="56"/>
        <v>3.</v>
      </c>
      <c r="AI1151" s="251" t="str">
        <f t="shared" si="55"/>
        <v>2.</v>
      </c>
      <c r="AJ1151" s="251" t="str">
        <f t="shared" si="55"/>
        <v>4.</v>
      </c>
      <c r="AK1151" s="251" t="str">
        <f t="shared" si="55"/>
        <v>6.</v>
      </c>
      <c r="AL1151" s="251" t="str">
        <f t="shared" si="55"/>
        <v>1.</v>
      </c>
      <c r="AM1151" s="251" t="str">
        <f t="shared" si="54"/>
        <v>2.3.2.4.6.1.</v>
      </c>
    </row>
    <row r="1152" spans="1:39">
      <c r="A1152" s="251">
        <v>2022</v>
      </c>
      <c r="B1152" s="251" t="s">
        <v>533</v>
      </c>
      <c r="C1152" s="251" t="s">
        <v>534</v>
      </c>
      <c r="D1152" s="251" t="s">
        <v>535</v>
      </c>
      <c r="E1152" s="251" t="s">
        <v>536</v>
      </c>
      <c r="F1152" s="251" t="s">
        <v>491</v>
      </c>
      <c r="G1152" s="251" t="s">
        <v>537</v>
      </c>
      <c r="H1152" s="251" t="s">
        <v>538</v>
      </c>
      <c r="I1152" s="251" t="s">
        <v>739</v>
      </c>
      <c r="J1152" s="251" t="s">
        <v>540</v>
      </c>
      <c r="K1152" s="251" t="s">
        <v>740</v>
      </c>
      <c r="L1152" s="251" t="s">
        <v>542</v>
      </c>
      <c r="M1152" s="251" t="s">
        <v>543</v>
      </c>
      <c r="N1152" s="251" t="s">
        <v>544</v>
      </c>
      <c r="O1152" s="251" t="s">
        <v>696</v>
      </c>
      <c r="P1152" s="251" t="s">
        <v>741</v>
      </c>
      <c r="Q1152" s="251" t="s">
        <v>709</v>
      </c>
      <c r="R1152" s="251">
        <v>5200</v>
      </c>
      <c r="S1152" s="251" t="s">
        <v>774</v>
      </c>
      <c r="T1152" s="251" t="s">
        <v>775</v>
      </c>
      <c r="U1152" s="251" t="s">
        <v>645</v>
      </c>
      <c r="V1152" s="251" t="s">
        <v>38</v>
      </c>
      <c r="W1152" s="251" t="s">
        <v>550</v>
      </c>
      <c r="X1152" s="251" t="s">
        <v>551</v>
      </c>
      <c r="Y1152" s="251" t="s">
        <v>552</v>
      </c>
      <c r="Z1152" s="251" t="s">
        <v>564</v>
      </c>
      <c r="AA1152" s="251" t="s">
        <v>565</v>
      </c>
      <c r="AB1152" s="251" t="s">
        <v>575</v>
      </c>
      <c r="AC1152" s="251" t="s">
        <v>576</v>
      </c>
      <c r="AD1152" s="251" t="s">
        <v>577</v>
      </c>
      <c r="AE1152" s="255">
        <v>2200</v>
      </c>
      <c r="AF1152" s="251" t="str">
        <f t="shared" si="56"/>
        <v>5.</v>
      </c>
      <c r="AG1152" s="251" t="str">
        <f t="shared" si="56"/>
        <v>2.</v>
      </c>
      <c r="AH1152" s="251" t="str">
        <f t="shared" si="56"/>
        <v>3.</v>
      </c>
      <c r="AI1152" s="251" t="str">
        <f t="shared" si="55"/>
        <v>2.</v>
      </c>
      <c r="AJ1152" s="251" t="str">
        <f t="shared" si="55"/>
        <v>6.</v>
      </c>
      <c r="AK1152" s="251" t="str">
        <f t="shared" si="55"/>
        <v>3.</v>
      </c>
      <c r="AL1152" s="251" t="str">
        <f t="shared" si="55"/>
        <v>4.</v>
      </c>
      <c r="AM1152" s="251" t="str">
        <f t="shared" si="54"/>
        <v>2.3.2.6.3.4.</v>
      </c>
    </row>
    <row r="1153" spans="1:39">
      <c r="A1153" s="251">
        <v>2022</v>
      </c>
      <c r="B1153" s="251" t="s">
        <v>533</v>
      </c>
      <c r="C1153" s="251" t="s">
        <v>534</v>
      </c>
      <c r="D1153" s="251" t="s">
        <v>535</v>
      </c>
      <c r="E1153" s="251" t="s">
        <v>536</v>
      </c>
      <c r="F1153" s="251" t="s">
        <v>491</v>
      </c>
      <c r="G1153" s="251" t="s">
        <v>537</v>
      </c>
      <c r="H1153" s="251" t="s">
        <v>538</v>
      </c>
      <c r="I1153" s="251" t="s">
        <v>739</v>
      </c>
      <c r="J1153" s="251" t="s">
        <v>540</v>
      </c>
      <c r="K1153" s="251" t="s">
        <v>740</v>
      </c>
      <c r="L1153" s="251" t="s">
        <v>542</v>
      </c>
      <c r="M1153" s="251" t="s">
        <v>543</v>
      </c>
      <c r="N1153" s="251" t="s">
        <v>544</v>
      </c>
      <c r="O1153" s="251" t="s">
        <v>696</v>
      </c>
      <c r="P1153" s="251" t="s">
        <v>741</v>
      </c>
      <c r="Q1153" s="251" t="s">
        <v>709</v>
      </c>
      <c r="R1153" s="251">
        <v>5200</v>
      </c>
      <c r="S1153" s="251" t="s">
        <v>774</v>
      </c>
      <c r="T1153" s="251" t="s">
        <v>775</v>
      </c>
      <c r="U1153" s="251" t="s">
        <v>645</v>
      </c>
      <c r="V1153" s="251" t="s">
        <v>38</v>
      </c>
      <c r="W1153" s="251" t="s">
        <v>550</v>
      </c>
      <c r="X1153" s="251" t="s">
        <v>551</v>
      </c>
      <c r="Y1153" s="251" t="s">
        <v>552</v>
      </c>
      <c r="Z1153" s="251" t="s">
        <v>564</v>
      </c>
      <c r="AA1153" s="251" t="s">
        <v>565</v>
      </c>
      <c r="AB1153" s="251" t="s">
        <v>578</v>
      </c>
      <c r="AC1153" s="251" t="s">
        <v>579</v>
      </c>
      <c r="AD1153" s="251" t="s">
        <v>754</v>
      </c>
      <c r="AE1153" s="255">
        <v>720</v>
      </c>
      <c r="AF1153" s="251" t="str">
        <f t="shared" si="56"/>
        <v>5.</v>
      </c>
      <c r="AG1153" s="251" t="str">
        <f t="shared" si="56"/>
        <v>2.</v>
      </c>
      <c r="AH1153" s="251" t="str">
        <f t="shared" si="56"/>
        <v>3.</v>
      </c>
      <c r="AI1153" s="251" t="str">
        <f t="shared" si="55"/>
        <v>2.</v>
      </c>
      <c r="AJ1153" s="251" t="str">
        <f t="shared" si="55"/>
        <v>7.</v>
      </c>
      <c r="AK1153" s="251" t="str">
        <f t="shared" si="55"/>
        <v>11</v>
      </c>
      <c r="AL1153" s="251" t="str">
        <f t="shared" si="55"/>
        <v>2.</v>
      </c>
      <c r="AM1153" s="251" t="str">
        <f t="shared" si="54"/>
        <v>2.3.2.7.112.</v>
      </c>
    </row>
    <row r="1154" spans="1:39">
      <c r="A1154" s="251">
        <v>2022</v>
      </c>
      <c r="B1154" s="251" t="s">
        <v>533</v>
      </c>
      <c r="C1154" s="251" t="s">
        <v>534</v>
      </c>
      <c r="D1154" s="251" t="s">
        <v>535</v>
      </c>
      <c r="E1154" s="251" t="s">
        <v>536</v>
      </c>
      <c r="F1154" s="251" t="s">
        <v>491</v>
      </c>
      <c r="G1154" s="251" t="s">
        <v>537</v>
      </c>
      <c r="H1154" s="251" t="s">
        <v>538</v>
      </c>
      <c r="I1154" s="251" t="s">
        <v>739</v>
      </c>
      <c r="J1154" s="251" t="s">
        <v>540</v>
      </c>
      <c r="K1154" s="251" t="s">
        <v>740</v>
      </c>
      <c r="L1154" s="251" t="s">
        <v>542</v>
      </c>
      <c r="M1154" s="251" t="s">
        <v>543</v>
      </c>
      <c r="N1154" s="251" t="s">
        <v>544</v>
      </c>
      <c r="O1154" s="251" t="s">
        <v>696</v>
      </c>
      <c r="P1154" s="251" t="s">
        <v>741</v>
      </c>
      <c r="Q1154" s="251" t="s">
        <v>709</v>
      </c>
      <c r="R1154" s="251">
        <v>5200</v>
      </c>
      <c r="S1154" s="251" t="s">
        <v>774</v>
      </c>
      <c r="T1154" s="251" t="s">
        <v>775</v>
      </c>
      <c r="U1154" s="251" t="s">
        <v>645</v>
      </c>
      <c r="V1154" s="251" t="s">
        <v>38</v>
      </c>
      <c r="W1154" s="251" t="s">
        <v>550</v>
      </c>
      <c r="X1154" s="251" t="s">
        <v>551</v>
      </c>
      <c r="Y1154" s="251" t="s">
        <v>552</v>
      </c>
      <c r="Z1154" s="251" t="s">
        <v>564</v>
      </c>
      <c r="AA1154" s="251" t="s">
        <v>565</v>
      </c>
      <c r="AB1154" s="251" t="s">
        <v>578</v>
      </c>
      <c r="AC1154" s="251" t="s">
        <v>579</v>
      </c>
      <c r="AD1154" s="251" t="s">
        <v>580</v>
      </c>
      <c r="AE1154" s="255">
        <v>11631</v>
      </c>
      <c r="AF1154" s="251" t="str">
        <f t="shared" si="56"/>
        <v>5.</v>
      </c>
      <c r="AG1154" s="251" t="str">
        <f t="shared" si="56"/>
        <v>2.</v>
      </c>
      <c r="AH1154" s="251" t="str">
        <f t="shared" si="56"/>
        <v>3.</v>
      </c>
      <c r="AI1154" s="251" t="str">
        <f t="shared" si="55"/>
        <v>2.</v>
      </c>
      <c r="AJ1154" s="251" t="str">
        <f t="shared" si="55"/>
        <v>7.</v>
      </c>
      <c r="AK1154" s="251" t="str">
        <f t="shared" si="55"/>
        <v>11</v>
      </c>
      <c r="AL1154" s="251" t="str">
        <f t="shared" si="55"/>
        <v>99</v>
      </c>
      <c r="AM1154" s="251" t="str">
        <f t="shared" si="54"/>
        <v>2.3.2.7.1199</v>
      </c>
    </row>
    <row r="1155" spans="1:39">
      <c r="A1155" s="251">
        <v>2022</v>
      </c>
      <c r="B1155" s="251" t="s">
        <v>533</v>
      </c>
      <c r="C1155" s="251" t="s">
        <v>534</v>
      </c>
      <c r="D1155" s="251" t="s">
        <v>535</v>
      </c>
      <c r="E1155" s="251" t="s">
        <v>536</v>
      </c>
      <c r="F1155" s="251" t="s">
        <v>491</v>
      </c>
      <c r="G1155" s="251" t="s">
        <v>537</v>
      </c>
      <c r="H1155" s="251" t="s">
        <v>538</v>
      </c>
      <c r="I1155" s="251" t="s">
        <v>739</v>
      </c>
      <c r="J1155" s="251" t="s">
        <v>540</v>
      </c>
      <c r="K1155" s="251" t="s">
        <v>740</v>
      </c>
      <c r="L1155" s="251" t="s">
        <v>542</v>
      </c>
      <c r="M1155" s="251" t="s">
        <v>543</v>
      </c>
      <c r="N1155" s="251" t="s">
        <v>544</v>
      </c>
      <c r="O1155" s="251" t="s">
        <v>696</v>
      </c>
      <c r="P1155" s="251" t="s">
        <v>741</v>
      </c>
      <c r="Q1155" s="251" t="s">
        <v>709</v>
      </c>
      <c r="R1155" s="251">
        <v>5200</v>
      </c>
      <c r="S1155" s="251" t="s">
        <v>774</v>
      </c>
      <c r="T1155" s="251" t="s">
        <v>775</v>
      </c>
      <c r="U1155" s="251" t="s">
        <v>645</v>
      </c>
      <c r="V1155" s="251" t="s">
        <v>38</v>
      </c>
      <c r="W1155" s="251" t="s">
        <v>550</v>
      </c>
      <c r="X1155" s="251" t="s">
        <v>551</v>
      </c>
      <c r="Y1155" s="251" t="s">
        <v>552</v>
      </c>
      <c r="Z1155" s="251" t="s">
        <v>564</v>
      </c>
      <c r="AA1155" s="251" t="s">
        <v>565</v>
      </c>
      <c r="AB1155" s="251" t="s">
        <v>613</v>
      </c>
      <c r="AC1155" s="251" t="s">
        <v>614</v>
      </c>
      <c r="AD1155" s="251" t="s">
        <v>614</v>
      </c>
      <c r="AE1155" s="255">
        <v>54600</v>
      </c>
      <c r="AF1155" s="251" t="str">
        <f t="shared" si="56"/>
        <v>5.</v>
      </c>
      <c r="AG1155" s="251" t="str">
        <f t="shared" si="56"/>
        <v>2.</v>
      </c>
      <c r="AH1155" s="251" t="str">
        <f t="shared" si="56"/>
        <v>3.</v>
      </c>
      <c r="AI1155" s="251" t="str">
        <f t="shared" si="55"/>
        <v>2.</v>
      </c>
      <c r="AJ1155" s="251" t="str">
        <f t="shared" si="55"/>
        <v>8.</v>
      </c>
      <c r="AK1155" s="251" t="str">
        <f t="shared" si="55"/>
        <v>1.</v>
      </c>
      <c r="AL1155" s="251" t="str">
        <f t="shared" si="55"/>
        <v>1.</v>
      </c>
      <c r="AM1155" s="251" t="str">
        <f t="shared" ref="AM1155:AM1218" si="57">CONCATENATE(AG1155,AH1155,AI1155,AJ1155,AK1155,AL1155)</f>
        <v>2.3.2.8.1.1.</v>
      </c>
    </row>
    <row r="1156" spans="1:39">
      <c r="A1156" s="251">
        <v>2022</v>
      </c>
      <c r="B1156" s="251" t="s">
        <v>533</v>
      </c>
      <c r="C1156" s="251" t="s">
        <v>534</v>
      </c>
      <c r="D1156" s="251" t="s">
        <v>535</v>
      </c>
      <c r="E1156" s="251" t="s">
        <v>536</v>
      </c>
      <c r="F1156" s="251" t="s">
        <v>491</v>
      </c>
      <c r="G1156" s="251" t="s">
        <v>537</v>
      </c>
      <c r="H1156" s="251" t="s">
        <v>538</v>
      </c>
      <c r="I1156" s="251" t="s">
        <v>739</v>
      </c>
      <c r="J1156" s="251" t="s">
        <v>540</v>
      </c>
      <c r="K1156" s="251" t="s">
        <v>740</v>
      </c>
      <c r="L1156" s="251" t="s">
        <v>542</v>
      </c>
      <c r="M1156" s="251" t="s">
        <v>543</v>
      </c>
      <c r="N1156" s="251" t="s">
        <v>544</v>
      </c>
      <c r="O1156" s="251" t="s">
        <v>696</v>
      </c>
      <c r="P1156" s="251" t="s">
        <v>741</v>
      </c>
      <c r="Q1156" s="251" t="s">
        <v>709</v>
      </c>
      <c r="R1156" s="251">
        <v>5200</v>
      </c>
      <c r="S1156" s="251" t="s">
        <v>774</v>
      </c>
      <c r="T1156" s="251" t="s">
        <v>775</v>
      </c>
      <c r="U1156" s="251" t="s">
        <v>645</v>
      </c>
      <c r="V1156" s="251" t="s">
        <v>38</v>
      </c>
      <c r="W1156" s="251" t="s">
        <v>550</v>
      </c>
      <c r="X1156" s="251" t="s">
        <v>551</v>
      </c>
      <c r="Y1156" s="251" t="s">
        <v>552</v>
      </c>
      <c r="Z1156" s="251" t="s">
        <v>564</v>
      </c>
      <c r="AA1156" s="251" t="s">
        <v>565</v>
      </c>
      <c r="AB1156" s="251" t="s">
        <v>613</v>
      </c>
      <c r="AC1156" s="251" t="s">
        <v>614</v>
      </c>
      <c r="AD1156" s="251" t="s">
        <v>615</v>
      </c>
      <c r="AE1156" s="255">
        <v>6031</v>
      </c>
      <c r="AF1156" s="251" t="str">
        <f t="shared" si="56"/>
        <v>5.</v>
      </c>
      <c r="AG1156" s="251" t="str">
        <f t="shared" si="56"/>
        <v>2.</v>
      </c>
      <c r="AH1156" s="251" t="str">
        <f t="shared" si="56"/>
        <v>3.</v>
      </c>
      <c r="AI1156" s="251" t="str">
        <f t="shared" si="55"/>
        <v>2.</v>
      </c>
      <c r="AJ1156" s="251" t="str">
        <f t="shared" si="55"/>
        <v>8.</v>
      </c>
      <c r="AK1156" s="251" t="str">
        <f t="shared" si="55"/>
        <v>1.</v>
      </c>
      <c r="AL1156" s="251" t="str">
        <f t="shared" si="55"/>
        <v>2.</v>
      </c>
      <c r="AM1156" s="251" t="str">
        <f t="shared" si="57"/>
        <v>2.3.2.8.1.2.</v>
      </c>
    </row>
    <row r="1157" spans="1:39">
      <c r="A1157" s="251">
        <v>2022</v>
      </c>
      <c r="B1157" s="251" t="s">
        <v>533</v>
      </c>
      <c r="C1157" s="251" t="s">
        <v>534</v>
      </c>
      <c r="D1157" s="251" t="s">
        <v>535</v>
      </c>
      <c r="E1157" s="251" t="s">
        <v>536</v>
      </c>
      <c r="F1157" s="251" t="s">
        <v>491</v>
      </c>
      <c r="G1157" s="251" t="s">
        <v>537</v>
      </c>
      <c r="H1157" s="251" t="s">
        <v>538</v>
      </c>
      <c r="I1157" s="251" t="s">
        <v>739</v>
      </c>
      <c r="J1157" s="251" t="s">
        <v>540</v>
      </c>
      <c r="K1157" s="251" t="s">
        <v>740</v>
      </c>
      <c r="L1157" s="251" t="s">
        <v>542</v>
      </c>
      <c r="M1157" s="251" t="s">
        <v>543</v>
      </c>
      <c r="N1157" s="251" t="s">
        <v>544</v>
      </c>
      <c r="O1157" s="251" t="s">
        <v>644</v>
      </c>
      <c r="P1157" s="251" t="s">
        <v>741</v>
      </c>
      <c r="Q1157" s="251" t="s">
        <v>709</v>
      </c>
      <c r="R1157" s="251">
        <v>4180</v>
      </c>
      <c r="S1157" s="251" t="s">
        <v>694</v>
      </c>
      <c r="T1157" s="251" t="s">
        <v>776</v>
      </c>
      <c r="U1157" s="251" t="s">
        <v>777</v>
      </c>
      <c r="V1157" s="251" t="s">
        <v>38</v>
      </c>
      <c r="W1157" s="251" t="s">
        <v>550</v>
      </c>
      <c r="X1157" s="251" t="s">
        <v>551</v>
      </c>
      <c r="Y1157" s="251" t="s">
        <v>552</v>
      </c>
      <c r="Z1157" s="251" t="s">
        <v>564</v>
      </c>
      <c r="AA1157" s="251" t="s">
        <v>587</v>
      </c>
      <c r="AB1157" s="251" t="s">
        <v>633</v>
      </c>
      <c r="AC1157" s="251" t="s">
        <v>633</v>
      </c>
      <c r="AD1157" s="251" t="s">
        <v>634</v>
      </c>
      <c r="AE1157" s="255">
        <v>3749</v>
      </c>
      <c r="AF1157" s="251" t="str">
        <f t="shared" si="56"/>
        <v>5.</v>
      </c>
      <c r="AG1157" s="251" t="str">
        <f t="shared" si="56"/>
        <v>2.</v>
      </c>
      <c r="AH1157" s="251" t="str">
        <f t="shared" si="56"/>
        <v>3.</v>
      </c>
      <c r="AI1157" s="251" t="str">
        <f t="shared" si="55"/>
        <v>1.</v>
      </c>
      <c r="AJ1157" s="251" t="str">
        <f t="shared" si="55"/>
        <v>1.</v>
      </c>
      <c r="AK1157" s="251" t="str">
        <f t="shared" si="55"/>
        <v>1.</v>
      </c>
      <c r="AL1157" s="251" t="str">
        <f t="shared" ref="AL1157:AL1220" si="58">LEFT(AD1157,2)</f>
        <v>1.</v>
      </c>
      <c r="AM1157" s="251" t="str">
        <f t="shared" si="57"/>
        <v>2.3.1.1.1.1.</v>
      </c>
    </row>
    <row r="1158" spans="1:39">
      <c r="A1158" s="251">
        <v>2022</v>
      </c>
      <c r="B1158" s="251" t="s">
        <v>533</v>
      </c>
      <c r="C1158" s="251" t="s">
        <v>534</v>
      </c>
      <c r="D1158" s="251" t="s">
        <v>535</v>
      </c>
      <c r="E1158" s="251" t="s">
        <v>536</v>
      </c>
      <c r="F1158" s="251" t="s">
        <v>491</v>
      </c>
      <c r="G1158" s="251" t="s">
        <v>537</v>
      </c>
      <c r="H1158" s="251" t="s">
        <v>538</v>
      </c>
      <c r="I1158" s="251" t="s">
        <v>739</v>
      </c>
      <c r="J1158" s="251" t="s">
        <v>540</v>
      </c>
      <c r="K1158" s="251" t="s">
        <v>740</v>
      </c>
      <c r="L1158" s="251" t="s">
        <v>542</v>
      </c>
      <c r="M1158" s="251" t="s">
        <v>543</v>
      </c>
      <c r="N1158" s="251" t="s">
        <v>544</v>
      </c>
      <c r="O1158" s="251" t="s">
        <v>644</v>
      </c>
      <c r="P1158" s="251" t="s">
        <v>741</v>
      </c>
      <c r="Q1158" s="251" t="s">
        <v>709</v>
      </c>
      <c r="R1158" s="251">
        <v>4180</v>
      </c>
      <c r="S1158" s="251" t="s">
        <v>694</v>
      </c>
      <c r="T1158" s="251" t="s">
        <v>776</v>
      </c>
      <c r="U1158" s="251" t="s">
        <v>777</v>
      </c>
      <c r="V1158" s="251" t="s">
        <v>38</v>
      </c>
      <c r="W1158" s="251" t="s">
        <v>550</v>
      </c>
      <c r="X1158" s="251" t="s">
        <v>551</v>
      </c>
      <c r="Y1158" s="251" t="s">
        <v>552</v>
      </c>
      <c r="Z1158" s="251" t="s">
        <v>564</v>
      </c>
      <c r="AA1158" s="251" t="s">
        <v>587</v>
      </c>
      <c r="AB1158" s="251" t="s">
        <v>715</v>
      </c>
      <c r="AC1158" s="251" t="s">
        <v>716</v>
      </c>
      <c r="AD1158" s="251" t="s">
        <v>742</v>
      </c>
      <c r="AE1158" s="255">
        <v>1600</v>
      </c>
      <c r="AF1158" s="251" t="str">
        <f t="shared" si="56"/>
        <v>5.</v>
      </c>
      <c r="AG1158" s="251" t="str">
        <f t="shared" si="56"/>
        <v>2.</v>
      </c>
      <c r="AH1158" s="251" t="str">
        <f t="shared" si="56"/>
        <v>3.</v>
      </c>
      <c r="AI1158" s="251" t="str">
        <f t="shared" si="56"/>
        <v>1.</v>
      </c>
      <c r="AJ1158" s="251" t="str">
        <f t="shared" si="56"/>
        <v>11</v>
      </c>
      <c r="AK1158" s="251" t="str">
        <f t="shared" si="56"/>
        <v>1.</v>
      </c>
      <c r="AL1158" s="251" t="str">
        <f t="shared" si="58"/>
        <v>1.</v>
      </c>
      <c r="AM1158" s="251" t="str">
        <f t="shared" si="57"/>
        <v>2.3.1.111.1.</v>
      </c>
    </row>
    <row r="1159" spans="1:39">
      <c r="A1159" s="251">
        <v>2022</v>
      </c>
      <c r="B1159" s="251" t="s">
        <v>533</v>
      </c>
      <c r="C1159" s="251" t="s">
        <v>534</v>
      </c>
      <c r="D1159" s="251" t="s">
        <v>535</v>
      </c>
      <c r="E1159" s="251" t="s">
        <v>536</v>
      </c>
      <c r="F1159" s="251" t="s">
        <v>491</v>
      </c>
      <c r="G1159" s="251" t="s">
        <v>537</v>
      </c>
      <c r="H1159" s="251" t="s">
        <v>538</v>
      </c>
      <c r="I1159" s="251" t="s">
        <v>739</v>
      </c>
      <c r="J1159" s="251" t="s">
        <v>540</v>
      </c>
      <c r="K1159" s="251" t="s">
        <v>740</v>
      </c>
      <c r="L1159" s="251" t="s">
        <v>542</v>
      </c>
      <c r="M1159" s="251" t="s">
        <v>543</v>
      </c>
      <c r="N1159" s="251" t="s">
        <v>544</v>
      </c>
      <c r="O1159" s="251" t="s">
        <v>644</v>
      </c>
      <c r="P1159" s="251" t="s">
        <v>741</v>
      </c>
      <c r="Q1159" s="251" t="s">
        <v>709</v>
      </c>
      <c r="R1159" s="251">
        <v>4180</v>
      </c>
      <c r="S1159" s="251" t="s">
        <v>694</v>
      </c>
      <c r="T1159" s="251" t="s">
        <v>776</v>
      </c>
      <c r="U1159" s="251" t="s">
        <v>777</v>
      </c>
      <c r="V1159" s="251" t="s">
        <v>38</v>
      </c>
      <c r="W1159" s="251" t="s">
        <v>550</v>
      </c>
      <c r="X1159" s="251" t="s">
        <v>551</v>
      </c>
      <c r="Y1159" s="251" t="s">
        <v>552</v>
      </c>
      <c r="Z1159" s="251" t="s">
        <v>564</v>
      </c>
      <c r="AA1159" s="251" t="s">
        <v>587</v>
      </c>
      <c r="AB1159" s="251" t="s">
        <v>743</v>
      </c>
      <c r="AC1159" s="251" t="s">
        <v>744</v>
      </c>
      <c r="AD1159" s="251" t="s">
        <v>745</v>
      </c>
      <c r="AE1159" s="255">
        <v>840</v>
      </c>
      <c r="AF1159" s="251" t="str">
        <f t="shared" ref="AF1159:AK1201" si="59">LEFT(X1159,2)</f>
        <v>5.</v>
      </c>
      <c r="AG1159" s="251" t="str">
        <f t="shared" si="59"/>
        <v>2.</v>
      </c>
      <c r="AH1159" s="251" t="str">
        <f t="shared" si="59"/>
        <v>3.</v>
      </c>
      <c r="AI1159" s="251" t="str">
        <f t="shared" si="59"/>
        <v>1.</v>
      </c>
      <c r="AJ1159" s="251" t="str">
        <f t="shared" si="59"/>
        <v>2.</v>
      </c>
      <c r="AK1159" s="251" t="str">
        <f t="shared" si="59"/>
        <v>1.</v>
      </c>
      <c r="AL1159" s="251" t="str">
        <f t="shared" si="58"/>
        <v>1.</v>
      </c>
      <c r="AM1159" s="251" t="str">
        <f t="shared" si="57"/>
        <v>2.3.1.2.1.1.</v>
      </c>
    </row>
    <row r="1160" spans="1:39">
      <c r="A1160" s="251">
        <v>2022</v>
      </c>
      <c r="B1160" s="251" t="s">
        <v>533</v>
      </c>
      <c r="C1160" s="251" t="s">
        <v>534</v>
      </c>
      <c r="D1160" s="251" t="s">
        <v>535</v>
      </c>
      <c r="E1160" s="251" t="s">
        <v>536</v>
      </c>
      <c r="F1160" s="251" t="s">
        <v>491</v>
      </c>
      <c r="G1160" s="251" t="s">
        <v>537</v>
      </c>
      <c r="H1160" s="251" t="s">
        <v>538</v>
      </c>
      <c r="I1160" s="251" t="s">
        <v>739</v>
      </c>
      <c r="J1160" s="251" t="s">
        <v>540</v>
      </c>
      <c r="K1160" s="251" t="s">
        <v>740</v>
      </c>
      <c r="L1160" s="251" t="s">
        <v>542</v>
      </c>
      <c r="M1160" s="251" t="s">
        <v>543</v>
      </c>
      <c r="N1160" s="251" t="s">
        <v>544</v>
      </c>
      <c r="O1160" s="251" t="s">
        <v>644</v>
      </c>
      <c r="P1160" s="251" t="s">
        <v>741</v>
      </c>
      <c r="Q1160" s="251" t="s">
        <v>709</v>
      </c>
      <c r="R1160" s="251">
        <v>4180</v>
      </c>
      <c r="S1160" s="251" t="s">
        <v>694</v>
      </c>
      <c r="T1160" s="251" t="s">
        <v>776</v>
      </c>
      <c r="U1160" s="251" t="s">
        <v>777</v>
      </c>
      <c r="V1160" s="251" t="s">
        <v>38</v>
      </c>
      <c r="W1160" s="251" t="s">
        <v>550</v>
      </c>
      <c r="X1160" s="251" t="s">
        <v>551</v>
      </c>
      <c r="Y1160" s="251" t="s">
        <v>552</v>
      </c>
      <c r="Z1160" s="251" t="s">
        <v>564</v>
      </c>
      <c r="AA1160" s="251" t="s">
        <v>587</v>
      </c>
      <c r="AB1160" s="251" t="s">
        <v>624</v>
      </c>
      <c r="AC1160" s="251" t="s">
        <v>625</v>
      </c>
      <c r="AD1160" s="251" t="s">
        <v>626</v>
      </c>
      <c r="AE1160" s="255">
        <v>15508</v>
      </c>
      <c r="AF1160" s="251" t="str">
        <f t="shared" si="59"/>
        <v>5.</v>
      </c>
      <c r="AG1160" s="251" t="str">
        <f t="shared" si="59"/>
        <v>2.</v>
      </c>
      <c r="AH1160" s="251" t="str">
        <f t="shared" si="59"/>
        <v>3.</v>
      </c>
      <c r="AI1160" s="251" t="str">
        <f t="shared" si="59"/>
        <v>1.</v>
      </c>
      <c r="AJ1160" s="251" t="str">
        <f t="shared" si="59"/>
        <v>5.</v>
      </c>
      <c r="AK1160" s="251" t="str">
        <f t="shared" si="59"/>
        <v>1.</v>
      </c>
      <c r="AL1160" s="251" t="str">
        <f t="shared" si="58"/>
        <v>1.</v>
      </c>
      <c r="AM1160" s="251" t="str">
        <f t="shared" si="57"/>
        <v>2.3.1.5.1.1.</v>
      </c>
    </row>
    <row r="1161" spans="1:39">
      <c r="A1161" s="251">
        <v>2022</v>
      </c>
      <c r="B1161" s="251" t="s">
        <v>533</v>
      </c>
      <c r="C1161" s="251" t="s">
        <v>534</v>
      </c>
      <c r="D1161" s="251" t="s">
        <v>535</v>
      </c>
      <c r="E1161" s="251" t="s">
        <v>536</v>
      </c>
      <c r="F1161" s="251" t="s">
        <v>491</v>
      </c>
      <c r="G1161" s="251" t="s">
        <v>537</v>
      </c>
      <c r="H1161" s="251" t="s">
        <v>538</v>
      </c>
      <c r="I1161" s="251" t="s">
        <v>739</v>
      </c>
      <c r="J1161" s="251" t="s">
        <v>540</v>
      </c>
      <c r="K1161" s="251" t="s">
        <v>740</v>
      </c>
      <c r="L1161" s="251" t="s">
        <v>542</v>
      </c>
      <c r="M1161" s="251" t="s">
        <v>543</v>
      </c>
      <c r="N1161" s="251" t="s">
        <v>544</v>
      </c>
      <c r="O1161" s="251" t="s">
        <v>644</v>
      </c>
      <c r="P1161" s="251" t="s">
        <v>741</v>
      </c>
      <c r="Q1161" s="251" t="s">
        <v>709</v>
      </c>
      <c r="R1161" s="251">
        <v>4180</v>
      </c>
      <c r="S1161" s="251" t="s">
        <v>694</v>
      </c>
      <c r="T1161" s="251" t="s">
        <v>776</v>
      </c>
      <c r="U1161" s="251" t="s">
        <v>777</v>
      </c>
      <c r="V1161" s="251" t="s">
        <v>38</v>
      </c>
      <c r="W1161" s="251" t="s">
        <v>550</v>
      </c>
      <c r="X1161" s="251" t="s">
        <v>551</v>
      </c>
      <c r="Y1161" s="251" t="s">
        <v>552</v>
      </c>
      <c r="Z1161" s="251" t="s">
        <v>564</v>
      </c>
      <c r="AA1161" s="251" t="s">
        <v>587</v>
      </c>
      <c r="AB1161" s="251" t="s">
        <v>624</v>
      </c>
      <c r="AC1161" s="251" t="s">
        <v>625</v>
      </c>
      <c r="AD1161" s="251" t="s">
        <v>627</v>
      </c>
      <c r="AE1161" s="255">
        <v>17480</v>
      </c>
      <c r="AF1161" s="251" t="str">
        <f t="shared" si="59"/>
        <v>5.</v>
      </c>
      <c r="AG1161" s="251" t="str">
        <f t="shared" si="59"/>
        <v>2.</v>
      </c>
      <c r="AH1161" s="251" t="str">
        <f t="shared" si="59"/>
        <v>3.</v>
      </c>
      <c r="AI1161" s="251" t="str">
        <f t="shared" si="59"/>
        <v>1.</v>
      </c>
      <c r="AJ1161" s="251" t="str">
        <f t="shared" si="59"/>
        <v>5.</v>
      </c>
      <c r="AK1161" s="251" t="str">
        <f t="shared" si="59"/>
        <v>1.</v>
      </c>
      <c r="AL1161" s="251" t="str">
        <f t="shared" si="58"/>
        <v>2.</v>
      </c>
      <c r="AM1161" s="251" t="str">
        <f t="shared" si="57"/>
        <v>2.3.1.5.1.2.</v>
      </c>
    </row>
    <row r="1162" spans="1:39">
      <c r="A1162" s="251">
        <v>2022</v>
      </c>
      <c r="B1162" s="251" t="s">
        <v>533</v>
      </c>
      <c r="C1162" s="251" t="s">
        <v>534</v>
      </c>
      <c r="D1162" s="251" t="s">
        <v>535</v>
      </c>
      <c r="E1162" s="251" t="s">
        <v>536</v>
      </c>
      <c r="F1162" s="251" t="s">
        <v>491</v>
      </c>
      <c r="G1162" s="251" t="s">
        <v>537</v>
      </c>
      <c r="H1162" s="251" t="s">
        <v>538</v>
      </c>
      <c r="I1162" s="251" t="s">
        <v>739</v>
      </c>
      <c r="J1162" s="251" t="s">
        <v>540</v>
      </c>
      <c r="K1162" s="251" t="s">
        <v>740</v>
      </c>
      <c r="L1162" s="251" t="s">
        <v>542</v>
      </c>
      <c r="M1162" s="251" t="s">
        <v>543</v>
      </c>
      <c r="N1162" s="251" t="s">
        <v>544</v>
      </c>
      <c r="O1162" s="251" t="s">
        <v>644</v>
      </c>
      <c r="P1162" s="251" t="s">
        <v>741</v>
      </c>
      <c r="Q1162" s="251" t="s">
        <v>709</v>
      </c>
      <c r="R1162" s="251">
        <v>4180</v>
      </c>
      <c r="S1162" s="251" t="s">
        <v>694</v>
      </c>
      <c r="T1162" s="251" t="s">
        <v>776</v>
      </c>
      <c r="U1162" s="251" t="s">
        <v>777</v>
      </c>
      <c r="V1162" s="251" t="s">
        <v>38</v>
      </c>
      <c r="W1162" s="251" t="s">
        <v>550</v>
      </c>
      <c r="X1162" s="251" t="s">
        <v>551</v>
      </c>
      <c r="Y1162" s="251" t="s">
        <v>552</v>
      </c>
      <c r="Z1162" s="251" t="s">
        <v>564</v>
      </c>
      <c r="AA1162" s="251" t="s">
        <v>587</v>
      </c>
      <c r="AB1162" s="251" t="s">
        <v>624</v>
      </c>
      <c r="AC1162" s="251" t="s">
        <v>746</v>
      </c>
      <c r="AD1162" s="251" t="s">
        <v>747</v>
      </c>
      <c r="AE1162" s="255">
        <v>7815</v>
      </c>
      <c r="AF1162" s="251" t="str">
        <f t="shared" si="59"/>
        <v>5.</v>
      </c>
      <c r="AG1162" s="251" t="str">
        <f t="shared" si="59"/>
        <v>2.</v>
      </c>
      <c r="AH1162" s="251" t="str">
        <f t="shared" si="59"/>
        <v>3.</v>
      </c>
      <c r="AI1162" s="251" t="str">
        <f t="shared" si="59"/>
        <v>1.</v>
      </c>
      <c r="AJ1162" s="251" t="str">
        <f t="shared" si="59"/>
        <v>5.</v>
      </c>
      <c r="AK1162" s="251" t="str">
        <f t="shared" si="59"/>
        <v>3.</v>
      </c>
      <c r="AL1162" s="251" t="str">
        <f t="shared" si="58"/>
        <v>1.</v>
      </c>
      <c r="AM1162" s="251" t="str">
        <f t="shared" si="57"/>
        <v>2.3.1.5.3.1.</v>
      </c>
    </row>
    <row r="1163" spans="1:39">
      <c r="A1163" s="251">
        <v>2022</v>
      </c>
      <c r="B1163" s="251" t="s">
        <v>533</v>
      </c>
      <c r="C1163" s="251" t="s">
        <v>534</v>
      </c>
      <c r="D1163" s="251" t="s">
        <v>535</v>
      </c>
      <c r="E1163" s="251" t="s">
        <v>536</v>
      </c>
      <c r="F1163" s="251" t="s">
        <v>491</v>
      </c>
      <c r="G1163" s="251" t="s">
        <v>537</v>
      </c>
      <c r="H1163" s="251" t="s">
        <v>538</v>
      </c>
      <c r="I1163" s="251" t="s">
        <v>739</v>
      </c>
      <c r="J1163" s="251" t="s">
        <v>540</v>
      </c>
      <c r="K1163" s="251" t="s">
        <v>740</v>
      </c>
      <c r="L1163" s="251" t="s">
        <v>542</v>
      </c>
      <c r="M1163" s="251" t="s">
        <v>543</v>
      </c>
      <c r="N1163" s="251" t="s">
        <v>544</v>
      </c>
      <c r="O1163" s="251" t="s">
        <v>644</v>
      </c>
      <c r="P1163" s="251" t="s">
        <v>741</v>
      </c>
      <c r="Q1163" s="251" t="s">
        <v>709</v>
      </c>
      <c r="R1163" s="251">
        <v>4180</v>
      </c>
      <c r="S1163" s="251" t="s">
        <v>694</v>
      </c>
      <c r="T1163" s="251" t="s">
        <v>776</v>
      </c>
      <c r="U1163" s="251" t="s">
        <v>777</v>
      </c>
      <c r="V1163" s="251" t="s">
        <v>38</v>
      </c>
      <c r="W1163" s="251" t="s">
        <v>550</v>
      </c>
      <c r="X1163" s="251" t="s">
        <v>551</v>
      </c>
      <c r="Y1163" s="251" t="s">
        <v>552</v>
      </c>
      <c r="Z1163" s="251" t="s">
        <v>564</v>
      </c>
      <c r="AA1163" s="251" t="s">
        <v>587</v>
      </c>
      <c r="AB1163" s="251" t="s">
        <v>624</v>
      </c>
      <c r="AC1163" s="251" t="s">
        <v>748</v>
      </c>
      <c r="AD1163" s="251" t="s">
        <v>748</v>
      </c>
      <c r="AE1163" s="255">
        <v>834</v>
      </c>
      <c r="AF1163" s="251" t="str">
        <f t="shared" si="59"/>
        <v>5.</v>
      </c>
      <c r="AG1163" s="251" t="str">
        <f t="shared" si="59"/>
        <v>2.</v>
      </c>
      <c r="AH1163" s="251" t="str">
        <f t="shared" si="59"/>
        <v>3.</v>
      </c>
      <c r="AI1163" s="251" t="str">
        <f t="shared" si="59"/>
        <v>1.</v>
      </c>
      <c r="AJ1163" s="251" t="str">
        <f t="shared" si="59"/>
        <v>5.</v>
      </c>
      <c r="AK1163" s="251" t="str">
        <f t="shared" si="59"/>
        <v>99</v>
      </c>
      <c r="AL1163" s="251" t="str">
        <f t="shared" si="58"/>
        <v>99</v>
      </c>
      <c r="AM1163" s="251" t="str">
        <f t="shared" si="57"/>
        <v>2.3.1.5.9999</v>
      </c>
    </row>
    <row r="1164" spans="1:39">
      <c r="A1164" s="251">
        <v>2022</v>
      </c>
      <c r="B1164" s="251" t="s">
        <v>533</v>
      </c>
      <c r="C1164" s="251" t="s">
        <v>534</v>
      </c>
      <c r="D1164" s="251" t="s">
        <v>535</v>
      </c>
      <c r="E1164" s="251" t="s">
        <v>536</v>
      </c>
      <c r="F1164" s="251" t="s">
        <v>491</v>
      </c>
      <c r="G1164" s="251" t="s">
        <v>537</v>
      </c>
      <c r="H1164" s="251" t="s">
        <v>538</v>
      </c>
      <c r="I1164" s="251" t="s">
        <v>739</v>
      </c>
      <c r="J1164" s="251" t="s">
        <v>540</v>
      </c>
      <c r="K1164" s="251" t="s">
        <v>740</v>
      </c>
      <c r="L1164" s="251" t="s">
        <v>542</v>
      </c>
      <c r="M1164" s="251" t="s">
        <v>543</v>
      </c>
      <c r="N1164" s="251" t="s">
        <v>544</v>
      </c>
      <c r="O1164" s="251" t="s">
        <v>644</v>
      </c>
      <c r="P1164" s="251" t="s">
        <v>741</v>
      </c>
      <c r="Q1164" s="251" t="s">
        <v>709</v>
      </c>
      <c r="R1164" s="251">
        <v>4180</v>
      </c>
      <c r="S1164" s="251" t="s">
        <v>694</v>
      </c>
      <c r="T1164" s="251" t="s">
        <v>776</v>
      </c>
      <c r="U1164" s="251" t="s">
        <v>777</v>
      </c>
      <c r="V1164" s="251" t="s">
        <v>38</v>
      </c>
      <c r="W1164" s="251" t="s">
        <v>550</v>
      </c>
      <c r="X1164" s="251" t="s">
        <v>551</v>
      </c>
      <c r="Y1164" s="251" t="s">
        <v>552</v>
      </c>
      <c r="Z1164" s="251" t="s">
        <v>564</v>
      </c>
      <c r="AA1164" s="251" t="s">
        <v>587</v>
      </c>
      <c r="AB1164" s="251" t="s">
        <v>723</v>
      </c>
      <c r="AC1164" s="251" t="s">
        <v>626</v>
      </c>
      <c r="AD1164" s="251" t="s">
        <v>749</v>
      </c>
      <c r="AE1164" s="255">
        <v>1002</v>
      </c>
      <c r="AF1164" s="251" t="str">
        <f t="shared" si="59"/>
        <v>5.</v>
      </c>
      <c r="AG1164" s="251" t="str">
        <f t="shared" si="59"/>
        <v>2.</v>
      </c>
      <c r="AH1164" s="251" t="str">
        <f t="shared" si="59"/>
        <v>3.</v>
      </c>
      <c r="AI1164" s="251" t="str">
        <f t="shared" si="59"/>
        <v>1.</v>
      </c>
      <c r="AJ1164" s="251" t="str">
        <f t="shared" si="59"/>
        <v>6.</v>
      </c>
      <c r="AK1164" s="251" t="str">
        <f t="shared" si="59"/>
        <v>1.</v>
      </c>
      <c r="AL1164" s="251" t="str">
        <f t="shared" si="58"/>
        <v>4.</v>
      </c>
      <c r="AM1164" s="251" t="str">
        <f t="shared" si="57"/>
        <v>2.3.1.6.1.4.</v>
      </c>
    </row>
    <row r="1165" spans="1:39">
      <c r="A1165" s="251">
        <v>2022</v>
      </c>
      <c r="B1165" s="251" t="s">
        <v>533</v>
      </c>
      <c r="C1165" s="251" t="s">
        <v>534</v>
      </c>
      <c r="D1165" s="251" t="s">
        <v>535</v>
      </c>
      <c r="E1165" s="251" t="s">
        <v>536</v>
      </c>
      <c r="F1165" s="251" t="s">
        <v>491</v>
      </c>
      <c r="G1165" s="251" t="s">
        <v>537</v>
      </c>
      <c r="H1165" s="251" t="s">
        <v>538</v>
      </c>
      <c r="I1165" s="251" t="s">
        <v>739</v>
      </c>
      <c r="J1165" s="251" t="s">
        <v>540</v>
      </c>
      <c r="K1165" s="251" t="s">
        <v>740</v>
      </c>
      <c r="L1165" s="251" t="s">
        <v>542</v>
      </c>
      <c r="M1165" s="251" t="s">
        <v>543</v>
      </c>
      <c r="N1165" s="251" t="s">
        <v>544</v>
      </c>
      <c r="O1165" s="251" t="s">
        <v>644</v>
      </c>
      <c r="P1165" s="251" t="s">
        <v>741</v>
      </c>
      <c r="Q1165" s="251" t="s">
        <v>709</v>
      </c>
      <c r="R1165" s="251">
        <v>4180</v>
      </c>
      <c r="S1165" s="251" t="s">
        <v>694</v>
      </c>
      <c r="T1165" s="251" t="s">
        <v>776</v>
      </c>
      <c r="U1165" s="251" t="s">
        <v>777</v>
      </c>
      <c r="V1165" s="251" t="s">
        <v>38</v>
      </c>
      <c r="W1165" s="251" t="s">
        <v>550</v>
      </c>
      <c r="X1165" s="251" t="s">
        <v>551</v>
      </c>
      <c r="Y1165" s="251" t="s">
        <v>552</v>
      </c>
      <c r="Z1165" s="251" t="s">
        <v>564</v>
      </c>
      <c r="AA1165" s="251" t="s">
        <v>587</v>
      </c>
      <c r="AB1165" s="251" t="s">
        <v>648</v>
      </c>
      <c r="AC1165" s="251" t="s">
        <v>649</v>
      </c>
      <c r="AD1165" s="251" t="s">
        <v>650</v>
      </c>
      <c r="AE1165" s="255">
        <v>3900</v>
      </c>
      <c r="AF1165" s="251" t="str">
        <f t="shared" si="59"/>
        <v>5.</v>
      </c>
      <c r="AG1165" s="251" t="str">
        <f t="shared" si="59"/>
        <v>2.</v>
      </c>
      <c r="AH1165" s="251" t="str">
        <f t="shared" si="59"/>
        <v>3.</v>
      </c>
      <c r="AI1165" s="251" t="str">
        <f t="shared" si="59"/>
        <v>1.</v>
      </c>
      <c r="AJ1165" s="251" t="str">
        <f t="shared" si="59"/>
        <v>8.</v>
      </c>
      <c r="AK1165" s="251" t="str">
        <f t="shared" si="59"/>
        <v>2.</v>
      </c>
      <c r="AL1165" s="251" t="str">
        <f t="shared" si="58"/>
        <v>1.</v>
      </c>
      <c r="AM1165" s="251" t="str">
        <f t="shared" si="57"/>
        <v>2.3.1.8.2.1.</v>
      </c>
    </row>
    <row r="1166" spans="1:39">
      <c r="A1166" s="251">
        <v>2022</v>
      </c>
      <c r="B1166" s="251" t="s">
        <v>533</v>
      </c>
      <c r="C1166" s="251" t="s">
        <v>534</v>
      </c>
      <c r="D1166" s="251" t="s">
        <v>535</v>
      </c>
      <c r="E1166" s="251" t="s">
        <v>536</v>
      </c>
      <c r="F1166" s="251" t="s">
        <v>491</v>
      </c>
      <c r="G1166" s="251" t="s">
        <v>537</v>
      </c>
      <c r="H1166" s="251" t="s">
        <v>538</v>
      </c>
      <c r="I1166" s="251" t="s">
        <v>739</v>
      </c>
      <c r="J1166" s="251" t="s">
        <v>540</v>
      </c>
      <c r="K1166" s="251" t="s">
        <v>740</v>
      </c>
      <c r="L1166" s="251" t="s">
        <v>542</v>
      </c>
      <c r="M1166" s="251" t="s">
        <v>543</v>
      </c>
      <c r="N1166" s="251" t="s">
        <v>544</v>
      </c>
      <c r="O1166" s="251" t="s">
        <v>644</v>
      </c>
      <c r="P1166" s="251" t="s">
        <v>741</v>
      </c>
      <c r="Q1166" s="251" t="s">
        <v>709</v>
      </c>
      <c r="R1166" s="251">
        <v>4180</v>
      </c>
      <c r="S1166" s="251" t="s">
        <v>694</v>
      </c>
      <c r="T1166" s="251" t="s">
        <v>776</v>
      </c>
      <c r="U1166" s="251" t="s">
        <v>777</v>
      </c>
      <c r="V1166" s="251" t="s">
        <v>38</v>
      </c>
      <c r="W1166" s="251" t="s">
        <v>550</v>
      </c>
      <c r="X1166" s="251" t="s">
        <v>551</v>
      </c>
      <c r="Y1166" s="251" t="s">
        <v>552</v>
      </c>
      <c r="Z1166" s="251" t="s">
        <v>564</v>
      </c>
      <c r="AA1166" s="251" t="s">
        <v>587</v>
      </c>
      <c r="AB1166" s="251" t="s">
        <v>591</v>
      </c>
      <c r="AC1166" s="251" t="s">
        <v>592</v>
      </c>
      <c r="AD1166" s="251" t="s">
        <v>593</v>
      </c>
      <c r="AE1166" s="255">
        <v>3525</v>
      </c>
      <c r="AF1166" s="251" t="str">
        <f t="shared" si="59"/>
        <v>5.</v>
      </c>
      <c r="AG1166" s="251" t="str">
        <f t="shared" si="59"/>
        <v>2.</v>
      </c>
      <c r="AH1166" s="251" t="str">
        <f t="shared" si="59"/>
        <v>3.</v>
      </c>
      <c r="AI1166" s="251" t="str">
        <f t="shared" si="59"/>
        <v>1.</v>
      </c>
      <c r="AJ1166" s="251" t="str">
        <f t="shared" si="59"/>
        <v>99</v>
      </c>
      <c r="AK1166" s="251" t="str">
        <f t="shared" si="59"/>
        <v>1.</v>
      </c>
      <c r="AL1166" s="251" t="str">
        <f t="shared" si="58"/>
        <v>3.</v>
      </c>
      <c r="AM1166" s="251" t="str">
        <f t="shared" si="57"/>
        <v>2.3.1.991.3.</v>
      </c>
    </row>
    <row r="1167" spans="1:39">
      <c r="A1167" s="251">
        <v>2022</v>
      </c>
      <c r="B1167" s="251" t="s">
        <v>533</v>
      </c>
      <c r="C1167" s="251" t="s">
        <v>534</v>
      </c>
      <c r="D1167" s="251" t="s">
        <v>535</v>
      </c>
      <c r="E1167" s="251" t="s">
        <v>536</v>
      </c>
      <c r="F1167" s="251" t="s">
        <v>491</v>
      </c>
      <c r="G1167" s="251" t="s">
        <v>537</v>
      </c>
      <c r="H1167" s="251" t="s">
        <v>538</v>
      </c>
      <c r="I1167" s="251" t="s">
        <v>739</v>
      </c>
      <c r="J1167" s="251" t="s">
        <v>540</v>
      </c>
      <c r="K1167" s="251" t="s">
        <v>740</v>
      </c>
      <c r="L1167" s="251" t="s">
        <v>542</v>
      </c>
      <c r="M1167" s="251" t="s">
        <v>543</v>
      </c>
      <c r="N1167" s="251" t="s">
        <v>544</v>
      </c>
      <c r="O1167" s="251" t="s">
        <v>644</v>
      </c>
      <c r="P1167" s="251" t="s">
        <v>741</v>
      </c>
      <c r="Q1167" s="251" t="s">
        <v>709</v>
      </c>
      <c r="R1167" s="251">
        <v>4180</v>
      </c>
      <c r="S1167" s="251" t="s">
        <v>694</v>
      </c>
      <c r="T1167" s="251" t="s">
        <v>776</v>
      </c>
      <c r="U1167" s="251" t="s">
        <v>777</v>
      </c>
      <c r="V1167" s="251" t="s">
        <v>38</v>
      </c>
      <c r="W1167" s="251" t="s">
        <v>550</v>
      </c>
      <c r="X1167" s="251" t="s">
        <v>551</v>
      </c>
      <c r="Y1167" s="251" t="s">
        <v>552</v>
      </c>
      <c r="Z1167" s="251" t="s">
        <v>564</v>
      </c>
      <c r="AA1167" s="251" t="s">
        <v>587</v>
      </c>
      <c r="AB1167" s="251" t="s">
        <v>591</v>
      </c>
      <c r="AC1167" s="251" t="s">
        <v>592</v>
      </c>
      <c r="AD1167" s="251" t="s">
        <v>628</v>
      </c>
      <c r="AE1167" s="255">
        <v>840</v>
      </c>
      <c r="AF1167" s="251" t="str">
        <f t="shared" si="59"/>
        <v>5.</v>
      </c>
      <c r="AG1167" s="251" t="str">
        <f t="shared" si="59"/>
        <v>2.</v>
      </c>
      <c r="AH1167" s="251" t="str">
        <f t="shared" si="59"/>
        <v>3.</v>
      </c>
      <c r="AI1167" s="251" t="str">
        <f t="shared" si="59"/>
        <v>1.</v>
      </c>
      <c r="AJ1167" s="251" t="str">
        <f t="shared" si="59"/>
        <v>99</v>
      </c>
      <c r="AK1167" s="251" t="str">
        <f t="shared" si="59"/>
        <v>1.</v>
      </c>
      <c r="AL1167" s="251" t="str">
        <f t="shared" si="58"/>
        <v>99</v>
      </c>
      <c r="AM1167" s="251" t="str">
        <f t="shared" si="57"/>
        <v>2.3.1.991.99</v>
      </c>
    </row>
    <row r="1168" spans="1:39">
      <c r="A1168" s="251">
        <v>2022</v>
      </c>
      <c r="B1168" s="251" t="s">
        <v>533</v>
      </c>
      <c r="C1168" s="251" t="s">
        <v>534</v>
      </c>
      <c r="D1168" s="251" t="s">
        <v>535</v>
      </c>
      <c r="E1168" s="251" t="s">
        <v>536</v>
      </c>
      <c r="F1168" s="251" t="s">
        <v>491</v>
      </c>
      <c r="G1168" s="251" t="s">
        <v>537</v>
      </c>
      <c r="H1168" s="251" t="s">
        <v>538</v>
      </c>
      <c r="I1168" s="251" t="s">
        <v>739</v>
      </c>
      <c r="J1168" s="251" t="s">
        <v>540</v>
      </c>
      <c r="K1168" s="251" t="s">
        <v>740</v>
      </c>
      <c r="L1168" s="251" t="s">
        <v>542</v>
      </c>
      <c r="M1168" s="251" t="s">
        <v>543</v>
      </c>
      <c r="N1168" s="251" t="s">
        <v>544</v>
      </c>
      <c r="O1168" s="251" t="s">
        <v>644</v>
      </c>
      <c r="P1168" s="251" t="s">
        <v>741</v>
      </c>
      <c r="Q1168" s="251" t="s">
        <v>709</v>
      </c>
      <c r="R1168" s="251">
        <v>4180</v>
      </c>
      <c r="S1168" s="251" t="s">
        <v>694</v>
      </c>
      <c r="T1168" s="251" t="s">
        <v>776</v>
      </c>
      <c r="U1168" s="251" t="s">
        <v>777</v>
      </c>
      <c r="V1168" s="251" t="s">
        <v>38</v>
      </c>
      <c r="W1168" s="251" t="s">
        <v>550</v>
      </c>
      <c r="X1168" s="251" t="s">
        <v>551</v>
      </c>
      <c r="Y1168" s="251" t="s">
        <v>552</v>
      </c>
      <c r="Z1168" s="251" t="s">
        <v>564</v>
      </c>
      <c r="AA1168" s="251" t="s">
        <v>565</v>
      </c>
      <c r="AB1168" s="251" t="s">
        <v>594</v>
      </c>
      <c r="AC1168" s="251" t="s">
        <v>595</v>
      </c>
      <c r="AD1168" s="251" t="s">
        <v>642</v>
      </c>
      <c r="AE1168" s="255">
        <v>1750</v>
      </c>
      <c r="AF1168" s="251" t="str">
        <f t="shared" si="59"/>
        <v>5.</v>
      </c>
      <c r="AG1168" s="251" t="str">
        <f t="shared" si="59"/>
        <v>2.</v>
      </c>
      <c r="AH1168" s="251" t="str">
        <f t="shared" si="59"/>
        <v>3.</v>
      </c>
      <c r="AI1168" s="251" t="str">
        <f t="shared" si="59"/>
        <v>2.</v>
      </c>
      <c r="AJ1168" s="251" t="str">
        <f t="shared" si="59"/>
        <v>1.</v>
      </c>
      <c r="AK1168" s="251" t="str">
        <f t="shared" si="59"/>
        <v>2.</v>
      </c>
      <c r="AL1168" s="251" t="str">
        <f t="shared" si="58"/>
        <v>1.</v>
      </c>
      <c r="AM1168" s="251" t="str">
        <f t="shared" si="57"/>
        <v>2.3.2.1.2.1.</v>
      </c>
    </row>
    <row r="1169" spans="1:39">
      <c r="A1169" s="251">
        <v>2022</v>
      </c>
      <c r="B1169" s="251" t="s">
        <v>533</v>
      </c>
      <c r="C1169" s="251" t="s">
        <v>534</v>
      </c>
      <c r="D1169" s="251" t="s">
        <v>535</v>
      </c>
      <c r="E1169" s="251" t="s">
        <v>536</v>
      </c>
      <c r="F1169" s="251" t="s">
        <v>491</v>
      </c>
      <c r="G1169" s="251" t="s">
        <v>537</v>
      </c>
      <c r="H1169" s="251" t="s">
        <v>538</v>
      </c>
      <c r="I1169" s="251" t="s">
        <v>739</v>
      </c>
      <c r="J1169" s="251" t="s">
        <v>540</v>
      </c>
      <c r="K1169" s="251" t="s">
        <v>740</v>
      </c>
      <c r="L1169" s="251" t="s">
        <v>542</v>
      </c>
      <c r="M1169" s="251" t="s">
        <v>543</v>
      </c>
      <c r="N1169" s="251" t="s">
        <v>544</v>
      </c>
      <c r="O1169" s="251" t="s">
        <v>644</v>
      </c>
      <c r="P1169" s="251" t="s">
        <v>741</v>
      </c>
      <c r="Q1169" s="251" t="s">
        <v>709</v>
      </c>
      <c r="R1169" s="251">
        <v>4180</v>
      </c>
      <c r="S1169" s="251" t="s">
        <v>694</v>
      </c>
      <c r="T1169" s="251" t="s">
        <v>776</v>
      </c>
      <c r="U1169" s="251" t="s">
        <v>777</v>
      </c>
      <c r="V1169" s="251" t="s">
        <v>38</v>
      </c>
      <c r="W1169" s="251" t="s">
        <v>550</v>
      </c>
      <c r="X1169" s="251" t="s">
        <v>551</v>
      </c>
      <c r="Y1169" s="251" t="s">
        <v>552</v>
      </c>
      <c r="Z1169" s="251" t="s">
        <v>564</v>
      </c>
      <c r="AA1169" s="251" t="s">
        <v>565</v>
      </c>
      <c r="AB1169" s="251" t="s">
        <v>594</v>
      </c>
      <c r="AC1169" s="251" t="s">
        <v>595</v>
      </c>
      <c r="AD1169" s="251" t="s">
        <v>643</v>
      </c>
      <c r="AE1169" s="255">
        <v>2400</v>
      </c>
      <c r="AF1169" s="251" t="str">
        <f t="shared" si="59"/>
        <v>5.</v>
      </c>
      <c r="AG1169" s="251" t="str">
        <f t="shared" si="59"/>
        <v>2.</v>
      </c>
      <c r="AH1169" s="251" t="str">
        <f t="shared" si="59"/>
        <v>3.</v>
      </c>
      <c r="AI1169" s="251" t="str">
        <f t="shared" si="59"/>
        <v>2.</v>
      </c>
      <c r="AJ1169" s="251" t="str">
        <f t="shared" si="59"/>
        <v>1.</v>
      </c>
      <c r="AK1169" s="251" t="str">
        <f t="shared" si="59"/>
        <v>2.</v>
      </c>
      <c r="AL1169" s="251" t="str">
        <f t="shared" si="58"/>
        <v>2.</v>
      </c>
      <c r="AM1169" s="251" t="str">
        <f t="shared" si="57"/>
        <v>2.3.2.1.2.2.</v>
      </c>
    </row>
    <row r="1170" spans="1:39">
      <c r="A1170" s="251">
        <v>2022</v>
      </c>
      <c r="B1170" s="251" t="s">
        <v>533</v>
      </c>
      <c r="C1170" s="251" t="s">
        <v>534</v>
      </c>
      <c r="D1170" s="251" t="s">
        <v>535</v>
      </c>
      <c r="E1170" s="251" t="s">
        <v>536</v>
      </c>
      <c r="F1170" s="251" t="s">
        <v>491</v>
      </c>
      <c r="G1170" s="251" t="s">
        <v>537</v>
      </c>
      <c r="H1170" s="251" t="s">
        <v>538</v>
      </c>
      <c r="I1170" s="251" t="s">
        <v>739</v>
      </c>
      <c r="J1170" s="251" t="s">
        <v>540</v>
      </c>
      <c r="K1170" s="251" t="s">
        <v>740</v>
      </c>
      <c r="L1170" s="251" t="s">
        <v>542</v>
      </c>
      <c r="M1170" s="251" t="s">
        <v>543</v>
      </c>
      <c r="N1170" s="251" t="s">
        <v>544</v>
      </c>
      <c r="O1170" s="251" t="s">
        <v>644</v>
      </c>
      <c r="P1170" s="251" t="s">
        <v>741</v>
      </c>
      <c r="Q1170" s="251" t="s">
        <v>709</v>
      </c>
      <c r="R1170" s="251">
        <v>4180</v>
      </c>
      <c r="S1170" s="251" t="s">
        <v>694</v>
      </c>
      <c r="T1170" s="251" t="s">
        <v>776</v>
      </c>
      <c r="U1170" s="251" t="s">
        <v>777</v>
      </c>
      <c r="V1170" s="251" t="s">
        <v>38</v>
      </c>
      <c r="W1170" s="251" t="s">
        <v>550</v>
      </c>
      <c r="X1170" s="251" t="s">
        <v>551</v>
      </c>
      <c r="Y1170" s="251" t="s">
        <v>552</v>
      </c>
      <c r="Z1170" s="251" t="s">
        <v>564</v>
      </c>
      <c r="AA1170" s="251" t="s">
        <v>565</v>
      </c>
      <c r="AB1170" s="251" t="s">
        <v>594</v>
      </c>
      <c r="AC1170" s="251" t="s">
        <v>595</v>
      </c>
      <c r="AD1170" s="251" t="s">
        <v>596</v>
      </c>
      <c r="AE1170" s="255">
        <v>4608</v>
      </c>
      <c r="AF1170" s="251" t="str">
        <f t="shared" si="59"/>
        <v>5.</v>
      </c>
      <c r="AG1170" s="251" t="str">
        <f t="shared" si="59"/>
        <v>2.</v>
      </c>
      <c r="AH1170" s="251" t="str">
        <f t="shared" si="59"/>
        <v>3.</v>
      </c>
      <c r="AI1170" s="251" t="str">
        <f t="shared" si="59"/>
        <v>2.</v>
      </c>
      <c r="AJ1170" s="251" t="str">
        <f t="shared" si="59"/>
        <v>1.</v>
      </c>
      <c r="AK1170" s="251" t="str">
        <f t="shared" si="59"/>
        <v>2.</v>
      </c>
      <c r="AL1170" s="251" t="str">
        <f t="shared" si="58"/>
        <v>99</v>
      </c>
      <c r="AM1170" s="251" t="str">
        <f t="shared" si="57"/>
        <v>2.3.2.1.2.99</v>
      </c>
    </row>
    <row r="1171" spans="1:39">
      <c r="A1171" s="251">
        <v>2022</v>
      </c>
      <c r="B1171" s="251" t="s">
        <v>533</v>
      </c>
      <c r="C1171" s="251" t="s">
        <v>534</v>
      </c>
      <c r="D1171" s="251" t="s">
        <v>535</v>
      </c>
      <c r="E1171" s="251" t="s">
        <v>536</v>
      </c>
      <c r="F1171" s="251" t="s">
        <v>491</v>
      </c>
      <c r="G1171" s="251" t="s">
        <v>537</v>
      </c>
      <c r="H1171" s="251" t="s">
        <v>538</v>
      </c>
      <c r="I1171" s="251" t="s">
        <v>739</v>
      </c>
      <c r="J1171" s="251" t="s">
        <v>540</v>
      </c>
      <c r="K1171" s="251" t="s">
        <v>740</v>
      </c>
      <c r="L1171" s="251" t="s">
        <v>542</v>
      </c>
      <c r="M1171" s="251" t="s">
        <v>543</v>
      </c>
      <c r="N1171" s="251" t="s">
        <v>544</v>
      </c>
      <c r="O1171" s="251" t="s">
        <v>644</v>
      </c>
      <c r="P1171" s="251" t="s">
        <v>741</v>
      </c>
      <c r="Q1171" s="251" t="s">
        <v>709</v>
      </c>
      <c r="R1171" s="251">
        <v>4180</v>
      </c>
      <c r="S1171" s="251" t="s">
        <v>694</v>
      </c>
      <c r="T1171" s="251" t="s">
        <v>776</v>
      </c>
      <c r="U1171" s="251" t="s">
        <v>777</v>
      </c>
      <c r="V1171" s="251" t="s">
        <v>38</v>
      </c>
      <c r="W1171" s="251" t="s">
        <v>550</v>
      </c>
      <c r="X1171" s="251" t="s">
        <v>551</v>
      </c>
      <c r="Y1171" s="251" t="s">
        <v>552</v>
      </c>
      <c r="Z1171" s="251" t="s">
        <v>564</v>
      </c>
      <c r="AA1171" s="251" t="s">
        <v>565</v>
      </c>
      <c r="AB1171" s="251" t="s">
        <v>566</v>
      </c>
      <c r="AC1171" s="251" t="s">
        <v>567</v>
      </c>
      <c r="AD1171" s="251" t="s">
        <v>568</v>
      </c>
      <c r="AE1171" s="255">
        <v>29280</v>
      </c>
      <c r="AF1171" s="251" t="str">
        <f t="shared" si="59"/>
        <v>5.</v>
      </c>
      <c r="AG1171" s="251" t="str">
        <f t="shared" si="59"/>
        <v>2.</v>
      </c>
      <c r="AH1171" s="251" t="str">
        <f t="shared" si="59"/>
        <v>3.</v>
      </c>
      <c r="AI1171" s="251" t="str">
        <f t="shared" si="59"/>
        <v>2.</v>
      </c>
      <c r="AJ1171" s="251" t="str">
        <f t="shared" si="59"/>
        <v>2.</v>
      </c>
      <c r="AK1171" s="251" t="str">
        <f t="shared" si="59"/>
        <v>3.</v>
      </c>
      <c r="AL1171" s="251" t="str">
        <f t="shared" si="58"/>
        <v>1.</v>
      </c>
      <c r="AM1171" s="251" t="str">
        <f t="shared" si="57"/>
        <v>2.3.2.2.3.1.</v>
      </c>
    </row>
    <row r="1172" spans="1:39">
      <c r="A1172" s="251">
        <v>2022</v>
      </c>
      <c r="B1172" s="251" t="s">
        <v>533</v>
      </c>
      <c r="C1172" s="251" t="s">
        <v>534</v>
      </c>
      <c r="D1172" s="251" t="s">
        <v>535</v>
      </c>
      <c r="E1172" s="251" t="s">
        <v>536</v>
      </c>
      <c r="F1172" s="251" t="s">
        <v>491</v>
      </c>
      <c r="G1172" s="251" t="s">
        <v>537</v>
      </c>
      <c r="H1172" s="251" t="s">
        <v>538</v>
      </c>
      <c r="I1172" s="251" t="s">
        <v>739</v>
      </c>
      <c r="J1172" s="251" t="s">
        <v>540</v>
      </c>
      <c r="K1172" s="251" t="s">
        <v>740</v>
      </c>
      <c r="L1172" s="251" t="s">
        <v>542</v>
      </c>
      <c r="M1172" s="251" t="s">
        <v>543</v>
      </c>
      <c r="N1172" s="251" t="s">
        <v>544</v>
      </c>
      <c r="O1172" s="251" t="s">
        <v>644</v>
      </c>
      <c r="P1172" s="251" t="s">
        <v>741</v>
      </c>
      <c r="Q1172" s="251" t="s">
        <v>709</v>
      </c>
      <c r="R1172" s="251">
        <v>4180</v>
      </c>
      <c r="S1172" s="251" t="s">
        <v>694</v>
      </c>
      <c r="T1172" s="251" t="s">
        <v>776</v>
      </c>
      <c r="U1172" s="251" t="s">
        <v>777</v>
      </c>
      <c r="V1172" s="251" t="s">
        <v>38</v>
      </c>
      <c r="W1172" s="251" t="s">
        <v>550</v>
      </c>
      <c r="X1172" s="251" t="s">
        <v>551</v>
      </c>
      <c r="Y1172" s="251" t="s">
        <v>552</v>
      </c>
      <c r="Z1172" s="251" t="s">
        <v>564</v>
      </c>
      <c r="AA1172" s="251" t="s">
        <v>565</v>
      </c>
      <c r="AB1172" s="251" t="s">
        <v>604</v>
      </c>
      <c r="AC1172" s="251" t="s">
        <v>750</v>
      </c>
      <c r="AD1172" s="251" t="s">
        <v>751</v>
      </c>
      <c r="AE1172" s="255">
        <v>3200</v>
      </c>
      <c r="AF1172" s="251" t="str">
        <f t="shared" si="59"/>
        <v>5.</v>
      </c>
      <c r="AG1172" s="251" t="str">
        <f t="shared" si="59"/>
        <v>2.</v>
      </c>
      <c r="AH1172" s="251" t="str">
        <f t="shared" si="59"/>
        <v>3.</v>
      </c>
      <c r="AI1172" s="251" t="str">
        <f t="shared" si="59"/>
        <v>2.</v>
      </c>
      <c r="AJ1172" s="251" t="str">
        <f t="shared" si="59"/>
        <v>4.</v>
      </c>
      <c r="AK1172" s="251" t="str">
        <f t="shared" si="59"/>
        <v>2.</v>
      </c>
      <c r="AL1172" s="251" t="str">
        <f t="shared" si="58"/>
        <v>1.</v>
      </c>
      <c r="AM1172" s="251" t="str">
        <f t="shared" si="57"/>
        <v>2.3.2.4.2.1.</v>
      </c>
    </row>
    <row r="1173" spans="1:39">
      <c r="A1173" s="251">
        <v>2022</v>
      </c>
      <c r="B1173" s="251" t="s">
        <v>533</v>
      </c>
      <c r="C1173" s="251" t="s">
        <v>534</v>
      </c>
      <c r="D1173" s="251" t="s">
        <v>535</v>
      </c>
      <c r="E1173" s="251" t="s">
        <v>536</v>
      </c>
      <c r="F1173" s="251" t="s">
        <v>491</v>
      </c>
      <c r="G1173" s="251" t="s">
        <v>537</v>
      </c>
      <c r="H1173" s="251" t="s">
        <v>538</v>
      </c>
      <c r="I1173" s="251" t="s">
        <v>739</v>
      </c>
      <c r="J1173" s="251" t="s">
        <v>540</v>
      </c>
      <c r="K1173" s="251" t="s">
        <v>740</v>
      </c>
      <c r="L1173" s="251" t="s">
        <v>542</v>
      </c>
      <c r="M1173" s="251" t="s">
        <v>543</v>
      </c>
      <c r="N1173" s="251" t="s">
        <v>544</v>
      </c>
      <c r="O1173" s="251" t="s">
        <v>644</v>
      </c>
      <c r="P1173" s="251" t="s">
        <v>741</v>
      </c>
      <c r="Q1173" s="251" t="s">
        <v>709</v>
      </c>
      <c r="R1173" s="251">
        <v>4180</v>
      </c>
      <c r="S1173" s="251" t="s">
        <v>694</v>
      </c>
      <c r="T1173" s="251" t="s">
        <v>776</v>
      </c>
      <c r="U1173" s="251" t="s">
        <v>777</v>
      </c>
      <c r="V1173" s="251" t="s">
        <v>38</v>
      </c>
      <c r="W1173" s="251" t="s">
        <v>550</v>
      </c>
      <c r="X1173" s="251" t="s">
        <v>551</v>
      </c>
      <c r="Y1173" s="251" t="s">
        <v>552</v>
      </c>
      <c r="Z1173" s="251" t="s">
        <v>564</v>
      </c>
      <c r="AA1173" s="251" t="s">
        <v>565</v>
      </c>
      <c r="AB1173" s="251" t="s">
        <v>604</v>
      </c>
      <c r="AC1173" s="251" t="s">
        <v>752</v>
      </c>
      <c r="AD1173" s="251" t="s">
        <v>753</v>
      </c>
      <c r="AE1173" s="255">
        <v>2750</v>
      </c>
      <c r="AF1173" s="251" t="str">
        <f t="shared" si="59"/>
        <v>5.</v>
      </c>
      <c r="AG1173" s="251" t="str">
        <f t="shared" si="59"/>
        <v>2.</v>
      </c>
      <c r="AH1173" s="251" t="str">
        <f t="shared" si="59"/>
        <v>3.</v>
      </c>
      <c r="AI1173" s="251" t="str">
        <f t="shared" si="59"/>
        <v>2.</v>
      </c>
      <c r="AJ1173" s="251" t="str">
        <f t="shared" si="59"/>
        <v>4.</v>
      </c>
      <c r="AK1173" s="251" t="str">
        <f t="shared" si="59"/>
        <v>6.</v>
      </c>
      <c r="AL1173" s="251" t="str">
        <f t="shared" si="58"/>
        <v>1.</v>
      </c>
      <c r="AM1173" s="251" t="str">
        <f t="shared" si="57"/>
        <v>2.3.2.4.6.1.</v>
      </c>
    </row>
    <row r="1174" spans="1:39">
      <c r="A1174" s="251">
        <v>2022</v>
      </c>
      <c r="B1174" s="251" t="s">
        <v>533</v>
      </c>
      <c r="C1174" s="251" t="s">
        <v>534</v>
      </c>
      <c r="D1174" s="251" t="s">
        <v>535</v>
      </c>
      <c r="E1174" s="251" t="s">
        <v>536</v>
      </c>
      <c r="F1174" s="251" t="s">
        <v>491</v>
      </c>
      <c r="G1174" s="251" t="s">
        <v>537</v>
      </c>
      <c r="H1174" s="251" t="s">
        <v>538</v>
      </c>
      <c r="I1174" s="251" t="s">
        <v>739</v>
      </c>
      <c r="J1174" s="251" t="s">
        <v>540</v>
      </c>
      <c r="K1174" s="251" t="s">
        <v>740</v>
      </c>
      <c r="L1174" s="251" t="s">
        <v>542</v>
      </c>
      <c r="M1174" s="251" t="s">
        <v>543</v>
      </c>
      <c r="N1174" s="251" t="s">
        <v>544</v>
      </c>
      <c r="O1174" s="251" t="s">
        <v>644</v>
      </c>
      <c r="P1174" s="251" t="s">
        <v>741</v>
      </c>
      <c r="Q1174" s="251" t="s">
        <v>709</v>
      </c>
      <c r="R1174" s="251">
        <v>4180</v>
      </c>
      <c r="S1174" s="251" t="s">
        <v>694</v>
      </c>
      <c r="T1174" s="251" t="s">
        <v>776</v>
      </c>
      <c r="U1174" s="251" t="s">
        <v>777</v>
      </c>
      <c r="V1174" s="251" t="s">
        <v>38</v>
      </c>
      <c r="W1174" s="251" t="s">
        <v>550</v>
      </c>
      <c r="X1174" s="251" t="s">
        <v>551</v>
      </c>
      <c r="Y1174" s="251" t="s">
        <v>552</v>
      </c>
      <c r="Z1174" s="251" t="s">
        <v>564</v>
      </c>
      <c r="AA1174" s="251" t="s">
        <v>565</v>
      </c>
      <c r="AB1174" s="251" t="s">
        <v>575</v>
      </c>
      <c r="AC1174" s="251" t="s">
        <v>576</v>
      </c>
      <c r="AD1174" s="251" t="s">
        <v>577</v>
      </c>
      <c r="AE1174" s="255">
        <v>2200</v>
      </c>
      <c r="AF1174" s="251" t="str">
        <f t="shared" si="59"/>
        <v>5.</v>
      </c>
      <c r="AG1174" s="251" t="str">
        <f t="shared" si="59"/>
        <v>2.</v>
      </c>
      <c r="AH1174" s="251" t="str">
        <f t="shared" si="59"/>
        <v>3.</v>
      </c>
      <c r="AI1174" s="251" t="str">
        <f t="shared" si="59"/>
        <v>2.</v>
      </c>
      <c r="AJ1174" s="251" t="str">
        <f t="shared" si="59"/>
        <v>6.</v>
      </c>
      <c r="AK1174" s="251" t="str">
        <f t="shared" si="59"/>
        <v>3.</v>
      </c>
      <c r="AL1174" s="251" t="str">
        <f t="shared" si="58"/>
        <v>4.</v>
      </c>
      <c r="AM1174" s="251" t="str">
        <f t="shared" si="57"/>
        <v>2.3.2.6.3.4.</v>
      </c>
    </row>
    <row r="1175" spans="1:39">
      <c r="A1175" s="251">
        <v>2022</v>
      </c>
      <c r="B1175" s="251" t="s">
        <v>533</v>
      </c>
      <c r="C1175" s="251" t="s">
        <v>534</v>
      </c>
      <c r="D1175" s="251" t="s">
        <v>535</v>
      </c>
      <c r="E1175" s="251" t="s">
        <v>536</v>
      </c>
      <c r="F1175" s="251" t="s">
        <v>491</v>
      </c>
      <c r="G1175" s="251" t="s">
        <v>537</v>
      </c>
      <c r="H1175" s="251" t="s">
        <v>538</v>
      </c>
      <c r="I1175" s="251" t="s">
        <v>739</v>
      </c>
      <c r="J1175" s="251" t="s">
        <v>540</v>
      </c>
      <c r="K1175" s="251" t="s">
        <v>740</v>
      </c>
      <c r="L1175" s="251" t="s">
        <v>542</v>
      </c>
      <c r="M1175" s="251" t="s">
        <v>543</v>
      </c>
      <c r="N1175" s="251" t="s">
        <v>544</v>
      </c>
      <c r="O1175" s="251" t="s">
        <v>644</v>
      </c>
      <c r="P1175" s="251" t="s">
        <v>741</v>
      </c>
      <c r="Q1175" s="251" t="s">
        <v>709</v>
      </c>
      <c r="R1175" s="251">
        <v>4180</v>
      </c>
      <c r="S1175" s="251" t="s">
        <v>694</v>
      </c>
      <c r="T1175" s="251" t="s">
        <v>776</v>
      </c>
      <c r="U1175" s="251" t="s">
        <v>777</v>
      </c>
      <c r="V1175" s="251" t="s">
        <v>38</v>
      </c>
      <c r="W1175" s="251" t="s">
        <v>550</v>
      </c>
      <c r="X1175" s="251" t="s">
        <v>551</v>
      </c>
      <c r="Y1175" s="251" t="s">
        <v>552</v>
      </c>
      <c r="Z1175" s="251" t="s">
        <v>564</v>
      </c>
      <c r="AA1175" s="251" t="s">
        <v>565</v>
      </c>
      <c r="AB1175" s="251" t="s">
        <v>578</v>
      </c>
      <c r="AC1175" s="251" t="s">
        <v>579</v>
      </c>
      <c r="AD1175" s="251" t="s">
        <v>754</v>
      </c>
      <c r="AE1175" s="255">
        <v>1080</v>
      </c>
      <c r="AF1175" s="251" t="str">
        <f t="shared" si="59"/>
        <v>5.</v>
      </c>
      <c r="AG1175" s="251" t="str">
        <f t="shared" si="59"/>
        <v>2.</v>
      </c>
      <c r="AH1175" s="251" t="str">
        <f t="shared" si="59"/>
        <v>3.</v>
      </c>
      <c r="AI1175" s="251" t="str">
        <f t="shared" si="59"/>
        <v>2.</v>
      </c>
      <c r="AJ1175" s="251" t="str">
        <f t="shared" si="59"/>
        <v>7.</v>
      </c>
      <c r="AK1175" s="251" t="str">
        <f t="shared" si="59"/>
        <v>11</v>
      </c>
      <c r="AL1175" s="251" t="str">
        <f t="shared" si="58"/>
        <v>2.</v>
      </c>
      <c r="AM1175" s="251" t="str">
        <f t="shared" si="57"/>
        <v>2.3.2.7.112.</v>
      </c>
    </row>
    <row r="1176" spans="1:39">
      <c r="A1176" s="251">
        <v>2022</v>
      </c>
      <c r="B1176" s="251" t="s">
        <v>533</v>
      </c>
      <c r="C1176" s="251" t="s">
        <v>534</v>
      </c>
      <c r="D1176" s="251" t="s">
        <v>535</v>
      </c>
      <c r="E1176" s="251" t="s">
        <v>536</v>
      </c>
      <c r="F1176" s="251" t="s">
        <v>491</v>
      </c>
      <c r="G1176" s="251" t="s">
        <v>537</v>
      </c>
      <c r="H1176" s="251" t="s">
        <v>538</v>
      </c>
      <c r="I1176" s="251" t="s">
        <v>739</v>
      </c>
      <c r="J1176" s="251" t="s">
        <v>540</v>
      </c>
      <c r="K1176" s="251" t="s">
        <v>740</v>
      </c>
      <c r="L1176" s="251" t="s">
        <v>542</v>
      </c>
      <c r="M1176" s="251" t="s">
        <v>543</v>
      </c>
      <c r="N1176" s="251" t="s">
        <v>544</v>
      </c>
      <c r="O1176" s="251" t="s">
        <v>644</v>
      </c>
      <c r="P1176" s="251" t="s">
        <v>741</v>
      </c>
      <c r="Q1176" s="251" t="s">
        <v>709</v>
      </c>
      <c r="R1176" s="251">
        <v>4180</v>
      </c>
      <c r="S1176" s="251" t="s">
        <v>694</v>
      </c>
      <c r="T1176" s="251" t="s">
        <v>776</v>
      </c>
      <c r="U1176" s="251" t="s">
        <v>777</v>
      </c>
      <c r="V1176" s="251" t="s">
        <v>38</v>
      </c>
      <c r="W1176" s="251" t="s">
        <v>550</v>
      </c>
      <c r="X1176" s="251" t="s">
        <v>551</v>
      </c>
      <c r="Y1176" s="251" t="s">
        <v>552</v>
      </c>
      <c r="Z1176" s="251" t="s">
        <v>564</v>
      </c>
      <c r="AA1176" s="251" t="s">
        <v>565</v>
      </c>
      <c r="AB1176" s="251" t="s">
        <v>578</v>
      </c>
      <c r="AC1176" s="251" t="s">
        <v>579</v>
      </c>
      <c r="AD1176" s="251" t="s">
        <v>580</v>
      </c>
      <c r="AE1176" s="255">
        <v>16900</v>
      </c>
      <c r="AF1176" s="251" t="str">
        <f t="shared" si="59"/>
        <v>5.</v>
      </c>
      <c r="AG1176" s="251" t="str">
        <f t="shared" si="59"/>
        <v>2.</v>
      </c>
      <c r="AH1176" s="251" t="str">
        <f t="shared" si="59"/>
        <v>3.</v>
      </c>
      <c r="AI1176" s="251" t="str">
        <f t="shared" si="59"/>
        <v>2.</v>
      </c>
      <c r="AJ1176" s="251" t="str">
        <f t="shared" si="59"/>
        <v>7.</v>
      </c>
      <c r="AK1176" s="251" t="str">
        <f t="shared" si="59"/>
        <v>11</v>
      </c>
      <c r="AL1176" s="251" t="str">
        <f t="shared" si="58"/>
        <v>99</v>
      </c>
      <c r="AM1176" s="251" t="str">
        <f t="shared" si="57"/>
        <v>2.3.2.7.1199</v>
      </c>
    </row>
    <row r="1177" spans="1:39">
      <c r="A1177" s="251">
        <v>2022</v>
      </c>
      <c r="B1177" s="251" t="s">
        <v>533</v>
      </c>
      <c r="C1177" s="251" t="s">
        <v>534</v>
      </c>
      <c r="D1177" s="251" t="s">
        <v>535</v>
      </c>
      <c r="E1177" s="251" t="s">
        <v>536</v>
      </c>
      <c r="F1177" s="251" t="s">
        <v>491</v>
      </c>
      <c r="G1177" s="251" t="s">
        <v>537</v>
      </c>
      <c r="H1177" s="251" t="s">
        <v>538</v>
      </c>
      <c r="I1177" s="251" t="s">
        <v>739</v>
      </c>
      <c r="J1177" s="251" t="s">
        <v>540</v>
      </c>
      <c r="K1177" s="251" t="s">
        <v>740</v>
      </c>
      <c r="L1177" s="251" t="s">
        <v>542</v>
      </c>
      <c r="M1177" s="251" t="s">
        <v>543</v>
      </c>
      <c r="N1177" s="251" t="s">
        <v>544</v>
      </c>
      <c r="O1177" s="251" t="s">
        <v>644</v>
      </c>
      <c r="P1177" s="251" t="s">
        <v>741</v>
      </c>
      <c r="Q1177" s="251" t="s">
        <v>709</v>
      </c>
      <c r="R1177" s="251">
        <v>4180</v>
      </c>
      <c r="S1177" s="251" t="s">
        <v>694</v>
      </c>
      <c r="T1177" s="251" t="s">
        <v>776</v>
      </c>
      <c r="U1177" s="251" t="s">
        <v>777</v>
      </c>
      <c r="V1177" s="251" t="s">
        <v>38</v>
      </c>
      <c r="W1177" s="251" t="s">
        <v>550</v>
      </c>
      <c r="X1177" s="251" t="s">
        <v>551</v>
      </c>
      <c r="Y1177" s="251" t="s">
        <v>552</v>
      </c>
      <c r="Z1177" s="251" t="s">
        <v>564</v>
      </c>
      <c r="AA1177" s="251" t="s">
        <v>565</v>
      </c>
      <c r="AB1177" s="251" t="s">
        <v>613</v>
      </c>
      <c r="AC1177" s="251" t="s">
        <v>614</v>
      </c>
      <c r="AD1177" s="251" t="s">
        <v>614</v>
      </c>
      <c r="AE1177" s="255">
        <v>90900</v>
      </c>
      <c r="AF1177" s="251" t="str">
        <f t="shared" si="59"/>
        <v>5.</v>
      </c>
      <c r="AG1177" s="251" t="str">
        <f t="shared" si="59"/>
        <v>2.</v>
      </c>
      <c r="AH1177" s="251" t="str">
        <f t="shared" si="59"/>
        <v>3.</v>
      </c>
      <c r="AI1177" s="251" t="str">
        <f t="shared" si="59"/>
        <v>2.</v>
      </c>
      <c r="AJ1177" s="251" t="str">
        <f t="shared" si="59"/>
        <v>8.</v>
      </c>
      <c r="AK1177" s="251" t="str">
        <f t="shared" si="59"/>
        <v>1.</v>
      </c>
      <c r="AL1177" s="251" t="str">
        <f t="shared" si="58"/>
        <v>1.</v>
      </c>
      <c r="AM1177" s="251" t="str">
        <f t="shared" si="57"/>
        <v>2.3.2.8.1.1.</v>
      </c>
    </row>
    <row r="1178" spans="1:39">
      <c r="A1178" s="251">
        <v>2022</v>
      </c>
      <c r="B1178" s="251" t="s">
        <v>533</v>
      </c>
      <c r="C1178" s="251" t="s">
        <v>534</v>
      </c>
      <c r="D1178" s="251" t="s">
        <v>535</v>
      </c>
      <c r="E1178" s="251" t="s">
        <v>536</v>
      </c>
      <c r="F1178" s="251" t="s">
        <v>491</v>
      </c>
      <c r="G1178" s="251" t="s">
        <v>537</v>
      </c>
      <c r="H1178" s="251" t="s">
        <v>538</v>
      </c>
      <c r="I1178" s="251" t="s">
        <v>739</v>
      </c>
      <c r="J1178" s="251" t="s">
        <v>540</v>
      </c>
      <c r="K1178" s="251" t="s">
        <v>740</v>
      </c>
      <c r="L1178" s="251" t="s">
        <v>542</v>
      </c>
      <c r="M1178" s="251" t="s">
        <v>543</v>
      </c>
      <c r="N1178" s="251" t="s">
        <v>544</v>
      </c>
      <c r="O1178" s="251" t="s">
        <v>644</v>
      </c>
      <c r="P1178" s="251" t="s">
        <v>741</v>
      </c>
      <c r="Q1178" s="251" t="s">
        <v>709</v>
      </c>
      <c r="R1178" s="251">
        <v>4180</v>
      </c>
      <c r="S1178" s="251" t="s">
        <v>694</v>
      </c>
      <c r="T1178" s="251" t="s">
        <v>776</v>
      </c>
      <c r="U1178" s="251" t="s">
        <v>777</v>
      </c>
      <c r="V1178" s="251" t="s">
        <v>38</v>
      </c>
      <c r="W1178" s="251" t="s">
        <v>550</v>
      </c>
      <c r="X1178" s="251" t="s">
        <v>551</v>
      </c>
      <c r="Y1178" s="251" t="s">
        <v>552</v>
      </c>
      <c r="Z1178" s="251" t="s">
        <v>564</v>
      </c>
      <c r="AA1178" s="251" t="s">
        <v>565</v>
      </c>
      <c r="AB1178" s="251" t="s">
        <v>613</v>
      </c>
      <c r="AC1178" s="251" t="s">
        <v>614</v>
      </c>
      <c r="AD1178" s="251" t="s">
        <v>615</v>
      </c>
      <c r="AE1178" s="255">
        <v>9242</v>
      </c>
      <c r="AF1178" s="251" t="str">
        <f t="shared" si="59"/>
        <v>5.</v>
      </c>
      <c r="AG1178" s="251" t="str">
        <f t="shared" si="59"/>
        <v>2.</v>
      </c>
      <c r="AH1178" s="251" t="str">
        <f t="shared" si="59"/>
        <v>3.</v>
      </c>
      <c r="AI1178" s="251" t="str">
        <f t="shared" si="59"/>
        <v>2.</v>
      </c>
      <c r="AJ1178" s="251" t="str">
        <f t="shared" si="59"/>
        <v>8.</v>
      </c>
      <c r="AK1178" s="251" t="str">
        <f t="shared" si="59"/>
        <v>1.</v>
      </c>
      <c r="AL1178" s="251" t="str">
        <f t="shared" si="58"/>
        <v>2.</v>
      </c>
      <c r="AM1178" s="251" t="str">
        <f t="shared" si="57"/>
        <v>2.3.2.8.1.2.</v>
      </c>
    </row>
    <row r="1179" spans="1:39">
      <c r="A1179" s="251">
        <v>2022</v>
      </c>
      <c r="B1179" s="251" t="s">
        <v>533</v>
      </c>
      <c r="C1179" s="251" t="s">
        <v>534</v>
      </c>
      <c r="D1179" s="251" t="s">
        <v>535</v>
      </c>
      <c r="E1179" s="251" t="s">
        <v>536</v>
      </c>
      <c r="F1179" s="251" t="s">
        <v>491</v>
      </c>
      <c r="G1179" s="251" t="s">
        <v>537</v>
      </c>
      <c r="H1179" s="251" t="s">
        <v>538</v>
      </c>
      <c r="I1179" s="251" t="s">
        <v>739</v>
      </c>
      <c r="J1179" s="251" t="s">
        <v>540</v>
      </c>
      <c r="K1179" s="251" t="s">
        <v>740</v>
      </c>
      <c r="L1179" s="251" t="s">
        <v>542</v>
      </c>
      <c r="M1179" s="251" t="s">
        <v>543</v>
      </c>
      <c r="N1179" s="251" t="s">
        <v>544</v>
      </c>
      <c r="O1179" s="251" t="s">
        <v>646</v>
      </c>
      <c r="P1179" s="251" t="s">
        <v>741</v>
      </c>
      <c r="Q1179" s="251" t="s">
        <v>709</v>
      </c>
      <c r="R1179" s="251">
        <v>1340</v>
      </c>
      <c r="S1179" s="251" t="s">
        <v>778</v>
      </c>
      <c r="T1179" s="251" t="s">
        <v>779</v>
      </c>
      <c r="U1179" s="251" t="s">
        <v>645</v>
      </c>
      <c r="V1179" s="251" t="s">
        <v>38</v>
      </c>
      <c r="W1179" s="251" t="s">
        <v>550</v>
      </c>
      <c r="X1179" s="251" t="s">
        <v>551</v>
      </c>
      <c r="Y1179" s="251" t="s">
        <v>552</v>
      </c>
      <c r="Z1179" s="251" t="s">
        <v>564</v>
      </c>
      <c r="AA1179" s="251" t="s">
        <v>587</v>
      </c>
      <c r="AB1179" s="251" t="s">
        <v>633</v>
      </c>
      <c r="AC1179" s="251" t="s">
        <v>633</v>
      </c>
      <c r="AD1179" s="251" t="s">
        <v>634</v>
      </c>
      <c r="AE1179" s="255">
        <v>1880</v>
      </c>
      <c r="AF1179" s="251" t="str">
        <f t="shared" si="59"/>
        <v>5.</v>
      </c>
      <c r="AG1179" s="251" t="str">
        <f t="shared" si="59"/>
        <v>2.</v>
      </c>
      <c r="AH1179" s="251" t="str">
        <f t="shared" si="59"/>
        <v>3.</v>
      </c>
      <c r="AI1179" s="251" t="str">
        <f t="shared" si="59"/>
        <v>1.</v>
      </c>
      <c r="AJ1179" s="251" t="str">
        <f t="shared" si="59"/>
        <v>1.</v>
      </c>
      <c r="AK1179" s="251" t="str">
        <f t="shared" si="59"/>
        <v>1.</v>
      </c>
      <c r="AL1179" s="251" t="str">
        <f t="shared" si="58"/>
        <v>1.</v>
      </c>
      <c r="AM1179" s="251" t="str">
        <f t="shared" si="57"/>
        <v>2.3.1.1.1.1.</v>
      </c>
    </row>
    <row r="1180" spans="1:39">
      <c r="A1180" s="251">
        <v>2022</v>
      </c>
      <c r="B1180" s="251" t="s">
        <v>533</v>
      </c>
      <c r="C1180" s="251" t="s">
        <v>534</v>
      </c>
      <c r="D1180" s="251" t="s">
        <v>535</v>
      </c>
      <c r="E1180" s="251" t="s">
        <v>536</v>
      </c>
      <c r="F1180" s="251" t="s">
        <v>491</v>
      </c>
      <c r="G1180" s="251" t="s">
        <v>537</v>
      </c>
      <c r="H1180" s="251" t="s">
        <v>538</v>
      </c>
      <c r="I1180" s="251" t="s">
        <v>739</v>
      </c>
      <c r="J1180" s="251" t="s">
        <v>540</v>
      </c>
      <c r="K1180" s="251" t="s">
        <v>740</v>
      </c>
      <c r="L1180" s="251" t="s">
        <v>542</v>
      </c>
      <c r="M1180" s="251" t="s">
        <v>543</v>
      </c>
      <c r="N1180" s="251" t="s">
        <v>544</v>
      </c>
      <c r="O1180" s="251" t="s">
        <v>646</v>
      </c>
      <c r="P1180" s="251" t="s">
        <v>741</v>
      </c>
      <c r="Q1180" s="251" t="s">
        <v>709</v>
      </c>
      <c r="R1180" s="251">
        <v>1340</v>
      </c>
      <c r="S1180" s="251" t="s">
        <v>778</v>
      </c>
      <c r="T1180" s="251" t="s">
        <v>779</v>
      </c>
      <c r="U1180" s="251" t="s">
        <v>645</v>
      </c>
      <c r="V1180" s="251" t="s">
        <v>38</v>
      </c>
      <c r="W1180" s="251" t="s">
        <v>550</v>
      </c>
      <c r="X1180" s="251" t="s">
        <v>551</v>
      </c>
      <c r="Y1180" s="251" t="s">
        <v>552</v>
      </c>
      <c r="Z1180" s="251" t="s">
        <v>564</v>
      </c>
      <c r="AA1180" s="251" t="s">
        <v>587</v>
      </c>
      <c r="AB1180" s="251" t="s">
        <v>715</v>
      </c>
      <c r="AC1180" s="251" t="s">
        <v>716</v>
      </c>
      <c r="AD1180" s="251" t="s">
        <v>742</v>
      </c>
      <c r="AE1180" s="255">
        <v>400</v>
      </c>
      <c r="AF1180" s="251" t="str">
        <f t="shared" si="59"/>
        <v>5.</v>
      </c>
      <c r="AG1180" s="251" t="str">
        <f t="shared" si="59"/>
        <v>2.</v>
      </c>
      <c r="AH1180" s="251" t="str">
        <f t="shared" si="59"/>
        <v>3.</v>
      </c>
      <c r="AI1180" s="251" t="str">
        <f t="shared" si="59"/>
        <v>1.</v>
      </c>
      <c r="AJ1180" s="251" t="str">
        <f t="shared" si="59"/>
        <v>11</v>
      </c>
      <c r="AK1180" s="251" t="str">
        <f t="shared" si="59"/>
        <v>1.</v>
      </c>
      <c r="AL1180" s="251" t="str">
        <f t="shared" si="58"/>
        <v>1.</v>
      </c>
      <c r="AM1180" s="251" t="str">
        <f t="shared" si="57"/>
        <v>2.3.1.111.1.</v>
      </c>
    </row>
    <row r="1181" spans="1:39">
      <c r="A1181" s="251">
        <v>2022</v>
      </c>
      <c r="B1181" s="251" t="s">
        <v>533</v>
      </c>
      <c r="C1181" s="251" t="s">
        <v>534</v>
      </c>
      <c r="D1181" s="251" t="s">
        <v>535</v>
      </c>
      <c r="E1181" s="251" t="s">
        <v>536</v>
      </c>
      <c r="F1181" s="251" t="s">
        <v>491</v>
      </c>
      <c r="G1181" s="251" t="s">
        <v>537</v>
      </c>
      <c r="H1181" s="251" t="s">
        <v>538</v>
      </c>
      <c r="I1181" s="251" t="s">
        <v>739</v>
      </c>
      <c r="J1181" s="251" t="s">
        <v>540</v>
      </c>
      <c r="K1181" s="251" t="s">
        <v>740</v>
      </c>
      <c r="L1181" s="251" t="s">
        <v>542</v>
      </c>
      <c r="M1181" s="251" t="s">
        <v>543</v>
      </c>
      <c r="N1181" s="251" t="s">
        <v>544</v>
      </c>
      <c r="O1181" s="251" t="s">
        <v>646</v>
      </c>
      <c r="P1181" s="251" t="s">
        <v>741</v>
      </c>
      <c r="Q1181" s="251" t="s">
        <v>709</v>
      </c>
      <c r="R1181" s="251">
        <v>1340</v>
      </c>
      <c r="S1181" s="251" t="s">
        <v>778</v>
      </c>
      <c r="T1181" s="251" t="s">
        <v>779</v>
      </c>
      <c r="U1181" s="251" t="s">
        <v>645</v>
      </c>
      <c r="V1181" s="251" t="s">
        <v>38</v>
      </c>
      <c r="W1181" s="251" t="s">
        <v>550</v>
      </c>
      <c r="X1181" s="251" t="s">
        <v>551</v>
      </c>
      <c r="Y1181" s="251" t="s">
        <v>552</v>
      </c>
      <c r="Z1181" s="251" t="s">
        <v>564</v>
      </c>
      <c r="AA1181" s="251" t="s">
        <v>587</v>
      </c>
      <c r="AB1181" s="251" t="s">
        <v>743</v>
      </c>
      <c r="AC1181" s="251" t="s">
        <v>744</v>
      </c>
      <c r="AD1181" s="251" t="s">
        <v>745</v>
      </c>
      <c r="AE1181" s="255">
        <v>280</v>
      </c>
      <c r="AF1181" s="251" t="str">
        <f t="shared" si="59"/>
        <v>5.</v>
      </c>
      <c r="AG1181" s="251" t="str">
        <f t="shared" si="59"/>
        <v>2.</v>
      </c>
      <c r="AH1181" s="251" t="str">
        <f t="shared" si="59"/>
        <v>3.</v>
      </c>
      <c r="AI1181" s="251" t="str">
        <f t="shared" si="59"/>
        <v>1.</v>
      </c>
      <c r="AJ1181" s="251" t="str">
        <f t="shared" si="59"/>
        <v>2.</v>
      </c>
      <c r="AK1181" s="251" t="str">
        <f t="shared" si="59"/>
        <v>1.</v>
      </c>
      <c r="AL1181" s="251" t="str">
        <f t="shared" si="58"/>
        <v>1.</v>
      </c>
      <c r="AM1181" s="251" t="str">
        <f t="shared" si="57"/>
        <v>2.3.1.2.1.1.</v>
      </c>
    </row>
    <row r="1182" spans="1:39">
      <c r="A1182" s="251">
        <v>2022</v>
      </c>
      <c r="B1182" s="251" t="s">
        <v>533</v>
      </c>
      <c r="C1182" s="251" t="s">
        <v>534</v>
      </c>
      <c r="D1182" s="251" t="s">
        <v>535</v>
      </c>
      <c r="E1182" s="251" t="s">
        <v>536</v>
      </c>
      <c r="F1182" s="251" t="s">
        <v>491</v>
      </c>
      <c r="G1182" s="251" t="s">
        <v>537</v>
      </c>
      <c r="H1182" s="251" t="s">
        <v>538</v>
      </c>
      <c r="I1182" s="251" t="s">
        <v>739</v>
      </c>
      <c r="J1182" s="251" t="s">
        <v>540</v>
      </c>
      <c r="K1182" s="251" t="s">
        <v>740</v>
      </c>
      <c r="L1182" s="251" t="s">
        <v>542</v>
      </c>
      <c r="M1182" s="251" t="s">
        <v>543</v>
      </c>
      <c r="N1182" s="251" t="s">
        <v>544</v>
      </c>
      <c r="O1182" s="251" t="s">
        <v>646</v>
      </c>
      <c r="P1182" s="251" t="s">
        <v>741</v>
      </c>
      <c r="Q1182" s="251" t="s">
        <v>709</v>
      </c>
      <c r="R1182" s="251">
        <v>1340</v>
      </c>
      <c r="S1182" s="251" t="s">
        <v>778</v>
      </c>
      <c r="T1182" s="251" t="s">
        <v>779</v>
      </c>
      <c r="U1182" s="251" t="s">
        <v>645</v>
      </c>
      <c r="V1182" s="251" t="s">
        <v>38</v>
      </c>
      <c r="W1182" s="251" t="s">
        <v>550</v>
      </c>
      <c r="X1182" s="251" t="s">
        <v>551</v>
      </c>
      <c r="Y1182" s="251" t="s">
        <v>552</v>
      </c>
      <c r="Z1182" s="251" t="s">
        <v>564</v>
      </c>
      <c r="AA1182" s="251" t="s">
        <v>587</v>
      </c>
      <c r="AB1182" s="251" t="s">
        <v>624</v>
      </c>
      <c r="AC1182" s="251" t="s">
        <v>625</v>
      </c>
      <c r="AD1182" s="251" t="s">
        <v>626</v>
      </c>
      <c r="AE1182" s="255">
        <v>5358</v>
      </c>
      <c r="AF1182" s="251" t="str">
        <f t="shared" si="59"/>
        <v>5.</v>
      </c>
      <c r="AG1182" s="251" t="str">
        <f t="shared" si="59"/>
        <v>2.</v>
      </c>
      <c r="AH1182" s="251" t="str">
        <f t="shared" si="59"/>
        <v>3.</v>
      </c>
      <c r="AI1182" s="251" t="str">
        <f t="shared" si="59"/>
        <v>1.</v>
      </c>
      <c r="AJ1182" s="251" t="str">
        <f t="shared" si="59"/>
        <v>5.</v>
      </c>
      <c r="AK1182" s="251" t="str">
        <f t="shared" si="59"/>
        <v>1.</v>
      </c>
      <c r="AL1182" s="251" t="str">
        <f t="shared" si="58"/>
        <v>1.</v>
      </c>
      <c r="AM1182" s="251" t="str">
        <f t="shared" si="57"/>
        <v>2.3.1.5.1.1.</v>
      </c>
    </row>
    <row r="1183" spans="1:39">
      <c r="A1183" s="251">
        <v>2022</v>
      </c>
      <c r="B1183" s="251" t="s">
        <v>533</v>
      </c>
      <c r="C1183" s="251" t="s">
        <v>534</v>
      </c>
      <c r="D1183" s="251" t="s">
        <v>535</v>
      </c>
      <c r="E1183" s="251" t="s">
        <v>536</v>
      </c>
      <c r="F1183" s="251" t="s">
        <v>491</v>
      </c>
      <c r="G1183" s="251" t="s">
        <v>537</v>
      </c>
      <c r="H1183" s="251" t="s">
        <v>538</v>
      </c>
      <c r="I1183" s="251" t="s">
        <v>739</v>
      </c>
      <c r="J1183" s="251" t="s">
        <v>540</v>
      </c>
      <c r="K1183" s="251" t="s">
        <v>740</v>
      </c>
      <c r="L1183" s="251" t="s">
        <v>542</v>
      </c>
      <c r="M1183" s="251" t="s">
        <v>543</v>
      </c>
      <c r="N1183" s="251" t="s">
        <v>544</v>
      </c>
      <c r="O1183" s="251" t="s">
        <v>646</v>
      </c>
      <c r="P1183" s="251" t="s">
        <v>741</v>
      </c>
      <c r="Q1183" s="251" t="s">
        <v>709</v>
      </c>
      <c r="R1183" s="251">
        <v>1340</v>
      </c>
      <c r="S1183" s="251" t="s">
        <v>778</v>
      </c>
      <c r="T1183" s="251" t="s">
        <v>779</v>
      </c>
      <c r="U1183" s="251" t="s">
        <v>645</v>
      </c>
      <c r="V1183" s="251" t="s">
        <v>38</v>
      </c>
      <c r="W1183" s="251" t="s">
        <v>550</v>
      </c>
      <c r="X1183" s="251" t="s">
        <v>551</v>
      </c>
      <c r="Y1183" s="251" t="s">
        <v>552</v>
      </c>
      <c r="Z1183" s="251" t="s">
        <v>564</v>
      </c>
      <c r="AA1183" s="251" t="s">
        <v>587</v>
      </c>
      <c r="AB1183" s="251" t="s">
        <v>624</v>
      </c>
      <c r="AC1183" s="251" t="s">
        <v>625</v>
      </c>
      <c r="AD1183" s="251" t="s">
        <v>627</v>
      </c>
      <c r="AE1183" s="255">
        <v>8439</v>
      </c>
      <c r="AF1183" s="251" t="str">
        <f t="shared" si="59"/>
        <v>5.</v>
      </c>
      <c r="AG1183" s="251" t="str">
        <f t="shared" si="59"/>
        <v>2.</v>
      </c>
      <c r="AH1183" s="251" t="str">
        <f t="shared" si="59"/>
        <v>3.</v>
      </c>
      <c r="AI1183" s="251" t="str">
        <f t="shared" si="59"/>
        <v>1.</v>
      </c>
      <c r="AJ1183" s="251" t="str">
        <f t="shared" si="59"/>
        <v>5.</v>
      </c>
      <c r="AK1183" s="251" t="str">
        <f t="shared" si="59"/>
        <v>1.</v>
      </c>
      <c r="AL1183" s="251" t="str">
        <f t="shared" si="58"/>
        <v>2.</v>
      </c>
      <c r="AM1183" s="251" t="str">
        <f t="shared" si="57"/>
        <v>2.3.1.5.1.2.</v>
      </c>
    </row>
    <row r="1184" spans="1:39">
      <c r="A1184" s="251">
        <v>2022</v>
      </c>
      <c r="B1184" s="251" t="s">
        <v>533</v>
      </c>
      <c r="C1184" s="251" t="s">
        <v>534</v>
      </c>
      <c r="D1184" s="251" t="s">
        <v>535</v>
      </c>
      <c r="E1184" s="251" t="s">
        <v>536</v>
      </c>
      <c r="F1184" s="251" t="s">
        <v>491</v>
      </c>
      <c r="G1184" s="251" t="s">
        <v>537</v>
      </c>
      <c r="H1184" s="251" t="s">
        <v>538</v>
      </c>
      <c r="I1184" s="251" t="s">
        <v>739</v>
      </c>
      <c r="J1184" s="251" t="s">
        <v>540</v>
      </c>
      <c r="K1184" s="251" t="s">
        <v>740</v>
      </c>
      <c r="L1184" s="251" t="s">
        <v>542</v>
      </c>
      <c r="M1184" s="251" t="s">
        <v>543</v>
      </c>
      <c r="N1184" s="251" t="s">
        <v>544</v>
      </c>
      <c r="O1184" s="251" t="s">
        <v>646</v>
      </c>
      <c r="P1184" s="251" t="s">
        <v>741</v>
      </c>
      <c r="Q1184" s="251" t="s">
        <v>709</v>
      </c>
      <c r="R1184" s="251">
        <v>1340</v>
      </c>
      <c r="S1184" s="251" t="s">
        <v>778</v>
      </c>
      <c r="T1184" s="251" t="s">
        <v>779</v>
      </c>
      <c r="U1184" s="251" t="s">
        <v>645</v>
      </c>
      <c r="V1184" s="251" t="s">
        <v>38</v>
      </c>
      <c r="W1184" s="251" t="s">
        <v>550</v>
      </c>
      <c r="X1184" s="251" t="s">
        <v>551</v>
      </c>
      <c r="Y1184" s="251" t="s">
        <v>552</v>
      </c>
      <c r="Z1184" s="251" t="s">
        <v>564</v>
      </c>
      <c r="AA1184" s="251" t="s">
        <v>587</v>
      </c>
      <c r="AB1184" s="251" t="s">
        <v>624</v>
      </c>
      <c r="AC1184" s="251" t="s">
        <v>746</v>
      </c>
      <c r="AD1184" s="251" t="s">
        <v>747</v>
      </c>
      <c r="AE1184" s="255">
        <v>3361</v>
      </c>
      <c r="AF1184" s="251" t="str">
        <f t="shared" si="59"/>
        <v>5.</v>
      </c>
      <c r="AG1184" s="251" t="str">
        <f t="shared" si="59"/>
        <v>2.</v>
      </c>
      <c r="AH1184" s="251" t="str">
        <f t="shared" si="59"/>
        <v>3.</v>
      </c>
      <c r="AI1184" s="251" t="str">
        <f t="shared" si="59"/>
        <v>1.</v>
      </c>
      <c r="AJ1184" s="251" t="str">
        <f t="shared" si="59"/>
        <v>5.</v>
      </c>
      <c r="AK1184" s="251" t="str">
        <f t="shared" si="59"/>
        <v>3.</v>
      </c>
      <c r="AL1184" s="251" t="str">
        <f t="shared" si="58"/>
        <v>1.</v>
      </c>
      <c r="AM1184" s="251" t="str">
        <f t="shared" si="57"/>
        <v>2.3.1.5.3.1.</v>
      </c>
    </row>
    <row r="1185" spans="1:39">
      <c r="A1185" s="251">
        <v>2022</v>
      </c>
      <c r="B1185" s="251" t="s">
        <v>533</v>
      </c>
      <c r="C1185" s="251" t="s">
        <v>534</v>
      </c>
      <c r="D1185" s="251" t="s">
        <v>535</v>
      </c>
      <c r="E1185" s="251" t="s">
        <v>536</v>
      </c>
      <c r="F1185" s="251" t="s">
        <v>491</v>
      </c>
      <c r="G1185" s="251" t="s">
        <v>537</v>
      </c>
      <c r="H1185" s="251" t="s">
        <v>538</v>
      </c>
      <c r="I1185" s="251" t="s">
        <v>739</v>
      </c>
      <c r="J1185" s="251" t="s">
        <v>540</v>
      </c>
      <c r="K1185" s="251" t="s">
        <v>740</v>
      </c>
      <c r="L1185" s="251" t="s">
        <v>542</v>
      </c>
      <c r="M1185" s="251" t="s">
        <v>543</v>
      </c>
      <c r="N1185" s="251" t="s">
        <v>544</v>
      </c>
      <c r="O1185" s="251" t="s">
        <v>646</v>
      </c>
      <c r="P1185" s="251" t="s">
        <v>741</v>
      </c>
      <c r="Q1185" s="251" t="s">
        <v>709</v>
      </c>
      <c r="R1185" s="251">
        <v>1340</v>
      </c>
      <c r="S1185" s="251" t="s">
        <v>778</v>
      </c>
      <c r="T1185" s="251" t="s">
        <v>779</v>
      </c>
      <c r="U1185" s="251" t="s">
        <v>645</v>
      </c>
      <c r="V1185" s="251" t="s">
        <v>38</v>
      </c>
      <c r="W1185" s="251" t="s">
        <v>550</v>
      </c>
      <c r="X1185" s="251" t="s">
        <v>551</v>
      </c>
      <c r="Y1185" s="251" t="s">
        <v>552</v>
      </c>
      <c r="Z1185" s="251" t="s">
        <v>564</v>
      </c>
      <c r="AA1185" s="251" t="s">
        <v>587</v>
      </c>
      <c r="AB1185" s="251" t="s">
        <v>624</v>
      </c>
      <c r="AC1185" s="251" t="s">
        <v>748</v>
      </c>
      <c r="AD1185" s="251" t="s">
        <v>748</v>
      </c>
      <c r="AE1185" s="255">
        <v>562</v>
      </c>
      <c r="AF1185" s="251" t="str">
        <f t="shared" si="59"/>
        <v>5.</v>
      </c>
      <c r="AG1185" s="251" t="str">
        <f t="shared" si="59"/>
        <v>2.</v>
      </c>
      <c r="AH1185" s="251" t="str">
        <f t="shared" si="59"/>
        <v>3.</v>
      </c>
      <c r="AI1185" s="251" t="str">
        <f t="shared" si="59"/>
        <v>1.</v>
      </c>
      <c r="AJ1185" s="251" t="str">
        <f t="shared" si="59"/>
        <v>5.</v>
      </c>
      <c r="AK1185" s="251" t="str">
        <f t="shared" si="59"/>
        <v>99</v>
      </c>
      <c r="AL1185" s="251" t="str">
        <f t="shared" si="58"/>
        <v>99</v>
      </c>
      <c r="AM1185" s="251" t="str">
        <f t="shared" si="57"/>
        <v>2.3.1.5.9999</v>
      </c>
    </row>
    <row r="1186" spans="1:39">
      <c r="A1186" s="251">
        <v>2022</v>
      </c>
      <c r="B1186" s="251" t="s">
        <v>533</v>
      </c>
      <c r="C1186" s="251" t="s">
        <v>534</v>
      </c>
      <c r="D1186" s="251" t="s">
        <v>535</v>
      </c>
      <c r="E1186" s="251" t="s">
        <v>536</v>
      </c>
      <c r="F1186" s="251" t="s">
        <v>491</v>
      </c>
      <c r="G1186" s="251" t="s">
        <v>537</v>
      </c>
      <c r="H1186" s="251" t="s">
        <v>538</v>
      </c>
      <c r="I1186" s="251" t="s">
        <v>739</v>
      </c>
      <c r="J1186" s="251" t="s">
        <v>540</v>
      </c>
      <c r="K1186" s="251" t="s">
        <v>740</v>
      </c>
      <c r="L1186" s="251" t="s">
        <v>542</v>
      </c>
      <c r="M1186" s="251" t="s">
        <v>543</v>
      </c>
      <c r="N1186" s="251" t="s">
        <v>544</v>
      </c>
      <c r="O1186" s="251" t="s">
        <v>646</v>
      </c>
      <c r="P1186" s="251" t="s">
        <v>741</v>
      </c>
      <c r="Q1186" s="251" t="s">
        <v>709</v>
      </c>
      <c r="R1186" s="251">
        <v>1340</v>
      </c>
      <c r="S1186" s="251" t="s">
        <v>778</v>
      </c>
      <c r="T1186" s="251" t="s">
        <v>779</v>
      </c>
      <c r="U1186" s="251" t="s">
        <v>645</v>
      </c>
      <c r="V1186" s="251" t="s">
        <v>38</v>
      </c>
      <c r="W1186" s="251" t="s">
        <v>550</v>
      </c>
      <c r="X1186" s="251" t="s">
        <v>551</v>
      </c>
      <c r="Y1186" s="251" t="s">
        <v>552</v>
      </c>
      <c r="Z1186" s="251" t="s">
        <v>564</v>
      </c>
      <c r="AA1186" s="251" t="s">
        <v>587</v>
      </c>
      <c r="AB1186" s="251" t="s">
        <v>723</v>
      </c>
      <c r="AC1186" s="251" t="s">
        <v>626</v>
      </c>
      <c r="AD1186" s="251" t="s">
        <v>749</v>
      </c>
      <c r="AE1186" s="255">
        <v>501</v>
      </c>
      <c r="AF1186" s="251" t="str">
        <f t="shared" si="59"/>
        <v>5.</v>
      </c>
      <c r="AG1186" s="251" t="str">
        <f t="shared" si="59"/>
        <v>2.</v>
      </c>
      <c r="AH1186" s="251" t="str">
        <f t="shared" si="59"/>
        <v>3.</v>
      </c>
      <c r="AI1186" s="251" t="str">
        <f t="shared" si="59"/>
        <v>1.</v>
      </c>
      <c r="AJ1186" s="251" t="str">
        <f t="shared" si="59"/>
        <v>6.</v>
      </c>
      <c r="AK1186" s="251" t="str">
        <f t="shared" si="59"/>
        <v>1.</v>
      </c>
      <c r="AL1186" s="251" t="str">
        <f t="shared" si="58"/>
        <v>4.</v>
      </c>
      <c r="AM1186" s="251" t="str">
        <f t="shared" si="57"/>
        <v>2.3.1.6.1.4.</v>
      </c>
    </row>
    <row r="1187" spans="1:39">
      <c r="A1187" s="251">
        <v>2022</v>
      </c>
      <c r="B1187" s="251" t="s">
        <v>533</v>
      </c>
      <c r="C1187" s="251" t="s">
        <v>534</v>
      </c>
      <c r="D1187" s="251" t="s">
        <v>535</v>
      </c>
      <c r="E1187" s="251" t="s">
        <v>536</v>
      </c>
      <c r="F1187" s="251" t="s">
        <v>491</v>
      </c>
      <c r="G1187" s="251" t="s">
        <v>537</v>
      </c>
      <c r="H1187" s="251" t="s">
        <v>538</v>
      </c>
      <c r="I1187" s="251" t="s">
        <v>739</v>
      </c>
      <c r="J1187" s="251" t="s">
        <v>540</v>
      </c>
      <c r="K1187" s="251" t="s">
        <v>740</v>
      </c>
      <c r="L1187" s="251" t="s">
        <v>542</v>
      </c>
      <c r="M1187" s="251" t="s">
        <v>543</v>
      </c>
      <c r="N1187" s="251" t="s">
        <v>544</v>
      </c>
      <c r="O1187" s="251" t="s">
        <v>646</v>
      </c>
      <c r="P1187" s="251" t="s">
        <v>741</v>
      </c>
      <c r="Q1187" s="251" t="s">
        <v>709</v>
      </c>
      <c r="R1187" s="251">
        <v>1340</v>
      </c>
      <c r="S1187" s="251" t="s">
        <v>778</v>
      </c>
      <c r="T1187" s="251" t="s">
        <v>779</v>
      </c>
      <c r="U1187" s="251" t="s">
        <v>645</v>
      </c>
      <c r="V1187" s="251" t="s">
        <v>38</v>
      </c>
      <c r="W1187" s="251" t="s">
        <v>550</v>
      </c>
      <c r="X1187" s="251" t="s">
        <v>551</v>
      </c>
      <c r="Y1187" s="251" t="s">
        <v>552</v>
      </c>
      <c r="Z1187" s="251" t="s">
        <v>564</v>
      </c>
      <c r="AA1187" s="251" t="s">
        <v>587</v>
      </c>
      <c r="AB1187" s="251" t="s">
        <v>648</v>
      </c>
      <c r="AC1187" s="251" t="s">
        <v>649</v>
      </c>
      <c r="AD1187" s="251" t="s">
        <v>650</v>
      </c>
      <c r="AE1187" s="255">
        <v>1536</v>
      </c>
      <c r="AF1187" s="251" t="str">
        <f t="shared" si="59"/>
        <v>5.</v>
      </c>
      <c r="AG1187" s="251" t="str">
        <f t="shared" si="59"/>
        <v>2.</v>
      </c>
      <c r="AH1187" s="251" t="str">
        <f t="shared" si="59"/>
        <v>3.</v>
      </c>
      <c r="AI1187" s="251" t="str">
        <f t="shared" si="59"/>
        <v>1.</v>
      </c>
      <c r="AJ1187" s="251" t="str">
        <f t="shared" si="59"/>
        <v>8.</v>
      </c>
      <c r="AK1187" s="251" t="str">
        <f t="shared" si="59"/>
        <v>2.</v>
      </c>
      <c r="AL1187" s="251" t="str">
        <f t="shared" si="58"/>
        <v>1.</v>
      </c>
      <c r="AM1187" s="251" t="str">
        <f t="shared" si="57"/>
        <v>2.3.1.8.2.1.</v>
      </c>
    </row>
    <row r="1188" spans="1:39">
      <c r="A1188" s="251">
        <v>2022</v>
      </c>
      <c r="B1188" s="251" t="s">
        <v>533</v>
      </c>
      <c r="C1188" s="251" t="s">
        <v>534</v>
      </c>
      <c r="D1188" s="251" t="s">
        <v>535</v>
      </c>
      <c r="E1188" s="251" t="s">
        <v>536</v>
      </c>
      <c r="F1188" s="251" t="s">
        <v>491</v>
      </c>
      <c r="G1188" s="251" t="s">
        <v>537</v>
      </c>
      <c r="H1188" s="251" t="s">
        <v>538</v>
      </c>
      <c r="I1188" s="251" t="s">
        <v>739</v>
      </c>
      <c r="J1188" s="251" t="s">
        <v>540</v>
      </c>
      <c r="K1188" s="251" t="s">
        <v>740</v>
      </c>
      <c r="L1188" s="251" t="s">
        <v>542</v>
      </c>
      <c r="M1188" s="251" t="s">
        <v>543</v>
      </c>
      <c r="N1188" s="251" t="s">
        <v>544</v>
      </c>
      <c r="O1188" s="251" t="s">
        <v>646</v>
      </c>
      <c r="P1188" s="251" t="s">
        <v>741</v>
      </c>
      <c r="Q1188" s="251" t="s">
        <v>709</v>
      </c>
      <c r="R1188" s="251">
        <v>1340</v>
      </c>
      <c r="S1188" s="251" t="s">
        <v>778</v>
      </c>
      <c r="T1188" s="251" t="s">
        <v>779</v>
      </c>
      <c r="U1188" s="251" t="s">
        <v>645</v>
      </c>
      <c r="V1188" s="251" t="s">
        <v>38</v>
      </c>
      <c r="W1188" s="251" t="s">
        <v>550</v>
      </c>
      <c r="X1188" s="251" t="s">
        <v>551</v>
      </c>
      <c r="Y1188" s="251" t="s">
        <v>552</v>
      </c>
      <c r="Z1188" s="251" t="s">
        <v>564</v>
      </c>
      <c r="AA1188" s="251" t="s">
        <v>587</v>
      </c>
      <c r="AB1188" s="251" t="s">
        <v>591</v>
      </c>
      <c r="AC1188" s="251" t="s">
        <v>592</v>
      </c>
      <c r="AD1188" s="251" t="s">
        <v>593</v>
      </c>
      <c r="AE1188" s="255">
        <v>1251</v>
      </c>
      <c r="AF1188" s="251" t="str">
        <f t="shared" si="59"/>
        <v>5.</v>
      </c>
      <c r="AG1188" s="251" t="str">
        <f t="shared" si="59"/>
        <v>2.</v>
      </c>
      <c r="AH1188" s="251" t="str">
        <f t="shared" si="59"/>
        <v>3.</v>
      </c>
      <c r="AI1188" s="251" t="str">
        <f t="shared" si="59"/>
        <v>1.</v>
      </c>
      <c r="AJ1188" s="251" t="str">
        <f t="shared" si="59"/>
        <v>99</v>
      </c>
      <c r="AK1188" s="251" t="str">
        <f t="shared" si="59"/>
        <v>1.</v>
      </c>
      <c r="AL1188" s="251" t="str">
        <f t="shared" si="58"/>
        <v>3.</v>
      </c>
      <c r="AM1188" s="251" t="str">
        <f t="shared" si="57"/>
        <v>2.3.1.991.3.</v>
      </c>
    </row>
    <row r="1189" spans="1:39">
      <c r="A1189" s="251">
        <v>2022</v>
      </c>
      <c r="B1189" s="251" t="s">
        <v>533</v>
      </c>
      <c r="C1189" s="251" t="s">
        <v>534</v>
      </c>
      <c r="D1189" s="251" t="s">
        <v>535</v>
      </c>
      <c r="E1189" s="251" t="s">
        <v>536</v>
      </c>
      <c r="F1189" s="251" t="s">
        <v>491</v>
      </c>
      <c r="G1189" s="251" t="s">
        <v>537</v>
      </c>
      <c r="H1189" s="251" t="s">
        <v>538</v>
      </c>
      <c r="I1189" s="251" t="s">
        <v>739</v>
      </c>
      <c r="J1189" s="251" t="s">
        <v>540</v>
      </c>
      <c r="K1189" s="251" t="s">
        <v>740</v>
      </c>
      <c r="L1189" s="251" t="s">
        <v>542</v>
      </c>
      <c r="M1189" s="251" t="s">
        <v>543</v>
      </c>
      <c r="N1189" s="251" t="s">
        <v>544</v>
      </c>
      <c r="O1189" s="251" t="s">
        <v>646</v>
      </c>
      <c r="P1189" s="251" t="s">
        <v>741</v>
      </c>
      <c r="Q1189" s="251" t="s">
        <v>709</v>
      </c>
      <c r="R1189" s="251">
        <v>1340</v>
      </c>
      <c r="S1189" s="251" t="s">
        <v>778</v>
      </c>
      <c r="T1189" s="251" t="s">
        <v>779</v>
      </c>
      <c r="U1189" s="251" t="s">
        <v>645</v>
      </c>
      <c r="V1189" s="251" t="s">
        <v>38</v>
      </c>
      <c r="W1189" s="251" t="s">
        <v>550</v>
      </c>
      <c r="X1189" s="251" t="s">
        <v>551</v>
      </c>
      <c r="Y1189" s="251" t="s">
        <v>552</v>
      </c>
      <c r="Z1189" s="251" t="s">
        <v>564</v>
      </c>
      <c r="AA1189" s="251" t="s">
        <v>587</v>
      </c>
      <c r="AB1189" s="251" t="s">
        <v>591</v>
      </c>
      <c r="AC1189" s="251" t="s">
        <v>592</v>
      </c>
      <c r="AD1189" s="251" t="s">
        <v>628</v>
      </c>
      <c r="AE1189" s="255">
        <v>420</v>
      </c>
      <c r="AF1189" s="251" t="str">
        <f t="shared" si="59"/>
        <v>5.</v>
      </c>
      <c r="AG1189" s="251" t="str">
        <f t="shared" si="59"/>
        <v>2.</v>
      </c>
      <c r="AH1189" s="251" t="str">
        <f t="shared" si="59"/>
        <v>3.</v>
      </c>
      <c r="AI1189" s="251" t="str">
        <f t="shared" si="59"/>
        <v>1.</v>
      </c>
      <c r="AJ1189" s="251" t="str">
        <f t="shared" si="59"/>
        <v>99</v>
      </c>
      <c r="AK1189" s="251" t="str">
        <f t="shared" si="59"/>
        <v>1.</v>
      </c>
      <c r="AL1189" s="251" t="str">
        <f t="shared" si="58"/>
        <v>99</v>
      </c>
      <c r="AM1189" s="251" t="str">
        <f t="shared" si="57"/>
        <v>2.3.1.991.99</v>
      </c>
    </row>
    <row r="1190" spans="1:39">
      <c r="A1190" s="251">
        <v>2022</v>
      </c>
      <c r="B1190" s="251" t="s">
        <v>533</v>
      </c>
      <c r="C1190" s="251" t="s">
        <v>534</v>
      </c>
      <c r="D1190" s="251" t="s">
        <v>535</v>
      </c>
      <c r="E1190" s="251" t="s">
        <v>536</v>
      </c>
      <c r="F1190" s="251" t="s">
        <v>491</v>
      </c>
      <c r="G1190" s="251" t="s">
        <v>537</v>
      </c>
      <c r="H1190" s="251" t="s">
        <v>538</v>
      </c>
      <c r="I1190" s="251" t="s">
        <v>739</v>
      </c>
      <c r="J1190" s="251" t="s">
        <v>540</v>
      </c>
      <c r="K1190" s="251" t="s">
        <v>740</v>
      </c>
      <c r="L1190" s="251" t="s">
        <v>542</v>
      </c>
      <c r="M1190" s="251" t="s">
        <v>543</v>
      </c>
      <c r="N1190" s="251" t="s">
        <v>544</v>
      </c>
      <c r="O1190" s="251" t="s">
        <v>646</v>
      </c>
      <c r="P1190" s="251" t="s">
        <v>741</v>
      </c>
      <c r="Q1190" s="251" t="s">
        <v>709</v>
      </c>
      <c r="R1190" s="251">
        <v>1340</v>
      </c>
      <c r="S1190" s="251" t="s">
        <v>778</v>
      </c>
      <c r="T1190" s="251" t="s">
        <v>779</v>
      </c>
      <c r="U1190" s="251" t="s">
        <v>645</v>
      </c>
      <c r="V1190" s="251" t="s">
        <v>38</v>
      </c>
      <c r="W1190" s="251" t="s">
        <v>550</v>
      </c>
      <c r="X1190" s="251" t="s">
        <v>551</v>
      </c>
      <c r="Y1190" s="251" t="s">
        <v>552</v>
      </c>
      <c r="Z1190" s="251" t="s">
        <v>564</v>
      </c>
      <c r="AA1190" s="251" t="s">
        <v>565</v>
      </c>
      <c r="AB1190" s="251" t="s">
        <v>594</v>
      </c>
      <c r="AC1190" s="251" t="s">
        <v>595</v>
      </c>
      <c r="AD1190" s="251" t="s">
        <v>642</v>
      </c>
      <c r="AE1190" s="255">
        <v>1050</v>
      </c>
      <c r="AF1190" s="251" t="str">
        <f t="shared" si="59"/>
        <v>5.</v>
      </c>
      <c r="AG1190" s="251" t="str">
        <f t="shared" si="59"/>
        <v>2.</v>
      </c>
      <c r="AH1190" s="251" t="str">
        <f t="shared" si="59"/>
        <v>3.</v>
      </c>
      <c r="AI1190" s="251" t="str">
        <f t="shared" si="59"/>
        <v>2.</v>
      </c>
      <c r="AJ1190" s="251" t="str">
        <f t="shared" si="59"/>
        <v>1.</v>
      </c>
      <c r="AK1190" s="251" t="str">
        <f t="shared" si="59"/>
        <v>2.</v>
      </c>
      <c r="AL1190" s="251" t="str">
        <f t="shared" si="58"/>
        <v>1.</v>
      </c>
      <c r="AM1190" s="251" t="str">
        <f t="shared" si="57"/>
        <v>2.3.2.1.2.1.</v>
      </c>
    </row>
    <row r="1191" spans="1:39">
      <c r="A1191" s="251">
        <v>2022</v>
      </c>
      <c r="B1191" s="251" t="s">
        <v>533</v>
      </c>
      <c r="C1191" s="251" t="s">
        <v>534</v>
      </c>
      <c r="D1191" s="251" t="s">
        <v>535</v>
      </c>
      <c r="E1191" s="251" t="s">
        <v>536</v>
      </c>
      <c r="F1191" s="251" t="s">
        <v>491</v>
      </c>
      <c r="G1191" s="251" t="s">
        <v>537</v>
      </c>
      <c r="H1191" s="251" t="s">
        <v>538</v>
      </c>
      <c r="I1191" s="251" t="s">
        <v>739</v>
      </c>
      <c r="J1191" s="251" t="s">
        <v>540</v>
      </c>
      <c r="K1191" s="251" t="s">
        <v>740</v>
      </c>
      <c r="L1191" s="251" t="s">
        <v>542</v>
      </c>
      <c r="M1191" s="251" t="s">
        <v>543</v>
      </c>
      <c r="N1191" s="251" t="s">
        <v>544</v>
      </c>
      <c r="O1191" s="251" t="s">
        <v>646</v>
      </c>
      <c r="P1191" s="251" t="s">
        <v>741</v>
      </c>
      <c r="Q1191" s="251" t="s">
        <v>709</v>
      </c>
      <c r="R1191" s="251">
        <v>1340</v>
      </c>
      <c r="S1191" s="251" t="s">
        <v>778</v>
      </c>
      <c r="T1191" s="251" t="s">
        <v>779</v>
      </c>
      <c r="U1191" s="251" t="s">
        <v>645</v>
      </c>
      <c r="V1191" s="251" t="s">
        <v>38</v>
      </c>
      <c r="W1191" s="251" t="s">
        <v>550</v>
      </c>
      <c r="X1191" s="251" t="s">
        <v>551</v>
      </c>
      <c r="Y1191" s="251" t="s">
        <v>552</v>
      </c>
      <c r="Z1191" s="251" t="s">
        <v>564</v>
      </c>
      <c r="AA1191" s="251" t="s">
        <v>565</v>
      </c>
      <c r="AB1191" s="251" t="s">
        <v>594</v>
      </c>
      <c r="AC1191" s="251" t="s">
        <v>595</v>
      </c>
      <c r="AD1191" s="251" t="s">
        <v>643</v>
      </c>
      <c r="AE1191" s="255">
        <v>2400</v>
      </c>
      <c r="AF1191" s="251" t="str">
        <f t="shared" si="59"/>
        <v>5.</v>
      </c>
      <c r="AG1191" s="251" t="str">
        <f t="shared" si="59"/>
        <v>2.</v>
      </c>
      <c r="AH1191" s="251" t="str">
        <f t="shared" si="59"/>
        <v>3.</v>
      </c>
      <c r="AI1191" s="251" t="str">
        <f t="shared" si="59"/>
        <v>2.</v>
      </c>
      <c r="AJ1191" s="251" t="str">
        <f t="shared" si="59"/>
        <v>1.</v>
      </c>
      <c r="AK1191" s="251" t="str">
        <f t="shared" si="59"/>
        <v>2.</v>
      </c>
      <c r="AL1191" s="251" t="str">
        <f t="shared" si="58"/>
        <v>2.</v>
      </c>
      <c r="AM1191" s="251" t="str">
        <f t="shared" si="57"/>
        <v>2.3.2.1.2.2.</v>
      </c>
    </row>
    <row r="1192" spans="1:39">
      <c r="A1192" s="251">
        <v>2022</v>
      </c>
      <c r="B1192" s="251" t="s">
        <v>533</v>
      </c>
      <c r="C1192" s="251" t="s">
        <v>534</v>
      </c>
      <c r="D1192" s="251" t="s">
        <v>535</v>
      </c>
      <c r="E1192" s="251" t="s">
        <v>536</v>
      </c>
      <c r="F1192" s="251" t="s">
        <v>491</v>
      </c>
      <c r="G1192" s="251" t="s">
        <v>537</v>
      </c>
      <c r="H1192" s="251" t="s">
        <v>538</v>
      </c>
      <c r="I1192" s="251" t="s">
        <v>739</v>
      </c>
      <c r="J1192" s="251" t="s">
        <v>540</v>
      </c>
      <c r="K1192" s="251" t="s">
        <v>740</v>
      </c>
      <c r="L1192" s="251" t="s">
        <v>542</v>
      </c>
      <c r="M1192" s="251" t="s">
        <v>543</v>
      </c>
      <c r="N1192" s="251" t="s">
        <v>544</v>
      </c>
      <c r="O1192" s="251" t="s">
        <v>646</v>
      </c>
      <c r="P1192" s="251" t="s">
        <v>741</v>
      </c>
      <c r="Q1192" s="251" t="s">
        <v>709</v>
      </c>
      <c r="R1192" s="251">
        <v>1340</v>
      </c>
      <c r="S1192" s="251" t="s">
        <v>778</v>
      </c>
      <c r="T1192" s="251" t="s">
        <v>779</v>
      </c>
      <c r="U1192" s="251" t="s">
        <v>645</v>
      </c>
      <c r="V1192" s="251" t="s">
        <v>38</v>
      </c>
      <c r="W1192" s="251" t="s">
        <v>550</v>
      </c>
      <c r="X1192" s="251" t="s">
        <v>551</v>
      </c>
      <c r="Y1192" s="251" t="s">
        <v>552</v>
      </c>
      <c r="Z1192" s="251" t="s">
        <v>564</v>
      </c>
      <c r="AA1192" s="251" t="s">
        <v>565</v>
      </c>
      <c r="AB1192" s="251" t="s">
        <v>594</v>
      </c>
      <c r="AC1192" s="251" t="s">
        <v>595</v>
      </c>
      <c r="AD1192" s="251" t="s">
        <v>596</v>
      </c>
      <c r="AE1192" s="255">
        <v>1152</v>
      </c>
      <c r="AF1192" s="251" t="str">
        <f t="shared" si="59"/>
        <v>5.</v>
      </c>
      <c r="AG1192" s="251" t="str">
        <f t="shared" si="59"/>
        <v>2.</v>
      </c>
      <c r="AH1192" s="251" t="str">
        <f t="shared" si="59"/>
        <v>3.</v>
      </c>
      <c r="AI1192" s="251" t="str">
        <f t="shared" si="59"/>
        <v>2.</v>
      </c>
      <c r="AJ1192" s="251" t="str">
        <f t="shared" si="59"/>
        <v>1.</v>
      </c>
      <c r="AK1192" s="251" t="str">
        <f t="shared" si="59"/>
        <v>2.</v>
      </c>
      <c r="AL1192" s="251" t="str">
        <f t="shared" si="58"/>
        <v>99</v>
      </c>
      <c r="AM1192" s="251" t="str">
        <f t="shared" si="57"/>
        <v>2.3.2.1.2.99</v>
      </c>
    </row>
    <row r="1193" spans="1:39">
      <c r="A1193" s="251">
        <v>2022</v>
      </c>
      <c r="B1193" s="251" t="s">
        <v>533</v>
      </c>
      <c r="C1193" s="251" t="s">
        <v>534</v>
      </c>
      <c r="D1193" s="251" t="s">
        <v>535</v>
      </c>
      <c r="E1193" s="251" t="s">
        <v>536</v>
      </c>
      <c r="F1193" s="251" t="s">
        <v>491</v>
      </c>
      <c r="G1193" s="251" t="s">
        <v>537</v>
      </c>
      <c r="H1193" s="251" t="s">
        <v>538</v>
      </c>
      <c r="I1193" s="251" t="s">
        <v>739</v>
      </c>
      <c r="J1193" s="251" t="s">
        <v>540</v>
      </c>
      <c r="K1193" s="251" t="s">
        <v>740</v>
      </c>
      <c r="L1193" s="251" t="s">
        <v>542</v>
      </c>
      <c r="M1193" s="251" t="s">
        <v>543</v>
      </c>
      <c r="N1193" s="251" t="s">
        <v>544</v>
      </c>
      <c r="O1193" s="251" t="s">
        <v>646</v>
      </c>
      <c r="P1193" s="251" t="s">
        <v>741</v>
      </c>
      <c r="Q1193" s="251" t="s">
        <v>709</v>
      </c>
      <c r="R1193" s="251">
        <v>1340</v>
      </c>
      <c r="S1193" s="251" t="s">
        <v>778</v>
      </c>
      <c r="T1193" s="251" t="s">
        <v>779</v>
      </c>
      <c r="U1193" s="251" t="s">
        <v>645</v>
      </c>
      <c r="V1193" s="251" t="s">
        <v>38</v>
      </c>
      <c r="W1193" s="251" t="s">
        <v>550</v>
      </c>
      <c r="X1193" s="251" t="s">
        <v>551</v>
      </c>
      <c r="Y1193" s="251" t="s">
        <v>552</v>
      </c>
      <c r="Z1193" s="251" t="s">
        <v>564</v>
      </c>
      <c r="AA1193" s="251" t="s">
        <v>565</v>
      </c>
      <c r="AB1193" s="251" t="s">
        <v>566</v>
      </c>
      <c r="AC1193" s="251" t="s">
        <v>567</v>
      </c>
      <c r="AD1193" s="251" t="s">
        <v>568</v>
      </c>
      <c r="AE1193" s="255">
        <v>14640</v>
      </c>
      <c r="AF1193" s="251" t="str">
        <f t="shared" si="59"/>
        <v>5.</v>
      </c>
      <c r="AG1193" s="251" t="str">
        <f t="shared" si="59"/>
        <v>2.</v>
      </c>
      <c r="AH1193" s="251" t="str">
        <f t="shared" si="59"/>
        <v>3.</v>
      </c>
      <c r="AI1193" s="251" t="str">
        <f t="shared" si="59"/>
        <v>2.</v>
      </c>
      <c r="AJ1193" s="251" t="str">
        <f t="shared" si="59"/>
        <v>2.</v>
      </c>
      <c r="AK1193" s="251" t="str">
        <f t="shared" si="59"/>
        <v>3.</v>
      </c>
      <c r="AL1193" s="251" t="str">
        <f t="shared" si="58"/>
        <v>1.</v>
      </c>
      <c r="AM1193" s="251" t="str">
        <f t="shared" si="57"/>
        <v>2.3.2.2.3.1.</v>
      </c>
    </row>
    <row r="1194" spans="1:39">
      <c r="A1194" s="251">
        <v>2022</v>
      </c>
      <c r="B1194" s="251" t="s">
        <v>533</v>
      </c>
      <c r="C1194" s="251" t="s">
        <v>534</v>
      </c>
      <c r="D1194" s="251" t="s">
        <v>535</v>
      </c>
      <c r="E1194" s="251" t="s">
        <v>536</v>
      </c>
      <c r="F1194" s="251" t="s">
        <v>491</v>
      </c>
      <c r="G1194" s="251" t="s">
        <v>537</v>
      </c>
      <c r="H1194" s="251" t="s">
        <v>538</v>
      </c>
      <c r="I1194" s="251" t="s">
        <v>739</v>
      </c>
      <c r="J1194" s="251" t="s">
        <v>540</v>
      </c>
      <c r="K1194" s="251" t="s">
        <v>740</v>
      </c>
      <c r="L1194" s="251" t="s">
        <v>542</v>
      </c>
      <c r="M1194" s="251" t="s">
        <v>543</v>
      </c>
      <c r="N1194" s="251" t="s">
        <v>544</v>
      </c>
      <c r="O1194" s="251" t="s">
        <v>646</v>
      </c>
      <c r="P1194" s="251" t="s">
        <v>741</v>
      </c>
      <c r="Q1194" s="251" t="s">
        <v>709</v>
      </c>
      <c r="R1194" s="251">
        <v>1340</v>
      </c>
      <c r="S1194" s="251" t="s">
        <v>778</v>
      </c>
      <c r="T1194" s="251" t="s">
        <v>779</v>
      </c>
      <c r="U1194" s="251" t="s">
        <v>645</v>
      </c>
      <c r="V1194" s="251" t="s">
        <v>38</v>
      </c>
      <c r="W1194" s="251" t="s">
        <v>550</v>
      </c>
      <c r="X1194" s="251" t="s">
        <v>551</v>
      </c>
      <c r="Y1194" s="251" t="s">
        <v>552</v>
      </c>
      <c r="Z1194" s="251" t="s">
        <v>564</v>
      </c>
      <c r="AA1194" s="251" t="s">
        <v>565</v>
      </c>
      <c r="AB1194" s="251" t="s">
        <v>604</v>
      </c>
      <c r="AC1194" s="251" t="s">
        <v>750</v>
      </c>
      <c r="AD1194" s="251" t="s">
        <v>751</v>
      </c>
      <c r="AE1194" s="255">
        <v>1200</v>
      </c>
      <c r="AF1194" s="251" t="str">
        <f t="shared" si="59"/>
        <v>5.</v>
      </c>
      <c r="AG1194" s="251" t="str">
        <f t="shared" si="59"/>
        <v>2.</v>
      </c>
      <c r="AH1194" s="251" t="str">
        <f t="shared" si="59"/>
        <v>3.</v>
      </c>
      <c r="AI1194" s="251" t="str">
        <f t="shared" si="59"/>
        <v>2.</v>
      </c>
      <c r="AJ1194" s="251" t="str">
        <f t="shared" si="59"/>
        <v>4.</v>
      </c>
      <c r="AK1194" s="251" t="str">
        <f t="shared" si="59"/>
        <v>2.</v>
      </c>
      <c r="AL1194" s="251" t="str">
        <f t="shared" si="58"/>
        <v>1.</v>
      </c>
      <c r="AM1194" s="251" t="str">
        <f t="shared" si="57"/>
        <v>2.3.2.4.2.1.</v>
      </c>
    </row>
    <row r="1195" spans="1:39">
      <c r="A1195" s="251">
        <v>2022</v>
      </c>
      <c r="B1195" s="251" t="s">
        <v>533</v>
      </c>
      <c r="C1195" s="251" t="s">
        <v>534</v>
      </c>
      <c r="D1195" s="251" t="s">
        <v>535</v>
      </c>
      <c r="E1195" s="251" t="s">
        <v>536</v>
      </c>
      <c r="F1195" s="251" t="s">
        <v>491</v>
      </c>
      <c r="G1195" s="251" t="s">
        <v>537</v>
      </c>
      <c r="H1195" s="251" t="s">
        <v>538</v>
      </c>
      <c r="I1195" s="251" t="s">
        <v>739</v>
      </c>
      <c r="J1195" s="251" t="s">
        <v>540</v>
      </c>
      <c r="K1195" s="251" t="s">
        <v>740</v>
      </c>
      <c r="L1195" s="251" t="s">
        <v>542</v>
      </c>
      <c r="M1195" s="251" t="s">
        <v>543</v>
      </c>
      <c r="N1195" s="251" t="s">
        <v>544</v>
      </c>
      <c r="O1195" s="251" t="s">
        <v>646</v>
      </c>
      <c r="P1195" s="251" t="s">
        <v>741</v>
      </c>
      <c r="Q1195" s="251" t="s">
        <v>709</v>
      </c>
      <c r="R1195" s="251">
        <v>1340</v>
      </c>
      <c r="S1195" s="251" t="s">
        <v>778</v>
      </c>
      <c r="T1195" s="251" t="s">
        <v>779</v>
      </c>
      <c r="U1195" s="251" t="s">
        <v>645</v>
      </c>
      <c r="V1195" s="251" t="s">
        <v>38</v>
      </c>
      <c r="W1195" s="251" t="s">
        <v>550</v>
      </c>
      <c r="X1195" s="251" t="s">
        <v>551</v>
      </c>
      <c r="Y1195" s="251" t="s">
        <v>552</v>
      </c>
      <c r="Z1195" s="251" t="s">
        <v>564</v>
      </c>
      <c r="AA1195" s="251" t="s">
        <v>565</v>
      </c>
      <c r="AB1195" s="251" t="s">
        <v>604</v>
      </c>
      <c r="AC1195" s="251" t="s">
        <v>752</v>
      </c>
      <c r="AD1195" s="251" t="s">
        <v>753</v>
      </c>
      <c r="AE1195" s="255">
        <v>1000</v>
      </c>
      <c r="AF1195" s="251" t="str">
        <f t="shared" si="59"/>
        <v>5.</v>
      </c>
      <c r="AG1195" s="251" t="str">
        <f t="shared" si="59"/>
        <v>2.</v>
      </c>
      <c r="AH1195" s="251" t="str">
        <f t="shared" si="59"/>
        <v>3.</v>
      </c>
      <c r="AI1195" s="251" t="str">
        <f t="shared" si="59"/>
        <v>2.</v>
      </c>
      <c r="AJ1195" s="251" t="str">
        <f t="shared" si="59"/>
        <v>4.</v>
      </c>
      <c r="AK1195" s="251" t="str">
        <f t="shared" si="59"/>
        <v>6.</v>
      </c>
      <c r="AL1195" s="251" t="str">
        <f t="shared" si="58"/>
        <v>1.</v>
      </c>
      <c r="AM1195" s="251" t="str">
        <f t="shared" si="57"/>
        <v>2.3.2.4.6.1.</v>
      </c>
    </row>
    <row r="1196" spans="1:39">
      <c r="A1196" s="251">
        <v>2022</v>
      </c>
      <c r="B1196" s="251" t="s">
        <v>533</v>
      </c>
      <c r="C1196" s="251" t="s">
        <v>534</v>
      </c>
      <c r="D1196" s="251" t="s">
        <v>535</v>
      </c>
      <c r="E1196" s="251" t="s">
        <v>536</v>
      </c>
      <c r="F1196" s="251" t="s">
        <v>491</v>
      </c>
      <c r="G1196" s="251" t="s">
        <v>537</v>
      </c>
      <c r="H1196" s="251" t="s">
        <v>538</v>
      </c>
      <c r="I1196" s="251" t="s">
        <v>739</v>
      </c>
      <c r="J1196" s="251" t="s">
        <v>540</v>
      </c>
      <c r="K1196" s="251" t="s">
        <v>740</v>
      </c>
      <c r="L1196" s="251" t="s">
        <v>542</v>
      </c>
      <c r="M1196" s="251" t="s">
        <v>543</v>
      </c>
      <c r="N1196" s="251" t="s">
        <v>544</v>
      </c>
      <c r="O1196" s="251" t="s">
        <v>646</v>
      </c>
      <c r="P1196" s="251" t="s">
        <v>741</v>
      </c>
      <c r="Q1196" s="251" t="s">
        <v>709</v>
      </c>
      <c r="R1196" s="251">
        <v>1340</v>
      </c>
      <c r="S1196" s="251" t="s">
        <v>778</v>
      </c>
      <c r="T1196" s="251" t="s">
        <v>779</v>
      </c>
      <c r="U1196" s="251" t="s">
        <v>645</v>
      </c>
      <c r="V1196" s="251" t="s">
        <v>38</v>
      </c>
      <c r="W1196" s="251" t="s">
        <v>550</v>
      </c>
      <c r="X1196" s="251" t="s">
        <v>551</v>
      </c>
      <c r="Y1196" s="251" t="s">
        <v>552</v>
      </c>
      <c r="Z1196" s="251" t="s">
        <v>564</v>
      </c>
      <c r="AA1196" s="251" t="s">
        <v>565</v>
      </c>
      <c r="AB1196" s="251" t="s">
        <v>575</v>
      </c>
      <c r="AC1196" s="251" t="s">
        <v>576</v>
      </c>
      <c r="AD1196" s="251" t="s">
        <v>577</v>
      </c>
      <c r="AE1196" s="255">
        <v>1070</v>
      </c>
      <c r="AF1196" s="251" t="str">
        <f t="shared" si="59"/>
        <v>5.</v>
      </c>
      <c r="AG1196" s="251" t="str">
        <f t="shared" si="59"/>
        <v>2.</v>
      </c>
      <c r="AH1196" s="251" t="str">
        <f t="shared" si="59"/>
        <v>3.</v>
      </c>
      <c r="AI1196" s="251" t="str">
        <f t="shared" si="59"/>
        <v>2.</v>
      </c>
      <c r="AJ1196" s="251" t="str">
        <f t="shared" si="59"/>
        <v>6.</v>
      </c>
      <c r="AK1196" s="251" t="str">
        <f t="shared" si="59"/>
        <v>3.</v>
      </c>
      <c r="AL1196" s="251" t="str">
        <f t="shared" si="58"/>
        <v>4.</v>
      </c>
      <c r="AM1196" s="251" t="str">
        <f t="shared" si="57"/>
        <v>2.3.2.6.3.4.</v>
      </c>
    </row>
    <row r="1197" spans="1:39">
      <c r="A1197" s="251">
        <v>2022</v>
      </c>
      <c r="B1197" s="251" t="s">
        <v>533</v>
      </c>
      <c r="C1197" s="251" t="s">
        <v>534</v>
      </c>
      <c r="D1197" s="251" t="s">
        <v>535</v>
      </c>
      <c r="E1197" s="251" t="s">
        <v>536</v>
      </c>
      <c r="F1197" s="251" t="s">
        <v>491</v>
      </c>
      <c r="G1197" s="251" t="s">
        <v>537</v>
      </c>
      <c r="H1197" s="251" t="s">
        <v>538</v>
      </c>
      <c r="I1197" s="251" t="s">
        <v>739</v>
      </c>
      <c r="J1197" s="251" t="s">
        <v>540</v>
      </c>
      <c r="K1197" s="251" t="s">
        <v>740</v>
      </c>
      <c r="L1197" s="251" t="s">
        <v>542</v>
      </c>
      <c r="M1197" s="251" t="s">
        <v>543</v>
      </c>
      <c r="N1197" s="251" t="s">
        <v>544</v>
      </c>
      <c r="O1197" s="251" t="s">
        <v>646</v>
      </c>
      <c r="P1197" s="251" t="s">
        <v>741</v>
      </c>
      <c r="Q1197" s="251" t="s">
        <v>709</v>
      </c>
      <c r="R1197" s="251">
        <v>1340</v>
      </c>
      <c r="S1197" s="251" t="s">
        <v>778</v>
      </c>
      <c r="T1197" s="251" t="s">
        <v>779</v>
      </c>
      <c r="U1197" s="251" t="s">
        <v>645</v>
      </c>
      <c r="V1197" s="251" t="s">
        <v>38</v>
      </c>
      <c r="W1197" s="251" t="s">
        <v>550</v>
      </c>
      <c r="X1197" s="251" t="s">
        <v>551</v>
      </c>
      <c r="Y1197" s="251" t="s">
        <v>552</v>
      </c>
      <c r="Z1197" s="251" t="s">
        <v>564</v>
      </c>
      <c r="AA1197" s="251" t="s">
        <v>565</v>
      </c>
      <c r="AB1197" s="251" t="s">
        <v>578</v>
      </c>
      <c r="AC1197" s="251" t="s">
        <v>579</v>
      </c>
      <c r="AD1197" s="251" t="s">
        <v>754</v>
      </c>
      <c r="AE1197" s="255">
        <v>360</v>
      </c>
      <c r="AF1197" s="251" t="str">
        <f t="shared" si="59"/>
        <v>5.</v>
      </c>
      <c r="AG1197" s="251" t="str">
        <f t="shared" si="59"/>
        <v>2.</v>
      </c>
      <c r="AH1197" s="251" t="str">
        <f t="shared" si="59"/>
        <v>3.</v>
      </c>
      <c r="AI1197" s="251" t="str">
        <f t="shared" si="59"/>
        <v>2.</v>
      </c>
      <c r="AJ1197" s="251" t="str">
        <f t="shared" si="59"/>
        <v>7.</v>
      </c>
      <c r="AK1197" s="251" t="str">
        <f t="shared" si="59"/>
        <v>11</v>
      </c>
      <c r="AL1197" s="251" t="str">
        <f t="shared" si="58"/>
        <v>2.</v>
      </c>
      <c r="AM1197" s="251" t="str">
        <f t="shared" si="57"/>
        <v>2.3.2.7.112.</v>
      </c>
    </row>
    <row r="1198" spans="1:39">
      <c r="A1198" s="251">
        <v>2022</v>
      </c>
      <c r="B1198" s="251" t="s">
        <v>533</v>
      </c>
      <c r="C1198" s="251" t="s">
        <v>534</v>
      </c>
      <c r="D1198" s="251" t="s">
        <v>535</v>
      </c>
      <c r="E1198" s="251" t="s">
        <v>536</v>
      </c>
      <c r="F1198" s="251" t="s">
        <v>491</v>
      </c>
      <c r="G1198" s="251" t="s">
        <v>537</v>
      </c>
      <c r="H1198" s="251" t="s">
        <v>538</v>
      </c>
      <c r="I1198" s="251" t="s">
        <v>739</v>
      </c>
      <c r="J1198" s="251" t="s">
        <v>540</v>
      </c>
      <c r="K1198" s="251" t="s">
        <v>740</v>
      </c>
      <c r="L1198" s="251" t="s">
        <v>542</v>
      </c>
      <c r="M1198" s="251" t="s">
        <v>543</v>
      </c>
      <c r="N1198" s="251" t="s">
        <v>544</v>
      </c>
      <c r="O1198" s="251" t="s">
        <v>646</v>
      </c>
      <c r="P1198" s="251" t="s">
        <v>741</v>
      </c>
      <c r="Q1198" s="251" t="s">
        <v>709</v>
      </c>
      <c r="R1198" s="251">
        <v>1340</v>
      </c>
      <c r="S1198" s="251" t="s">
        <v>778</v>
      </c>
      <c r="T1198" s="251" t="s">
        <v>779</v>
      </c>
      <c r="U1198" s="251" t="s">
        <v>645</v>
      </c>
      <c r="V1198" s="251" t="s">
        <v>38</v>
      </c>
      <c r="W1198" s="251" t="s">
        <v>550</v>
      </c>
      <c r="X1198" s="251" t="s">
        <v>551</v>
      </c>
      <c r="Y1198" s="251" t="s">
        <v>552</v>
      </c>
      <c r="Z1198" s="251" t="s">
        <v>564</v>
      </c>
      <c r="AA1198" s="251" t="s">
        <v>565</v>
      </c>
      <c r="AB1198" s="251" t="s">
        <v>578</v>
      </c>
      <c r="AC1198" s="251" t="s">
        <v>579</v>
      </c>
      <c r="AD1198" s="251" t="s">
        <v>580</v>
      </c>
      <c r="AE1198" s="255">
        <v>8469</v>
      </c>
      <c r="AF1198" s="251" t="str">
        <f t="shared" si="59"/>
        <v>5.</v>
      </c>
      <c r="AG1198" s="251" t="str">
        <f t="shared" si="59"/>
        <v>2.</v>
      </c>
      <c r="AH1198" s="251" t="str">
        <f t="shared" si="59"/>
        <v>3.</v>
      </c>
      <c r="AI1198" s="251" t="str">
        <f t="shared" si="59"/>
        <v>2.</v>
      </c>
      <c r="AJ1198" s="251" t="str">
        <f t="shared" si="59"/>
        <v>7.</v>
      </c>
      <c r="AK1198" s="251" t="str">
        <f t="shared" si="59"/>
        <v>11</v>
      </c>
      <c r="AL1198" s="251" t="str">
        <f t="shared" si="58"/>
        <v>99</v>
      </c>
      <c r="AM1198" s="251" t="str">
        <f t="shared" si="57"/>
        <v>2.3.2.7.1199</v>
      </c>
    </row>
    <row r="1199" spans="1:39">
      <c r="A1199" s="251">
        <v>2022</v>
      </c>
      <c r="B1199" s="251" t="s">
        <v>533</v>
      </c>
      <c r="C1199" s="251" t="s">
        <v>534</v>
      </c>
      <c r="D1199" s="251" t="s">
        <v>535</v>
      </c>
      <c r="E1199" s="251" t="s">
        <v>536</v>
      </c>
      <c r="F1199" s="251" t="s">
        <v>491</v>
      </c>
      <c r="G1199" s="251" t="s">
        <v>537</v>
      </c>
      <c r="H1199" s="251" t="s">
        <v>538</v>
      </c>
      <c r="I1199" s="251" t="s">
        <v>739</v>
      </c>
      <c r="J1199" s="251" t="s">
        <v>540</v>
      </c>
      <c r="K1199" s="251" t="s">
        <v>740</v>
      </c>
      <c r="L1199" s="251" t="s">
        <v>542</v>
      </c>
      <c r="M1199" s="251" t="s">
        <v>543</v>
      </c>
      <c r="N1199" s="251" t="s">
        <v>544</v>
      </c>
      <c r="O1199" s="251" t="s">
        <v>646</v>
      </c>
      <c r="P1199" s="251" t="s">
        <v>741</v>
      </c>
      <c r="Q1199" s="251" t="s">
        <v>709</v>
      </c>
      <c r="R1199" s="251">
        <v>1340</v>
      </c>
      <c r="S1199" s="251" t="s">
        <v>778</v>
      </c>
      <c r="T1199" s="251" t="s">
        <v>779</v>
      </c>
      <c r="U1199" s="251" t="s">
        <v>645</v>
      </c>
      <c r="V1199" s="251" t="s">
        <v>38</v>
      </c>
      <c r="W1199" s="251" t="s">
        <v>550</v>
      </c>
      <c r="X1199" s="251" t="s">
        <v>551</v>
      </c>
      <c r="Y1199" s="251" t="s">
        <v>552</v>
      </c>
      <c r="Z1199" s="251" t="s">
        <v>564</v>
      </c>
      <c r="AA1199" s="251" t="s">
        <v>565</v>
      </c>
      <c r="AB1199" s="251" t="s">
        <v>613</v>
      </c>
      <c r="AC1199" s="251" t="s">
        <v>614</v>
      </c>
      <c r="AD1199" s="251" t="s">
        <v>614</v>
      </c>
      <c r="AE1199" s="255">
        <v>30300</v>
      </c>
      <c r="AF1199" s="251" t="str">
        <f t="shared" si="59"/>
        <v>5.</v>
      </c>
      <c r="AG1199" s="251" t="str">
        <f t="shared" si="59"/>
        <v>2.</v>
      </c>
      <c r="AH1199" s="251" t="str">
        <f t="shared" si="59"/>
        <v>3.</v>
      </c>
      <c r="AI1199" s="251" t="str">
        <f t="shared" si="59"/>
        <v>2.</v>
      </c>
      <c r="AJ1199" s="251" t="str">
        <f t="shared" si="59"/>
        <v>8.</v>
      </c>
      <c r="AK1199" s="251" t="str">
        <f t="shared" si="59"/>
        <v>1.</v>
      </c>
      <c r="AL1199" s="251" t="str">
        <f t="shared" si="58"/>
        <v>1.</v>
      </c>
      <c r="AM1199" s="251" t="str">
        <f t="shared" si="57"/>
        <v>2.3.2.8.1.1.</v>
      </c>
    </row>
    <row r="1200" spans="1:39">
      <c r="A1200" s="251">
        <v>2022</v>
      </c>
      <c r="B1200" s="251" t="s">
        <v>533</v>
      </c>
      <c r="C1200" s="251" t="s">
        <v>534</v>
      </c>
      <c r="D1200" s="251" t="s">
        <v>535</v>
      </c>
      <c r="E1200" s="251" t="s">
        <v>536</v>
      </c>
      <c r="F1200" s="251" t="s">
        <v>491</v>
      </c>
      <c r="G1200" s="251" t="s">
        <v>537</v>
      </c>
      <c r="H1200" s="251" t="s">
        <v>538</v>
      </c>
      <c r="I1200" s="251" t="s">
        <v>739</v>
      </c>
      <c r="J1200" s="251" t="s">
        <v>540</v>
      </c>
      <c r="K1200" s="251" t="s">
        <v>740</v>
      </c>
      <c r="L1200" s="251" t="s">
        <v>542</v>
      </c>
      <c r="M1200" s="251" t="s">
        <v>543</v>
      </c>
      <c r="N1200" s="251" t="s">
        <v>544</v>
      </c>
      <c r="O1200" s="251" t="s">
        <v>646</v>
      </c>
      <c r="P1200" s="251" t="s">
        <v>741</v>
      </c>
      <c r="Q1200" s="251" t="s">
        <v>709</v>
      </c>
      <c r="R1200" s="251">
        <v>1340</v>
      </c>
      <c r="S1200" s="251" t="s">
        <v>778</v>
      </c>
      <c r="T1200" s="251" t="s">
        <v>779</v>
      </c>
      <c r="U1200" s="251" t="s">
        <v>645</v>
      </c>
      <c r="V1200" s="251" t="s">
        <v>38</v>
      </c>
      <c r="W1200" s="251" t="s">
        <v>550</v>
      </c>
      <c r="X1200" s="251" t="s">
        <v>551</v>
      </c>
      <c r="Y1200" s="251" t="s">
        <v>552</v>
      </c>
      <c r="Z1200" s="251" t="s">
        <v>564</v>
      </c>
      <c r="AA1200" s="251" t="s">
        <v>565</v>
      </c>
      <c r="AB1200" s="251" t="s">
        <v>613</v>
      </c>
      <c r="AC1200" s="251" t="s">
        <v>614</v>
      </c>
      <c r="AD1200" s="251" t="s">
        <v>615</v>
      </c>
      <c r="AE1200" s="255">
        <v>3081</v>
      </c>
      <c r="AF1200" s="251" t="str">
        <f t="shared" si="59"/>
        <v>5.</v>
      </c>
      <c r="AG1200" s="251" t="str">
        <f t="shared" si="59"/>
        <v>2.</v>
      </c>
      <c r="AH1200" s="251" t="str">
        <f t="shared" si="59"/>
        <v>3.</v>
      </c>
      <c r="AI1200" s="251" t="str">
        <f t="shared" si="59"/>
        <v>2.</v>
      </c>
      <c r="AJ1200" s="251" t="str">
        <f t="shared" si="59"/>
        <v>8.</v>
      </c>
      <c r="AK1200" s="251" t="str">
        <f t="shared" si="59"/>
        <v>1.</v>
      </c>
      <c r="AL1200" s="251" t="str">
        <f t="shared" si="58"/>
        <v>2.</v>
      </c>
      <c r="AM1200" s="251" t="str">
        <f t="shared" si="57"/>
        <v>2.3.2.8.1.2.</v>
      </c>
    </row>
    <row r="1201" spans="1:39">
      <c r="A1201" s="251">
        <v>2022</v>
      </c>
      <c r="B1201" s="251" t="s">
        <v>533</v>
      </c>
      <c r="C1201" s="251" t="s">
        <v>534</v>
      </c>
      <c r="D1201" s="251" t="s">
        <v>535</v>
      </c>
      <c r="E1201" s="251" t="s">
        <v>536</v>
      </c>
      <c r="F1201" s="251" t="s">
        <v>491</v>
      </c>
      <c r="G1201" s="251" t="s">
        <v>537</v>
      </c>
      <c r="H1201" s="251" t="s">
        <v>538</v>
      </c>
      <c r="I1201" s="251" t="s">
        <v>739</v>
      </c>
      <c r="J1201" s="251" t="s">
        <v>540</v>
      </c>
      <c r="K1201" s="251" t="s">
        <v>740</v>
      </c>
      <c r="L1201" s="251" t="s">
        <v>542</v>
      </c>
      <c r="M1201" s="251" t="s">
        <v>543</v>
      </c>
      <c r="N1201" s="251" t="s">
        <v>544</v>
      </c>
      <c r="O1201" s="251" t="s">
        <v>703</v>
      </c>
      <c r="P1201" s="251" t="s">
        <v>741</v>
      </c>
      <c r="Q1201" s="251" t="s">
        <v>709</v>
      </c>
      <c r="R1201" s="251">
        <v>440</v>
      </c>
      <c r="S1201" s="251" t="s">
        <v>780</v>
      </c>
      <c r="T1201" s="251" t="s">
        <v>781</v>
      </c>
      <c r="U1201" s="251" t="s">
        <v>645</v>
      </c>
      <c r="V1201" s="251" t="s">
        <v>38</v>
      </c>
      <c r="W1201" s="251" t="s">
        <v>550</v>
      </c>
      <c r="X1201" s="251" t="s">
        <v>551</v>
      </c>
      <c r="Y1201" s="251" t="s">
        <v>552</v>
      </c>
      <c r="Z1201" s="251" t="s">
        <v>564</v>
      </c>
      <c r="AA1201" s="251" t="s">
        <v>587</v>
      </c>
      <c r="AB1201" s="251" t="s">
        <v>633</v>
      </c>
      <c r="AC1201" s="251" t="s">
        <v>633</v>
      </c>
      <c r="AD1201" s="251" t="s">
        <v>634</v>
      </c>
      <c r="AE1201" s="255">
        <v>1880</v>
      </c>
      <c r="AF1201" s="251" t="str">
        <f t="shared" si="59"/>
        <v>5.</v>
      </c>
      <c r="AG1201" s="251" t="str">
        <f t="shared" si="59"/>
        <v>2.</v>
      </c>
      <c r="AH1201" s="251" t="str">
        <f t="shared" si="59"/>
        <v>3.</v>
      </c>
      <c r="AI1201" s="251" t="str">
        <f t="shared" ref="AI1201:AL1264" si="60">LEFT(AA1201,2)</f>
        <v>1.</v>
      </c>
      <c r="AJ1201" s="251" t="str">
        <f t="shared" si="60"/>
        <v>1.</v>
      </c>
      <c r="AK1201" s="251" t="str">
        <f t="shared" si="60"/>
        <v>1.</v>
      </c>
      <c r="AL1201" s="251" t="str">
        <f t="shared" si="58"/>
        <v>1.</v>
      </c>
      <c r="AM1201" s="251" t="str">
        <f t="shared" si="57"/>
        <v>2.3.1.1.1.1.</v>
      </c>
    </row>
    <row r="1202" spans="1:39">
      <c r="A1202" s="251">
        <v>2022</v>
      </c>
      <c r="B1202" s="251" t="s">
        <v>533</v>
      </c>
      <c r="C1202" s="251" t="s">
        <v>534</v>
      </c>
      <c r="D1202" s="251" t="s">
        <v>535</v>
      </c>
      <c r="E1202" s="251" t="s">
        <v>536</v>
      </c>
      <c r="F1202" s="251" t="s">
        <v>491</v>
      </c>
      <c r="G1202" s="251" t="s">
        <v>537</v>
      </c>
      <c r="H1202" s="251" t="s">
        <v>538</v>
      </c>
      <c r="I1202" s="251" t="s">
        <v>739</v>
      </c>
      <c r="J1202" s="251" t="s">
        <v>540</v>
      </c>
      <c r="K1202" s="251" t="s">
        <v>740</v>
      </c>
      <c r="L1202" s="251" t="s">
        <v>542</v>
      </c>
      <c r="M1202" s="251" t="s">
        <v>543</v>
      </c>
      <c r="N1202" s="251" t="s">
        <v>544</v>
      </c>
      <c r="O1202" s="251" t="s">
        <v>703</v>
      </c>
      <c r="P1202" s="251" t="s">
        <v>741</v>
      </c>
      <c r="Q1202" s="251" t="s">
        <v>709</v>
      </c>
      <c r="R1202" s="251">
        <v>440</v>
      </c>
      <c r="S1202" s="251" t="s">
        <v>780</v>
      </c>
      <c r="T1202" s="251" t="s">
        <v>781</v>
      </c>
      <c r="U1202" s="251" t="s">
        <v>645</v>
      </c>
      <c r="V1202" s="251" t="s">
        <v>38</v>
      </c>
      <c r="W1202" s="251" t="s">
        <v>550</v>
      </c>
      <c r="X1202" s="251" t="s">
        <v>551</v>
      </c>
      <c r="Y1202" s="251" t="s">
        <v>552</v>
      </c>
      <c r="Z1202" s="251" t="s">
        <v>564</v>
      </c>
      <c r="AA1202" s="251" t="s">
        <v>587</v>
      </c>
      <c r="AB1202" s="251" t="s">
        <v>715</v>
      </c>
      <c r="AC1202" s="251" t="s">
        <v>716</v>
      </c>
      <c r="AD1202" s="251" t="s">
        <v>742</v>
      </c>
      <c r="AE1202" s="255">
        <v>400</v>
      </c>
      <c r="AF1202" s="251" t="str">
        <f t="shared" ref="AF1202:AL1265" si="61">LEFT(X1202,2)</f>
        <v>5.</v>
      </c>
      <c r="AG1202" s="251" t="str">
        <f t="shared" si="61"/>
        <v>2.</v>
      </c>
      <c r="AH1202" s="251" t="str">
        <f t="shared" si="61"/>
        <v>3.</v>
      </c>
      <c r="AI1202" s="251" t="str">
        <f t="shared" si="60"/>
        <v>1.</v>
      </c>
      <c r="AJ1202" s="251" t="str">
        <f t="shared" si="60"/>
        <v>11</v>
      </c>
      <c r="AK1202" s="251" t="str">
        <f t="shared" si="60"/>
        <v>1.</v>
      </c>
      <c r="AL1202" s="251" t="str">
        <f t="shared" si="58"/>
        <v>1.</v>
      </c>
      <c r="AM1202" s="251" t="str">
        <f t="shared" si="57"/>
        <v>2.3.1.111.1.</v>
      </c>
    </row>
    <row r="1203" spans="1:39">
      <c r="A1203" s="251">
        <v>2022</v>
      </c>
      <c r="B1203" s="251" t="s">
        <v>533</v>
      </c>
      <c r="C1203" s="251" t="s">
        <v>534</v>
      </c>
      <c r="D1203" s="251" t="s">
        <v>535</v>
      </c>
      <c r="E1203" s="251" t="s">
        <v>536</v>
      </c>
      <c r="F1203" s="251" t="s">
        <v>491</v>
      </c>
      <c r="G1203" s="251" t="s">
        <v>537</v>
      </c>
      <c r="H1203" s="251" t="s">
        <v>538</v>
      </c>
      <c r="I1203" s="251" t="s">
        <v>739</v>
      </c>
      <c r="J1203" s="251" t="s">
        <v>540</v>
      </c>
      <c r="K1203" s="251" t="s">
        <v>740</v>
      </c>
      <c r="L1203" s="251" t="s">
        <v>542</v>
      </c>
      <c r="M1203" s="251" t="s">
        <v>543</v>
      </c>
      <c r="N1203" s="251" t="s">
        <v>544</v>
      </c>
      <c r="O1203" s="251" t="s">
        <v>703</v>
      </c>
      <c r="P1203" s="251" t="s">
        <v>741</v>
      </c>
      <c r="Q1203" s="251" t="s">
        <v>709</v>
      </c>
      <c r="R1203" s="251">
        <v>440</v>
      </c>
      <c r="S1203" s="251" t="s">
        <v>780</v>
      </c>
      <c r="T1203" s="251" t="s">
        <v>781</v>
      </c>
      <c r="U1203" s="251" t="s">
        <v>645</v>
      </c>
      <c r="V1203" s="251" t="s">
        <v>38</v>
      </c>
      <c r="W1203" s="251" t="s">
        <v>550</v>
      </c>
      <c r="X1203" s="251" t="s">
        <v>551</v>
      </c>
      <c r="Y1203" s="251" t="s">
        <v>552</v>
      </c>
      <c r="Z1203" s="251" t="s">
        <v>564</v>
      </c>
      <c r="AA1203" s="251" t="s">
        <v>587</v>
      </c>
      <c r="AB1203" s="251" t="s">
        <v>743</v>
      </c>
      <c r="AC1203" s="251" t="s">
        <v>744</v>
      </c>
      <c r="AD1203" s="251" t="s">
        <v>745</v>
      </c>
      <c r="AE1203" s="255">
        <v>280</v>
      </c>
      <c r="AF1203" s="251" t="str">
        <f t="shared" si="61"/>
        <v>5.</v>
      </c>
      <c r="AG1203" s="251" t="str">
        <f t="shared" si="61"/>
        <v>2.</v>
      </c>
      <c r="AH1203" s="251" t="str">
        <f t="shared" si="61"/>
        <v>3.</v>
      </c>
      <c r="AI1203" s="251" t="str">
        <f t="shared" si="60"/>
        <v>1.</v>
      </c>
      <c r="AJ1203" s="251" t="str">
        <f t="shared" si="60"/>
        <v>2.</v>
      </c>
      <c r="AK1203" s="251" t="str">
        <f t="shared" si="60"/>
        <v>1.</v>
      </c>
      <c r="AL1203" s="251" t="str">
        <f t="shared" si="58"/>
        <v>1.</v>
      </c>
      <c r="AM1203" s="251" t="str">
        <f t="shared" si="57"/>
        <v>2.3.1.2.1.1.</v>
      </c>
    </row>
    <row r="1204" spans="1:39">
      <c r="A1204" s="251">
        <v>2022</v>
      </c>
      <c r="B1204" s="251" t="s">
        <v>533</v>
      </c>
      <c r="C1204" s="251" t="s">
        <v>534</v>
      </c>
      <c r="D1204" s="251" t="s">
        <v>535</v>
      </c>
      <c r="E1204" s="251" t="s">
        <v>536</v>
      </c>
      <c r="F1204" s="251" t="s">
        <v>491</v>
      </c>
      <c r="G1204" s="251" t="s">
        <v>537</v>
      </c>
      <c r="H1204" s="251" t="s">
        <v>538</v>
      </c>
      <c r="I1204" s="251" t="s">
        <v>739</v>
      </c>
      <c r="J1204" s="251" t="s">
        <v>540</v>
      </c>
      <c r="K1204" s="251" t="s">
        <v>740</v>
      </c>
      <c r="L1204" s="251" t="s">
        <v>542</v>
      </c>
      <c r="M1204" s="251" t="s">
        <v>543</v>
      </c>
      <c r="N1204" s="251" t="s">
        <v>544</v>
      </c>
      <c r="O1204" s="251" t="s">
        <v>703</v>
      </c>
      <c r="P1204" s="251" t="s">
        <v>741</v>
      </c>
      <c r="Q1204" s="251" t="s">
        <v>709</v>
      </c>
      <c r="R1204" s="251">
        <v>440</v>
      </c>
      <c r="S1204" s="251" t="s">
        <v>780</v>
      </c>
      <c r="T1204" s="251" t="s">
        <v>781</v>
      </c>
      <c r="U1204" s="251" t="s">
        <v>645</v>
      </c>
      <c r="V1204" s="251" t="s">
        <v>38</v>
      </c>
      <c r="W1204" s="251" t="s">
        <v>550</v>
      </c>
      <c r="X1204" s="251" t="s">
        <v>551</v>
      </c>
      <c r="Y1204" s="251" t="s">
        <v>552</v>
      </c>
      <c r="Z1204" s="251" t="s">
        <v>564</v>
      </c>
      <c r="AA1204" s="251" t="s">
        <v>587</v>
      </c>
      <c r="AB1204" s="251" t="s">
        <v>624</v>
      </c>
      <c r="AC1204" s="251" t="s">
        <v>625</v>
      </c>
      <c r="AD1204" s="251" t="s">
        <v>626</v>
      </c>
      <c r="AE1204" s="255">
        <v>1663</v>
      </c>
      <c r="AF1204" s="251" t="str">
        <f t="shared" si="61"/>
        <v>5.</v>
      </c>
      <c r="AG1204" s="251" t="str">
        <f t="shared" si="61"/>
        <v>2.</v>
      </c>
      <c r="AH1204" s="251" t="str">
        <f t="shared" si="61"/>
        <v>3.</v>
      </c>
      <c r="AI1204" s="251" t="str">
        <f t="shared" si="60"/>
        <v>1.</v>
      </c>
      <c r="AJ1204" s="251" t="str">
        <f t="shared" si="60"/>
        <v>5.</v>
      </c>
      <c r="AK1204" s="251" t="str">
        <f t="shared" si="60"/>
        <v>1.</v>
      </c>
      <c r="AL1204" s="251" t="str">
        <f t="shared" si="58"/>
        <v>1.</v>
      </c>
      <c r="AM1204" s="251" t="str">
        <f t="shared" si="57"/>
        <v>2.3.1.5.1.1.</v>
      </c>
    </row>
    <row r="1205" spans="1:39">
      <c r="A1205" s="251">
        <v>2022</v>
      </c>
      <c r="B1205" s="251" t="s">
        <v>533</v>
      </c>
      <c r="C1205" s="251" t="s">
        <v>534</v>
      </c>
      <c r="D1205" s="251" t="s">
        <v>535</v>
      </c>
      <c r="E1205" s="251" t="s">
        <v>536</v>
      </c>
      <c r="F1205" s="251" t="s">
        <v>491</v>
      </c>
      <c r="G1205" s="251" t="s">
        <v>537</v>
      </c>
      <c r="H1205" s="251" t="s">
        <v>538</v>
      </c>
      <c r="I1205" s="251" t="s">
        <v>739</v>
      </c>
      <c r="J1205" s="251" t="s">
        <v>540</v>
      </c>
      <c r="K1205" s="251" t="s">
        <v>740</v>
      </c>
      <c r="L1205" s="251" t="s">
        <v>542</v>
      </c>
      <c r="M1205" s="251" t="s">
        <v>543</v>
      </c>
      <c r="N1205" s="251" t="s">
        <v>544</v>
      </c>
      <c r="O1205" s="251" t="s">
        <v>703</v>
      </c>
      <c r="P1205" s="251" t="s">
        <v>741</v>
      </c>
      <c r="Q1205" s="251" t="s">
        <v>709</v>
      </c>
      <c r="R1205" s="251">
        <v>440</v>
      </c>
      <c r="S1205" s="251" t="s">
        <v>780</v>
      </c>
      <c r="T1205" s="251" t="s">
        <v>781</v>
      </c>
      <c r="U1205" s="251" t="s">
        <v>645</v>
      </c>
      <c r="V1205" s="251" t="s">
        <v>38</v>
      </c>
      <c r="W1205" s="251" t="s">
        <v>550</v>
      </c>
      <c r="X1205" s="251" t="s">
        <v>551</v>
      </c>
      <c r="Y1205" s="251" t="s">
        <v>552</v>
      </c>
      <c r="Z1205" s="251" t="s">
        <v>564</v>
      </c>
      <c r="AA1205" s="251" t="s">
        <v>587</v>
      </c>
      <c r="AB1205" s="251" t="s">
        <v>624</v>
      </c>
      <c r="AC1205" s="251" t="s">
        <v>625</v>
      </c>
      <c r="AD1205" s="251" t="s">
        <v>627</v>
      </c>
      <c r="AE1205" s="255">
        <v>3149</v>
      </c>
      <c r="AF1205" s="251" t="str">
        <f t="shared" si="61"/>
        <v>5.</v>
      </c>
      <c r="AG1205" s="251" t="str">
        <f t="shared" si="61"/>
        <v>2.</v>
      </c>
      <c r="AH1205" s="251" t="str">
        <f t="shared" si="61"/>
        <v>3.</v>
      </c>
      <c r="AI1205" s="251" t="str">
        <f t="shared" si="60"/>
        <v>1.</v>
      </c>
      <c r="AJ1205" s="251" t="str">
        <f t="shared" si="60"/>
        <v>5.</v>
      </c>
      <c r="AK1205" s="251" t="str">
        <f t="shared" si="60"/>
        <v>1.</v>
      </c>
      <c r="AL1205" s="251" t="str">
        <f t="shared" si="58"/>
        <v>2.</v>
      </c>
      <c r="AM1205" s="251" t="str">
        <f t="shared" si="57"/>
        <v>2.3.1.5.1.2.</v>
      </c>
    </row>
    <row r="1206" spans="1:39">
      <c r="A1206" s="251">
        <v>2022</v>
      </c>
      <c r="B1206" s="251" t="s">
        <v>533</v>
      </c>
      <c r="C1206" s="251" t="s">
        <v>534</v>
      </c>
      <c r="D1206" s="251" t="s">
        <v>535</v>
      </c>
      <c r="E1206" s="251" t="s">
        <v>536</v>
      </c>
      <c r="F1206" s="251" t="s">
        <v>491</v>
      </c>
      <c r="G1206" s="251" t="s">
        <v>537</v>
      </c>
      <c r="H1206" s="251" t="s">
        <v>538</v>
      </c>
      <c r="I1206" s="251" t="s">
        <v>739</v>
      </c>
      <c r="J1206" s="251" t="s">
        <v>540</v>
      </c>
      <c r="K1206" s="251" t="s">
        <v>740</v>
      </c>
      <c r="L1206" s="251" t="s">
        <v>542</v>
      </c>
      <c r="M1206" s="251" t="s">
        <v>543</v>
      </c>
      <c r="N1206" s="251" t="s">
        <v>544</v>
      </c>
      <c r="O1206" s="251" t="s">
        <v>703</v>
      </c>
      <c r="P1206" s="251" t="s">
        <v>741</v>
      </c>
      <c r="Q1206" s="251" t="s">
        <v>709</v>
      </c>
      <c r="R1206" s="251">
        <v>440</v>
      </c>
      <c r="S1206" s="251" t="s">
        <v>780</v>
      </c>
      <c r="T1206" s="251" t="s">
        <v>781</v>
      </c>
      <c r="U1206" s="251" t="s">
        <v>645</v>
      </c>
      <c r="V1206" s="251" t="s">
        <v>38</v>
      </c>
      <c r="W1206" s="251" t="s">
        <v>550</v>
      </c>
      <c r="X1206" s="251" t="s">
        <v>551</v>
      </c>
      <c r="Y1206" s="251" t="s">
        <v>552</v>
      </c>
      <c r="Z1206" s="251" t="s">
        <v>564</v>
      </c>
      <c r="AA1206" s="251" t="s">
        <v>587</v>
      </c>
      <c r="AB1206" s="251" t="s">
        <v>624</v>
      </c>
      <c r="AC1206" s="251" t="s">
        <v>746</v>
      </c>
      <c r="AD1206" s="251" t="s">
        <v>747</v>
      </c>
      <c r="AE1206" s="255">
        <v>1527</v>
      </c>
      <c r="AF1206" s="251" t="str">
        <f t="shared" si="61"/>
        <v>5.</v>
      </c>
      <c r="AG1206" s="251" t="str">
        <f t="shared" si="61"/>
        <v>2.</v>
      </c>
      <c r="AH1206" s="251" t="str">
        <f t="shared" si="61"/>
        <v>3.</v>
      </c>
      <c r="AI1206" s="251" t="str">
        <f t="shared" si="60"/>
        <v>1.</v>
      </c>
      <c r="AJ1206" s="251" t="str">
        <f t="shared" si="60"/>
        <v>5.</v>
      </c>
      <c r="AK1206" s="251" t="str">
        <f t="shared" si="60"/>
        <v>3.</v>
      </c>
      <c r="AL1206" s="251" t="str">
        <f t="shared" si="58"/>
        <v>1.</v>
      </c>
      <c r="AM1206" s="251" t="str">
        <f t="shared" si="57"/>
        <v>2.3.1.5.3.1.</v>
      </c>
    </row>
    <row r="1207" spans="1:39">
      <c r="A1207" s="251">
        <v>2022</v>
      </c>
      <c r="B1207" s="251" t="s">
        <v>533</v>
      </c>
      <c r="C1207" s="251" t="s">
        <v>534</v>
      </c>
      <c r="D1207" s="251" t="s">
        <v>535</v>
      </c>
      <c r="E1207" s="251" t="s">
        <v>536</v>
      </c>
      <c r="F1207" s="251" t="s">
        <v>491</v>
      </c>
      <c r="G1207" s="251" t="s">
        <v>537</v>
      </c>
      <c r="H1207" s="251" t="s">
        <v>538</v>
      </c>
      <c r="I1207" s="251" t="s">
        <v>739</v>
      </c>
      <c r="J1207" s="251" t="s">
        <v>540</v>
      </c>
      <c r="K1207" s="251" t="s">
        <v>740</v>
      </c>
      <c r="L1207" s="251" t="s">
        <v>542</v>
      </c>
      <c r="M1207" s="251" t="s">
        <v>543</v>
      </c>
      <c r="N1207" s="251" t="s">
        <v>544</v>
      </c>
      <c r="O1207" s="251" t="s">
        <v>703</v>
      </c>
      <c r="P1207" s="251" t="s">
        <v>741</v>
      </c>
      <c r="Q1207" s="251" t="s">
        <v>709</v>
      </c>
      <c r="R1207" s="251">
        <v>440</v>
      </c>
      <c r="S1207" s="251" t="s">
        <v>780</v>
      </c>
      <c r="T1207" s="251" t="s">
        <v>781</v>
      </c>
      <c r="U1207" s="251" t="s">
        <v>645</v>
      </c>
      <c r="V1207" s="251" t="s">
        <v>38</v>
      </c>
      <c r="W1207" s="251" t="s">
        <v>550</v>
      </c>
      <c r="X1207" s="251" t="s">
        <v>551</v>
      </c>
      <c r="Y1207" s="251" t="s">
        <v>552</v>
      </c>
      <c r="Z1207" s="251" t="s">
        <v>564</v>
      </c>
      <c r="AA1207" s="251" t="s">
        <v>587</v>
      </c>
      <c r="AB1207" s="251" t="s">
        <v>624</v>
      </c>
      <c r="AC1207" s="251" t="s">
        <v>748</v>
      </c>
      <c r="AD1207" s="251" t="s">
        <v>748</v>
      </c>
      <c r="AE1207" s="255">
        <v>50</v>
      </c>
      <c r="AF1207" s="251" t="str">
        <f t="shared" si="61"/>
        <v>5.</v>
      </c>
      <c r="AG1207" s="251" t="str">
        <f t="shared" si="61"/>
        <v>2.</v>
      </c>
      <c r="AH1207" s="251" t="str">
        <f t="shared" si="61"/>
        <v>3.</v>
      </c>
      <c r="AI1207" s="251" t="str">
        <f t="shared" si="60"/>
        <v>1.</v>
      </c>
      <c r="AJ1207" s="251" t="str">
        <f t="shared" si="60"/>
        <v>5.</v>
      </c>
      <c r="AK1207" s="251" t="str">
        <f t="shared" si="60"/>
        <v>99</v>
      </c>
      <c r="AL1207" s="251" t="str">
        <f t="shared" si="58"/>
        <v>99</v>
      </c>
      <c r="AM1207" s="251" t="str">
        <f t="shared" si="57"/>
        <v>2.3.1.5.9999</v>
      </c>
    </row>
    <row r="1208" spans="1:39">
      <c r="A1208" s="251">
        <v>2022</v>
      </c>
      <c r="B1208" s="251" t="s">
        <v>533</v>
      </c>
      <c r="C1208" s="251" t="s">
        <v>534</v>
      </c>
      <c r="D1208" s="251" t="s">
        <v>535</v>
      </c>
      <c r="E1208" s="251" t="s">
        <v>536</v>
      </c>
      <c r="F1208" s="251" t="s">
        <v>491</v>
      </c>
      <c r="G1208" s="251" t="s">
        <v>537</v>
      </c>
      <c r="H1208" s="251" t="s">
        <v>538</v>
      </c>
      <c r="I1208" s="251" t="s">
        <v>739</v>
      </c>
      <c r="J1208" s="251" t="s">
        <v>540</v>
      </c>
      <c r="K1208" s="251" t="s">
        <v>740</v>
      </c>
      <c r="L1208" s="251" t="s">
        <v>542</v>
      </c>
      <c r="M1208" s="251" t="s">
        <v>543</v>
      </c>
      <c r="N1208" s="251" t="s">
        <v>544</v>
      </c>
      <c r="O1208" s="251" t="s">
        <v>703</v>
      </c>
      <c r="P1208" s="251" t="s">
        <v>741</v>
      </c>
      <c r="Q1208" s="251" t="s">
        <v>709</v>
      </c>
      <c r="R1208" s="251">
        <v>440</v>
      </c>
      <c r="S1208" s="251" t="s">
        <v>780</v>
      </c>
      <c r="T1208" s="251" t="s">
        <v>781</v>
      </c>
      <c r="U1208" s="251" t="s">
        <v>645</v>
      </c>
      <c r="V1208" s="251" t="s">
        <v>38</v>
      </c>
      <c r="W1208" s="251" t="s">
        <v>550</v>
      </c>
      <c r="X1208" s="251" t="s">
        <v>551</v>
      </c>
      <c r="Y1208" s="251" t="s">
        <v>552</v>
      </c>
      <c r="Z1208" s="251" t="s">
        <v>564</v>
      </c>
      <c r="AA1208" s="251" t="s">
        <v>587</v>
      </c>
      <c r="AB1208" s="251" t="s">
        <v>723</v>
      </c>
      <c r="AC1208" s="251" t="s">
        <v>626</v>
      </c>
      <c r="AD1208" s="251" t="s">
        <v>749</v>
      </c>
      <c r="AE1208" s="255">
        <v>261</v>
      </c>
      <c r="AF1208" s="251" t="str">
        <f t="shared" si="61"/>
        <v>5.</v>
      </c>
      <c r="AG1208" s="251" t="str">
        <f t="shared" si="61"/>
        <v>2.</v>
      </c>
      <c r="AH1208" s="251" t="str">
        <f t="shared" si="61"/>
        <v>3.</v>
      </c>
      <c r="AI1208" s="251" t="str">
        <f t="shared" si="60"/>
        <v>1.</v>
      </c>
      <c r="AJ1208" s="251" t="str">
        <f t="shared" si="60"/>
        <v>6.</v>
      </c>
      <c r="AK1208" s="251" t="str">
        <f t="shared" si="60"/>
        <v>1.</v>
      </c>
      <c r="AL1208" s="251" t="str">
        <f t="shared" si="58"/>
        <v>4.</v>
      </c>
      <c r="AM1208" s="251" t="str">
        <f t="shared" si="57"/>
        <v>2.3.1.6.1.4.</v>
      </c>
    </row>
    <row r="1209" spans="1:39">
      <c r="A1209" s="251">
        <v>2022</v>
      </c>
      <c r="B1209" s="251" t="s">
        <v>533</v>
      </c>
      <c r="C1209" s="251" t="s">
        <v>534</v>
      </c>
      <c r="D1209" s="251" t="s">
        <v>535</v>
      </c>
      <c r="E1209" s="251" t="s">
        <v>536</v>
      </c>
      <c r="F1209" s="251" t="s">
        <v>491</v>
      </c>
      <c r="G1209" s="251" t="s">
        <v>537</v>
      </c>
      <c r="H1209" s="251" t="s">
        <v>538</v>
      </c>
      <c r="I1209" s="251" t="s">
        <v>739</v>
      </c>
      <c r="J1209" s="251" t="s">
        <v>540</v>
      </c>
      <c r="K1209" s="251" t="s">
        <v>740</v>
      </c>
      <c r="L1209" s="251" t="s">
        <v>542</v>
      </c>
      <c r="M1209" s="251" t="s">
        <v>543</v>
      </c>
      <c r="N1209" s="251" t="s">
        <v>544</v>
      </c>
      <c r="O1209" s="251" t="s">
        <v>703</v>
      </c>
      <c r="P1209" s="251" t="s">
        <v>741</v>
      </c>
      <c r="Q1209" s="251" t="s">
        <v>709</v>
      </c>
      <c r="R1209" s="251">
        <v>440</v>
      </c>
      <c r="S1209" s="251" t="s">
        <v>780</v>
      </c>
      <c r="T1209" s="251" t="s">
        <v>781</v>
      </c>
      <c r="U1209" s="251" t="s">
        <v>645</v>
      </c>
      <c r="V1209" s="251" t="s">
        <v>38</v>
      </c>
      <c r="W1209" s="251" t="s">
        <v>550</v>
      </c>
      <c r="X1209" s="251" t="s">
        <v>551</v>
      </c>
      <c r="Y1209" s="251" t="s">
        <v>552</v>
      </c>
      <c r="Z1209" s="251" t="s">
        <v>564</v>
      </c>
      <c r="AA1209" s="251" t="s">
        <v>587</v>
      </c>
      <c r="AB1209" s="251" t="s">
        <v>648</v>
      </c>
      <c r="AC1209" s="251" t="s">
        <v>649</v>
      </c>
      <c r="AD1209" s="251" t="s">
        <v>650</v>
      </c>
      <c r="AE1209" s="255">
        <v>120</v>
      </c>
      <c r="AF1209" s="251" t="str">
        <f t="shared" si="61"/>
        <v>5.</v>
      </c>
      <c r="AG1209" s="251" t="str">
        <f t="shared" si="61"/>
        <v>2.</v>
      </c>
      <c r="AH1209" s="251" t="str">
        <f t="shared" si="61"/>
        <v>3.</v>
      </c>
      <c r="AI1209" s="251" t="str">
        <f t="shared" si="60"/>
        <v>1.</v>
      </c>
      <c r="AJ1209" s="251" t="str">
        <f t="shared" si="60"/>
        <v>8.</v>
      </c>
      <c r="AK1209" s="251" t="str">
        <f t="shared" si="60"/>
        <v>2.</v>
      </c>
      <c r="AL1209" s="251" t="str">
        <f t="shared" si="58"/>
        <v>1.</v>
      </c>
      <c r="AM1209" s="251" t="str">
        <f t="shared" si="57"/>
        <v>2.3.1.8.2.1.</v>
      </c>
    </row>
    <row r="1210" spans="1:39">
      <c r="A1210" s="251">
        <v>2022</v>
      </c>
      <c r="B1210" s="251" t="s">
        <v>533</v>
      </c>
      <c r="C1210" s="251" t="s">
        <v>534</v>
      </c>
      <c r="D1210" s="251" t="s">
        <v>535</v>
      </c>
      <c r="E1210" s="251" t="s">
        <v>536</v>
      </c>
      <c r="F1210" s="251" t="s">
        <v>491</v>
      </c>
      <c r="G1210" s="251" t="s">
        <v>537</v>
      </c>
      <c r="H1210" s="251" t="s">
        <v>538</v>
      </c>
      <c r="I1210" s="251" t="s">
        <v>739</v>
      </c>
      <c r="J1210" s="251" t="s">
        <v>540</v>
      </c>
      <c r="K1210" s="251" t="s">
        <v>740</v>
      </c>
      <c r="L1210" s="251" t="s">
        <v>542</v>
      </c>
      <c r="M1210" s="251" t="s">
        <v>543</v>
      </c>
      <c r="N1210" s="251" t="s">
        <v>544</v>
      </c>
      <c r="O1210" s="251" t="s">
        <v>703</v>
      </c>
      <c r="P1210" s="251" t="s">
        <v>741</v>
      </c>
      <c r="Q1210" s="251" t="s">
        <v>709</v>
      </c>
      <c r="R1210" s="251">
        <v>440</v>
      </c>
      <c r="S1210" s="251" t="s">
        <v>780</v>
      </c>
      <c r="T1210" s="251" t="s">
        <v>781</v>
      </c>
      <c r="U1210" s="251" t="s">
        <v>645</v>
      </c>
      <c r="V1210" s="251" t="s">
        <v>38</v>
      </c>
      <c r="W1210" s="251" t="s">
        <v>550</v>
      </c>
      <c r="X1210" s="251" t="s">
        <v>551</v>
      </c>
      <c r="Y1210" s="251" t="s">
        <v>552</v>
      </c>
      <c r="Z1210" s="251" t="s">
        <v>564</v>
      </c>
      <c r="AA1210" s="251" t="s">
        <v>587</v>
      </c>
      <c r="AB1210" s="251" t="s">
        <v>591</v>
      </c>
      <c r="AC1210" s="251" t="s">
        <v>592</v>
      </c>
      <c r="AD1210" s="251" t="s">
        <v>593</v>
      </c>
      <c r="AE1210" s="255">
        <v>452</v>
      </c>
      <c r="AF1210" s="251" t="str">
        <f t="shared" si="61"/>
        <v>5.</v>
      </c>
      <c r="AG1210" s="251" t="str">
        <f t="shared" si="61"/>
        <v>2.</v>
      </c>
      <c r="AH1210" s="251" t="str">
        <f t="shared" si="61"/>
        <v>3.</v>
      </c>
      <c r="AI1210" s="251" t="str">
        <f t="shared" si="60"/>
        <v>1.</v>
      </c>
      <c r="AJ1210" s="251" t="str">
        <f t="shared" si="60"/>
        <v>99</v>
      </c>
      <c r="AK1210" s="251" t="str">
        <f t="shared" si="60"/>
        <v>1.</v>
      </c>
      <c r="AL1210" s="251" t="str">
        <f t="shared" si="58"/>
        <v>3.</v>
      </c>
      <c r="AM1210" s="251" t="str">
        <f t="shared" si="57"/>
        <v>2.3.1.991.3.</v>
      </c>
    </row>
    <row r="1211" spans="1:39">
      <c r="A1211" s="251">
        <v>2022</v>
      </c>
      <c r="B1211" s="251" t="s">
        <v>533</v>
      </c>
      <c r="C1211" s="251" t="s">
        <v>534</v>
      </c>
      <c r="D1211" s="251" t="s">
        <v>535</v>
      </c>
      <c r="E1211" s="251" t="s">
        <v>536</v>
      </c>
      <c r="F1211" s="251" t="s">
        <v>491</v>
      </c>
      <c r="G1211" s="251" t="s">
        <v>537</v>
      </c>
      <c r="H1211" s="251" t="s">
        <v>538</v>
      </c>
      <c r="I1211" s="251" t="s">
        <v>739</v>
      </c>
      <c r="J1211" s="251" t="s">
        <v>540</v>
      </c>
      <c r="K1211" s="251" t="s">
        <v>740</v>
      </c>
      <c r="L1211" s="251" t="s">
        <v>542</v>
      </c>
      <c r="M1211" s="251" t="s">
        <v>543</v>
      </c>
      <c r="N1211" s="251" t="s">
        <v>544</v>
      </c>
      <c r="O1211" s="251" t="s">
        <v>703</v>
      </c>
      <c r="P1211" s="251" t="s">
        <v>741</v>
      </c>
      <c r="Q1211" s="251" t="s">
        <v>709</v>
      </c>
      <c r="R1211" s="251">
        <v>440</v>
      </c>
      <c r="S1211" s="251" t="s">
        <v>780</v>
      </c>
      <c r="T1211" s="251" t="s">
        <v>781</v>
      </c>
      <c r="U1211" s="251" t="s">
        <v>645</v>
      </c>
      <c r="V1211" s="251" t="s">
        <v>38</v>
      </c>
      <c r="W1211" s="251" t="s">
        <v>550</v>
      </c>
      <c r="X1211" s="251" t="s">
        <v>551</v>
      </c>
      <c r="Y1211" s="251" t="s">
        <v>552</v>
      </c>
      <c r="Z1211" s="251" t="s">
        <v>564</v>
      </c>
      <c r="AA1211" s="251" t="s">
        <v>587</v>
      </c>
      <c r="AB1211" s="251" t="s">
        <v>591</v>
      </c>
      <c r="AC1211" s="251" t="s">
        <v>592</v>
      </c>
      <c r="AD1211" s="251" t="s">
        <v>628</v>
      </c>
      <c r="AE1211" s="255">
        <v>210</v>
      </c>
      <c r="AF1211" s="251" t="str">
        <f t="shared" si="61"/>
        <v>5.</v>
      </c>
      <c r="AG1211" s="251" t="str">
        <f t="shared" si="61"/>
        <v>2.</v>
      </c>
      <c r="AH1211" s="251" t="str">
        <f t="shared" si="61"/>
        <v>3.</v>
      </c>
      <c r="AI1211" s="251" t="str">
        <f t="shared" si="60"/>
        <v>1.</v>
      </c>
      <c r="AJ1211" s="251" t="str">
        <f t="shared" si="60"/>
        <v>99</v>
      </c>
      <c r="AK1211" s="251" t="str">
        <f t="shared" si="60"/>
        <v>1.</v>
      </c>
      <c r="AL1211" s="251" t="str">
        <f t="shared" si="58"/>
        <v>99</v>
      </c>
      <c r="AM1211" s="251" t="str">
        <f t="shared" si="57"/>
        <v>2.3.1.991.99</v>
      </c>
    </row>
    <row r="1212" spans="1:39">
      <c r="A1212" s="251">
        <v>2022</v>
      </c>
      <c r="B1212" s="251" t="s">
        <v>533</v>
      </c>
      <c r="C1212" s="251" t="s">
        <v>534</v>
      </c>
      <c r="D1212" s="251" t="s">
        <v>535</v>
      </c>
      <c r="E1212" s="251" t="s">
        <v>536</v>
      </c>
      <c r="F1212" s="251" t="s">
        <v>491</v>
      </c>
      <c r="G1212" s="251" t="s">
        <v>537</v>
      </c>
      <c r="H1212" s="251" t="s">
        <v>538</v>
      </c>
      <c r="I1212" s="251" t="s">
        <v>739</v>
      </c>
      <c r="J1212" s="251" t="s">
        <v>540</v>
      </c>
      <c r="K1212" s="251" t="s">
        <v>740</v>
      </c>
      <c r="L1212" s="251" t="s">
        <v>542</v>
      </c>
      <c r="M1212" s="251" t="s">
        <v>543</v>
      </c>
      <c r="N1212" s="251" t="s">
        <v>544</v>
      </c>
      <c r="O1212" s="251" t="s">
        <v>703</v>
      </c>
      <c r="P1212" s="251" t="s">
        <v>741</v>
      </c>
      <c r="Q1212" s="251" t="s">
        <v>709</v>
      </c>
      <c r="R1212" s="251">
        <v>440</v>
      </c>
      <c r="S1212" s="251" t="s">
        <v>780</v>
      </c>
      <c r="T1212" s="251" t="s">
        <v>781</v>
      </c>
      <c r="U1212" s="251" t="s">
        <v>645</v>
      </c>
      <c r="V1212" s="251" t="s">
        <v>38</v>
      </c>
      <c r="W1212" s="251" t="s">
        <v>550</v>
      </c>
      <c r="X1212" s="251" t="s">
        <v>551</v>
      </c>
      <c r="Y1212" s="251" t="s">
        <v>552</v>
      </c>
      <c r="Z1212" s="251" t="s">
        <v>564</v>
      </c>
      <c r="AA1212" s="251" t="s">
        <v>565</v>
      </c>
      <c r="AB1212" s="251" t="s">
        <v>594</v>
      </c>
      <c r="AC1212" s="251" t="s">
        <v>595</v>
      </c>
      <c r="AD1212" s="251" t="s">
        <v>596</v>
      </c>
      <c r="AE1212" s="255">
        <v>1152</v>
      </c>
      <c r="AF1212" s="251" t="str">
        <f t="shared" si="61"/>
        <v>5.</v>
      </c>
      <c r="AG1212" s="251" t="str">
        <f t="shared" si="61"/>
        <v>2.</v>
      </c>
      <c r="AH1212" s="251" t="str">
        <f t="shared" si="61"/>
        <v>3.</v>
      </c>
      <c r="AI1212" s="251" t="str">
        <f t="shared" si="60"/>
        <v>2.</v>
      </c>
      <c r="AJ1212" s="251" t="str">
        <f t="shared" si="60"/>
        <v>1.</v>
      </c>
      <c r="AK1212" s="251" t="str">
        <f t="shared" si="60"/>
        <v>2.</v>
      </c>
      <c r="AL1212" s="251" t="str">
        <f t="shared" si="58"/>
        <v>99</v>
      </c>
      <c r="AM1212" s="251" t="str">
        <f t="shared" si="57"/>
        <v>2.3.2.1.2.99</v>
      </c>
    </row>
    <row r="1213" spans="1:39">
      <c r="A1213" s="251">
        <v>2022</v>
      </c>
      <c r="B1213" s="251" t="s">
        <v>533</v>
      </c>
      <c r="C1213" s="251" t="s">
        <v>534</v>
      </c>
      <c r="D1213" s="251" t="s">
        <v>535</v>
      </c>
      <c r="E1213" s="251" t="s">
        <v>536</v>
      </c>
      <c r="F1213" s="251" t="s">
        <v>491</v>
      </c>
      <c r="G1213" s="251" t="s">
        <v>537</v>
      </c>
      <c r="H1213" s="251" t="s">
        <v>538</v>
      </c>
      <c r="I1213" s="251" t="s">
        <v>739</v>
      </c>
      <c r="J1213" s="251" t="s">
        <v>540</v>
      </c>
      <c r="K1213" s="251" t="s">
        <v>740</v>
      </c>
      <c r="L1213" s="251" t="s">
        <v>542</v>
      </c>
      <c r="M1213" s="251" t="s">
        <v>543</v>
      </c>
      <c r="N1213" s="251" t="s">
        <v>544</v>
      </c>
      <c r="O1213" s="251" t="s">
        <v>703</v>
      </c>
      <c r="P1213" s="251" t="s">
        <v>741</v>
      </c>
      <c r="Q1213" s="251" t="s">
        <v>709</v>
      </c>
      <c r="R1213" s="251">
        <v>440</v>
      </c>
      <c r="S1213" s="251" t="s">
        <v>780</v>
      </c>
      <c r="T1213" s="251" t="s">
        <v>781</v>
      </c>
      <c r="U1213" s="251" t="s">
        <v>645</v>
      </c>
      <c r="V1213" s="251" t="s">
        <v>38</v>
      </c>
      <c r="W1213" s="251" t="s">
        <v>550</v>
      </c>
      <c r="X1213" s="251" t="s">
        <v>551</v>
      </c>
      <c r="Y1213" s="251" t="s">
        <v>552</v>
      </c>
      <c r="Z1213" s="251" t="s">
        <v>564</v>
      </c>
      <c r="AA1213" s="251" t="s">
        <v>565</v>
      </c>
      <c r="AB1213" s="251" t="s">
        <v>566</v>
      </c>
      <c r="AC1213" s="251" t="s">
        <v>567</v>
      </c>
      <c r="AD1213" s="251" t="s">
        <v>568</v>
      </c>
      <c r="AE1213" s="255">
        <v>6000</v>
      </c>
      <c r="AF1213" s="251" t="str">
        <f t="shared" si="61"/>
        <v>5.</v>
      </c>
      <c r="AG1213" s="251" t="str">
        <f t="shared" si="61"/>
        <v>2.</v>
      </c>
      <c r="AH1213" s="251" t="str">
        <f t="shared" si="61"/>
        <v>3.</v>
      </c>
      <c r="AI1213" s="251" t="str">
        <f t="shared" si="60"/>
        <v>2.</v>
      </c>
      <c r="AJ1213" s="251" t="str">
        <f t="shared" si="60"/>
        <v>2.</v>
      </c>
      <c r="AK1213" s="251" t="str">
        <f t="shared" si="60"/>
        <v>3.</v>
      </c>
      <c r="AL1213" s="251" t="str">
        <f t="shared" si="58"/>
        <v>1.</v>
      </c>
      <c r="AM1213" s="251" t="str">
        <f t="shared" si="57"/>
        <v>2.3.2.2.3.1.</v>
      </c>
    </row>
    <row r="1214" spans="1:39">
      <c r="A1214" s="251">
        <v>2022</v>
      </c>
      <c r="B1214" s="251" t="s">
        <v>533</v>
      </c>
      <c r="C1214" s="251" t="s">
        <v>534</v>
      </c>
      <c r="D1214" s="251" t="s">
        <v>535</v>
      </c>
      <c r="E1214" s="251" t="s">
        <v>536</v>
      </c>
      <c r="F1214" s="251" t="s">
        <v>491</v>
      </c>
      <c r="G1214" s="251" t="s">
        <v>537</v>
      </c>
      <c r="H1214" s="251" t="s">
        <v>538</v>
      </c>
      <c r="I1214" s="251" t="s">
        <v>739</v>
      </c>
      <c r="J1214" s="251" t="s">
        <v>540</v>
      </c>
      <c r="K1214" s="251" t="s">
        <v>740</v>
      </c>
      <c r="L1214" s="251" t="s">
        <v>542</v>
      </c>
      <c r="M1214" s="251" t="s">
        <v>543</v>
      </c>
      <c r="N1214" s="251" t="s">
        <v>544</v>
      </c>
      <c r="O1214" s="251" t="s">
        <v>703</v>
      </c>
      <c r="P1214" s="251" t="s">
        <v>741</v>
      </c>
      <c r="Q1214" s="251" t="s">
        <v>709</v>
      </c>
      <c r="R1214" s="251">
        <v>440</v>
      </c>
      <c r="S1214" s="251" t="s">
        <v>780</v>
      </c>
      <c r="T1214" s="251" t="s">
        <v>781</v>
      </c>
      <c r="U1214" s="251" t="s">
        <v>645</v>
      </c>
      <c r="V1214" s="251" t="s">
        <v>38</v>
      </c>
      <c r="W1214" s="251" t="s">
        <v>550</v>
      </c>
      <c r="X1214" s="251" t="s">
        <v>551</v>
      </c>
      <c r="Y1214" s="251" t="s">
        <v>552</v>
      </c>
      <c r="Z1214" s="251" t="s">
        <v>564</v>
      </c>
      <c r="AA1214" s="251" t="s">
        <v>565</v>
      </c>
      <c r="AB1214" s="251" t="s">
        <v>604</v>
      </c>
      <c r="AC1214" s="251" t="s">
        <v>750</v>
      </c>
      <c r="AD1214" s="251" t="s">
        <v>751</v>
      </c>
      <c r="AE1214" s="255">
        <v>800</v>
      </c>
      <c r="AF1214" s="251" t="str">
        <f t="shared" si="61"/>
        <v>5.</v>
      </c>
      <c r="AG1214" s="251" t="str">
        <f t="shared" si="61"/>
        <v>2.</v>
      </c>
      <c r="AH1214" s="251" t="str">
        <f t="shared" si="61"/>
        <v>3.</v>
      </c>
      <c r="AI1214" s="251" t="str">
        <f t="shared" si="60"/>
        <v>2.</v>
      </c>
      <c r="AJ1214" s="251" t="str">
        <f t="shared" si="60"/>
        <v>4.</v>
      </c>
      <c r="AK1214" s="251" t="str">
        <f t="shared" si="60"/>
        <v>2.</v>
      </c>
      <c r="AL1214" s="251" t="str">
        <f t="shared" si="58"/>
        <v>1.</v>
      </c>
      <c r="AM1214" s="251" t="str">
        <f t="shared" si="57"/>
        <v>2.3.2.4.2.1.</v>
      </c>
    </row>
    <row r="1215" spans="1:39">
      <c r="A1215" s="251">
        <v>2022</v>
      </c>
      <c r="B1215" s="251" t="s">
        <v>533</v>
      </c>
      <c r="C1215" s="251" t="s">
        <v>534</v>
      </c>
      <c r="D1215" s="251" t="s">
        <v>535</v>
      </c>
      <c r="E1215" s="251" t="s">
        <v>536</v>
      </c>
      <c r="F1215" s="251" t="s">
        <v>491</v>
      </c>
      <c r="G1215" s="251" t="s">
        <v>537</v>
      </c>
      <c r="H1215" s="251" t="s">
        <v>538</v>
      </c>
      <c r="I1215" s="251" t="s">
        <v>739</v>
      </c>
      <c r="J1215" s="251" t="s">
        <v>540</v>
      </c>
      <c r="K1215" s="251" t="s">
        <v>740</v>
      </c>
      <c r="L1215" s="251" t="s">
        <v>542</v>
      </c>
      <c r="M1215" s="251" t="s">
        <v>543</v>
      </c>
      <c r="N1215" s="251" t="s">
        <v>544</v>
      </c>
      <c r="O1215" s="251" t="s">
        <v>703</v>
      </c>
      <c r="P1215" s="251" t="s">
        <v>741</v>
      </c>
      <c r="Q1215" s="251" t="s">
        <v>709</v>
      </c>
      <c r="R1215" s="251">
        <v>440</v>
      </c>
      <c r="S1215" s="251" t="s">
        <v>780</v>
      </c>
      <c r="T1215" s="251" t="s">
        <v>781</v>
      </c>
      <c r="U1215" s="251" t="s">
        <v>645</v>
      </c>
      <c r="V1215" s="251" t="s">
        <v>38</v>
      </c>
      <c r="W1215" s="251" t="s">
        <v>550</v>
      </c>
      <c r="X1215" s="251" t="s">
        <v>551</v>
      </c>
      <c r="Y1215" s="251" t="s">
        <v>552</v>
      </c>
      <c r="Z1215" s="251" t="s">
        <v>564</v>
      </c>
      <c r="AA1215" s="251" t="s">
        <v>565</v>
      </c>
      <c r="AB1215" s="251" t="s">
        <v>604</v>
      </c>
      <c r="AC1215" s="251" t="s">
        <v>752</v>
      </c>
      <c r="AD1215" s="251" t="s">
        <v>753</v>
      </c>
      <c r="AE1215" s="255">
        <v>600</v>
      </c>
      <c r="AF1215" s="251" t="str">
        <f t="shared" si="61"/>
        <v>5.</v>
      </c>
      <c r="AG1215" s="251" t="str">
        <f t="shared" si="61"/>
        <v>2.</v>
      </c>
      <c r="AH1215" s="251" t="str">
        <f t="shared" si="61"/>
        <v>3.</v>
      </c>
      <c r="AI1215" s="251" t="str">
        <f t="shared" si="60"/>
        <v>2.</v>
      </c>
      <c r="AJ1215" s="251" t="str">
        <f t="shared" si="60"/>
        <v>4.</v>
      </c>
      <c r="AK1215" s="251" t="str">
        <f t="shared" si="60"/>
        <v>6.</v>
      </c>
      <c r="AL1215" s="251" t="str">
        <f t="shared" si="58"/>
        <v>1.</v>
      </c>
      <c r="AM1215" s="251" t="str">
        <f t="shared" si="57"/>
        <v>2.3.2.4.6.1.</v>
      </c>
    </row>
    <row r="1216" spans="1:39">
      <c r="A1216" s="251">
        <v>2022</v>
      </c>
      <c r="B1216" s="251" t="s">
        <v>533</v>
      </c>
      <c r="C1216" s="251" t="s">
        <v>534</v>
      </c>
      <c r="D1216" s="251" t="s">
        <v>535</v>
      </c>
      <c r="E1216" s="251" t="s">
        <v>536</v>
      </c>
      <c r="F1216" s="251" t="s">
        <v>491</v>
      </c>
      <c r="G1216" s="251" t="s">
        <v>537</v>
      </c>
      <c r="H1216" s="251" t="s">
        <v>538</v>
      </c>
      <c r="I1216" s="251" t="s">
        <v>739</v>
      </c>
      <c r="J1216" s="251" t="s">
        <v>540</v>
      </c>
      <c r="K1216" s="251" t="s">
        <v>740</v>
      </c>
      <c r="L1216" s="251" t="s">
        <v>542</v>
      </c>
      <c r="M1216" s="251" t="s">
        <v>543</v>
      </c>
      <c r="N1216" s="251" t="s">
        <v>544</v>
      </c>
      <c r="O1216" s="251" t="s">
        <v>703</v>
      </c>
      <c r="P1216" s="251" t="s">
        <v>741</v>
      </c>
      <c r="Q1216" s="251" t="s">
        <v>709</v>
      </c>
      <c r="R1216" s="251">
        <v>440</v>
      </c>
      <c r="S1216" s="251" t="s">
        <v>780</v>
      </c>
      <c r="T1216" s="251" t="s">
        <v>781</v>
      </c>
      <c r="U1216" s="251" t="s">
        <v>645</v>
      </c>
      <c r="V1216" s="251" t="s">
        <v>38</v>
      </c>
      <c r="W1216" s="251" t="s">
        <v>550</v>
      </c>
      <c r="X1216" s="251" t="s">
        <v>551</v>
      </c>
      <c r="Y1216" s="251" t="s">
        <v>552</v>
      </c>
      <c r="Z1216" s="251" t="s">
        <v>564</v>
      </c>
      <c r="AA1216" s="251" t="s">
        <v>565</v>
      </c>
      <c r="AB1216" s="251" t="s">
        <v>575</v>
      </c>
      <c r="AC1216" s="251" t="s">
        <v>576</v>
      </c>
      <c r="AD1216" s="251" t="s">
        <v>577</v>
      </c>
      <c r="AE1216" s="255">
        <v>1070</v>
      </c>
      <c r="AF1216" s="251" t="str">
        <f t="shared" si="61"/>
        <v>5.</v>
      </c>
      <c r="AG1216" s="251" t="str">
        <f t="shared" si="61"/>
        <v>2.</v>
      </c>
      <c r="AH1216" s="251" t="str">
        <f t="shared" si="61"/>
        <v>3.</v>
      </c>
      <c r="AI1216" s="251" t="str">
        <f t="shared" si="60"/>
        <v>2.</v>
      </c>
      <c r="AJ1216" s="251" t="str">
        <f t="shared" si="60"/>
        <v>6.</v>
      </c>
      <c r="AK1216" s="251" t="str">
        <f t="shared" si="60"/>
        <v>3.</v>
      </c>
      <c r="AL1216" s="251" t="str">
        <f t="shared" si="58"/>
        <v>4.</v>
      </c>
      <c r="AM1216" s="251" t="str">
        <f t="shared" si="57"/>
        <v>2.3.2.6.3.4.</v>
      </c>
    </row>
    <row r="1217" spans="1:39">
      <c r="A1217" s="251">
        <v>2022</v>
      </c>
      <c r="B1217" s="251" t="s">
        <v>533</v>
      </c>
      <c r="C1217" s="251" t="s">
        <v>534</v>
      </c>
      <c r="D1217" s="251" t="s">
        <v>535</v>
      </c>
      <c r="E1217" s="251" t="s">
        <v>536</v>
      </c>
      <c r="F1217" s="251" t="s">
        <v>491</v>
      </c>
      <c r="G1217" s="251" t="s">
        <v>537</v>
      </c>
      <c r="H1217" s="251" t="s">
        <v>538</v>
      </c>
      <c r="I1217" s="251" t="s">
        <v>739</v>
      </c>
      <c r="J1217" s="251" t="s">
        <v>540</v>
      </c>
      <c r="K1217" s="251" t="s">
        <v>740</v>
      </c>
      <c r="L1217" s="251" t="s">
        <v>542</v>
      </c>
      <c r="M1217" s="251" t="s">
        <v>543</v>
      </c>
      <c r="N1217" s="251" t="s">
        <v>544</v>
      </c>
      <c r="O1217" s="251" t="s">
        <v>703</v>
      </c>
      <c r="P1217" s="251" t="s">
        <v>741</v>
      </c>
      <c r="Q1217" s="251" t="s">
        <v>709</v>
      </c>
      <c r="R1217" s="251">
        <v>440</v>
      </c>
      <c r="S1217" s="251" t="s">
        <v>780</v>
      </c>
      <c r="T1217" s="251" t="s">
        <v>781</v>
      </c>
      <c r="U1217" s="251" t="s">
        <v>645</v>
      </c>
      <c r="V1217" s="251" t="s">
        <v>38</v>
      </c>
      <c r="W1217" s="251" t="s">
        <v>550</v>
      </c>
      <c r="X1217" s="251" t="s">
        <v>551</v>
      </c>
      <c r="Y1217" s="251" t="s">
        <v>552</v>
      </c>
      <c r="Z1217" s="251" t="s">
        <v>564</v>
      </c>
      <c r="AA1217" s="251" t="s">
        <v>565</v>
      </c>
      <c r="AB1217" s="251" t="s">
        <v>578</v>
      </c>
      <c r="AC1217" s="251" t="s">
        <v>579</v>
      </c>
      <c r="AD1217" s="251" t="s">
        <v>754</v>
      </c>
      <c r="AE1217" s="255">
        <v>360</v>
      </c>
      <c r="AF1217" s="251" t="str">
        <f t="shared" si="61"/>
        <v>5.</v>
      </c>
      <c r="AG1217" s="251" t="str">
        <f t="shared" si="61"/>
        <v>2.</v>
      </c>
      <c r="AH1217" s="251" t="str">
        <f t="shared" si="61"/>
        <v>3.</v>
      </c>
      <c r="AI1217" s="251" t="str">
        <f t="shared" si="60"/>
        <v>2.</v>
      </c>
      <c r="AJ1217" s="251" t="str">
        <f t="shared" si="60"/>
        <v>7.</v>
      </c>
      <c r="AK1217" s="251" t="str">
        <f t="shared" si="60"/>
        <v>11</v>
      </c>
      <c r="AL1217" s="251" t="str">
        <f t="shared" si="58"/>
        <v>2.</v>
      </c>
      <c r="AM1217" s="251" t="str">
        <f t="shared" si="57"/>
        <v>2.3.2.7.112.</v>
      </c>
    </row>
    <row r="1218" spans="1:39">
      <c r="A1218" s="251">
        <v>2022</v>
      </c>
      <c r="B1218" s="251" t="s">
        <v>533</v>
      </c>
      <c r="C1218" s="251" t="s">
        <v>534</v>
      </c>
      <c r="D1218" s="251" t="s">
        <v>535</v>
      </c>
      <c r="E1218" s="251" t="s">
        <v>536</v>
      </c>
      <c r="F1218" s="251" t="s">
        <v>491</v>
      </c>
      <c r="G1218" s="251" t="s">
        <v>537</v>
      </c>
      <c r="H1218" s="251" t="s">
        <v>538</v>
      </c>
      <c r="I1218" s="251" t="s">
        <v>739</v>
      </c>
      <c r="J1218" s="251" t="s">
        <v>540</v>
      </c>
      <c r="K1218" s="251" t="s">
        <v>740</v>
      </c>
      <c r="L1218" s="251" t="s">
        <v>542</v>
      </c>
      <c r="M1218" s="251" t="s">
        <v>543</v>
      </c>
      <c r="N1218" s="251" t="s">
        <v>544</v>
      </c>
      <c r="O1218" s="251" t="s">
        <v>703</v>
      </c>
      <c r="P1218" s="251" t="s">
        <v>741</v>
      </c>
      <c r="Q1218" s="251" t="s">
        <v>709</v>
      </c>
      <c r="R1218" s="251">
        <v>440</v>
      </c>
      <c r="S1218" s="251" t="s">
        <v>780</v>
      </c>
      <c r="T1218" s="251" t="s">
        <v>781</v>
      </c>
      <c r="U1218" s="251" t="s">
        <v>645</v>
      </c>
      <c r="V1218" s="251" t="s">
        <v>38</v>
      </c>
      <c r="W1218" s="251" t="s">
        <v>550</v>
      </c>
      <c r="X1218" s="251" t="s">
        <v>551</v>
      </c>
      <c r="Y1218" s="251" t="s">
        <v>552</v>
      </c>
      <c r="Z1218" s="251" t="s">
        <v>564</v>
      </c>
      <c r="AA1218" s="251" t="s">
        <v>565</v>
      </c>
      <c r="AB1218" s="251" t="s">
        <v>578</v>
      </c>
      <c r="AC1218" s="251" t="s">
        <v>579</v>
      </c>
      <c r="AD1218" s="251" t="s">
        <v>580</v>
      </c>
      <c r="AE1218" s="255">
        <v>3200</v>
      </c>
      <c r="AF1218" s="251" t="str">
        <f t="shared" si="61"/>
        <v>5.</v>
      </c>
      <c r="AG1218" s="251" t="str">
        <f t="shared" si="61"/>
        <v>2.</v>
      </c>
      <c r="AH1218" s="251" t="str">
        <f t="shared" si="61"/>
        <v>3.</v>
      </c>
      <c r="AI1218" s="251" t="str">
        <f t="shared" si="60"/>
        <v>2.</v>
      </c>
      <c r="AJ1218" s="251" t="str">
        <f t="shared" si="60"/>
        <v>7.</v>
      </c>
      <c r="AK1218" s="251" t="str">
        <f t="shared" si="60"/>
        <v>11</v>
      </c>
      <c r="AL1218" s="251" t="str">
        <f t="shared" si="58"/>
        <v>99</v>
      </c>
      <c r="AM1218" s="251" t="str">
        <f t="shared" si="57"/>
        <v>2.3.2.7.1199</v>
      </c>
    </row>
    <row r="1219" spans="1:39">
      <c r="A1219" s="251">
        <v>2022</v>
      </c>
      <c r="B1219" s="251" t="s">
        <v>533</v>
      </c>
      <c r="C1219" s="251" t="s">
        <v>534</v>
      </c>
      <c r="D1219" s="251" t="s">
        <v>535</v>
      </c>
      <c r="E1219" s="251" t="s">
        <v>536</v>
      </c>
      <c r="F1219" s="251" t="s">
        <v>491</v>
      </c>
      <c r="G1219" s="251" t="s">
        <v>537</v>
      </c>
      <c r="H1219" s="251" t="s">
        <v>538</v>
      </c>
      <c r="I1219" s="251" t="s">
        <v>739</v>
      </c>
      <c r="J1219" s="251" t="s">
        <v>540</v>
      </c>
      <c r="K1219" s="251" t="s">
        <v>740</v>
      </c>
      <c r="L1219" s="251" t="s">
        <v>542</v>
      </c>
      <c r="M1219" s="251" t="s">
        <v>543</v>
      </c>
      <c r="N1219" s="251" t="s">
        <v>544</v>
      </c>
      <c r="O1219" s="251" t="s">
        <v>703</v>
      </c>
      <c r="P1219" s="251" t="s">
        <v>741</v>
      </c>
      <c r="Q1219" s="251" t="s">
        <v>709</v>
      </c>
      <c r="R1219" s="251">
        <v>440</v>
      </c>
      <c r="S1219" s="251" t="s">
        <v>780</v>
      </c>
      <c r="T1219" s="251" t="s">
        <v>781</v>
      </c>
      <c r="U1219" s="251" t="s">
        <v>645</v>
      </c>
      <c r="V1219" s="251" t="s">
        <v>38</v>
      </c>
      <c r="W1219" s="251" t="s">
        <v>550</v>
      </c>
      <c r="X1219" s="251" t="s">
        <v>551</v>
      </c>
      <c r="Y1219" s="251" t="s">
        <v>552</v>
      </c>
      <c r="Z1219" s="251" t="s">
        <v>564</v>
      </c>
      <c r="AA1219" s="251" t="s">
        <v>565</v>
      </c>
      <c r="AB1219" s="251" t="s">
        <v>613</v>
      </c>
      <c r="AC1219" s="251" t="s">
        <v>614</v>
      </c>
      <c r="AD1219" s="251" t="s">
        <v>614</v>
      </c>
      <c r="AE1219" s="255">
        <v>24300</v>
      </c>
      <c r="AF1219" s="251" t="str">
        <f t="shared" si="61"/>
        <v>5.</v>
      </c>
      <c r="AG1219" s="251" t="str">
        <f t="shared" si="61"/>
        <v>2.</v>
      </c>
      <c r="AH1219" s="251" t="str">
        <f t="shared" si="61"/>
        <v>3.</v>
      </c>
      <c r="AI1219" s="251" t="str">
        <f t="shared" si="60"/>
        <v>2.</v>
      </c>
      <c r="AJ1219" s="251" t="str">
        <f t="shared" si="60"/>
        <v>8.</v>
      </c>
      <c r="AK1219" s="251" t="str">
        <f t="shared" si="60"/>
        <v>1.</v>
      </c>
      <c r="AL1219" s="251" t="str">
        <f t="shared" si="58"/>
        <v>1.</v>
      </c>
      <c r="AM1219" s="251" t="str">
        <f t="shared" ref="AM1219:AM1282" si="62">CONCATENATE(AG1219,AH1219,AI1219,AJ1219,AK1219,AL1219)</f>
        <v>2.3.2.8.1.1.</v>
      </c>
    </row>
    <row r="1220" spans="1:39">
      <c r="A1220" s="251">
        <v>2022</v>
      </c>
      <c r="B1220" s="251" t="s">
        <v>533</v>
      </c>
      <c r="C1220" s="251" t="s">
        <v>534</v>
      </c>
      <c r="D1220" s="251" t="s">
        <v>535</v>
      </c>
      <c r="E1220" s="251" t="s">
        <v>536</v>
      </c>
      <c r="F1220" s="251" t="s">
        <v>491</v>
      </c>
      <c r="G1220" s="251" t="s">
        <v>537</v>
      </c>
      <c r="H1220" s="251" t="s">
        <v>538</v>
      </c>
      <c r="I1220" s="251" t="s">
        <v>739</v>
      </c>
      <c r="J1220" s="251" t="s">
        <v>540</v>
      </c>
      <c r="K1220" s="251" t="s">
        <v>740</v>
      </c>
      <c r="L1220" s="251" t="s">
        <v>542</v>
      </c>
      <c r="M1220" s="251" t="s">
        <v>543</v>
      </c>
      <c r="N1220" s="251" t="s">
        <v>544</v>
      </c>
      <c r="O1220" s="251" t="s">
        <v>703</v>
      </c>
      <c r="P1220" s="251" t="s">
        <v>741</v>
      </c>
      <c r="Q1220" s="251" t="s">
        <v>709</v>
      </c>
      <c r="R1220" s="251">
        <v>440</v>
      </c>
      <c r="S1220" s="251" t="s">
        <v>780</v>
      </c>
      <c r="T1220" s="251" t="s">
        <v>781</v>
      </c>
      <c r="U1220" s="251" t="s">
        <v>645</v>
      </c>
      <c r="V1220" s="251" t="s">
        <v>38</v>
      </c>
      <c r="W1220" s="251" t="s">
        <v>550</v>
      </c>
      <c r="X1220" s="251" t="s">
        <v>551</v>
      </c>
      <c r="Y1220" s="251" t="s">
        <v>552</v>
      </c>
      <c r="Z1220" s="251" t="s">
        <v>564</v>
      </c>
      <c r="AA1220" s="251" t="s">
        <v>565</v>
      </c>
      <c r="AB1220" s="251" t="s">
        <v>613</v>
      </c>
      <c r="AC1220" s="251" t="s">
        <v>614</v>
      </c>
      <c r="AD1220" s="251" t="s">
        <v>615</v>
      </c>
      <c r="AE1220" s="255">
        <v>2951</v>
      </c>
      <c r="AF1220" s="251" t="str">
        <f t="shared" si="61"/>
        <v>5.</v>
      </c>
      <c r="AG1220" s="251" t="str">
        <f t="shared" si="61"/>
        <v>2.</v>
      </c>
      <c r="AH1220" s="251" t="str">
        <f t="shared" si="61"/>
        <v>3.</v>
      </c>
      <c r="AI1220" s="251" t="str">
        <f t="shared" si="60"/>
        <v>2.</v>
      </c>
      <c r="AJ1220" s="251" t="str">
        <f t="shared" si="60"/>
        <v>8.</v>
      </c>
      <c r="AK1220" s="251" t="str">
        <f t="shared" si="60"/>
        <v>1.</v>
      </c>
      <c r="AL1220" s="251" t="str">
        <f t="shared" si="58"/>
        <v>2.</v>
      </c>
      <c r="AM1220" s="251" t="str">
        <f t="shared" si="62"/>
        <v>2.3.2.8.1.2.</v>
      </c>
    </row>
    <row r="1221" spans="1:39">
      <c r="A1221" s="251">
        <v>2022</v>
      </c>
      <c r="B1221" s="251" t="s">
        <v>533</v>
      </c>
      <c r="C1221" s="251" t="s">
        <v>534</v>
      </c>
      <c r="D1221" s="251" t="s">
        <v>535</v>
      </c>
      <c r="E1221" s="251" t="s">
        <v>536</v>
      </c>
      <c r="F1221" s="251" t="s">
        <v>491</v>
      </c>
      <c r="G1221" s="251" t="s">
        <v>537</v>
      </c>
      <c r="H1221" s="251" t="s">
        <v>538</v>
      </c>
      <c r="I1221" s="251" t="s">
        <v>739</v>
      </c>
      <c r="J1221" s="251" t="s">
        <v>540</v>
      </c>
      <c r="K1221" s="251" t="s">
        <v>740</v>
      </c>
      <c r="L1221" s="251" t="s">
        <v>542</v>
      </c>
      <c r="M1221" s="251" t="s">
        <v>543</v>
      </c>
      <c r="N1221" s="251" t="s">
        <v>544</v>
      </c>
      <c r="O1221" s="251" t="s">
        <v>727</v>
      </c>
      <c r="P1221" s="251" t="s">
        <v>741</v>
      </c>
      <c r="Q1221" s="251" t="s">
        <v>709</v>
      </c>
      <c r="R1221" s="251">
        <v>1600</v>
      </c>
      <c r="S1221" s="251" t="s">
        <v>782</v>
      </c>
      <c r="T1221" s="251" t="s">
        <v>783</v>
      </c>
      <c r="U1221" s="251" t="s">
        <v>645</v>
      </c>
      <c r="V1221" s="251" t="s">
        <v>38</v>
      </c>
      <c r="W1221" s="251" t="s">
        <v>550</v>
      </c>
      <c r="X1221" s="251" t="s">
        <v>551</v>
      </c>
      <c r="Y1221" s="251" t="s">
        <v>552</v>
      </c>
      <c r="Z1221" s="251" t="s">
        <v>564</v>
      </c>
      <c r="AA1221" s="251" t="s">
        <v>587</v>
      </c>
      <c r="AB1221" s="251" t="s">
        <v>633</v>
      </c>
      <c r="AC1221" s="251" t="s">
        <v>633</v>
      </c>
      <c r="AD1221" s="251" t="s">
        <v>634</v>
      </c>
      <c r="AE1221" s="255">
        <v>1880</v>
      </c>
      <c r="AF1221" s="251" t="str">
        <f t="shared" si="61"/>
        <v>5.</v>
      </c>
      <c r="AG1221" s="251" t="str">
        <f t="shared" si="61"/>
        <v>2.</v>
      </c>
      <c r="AH1221" s="251" t="str">
        <f t="shared" si="61"/>
        <v>3.</v>
      </c>
      <c r="AI1221" s="251" t="str">
        <f t="shared" si="60"/>
        <v>1.</v>
      </c>
      <c r="AJ1221" s="251" t="str">
        <f t="shared" si="60"/>
        <v>1.</v>
      </c>
      <c r="AK1221" s="251" t="str">
        <f t="shared" si="60"/>
        <v>1.</v>
      </c>
      <c r="AL1221" s="251" t="str">
        <f t="shared" si="60"/>
        <v>1.</v>
      </c>
      <c r="AM1221" s="251" t="str">
        <f t="shared" si="62"/>
        <v>2.3.1.1.1.1.</v>
      </c>
    </row>
    <row r="1222" spans="1:39">
      <c r="A1222" s="251">
        <v>2022</v>
      </c>
      <c r="B1222" s="251" t="s">
        <v>533</v>
      </c>
      <c r="C1222" s="251" t="s">
        <v>534</v>
      </c>
      <c r="D1222" s="251" t="s">
        <v>535</v>
      </c>
      <c r="E1222" s="251" t="s">
        <v>536</v>
      </c>
      <c r="F1222" s="251" t="s">
        <v>491</v>
      </c>
      <c r="G1222" s="251" t="s">
        <v>537</v>
      </c>
      <c r="H1222" s="251" t="s">
        <v>538</v>
      </c>
      <c r="I1222" s="251" t="s">
        <v>739</v>
      </c>
      <c r="J1222" s="251" t="s">
        <v>540</v>
      </c>
      <c r="K1222" s="251" t="s">
        <v>740</v>
      </c>
      <c r="L1222" s="251" t="s">
        <v>542</v>
      </c>
      <c r="M1222" s="251" t="s">
        <v>543</v>
      </c>
      <c r="N1222" s="251" t="s">
        <v>544</v>
      </c>
      <c r="O1222" s="251" t="s">
        <v>727</v>
      </c>
      <c r="P1222" s="251" t="s">
        <v>741</v>
      </c>
      <c r="Q1222" s="251" t="s">
        <v>709</v>
      </c>
      <c r="R1222" s="251">
        <v>1600</v>
      </c>
      <c r="S1222" s="251" t="s">
        <v>782</v>
      </c>
      <c r="T1222" s="251" t="s">
        <v>783</v>
      </c>
      <c r="U1222" s="251" t="s">
        <v>645</v>
      </c>
      <c r="V1222" s="251" t="s">
        <v>38</v>
      </c>
      <c r="W1222" s="251" t="s">
        <v>550</v>
      </c>
      <c r="X1222" s="251" t="s">
        <v>551</v>
      </c>
      <c r="Y1222" s="251" t="s">
        <v>552</v>
      </c>
      <c r="Z1222" s="251" t="s">
        <v>564</v>
      </c>
      <c r="AA1222" s="251" t="s">
        <v>587</v>
      </c>
      <c r="AB1222" s="251" t="s">
        <v>715</v>
      </c>
      <c r="AC1222" s="251" t="s">
        <v>716</v>
      </c>
      <c r="AD1222" s="251" t="s">
        <v>742</v>
      </c>
      <c r="AE1222" s="255">
        <v>800</v>
      </c>
      <c r="AF1222" s="251" t="str">
        <f t="shared" si="61"/>
        <v>5.</v>
      </c>
      <c r="AG1222" s="251" t="str">
        <f t="shared" si="61"/>
        <v>2.</v>
      </c>
      <c r="AH1222" s="251" t="str">
        <f t="shared" si="61"/>
        <v>3.</v>
      </c>
      <c r="AI1222" s="251" t="str">
        <f t="shared" si="60"/>
        <v>1.</v>
      </c>
      <c r="AJ1222" s="251" t="str">
        <f t="shared" si="60"/>
        <v>11</v>
      </c>
      <c r="AK1222" s="251" t="str">
        <f t="shared" si="60"/>
        <v>1.</v>
      </c>
      <c r="AL1222" s="251" t="str">
        <f t="shared" si="60"/>
        <v>1.</v>
      </c>
      <c r="AM1222" s="251" t="str">
        <f t="shared" si="62"/>
        <v>2.3.1.111.1.</v>
      </c>
    </row>
    <row r="1223" spans="1:39">
      <c r="A1223" s="251">
        <v>2022</v>
      </c>
      <c r="B1223" s="251" t="s">
        <v>533</v>
      </c>
      <c r="C1223" s="251" t="s">
        <v>534</v>
      </c>
      <c r="D1223" s="251" t="s">
        <v>535</v>
      </c>
      <c r="E1223" s="251" t="s">
        <v>536</v>
      </c>
      <c r="F1223" s="251" t="s">
        <v>491</v>
      </c>
      <c r="G1223" s="251" t="s">
        <v>537</v>
      </c>
      <c r="H1223" s="251" t="s">
        <v>538</v>
      </c>
      <c r="I1223" s="251" t="s">
        <v>739</v>
      </c>
      <c r="J1223" s="251" t="s">
        <v>540</v>
      </c>
      <c r="K1223" s="251" t="s">
        <v>740</v>
      </c>
      <c r="L1223" s="251" t="s">
        <v>542</v>
      </c>
      <c r="M1223" s="251" t="s">
        <v>543</v>
      </c>
      <c r="N1223" s="251" t="s">
        <v>544</v>
      </c>
      <c r="O1223" s="251" t="s">
        <v>727</v>
      </c>
      <c r="P1223" s="251" t="s">
        <v>741</v>
      </c>
      <c r="Q1223" s="251" t="s">
        <v>709</v>
      </c>
      <c r="R1223" s="251">
        <v>1600</v>
      </c>
      <c r="S1223" s="251" t="s">
        <v>782</v>
      </c>
      <c r="T1223" s="251" t="s">
        <v>783</v>
      </c>
      <c r="U1223" s="251" t="s">
        <v>645</v>
      </c>
      <c r="V1223" s="251" t="s">
        <v>38</v>
      </c>
      <c r="W1223" s="251" t="s">
        <v>550</v>
      </c>
      <c r="X1223" s="251" t="s">
        <v>551</v>
      </c>
      <c r="Y1223" s="251" t="s">
        <v>552</v>
      </c>
      <c r="Z1223" s="251" t="s">
        <v>564</v>
      </c>
      <c r="AA1223" s="251" t="s">
        <v>587</v>
      </c>
      <c r="AB1223" s="251" t="s">
        <v>743</v>
      </c>
      <c r="AC1223" s="251" t="s">
        <v>744</v>
      </c>
      <c r="AD1223" s="251" t="s">
        <v>745</v>
      </c>
      <c r="AE1223" s="255">
        <v>280</v>
      </c>
      <c r="AF1223" s="251" t="str">
        <f t="shared" si="61"/>
        <v>5.</v>
      </c>
      <c r="AG1223" s="251" t="str">
        <f t="shared" si="61"/>
        <v>2.</v>
      </c>
      <c r="AH1223" s="251" t="str">
        <f t="shared" si="61"/>
        <v>3.</v>
      </c>
      <c r="AI1223" s="251" t="str">
        <f t="shared" si="60"/>
        <v>1.</v>
      </c>
      <c r="AJ1223" s="251" t="str">
        <f t="shared" si="60"/>
        <v>2.</v>
      </c>
      <c r="AK1223" s="251" t="str">
        <f t="shared" si="60"/>
        <v>1.</v>
      </c>
      <c r="AL1223" s="251" t="str">
        <f t="shared" si="60"/>
        <v>1.</v>
      </c>
      <c r="AM1223" s="251" t="str">
        <f t="shared" si="62"/>
        <v>2.3.1.2.1.1.</v>
      </c>
    </row>
    <row r="1224" spans="1:39">
      <c r="A1224" s="251">
        <v>2022</v>
      </c>
      <c r="B1224" s="251" t="s">
        <v>533</v>
      </c>
      <c r="C1224" s="251" t="s">
        <v>534</v>
      </c>
      <c r="D1224" s="251" t="s">
        <v>535</v>
      </c>
      <c r="E1224" s="251" t="s">
        <v>536</v>
      </c>
      <c r="F1224" s="251" t="s">
        <v>491</v>
      </c>
      <c r="G1224" s="251" t="s">
        <v>537</v>
      </c>
      <c r="H1224" s="251" t="s">
        <v>538</v>
      </c>
      <c r="I1224" s="251" t="s">
        <v>739</v>
      </c>
      <c r="J1224" s="251" t="s">
        <v>540</v>
      </c>
      <c r="K1224" s="251" t="s">
        <v>740</v>
      </c>
      <c r="L1224" s="251" t="s">
        <v>542</v>
      </c>
      <c r="M1224" s="251" t="s">
        <v>543</v>
      </c>
      <c r="N1224" s="251" t="s">
        <v>544</v>
      </c>
      <c r="O1224" s="251" t="s">
        <v>727</v>
      </c>
      <c r="P1224" s="251" t="s">
        <v>741</v>
      </c>
      <c r="Q1224" s="251" t="s">
        <v>709</v>
      </c>
      <c r="R1224" s="251">
        <v>1600</v>
      </c>
      <c r="S1224" s="251" t="s">
        <v>782</v>
      </c>
      <c r="T1224" s="251" t="s">
        <v>783</v>
      </c>
      <c r="U1224" s="251" t="s">
        <v>645</v>
      </c>
      <c r="V1224" s="251" t="s">
        <v>38</v>
      </c>
      <c r="W1224" s="251" t="s">
        <v>550</v>
      </c>
      <c r="X1224" s="251" t="s">
        <v>551</v>
      </c>
      <c r="Y1224" s="251" t="s">
        <v>552</v>
      </c>
      <c r="Z1224" s="251" t="s">
        <v>564</v>
      </c>
      <c r="AA1224" s="251" t="s">
        <v>587</v>
      </c>
      <c r="AB1224" s="251" t="s">
        <v>624</v>
      </c>
      <c r="AC1224" s="251" t="s">
        <v>625</v>
      </c>
      <c r="AD1224" s="251" t="s">
        <v>626</v>
      </c>
      <c r="AE1224" s="255">
        <v>4301</v>
      </c>
      <c r="AF1224" s="251" t="str">
        <f t="shared" si="61"/>
        <v>5.</v>
      </c>
      <c r="AG1224" s="251" t="str">
        <f t="shared" si="61"/>
        <v>2.</v>
      </c>
      <c r="AH1224" s="251" t="str">
        <f t="shared" si="61"/>
        <v>3.</v>
      </c>
      <c r="AI1224" s="251" t="str">
        <f t="shared" si="60"/>
        <v>1.</v>
      </c>
      <c r="AJ1224" s="251" t="str">
        <f t="shared" si="60"/>
        <v>5.</v>
      </c>
      <c r="AK1224" s="251" t="str">
        <f t="shared" si="60"/>
        <v>1.</v>
      </c>
      <c r="AL1224" s="251" t="str">
        <f t="shared" si="60"/>
        <v>1.</v>
      </c>
      <c r="AM1224" s="251" t="str">
        <f t="shared" si="62"/>
        <v>2.3.1.5.1.1.</v>
      </c>
    </row>
    <row r="1225" spans="1:39">
      <c r="A1225" s="251">
        <v>2022</v>
      </c>
      <c r="B1225" s="251" t="s">
        <v>533</v>
      </c>
      <c r="C1225" s="251" t="s">
        <v>534</v>
      </c>
      <c r="D1225" s="251" t="s">
        <v>535</v>
      </c>
      <c r="E1225" s="251" t="s">
        <v>536</v>
      </c>
      <c r="F1225" s="251" t="s">
        <v>491</v>
      </c>
      <c r="G1225" s="251" t="s">
        <v>537</v>
      </c>
      <c r="H1225" s="251" t="s">
        <v>538</v>
      </c>
      <c r="I1225" s="251" t="s">
        <v>739</v>
      </c>
      <c r="J1225" s="251" t="s">
        <v>540</v>
      </c>
      <c r="K1225" s="251" t="s">
        <v>740</v>
      </c>
      <c r="L1225" s="251" t="s">
        <v>542</v>
      </c>
      <c r="M1225" s="251" t="s">
        <v>543</v>
      </c>
      <c r="N1225" s="251" t="s">
        <v>544</v>
      </c>
      <c r="O1225" s="251" t="s">
        <v>727</v>
      </c>
      <c r="P1225" s="251" t="s">
        <v>741</v>
      </c>
      <c r="Q1225" s="251" t="s">
        <v>709</v>
      </c>
      <c r="R1225" s="251">
        <v>1600</v>
      </c>
      <c r="S1225" s="251" t="s">
        <v>782</v>
      </c>
      <c r="T1225" s="251" t="s">
        <v>783</v>
      </c>
      <c r="U1225" s="251" t="s">
        <v>645</v>
      </c>
      <c r="V1225" s="251" t="s">
        <v>38</v>
      </c>
      <c r="W1225" s="251" t="s">
        <v>550</v>
      </c>
      <c r="X1225" s="251" t="s">
        <v>551</v>
      </c>
      <c r="Y1225" s="251" t="s">
        <v>552</v>
      </c>
      <c r="Z1225" s="251" t="s">
        <v>564</v>
      </c>
      <c r="AA1225" s="251" t="s">
        <v>587</v>
      </c>
      <c r="AB1225" s="251" t="s">
        <v>624</v>
      </c>
      <c r="AC1225" s="251" t="s">
        <v>625</v>
      </c>
      <c r="AD1225" s="251" t="s">
        <v>627</v>
      </c>
      <c r="AE1225" s="255">
        <v>6601</v>
      </c>
      <c r="AF1225" s="251" t="str">
        <f t="shared" si="61"/>
        <v>5.</v>
      </c>
      <c r="AG1225" s="251" t="str">
        <f t="shared" si="61"/>
        <v>2.</v>
      </c>
      <c r="AH1225" s="251" t="str">
        <f t="shared" si="61"/>
        <v>3.</v>
      </c>
      <c r="AI1225" s="251" t="str">
        <f t="shared" si="60"/>
        <v>1.</v>
      </c>
      <c r="AJ1225" s="251" t="str">
        <f t="shared" si="60"/>
        <v>5.</v>
      </c>
      <c r="AK1225" s="251" t="str">
        <f t="shared" si="60"/>
        <v>1.</v>
      </c>
      <c r="AL1225" s="251" t="str">
        <f t="shared" si="60"/>
        <v>2.</v>
      </c>
      <c r="AM1225" s="251" t="str">
        <f t="shared" si="62"/>
        <v>2.3.1.5.1.2.</v>
      </c>
    </row>
    <row r="1226" spans="1:39">
      <c r="A1226" s="251">
        <v>2022</v>
      </c>
      <c r="B1226" s="251" t="s">
        <v>533</v>
      </c>
      <c r="C1226" s="251" t="s">
        <v>534</v>
      </c>
      <c r="D1226" s="251" t="s">
        <v>535</v>
      </c>
      <c r="E1226" s="251" t="s">
        <v>536</v>
      </c>
      <c r="F1226" s="251" t="s">
        <v>491</v>
      </c>
      <c r="G1226" s="251" t="s">
        <v>537</v>
      </c>
      <c r="H1226" s="251" t="s">
        <v>538</v>
      </c>
      <c r="I1226" s="251" t="s">
        <v>739</v>
      </c>
      <c r="J1226" s="251" t="s">
        <v>540</v>
      </c>
      <c r="K1226" s="251" t="s">
        <v>740</v>
      </c>
      <c r="L1226" s="251" t="s">
        <v>542</v>
      </c>
      <c r="M1226" s="251" t="s">
        <v>543</v>
      </c>
      <c r="N1226" s="251" t="s">
        <v>544</v>
      </c>
      <c r="O1226" s="251" t="s">
        <v>727</v>
      </c>
      <c r="P1226" s="251" t="s">
        <v>741</v>
      </c>
      <c r="Q1226" s="251" t="s">
        <v>709</v>
      </c>
      <c r="R1226" s="251">
        <v>1600</v>
      </c>
      <c r="S1226" s="251" t="s">
        <v>782</v>
      </c>
      <c r="T1226" s="251" t="s">
        <v>783</v>
      </c>
      <c r="U1226" s="251" t="s">
        <v>645</v>
      </c>
      <c r="V1226" s="251" t="s">
        <v>38</v>
      </c>
      <c r="W1226" s="251" t="s">
        <v>550</v>
      </c>
      <c r="X1226" s="251" t="s">
        <v>551</v>
      </c>
      <c r="Y1226" s="251" t="s">
        <v>552</v>
      </c>
      <c r="Z1226" s="251" t="s">
        <v>564</v>
      </c>
      <c r="AA1226" s="251" t="s">
        <v>587</v>
      </c>
      <c r="AB1226" s="251" t="s">
        <v>624</v>
      </c>
      <c r="AC1226" s="251" t="s">
        <v>746</v>
      </c>
      <c r="AD1226" s="251" t="s">
        <v>747</v>
      </c>
      <c r="AE1226" s="255">
        <v>3054</v>
      </c>
      <c r="AF1226" s="251" t="str">
        <f t="shared" si="61"/>
        <v>5.</v>
      </c>
      <c r="AG1226" s="251" t="str">
        <f t="shared" si="61"/>
        <v>2.</v>
      </c>
      <c r="AH1226" s="251" t="str">
        <f t="shared" si="61"/>
        <v>3.</v>
      </c>
      <c r="AI1226" s="251" t="str">
        <f t="shared" si="60"/>
        <v>1.</v>
      </c>
      <c r="AJ1226" s="251" t="str">
        <f t="shared" si="60"/>
        <v>5.</v>
      </c>
      <c r="AK1226" s="251" t="str">
        <f t="shared" si="60"/>
        <v>3.</v>
      </c>
      <c r="AL1226" s="251" t="str">
        <f t="shared" si="60"/>
        <v>1.</v>
      </c>
      <c r="AM1226" s="251" t="str">
        <f t="shared" si="62"/>
        <v>2.3.1.5.3.1.</v>
      </c>
    </row>
    <row r="1227" spans="1:39">
      <c r="A1227" s="251">
        <v>2022</v>
      </c>
      <c r="B1227" s="251" t="s">
        <v>533</v>
      </c>
      <c r="C1227" s="251" t="s">
        <v>534</v>
      </c>
      <c r="D1227" s="251" t="s">
        <v>535</v>
      </c>
      <c r="E1227" s="251" t="s">
        <v>536</v>
      </c>
      <c r="F1227" s="251" t="s">
        <v>491</v>
      </c>
      <c r="G1227" s="251" t="s">
        <v>537</v>
      </c>
      <c r="H1227" s="251" t="s">
        <v>538</v>
      </c>
      <c r="I1227" s="251" t="s">
        <v>739</v>
      </c>
      <c r="J1227" s="251" t="s">
        <v>540</v>
      </c>
      <c r="K1227" s="251" t="s">
        <v>740</v>
      </c>
      <c r="L1227" s="251" t="s">
        <v>542</v>
      </c>
      <c r="M1227" s="251" t="s">
        <v>543</v>
      </c>
      <c r="N1227" s="251" t="s">
        <v>544</v>
      </c>
      <c r="O1227" s="251" t="s">
        <v>727</v>
      </c>
      <c r="P1227" s="251" t="s">
        <v>741</v>
      </c>
      <c r="Q1227" s="251" t="s">
        <v>709</v>
      </c>
      <c r="R1227" s="251">
        <v>1600</v>
      </c>
      <c r="S1227" s="251" t="s">
        <v>782</v>
      </c>
      <c r="T1227" s="251" t="s">
        <v>783</v>
      </c>
      <c r="U1227" s="251" t="s">
        <v>645</v>
      </c>
      <c r="V1227" s="251" t="s">
        <v>38</v>
      </c>
      <c r="W1227" s="251" t="s">
        <v>550</v>
      </c>
      <c r="X1227" s="251" t="s">
        <v>551</v>
      </c>
      <c r="Y1227" s="251" t="s">
        <v>552</v>
      </c>
      <c r="Z1227" s="251" t="s">
        <v>564</v>
      </c>
      <c r="AA1227" s="251" t="s">
        <v>587</v>
      </c>
      <c r="AB1227" s="251" t="s">
        <v>624</v>
      </c>
      <c r="AC1227" s="251" t="s">
        <v>748</v>
      </c>
      <c r="AD1227" s="251" t="s">
        <v>748</v>
      </c>
      <c r="AE1227" s="255">
        <v>322</v>
      </c>
      <c r="AF1227" s="251" t="str">
        <f t="shared" si="61"/>
        <v>5.</v>
      </c>
      <c r="AG1227" s="251" t="str">
        <f t="shared" si="61"/>
        <v>2.</v>
      </c>
      <c r="AH1227" s="251" t="str">
        <f t="shared" si="61"/>
        <v>3.</v>
      </c>
      <c r="AI1227" s="251" t="str">
        <f t="shared" si="60"/>
        <v>1.</v>
      </c>
      <c r="AJ1227" s="251" t="str">
        <f t="shared" si="60"/>
        <v>5.</v>
      </c>
      <c r="AK1227" s="251" t="str">
        <f t="shared" si="60"/>
        <v>99</v>
      </c>
      <c r="AL1227" s="251" t="str">
        <f t="shared" si="60"/>
        <v>99</v>
      </c>
      <c r="AM1227" s="251" t="str">
        <f t="shared" si="62"/>
        <v>2.3.1.5.9999</v>
      </c>
    </row>
    <row r="1228" spans="1:39">
      <c r="A1228" s="251">
        <v>2022</v>
      </c>
      <c r="B1228" s="251" t="s">
        <v>533</v>
      </c>
      <c r="C1228" s="251" t="s">
        <v>534</v>
      </c>
      <c r="D1228" s="251" t="s">
        <v>535</v>
      </c>
      <c r="E1228" s="251" t="s">
        <v>536</v>
      </c>
      <c r="F1228" s="251" t="s">
        <v>491</v>
      </c>
      <c r="G1228" s="251" t="s">
        <v>537</v>
      </c>
      <c r="H1228" s="251" t="s">
        <v>538</v>
      </c>
      <c r="I1228" s="251" t="s">
        <v>739</v>
      </c>
      <c r="J1228" s="251" t="s">
        <v>540</v>
      </c>
      <c r="K1228" s="251" t="s">
        <v>740</v>
      </c>
      <c r="L1228" s="251" t="s">
        <v>542</v>
      </c>
      <c r="M1228" s="251" t="s">
        <v>543</v>
      </c>
      <c r="N1228" s="251" t="s">
        <v>544</v>
      </c>
      <c r="O1228" s="251" t="s">
        <v>727</v>
      </c>
      <c r="P1228" s="251" t="s">
        <v>741</v>
      </c>
      <c r="Q1228" s="251" t="s">
        <v>709</v>
      </c>
      <c r="R1228" s="251">
        <v>1600</v>
      </c>
      <c r="S1228" s="251" t="s">
        <v>782</v>
      </c>
      <c r="T1228" s="251" t="s">
        <v>783</v>
      </c>
      <c r="U1228" s="251" t="s">
        <v>645</v>
      </c>
      <c r="V1228" s="251" t="s">
        <v>38</v>
      </c>
      <c r="W1228" s="251" t="s">
        <v>550</v>
      </c>
      <c r="X1228" s="251" t="s">
        <v>551</v>
      </c>
      <c r="Y1228" s="251" t="s">
        <v>552</v>
      </c>
      <c r="Z1228" s="251" t="s">
        <v>564</v>
      </c>
      <c r="AA1228" s="251" t="s">
        <v>587</v>
      </c>
      <c r="AB1228" s="251" t="s">
        <v>723</v>
      </c>
      <c r="AC1228" s="251" t="s">
        <v>626</v>
      </c>
      <c r="AD1228" s="251" t="s">
        <v>749</v>
      </c>
      <c r="AE1228" s="255">
        <v>381</v>
      </c>
      <c r="AF1228" s="251" t="str">
        <f t="shared" si="61"/>
        <v>5.</v>
      </c>
      <c r="AG1228" s="251" t="str">
        <f t="shared" si="61"/>
        <v>2.</v>
      </c>
      <c r="AH1228" s="251" t="str">
        <f t="shared" si="61"/>
        <v>3.</v>
      </c>
      <c r="AI1228" s="251" t="str">
        <f t="shared" si="60"/>
        <v>1.</v>
      </c>
      <c r="AJ1228" s="251" t="str">
        <f t="shared" si="60"/>
        <v>6.</v>
      </c>
      <c r="AK1228" s="251" t="str">
        <f t="shared" si="60"/>
        <v>1.</v>
      </c>
      <c r="AL1228" s="251" t="str">
        <f t="shared" si="60"/>
        <v>4.</v>
      </c>
      <c r="AM1228" s="251" t="str">
        <f t="shared" si="62"/>
        <v>2.3.1.6.1.4.</v>
      </c>
    </row>
    <row r="1229" spans="1:39">
      <c r="A1229" s="251">
        <v>2022</v>
      </c>
      <c r="B1229" s="251" t="s">
        <v>533</v>
      </c>
      <c r="C1229" s="251" t="s">
        <v>534</v>
      </c>
      <c r="D1229" s="251" t="s">
        <v>535</v>
      </c>
      <c r="E1229" s="251" t="s">
        <v>536</v>
      </c>
      <c r="F1229" s="251" t="s">
        <v>491</v>
      </c>
      <c r="G1229" s="251" t="s">
        <v>537</v>
      </c>
      <c r="H1229" s="251" t="s">
        <v>538</v>
      </c>
      <c r="I1229" s="251" t="s">
        <v>739</v>
      </c>
      <c r="J1229" s="251" t="s">
        <v>540</v>
      </c>
      <c r="K1229" s="251" t="s">
        <v>740</v>
      </c>
      <c r="L1229" s="251" t="s">
        <v>542</v>
      </c>
      <c r="M1229" s="251" t="s">
        <v>543</v>
      </c>
      <c r="N1229" s="251" t="s">
        <v>544</v>
      </c>
      <c r="O1229" s="251" t="s">
        <v>727</v>
      </c>
      <c r="P1229" s="251" t="s">
        <v>741</v>
      </c>
      <c r="Q1229" s="251" t="s">
        <v>709</v>
      </c>
      <c r="R1229" s="251">
        <v>1600</v>
      </c>
      <c r="S1229" s="251" t="s">
        <v>782</v>
      </c>
      <c r="T1229" s="251" t="s">
        <v>783</v>
      </c>
      <c r="U1229" s="251" t="s">
        <v>645</v>
      </c>
      <c r="V1229" s="251" t="s">
        <v>38</v>
      </c>
      <c r="W1229" s="251" t="s">
        <v>550</v>
      </c>
      <c r="X1229" s="251" t="s">
        <v>551</v>
      </c>
      <c r="Y1229" s="251" t="s">
        <v>552</v>
      </c>
      <c r="Z1229" s="251" t="s">
        <v>564</v>
      </c>
      <c r="AA1229" s="251" t="s">
        <v>587</v>
      </c>
      <c r="AB1229" s="251" t="s">
        <v>648</v>
      </c>
      <c r="AC1229" s="251" t="s">
        <v>649</v>
      </c>
      <c r="AD1229" s="251" t="s">
        <v>650</v>
      </c>
      <c r="AE1229" s="255">
        <v>1536</v>
      </c>
      <c r="AF1229" s="251" t="str">
        <f t="shared" si="61"/>
        <v>5.</v>
      </c>
      <c r="AG1229" s="251" t="str">
        <f t="shared" si="61"/>
        <v>2.</v>
      </c>
      <c r="AH1229" s="251" t="str">
        <f t="shared" si="61"/>
        <v>3.</v>
      </c>
      <c r="AI1229" s="251" t="str">
        <f t="shared" si="60"/>
        <v>1.</v>
      </c>
      <c r="AJ1229" s="251" t="str">
        <f t="shared" si="60"/>
        <v>8.</v>
      </c>
      <c r="AK1229" s="251" t="str">
        <f t="shared" si="60"/>
        <v>2.</v>
      </c>
      <c r="AL1229" s="251" t="str">
        <f t="shared" si="60"/>
        <v>1.</v>
      </c>
      <c r="AM1229" s="251" t="str">
        <f t="shared" si="62"/>
        <v>2.3.1.8.2.1.</v>
      </c>
    </row>
    <row r="1230" spans="1:39">
      <c r="A1230" s="251">
        <v>2022</v>
      </c>
      <c r="B1230" s="251" t="s">
        <v>533</v>
      </c>
      <c r="C1230" s="251" t="s">
        <v>534</v>
      </c>
      <c r="D1230" s="251" t="s">
        <v>535</v>
      </c>
      <c r="E1230" s="251" t="s">
        <v>536</v>
      </c>
      <c r="F1230" s="251" t="s">
        <v>491</v>
      </c>
      <c r="G1230" s="251" t="s">
        <v>537</v>
      </c>
      <c r="H1230" s="251" t="s">
        <v>538</v>
      </c>
      <c r="I1230" s="251" t="s">
        <v>739</v>
      </c>
      <c r="J1230" s="251" t="s">
        <v>540</v>
      </c>
      <c r="K1230" s="251" t="s">
        <v>740</v>
      </c>
      <c r="L1230" s="251" t="s">
        <v>542</v>
      </c>
      <c r="M1230" s="251" t="s">
        <v>543</v>
      </c>
      <c r="N1230" s="251" t="s">
        <v>544</v>
      </c>
      <c r="O1230" s="251" t="s">
        <v>727</v>
      </c>
      <c r="P1230" s="251" t="s">
        <v>741</v>
      </c>
      <c r="Q1230" s="251" t="s">
        <v>709</v>
      </c>
      <c r="R1230" s="251">
        <v>1600</v>
      </c>
      <c r="S1230" s="251" t="s">
        <v>782</v>
      </c>
      <c r="T1230" s="251" t="s">
        <v>783</v>
      </c>
      <c r="U1230" s="251" t="s">
        <v>645</v>
      </c>
      <c r="V1230" s="251" t="s">
        <v>38</v>
      </c>
      <c r="W1230" s="251" t="s">
        <v>550</v>
      </c>
      <c r="X1230" s="251" t="s">
        <v>551</v>
      </c>
      <c r="Y1230" s="251" t="s">
        <v>552</v>
      </c>
      <c r="Z1230" s="251" t="s">
        <v>564</v>
      </c>
      <c r="AA1230" s="251" t="s">
        <v>587</v>
      </c>
      <c r="AB1230" s="251" t="s">
        <v>591</v>
      </c>
      <c r="AC1230" s="251" t="s">
        <v>592</v>
      </c>
      <c r="AD1230" s="251" t="s">
        <v>593</v>
      </c>
      <c r="AE1230" s="255">
        <v>993</v>
      </c>
      <c r="AF1230" s="251" t="str">
        <f t="shared" si="61"/>
        <v>5.</v>
      </c>
      <c r="AG1230" s="251" t="str">
        <f t="shared" si="61"/>
        <v>2.</v>
      </c>
      <c r="AH1230" s="251" t="str">
        <f t="shared" si="61"/>
        <v>3.</v>
      </c>
      <c r="AI1230" s="251" t="str">
        <f t="shared" si="60"/>
        <v>1.</v>
      </c>
      <c r="AJ1230" s="251" t="str">
        <f t="shared" si="60"/>
        <v>99</v>
      </c>
      <c r="AK1230" s="251" t="str">
        <f t="shared" si="60"/>
        <v>1.</v>
      </c>
      <c r="AL1230" s="251" t="str">
        <f t="shared" si="60"/>
        <v>3.</v>
      </c>
      <c r="AM1230" s="251" t="str">
        <f t="shared" si="62"/>
        <v>2.3.1.991.3.</v>
      </c>
    </row>
    <row r="1231" spans="1:39">
      <c r="A1231" s="251">
        <v>2022</v>
      </c>
      <c r="B1231" s="251" t="s">
        <v>533</v>
      </c>
      <c r="C1231" s="251" t="s">
        <v>534</v>
      </c>
      <c r="D1231" s="251" t="s">
        <v>535</v>
      </c>
      <c r="E1231" s="251" t="s">
        <v>536</v>
      </c>
      <c r="F1231" s="251" t="s">
        <v>491</v>
      </c>
      <c r="G1231" s="251" t="s">
        <v>537</v>
      </c>
      <c r="H1231" s="251" t="s">
        <v>538</v>
      </c>
      <c r="I1231" s="251" t="s">
        <v>739</v>
      </c>
      <c r="J1231" s="251" t="s">
        <v>540</v>
      </c>
      <c r="K1231" s="251" t="s">
        <v>740</v>
      </c>
      <c r="L1231" s="251" t="s">
        <v>542</v>
      </c>
      <c r="M1231" s="251" t="s">
        <v>543</v>
      </c>
      <c r="N1231" s="251" t="s">
        <v>544</v>
      </c>
      <c r="O1231" s="251" t="s">
        <v>727</v>
      </c>
      <c r="P1231" s="251" t="s">
        <v>741</v>
      </c>
      <c r="Q1231" s="251" t="s">
        <v>709</v>
      </c>
      <c r="R1231" s="251">
        <v>1600</v>
      </c>
      <c r="S1231" s="251" t="s">
        <v>782</v>
      </c>
      <c r="T1231" s="251" t="s">
        <v>783</v>
      </c>
      <c r="U1231" s="251" t="s">
        <v>645</v>
      </c>
      <c r="V1231" s="251" t="s">
        <v>38</v>
      </c>
      <c r="W1231" s="251" t="s">
        <v>550</v>
      </c>
      <c r="X1231" s="251" t="s">
        <v>551</v>
      </c>
      <c r="Y1231" s="251" t="s">
        <v>552</v>
      </c>
      <c r="Z1231" s="251" t="s">
        <v>564</v>
      </c>
      <c r="AA1231" s="251" t="s">
        <v>587</v>
      </c>
      <c r="AB1231" s="251" t="s">
        <v>591</v>
      </c>
      <c r="AC1231" s="251" t="s">
        <v>592</v>
      </c>
      <c r="AD1231" s="251" t="s">
        <v>628</v>
      </c>
      <c r="AE1231" s="255">
        <v>420</v>
      </c>
      <c r="AF1231" s="251" t="str">
        <f t="shared" si="61"/>
        <v>5.</v>
      </c>
      <c r="AG1231" s="251" t="str">
        <f t="shared" si="61"/>
        <v>2.</v>
      </c>
      <c r="AH1231" s="251" t="str">
        <f t="shared" si="61"/>
        <v>3.</v>
      </c>
      <c r="AI1231" s="251" t="str">
        <f t="shared" si="60"/>
        <v>1.</v>
      </c>
      <c r="AJ1231" s="251" t="str">
        <f t="shared" si="60"/>
        <v>99</v>
      </c>
      <c r="AK1231" s="251" t="str">
        <f t="shared" si="60"/>
        <v>1.</v>
      </c>
      <c r="AL1231" s="251" t="str">
        <f t="shared" si="60"/>
        <v>99</v>
      </c>
      <c r="AM1231" s="251" t="str">
        <f t="shared" si="62"/>
        <v>2.3.1.991.99</v>
      </c>
    </row>
    <row r="1232" spans="1:39">
      <c r="A1232" s="251">
        <v>2022</v>
      </c>
      <c r="B1232" s="251" t="s">
        <v>533</v>
      </c>
      <c r="C1232" s="251" t="s">
        <v>534</v>
      </c>
      <c r="D1232" s="251" t="s">
        <v>535</v>
      </c>
      <c r="E1232" s="251" t="s">
        <v>536</v>
      </c>
      <c r="F1232" s="251" t="s">
        <v>491</v>
      </c>
      <c r="G1232" s="251" t="s">
        <v>537</v>
      </c>
      <c r="H1232" s="251" t="s">
        <v>538</v>
      </c>
      <c r="I1232" s="251" t="s">
        <v>739</v>
      </c>
      <c r="J1232" s="251" t="s">
        <v>540</v>
      </c>
      <c r="K1232" s="251" t="s">
        <v>740</v>
      </c>
      <c r="L1232" s="251" t="s">
        <v>542</v>
      </c>
      <c r="M1232" s="251" t="s">
        <v>543</v>
      </c>
      <c r="N1232" s="251" t="s">
        <v>544</v>
      </c>
      <c r="O1232" s="251" t="s">
        <v>727</v>
      </c>
      <c r="P1232" s="251" t="s">
        <v>741</v>
      </c>
      <c r="Q1232" s="251" t="s">
        <v>709</v>
      </c>
      <c r="R1232" s="251">
        <v>1600</v>
      </c>
      <c r="S1232" s="251" t="s">
        <v>782</v>
      </c>
      <c r="T1232" s="251" t="s">
        <v>783</v>
      </c>
      <c r="U1232" s="251" t="s">
        <v>645</v>
      </c>
      <c r="V1232" s="251" t="s">
        <v>38</v>
      </c>
      <c r="W1232" s="251" t="s">
        <v>550</v>
      </c>
      <c r="X1232" s="251" t="s">
        <v>551</v>
      </c>
      <c r="Y1232" s="251" t="s">
        <v>552</v>
      </c>
      <c r="Z1232" s="251" t="s">
        <v>564</v>
      </c>
      <c r="AA1232" s="251" t="s">
        <v>565</v>
      </c>
      <c r="AB1232" s="251" t="s">
        <v>594</v>
      </c>
      <c r="AC1232" s="251" t="s">
        <v>595</v>
      </c>
      <c r="AD1232" s="251" t="s">
        <v>596</v>
      </c>
      <c r="AE1232" s="255">
        <v>2304</v>
      </c>
      <c r="AF1232" s="251" t="str">
        <f t="shared" si="61"/>
        <v>5.</v>
      </c>
      <c r="AG1232" s="251" t="str">
        <f t="shared" si="61"/>
        <v>2.</v>
      </c>
      <c r="AH1232" s="251" t="str">
        <f t="shared" si="61"/>
        <v>3.</v>
      </c>
      <c r="AI1232" s="251" t="str">
        <f t="shared" si="60"/>
        <v>2.</v>
      </c>
      <c r="AJ1232" s="251" t="str">
        <f t="shared" si="60"/>
        <v>1.</v>
      </c>
      <c r="AK1232" s="251" t="str">
        <f t="shared" si="60"/>
        <v>2.</v>
      </c>
      <c r="AL1232" s="251" t="str">
        <f t="shared" si="60"/>
        <v>99</v>
      </c>
      <c r="AM1232" s="251" t="str">
        <f t="shared" si="62"/>
        <v>2.3.2.1.2.99</v>
      </c>
    </row>
    <row r="1233" spans="1:39">
      <c r="A1233" s="251">
        <v>2022</v>
      </c>
      <c r="B1233" s="251" t="s">
        <v>533</v>
      </c>
      <c r="C1233" s="251" t="s">
        <v>534</v>
      </c>
      <c r="D1233" s="251" t="s">
        <v>535</v>
      </c>
      <c r="E1233" s="251" t="s">
        <v>536</v>
      </c>
      <c r="F1233" s="251" t="s">
        <v>491</v>
      </c>
      <c r="G1233" s="251" t="s">
        <v>537</v>
      </c>
      <c r="H1233" s="251" t="s">
        <v>538</v>
      </c>
      <c r="I1233" s="251" t="s">
        <v>739</v>
      </c>
      <c r="J1233" s="251" t="s">
        <v>540</v>
      </c>
      <c r="K1233" s="251" t="s">
        <v>740</v>
      </c>
      <c r="L1233" s="251" t="s">
        <v>542</v>
      </c>
      <c r="M1233" s="251" t="s">
        <v>543</v>
      </c>
      <c r="N1233" s="251" t="s">
        <v>544</v>
      </c>
      <c r="O1233" s="251" t="s">
        <v>727</v>
      </c>
      <c r="P1233" s="251" t="s">
        <v>741</v>
      </c>
      <c r="Q1233" s="251" t="s">
        <v>709</v>
      </c>
      <c r="R1233" s="251">
        <v>1600</v>
      </c>
      <c r="S1233" s="251" t="s">
        <v>782</v>
      </c>
      <c r="T1233" s="251" t="s">
        <v>783</v>
      </c>
      <c r="U1233" s="251" t="s">
        <v>645</v>
      </c>
      <c r="V1233" s="251" t="s">
        <v>38</v>
      </c>
      <c r="W1233" s="251" t="s">
        <v>550</v>
      </c>
      <c r="X1233" s="251" t="s">
        <v>551</v>
      </c>
      <c r="Y1233" s="251" t="s">
        <v>552</v>
      </c>
      <c r="Z1233" s="251" t="s">
        <v>564</v>
      </c>
      <c r="AA1233" s="251" t="s">
        <v>565</v>
      </c>
      <c r="AB1233" s="251" t="s">
        <v>566</v>
      </c>
      <c r="AC1233" s="251" t="s">
        <v>567</v>
      </c>
      <c r="AD1233" s="251" t="s">
        <v>568</v>
      </c>
      <c r="AE1233" s="255">
        <v>14640</v>
      </c>
      <c r="AF1233" s="251" t="str">
        <f t="shared" si="61"/>
        <v>5.</v>
      </c>
      <c r="AG1233" s="251" t="str">
        <f t="shared" si="61"/>
        <v>2.</v>
      </c>
      <c r="AH1233" s="251" t="str">
        <f t="shared" si="61"/>
        <v>3.</v>
      </c>
      <c r="AI1233" s="251" t="str">
        <f t="shared" si="60"/>
        <v>2.</v>
      </c>
      <c r="AJ1233" s="251" t="str">
        <f t="shared" si="60"/>
        <v>2.</v>
      </c>
      <c r="AK1233" s="251" t="str">
        <f t="shared" si="60"/>
        <v>3.</v>
      </c>
      <c r="AL1233" s="251" t="str">
        <f t="shared" si="60"/>
        <v>1.</v>
      </c>
      <c r="AM1233" s="251" t="str">
        <f t="shared" si="62"/>
        <v>2.3.2.2.3.1.</v>
      </c>
    </row>
    <row r="1234" spans="1:39">
      <c r="A1234" s="251">
        <v>2022</v>
      </c>
      <c r="B1234" s="251" t="s">
        <v>533</v>
      </c>
      <c r="C1234" s="251" t="s">
        <v>534</v>
      </c>
      <c r="D1234" s="251" t="s">
        <v>535</v>
      </c>
      <c r="E1234" s="251" t="s">
        <v>536</v>
      </c>
      <c r="F1234" s="251" t="s">
        <v>491</v>
      </c>
      <c r="G1234" s="251" t="s">
        <v>537</v>
      </c>
      <c r="H1234" s="251" t="s">
        <v>538</v>
      </c>
      <c r="I1234" s="251" t="s">
        <v>739</v>
      </c>
      <c r="J1234" s="251" t="s">
        <v>540</v>
      </c>
      <c r="K1234" s="251" t="s">
        <v>740</v>
      </c>
      <c r="L1234" s="251" t="s">
        <v>542</v>
      </c>
      <c r="M1234" s="251" t="s">
        <v>543</v>
      </c>
      <c r="N1234" s="251" t="s">
        <v>544</v>
      </c>
      <c r="O1234" s="251" t="s">
        <v>727</v>
      </c>
      <c r="P1234" s="251" t="s">
        <v>741</v>
      </c>
      <c r="Q1234" s="251" t="s">
        <v>709</v>
      </c>
      <c r="R1234" s="251">
        <v>1600</v>
      </c>
      <c r="S1234" s="251" t="s">
        <v>782</v>
      </c>
      <c r="T1234" s="251" t="s">
        <v>783</v>
      </c>
      <c r="U1234" s="251" t="s">
        <v>645</v>
      </c>
      <c r="V1234" s="251" t="s">
        <v>38</v>
      </c>
      <c r="W1234" s="251" t="s">
        <v>550</v>
      </c>
      <c r="X1234" s="251" t="s">
        <v>551</v>
      </c>
      <c r="Y1234" s="251" t="s">
        <v>552</v>
      </c>
      <c r="Z1234" s="251" t="s">
        <v>564</v>
      </c>
      <c r="AA1234" s="251" t="s">
        <v>565</v>
      </c>
      <c r="AB1234" s="251" t="s">
        <v>604</v>
      </c>
      <c r="AC1234" s="251" t="s">
        <v>750</v>
      </c>
      <c r="AD1234" s="251" t="s">
        <v>751</v>
      </c>
      <c r="AE1234" s="255">
        <v>1600</v>
      </c>
      <c r="AF1234" s="251" t="str">
        <f t="shared" si="61"/>
        <v>5.</v>
      </c>
      <c r="AG1234" s="251" t="str">
        <f t="shared" si="61"/>
        <v>2.</v>
      </c>
      <c r="AH1234" s="251" t="str">
        <f t="shared" si="61"/>
        <v>3.</v>
      </c>
      <c r="AI1234" s="251" t="str">
        <f t="shared" si="60"/>
        <v>2.</v>
      </c>
      <c r="AJ1234" s="251" t="str">
        <f t="shared" si="60"/>
        <v>4.</v>
      </c>
      <c r="AK1234" s="251" t="str">
        <f t="shared" si="60"/>
        <v>2.</v>
      </c>
      <c r="AL1234" s="251" t="str">
        <f t="shared" si="60"/>
        <v>1.</v>
      </c>
      <c r="AM1234" s="251" t="str">
        <f t="shared" si="62"/>
        <v>2.3.2.4.2.1.</v>
      </c>
    </row>
    <row r="1235" spans="1:39">
      <c r="A1235" s="251">
        <v>2022</v>
      </c>
      <c r="B1235" s="251" t="s">
        <v>533</v>
      </c>
      <c r="C1235" s="251" t="s">
        <v>534</v>
      </c>
      <c r="D1235" s="251" t="s">
        <v>535</v>
      </c>
      <c r="E1235" s="251" t="s">
        <v>536</v>
      </c>
      <c r="F1235" s="251" t="s">
        <v>491</v>
      </c>
      <c r="G1235" s="251" t="s">
        <v>537</v>
      </c>
      <c r="H1235" s="251" t="s">
        <v>538</v>
      </c>
      <c r="I1235" s="251" t="s">
        <v>739</v>
      </c>
      <c r="J1235" s="251" t="s">
        <v>540</v>
      </c>
      <c r="K1235" s="251" t="s">
        <v>740</v>
      </c>
      <c r="L1235" s="251" t="s">
        <v>542</v>
      </c>
      <c r="M1235" s="251" t="s">
        <v>543</v>
      </c>
      <c r="N1235" s="251" t="s">
        <v>544</v>
      </c>
      <c r="O1235" s="251" t="s">
        <v>727</v>
      </c>
      <c r="P1235" s="251" t="s">
        <v>741</v>
      </c>
      <c r="Q1235" s="251" t="s">
        <v>709</v>
      </c>
      <c r="R1235" s="251">
        <v>1600</v>
      </c>
      <c r="S1235" s="251" t="s">
        <v>782</v>
      </c>
      <c r="T1235" s="251" t="s">
        <v>783</v>
      </c>
      <c r="U1235" s="251" t="s">
        <v>645</v>
      </c>
      <c r="V1235" s="251" t="s">
        <v>38</v>
      </c>
      <c r="W1235" s="251" t="s">
        <v>550</v>
      </c>
      <c r="X1235" s="251" t="s">
        <v>551</v>
      </c>
      <c r="Y1235" s="251" t="s">
        <v>552</v>
      </c>
      <c r="Z1235" s="251" t="s">
        <v>564</v>
      </c>
      <c r="AA1235" s="251" t="s">
        <v>565</v>
      </c>
      <c r="AB1235" s="251" t="s">
        <v>604</v>
      </c>
      <c r="AC1235" s="251" t="s">
        <v>752</v>
      </c>
      <c r="AD1235" s="251" t="s">
        <v>753</v>
      </c>
      <c r="AE1235" s="255">
        <v>1000</v>
      </c>
      <c r="AF1235" s="251" t="str">
        <f t="shared" si="61"/>
        <v>5.</v>
      </c>
      <c r="AG1235" s="251" t="str">
        <f t="shared" si="61"/>
        <v>2.</v>
      </c>
      <c r="AH1235" s="251" t="str">
        <f t="shared" si="61"/>
        <v>3.</v>
      </c>
      <c r="AI1235" s="251" t="str">
        <f t="shared" si="60"/>
        <v>2.</v>
      </c>
      <c r="AJ1235" s="251" t="str">
        <f t="shared" si="60"/>
        <v>4.</v>
      </c>
      <c r="AK1235" s="251" t="str">
        <f t="shared" si="60"/>
        <v>6.</v>
      </c>
      <c r="AL1235" s="251" t="str">
        <f t="shared" si="60"/>
        <v>1.</v>
      </c>
      <c r="AM1235" s="251" t="str">
        <f t="shared" si="62"/>
        <v>2.3.2.4.6.1.</v>
      </c>
    </row>
    <row r="1236" spans="1:39">
      <c r="A1236" s="251">
        <v>2022</v>
      </c>
      <c r="B1236" s="251" t="s">
        <v>533</v>
      </c>
      <c r="C1236" s="251" t="s">
        <v>534</v>
      </c>
      <c r="D1236" s="251" t="s">
        <v>535</v>
      </c>
      <c r="E1236" s="251" t="s">
        <v>536</v>
      </c>
      <c r="F1236" s="251" t="s">
        <v>491</v>
      </c>
      <c r="G1236" s="251" t="s">
        <v>537</v>
      </c>
      <c r="H1236" s="251" t="s">
        <v>538</v>
      </c>
      <c r="I1236" s="251" t="s">
        <v>739</v>
      </c>
      <c r="J1236" s="251" t="s">
        <v>540</v>
      </c>
      <c r="K1236" s="251" t="s">
        <v>740</v>
      </c>
      <c r="L1236" s="251" t="s">
        <v>542</v>
      </c>
      <c r="M1236" s="251" t="s">
        <v>543</v>
      </c>
      <c r="N1236" s="251" t="s">
        <v>544</v>
      </c>
      <c r="O1236" s="251" t="s">
        <v>727</v>
      </c>
      <c r="P1236" s="251" t="s">
        <v>741</v>
      </c>
      <c r="Q1236" s="251" t="s">
        <v>709</v>
      </c>
      <c r="R1236" s="251">
        <v>1600</v>
      </c>
      <c r="S1236" s="251" t="s">
        <v>782</v>
      </c>
      <c r="T1236" s="251" t="s">
        <v>783</v>
      </c>
      <c r="U1236" s="251" t="s">
        <v>645</v>
      </c>
      <c r="V1236" s="251" t="s">
        <v>38</v>
      </c>
      <c r="W1236" s="251" t="s">
        <v>550</v>
      </c>
      <c r="X1236" s="251" t="s">
        <v>551</v>
      </c>
      <c r="Y1236" s="251" t="s">
        <v>552</v>
      </c>
      <c r="Z1236" s="251" t="s">
        <v>564</v>
      </c>
      <c r="AA1236" s="251" t="s">
        <v>565</v>
      </c>
      <c r="AB1236" s="251" t="s">
        <v>575</v>
      </c>
      <c r="AC1236" s="251" t="s">
        <v>576</v>
      </c>
      <c r="AD1236" s="251" t="s">
        <v>577</v>
      </c>
      <c r="AE1236" s="255">
        <v>1070</v>
      </c>
      <c r="AF1236" s="251" t="str">
        <f t="shared" si="61"/>
        <v>5.</v>
      </c>
      <c r="AG1236" s="251" t="str">
        <f t="shared" si="61"/>
        <v>2.</v>
      </c>
      <c r="AH1236" s="251" t="str">
        <f t="shared" si="61"/>
        <v>3.</v>
      </c>
      <c r="AI1236" s="251" t="str">
        <f t="shared" si="60"/>
        <v>2.</v>
      </c>
      <c r="AJ1236" s="251" t="str">
        <f t="shared" si="60"/>
        <v>6.</v>
      </c>
      <c r="AK1236" s="251" t="str">
        <f t="shared" si="60"/>
        <v>3.</v>
      </c>
      <c r="AL1236" s="251" t="str">
        <f t="shared" si="60"/>
        <v>4.</v>
      </c>
      <c r="AM1236" s="251" t="str">
        <f t="shared" si="62"/>
        <v>2.3.2.6.3.4.</v>
      </c>
    </row>
    <row r="1237" spans="1:39">
      <c r="A1237" s="251">
        <v>2022</v>
      </c>
      <c r="B1237" s="251" t="s">
        <v>533</v>
      </c>
      <c r="C1237" s="251" t="s">
        <v>534</v>
      </c>
      <c r="D1237" s="251" t="s">
        <v>535</v>
      </c>
      <c r="E1237" s="251" t="s">
        <v>536</v>
      </c>
      <c r="F1237" s="251" t="s">
        <v>491</v>
      </c>
      <c r="G1237" s="251" t="s">
        <v>537</v>
      </c>
      <c r="H1237" s="251" t="s">
        <v>538</v>
      </c>
      <c r="I1237" s="251" t="s">
        <v>739</v>
      </c>
      <c r="J1237" s="251" t="s">
        <v>540</v>
      </c>
      <c r="K1237" s="251" t="s">
        <v>740</v>
      </c>
      <c r="L1237" s="251" t="s">
        <v>542</v>
      </c>
      <c r="M1237" s="251" t="s">
        <v>543</v>
      </c>
      <c r="N1237" s="251" t="s">
        <v>544</v>
      </c>
      <c r="O1237" s="251" t="s">
        <v>727</v>
      </c>
      <c r="P1237" s="251" t="s">
        <v>741</v>
      </c>
      <c r="Q1237" s="251" t="s">
        <v>709</v>
      </c>
      <c r="R1237" s="251">
        <v>1600</v>
      </c>
      <c r="S1237" s="251" t="s">
        <v>782</v>
      </c>
      <c r="T1237" s="251" t="s">
        <v>783</v>
      </c>
      <c r="U1237" s="251" t="s">
        <v>645</v>
      </c>
      <c r="V1237" s="251" t="s">
        <v>38</v>
      </c>
      <c r="W1237" s="251" t="s">
        <v>550</v>
      </c>
      <c r="X1237" s="251" t="s">
        <v>551</v>
      </c>
      <c r="Y1237" s="251" t="s">
        <v>552</v>
      </c>
      <c r="Z1237" s="251" t="s">
        <v>564</v>
      </c>
      <c r="AA1237" s="251" t="s">
        <v>565</v>
      </c>
      <c r="AB1237" s="251" t="s">
        <v>578</v>
      </c>
      <c r="AC1237" s="251" t="s">
        <v>579</v>
      </c>
      <c r="AD1237" s="251" t="s">
        <v>754</v>
      </c>
      <c r="AE1237" s="255">
        <v>360</v>
      </c>
      <c r="AF1237" s="251" t="str">
        <f t="shared" si="61"/>
        <v>5.</v>
      </c>
      <c r="AG1237" s="251" t="str">
        <f t="shared" si="61"/>
        <v>2.</v>
      </c>
      <c r="AH1237" s="251" t="str">
        <f t="shared" si="61"/>
        <v>3.</v>
      </c>
      <c r="AI1237" s="251" t="str">
        <f t="shared" si="60"/>
        <v>2.</v>
      </c>
      <c r="AJ1237" s="251" t="str">
        <f t="shared" si="60"/>
        <v>7.</v>
      </c>
      <c r="AK1237" s="251" t="str">
        <f t="shared" si="60"/>
        <v>11</v>
      </c>
      <c r="AL1237" s="251" t="str">
        <f t="shared" si="60"/>
        <v>2.</v>
      </c>
      <c r="AM1237" s="251" t="str">
        <f t="shared" si="62"/>
        <v>2.3.2.7.112.</v>
      </c>
    </row>
    <row r="1238" spans="1:39">
      <c r="A1238" s="251">
        <v>2022</v>
      </c>
      <c r="B1238" s="251" t="s">
        <v>533</v>
      </c>
      <c r="C1238" s="251" t="s">
        <v>534</v>
      </c>
      <c r="D1238" s="251" t="s">
        <v>535</v>
      </c>
      <c r="E1238" s="251" t="s">
        <v>536</v>
      </c>
      <c r="F1238" s="251" t="s">
        <v>491</v>
      </c>
      <c r="G1238" s="251" t="s">
        <v>537</v>
      </c>
      <c r="H1238" s="251" t="s">
        <v>538</v>
      </c>
      <c r="I1238" s="251" t="s">
        <v>739</v>
      </c>
      <c r="J1238" s="251" t="s">
        <v>540</v>
      </c>
      <c r="K1238" s="251" t="s">
        <v>740</v>
      </c>
      <c r="L1238" s="251" t="s">
        <v>542</v>
      </c>
      <c r="M1238" s="251" t="s">
        <v>543</v>
      </c>
      <c r="N1238" s="251" t="s">
        <v>544</v>
      </c>
      <c r="O1238" s="251" t="s">
        <v>727</v>
      </c>
      <c r="P1238" s="251" t="s">
        <v>741</v>
      </c>
      <c r="Q1238" s="251" t="s">
        <v>709</v>
      </c>
      <c r="R1238" s="251">
        <v>1600</v>
      </c>
      <c r="S1238" s="251" t="s">
        <v>782</v>
      </c>
      <c r="T1238" s="251" t="s">
        <v>783</v>
      </c>
      <c r="U1238" s="251" t="s">
        <v>645</v>
      </c>
      <c r="V1238" s="251" t="s">
        <v>38</v>
      </c>
      <c r="W1238" s="251" t="s">
        <v>550</v>
      </c>
      <c r="X1238" s="251" t="s">
        <v>551</v>
      </c>
      <c r="Y1238" s="251" t="s">
        <v>552</v>
      </c>
      <c r="Z1238" s="251" t="s">
        <v>564</v>
      </c>
      <c r="AA1238" s="251" t="s">
        <v>565</v>
      </c>
      <c r="AB1238" s="251" t="s">
        <v>578</v>
      </c>
      <c r="AC1238" s="251" t="s">
        <v>579</v>
      </c>
      <c r="AD1238" s="251" t="s">
        <v>580</v>
      </c>
      <c r="AE1238" s="255">
        <v>8431</v>
      </c>
      <c r="AF1238" s="251" t="str">
        <f t="shared" si="61"/>
        <v>5.</v>
      </c>
      <c r="AG1238" s="251" t="str">
        <f t="shared" si="61"/>
        <v>2.</v>
      </c>
      <c r="AH1238" s="251" t="str">
        <f t="shared" si="61"/>
        <v>3.</v>
      </c>
      <c r="AI1238" s="251" t="str">
        <f t="shared" si="60"/>
        <v>2.</v>
      </c>
      <c r="AJ1238" s="251" t="str">
        <f t="shared" si="60"/>
        <v>7.</v>
      </c>
      <c r="AK1238" s="251" t="str">
        <f t="shared" si="60"/>
        <v>11</v>
      </c>
      <c r="AL1238" s="251" t="str">
        <f t="shared" si="60"/>
        <v>99</v>
      </c>
      <c r="AM1238" s="251" t="str">
        <f t="shared" si="62"/>
        <v>2.3.2.7.1199</v>
      </c>
    </row>
    <row r="1239" spans="1:39">
      <c r="A1239" s="251">
        <v>2022</v>
      </c>
      <c r="B1239" s="251" t="s">
        <v>533</v>
      </c>
      <c r="C1239" s="251" t="s">
        <v>534</v>
      </c>
      <c r="D1239" s="251" t="s">
        <v>535</v>
      </c>
      <c r="E1239" s="251" t="s">
        <v>536</v>
      </c>
      <c r="F1239" s="251" t="s">
        <v>491</v>
      </c>
      <c r="G1239" s="251" t="s">
        <v>537</v>
      </c>
      <c r="H1239" s="251" t="s">
        <v>538</v>
      </c>
      <c r="I1239" s="251" t="s">
        <v>739</v>
      </c>
      <c r="J1239" s="251" t="s">
        <v>540</v>
      </c>
      <c r="K1239" s="251" t="s">
        <v>740</v>
      </c>
      <c r="L1239" s="251" t="s">
        <v>542</v>
      </c>
      <c r="M1239" s="251" t="s">
        <v>543</v>
      </c>
      <c r="N1239" s="251" t="s">
        <v>544</v>
      </c>
      <c r="O1239" s="251" t="s">
        <v>727</v>
      </c>
      <c r="P1239" s="251" t="s">
        <v>741</v>
      </c>
      <c r="Q1239" s="251" t="s">
        <v>709</v>
      </c>
      <c r="R1239" s="251">
        <v>1600</v>
      </c>
      <c r="S1239" s="251" t="s">
        <v>782</v>
      </c>
      <c r="T1239" s="251" t="s">
        <v>783</v>
      </c>
      <c r="U1239" s="251" t="s">
        <v>645</v>
      </c>
      <c r="V1239" s="251" t="s">
        <v>38</v>
      </c>
      <c r="W1239" s="251" t="s">
        <v>550</v>
      </c>
      <c r="X1239" s="251" t="s">
        <v>551</v>
      </c>
      <c r="Y1239" s="251" t="s">
        <v>552</v>
      </c>
      <c r="Z1239" s="251" t="s">
        <v>564</v>
      </c>
      <c r="AA1239" s="251" t="s">
        <v>565</v>
      </c>
      <c r="AB1239" s="251" t="s">
        <v>613</v>
      </c>
      <c r="AC1239" s="251" t="s">
        <v>614</v>
      </c>
      <c r="AD1239" s="251" t="s">
        <v>614</v>
      </c>
      <c r="AE1239" s="255">
        <v>30300</v>
      </c>
      <c r="AF1239" s="251" t="str">
        <f t="shared" si="61"/>
        <v>5.</v>
      </c>
      <c r="AG1239" s="251" t="str">
        <f t="shared" si="61"/>
        <v>2.</v>
      </c>
      <c r="AH1239" s="251" t="str">
        <f t="shared" si="61"/>
        <v>3.</v>
      </c>
      <c r="AI1239" s="251" t="str">
        <f t="shared" si="60"/>
        <v>2.</v>
      </c>
      <c r="AJ1239" s="251" t="str">
        <f t="shared" si="60"/>
        <v>8.</v>
      </c>
      <c r="AK1239" s="251" t="str">
        <f t="shared" si="60"/>
        <v>1.</v>
      </c>
      <c r="AL1239" s="251" t="str">
        <f t="shared" si="60"/>
        <v>1.</v>
      </c>
      <c r="AM1239" s="251" t="str">
        <f t="shared" si="62"/>
        <v>2.3.2.8.1.1.</v>
      </c>
    </row>
    <row r="1240" spans="1:39">
      <c r="A1240" s="251">
        <v>2022</v>
      </c>
      <c r="B1240" s="251" t="s">
        <v>533</v>
      </c>
      <c r="C1240" s="251" t="s">
        <v>534</v>
      </c>
      <c r="D1240" s="251" t="s">
        <v>535</v>
      </c>
      <c r="E1240" s="251" t="s">
        <v>536</v>
      </c>
      <c r="F1240" s="251" t="s">
        <v>491</v>
      </c>
      <c r="G1240" s="251" t="s">
        <v>537</v>
      </c>
      <c r="H1240" s="251" t="s">
        <v>538</v>
      </c>
      <c r="I1240" s="251" t="s">
        <v>739</v>
      </c>
      <c r="J1240" s="251" t="s">
        <v>540</v>
      </c>
      <c r="K1240" s="251" t="s">
        <v>740</v>
      </c>
      <c r="L1240" s="251" t="s">
        <v>542</v>
      </c>
      <c r="M1240" s="251" t="s">
        <v>543</v>
      </c>
      <c r="N1240" s="251" t="s">
        <v>544</v>
      </c>
      <c r="O1240" s="251" t="s">
        <v>727</v>
      </c>
      <c r="P1240" s="251" t="s">
        <v>741</v>
      </c>
      <c r="Q1240" s="251" t="s">
        <v>709</v>
      </c>
      <c r="R1240" s="251">
        <v>1600</v>
      </c>
      <c r="S1240" s="251" t="s">
        <v>782</v>
      </c>
      <c r="T1240" s="251" t="s">
        <v>783</v>
      </c>
      <c r="U1240" s="251" t="s">
        <v>645</v>
      </c>
      <c r="V1240" s="251" t="s">
        <v>38</v>
      </c>
      <c r="W1240" s="251" t="s">
        <v>550</v>
      </c>
      <c r="X1240" s="251" t="s">
        <v>551</v>
      </c>
      <c r="Y1240" s="251" t="s">
        <v>552</v>
      </c>
      <c r="Z1240" s="251" t="s">
        <v>564</v>
      </c>
      <c r="AA1240" s="251" t="s">
        <v>565</v>
      </c>
      <c r="AB1240" s="251" t="s">
        <v>613</v>
      </c>
      <c r="AC1240" s="251" t="s">
        <v>614</v>
      </c>
      <c r="AD1240" s="251" t="s">
        <v>615</v>
      </c>
      <c r="AE1240" s="255">
        <v>3081</v>
      </c>
      <c r="AF1240" s="251" t="str">
        <f t="shared" si="61"/>
        <v>5.</v>
      </c>
      <c r="AG1240" s="251" t="str">
        <f t="shared" si="61"/>
        <v>2.</v>
      </c>
      <c r="AH1240" s="251" t="str">
        <f t="shared" si="61"/>
        <v>3.</v>
      </c>
      <c r="AI1240" s="251" t="str">
        <f t="shared" si="60"/>
        <v>2.</v>
      </c>
      <c r="AJ1240" s="251" t="str">
        <f t="shared" si="60"/>
        <v>8.</v>
      </c>
      <c r="AK1240" s="251" t="str">
        <f t="shared" si="60"/>
        <v>1.</v>
      </c>
      <c r="AL1240" s="251" t="str">
        <f t="shared" si="60"/>
        <v>2.</v>
      </c>
      <c r="AM1240" s="251" t="str">
        <f t="shared" si="62"/>
        <v>2.3.2.8.1.2.</v>
      </c>
    </row>
    <row r="1241" spans="1:39">
      <c r="A1241" s="251">
        <v>2022</v>
      </c>
      <c r="B1241" s="251" t="s">
        <v>533</v>
      </c>
      <c r="C1241" s="251" t="s">
        <v>534</v>
      </c>
      <c r="D1241" s="251" t="s">
        <v>535</v>
      </c>
      <c r="E1241" s="251" t="s">
        <v>536</v>
      </c>
      <c r="F1241" s="251" t="s">
        <v>491</v>
      </c>
      <c r="G1241" s="251" t="s">
        <v>537</v>
      </c>
      <c r="H1241" s="251" t="s">
        <v>538</v>
      </c>
      <c r="I1241" s="251" t="s">
        <v>739</v>
      </c>
      <c r="J1241" s="251" t="s">
        <v>540</v>
      </c>
      <c r="K1241" s="251" t="s">
        <v>740</v>
      </c>
      <c r="L1241" s="251" t="s">
        <v>542</v>
      </c>
      <c r="M1241" s="251" t="s">
        <v>543</v>
      </c>
      <c r="N1241" s="251" t="s">
        <v>544</v>
      </c>
      <c r="O1241" s="251" t="s">
        <v>729</v>
      </c>
      <c r="P1241" s="251" t="s">
        <v>741</v>
      </c>
      <c r="Q1241" s="251" t="s">
        <v>709</v>
      </c>
      <c r="R1241" s="251">
        <v>5902</v>
      </c>
      <c r="S1241" s="251" t="s">
        <v>699</v>
      </c>
      <c r="T1241" s="251" t="s">
        <v>784</v>
      </c>
      <c r="U1241" s="251" t="s">
        <v>645</v>
      </c>
      <c r="V1241" s="251" t="s">
        <v>38</v>
      </c>
      <c r="W1241" s="251" t="s">
        <v>550</v>
      </c>
      <c r="X1241" s="251" t="s">
        <v>551</v>
      </c>
      <c r="Y1241" s="251" t="s">
        <v>552</v>
      </c>
      <c r="Z1241" s="251" t="s">
        <v>564</v>
      </c>
      <c r="AA1241" s="251" t="s">
        <v>587</v>
      </c>
      <c r="AB1241" s="251" t="s">
        <v>633</v>
      </c>
      <c r="AC1241" s="251" t="s">
        <v>633</v>
      </c>
      <c r="AD1241" s="251" t="s">
        <v>634</v>
      </c>
      <c r="AE1241" s="255">
        <v>5640</v>
      </c>
      <c r="AF1241" s="251" t="str">
        <f t="shared" si="61"/>
        <v>5.</v>
      </c>
      <c r="AG1241" s="251" t="str">
        <f t="shared" si="61"/>
        <v>2.</v>
      </c>
      <c r="AH1241" s="251" t="str">
        <f t="shared" si="61"/>
        <v>3.</v>
      </c>
      <c r="AI1241" s="251" t="str">
        <f t="shared" si="60"/>
        <v>1.</v>
      </c>
      <c r="AJ1241" s="251" t="str">
        <f t="shared" si="60"/>
        <v>1.</v>
      </c>
      <c r="AK1241" s="251" t="str">
        <f t="shared" si="60"/>
        <v>1.</v>
      </c>
      <c r="AL1241" s="251" t="str">
        <f t="shared" si="60"/>
        <v>1.</v>
      </c>
      <c r="AM1241" s="251" t="str">
        <f t="shared" si="62"/>
        <v>2.3.1.1.1.1.</v>
      </c>
    </row>
    <row r="1242" spans="1:39">
      <c r="A1242" s="251">
        <v>2022</v>
      </c>
      <c r="B1242" s="251" t="s">
        <v>533</v>
      </c>
      <c r="C1242" s="251" t="s">
        <v>534</v>
      </c>
      <c r="D1242" s="251" t="s">
        <v>535</v>
      </c>
      <c r="E1242" s="251" t="s">
        <v>536</v>
      </c>
      <c r="F1242" s="251" t="s">
        <v>491</v>
      </c>
      <c r="G1242" s="251" t="s">
        <v>537</v>
      </c>
      <c r="H1242" s="251" t="s">
        <v>538</v>
      </c>
      <c r="I1242" s="251" t="s">
        <v>739</v>
      </c>
      <c r="J1242" s="251" t="s">
        <v>540</v>
      </c>
      <c r="K1242" s="251" t="s">
        <v>740</v>
      </c>
      <c r="L1242" s="251" t="s">
        <v>542</v>
      </c>
      <c r="M1242" s="251" t="s">
        <v>543</v>
      </c>
      <c r="N1242" s="251" t="s">
        <v>544</v>
      </c>
      <c r="O1242" s="251" t="s">
        <v>729</v>
      </c>
      <c r="P1242" s="251" t="s">
        <v>741</v>
      </c>
      <c r="Q1242" s="251" t="s">
        <v>709</v>
      </c>
      <c r="R1242" s="251">
        <v>5902</v>
      </c>
      <c r="S1242" s="251" t="s">
        <v>699</v>
      </c>
      <c r="T1242" s="251" t="s">
        <v>784</v>
      </c>
      <c r="U1242" s="251" t="s">
        <v>645</v>
      </c>
      <c r="V1242" s="251" t="s">
        <v>38</v>
      </c>
      <c r="W1242" s="251" t="s">
        <v>550</v>
      </c>
      <c r="X1242" s="251" t="s">
        <v>551</v>
      </c>
      <c r="Y1242" s="251" t="s">
        <v>552</v>
      </c>
      <c r="Z1242" s="251" t="s">
        <v>564</v>
      </c>
      <c r="AA1242" s="251" t="s">
        <v>587</v>
      </c>
      <c r="AB1242" s="251" t="s">
        <v>715</v>
      </c>
      <c r="AC1242" s="251" t="s">
        <v>716</v>
      </c>
      <c r="AD1242" s="251" t="s">
        <v>742</v>
      </c>
      <c r="AE1242" s="255">
        <v>3000</v>
      </c>
      <c r="AF1242" s="251" t="str">
        <f t="shared" si="61"/>
        <v>5.</v>
      </c>
      <c r="AG1242" s="251" t="str">
        <f t="shared" si="61"/>
        <v>2.</v>
      </c>
      <c r="AH1242" s="251" t="str">
        <f t="shared" si="61"/>
        <v>3.</v>
      </c>
      <c r="AI1242" s="251" t="str">
        <f t="shared" si="60"/>
        <v>1.</v>
      </c>
      <c r="AJ1242" s="251" t="str">
        <f t="shared" si="60"/>
        <v>11</v>
      </c>
      <c r="AK1242" s="251" t="str">
        <f t="shared" si="60"/>
        <v>1.</v>
      </c>
      <c r="AL1242" s="251" t="str">
        <f t="shared" si="60"/>
        <v>1.</v>
      </c>
      <c r="AM1242" s="251" t="str">
        <f t="shared" si="62"/>
        <v>2.3.1.111.1.</v>
      </c>
    </row>
    <row r="1243" spans="1:39">
      <c r="A1243" s="251">
        <v>2022</v>
      </c>
      <c r="B1243" s="251" t="s">
        <v>533</v>
      </c>
      <c r="C1243" s="251" t="s">
        <v>534</v>
      </c>
      <c r="D1243" s="251" t="s">
        <v>535</v>
      </c>
      <c r="E1243" s="251" t="s">
        <v>536</v>
      </c>
      <c r="F1243" s="251" t="s">
        <v>491</v>
      </c>
      <c r="G1243" s="251" t="s">
        <v>537</v>
      </c>
      <c r="H1243" s="251" t="s">
        <v>538</v>
      </c>
      <c r="I1243" s="251" t="s">
        <v>739</v>
      </c>
      <c r="J1243" s="251" t="s">
        <v>540</v>
      </c>
      <c r="K1243" s="251" t="s">
        <v>740</v>
      </c>
      <c r="L1243" s="251" t="s">
        <v>542</v>
      </c>
      <c r="M1243" s="251" t="s">
        <v>543</v>
      </c>
      <c r="N1243" s="251" t="s">
        <v>544</v>
      </c>
      <c r="O1243" s="251" t="s">
        <v>729</v>
      </c>
      <c r="P1243" s="251" t="s">
        <v>741</v>
      </c>
      <c r="Q1243" s="251" t="s">
        <v>709</v>
      </c>
      <c r="R1243" s="251">
        <v>5902</v>
      </c>
      <c r="S1243" s="251" t="s">
        <v>699</v>
      </c>
      <c r="T1243" s="251" t="s">
        <v>784</v>
      </c>
      <c r="U1243" s="251" t="s">
        <v>645</v>
      </c>
      <c r="V1243" s="251" t="s">
        <v>38</v>
      </c>
      <c r="W1243" s="251" t="s">
        <v>550</v>
      </c>
      <c r="X1243" s="251" t="s">
        <v>551</v>
      </c>
      <c r="Y1243" s="251" t="s">
        <v>552</v>
      </c>
      <c r="Z1243" s="251" t="s">
        <v>564</v>
      </c>
      <c r="AA1243" s="251" t="s">
        <v>587</v>
      </c>
      <c r="AB1243" s="251" t="s">
        <v>743</v>
      </c>
      <c r="AC1243" s="251" t="s">
        <v>744</v>
      </c>
      <c r="AD1243" s="251" t="s">
        <v>745</v>
      </c>
      <c r="AE1243" s="255">
        <v>1120</v>
      </c>
      <c r="AF1243" s="251" t="str">
        <f t="shared" si="61"/>
        <v>5.</v>
      </c>
      <c r="AG1243" s="251" t="str">
        <f t="shared" si="61"/>
        <v>2.</v>
      </c>
      <c r="AH1243" s="251" t="str">
        <f t="shared" si="61"/>
        <v>3.</v>
      </c>
      <c r="AI1243" s="251" t="str">
        <f t="shared" si="60"/>
        <v>1.</v>
      </c>
      <c r="AJ1243" s="251" t="str">
        <f t="shared" si="60"/>
        <v>2.</v>
      </c>
      <c r="AK1243" s="251" t="str">
        <f t="shared" si="60"/>
        <v>1.</v>
      </c>
      <c r="AL1243" s="251" t="str">
        <f t="shared" si="60"/>
        <v>1.</v>
      </c>
      <c r="AM1243" s="251" t="str">
        <f t="shared" si="62"/>
        <v>2.3.1.2.1.1.</v>
      </c>
    </row>
    <row r="1244" spans="1:39">
      <c r="A1244" s="251">
        <v>2022</v>
      </c>
      <c r="B1244" s="251" t="s">
        <v>533</v>
      </c>
      <c r="C1244" s="251" t="s">
        <v>534</v>
      </c>
      <c r="D1244" s="251" t="s">
        <v>535</v>
      </c>
      <c r="E1244" s="251" t="s">
        <v>536</v>
      </c>
      <c r="F1244" s="251" t="s">
        <v>491</v>
      </c>
      <c r="G1244" s="251" t="s">
        <v>537</v>
      </c>
      <c r="H1244" s="251" t="s">
        <v>538</v>
      </c>
      <c r="I1244" s="251" t="s">
        <v>739</v>
      </c>
      <c r="J1244" s="251" t="s">
        <v>540</v>
      </c>
      <c r="K1244" s="251" t="s">
        <v>740</v>
      </c>
      <c r="L1244" s="251" t="s">
        <v>542</v>
      </c>
      <c r="M1244" s="251" t="s">
        <v>543</v>
      </c>
      <c r="N1244" s="251" t="s">
        <v>544</v>
      </c>
      <c r="O1244" s="251" t="s">
        <v>729</v>
      </c>
      <c r="P1244" s="251" t="s">
        <v>741</v>
      </c>
      <c r="Q1244" s="251" t="s">
        <v>709</v>
      </c>
      <c r="R1244" s="251">
        <v>5902</v>
      </c>
      <c r="S1244" s="251" t="s">
        <v>699</v>
      </c>
      <c r="T1244" s="251" t="s">
        <v>784</v>
      </c>
      <c r="U1244" s="251" t="s">
        <v>645</v>
      </c>
      <c r="V1244" s="251" t="s">
        <v>38</v>
      </c>
      <c r="W1244" s="251" t="s">
        <v>550</v>
      </c>
      <c r="X1244" s="251" t="s">
        <v>551</v>
      </c>
      <c r="Y1244" s="251" t="s">
        <v>552</v>
      </c>
      <c r="Z1244" s="251" t="s">
        <v>564</v>
      </c>
      <c r="AA1244" s="251" t="s">
        <v>587</v>
      </c>
      <c r="AB1244" s="251" t="s">
        <v>624</v>
      </c>
      <c r="AC1244" s="251" t="s">
        <v>625</v>
      </c>
      <c r="AD1244" s="251" t="s">
        <v>626</v>
      </c>
      <c r="AE1244" s="255">
        <v>23504</v>
      </c>
      <c r="AF1244" s="251" t="str">
        <f t="shared" si="61"/>
        <v>5.</v>
      </c>
      <c r="AG1244" s="251" t="str">
        <f t="shared" si="61"/>
        <v>2.</v>
      </c>
      <c r="AH1244" s="251" t="str">
        <f t="shared" si="61"/>
        <v>3.</v>
      </c>
      <c r="AI1244" s="251" t="str">
        <f t="shared" si="60"/>
        <v>1.</v>
      </c>
      <c r="AJ1244" s="251" t="str">
        <f t="shared" si="60"/>
        <v>5.</v>
      </c>
      <c r="AK1244" s="251" t="str">
        <f t="shared" si="60"/>
        <v>1.</v>
      </c>
      <c r="AL1244" s="251" t="str">
        <f t="shared" si="60"/>
        <v>1.</v>
      </c>
      <c r="AM1244" s="251" t="str">
        <f t="shared" si="62"/>
        <v>2.3.1.5.1.1.</v>
      </c>
    </row>
    <row r="1245" spans="1:39">
      <c r="A1245" s="251">
        <v>2022</v>
      </c>
      <c r="B1245" s="251" t="s">
        <v>533</v>
      </c>
      <c r="C1245" s="251" t="s">
        <v>534</v>
      </c>
      <c r="D1245" s="251" t="s">
        <v>535</v>
      </c>
      <c r="E1245" s="251" t="s">
        <v>536</v>
      </c>
      <c r="F1245" s="251" t="s">
        <v>491</v>
      </c>
      <c r="G1245" s="251" t="s">
        <v>537</v>
      </c>
      <c r="H1245" s="251" t="s">
        <v>538</v>
      </c>
      <c r="I1245" s="251" t="s">
        <v>739</v>
      </c>
      <c r="J1245" s="251" t="s">
        <v>540</v>
      </c>
      <c r="K1245" s="251" t="s">
        <v>740</v>
      </c>
      <c r="L1245" s="251" t="s">
        <v>542</v>
      </c>
      <c r="M1245" s="251" t="s">
        <v>543</v>
      </c>
      <c r="N1245" s="251" t="s">
        <v>544</v>
      </c>
      <c r="O1245" s="251" t="s">
        <v>729</v>
      </c>
      <c r="P1245" s="251" t="s">
        <v>741</v>
      </c>
      <c r="Q1245" s="251" t="s">
        <v>709</v>
      </c>
      <c r="R1245" s="251">
        <v>5902</v>
      </c>
      <c r="S1245" s="251" t="s">
        <v>699</v>
      </c>
      <c r="T1245" s="251" t="s">
        <v>784</v>
      </c>
      <c r="U1245" s="251" t="s">
        <v>645</v>
      </c>
      <c r="V1245" s="251" t="s">
        <v>38</v>
      </c>
      <c r="W1245" s="251" t="s">
        <v>550</v>
      </c>
      <c r="X1245" s="251" t="s">
        <v>551</v>
      </c>
      <c r="Y1245" s="251" t="s">
        <v>552</v>
      </c>
      <c r="Z1245" s="251" t="s">
        <v>564</v>
      </c>
      <c r="AA1245" s="251" t="s">
        <v>587</v>
      </c>
      <c r="AB1245" s="251" t="s">
        <v>624</v>
      </c>
      <c r="AC1245" s="251" t="s">
        <v>625</v>
      </c>
      <c r="AD1245" s="251" t="s">
        <v>627</v>
      </c>
      <c r="AE1245" s="255">
        <v>28707</v>
      </c>
      <c r="AF1245" s="251" t="str">
        <f t="shared" si="61"/>
        <v>5.</v>
      </c>
      <c r="AG1245" s="251" t="str">
        <f t="shared" si="61"/>
        <v>2.</v>
      </c>
      <c r="AH1245" s="251" t="str">
        <f t="shared" si="61"/>
        <v>3.</v>
      </c>
      <c r="AI1245" s="251" t="str">
        <f t="shared" si="60"/>
        <v>1.</v>
      </c>
      <c r="AJ1245" s="251" t="str">
        <f t="shared" si="60"/>
        <v>5.</v>
      </c>
      <c r="AK1245" s="251" t="str">
        <f t="shared" si="60"/>
        <v>1.</v>
      </c>
      <c r="AL1245" s="251" t="str">
        <f t="shared" si="60"/>
        <v>2.</v>
      </c>
      <c r="AM1245" s="251" t="str">
        <f t="shared" si="62"/>
        <v>2.3.1.5.1.2.</v>
      </c>
    </row>
    <row r="1246" spans="1:39">
      <c r="A1246" s="251">
        <v>2022</v>
      </c>
      <c r="B1246" s="251" t="s">
        <v>533</v>
      </c>
      <c r="C1246" s="251" t="s">
        <v>534</v>
      </c>
      <c r="D1246" s="251" t="s">
        <v>535</v>
      </c>
      <c r="E1246" s="251" t="s">
        <v>536</v>
      </c>
      <c r="F1246" s="251" t="s">
        <v>491</v>
      </c>
      <c r="G1246" s="251" t="s">
        <v>537</v>
      </c>
      <c r="H1246" s="251" t="s">
        <v>538</v>
      </c>
      <c r="I1246" s="251" t="s">
        <v>739</v>
      </c>
      <c r="J1246" s="251" t="s">
        <v>540</v>
      </c>
      <c r="K1246" s="251" t="s">
        <v>740</v>
      </c>
      <c r="L1246" s="251" t="s">
        <v>542</v>
      </c>
      <c r="M1246" s="251" t="s">
        <v>543</v>
      </c>
      <c r="N1246" s="251" t="s">
        <v>544</v>
      </c>
      <c r="O1246" s="251" t="s">
        <v>729</v>
      </c>
      <c r="P1246" s="251" t="s">
        <v>741</v>
      </c>
      <c r="Q1246" s="251" t="s">
        <v>709</v>
      </c>
      <c r="R1246" s="251">
        <v>5902</v>
      </c>
      <c r="S1246" s="251" t="s">
        <v>699</v>
      </c>
      <c r="T1246" s="251" t="s">
        <v>784</v>
      </c>
      <c r="U1246" s="251" t="s">
        <v>645</v>
      </c>
      <c r="V1246" s="251" t="s">
        <v>38</v>
      </c>
      <c r="W1246" s="251" t="s">
        <v>550</v>
      </c>
      <c r="X1246" s="251" t="s">
        <v>551</v>
      </c>
      <c r="Y1246" s="251" t="s">
        <v>552</v>
      </c>
      <c r="Z1246" s="251" t="s">
        <v>564</v>
      </c>
      <c r="AA1246" s="251" t="s">
        <v>587</v>
      </c>
      <c r="AB1246" s="251" t="s">
        <v>624</v>
      </c>
      <c r="AC1246" s="251" t="s">
        <v>746</v>
      </c>
      <c r="AD1246" s="251" t="s">
        <v>747</v>
      </c>
      <c r="AE1246" s="255">
        <v>12576</v>
      </c>
      <c r="AF1246" s="251" t="str">
        <f t="shared" si="61"/>
        <v>5.</v>
      </c>
      <c r="AG1246" s="251" t="str">
        <f t="shared" si="61"/>
        <v>2.</v>
      </c>
      <c r="AH1246" s="251" t="str">
        <f t="shared" si="61"/>
        <v>3.</v>
      </c>
      <c r="AI1246" s="251" t="str">
        <f t="shared" si="60"/>
        <v>1.</v>
      </c>
      <c r="AJ1246" s="251" t="str">
        <f t="shared" si="60"/>
        <v>5.</v>
      </c>
      <c r="AK1246" s="251" t="str">
        <f t="shared" si="60"/>
        <v>3.</v>
      </c>
      <c r="AL1246" s="251" t="str">
        <f t="shared" si="60"/>
        <v>1.</v>
      </c>
      <c r="AM1246" s="251" t="str">
        <f t="shared" si="62"/>
        <v>2.3.1.5.3.1.</v>
      </c>
    </row>
    <row r="1247" spans="1:39">
      <c r="A1247" s="251">
        <v>2022</v>
      </c>
      <c r="B1247" s="251" t="s">
        <v>533</v>
      </c>
      <c r="C1247" s="251" t="s">
        <v>534</v>
      </c>
      <c r="D1247" s="251" t="s">
        <v>535</v>
      </c>
      <c r="E1247" s="251" t="s">
        <v>536</v>
      </c>
      <c r="F1247" s="251" t="s">
        <v>491</v>
      </c>
      <c r="G1247" s="251" t="s">
        <v>537</v>
      </c>
      <c r="H1247" s="251" t="s">
        <v>538</v>
      </c>
      <c r="I1247" s="251" t="s">
        <v>739</v>
      </c>
      <c r="J1247" s="251" t="s">
        <v>540</v>
      </c>
      <c r="K1247" s="251" t="s">
        <v>740</v>
      </c>
      <c r="L1247" s="251" t="s">
        <v>542</v>
      </c>
      <c r="M1247" s="251" t="s">
        <v>543</v>
      </c>
      <c r="N1247" s="251" t="s">
        <v>544</v>
      </c>
      <c r="O1247" s="251" t="s">
        <v>729</v>
      </c>
      <c r="P1247" s="251" t="s">
        <v>741</v>
      </c>
      <c r="Q1247" s="251" t="s">
        <v>709</v>
      </c>
      <c r="R1247" s="251">
        <v>5902</v>
      </c>
      <c r="S1247" s="251" t="s">
        <v>699</v>
      </c>
      <c r="T1247" s="251" t="s">
        <v>784</v>
      </c>
      <c r="U1247" s="251" t="s">
        <v>645</v>
      </c>
      <c r="V1247" s="251" t="s">
        <v>38</v>
      </c>
      <c r="W1247" s="251" t="s">
        <v>550</v>
      </c>
      <c r="X1247" s="251" t="s">
        <v>551</v>
      </c>
      <c r="Y1247" s="251" t="s">
        <v>552</v>
      </c>
      <c r="Z1247" s="251" t="s">
        <v>564</v>
      </c>
      <c r="AA1247" s="251" t="s">
        <v>587</v>
      </c>
      <c r="AB1247" s="251" t="s">
        <v>624</v>
      </c>
      <c r="AC1247" s="251" t="s">
        <v>748</v>
      </c>
      <c r="AD1247" s="251" t="s">
        <v>748</v>
      </c>
      <c r="AE1247" s="255">
        <v>1524</v>
      </c>
      <c r="AF1247" s="251" t="str">
        <f t="shared" si="61"/>
        <v>5.</v>
      </c>
      <c r="AG1247" s="251" t="str">
        <f t="shared" si="61"/>
        <v>2.</v>
      </c>
      <c r="AH1247" s="251" t="str">
        <f t="shared" si="61"/>
        <v>3.</v>
      </c>
      <c r="AI1247" s="251" t="str">
        <f t="shared" si="60"/>
        <v>1.</v>
      </c>
      <c r="AJ1247" s="251" t="str">
        <f t="shared" si="60"/>
        <v>5.</v>
      </c>
      <c r="AK1247" s="251" t="str">
        <f t="shared" si="60"/>
        <v>99</v>
      </c>
      <c r="AL1247" s="251" t="str">
        <f t="shared" si="60"/>
        <v>99</v>
      </c>
      <c r="AM1247" s="251" t="str">
        <f t="shared" si="62"/>
        <v>2.3.1.5.9999</v>
      </c>
    </row>
    <row r="1248" spans="1:39">
      <c r="A1248" s="251">
        <v>2022</v>
      </c>
      <c r="B1248" s="251" t="s">
        <v>533</v>
      </c>
      <c r="C1248" s="251" t="s">
        <v>534</v>
      </c>
      <c r="D1248" s="251" t="s">
        <v>535</v>
      </c>
      <c r="E1248" s="251" t="s">
        <v>536</v>
      </c>
      <c r="F1248" s="251" t="s">
        <v>491</v>
      </c>
      <c r="G1248" s="251" t="s">
        <v>537</v>
      </c>
      <c r="H1248" s="251" t="s">
        <v>538</v>
      </c>
      <c r="I1248" s="251" t="s">
        <v>739</v>
      </c>
      <c r="J1248" s="251" t="s">
        <v>540</v>
      </c>
      <c r="K1248" s="251" t="s">
        <v>740</v>
      </c>
      <c r="L1248" s="251" t="s">
        <v>542</v>
      </c>
      <c r="M1248" s="251" t="s">
        <v>543</v>
      </c>
      <c r="N1248" s="251" t="s">
        <v>544</v>
      </c>
      <c r="O1248" s="251" t="s">
        <v>729</v>
      </c>
      <c r="P1248" s="251" t="s">
        <v>741</v>
      </c>
      <c r="Q1248" s="251" t="s">
        <v>709</v>
      </c>
      <c r="R1248" s="251">
        <v>5902</v>
      </c>
      <c r="S1248" s="251" t="s">
        <v>699</v>
      </c>
      <c r="T1248" s="251" t="s">
        <v>784</v>
      </c>
      <c r="U1248" s="251" t="s">
        <v>645</v>
      </c>
      <c r="V1248" s="251" t="s">
        <v>38</v>
      </c>
      <c r="W1248" s="251" t="s">
        <v>550</v>
      </c>
      <c r="X1248" s="251" t="s">
        <v>551</v>
      </c>
      <c r="Y1248" s="251" t="s">
        <v>552</v>
      </c>
      <c r="Z1248" s="251" t="s">
        <v>564</v>
      </c>
      <c r="AA1248" s="251" t="s">
        <v>587</v>
      </c>
      <c r="AB1248" s="251" t="s">
        <v>723</v>
      </c>
      <c r="AC1248" s="251" t="s">
        <v>626</v>
      </c>
      <c r="AD1248" s="251" t="s">
        <v>749</v>
      </c>
      <c r="AE1248" s="255">
        <v>1563</v>
      </c>
      <c r="AF1248" s="251" t="str">
        <f t="shared" si="61"/>
        <v>5.</v>
      </c>
      <c r="AG1248" s="251" t="str">
        <f t="shared" si="61"/>
        <v>2.</v>
      </c>
      <c r="AH1248" s="251" t="str">
        <f t="shared" si="61"/>
        <v>3.</v>
      </c>
      <c r="AI1248" s="251" t="str">
        <f t="shared" si="60"/>
        <v>1.</v>
      </c>
      <c r="AJ1248" s="251" t="str">
        <f t="shared" si="60"/>
        <v>6.</v>
      </c>
      <c r="AK1248" s="251" t="str">
        <f t="shared" si="60"/>
        <v>1.</v>
      </c>
      <c r="AL1248" s="251" t="str">
        <f t="shared" si="60"/>
        <v>4.</v>
      </c>
      <c r="AM1248" s="251" t="str">
        <f t="shared" si="62"/>
        <v>2.3.1.6.1.4.</v>
      </c>
    </row>
    <row r="1249" spans="1:39">
      <c r="A1249" s="251">
        <v>2022</v>
      </c>
      <c r="B1249" s="251" t="s">
        <v>533</v>
      </c>
      <c r="C1249" s="251" t="s">
        <v>534</v>
      </c>
      <c r="D1249" s="251" t="s">
        <v>535</v>
      </c>
      <c r="E1249" s="251" t="s">
        <v>536</v>
      </c>
      <c r="F1249" s="251" t="s">
        <v>491</v>
      </c>
      <c r="G1249" s="251" t="s">
        <v>537</v>
      </c>
      <c r="H1249" s="251" t="s">
        <v>538</v>
      </c>
      <c r="I1249" s="251" t="s">
        <v>739</v>
      </c>
      <c r="J1249" s="251" t="s">
        <v>540</v>
      </c>
      <c r="K1249" s="251" t="s">
        <v>740</v>
      </c>
      <c r="L1249" s="251" t="s">
        <v>542</v>
      </c>
      <c r="M1249" s="251" t="s">
        <v>543</v>
      </c>
      <c r="N1249" s="251" t="s">
        <v>544</v>
      </c>
      <c r="O1249" s="251" t="s">
        <v>729</v>
      </c>
      <c r="P1249" s="251" t="s">
        <v>741</v>
      </c>
      <c r="Q1249" s="251" t="s">
        <v>709</v>
      </c>
      <c r="R1249" s="251">
        <v>5902</v>
      </c>
      <c r="S1249" s="251" t="s">
        <v>699</v>
      </c>
      <c r="T1249" s="251" t="s">
        <v>784</v>
      </c>
      <c r="U1249" s="251" t="s">
        <v>645</v>
      </c>
      <c r="V1249" s="251" t="s">
        <v>38</v>
      </c>
      <c r="W1249" s="251" t="s">
        <v>550</v>
      </c>
      <c r="X1249" s="251" t="s">
        <v>551</v>
      </c>
      <c r="Y1249" s="251" t="s">
        <v>552</v>
      </c>
      <c r="Z1249" s="251" t="s">
        <v>564</v>
      </c>
      <c r="AA1249" s="251" t="s">
        <v>587</v>
      </c>
      <c r="AB1249" s="251" t="s">
        <v>648</v>
      </c>
      <c r="AC1249" s="251" t="s">
        <v>649</v>
      </c>
      <c r="AD1249" s="251" t="s">
        <v>650</v>
      </c>
      <c r="AE1249" s="255">
        <v>6852</v>
      </c>
      <c r="AF1249" s="251" t="str">
        <f t="shared" si="61"/>
        <v>5.</v>
      </c>
      <c r="AG1249" s="251" t="str">
        <f t="shared" si="61"/>
        <v>2.</v>
      </c>
      <c r="AH1249" s="251" t="str">
        <f t="shared" si="61"/>
        <v>3.</v>
      </c>
      <c r="AI1249" s="251" t="str">
        <f t="shared" si="60"/>
        <v>1.</v>
      </c>
      <c r="AJ1249" s="251" t="str">
        <f t="shared" si="60"/>
        <v>8.</v>
      </c>
      <c r="AK1249" s="251" t="str">
        <f t="shared" si="60"/>
        <v>2.</v>
      </c>
      <c r="AL1249" s="251" t="str">
        <f t="shared" si="60"/>
        <v>1.</v>
      </c>
      <c r="AM1249" s="251" t="str">
        <f t="shared" si="62"/>
        <v>2.3.1.8.2.1.</v>
      </c>
    </row>
    <row r="1250" spans="1:39">
      <c r="A1250" s="251">
        <v>2022</v>
      </c>
      <c r="B1250" s="251" t="s">
        <v>533</v>
      </c>
      <c r="C1250" s="251" t="s">
        <v>534</v>
      </c>
      <c r="D1250" s="251" t="s">
        <v>535</v>
      </c>
      <c r="E1250" s="251" t="s">
        <v>536</v>
      </c>
      <c r="F1250" s="251" t="s">
        <v>491</v>
      </c>
      <c r="G1250" s="251" t="s">
        <v>537</v>
      </c>
      <c r="H1250" s="251" t="s">
        <v>538</v>
      </c>
      <c r="I1250" s="251" t="s">
        <v>739</v>
      </c>
      <c r="J1250" s="251" t="s">
        <v>540</v>
      </c>
      <c r="K1250" s="251" t="s">
        <v>740</v>
      </c>
      <c r="L1250" s="251" t="s">
        <v>542</v>
      </c>
      <c r="M1250" s="251" t="s">
        <v>543</v>
      </c>
      <c r="N1250" s="251" t="s">
        <v>544</v>
      </c>
      <c r="O1250" s="251" t="s">
        <v>729</v>
      </c>
      <c r="P1250" s="251" t="s">
        <v>741</v>
      </c>
      <c r="Q1250" s="251" t="s">
        <v>709</v>
      </c>
      <c r="R1250" s="251">
        <v>5902</v>
      </c>
      <c r="S1250" s="251" t="s">
        <v>699</v>
      </c>
      <c r="T1250" s="251" t="s">
        <v>784</v>
      </c>
      <c r="U1250" s="251" t="s">
        <v>645</v>
      </c>
      <c r="V1250" s="251" t="s">
        <v>38</v>
      </c>
      <c r="W1250" s="251" t="s">
        <v>550</v>
      </c>
      <c r="X1250" s="251" t="s">
        <v>551</v>
      </c>
      <c r="Y1250" s="251" t="s">
        <v>552</v>
      </c>
      <c r="Z1250" s="251" t="s">
        <v>564</v>
      </c>
      <c r="AA1250" s="251" t="s">
        <v>587</v>
      </c>
      <c r="AB1250" s="251" t="s">
        <v>591</v>
      </c>
      <c r="AC1250" s="251" t="s">
        <v>592</v>
      </c>
      <c r="AD1250" s="251" t="s">
        <v>593</v>
      </c>
      <c r="AE1250" s="255">
        <v>4952</v>
      </c>
      <c r="AF1250" s="251" t="str">
        <f t="shared" si="61"/>
        <v>5.</v>
      </c>
      <c r="AG1250" s="251" t="str">
        <f t="shared" si="61"/>
        <v>2.</v>
      </c>
      <c r="AH1250" s="251" t="str">
        <f t="shared" si="61"/>
        <v>3.</v>
      </c>
      <c r="AI1250" s="251" t="str">
        <f t="shared" si="60"/>
        <v>1.</v>
      </c>
      <c r="AJ1250" s="251" t="str">
        <f t="shared" si="60"/>
        <v>99</v>
      </c>
      <c r="AK1250" s="251" t="str">
        <f t="shared" si="60"/>
        <v>1.</v>
      </c>
      <c r="AL1250" s="251" t="str">
        <f t="shared" si="60"/>
        <v>3.</v>
      </c>
      <c r="AM1250" s="251" t="str">
        <f t="shared" si="62"/>
        <v>2.3.1.991.3.</v>
      </c>
    </row>
    <row r="1251" spans="1:39">
      <c r="A1251" s="251">
        <v>2022</v>
      </c>
      <c r="B1251" s="251" t="s">
        <v>533</v>
      </c>
      <c r="C1251" s="251" t="s">
        <v>534</v>
      </c>
      <c r="D1251" s="251" t="s">
        <v>535</v>
      </c>
      <c r="E1251" s="251" t="s">
        <v>536</v>
      </c>
      <c r="F1251" s="251" t="s">
        <v>491</v>
      </c>
      <c r="G1251" s="251" t="s">
        <v>537</v>
      </c>
      <c r="H1251" s="251" t="s">
        <v>538</v>
      </c>
      <c r="I1251" s="251" t="s">
        <v>739</v>
      </c>
      <c r="J1251" s="251" t="s">
        <v>540</v>
      </c>
      <c r="K1251" s="251" t="s">
        <v>740</v>
      </c>
      <c r="L1251" s="251" t="s">
        <v>542</v>
      </c>
      <c r="M1251" s="251" t="s">
        <v>543</v>
      </c>
      <c r="N1251" s="251" t="s">
        <v>544</v>
      </c>
      <c r="O1251" s="251" t="s">
        <v>729</v>
      </c>
      <c r="P1251" s="251" t="s">
        <v>741</v>
      </c>
      <c r="Q1251" s="251" t="s">
        <v>709</v>
      </c>
      <c r="R1251" s="251">
        <v>5902</v>
      </c>
      <c r="S1251" s="251" t="s">
        <v>699</v>
      </c>
      <c r="T1251" s="251" t="s">
        <v>784</v>
      </c>
      <c r="U1251" s="251" t="s">
        <v>645</v>
      </c>
      <c r="V1251" s="251" t="s">
        <v>38</v>
      </c>
      <c r="W1251" s="251" t="s">
        <v>550</v>
      </c>
      <c r="X1251" s="251" t="s">
        <v>551</v>
      </c>
      <c r="Y1251" s="251" t="s">
        <v>552</v>
      </c>
      <c r="Z1251" s="251" t="s">
        <v>564</v>
      </c>
      <c r="AA1251" s="251" t="s">
        <v>587</v>
      </c>
      <c r="AB1251" s="251" t="s">
        <v>591</v>
      </c>
      <c r="AC1251" s="251" t="s">
        <v>592</v>
      </c>
      <c r="AD1251" s="251" t="s">
        <v>628</v>
      </c>
      <c r="AE1251" s="255">
        <v>1575</v>
      </c>
      <c r="AF1251" s="251" t="str">
        <f t="shared" si="61"/>
        <v>5.</v>
      </c>
      <c r="AG1251" s="251" t="str">
        <f t="shared" si="61"/>
        <v>2.</v>
      </c>
      <c r="AH1251" s="251" t="str">
        <f t="shared" si="61"/>
        <v>3.</v>
      </c>
      <c r="AI1251" s="251" t="str">
        <f t="shared" si="60"/>
        <v>1.</v>
      </c>
      <c r="AJ1251" s="251" t="str">
        <f t="shared" si="60"/>
        <v>99</v>
      </c>
      <c r="AK1251" s="251" t="str">
        <f t="shared" si="60"/>
        <v>1.</v>
      </c>
      <c r="AL1251" s="251" t="str">
        <f t="shared" si="60"/>
        <v>99</v>
      </c>
      <c r="AM1251" s="251" t="str">
        <f t="shared" si="62"/>
        <v>2.3.1.991.99</v>
      </c>
    </row>
    <row r="1252" spans="1:39">
      <c r="A1252" s="251">
        <v>2022</v>
      </c>
      <c r="B1252" s="251" t="s">
        <v>533</v>
      </c>
      <c r="C1252" s="251" t="s">
        <v>534</v>
      </c>
      <c r="D1252" s="251" t="s">
        <v>535</v>
      </c>
      <c r="E1252" s="251" t="s">
        <v>536</v>
      </c>
      <c r="F1252" s="251" t="s">
        <v>491</v>
      </c>
      <c r="G1252" s="251" t="s">
        <v>537</v>
      </c>
      <c r="H1252" s="251" t="s">
        <v>538</v>
      </c>
      <c r="I1252" s="251" t="s">
        <v>739</v>
      </c>
      <c r="J1252" s="251" t="s">
        <v>540</v>
      </c>
      <c r="K1252" s="251" t="s">
        <v>740</v>
      </c>
      <c r="L1252" s="251" t="s">
        <v>542</v>
      </c>
      <c r="M1252" s="251" t="s">
        <v>543</v>
      </c>
      <c r="N1252" s="251" t="s">
        <v>544</v>
      </c>
      <c r="O1252" s="251" t="s">
        <v>729</v>
      </c>
      <c r="P1252" s="251" t="s">
        <v>741</v>
      </c>
      <c r="Q1252" s="251" t="s">
        <v>709</v>
      </c>
      <c r="R1252" s="251">
        <v>5902</v>
      </c>
      <c r="S1252" s="251" t="s">
        <v>699</v>
      </c>
      <c r="T1252" s="251" t="s">
        <v>784</v>
      </c>
      <c r="U1252" s="251" t="s">
        <v>645</v>
      </c>
      <c r="V1252" s="251" t="s">
        <v>38</v>
      </c>
      <c r="W1252" s="251" t="s">
        <v>550</v>
      </c>
      <c r="X1252" s="251" t="s">
        <v>551</v>
      </c>
      <c r="Y1252" s="251" t="s">
        <v>552</v>
      </c>
      <c r="Z1252" s="251" t="s">
        <v>564</v>
      </c>
      <c r="AA1252" s="251" t="s">
        <v>565</v>
      </c>
      <c r="AB1252" s="251" t="s">
        <v>594</v>
      </c>
      <c r="AC1252" s="251" t="s">
        <v>595</v>
      </c>
      <c r="AD1252" s="251" t="s">
        <v>642</v>
      </c>
      <c r="AE1252" s="255">
        <v>625</v>
      </c>
      <c r="AF1252" s="251" t="str">
        <f t="shared" si="61"/>
        <v>5.</v>
      </c>
      <c r="AG1252" s="251" t="str">
        <f t="shared" si="61"/>
        <v>2.</v>
      </c>
      <c r="AH1252" s="251" t="str">
        <f t="shared" si="61"/>
        <v>3.</v>
      </c>
      <c r="AI1252" s="251" t="str">
        <f t="shared" si="60"/>
        <v>2.</v>
      </c>
      <c r="AJ1252" s="251" t="str">
        <f t="shared" si="60"/>
        <v>1.</v>
      </c>
      <c r="AK1252" s="251" t="str">
        <f t="shared" si="60"/>
        <v>2.</v>
      </c>
      <c r="AL1252" s="251" t="str">
        <f t="shared" si="60"/>
        <v>1.</v>
      </c>
      <c r="AM1252" s="251" t="str">
        <f t="shared" si="62"/>
        <v>2.3.2.1.2.1.</v>
      </c>
    </row>
    <row r="1253" spans="1:39">
      <c r="A1253" s="251">
        <v>2022</v>
      </c>
      <c r="B1253" s="251" t="s">
        <v>533</v>
      </c>
      <c r="C1253" s="251" t="s">
        <v>534</v>
      </c>
      <c r="D1253" s="251" t="s">
        <v>535</v>
      </c>
      <c r="E1253" s="251" t="s">
        <v>536</v>
      </c>
      <c r="F1253" s="251" t="s">
        <v>491</v>
      </c>
      <c r="G1253" s="251" t="s">
        <v>537</v>
      </c>
      <c r="H1253" s="251" t="s">
        <v>538</v>
      </c>
      <c r="I1253" s="251" t="s">
        <v>739</v>
      </c>
      <c r="J1253" s="251" t="s">
        <v>540</v>
      </c>
      <c r="K1253" s="251" t="s">
        <v>740</v>
      </c>
      <c r="L1253" s="251" t="s">
        <v>542</v>
      </c>
      <c r="M1253" s="251" t="s">
        <v>543</v>
      </c>
      <c r="N1253" s="251" t="s">
        <v>544</v>
      </c>
      <c r="O1253" s="251" t="s">
        <v>729</v>
      </c>
      <c r="P1253" s="251" t="s">
        <v>741</v>
      </c>
      <c r="Q1253" s="251" t="s">
        <v>709</v>
      </c>
      <c r="R1253" s="251">
        <v>5902</v>
      </c>
      <c r="S1253" s="251" t="s">
        <v>699</v>
      </c>
      <c r="T1253" s="251" t="s">
        <v>784</v>
      </c>
      <c r="U1253" s="251" t="s">
        <v>645</v>
      </c>
      <c r="V1253" s="251" t="s">
        <v>38</v>
      </c>
      <c r="W1253" s="251" t="s">
        <v>550</v>
      </c>
      <c r="X1253" s="251" t="s">
        <v>551</v>
      </c>
      <c r="Y1253" s="251" t="s">
        <v>552</v>
      </c>
      <c r="Z1253" s="251" t="s">
        <v>564</v>
      </c>
      <c r="AA1253" s="251" t="s">
        <v>565</v>
      </c>
      <c r="AB1253" s="251" t="s">
        <v>594</v>
      </c>
      <c r="AC1253" s="251" t="s">
        <v>595</v>
      </c>
      <c r="AD1253" s="251" t="s">
        <v>643</v>
      </c>
      <c r="AE1253" s="255">
        <v>2000</v>
      </c>
      <c r="AF1253" s="251" t="str">
        <f t="shared" si="61"/>
        <v>5.</v>
      </c>
      <c r="AG1253" s="251" t="str">
        <f t="shared" si="61"/>
        <v>2.</v>
      </c>
      <c r="AH1253" s="251" t="str">
        <f t="shared" si="61"/>
        <v>3.</v>
      </c>
      <c r="AI1253" s="251" t="str">
        <f t="shared" si="60"/>
        <v>2.</v>
      </c>
      <c r="AJ1253" s="251" t="str">
        <f t="shared" si="60"/>
        <v>1.</v>
      </c>
      <c r="AK1253" s="251" t="str">
        <f t="shared" si="60"/>
        <v>2.</v>
      </c>
      <c r="AL1253" s="251" t="str">
        <f t="shared" si="60"/>
        <v>2.</v>
      </c>
      <c r="AM1253" s="251" t="str">
        <f t="shared" si="62"/>
        <v>2.3.2.1.2.2.</v>
      </c>
    </row>
    <row r="1254" spans="1:39">
      <c r="A1254" s="251">
        <v>2022</v>
      </c>
      <c r="B1254" s="251" t="s">
        <v>533</v>
      </c>
      <c r="C1254" s="251" t="s">
        <v>534</v>
      </c>
      <c r="D1254" s="251" t="s">
        <v>535</v>
      </c>
      <c r="E1254" s="251" t="s">
        <v>536</v>
      </c>
      <c r="F1254" s="251" t="s">
        <v>491</v>
      </c>
      <c r="G1254" s="251" t="s">
        <v>537</v>
      </c>
      <c r="H1254" s="251" t="s">
        <v>538</v>
      </c>
      <c r="I1254" s="251" t="s">
        <v>739</v>
      </c>
      <c r="J1254" s="251" t="s">
        <v>540</v>
      </c>
      <c r="K1254" s="251" t="s">
        <v>740</v>
      </c>
      <c r="L1254" s="251" t="s">
        <v>542</v>
      </c>
      <c r="M1254" s="251" t="s">
        <v>543</v>
      </c>
      <c r="N1254" s="251" t="s">
        <v>544</v>
      </c>
      <c r="O1254" s="251" t="s">
        <v>729</v>
      </c>
      <c r="P1254" s="251" t="s">
        <v>741</v>
      </c>
      <c r="Q1254" s="251" t="s">
        <v>709</v>
      </c>
      <c r="R1254" s="251">
        <v>5902</v>
      </c>
      <c r="S1254" s="251" t="s">
        <v>699</v>
      </c>
      <c r="T1254" s="251" t="s">
        <v>784</v>
      </c>
      <c r="U1254" s="251" t="s">
        <v>645</v>
      </c>
      <c r="V1254" s="251" t="s">
        <v>38</v>
      </c>
      <c r="W1254" s="251" t="s">
        <v>550</v>
      </c>
      <c r="X1254" s="251" t="s">
        <v>551</v>
      </c>
      <c r="Y1254" s="251" t="s">
        <v>552</v>
      </c>
      <c r="Z1254" s="251" t="s">
        <v>564</v>
      </c>
      <c r="AA1254" s="251" t="s">
        <v>565</v>
      </c>
      <c r="AB1254" s="251" t="s">
        <v>594</v>
      </c>
      <c r="AC1254" s="251" t="s">
        <v>595</v>
      </c>
      <c r="AD1254" s="251" t="s">
        <v>596</v>
      </c>
      <c r="AE1254" s="255">
        <v>8640</v>
      </c>
      <c r="AF1254" s="251" t="str">
        <f t="shared" si="61"/>
        <v>5.</v>
      </c>
      <c r="AG1254" s="251" t="str">
        <f t="shared" si="61"/>
        <v>2.</v>
      </c>
      <c r="AH1254" s="251" t="str">
        <f t="shared" si="61"/>
        <v>3.</v>
      </c>
      <c r="AI1254" s="251" t="str">
        <f t="shared" si="60"/>
        <v>2.</v>
      </c>
      <c r="AJ1254" s="251" t="str">
        <f t="shared" si="60"/>
        <v>1.</v>
      </c>
      <c r="AK1254" s="251" t="str">
        <f t="shared" si="60"/>
        <v>2.</v>
      </c>
      <c r="AL1254" s="251" t="str">
        <f t="shared" si="60"/>
        <v>99</v>
      </c>
      <c r="AM1254" s="251" t="str">
        <f t="shared" si="62"/>
        <v>2.3.2.1.2.99</v>
      </c>
    </row>
    <row r="1255" spans="1:39">
      <c r="A1255" s="251">
        <v>2022</v>
      </c>
      <c r="B1255" s="251" t="s">
        <v>533</v>
      </c>
      <c r="C1255" s="251" t="s">
        <v>534</v>
      </c>
      <c r="D1255" s="251" t="s">
        <v>535</v>
      </c>
      <c r="E1255" s="251" t="s">
        <v>536</v>
      </c>
      <c r="F1255" s="251" t="s">
        <v>491</v>
      </c>
      <c r="G1255" s="251" t="s">
        <v>537</v>
      </c>
      <c r="H1255" s="251" t="s">
        <v>538</v>
      </c>
      <c r="I1255" s="251" t="s">
        <v>739</v>
      </c>
      <c r="J1255" s="251" t="s">
        <v>540</v>
      </c>
      <c r="K1255" s="251" t="s">
        <v>740</v>
      </c>
      <c r="L1255" s="251" t="s">
        <v>542</v>
      </c>
      <c r="M1255" s="251" t="s">
        <v>543</v>
      </c>
      <c r="N1255" s="251" t="s">
        <v>544</v>
      </c>
      <c r="O1255" s="251" t="s">
        <v>729</v>
      </c>
      <c r="P1255" s="251" t="s">
        <v>741</v>
      </c>
      <c r="Q1255" s="251" t="s">
        <v>709</v>
      </c>
      <c r="R1255" s="251">
        <v>5902</v>
      </c>
      <c r="S1255" s="251" t="s">
        <v>699</v>
      </c>
      <c r="T1255" s="251" t="s">
        <v>784</v>
      </c>
      <c r="U1255" s="251" t="s">
        <v>645</v>
      </c>
      <c r="V1255" s="251" t="s">
        <v>38</v>
      </c>
      <c r="W1255" s="251" t="s">
        <v>550</v>
      </c>
      <c r="X1255" s="251" t="s">
        <v>551</v>
      </c>
      <c r="Y1255" s="251" t="s">
        <v>552</v>
      </c>
      <c r="Z1255" s="251" t="s">
        <v>564</v>
      </c>
      <c r="AA1255" s="251" t="s">
        <v>565</v>
      </c>
      <c r="AB1255" s="251" t="s">
        <v>566</v>
      </c>
      <c r="AC1255" s="251" t="s">
        <v>567</v>
      </c>
      <c r="AD1255" s="251" t="s">
        <v>568</v>
      </c>
      <c r="AE1255" s="255">
        <v>56880</v>
      </c>
      <c r="AF1255" s="251" t="str">
        <f t="shared" si="61"/>
        <v>5.</v>
      </c>
      <c r="AG1255" s="251" t="str">
        <f t="shared" si="61"/>
        <v>2.</v>
      </c>
      <c r="AH1255" s="251" t="str">
        <f t="shared" si="61"/>
        <v>3.</v>
      </c>
      <c r="AI1255" s="251" t="str">
        <f t="shared" si="60"/>
        <v>2.</v>
      </c>
      <c r="AJ1255" s="251" t="str">
        <f t="shared" si="60"/>
        <v>2.</v>
      </c>
      <c r="AK1255" s="251" t="str">
        <f t="shared" si="60"/>
        <v>3.</v>
      </c>
      <c r="AL1255" s="251" t="str">
        <f t="shared" si="60"/>
        <v>1.</v>
      </c>
      <c r="AM1255" s="251" t="str">
        <f t="shared" si="62"/>
        <v>2.3.2.2.3.1.</v>
      </c>
    </row>
    <row r="1256" spans="1:39">
      <c r="A1256" s="251">
        <v>2022</v>
      </c>
      <c r="B1256" s="251" t="s">
        <v>533</v>
      </c>
      <c r="C1256" s="251" t="s">
        <v>534</v>
      </c>
      <c r="D1256" s="251" t="s">
        <v>535</v>
      </c>
      <c r="E1256" s="251" t="s">
        <v>536</v>
      </c>
      <c r="F1256" s="251" t="s">
        <v>491</v>
      </c>
      <c r="G1256" s="251" t="s">
        <v>537</v>
      </c>
      <c r="H1256" s="251" t="s">
        <v>538</v>
      </c>
      <c r="I1256" s="251" t="s">
        <v>739</v>
      </c>
      <c r="J1256" s="251" t="s">
        <v>540</v>
      </c>
      <c r="K1256" s="251" t="s">
        <v>740</v>
      </c>
      <c r="L1256" s="251" t="s">
        <v>542</v>
      </c>
      <c r="M1256" s="251" t="s">
        <v>543</v>
      </c>
      <c r="N1256" s="251" t="s">
        <v>544</v>
      </c>
      <c r="O1256" s="251" t="s">
        <v>729</v>
      </c>
      <c r="P1256" s="251" t="s">
        <v>741</v>
      </c>
      <c r="Q1256" s="251" t="s">
        <v>709</v>
      </c>
      <c r="R1256" s="251">
        <v>5902</v>
      </c>
      <c r="S1256" s="251" t="s">
        <v>699</v>
      </c>
      <c r="T1256" s="251" t="s">
        <v>784</v>
      </c>
      <c r="U1256" s="251" t="s">
        <v>645</v>
      </c>
      <c r="V1256" s="251" t="s">
        <v>38</v>
      </c>
      <c r="W1256" s="251" t="s">
        <v>550</v>
      </c>
      <c r="X1256" s="251" t="s">
        <v>551</v>
      </c>
      <c r="Y1256" s="251" t="s">
        <v>552</v>
      </c>
      <c r="Z1256" s="251" t="s">
        <v>564</v>
      </c>
      <c r="AA1256" s="251" t="s">
        <v>565</v>
      </c>
      <c r="AB1256" s="251" t="s">
        <v>604</v>
      </c>
      <c r="AC1256" s="251" t="s">
        <v>750</v>
      </c>
      <c r="AD1256" s="251" t="s">
        <v>751</v>
      </c>
      <c r="AE1256" s="255">
        <v>6000</v>
      </c>
      <c r="AF1256" s="251" t="str">
        <f t="shared" si="61"/>
        <v>5.</v>
      </c>
      <c r="AG1256" s="251" t="str">
        <f t="shared" si="61"/>
        <v>2.</v>
      </c>
      <c r="AH1256" s="251" t="str">
        <f t="shared" si="61"/>
        <v>3.</v>
      </c>
      <c r="AI1256" s="251" t="str">
        <f t="shared" si="60"/>
        <v>2.</v>
      </c>
      <c r="AJ1256" s="251" t="str">
        <f t="shared" si="60"/>
        <v>4.</v>
      </c>
      <c r="AK1256" s="251" t="str">
        <f t="shared" si="60"/>
        <v>2.</v>
      </c>
      <c r="AL1256" s="251" t="str">
        <f t="shared" si="60"/>
        <v>1.</v>
      </c>
      <c r="AM1256" s="251" t="str">
        <f t="shared" si="62"/>
        <v>2.3.2.4.2.1.</v>
      </c>
    </row>
    <row r="1257" spans="1:39">
      <c r="A1257" s="251">
        <v>2022</v>
      </c>
      <c r="B1257" s="251" t="s">
        <v>533</v>
      </c>
      <c r="C1257" s="251" t="s">
        <v>534</v>
      </c>
      <c r="D1257" s="251" t="s">
        <v>535</v>
      </c>
      <c r="E1257" s="251" t="s">
        <v>536</v>
      </c>
      <c r="F1257" s="251" t="s">
        <v>491</v>
      </c>
      <c r="G1257" s="251" t="s">
        <v>537</v>
      </c>
      <c r="H1257" s="251" t="s">
        <v>538</v>
      </c>
      <c r="I1257" s="251" t="s">
        <v>739</v>
      </c>
      <c r="J1257" s="251" t="s">
        <v>540</v>
      </c>
      <c r="K1257" s="251" t="s">
        <v>740</v>
      </c>
      <c r="L1257" s="251" t="s">
        <v>542</v>
      </c>
      <c r="M1257" s="251" t="s">
        <v>543</v>
      </c>
      <c r="N1257" s="251" t="s">
        <v>544</v>
      </c>
      <c r="O1257" s="251" t="s">
        <v>729</v>
      </c>
      <c r="P1257" s="251" t="s">
        <v>741</v>
      </c>
      <c r="Q1257" s="251" t="s">
        <v>709</v>
      </c>
      <c r="R1257" s="251">
        <v>5902</v>
      </c>
      <c r="S1257" s="251" t="s">
        <v>699</v>
      </c>
      <c r="T1257" s="251" t="s">
        <v>784</v>
      </c>
      <c r="U1257" s="251" t="s">
        <v>645</v>
      </c>
      <c r="V1257" s="251" t="s">
        <v>38</v>
      </c>
      <c r="W1257" s="251" t="s">
        <v>550</v>
      </c>
      <c r="X1257" s="251" t="s">
        <v>551</v>
      </c>
      <c r="Y1257" s="251" t="s">
        <v>552</v>
      </c>
      <c r="Z1257" s="251" t="s">
        <v>564</v>
      </c>
      <c r="AA1257" s="251" t="s">
        <v>565</v>
      </c>
      <c r="AB1257" s="251" t="s">
        <v>604</v>
      </c>
      <c r="AC1257" s="251" t="s">
        <v>752</v>
      </c>
      <c r="AD1257" s="251" t="s">
        <v>753</v>
      </c>
      <c r="AE1257" s="255">
        <v>4250</v>
      </c>
      <c r="AF1257" s="251" t="str">
        <f t="shared" si="61"/>
        <v>5.</v>
      </c>
      <c r="AG1257" s="251" t="str">
        <f t="shared" si="61"/>
        <v>2.</v>
      </c>
      <c r="AH1257" s="251" t="str">
        <f t="shared" si="61"/>
        <v>3.</v>
      </c>
      <c r="AI1257" s="251" t="str">
        <f t="shared" si="60"/>
        <v>2.</v>
      </c>
      <c r="AJ1257" s="251" t="str">
        <f t="shared" si="60"/>
        <v>4.</v>
      </c>
      <c r="AK1257" s="251" t="str">
        <f t="shared" si="60"/>
        <v>6.</v>
      </c>
      <c r="AL1257" s="251" t="str">
        <f t="shared" si="60"/>
        <v>1.</v>
      </c>
      <c r="AM1257" s="251" t="str">
        <f t="shared" si="62"/>
        <v>2.3.2.4.6.1.</v>
      </c>
    </row>
    <row r="1258" spans="1:39">
      <c r="A1258" s="251">
        <v>2022</v>
      </c>
      <c r="B1258" s="251" t="s">
        <v>533</v>
      </c>
      <c r="C1258" s="251" t="s">
        <v>534</v>
      </c>
      <c r="D1258" s="251" t="s">
        <v>535</v>
      </c>
      <c r="E1258" s="251" t="s">
        <v>536</v>
      </c>
      <c r="F1258" s="251" t="s">
        <v>491</v>
      </c>
      <c r="G1258" s="251" t="s">
        <v>537</v>
      </c>
      <c r="H1258" s="251" t="s">
        <v>538</v>
      </c>
      <c r="I1258" s="251" t="s">
        <v>739</v>
      </c>
      <c r="J1258" s="251" t="s">
        <v>540</v>
      </c>
      <c r="K1258" s="251" t="s">
        <v>740</v>
      </c>
      <c r="L1258" s="251" t="s">
        <v>542</v>
      </c>
      <c r="M1258" s="251" t="s">
        <v>543</v>
      </c>
      <c r="N1258" s="251" t="s">
        <v>544</v>
      </c>
      <c r="O1258" s="251" t="s">
        <v>729</v>
      </c>
      <c r="P1258" s="251" t="s">
        <v>741</v>
      </c>
      <c r="Q1258" s="251" t="s">
        <v>709</v>
      </c>
      <c r="R1258" s="251">
        <v>5902</v>
      </c>
      <c r="S1258" s="251" t="s">
        <v>699</v>
      </c>
      <c r="T1258" s="251" t="s">
        <v>784</v>
      </c>
      <c r="U1258" s="251" t="s">
        <v>645</v>
      </c>
      <c r="V1258" s="251" t="s">
        <v>38</v>
      </c>
      <c r="W1258" s="251" t="s">
        <v>550</v>
      </c>
      <c r="X1258" s="251" t="s">
        <v>551</v>
      </c>
      <c r="Y1258" s="251" t="s">
        <v>552</v>
      </c>
      <c r="Z1258" s="251" t="s">
        <v>564</v>
      </c>
      <c r="AA1258" s="251" t="s">
        <v>565</v>
      </c>
      <c r="AB1258" s="251" t="s">
        <v>575</v>
      </c>
      <c r="AC1258" s="251" t="s">
        <v>576</v>
      </c>
      <c r="AD1258" s="251" t="s">
        <v>577</v>
      </c>
      <c r="AE1258" s="255">
        <v>3300</v>
      </c>
      <c r="AF1258" s="251" t="str">
        <f t="shared" si="61"/>
        <v>5.</v>
      </c>
      <c r="AG1258" s="251" t="str">
        <f t="shared" si="61"/>
        <v>2.</v>
      </c>
      <c r="AH1258" s="251" t="str">
        <f t="shared" si="61"/>
        <v>3.</v>
      </c>
      <c r="AI1258" s="251" t="str">
        <f t="shared" si="60"/>
        <v>2.</v>
      </c>
      <c r="AJ1258" s="251" t="str">
        <f t="shared" si="60"/>
        <v>6.</v>
      </c>
      <c r="AK1258" s="251" t="str">
        <f t="shared" si="60"/>
        <v>3.</v>
      </c>
      <c r="AL1258" s="251" t="str">
        <f t="shared" si="60"/>
        <v>4.</v>
      </c>
      <c r="AM1258" s="251" t="str">
        <f t="shared" si="62"/>
        <v>2.3.2.6.3.4.</v>
      </c>
    </row>
    <row r="1259" spans="1:39">
      <c r="A1259" s="251">
        <v>2022</v>
      </c>
      <c r="B1259" s="251" t="s">
        <v>533</v>
      </c>
      <c r="C1259" s="251" t="s">
        <v>534</v>
      </c>
      <c r="D1259" s="251" t="s">
        <v>535</v>
      </c>
      <c r="E1259" s="251" t="s">
        <v>536</v>
      </c>
      <c r="F1259" s="251" t="s">
        <v>491</v>
      </c>
      <c r="G1259" s="251" t="s">
        <v>537</v>
      </c>
      <c r="H1259" s="251" t="s">
        <v>538</v>
      </c>
      <c r="I1259" s="251" t="s">
        <v>739</v>
      </c>
      <c r="J1259" s="251" t="s">
        <v>540</v>
      </c>
      <c r="K1259" s="251" t="s">
        <v>740</v>
      </c>
      <c r="L1259" s="251" t="s">
        <v>542</v>
      </c>
      <c r="M1259" s="251" t="s">
        <v>543</v>
      </c>
      <c r="N1259" s="251" t="s">
        <v>544</v>
      </c>
      <c r="O1259" s="251" t="s">
        <v>729</v>
      </c>
      <c r="P1259" s="251" t="s">
        <v>741</v>
      </c>
      <c r="Q1259" s="251" t="s">
        <v>709</v>
      </c>
      <c r="R1259" s="251">
        <v>5902</v>
      </c>
      <c r="S1259" s="251" t="s">
        <v>699</v>
      </c>
      <c r="T1259" s="251" t="s">
        <v>784</v>
      </c>
      <c r="U1259" s="251" t="s">
        <v>645</v>
      </c>
      <c r="V1259" s="251" t="s">
        <v>38</v>
      </c>
      <c r="W1259" s="251" t="s">
        <v>550</v>
      </c>
      <c r="X1259" s="251" t="s">
        <v>551</v>
      </c>
      <c r="Y1259" s="251" t="s">
        <v>552</v>
      </c>
      <c r="Z1259" s="251" t="s">
        <v>564</v>
      </c>
      <c r="AA1259" s="251" t="s">
        <v>565</v>
      </c>
      <c r="AB1259" s="251" t="s">
        <v>578</v>
      </c>
      <c r="AC1259" s="251" t="s">
        <v>579</v>
      </c>
      <c r="AD1259" s="251" t="s">
        <v>754</v>
      </c>
      <c r="AE1259" s="255">
        <v>1440</v>
      </c>
      <c r="AF1259" s="251" t="str">
        <f t="shared" si="61"/>
        <v>5.</v>
      </c>
      <c r="AG1259" s="251" t="str">
        <f t="shared" si="61"/>
        <v>2.</v>
      </c>
      <c r="AH1259" s="251" t="str">
        <f t="shared" si="61"/>
        <v>3.</v>
      </c>
      <c r="AI1259" s="251" t="str">
        <f t="shared" si="60"/>
        <v>2.</v>
      </c>
      <c r="AJ1259" s="251" t="str">
        <f t="shared" si="60"/>
        <v>7.</v>
      </c>
      <c r="AK1259" s="251" t="str">
        <f t="shared" si="60"/>
        <v>11</v>
      </c>
      <c r="AL1259" s="251" t="str">
        <f t="shared" si="60"/>
        <v>2.</v>
      </c>
      <c r="AM1259" s="251" t="str">
        <f t="shared" si="62"/>
        <v>2.3.2.7.112.</v>
      </c>
    </row>
    <row r="1260" spans="1:39">
      <c r="A1260" s="251">
        <v>2022</v>
      </c>
      <c r="B1260" s="251" t="s">
        <v>533</v>
      </c>
      <c r="C1260" s="251" t="s">
        <v>534</v>
      </c>
      <c r="D1260" s="251" t="s">
        <v>535</v>
      </c>
      <c r="E1260" s="251" t="s">
        <v>536</v>
      </c>
      <c r="F1260" s="251" t="s">
        <v>491</v>
      </c>
      <c r="G1260" s="251" t="s">
        <v>537</v>
      </c>
      <c r="H1260" s="251" t="s">
        <v>538</v>
      </c>
      <c r="I1260" s="251" t="s">
        <v>739</v>
      </c>
      <c r="J1260" s="251" t="s">
        <v>540</v>
      </c>
      <c r="K1260" s="251" t="s">
        <v>740</v>
      </c>
      <c r="L1260" s="251" t="s">
        <v>542</v>
      </c>
      <c r="M1260" s="251" t="s">
        <v>543</v>
      </c>
      <c r="N1260" s="251" t="s">
        <v>544</v>
      </c>
      <c r="O1260" s="251" t="s">
        <v>729</v>
      </c>
      <c r="P1260" s="251" t="s">
        <v>741</v>
      </c>
      <c r="Q1260" s="251" t="s">
        <v>709</v>
      </c>
      <c r="R1260" s="251">
        <v>5902</v>
      </c>
      <c r="S1260" s="251" t="s">
        <v>699</v>
      </c>
      <c r="T1260" s="251" t="s">
        <v>784</v>
      </c>
      <c r="U1260" s="251" t="s">
        <v>645</v>
      </c>
      <c r="V1260" s="251" t="s">
        <v>38</v>
      </c>
      <c r="W1260" s="251" t="s">
        <v>550</v>
      </c>
      <c r="X1260" s="251" t="s">
        <v>551</v>
      </c>
      <c r="Y1260" s="251" t="s">
        <v>552</v>
      </c>
      <c r="Z1260" s="251" t="s">
        <v>564</v>
      </c>
      <c r="AA1260" s="251" t="s">
        <v>565</v>
      </c>
      <c r="AB1260" s="251" t="s">
        <v>578</v>
      </c>
      <c r="AC1260" s="251" t="s">
        <v>579</v>
      </c>
      <c r="AD1260" s="251" t="s">
        <v>580</v>
      </c>
      <c r="AE1260" s="255">
        <v>33177</v>
      </c>
      <c r="AF1260" s="251" t="str">
        <f t="shared" si="61"/>
        <v>5.</v>
      </c>
      <c r="AG1260" s="251" t="str">
        <f t="shared" si="61"/>
        <v>2.</v>
      </c>
      <c r="AH1260" s="251" t="str">
        <f t="shared" si="61"/>
        <v>3.</v>
      </c>
      <c r="AI1260" s="251" t="str">
        <f t="shared" si="60"/>
        <v>2.</v>
      </c>
      <c r="AJ1260" s="251" t="str">
        <f t="shared" si="60"/>
        <v>7.</v>
      </c>
      <c r="AK1260" s="251" t="str">
        <f t="shared" si="60"/>
        <v>11</v>
      </c>
      <c r="AL1260" s="251" t="str">
        <f t="shared" si="60"/>
        <v>99</v>
      </c>
      <c r="AM1260" s="251" t="str">
        <f t="shared" si="62"/>
        <v>2.3.2.7.1199</v>
      </c>
    </row>
    <row r="1261" spans="1:39">
      <c r="A1261" s="251">
        <v>2022</v>
      </c>
      <c r="B1261" s="251" t="s">
        <v>533</v>
      </c>
      <c r="C1261" s="251" t="s">
        <v>534</v>
      </c>
      <c r="D1261" s="251" t="s">
        <v>535</v>
      </c>
      <c r="E1261" s="251" t="s">
        <v>536</v>
      </c>
      <c r="F1261" s="251" t="s">
        <v>491</v>
      </c>
      <c r="G1261" s="251" t="s">
        <v>537</v>
      </c>
      <c r="H1261" s="251" t="s">
        <v>538</v>
      </c>
      <c r="I1261" s="251" t="s">
        <v>739</v>
      </c>
      <c r="J1261" s="251" t="s">
        <v>540</v>
      </c>
      <c r="K1261" s="251" t="s">
        <v>740</v>
      </c>
      <c r="L1261" s="251" t="s">
        <v>542</v>
      </c>
      <c r="M1261" s="251" t="s">
        <v>543</v>
      </c>
      <c r="N1261" s="251" t="s">
        <v>544</v>
      </c>
      <c r="O1261" s="251" t="s">
        <v>729</v>
      </c>
      <c r="P1261" s="251" t="s">
        <v>741</v>
      </c>
      <c r="Q1261" s="251" t="s">
        <v>709</v>
      </c>
      <c r="R1261" s="251">
        <v>5902</v>
      </c>
      <c r="S1261" s="251" t="s">
        <v>699</v>
      </c>
      <c r="T1261" s="251" t="s">
        <v>784</v>
      </c>
      <c r="U1261" s="251" t="s">
        <v>645</v>
      </c>
      <c r="V1261" s="251" t="s">
        <v>38</v>
      </c>
      <c r="W1261" s="251" t="s">
        <v>550</v>
      </c>
      <c r="X1261" s="251" t="s">
        <v>551</v>
      </c>
      <c r="Y1261" s="251" t="s">
        <v>552</v>
      </c>
      <c r="Z1261" s="251" t="s">
        <v>564</v>
      </c>
      <c r="AA1261" s="251" t="s">
        <v>565</v>
      </c>
      <c r="AB1261" s="251" t="s">
        <v>613</v>
      </c>
      <c r="AC1261" s="251" t="s">
        <v>614</v>
      </c>
      <c r="AD1261" s="251" t="s">
        <v>614</v>
      </c>
      <c r="AE1261" s="255">
        <v>115200</v>
      </c>
      <c r="AF1261" s="251" t="str">
        <f t="shared" si="61"/>
        <v>5.</v>
      </c>
      <c r="AG1261" s="251" t="str">
        <f t="shared" si="61"/>
        <v>2.</v>
      </c>
      <c r="AH1261" s="251" t="str">
        <f t="shared" si="61"/>
        <v>3.</v>
      </c>
      <c r="AI1261" s="251" t="str">
        <f t="shared" si="60"/>
        <v>2.</v>
      </c>
      <c r="AJ1261" s="251" t="str">
        <f t="shared" si="60"/>
        <v>8.</v>
      </c>
      <c r="AK1261" s="251" t="str">
        <f t="shared" si="60"/>
        <v>1.</v>
      </c>
      <c r="AL1261" s="251" t="str">
        <f t="shared" si="60"/>
        <v>1.</v>
      </c>
      <c r="AM1261" s="251" t="str">
        <f t="shared" si="62"/>
        <v>2.3.2.8.1.1.</v>
      </c>
    </row>
    <row r="1262" spans="1:39">
      <c r="A1262" s="251">
        <v>2022</v>
      </c>
      <c r="B1262" s="251" t="s">
        <v>533</v>
      </c>
      <c r="C1262" s="251" t="s">
        <v>534</v>
      </c>
      <c r="D1262" s="251" t="s">
        <v>535</v>
      </c>
      <c r="E1262" s="251" t="s">
        <v>536</v>
      </c>
      <c r="F1262" s="251" t="s">
        <v>491</v>
      </c>
      <c r="G1262" s="251" t="s">
        <v>537</v>
      </c>
      <c r="H1262" s="251" t="s">
        <v>538</v>
      </c>
      <c r="I1262" s="251" t="s">
        <v>739</v>
      </c>
      <c r="J1262" s="251" t="s">
        <v>540</v>
      </c>
      <c r="K1262" s="251" t="s">
        <v>740</v>
      </c>
      <c r="L1262" s="251" t="s">
        <v>542</v>
      </c>
      <c r="M1262" s="251" t="s">
        <v>543</v>
      </c>
      <c r="N1262" s="251" t="s">
        <v>544</v>
      </c>
      <c r="O1262" s="251" t="s">
        <v>729</v>
      </c>
      <c r="P1262" s="251" t="s">
        <v>741</v>
      </c>
      <c r="Q1262" s="251" t="s">
        <v>709</v>
      </c>
      <c r="R1262" s="251">
        <v>5902</v>
      </c>
      <c r="S1262" s="251" t="s">
        <v>699</v>
      </c>
      <c r="T1262" s="251" t="s">
        <v>784</v>
      </c>
      <c r="U1262" s="251" t="s">
        <v>645</v>
      </c>
      <c r="V1262" s="251" t="s">
        <v>38</v>
      </c>
      <c r="W1262" s="251" t="s">
        <v>550</v>
      </c>
      <c r="X1262" s="251" t="s">
        <v>551</v>
      </c>
      <c r="Y1262" s="251" t="s">
        <v>552</v>
      </c>
      <c r="Z1262" s="251" t="s">
        <v>564</v>
      </c>
      <c r="AA1262" s="251" t="s">
        <v>565</v>
      </c>
      <c r="AB1262" s="251" t="s">
        <v>613</v>
      </c>
      <c r="AC1262" s="251" t="s">
        <v>614</v>
      </c>
      <c r="AD1262" s="251" t="s">
        <v>615</v>
      </c>
      <c r="AE1262" s="255">
        <v>12193</v>
      </c>
      <c r="AF1262" s="251" t="str">
        <f t="shared" si="61"/>
        <v>5.</v>
      </c>
      <c r="AG1262" s="251" t="str">
        <f t="shared" si="61"/>
        <v>2.</v>
      </c>
      <c r="AH1262" s="251" t="str">
        <f t="shared" si="61"/>
        <v>3.</v>
      </c>
      <c r="AI1262" s="251" t="str">
        <f t="shared" si="60"/>
        <v>2.</v>
      </c>
      <c r="AJ1262" s="251" t="str">
        <f t="shared" si="60"/>
        <v>8.</v>
      </c>
      <c r="AK1262" s="251" t="str">
        <f t="shared" si="60"/>
        <v>1.</v>
      </c>
      <c r="AL1262" s="251" t="str">
        <f t="shared" si="60"/>
        <v>2.</v>
      </c>
      <c r="AM1262" s="251" t="str">
        <f t="shared" si="62"/>
        <v>2.3.2.8.1.2.</v>
      </c>
    </row>
    <row r="1263" spans="1:39">
      <c r="A1263" s="251">
        <v>2022</v>
      </c>
      <c r="B1263" s="251" t="s">
        <v>533</v>
      </c>
      <c r="C1263" s="251" t="s">
        <v>534</v>
      </c>
      <c r="D1263" s="251" t="s">
        <v>535</v>
      </c>
      <c r="E1263" s="251" t="s">
        <v>536</v>
      </c>
      <c r="F1263" s="251" t="s">
        <v>491</v>
      </c>
      <c r="G1263" s="251" t="s">
        <v>537</v>
      </c>
      <c r="H1263" s="251" t="s">
        <v>538</v>
      </c>
      <c r="I1263" s="251" t="s">
        <v>739</v>
      </c>
      <c r="J1263" s="251" t="s">
        <v>540</v>
      </c>
      <c r="K1263" s="251" t="s">
        <v>740</v>
      </c>
      <c r="L1263" s="251" t="s">
        <v>542</v>
      </c>
      <c r="M1263" s="251" t="s">
        <v>543</v>
      </c>
      <c r="N1263" s="251" t="s">
        <v>544</v>
      </c>
      <c r="O1263" s="251" t="s">
        <v>730</v>
      </c>
      <c r="P1263" s="251" t="s">
        <v>741</v>
      </c>
      <c r="Q1263" s="251" t="s">
        <v>709</v>
      </c>
      <c r="R1263" s="251">
        <v>5304</v>
      </c>
      <c r="S1263" s="251" t="s">
        <v>701</v>
      </c>
      <c r="T1263" s="251" t="s">
        <v>785</v>
      </c>
      <c r="U1263" s="251" t="s">
        <v>645</v>
      </c>
      <c r="V1263" s="251" t="s">
        <v>38</v>
      </c>
      <c r="W1263" s="251" t="s">
        <v>550</v>
      </c>
      <c r="X1263" s="251" t="s">
        <v>551</v>
      </c>
      <c r="Y1263" s="251" t="s">
        <v>552</v>
      </c>
      <c r="Z1263" s="251" t="s">
        <v>564</v>
      </c>
      <c r="AA1263" s="251" t="s">
        <v>587</v>
      </c>
      <c r="AB1263" s="251" t="s">
        <v>633</v>
      </c>
      <c r="AC1263" s="251" t="s">
        <v>633</v>
      </c>
      <c r="AD1263" s="251" t="s">
        <v>634</v>
      </c>
      <c r="AE1263" s="255">
        <v>1850</v>
      </c>
      <c r="AF1263" s="251" t="str">
        <f t="shared" si="61"/>
        <v>5.</v>
      </c>
      <c r="AG1263" s="251" t="str">
        <f t="shared" si="61"/>
        <v>2.</v>
      </c>
      <c r="AH1263" s="251" t="str">
        <f t="shared" si="61"/>
        <v>3.</v>
      </c>
      <c r="AI1263" s="251" t="str">
        <f t="shared" si="60"/>
        <v>1.</v>
      </c>
      <c r="AJ1263" s="251" t="str">
        <f t="shared" si="60"/>
        <v>1.</v>
      </c>
      <c r="AK1263" s="251" t="str">
        <f t="shared" si="60"/>
        <v>1.</v>
      </c>
      <c r="AL1263" s="251" t="str">
        <f t="shared" si="60"/>
        <v>1.</v>
      </c>
      <c r="AM1263" s="251" t="str">
        <f t="shared" si="62"/>
        <v>2.3.1.1.1.1.</v>
      </c>
    </row>
    <row r="1264" spans="1:39">
      <c r="A1264" s="251">
        <v>2022</v>
      </c>
      <c r="B1264" s="251" t="s">
        <v>533</v>
      </c>
      <c r="C1264" s="251" t="s">
        <v>534</v>
      </c>
      <c r="D1264" s="251" t="s">
        <v>535</v>
      </c>
      <c r="E1264" s="251" t="s">
        <v>536</v>
      </c>
      <c r="F1264" s="251" t="s">
        <v>491</v>
      </c>
      <c r="G1264" s="251" t="s">
        <v>537</v>
      </c>
      <c r="H1264" s="251" t="s">
        <v>538</v>
      </c>
      <c r="I1264" s="251" t="s">
        <v>739</v>
      </c>
      <c r="J1264" s="251" t="s">
        <v>540</v>
      </c>
      <c r="K1264" s="251" t="s">
        <v>740</v>
      </c>
      <c r="L1264" s="251" t="s">
        <v>542</v>
      </c>
      <c r="M1264" s="251" t="s">
        <v>543</v>
      </c>
      <c r="N1264" s="251" t="s">
        <v>544</v>
      </c>
      <c r="O1264" s="251" t="s">
        <v>730</v>
      </c>
      <c r="P1264" s="251" t="s">
        <v>741</v>
      </c>
      <c r="Q1264" s="251" t="s">
        <v>709</v>
      </c>
      <c r="R1264" s="251">
        <v>5304</v>
      </c>
      <c r="S1264" s="251" t="s">
        <v>701</v>
      </c>
      <c r="T1264" s="251" t="s">
        <v>785</v>
      </c>
      <c r="U1264" s="251" t="s">
        <v>645</v>
      </c>
      <c r="V1264" s="251" t="s">
        <v>38</v>
      </c>
      <c r="W1264" s="251" t="s">
        <v>550</v>
      </c>
      <c r="X1264" s="251" t="s">
        <v>551</v>
      </c>
      <c r="Y1264" s="251" t="s">
        <v>552</v>
      </c>
      <c r="Z1264" s="251" t="s">
        <v>564</v>
      </c>
      <c r="AA1264" s="251" t="s">
        <v>587</v>
      </c>
      <c r="AB1264" s="251" t="s">
        <v>715</v>
      </c>
      <c r="AC1264" s="251" t="s">
        <v>716</v>
      </c>
      <c r="AD1264" s="251" t="s">
        <v>742</v>
      </c>
      <c r="AE1264" s="255">
        <v>1200</v>
      </c>
      <c r="AF1264" s="251" t="str">
        <f t="shared" si="61"/>
        <v>5.</v>
      </c>
      <c r="AG1264" s="251" t="str">
        <f t="shared" si="61"/>
        <v>2.</v>
      </c>
      <c r="AH1264" s="251" t="str">
        <f t="shared" si="61"/>
        <v>3.</v>
      </c>
      <c r="AI1264" s="251" t="str">
        <f t="shared" si="60"/>
        <v>1.</v>
      </c>
      <c r="AJ1264" s="251" t="str">
        <f t="shared" si="60"/>
        <v>11</v>
      </c>
      <c r="AK1264" s="251" t="str">
        <f t="shared" si="60"/>
        <v>1.</v>
      </c>
      <c r="AL1264" s="251" t="str">
        <f t="shared" si="60"/>
        <v>1.</v>
      </c>
      <c r="AM1264" s="251" t="str">
        <f t="shared" si="62"/>
        <v>2.3.1.111.1.</v>
      </c>
    </row>
    <row r="1265" spans="1:39">
      <c r="A1265" s="251">
        <v>2022</v>
      </c>
      <c r="B1265" s="251" t="s">
        <v>533</v>
      </c>
      <c r="C1265" s="251" t="s">
        <v>534</v>
      </c>
      <c r="D1265" s="251" t="s">
        <v>535</v>
      </c>
      <c r="E1265" s="251" t="s">
        <v>536</v>
      </c>
      <c r="F1265" s="251" t="s">
        <v>491</v>
      </c>
      <c r="G1265" s="251" t="s">
        <v>537</v>
      </c>
      <c r="H1265" s="251" t="s">
        <v>538</v>
      </c>
      <c r="I1265" s="251" t="s">
        <v>739</v>
      </c>
      <c r="J1265" s="251" t="s">
        <v>540</v>
      </c>
      <c r="K1265" s="251" t="s">
        <v>740</v>
      </c>
      <c r="L1265" s="251" t="s">
        <v>542</v>
      </c>
      <c r="M1265" s="251" t="s">
        <v>543</v>
      </c>
      <c r="N1265" s="251" t="s">
        <v>544</v>
      </c>
      <c r="O1265" s="251" t="s">
        <v>730</v>
      </c>
      <c r="P1265" s="251" t="s">
        <v>741</v>
      </c>
      <c r="Q1265" s="251" t="s">
        <v>709</v>
      </c>
      <c r="R1265" s="251">
        <v>5304</v>
      </c>
      <c r="S1265" s="251" t="s">
        <v>701</v>
      </c>
      <c r="T1265" s="251" t="s">
        <v>785</v>
      </c>
      <c r="U1265" s="251" t="s">
        <v>645</v>
      </c>
      <c r="V1265" s="251" t="s">
        <v>38</v>
      </c>
      <c r="W1265" s="251" t="s">
        <v>550</v>
      </c>
      <c r="X1265" s="251" t="s">
        <v>551</v>
      </c>
      <c r="Y1265" s="251" t="s">
        <v>552</v>
      </c>
      <c r="Z1265" s="251" t="s">
        <v>564</v>
      </c>
      <c r="AA1265" s="251" t="s">
        <v>587</v>
      </c>
      <c r="AB1265" s="251" t="s">
        <v>743</v>
      </c>
      <c r="AC1265" s="251" t="s">
        <v>744</v>
      </c>
      <c r="AD1265" s="251" t="s">
        <v>745</v>
      </c>
      <c r="AE1265" s="255">
        <v>280</v>
      </c>
      <c r="AF1265" s="251" t="str">
        <f t="shared" si="61"/>
        <v>5.</v>
      </c>
      <c r="AG1265" s="251" t="str">
        <f t="shared" si="61"/>
        <v>2.</v>
      </c>
      <c r="AH1265" s="251" t="str">
        <f t="shared" si="61"/>
        <v>3.</v>
      </c>
      <c r="AI1265" s="251" t="str">
        <f t="shared" si="61"/>
        <v>1.</v>
      </c>
      <c r="AJ1265" s="251" t="str">
        <f t="shared" si="61"/>
        <v>2.</v>
      </c>
      <c r="AK1265" s="251" t="str">
        <f t="shared" si="61"/>
        <v>1.</v>
      </c>
      <c r="AL1265" s="251" t="str">
        <f t="shared" si="61"/>
        <v>1.</v>
      </c>
      <c r="AM1265" s="251" t="str">
        <f t="shared" si="62"/>
        <v>2.3.1.2.1.1.</v>
      </c>
    </row>
    <row r="1266" spans="1:39">
      <c r="A1266" s="251">
        <v>2022</v>
      </c>
      <c r="B1266" s="251" t="s">
        <v>533</v>
      </c>
      <c r="C1266" s="251" t="s">
        <v>534</v>
      </c>
      <c r="D1266" s="251" t="s">
        <v>535</v>
      </c>
      <c r="E1266" s="251" t="s">
        <v>536</v>
      </c>
      <c r="F1266" s="251" t="s">
        <v>491</v>
      </c>
      <c r="G1266" s="251" t="s">
        <v>537</v>
      </c>
      <c r="H1266" s="251" t="s">
        <v>538</v>
      </c>
      <c r="I1266" s="251" t="s">
        <v>739</v>
      </c>
      <c r="J1266" s="251" t="s">
        <v>540</v>
      </c>
      <c r="K1266" s="251" t="s">
        <v>740</v>
      </c>
      <c r="L1266" s="251" t="s">
        <v>542</v>
      </c>
      <c r="M1266" s="251" t="s">
        <v>543</v>
      </c>
      <c r="N1266" s="251" t="s">
        <v>544</v>
      </c>
      <c r="O1266" s="251" t="s">
        <v>730</v>
      </c>
      <c r="P1266" s="251" t="s">
        <v>741</v>
      </c>
      <c r="Q1266" s="251" t="s">
        <v>709</v>
      </c>
      <c r="R1266" s="251">
        <v>5304</v>
      </c>
      <c r="S1266" s="251" t="s">
        <v>701</v>
      </c>
      <c r="T1266" s="251" t="s">
        <v>785</v>
      </c>
      <c r="U1266" s="251" t="s">
        <v>645</v>
      </c>
      <c r="V1266" s="251" t="s">
        <v>38</v>
      </c>
      <c r="W1266" s="251" t="s">
        <v>550</v>
      </c>
      <c r="X1266" s="251" t="s">
        <v>551</v>
      </c>
      <c r="Y1266" s="251" t="s">
        <v>552</v>
      </c>
      <c r="Z1266" s="251" t="s">
        <v>564</v>
      </c>
      <c r="AA1266" s="251" t="s">
        <v>587</v>
      </c>
      <c r="AB1266" s="251" t="s">
        <v>624</v>
      </c>
      <c r="AC1266" s="251" t="s">
        <v>625</v>
      </c>
      <c r="AD1266" s="251" t="s">
        <v>626</v>
      </c>
      <c r="AE1266" s="255">
        <v>12502</v>
      </c>
      <c r="AF1266" s="251" t="str">
        <f t="shared" ref="AF1266:AL1302" si="63">LEFT(X1266,2)</f>
        <v>5.</v>
      </c>
      <c r="AG1266" s="251" t="str">
        <f t="shared" si="63"/>
        <v>2.</v>
      </c>
      <c r="AH1266" s="251" t="str">
        <f t="shared" si="63"/>
        <v>3.</v>
      </c>
      <c r="AI1266" s="251" t="str">
        <f t="shared" si="63"/>
        <v>1.</v>
      </c>
      <c r="AJ1266" s="251" t="str">
        <f t="shared" si="63"/>
        <v>5.</v>
      </c>
      <c r="AK1266" s="251" t="str">
        <f t="shared" si="63"/>
        <v>1.</v>
      </c>
      <c r="AL1266" s="251" t="str">
        <f t="shared" si="63"/>
        <v>1.</v>
      </c>
      <c r="AM1266" s="251" t="str">
        <f t="shared" si="62"/>
        <v>2.3.1.5.1.1.</v>
      </c>
    </row>
    <row r="1267" spans="1:39">
      <c r="A1267" s="251">
        <v>2022</v>
      </c>
      <c r="B1267" s="251" t="s">
        <v>533</v>
      </c>
      <c r="C1267" s="251" t="s">
        <v>534</v>
      </c>
      <c r="D1267" s="251" t="s">
        <v>535</v>
      </c>
      <c r="E1267" s="251" t="s">
        <v>536</v>
      </c>
      <c r="F1267" s="251" t="s">
        <v>491</v>
      </c>
      <c r="G1267" s="251" t="s">
        <v>537</v>
      </c>
      <c r="H1267" s="251" t="s">
        <v>538</v>
      </c>
      <c r="I1267" s="251" t="s">
        <v>739</v>
      </c>
      <c r="J1267" s="251" t="s">
        <v>540</v>
      </c>
      <c r="K1267" s="251" t="s">
        <v>740</v>
      </c>
      <c r="L1267" s="251" t="s">
        <v>542</v>
      </c>
      <c r="M1267" s="251" t="s">
        <v>543</v>
      </c>
      <c r="N1267" s="251" t="s">
        <v>544</v>
      </c>
      <c r="O1267" s="251" t="s">
        <v>730</v>
      </c>
      <c r="P1267" s="251" t="s">
        <v>741</v>
      </c>
      <c r="Q1267" s="251" t="s">
        <v>709</v>
      </c>
      <c r="R1267" s="251">
        <v>5304</v>
      </c>
      <c r="S1267" s="251" t="s">
        <v>701</v>
      </c>
      <c r="T1267" s="251" t="s">
        <v>785</v>
      </c>
      <c r="U1267" s="251" t="s">
        <v>645</v>
      </c>
      <c r="V1267" s="251" t="s">
        <v>38</v>
      </c>
      <c r="W1267" s="251" t="s">
        <v>550</v>
      </c>
      <c r="X1267" s="251" t="s">
        <v>551</v>
      </c>
      <c r="Y1267" s="251" t="s">
        <v>552</v>
      </c>
      <c r="Z1267" s="251" t="s">
        <v>564</v>
      </c>
      <c r="AA1267" s="251" t="s">
        <v>587</v>
      </c>
      <c r="AB1267" s="251" t="s">
        <v>624</v>
      </c>
      <c r="AC1267" s="251" t="s">
        <v>625</v>
      </c>
      <c r="AD1267" s="251" t="s">
        <v>627</v>
      </c>
      <c r="AE1267" s="255">
        <v>14618</v>
      </c>
      <c r="AF1267" s="251" t="str">
        <f t="shared" si="63"/>
        <v>5.</v>
      </c>
      <c r="AG1267" s="251" t="str">
        <f t="shared" si="63"/>
        <v>2.</v>
      </c>
      <c r="AH1267" s="251" t="str">
        <f t="shared" si="63"/>
        <v>3.</v>
      </c>
      <c r="AI1267" s="251" t="str">
        <f t="shared" si="63"/>
        <v>1.</v>
      </c>
      <c r="AJ1267" s="251" t="str">
        <f t="shared" si="63"/>
        <v>5.</v>
      </c>
      <c r="AK1267" s="251" t="str">
        <f t="shared" si="63"/>
        <v>1.</v>
      </c>
      <c r="AL1267" s="251" t="str">
        <f t="shared" si="63"/>
        <v>2.</v>
      </c>
      <c r="AM1267" s="251" t="str">
        <f t="shared" si="62"/>
        <v>2.3.1.5.1.2.</v>
      </c>
    </row>
    <row r="1268" spans="1:39">
      <c r="A1268" s="251">
        <v>2022</v>
      </c>
      <c r="B1268" s="251" t="s">
        <v>533</v>
      </c>
      <c r="C1268" s="251" t="s">
        <v>534</v>
      </c>
      <c r="D1268" s="251" t="s">
        <v>535</v>
      </c>
      <c r="E1268" s="251" t="s">
        <v>536</v>
      </c>
      <c r="F1268" s="251" t="s">
        <v>491</v>
      </c>
      <c r="G1268" s="251" t="s">
        <v>537</v>
      </c>
      <c r="H1268" s="251" t="s">
        <v>538</v>
      </c>
      <c r="I1268" s="251" t="s">
        <v>739</v>
      </c>
      <c r="J1268" s="251" t="s">
        <v>540</v>
      </c>
      <c r="K1268" s="251" t="s">
        <v>740</v>
      </c>
      <c r="L1268" s="251" t="s">
        <v>542</v>
      </c>
      <c r="M1268" s="251" t="s">
        <v>543</v>
      </c>
      <c r="N1268" s="251" t="s">
        <v>544</v>
      </c>
      <c r="O1268" s="251" t="s">
        <v>730</v>
      </c>
      <c r="P1268" s="251" t="s">
        <v>741</v>
      </c>
      <c r="Q1268" s="251" t="s">
        <v>709</v>
      </c>
      <c r="R1268" s="251">
        <v>5304</v>
      </c>
      <c r="S1268" s="251" t="s">
        <v>701</v>
      </c>
      <c r="T1268" s="251" t="s">
        <v>785</v>
      </c>
      <c r="U1268" s="251" t="s">
        <v>645</v>
      </c>
      <c r="V1268" s="251" t="s">
        <v>38</v>
      </c>
      <c r="W1268" s="251" t="s">
        <v>550</v>
      </c>
      <c r="X1268" s="251" t="s">
        <v>551</v>
      </c>
      <c r="Y1268" s="251" t="s">
        <v>552</v>
      </c>
      <c r="Z1268" s="251" t="s">
        <v>564</v>
      </c>
      <c r="AA1268" s="251" t="s">
        <v>587</v>
      </c>
      <c r="AB1268" s="251" t="s">
        <v>624</v>
      </c>
      <c r="AC1268" s="251" t="s">
        <v>746</v>
      </c>
      <c r="AD1268" s="251" t="s">
        <v>747</v>
      </c>
      <c r="AE1268" s="255">
        <v>5379</v>
      </c>
      <c r="AF1268" s="251" t="str">
        <f t="shared" si="63"/>
        <v>5.</v>
      </c>
      <c r="AG1268" s="251" t="str">
        <f t="shared" si="63"/>
        <v>2.</v>
      </c>
      <c r="AH1268" s="251" t="str">
        <f t="shared" si="63"/>
        <v>3.</v>
      </c>
      <c r="AI1268" s="251" t="str">
        <f t="shared" si="63"/>
        <v>1.</v>
      </c>
      <c r="AJ1268" s="251" t="str">
        <f t="shared" si="63"/>
        <v>5.</v>
      </c>
      <c r="AK1268" s="251" t="str">
        <f t="shared" si="63"/>
        <v>3.</v>
      </c>
      <c r="AL1268" s="251" t="str">
        <f t="shared" si="63"/>
        <v>1.</v>
      </c>
      <c r="AM1268" s="251" t="str">
        <f t="shared" si="62"/>
        <v>2.3.1.5.3.1.</v>
      </c>
    </row>
    <row r="1269" spans="1:39">
      <c r="A1269" s="251">
        <v>2022</v>
      </c>
      <c r="B1269" s="251" t="s">
        <v>533</v>
      </c>
      <c r="C1269" s="251" t="s">
        <v>534</v>
      </c>
      <c r="D1269" s="251" t="s">
        <v>535</v>
      </c>
      <c r="E1269" s="251" t="s">
        <v>536</v>
      </c>
      <c r="F1269" s="251" t="s">
        <v>491</v>
      </c>
      <c r="G1269" s="251" t="s">
        <v>537</v>
      </c>
      <c r="H1269" s="251" t="s">
        <v>538</v>
      </c>
      <c r="I1269" s="251" t="s">
        <v>739</v>
      </c>
      <c r="J1269" s="251" t="s">
        <v>540</v>
      </c>
      <c r="K1269" s="251" t="s">
        <v>740</v>
      </c>
      <c r="L1269" s="251" t="s">
        <v>542</v>
      </c>
      <c r="M1269" s="251" t="s">
        <v>543</v>
      </c>
      <c r="N1269" s="251" t="s">
        <v>544</v>
      </c>
      <c r="O1269" s="251" t="s">
        <v>730</v>
      </c>
      <c r="P1269" s="251" t="s">
        <v>741</v>
      </c>
      <c r="Q1269" s="251" t="s">
        <v>709</v>
      </c>
      <c r="R1269" s="251">
        <v>5304</v>
      </c>
      <c r="S1269" s="251" t="s">
        <v>701</v>
      </c>
      <c r="T1269" s="251" t="s">
        <v>785</v>
      </c>
      <c r="U1269" s="251" t="s">
        <v>645</v>
      </c>
      <c r="V1269" s="251" t="s">
        <v>38</v>
      </c>
      <c r="W1269" s="251" t="s">
        <v>550</v>
      </c>
      <c r="X1269" s="251" t="s">
        <v>551</v>
      </c>
      <c r="Y1269" s="251" t="s">
        <v>552</v>
      </c>
      <c r="Z1269" s="251" t="s">
        <v>564</v>
      </c>
      <c r="AA1269" s="251" t="s">
        <v>587</v>
      </c>
      <c r="AB1269" s="251" t="s">
        <v>624</v>
      </c>
      <c r="AC1269" s="251" t="s">
        <v>748</v>
      </c>
      <c r="AD1269" s="251" t="s">
        <v>748</v>
      </c>
      <c r="AE1269" s="255">
        <v>954</v>
      </c>
      <c r="AF1269" s="251" t="str">
        <f t="shared" si="63"/>
        <v>5.</v>
      </c>
      <c r="AG1269" s="251" t="str">
        <f t="shared" si="63"/>
        <v>2.</v>
      </c>
      <c r="AH1269" s="251" t="str">
        <f t="shared" si="63"/>
        <v>3.</v>
      </c>
      <c r="AI1269" s="251" t="str">
        <f t="shared" si="63"/>
        <v>1.</v>
      </c>
      <c r="AJ1269" s="251" t="str">
        <f t="shared" si="63"/>
        <v>5.</v>
      </c>
      <c r="AK1269" s="251" t="str">
        <f t="shared" si="63"/>
        <v>99</v>
      </c>
      <c r="AL1269" s="251" t="str">
        <f t="shared" si="63"/>
        <v>99</v>
      </c>
      <c r="AM1269" s="251" t="str">
        <f t="shared" si="62"/>
        <v>2.3.1.5.9999</v>
      </c>
    </row>
    <row r="1270" spans="1:39">
      <c r="A1270" s="251">
        <v>2022</v>
      </c>
      <c r="B1270" s="251" t="s">
        <v>533</v>
      </c>
      <c r="C1270" s="251" t="s">
        <v>534</v>
      </c>
      <c r="D1270" s="251" t="s">
        <v>535</v>
      </c>
      <c r="E1270" s="251" t="s">
        <v>536</v>
      </c>
      <c r="F1270" s="251" t="s">
        <v>491</v>
      </c>
      <c r="G1270" s="251" t="s">
        <v>537</v>
      </c>
      <c r="H1270" s="251" t="s">
        <v>538</v>
      </c>
      <c r="I1270" s="251" t="s">
        <v>739</v>
      </c>
      <c r="J1270" s="251" t="s">
        <v>540</v>
      </c>
      <c r="K1270" s="251" t="s">
        <v>740</v>
      </c>
      <c r="L1270" s="251" t="s">
        <v>542</v>
      </c>
      <c r="M1270" s="251" t="s">
        <v>543</v>
      </c>
      <c r="N1270" s="251" t="s">
        <v>544</v>
      </c>
      <c r="O1270" s="251" t="s">
        <v>730</v>
      </c>
      <c r="P1270" s="251" t="s">
        <v>741</v>
      </c>
      <c r="Q1270" s="251" t="s">
        <v>709</v>
      </c>
      <c r="R1270" s="251">
        <v>5304</v>
      </c>
      <c r="S1270" s="251" t="s">
        <v>701</v>
      </c>
      <c r="T1270" s="251" t="s">
        <v>785</v>
      </c>
      <c r="U1270" s="251" t="s">
        <v>645</v>
      </c>
      <c r="V1270" s="251" t="s">
        <v>38</v>
      </c>
      <c r="W1270" s="251" t="s">
        <v>550</v>
      </c>
      <c r="X1270" s="251" t="s">
        <v>551</v>
      </c>
      <c r="Y1270" s="251" t="s">
        <v>552</v>
      </c>
      <c r="Z1270" s="251" t="s">
        <v>564</v>
      </c>
      <c r="AA1270" s="251" t="s">
        <v>587</v>
      </c>
      <c r="AB1270" s="251" t="s">
        <v>723</v>
      </c>
      <c r="AC1270" s="251" t="s">
        <v>626</v>
      </c>
      <c r="AD1270" s="251" t="s">
        <v>749</v>
      </c>
      <c r="AE1270" s="255">
        <v>681</v>
      </c>
      <c r="AF1270" s="251" t="str">
        <f t="shared" si="63"/>
        <v>5.</v>
      </c>
      <c r="AG1270" s="251" t="str">
        <f t="shared" si="63"/>
        <v>2.</v>
      </c>
      <c r="AH1270" s="251" t="str">
        <f t="shared" si="63"/>
        <v>3.</v>
      </c>
      <c r="AI1270" s="251" t="str">
        <f t="shared" si="63"/>
        <v>1.</v>
      </c>
      <c r="AJ1270" s="251" t="str">
        <f t="shared" si="63"/>
        <v>6.</v>
      </c>
      <c r="AK1270" s="251" t="str">
        <f t="shared" si="63"/>
        <v>1.</v>
      </c>
      <c r="AL1270" s="251" t="str">
        <f t="shared" si="63"/>
        <v>4.</v>
      </c>
      <c r="AM1270" s="251" t="str">
        <f t="shared" si="62"/>
        <v>2.3.1.6.1.4.</v>
      </c>
    </row>
    <row r="1271" spans="1:39">
      <c r="A1271" s="251">
        <v>2022</v>
      </c>
      <c r="B1271" s="251" t="s">
        <v>533</v>
      </c>
      <c r="C1271" s="251" t="s">
        <v>534</v>
      </c>
      <c r="D1271" s="251" t="s">
        <v>535</v>
      </c>
      <c r="E1271" s="251" t="s">
        <v>536</v>
      </c>
      <c r="F1271" s="251" t="s">
        <v>491</v>
      </c>
      <c r="G1271" s="251" t="s">
        <v>537</v>
      </c>
      <c r="H1271" s="251" t="s">
        <v>538</v>
      </c>
      <c r="I1271" s="251" t="s">
        <v>739</v>
      </c>
      <c r="J1271" s="251" t="s">
        <v>540</v>
      </c>
      <c r="K1271" s="251" t="s">
        <v>740</v>
      </c>
      <c r="L1271" s="251" t="s">
        <v>542</v>
      </c>
      <c r="M1271" s="251" t="s">
        <v>543</v>
      </c>
      <c r="N1271" s="251" t="s">
        <v>544</v>
      </c>
      <c r="O1271" s="251" t="s">
        <v>730</v>
      </c>
      <c r="P1271" s="251" t="s">
        <v>741</v>
      </c>
      <c r="Q1271" s="251" t="s">
        <v>709</v>
      </c>
      <c r="R1271" s="251">
        <v>5304</v>
      </c>
      <c r="S1271" s="251" t="s">
        <v>701</v>
      </c>
      <c r="T1271" s="251" t="s">
        <v>785</v>
      </c>
      <c r="U1271" s="251" t="s">
        <v>645</v>
      </c>
      <c r="V1271" s="251" t="s">
        <v>38</v>
      </c>
      <c r="W1271" s="251" t="s">
        <v>550</v>
      </c>
      <c r="X1271" s="251" t="s">
        <v>551</v>
      </c>
      <c r="Y1271" s="251" t="s">
        <v>552</v>
      </c>
      <c r="Z1271" s="251" t="s">
        <v>564</v>
      </c>
      <c r="AA1271" s="251" t="s">
        <v>587</v>
      </c>
      <c r="AB1271" s="251" t="s">
        <v>648</v>
      </c>
      <c r="AC1271" s="251" t="s">
        <v>649</v>
      </c>
      <c r="AD1271" s="251" t="s">
        <v>650</v>
      </c>
      <c r="AE1271" s="255">
        <v>3660</v>
      </c>
      <c r="AF1271" s="251" t="str">
        <f t="shared" si="63"/>
        <v>5.</v>
      </c>
      <c r="AG1271" s="251" t="str">
        <f t="shared" si="63"/>
        <v>2.</v>
      </c>
      <c r="AH1271" s="251" t="str">
        <f t="shared" si="63"/>
        <v>3.</v>
      </c>
      <c r="AI1271" s="251" t="str">
        <f t="shared" si="63"/>
        <v>1.</v>
      </c>
      <c r="AJ1271" s="251" t="str">
        <f t="shared" si="63"/>
        <v>8.</v>
      </c>
      <c r="AK1271" s="251" t="str">
        <f t="shared" si="63"/>
        <v>2.</v>
      </c>
      <c r="AL1271" s="251" t="str">
        <f t="shared" si="63"/>
        <v>1.</v>
      </c>
      <c r="AM1271" s="251" t="str">
        <f t="shared" si="62"/>
        <v>2.3.1.8.2.1.</v>
      </c>
    </row>
    <row r="1272" spans="1:39">
      <c r="A1272" s="251">
        <v>2022</v>
      </c>
      <c r="B1272" s="251" t="s">
        <v>533</v>
      </c>
      <c r="C1272" s="251" t="s">
        <v>534</v>
      </c>
      <c r="D1272" s="251" t="s">
        <v>535</v>
      </c>
      <c r="E1272" s="251" t="s">
        <v>536</v>
      </c>
      <c r="F1272" s="251" t="s">
        <v>491</v>
      </c>
      <c r="G1272" s="251" t="s">
        <v>537</v>
      </c>
      <c r="H1272" s="251" t="s">
        <v>538</v>
      </c>
      <c r="I1272" s="251" t="s">
        <v>739</v>
      </c>
      <c r="J1272" s="251" t="s">
        <v>540</v>
      </c>
      <c r="K1272" s="251" t="s">
        <v>740</v>
      </c>
      <c r="L1272" s="251" t="s">
        <v>542</v>
      </c>
      <c r="M1272" s="251" t="s">
        <v>543</v>
      </c>
      <c r="N1272" s="251" t="s">
        <v>544</v>
      </c>
      <c r="O1272" s="251" t="s">
        <v>730</v>
      </c>
      <c r="P1272" s="251" t="s">
        <v>741</v>
      </c>
      <c r="Q1272" s="251" t="s">
        <v>709</v>
      </c>
      <c r="R1272" s="251">
        <v>5304</v>
      </c>
      <c r="S1272" s="251" t="s">
        <v>701</v>
      </c>
      <c r="T1272" s="251" t="s">
        <v>785</v>
      </c>
      <c r="U1272" s="251" t="s">
        <v>645</v>
      </c>
      <c r="V1272" s="251" t="s">
        <v>38</v>
      </c>
      <c r="W1272" s="251" t="s">
        <v>550</v>
      </c>
      <c r="X1272" s="251" t="s">
        <v>551</v>
      </c>
      <c r="Y1272" s="251" t="s">
        <v>552</v>
      </c>
      <c r="Z1272" s="251" t="s">
        <v>564</v>
      </c>
      <c r="AA1272" s="251" t="s">
        <v>587</v>
      </c>
      <c r="AB1272" s="251" t="s">
        <v>591</v>
      </c>
      <c r="AC1272" s="251" t="s">
        <v>592</v>
      </c>
      <c r="AD1272" s="251" t="s">
        <v>593</v>
      </c>
      <c r="AE1272" s="255">
        <v>2604</v>
      </c>
      <c r="AF1272" s="251" t="str">
        <f t="shared" si="63"/>
        <v>5.</v>
      </c>
      <c r="AG1272" s="251" t="str">
        <f t="shared" si="63"/>
        <v>2.</v>
      </c>
      <c r="AH1272" s="251" t="str">
        <f t="shared" si="63"/>
        <v>3.</v>
      </c>
      <c r="AI1272" s="251" t="str">
        <f t="shared" si="63"/>
        <v>1.</v>
      </c>
      <c r="AJ1272" s="251" t="str">
        <f t="shared" si="63"/>
        <v>99</v>
      </c>
      <c r="AK1272" s="251" t="str">
        <f t="shared" si="63"/>
        <v>1.</v>
      </c>
      <c r="AL1272" s="251" t="str">
        <f t="shared" si="63"/>
        <v>3.</v>
      </c>
      <c r="AM1272" s="251" t="str">
        <f t="shared" si="62"/>
        <v>2.3.1.991.3.</v>
      </c>
    </row>
    <row r="1273" spans="1:39">
      <c r="A1273" s="251">
        <v>2022</v>
      </c>
      <c r="B1273" s="251" t="s">
        <v>533</v>
      </c>
      <c r="C1273" s="251" t="s">
        <v>534</v>
      </c>
      <c r="D1273" s="251" t="s">
        <v>535</v>
      </c>
      <c r="E1273" s="251" t="s">
        <v>536</v>
      </c>
      <c r="F1273" s="251" t="s">
        <v>491</v>
      </c>
      <c r="G1273" s="251" t="s">
        <v>537</v>
      </c>
      <c r="H1273" s="251" t="s">
        <v>538</v>
      </c>
      <c r="I1273" s="251" t="s">
        <v>739</v>
      </c>
      <c r="J1273" s="251" t="s">
        <v>540</v>
      </c>
      <c r="K1273" s="251" t="s">
        <v>740</v>
      </c>
      <c r="L1273" s="251" t="s">
        <v>542</v>
      </c>
      <c r="M1273" s="251" t="s">
        <v>543</v>
      </c>
      <c r="N1273" s="251" t="s">
        <v>544</v>
      </c>
      <c r="O1273" s="251" t="s">
        <v>730</v>
      </c>
      <c r="P1273" s="251" t="s">
        <v>741</v>
      </c>
      <c r="Q1273" s="251" t="s">
        <v>709</v>
      </c>
      <c r="R1273" s="251">
        <v>5304</v>
      </c>
      <c r="S1273" s="251" t="s">
        <v>701</v>
      </c>
      <c r="T1273" s="251" t="s">
        <v>785</v>
      </c>
      <c r="U1273" s="251" t="s">
        <v>645</v>
      </c>
      <c r="V1273" s="251" t="s">
        <v>38</v>
      </c>
      <c r="W1273" s="251" t="s">
        <v>550</v>
      </c>
      <c r="X1273" s="251" t="s">
        <v>551</v>
      </c>
      <c r="Y1273" s="251" t="s">
        <v>552</v>
      </c>
      <c r="Z1273" s="251" t="s">
        <v>564</v>
      </c>
      <c r="AA1273" s="251" t="s">
        <v>587</v>
      </c>
      <c r="AB1273" s="251" t="s">
        <v>591</v>
      </c>
      <c r="AC1273" s="251" t="s">
        <v>592</v>
      </c>
      <c r="AD1273" s="251" t="s">
        <v>628</v>
      </c>
      <c r="AE1273" s="255">
        <v>630</v>
      </c>
      <c r="AF1273" s="251" t="str">
        <f t="shared" si="63"/>
        <v>5.</v>
      </c>
      <c r="AG1273" s="251" t="str">
        <f t="shared" si="63"/>
        <v>2.</v>
      </c>
      <c r="AH1273" s="251" t="str">
        <f t="shared" si="63"/>
        <v>3.</v>
      </c>
      <c r="AI1273" s="251" t="str">
        <f t="shared" si="63"/>
        <v>1.</v>
      </c>
      <c r="AJ1273" s="251" t="str">
        <f t="shared" si="63"/>
        <v>99</v>
      </c>
      <c r="AK1273" s="251" t="str">
        <f t="shared" si="63"/>
        <v>1.</v>
      </c>
      <c r="AL1273" s="251" t="str">
        <f t="shared" si="63"/>
        <v>99</v>
      </c>
      <c r="AM1273" s="251" t="str">
        <f t="shared" si="62"/>
        <v>2.3.1.991.99</v>
      </c>
    </row>
    <row r="1274" spans="1:39">
      <c r="A1274" s="251">
        <v>2022</v>
      </c>
      <c r="B1274" s="251" t="s">
        <v>533</v>
      </c>
      <c r="C1274" s="251" t="s">
        <v>534</v>
      </c>
      <c r="D1274" s="251" t="s">
        <v>535</v>
      </c>
      <c r="E1274" s="251" t="s">
        <v>536</v>
      </c>
      <c r="F1274" s="251" t="s">
        <v>491</v>
      </c>
      <c r="G1274" s="251" t="s">
        <v>537</v>
      </c>
      <c r="H1274" s="251" t="s">
        <v>538</v>
      </c>
      <c r="I1274" s="251" t="s">
        <v>739</v>
      </c>
      <c r="J1274" s="251" t="s">
        <v>540</v>
      </c>
      <c r="K1274" s="251" t="s">
        <v>740</v>
      </c>
      <c r="L1274" s="251" t="s">
        <v>542</v>
      </c>
      <c r="M1274" s="251" t="s">
        <v>543</v>
      </c>
      <c r="N1274" s="251" t="s">
        <v>544</v>
      </c>
      <c r="O1274" s="251" t="s">
        <v>730</v>
      </c>
      <c r="P1274" s="251" t="s">
        <v>741</v>
      </c>
      <c r="Q1274" s="251" t="s">
        <v>709</v>
      </c>
      <c r="R1274" s="251">
        <v>5304</v>
      </c>
      <c r="S1274" s="251" t="s">
        <v>701</v>
      </c>
      <c r="T1274" s="251" t="s">
        <v>785</v>
      </c>
      <c r="U1274" s="251" t="s">
        <v>645</v>
      </c>
      <c r="V1274" s="251" t="s">
        <v>38</v>
      </c>
      <c r="W1274" s="251" t="s">
        <v>550</v>
      </c>
      <c r="X1274" s="251" t="s">
        <v>551</v>
      </c>
      <c r="Y1274" s="251" t="s">
        <v>552</v>
      </c>
      <c r="Z1274" s="251" t="s">
        <v>564</v>
      </c>
      <c r="AA1274" s="251" t="s">
        <v>565</v>
      </c>
      <c r="AB1274" s="251" t="s">
        <v>594</v>
      </c>
      <c r="AC1274" s="251" t="s">
        <v>595</v>
      </c>
      <c r="AD1274" s="251" t="s">
        <v>642</v>
      </c>
      <c r="AE1274" s="255">
        <v>2100</v>
      </c>
      <c r="AF1274" s="251" t="str">
        <f t="shared" si="63"/>
        <v>5.</v>
      </c>
      <c r="AG1274" s="251" t="str">
        <f t="shared" si="63"/>
        <v>2.</v>
      </c>
      <c r="AH1274" s="251" t="str">
        <f t="shared" si="63"/>
        <v>3.</v>
      </c>
      <c r="AI1274" s="251" t="str">
        <f t="shared" si="63"/>
        <v>2.</v>
      </c>
      <c r="AJ1274" s="251" t="str">
        <f t="shared" si="63"/>
        <v>1.</v>
      </c>
      <c r="AK1274" s="251" t="str">
        <f t="shared" si="63"/>
        <v>2.</v>
      </c>
      <c r="AL1274" s="251" t="str">
        <f t="shared" si="63"/>
        <v>1.</v>
      </c>
      <c r="AM1274" s="251" t="str">
        <f t="shared" si="62"/>
        <v>2.3.2.1.2.1.</v>
      </c>
    </row>
    <row r="1275" spans="1:39">
      <c r="A1275" s="251">
        <v>2022</v>
      </c>
      <c r="B1275" s="251" t="s">
        <v>533</v>
      </c>
      <c r="C1275" s="251" t="s">
        <v>534</v>
      </c>
      <c r="D1275" s="251" t="s">
        <v>535</v>
      </c>
      <c r="E1275" s="251" t="s">
        <v>536</v>
      </c>
      <c r="F1275" s="251" t="s">
        <v>491</v>
      </c>
      <c r="G1275" s="251" t="s">
        <v>537</v>
      </c>
      <c r="H1275" s="251" t="s">
        <v>538</v>
      </c>
      <c r="I1275" s="251" t="s">
        <v>739</v>
      </c>
      <c r="J1275" s="251" t="s">
        <v>540</v>
      </c>
      <c r="K1275" s="251" t="s">
        <v>740</v>
      </c>
      <c r="L1275" s="251" t="s">
        <v>542</v>
      </c>
      <c r="M1275" s="251" t="s">
        <v>543</v>
      </c>
      <c r="N1275" s="251" t="s">
        <v>544</v>
      </c>
      <c r="O1275" s="251" t="s">
        <v>730</v>
      </c>
      <c r="P1275" s="251" t="s">
        <v>741</v>
      </c>
      <c r="Q1275" s="251" t="s">
        <v>709</v>
      </c>
      <c r="R1275" s="251">
        <v>5304</v>
      </c>
      <c r="S1275" s="251" t="s">
        <v>701</v>
      </c>
      <c r="T1275" s="251" t="s">
        <v>785</v>
      </c>
      <c r="U1275" s="251" t="s">
        <v>645</v>
      </c>
      <c r="V1275" s="251" t="s">
        <v>38</v>
      </c>
      <c r="W1275" s="251" t="s">
        <v>550</v>
      </c>
      <c r="X1275" s="251" t="s">
        <v>551</v>
      </c>
      <c r="Y1275" s="251" t="s">
        <v>552</v>
      </c>
      <c r="Z1275" s="251" t="s">
        <v>564</v>
      </c>
      <c r="AA1275" s="251" t="s">
        <v>565</v>
      </c>
      <c r="AB1275" s="251" t="s">
        <v>594</v>
      </c>
      <c r="AC1275" s="251" t="s">
        <v>595</v>
      </c>
      <c r="AD1275" s="251" t="s">
        <v>643</v>
      </c>
      <c r="AE1275" s="255">
        <v>4800</v>
      </c>
      <c r="AF1275" s="251" t="str">
        <f t="shared" si="63"/>
        <v>5.</v>
      </c>
      <c r="AG1275" s="251" t="str">
        <f t="shared" si="63"/>
        <v>2.</v>
      </c>
      <c r="AH1275" s="251" t="str">
        <f t="shared" si="63"/>
        <v>3.</v>
      </c>
      <c r="AI1275" s="251" t="str">
        <f t="shared" si="63"/>
        <v>2.</v>
      </c>
      <c r="AJ1275" s="251" t="str">
        <f t="shared" si="63"/>
        <v>1.</v>
      </c>
      <c r="AK1275" s="251" t="str">
        <f t="shared" si="63"/>
        <v>2.</v>
      </c>
      <c r="AL1275" s="251" t="str">
        <f t="shared" si="63"/>
        <v>2.</v>
      </c>
      <c r="AM1275" s="251" t="str">
        <f t="shared" si="62"/>
        <v>2.3.2.1.2.2.</v>
      </c>
    </row>
    <row r="1276" spans="1:39">
      <c r="A1276" s="251">
        <v>2022</v>
      </c>
      <c r="B1276" s="251" t="s">
        <v>533</v>
      </c>
      <c r="C1276" s="251" t="s">
        <v>534</v>
      </c>
      <c r="D1276" s="251" t="s">
        <v>535</v>
      </c>
      <c r="E1276" s="251" t="s">
        <v>536</v>
      </c>
      <c r="F1276" s="251" t="s">
        <v>491</v>
      </c>
      <c r="G1276" s="251" t="s">
        <v>537</v>
      </c>
      <c r="H1276" s="251" t="s">
        <v>538</v>
      </c>
      <c r="I1276" s="251" t="s">
        <v>739</v>
      </c>
      <c r="J1276" s="251" t="s">
        <v>540</v>
      </c>
      <c r="K1276" s="251" t="s">
        <v>740</v>
      </c>
      <c r="L1276" s="251" t="s">
        <v>542</v>
      </c>
      <c r="M1276" s="251" t="s">
        <v>543</v>
      </c>
      <c r="N1276" s="251" t="s">
        <v>544</v>
      </c>
      <c r="O1276" s="251" t="s">
        <v>730</v>
      </c>
      <c r="P1276" s="251" t="s">
        <v>741</v>
      </c>
      <c r="Q1276" s="251" t="s">
        <v>709</v>
      </c>
      <c r="R1276" s="251">
        <v>5304</v>
      </c>
      <c r="S1276" s="251" t="s">
        <v>701</v>
      </c>
      <c r="T1276" s="251" t="s">
        <v>785</v>
      </c>
      <c r="U1276" s="251" t="s">
        <v>645</v>
      </c>
      <c r="V1276" s="251" t="s">
        <v>38</v>
      </c>
      <c r="W1276" s="251" t="s">
        <v>550</v>
      </c>
      <c r="X1276" s="251" t="s">
        <v>551</v>
      </c>
      <c r="Y1276" s="251" t="s">
        <v>552</v>
      </c>
      <c r="Z1276" s="251" t="s">
        <v>564</v>
      </c>
      <c r="AA1276" s="251" t="s">
        <v>565</v>
      </c>
      <c r="AB1276" s="251" t="s">
        <v>594</v>
      </c>
      <c r="AC1276" s="251" t="s">
        <v>595</v>
      </c>
      <c r="AD1276" s="251" t="s">
        <v>596</v>
      </c>
      <c r="AE1276" s="255">
        <v>3456</v>
      </c>
      <c r="AF1276" s="251" t="str">
        <f t="shared" si="63"/>
        <v>5.</v>
      </c>
      <c r="AG1276" s="251" t="str">
        <f t="shared" si="63"/>
        <v>2.</v>
      </c>
      <c r="AH1276" s="251" t="str">
        <f t="shared" si="63"/>
        <v>3.</v>
      </c>
      <c r="AI1276" s="251" t="str">
        <f t="shared" si="63"/>
        <v>2.</v>
      </c>
      <c r="AJ1276" s="251" t="str">
        <f t="shared" si="63"/>
        <v>1.</v>
      </c>
      <c r="AK1276" s="251" t="str">
        <f t="shared" si="63"/>
        <v>2.</v>
      </c>
      <c r="AL1276" s="251" t="str">
        <f t="shared" si="63"/>
        <v>99</v>
      </c>
      <c r="AM1276" s="251" t="str">
        <f t="shared" si="62"/>
        <v>2.3.2.1.2.99</v>
      </c>
    </row>
    <row r="1277" spans="1:39">
      <c r="A1277" s="251">
        <v>2022</v>
      </c>
      <c r="B1277" s="251" t="s">
        <v>533</v>
      </c>
      <c r="C1277" s="251" t="s">
        <v>534</v>
      </c>
      <c r="D1277" s="251" t="s">
        <v>535</v>
      </c>
      <c r="E1277" s="251" t="s">
        <v>536</v>
      </c>
      <c r="F1277" s="251" t="s">
        <v>491</v>
      </c>
      <c r="G1277" s="251" t="s">
        <v>537</v>
      </c>
      <c r="H1277" s="251" t="s">
        <v>538</v>
      </c>
      <c r="I1277" s="251" t="s">
        <v>739</v>
      </c>
      <c r="J1277" s="251" t="s">
        <v>540</v>
      </c>
      <c r="K1277" s="251" t="s">
        <v>740</v>
      </c>
      <c r="L1277" s="251" t="s">
        <v>542</v>
      </c>
      <c r="M1277" s="251" t="s">
        <v>543</v>
      </c>
      <c r="N1277" s="251" t="s">
        <v>544</v>
      </c>
      <c r="O1277" s="251" t="s">
        <v>730</v>
      </c>
      <c r="P1277" s="251" t="s">
        <v>741</v>
      </c>
      <c r="Q1277" s="251" t="s">
        <v>709</v>
      </c>
      <c r="R1277" s="251">
        <v>5304</v>
      </c>
      <c r="S1277" s="251" t="s">
        <v>701</v>
      </c>
      <c r="T1277" s="251" t="s">
        <v>785</v>
      </c>
      <c r="U1277" s="251" t="s">
        <v>645</v>
      </c>
      <c r="V1277" s="251" t="s">
        <v>38</v>
      </c>
      <c r="W1277" s="251" t="s">
        <v>550</v>
      </c>
      <c r="X1277" s="251" t="s">
        <v>551</v>
      </c>
      <c r="Y1277" s="251" t="s">
        <v>552</v>
      </c>
      <c r="Z1277" s="251" t="s">
        <v>564</v>
      </c>
      <c r="AA1277" s="251" t="s">
        <v>565</v>
      </c>
      <c r="AB1277" s="251" t="s">
        <v>566</v>
      </c>
      <c r="AC1277" s="251" t="s">
        <v>567</v>
      </c>
      <c r="AD1277" s="251" t="s">
        <v>568</v>
      </c>
      <c r="AE1277" s="255">
        <v>23280</v>
      </c>
      <c r="AF1277" s="251" t="str">
        <f t="shared" si="63"/>
        <v>5.</v>
      </c>
      <c r="AG1277" s="251" t="str">
        <f t="shared" si="63"/>
        <v>2.</v>
      </c>
      <c r="AH1277" s="251" t="str">
        <f t="shared" si="63"/>
        <v>3.</v>
      </c>
      <c r="AI1277" s="251" t="str">
        <f t="shared" si="63"/>
        <v>2.</v>
      </c>
      <c r="AJ1277" s="251" t="str">
        <f t="shared" si="63"/>
        <v>2.</v>
      </c>
      <c r="AK1277" s="251" t="str">
        <f t="shared" si="63"/>
        <v>3.</v>
      </c>
      <c r="AL1277" s="251" t="str">
        <f t="shared" si="63"/>
        <v>1.</v>
      </c>
      <c r="AM1277" s="251" t="str">
        <f t="shared" si="62"/>
        <v>2.3.2.2.3.1.</v>
      </c>
    </row>
    <row r="1278" spans="1:39">
      <c r="A1278" s="251">
        <v>2022</v>
      </c>
      <c r="B1278" s="251" t="s">
        <v>533</v>
      </c>
      <c r="C1278" s="251" t="s">
        <v>534</v>
      </c>
      <c r="D1278" s="251" t="s">
        <v>535</v>
      </c>
      <c r="E1278" s="251" t="s">
        <v>536</v>
      </c>
      <c r="F1278" s="251" t="s">
        <v>491</v>
      </c>
      <c r="G1278" s="251" t="s">
        <v>537</v>
      </c>
      <c r="H1278" s="251" t="s">
        <v>538</v>
      </c>
      <c r="I1278" s="251" t="s">
        <v>739</v>
      </c>
      <c r="J1278" s="251" t="s">
        <v>540</v>
      </c>
      <c r="K1278" s="251" t="s">
        <v>740</v>
      </c>
      <c r="L1278" s="251" t="s">
        <v>542</v>
      </c>
      <c r="M1278" s="251" t="s">
        <v>543</v>
      </c>
      <c r="N1278" s="251" t="s">
        <v>544</v>
      </c>
      <c r="O1278" s="251" t="s">
        <v>730</v>
      </c>
      <c r="P1278" s="251" t="s">
        <v>741</v>
      </c>
      <c r="Q1278" s="251" t="s">
        <v>709</v>
      </c>
      <c r="R1278" s="251">
        <v>5304</v>
      </c>
      <c r="S1278" s="251" t="s">
        <v>701</v>
      </c>
      <c r="T1278" s="251" t="s">
        <v>785</v>
      </c>
      <c r="U1278" s="251" t="s">
        <v>645</v>
      </c>
      <c r="V1278" s="251" t="s">
        <v>38</v>
      </c>
      <c r="W1278" s="251" t="s">
        <v>550</v>
      </c>
      <c r="X1278" s="251" t="s">
        <v>551</v>
      </c>
      <c r="Y1278" s="251" t="s">
        <v>552</v>
      </c>
      <c r="Z1278" s="251" t="s">
        <v>564</v>
      </c>
      <c r="AA1278" s="251" t="s">
        <v>565</v>
      </c>
      <c r="AB1278" s="251" t="s">
        <v>604</v>
      </c>
      <c r="AC1278" s="251" t="s">
        <v>750</v>
      </c>
      <c r="AD1278" s="251" t="s">
        <v>751</v>
      </c>
      <c r="AE1278" s="255">
        <v>2400</v>
      </c>
      <c r="AF1278" s="251" t="str">
        <f t="shared" si="63"/>
        <v>5.</v>
      </c>
      <c r="AG1278" s="251" t="str">
        <f t="shared" si="63"/>
        <v>2.</v>
      </c>
      <c r="AH1278" s="251" t="str">
        <f t="shared" si="63"/>
        <v>3.</v>
      </c>
      <c r="AI1278" s="251" t="str">
        <f t="shared" si="63"/>
        <v>2.</v>
      </c>
      <c r="AJ1278" s="251" t="str">
        <f t="shared" si="63"/>
        <v>4.</v>
      </c>
      <c r="AK1278" s="251" t="str">
        <f t="shared" si="63"/>
        <v>2.</v>
      </c>
      <c r="AL1278" s="251" t="str">
        <f t="shared" si="63"/>
        <v>1.</v>
      </c>
      <c r="AM1278" s="251" t="str">
        <f t="shared" si="62"/>
        <v>2.3.2.4.2.1.</v>
      </c>
    </row>
    <row r="1279" spans="1:39">
      <c r="A1279" s="251">
        <v>2022</v>
      </c>
      <c r="B1279" s="251" t="s">
        <v>533</v>
      </c>
      <c r="C1279" s="251" t="s">
        <v>534</v>
      </c>
      <c r="D1279" s="251" t="s">
        <v>535</v>
      </c>
      <c r="E1279" s="251" t="s">
        <v>536</v>
      </c>
      <c r="F1279" s="251" t="s">
        <v>491</v>
      </c>
      <c r="G1279" s="251" t="s">
        <v>537</v>
      </c>
      <c r="H1279" s="251" t="s">
        <v>538</v>
      </c>
      <c r="I1279" s="251" t="s">
        <v>739</v>
      </c>
      <c r="J1279" s="251" t="s">
        <v>540</v>
      </c>
      <c r="K1279" s="251" t="s">
        <v>740</v>
      </c>
      <c r="L1279" s="251" t="s">
        <v>542</v>
      </c>
      <c r="M1279" s="251" t="s">
        <v>543</v>
      </c>
      <c r="N1279" s="251" t="s">
        <v>544</v>
      </c>
      <c r="O1279" s="251" t="s">
        <v>730</v>
      </c>
      <c r="P1279" s="251" t="s">
        <v>741</v>
      </c>
      <c r="Q1279" s="251" t="s">
        <v>709</v>
      </c>
      <c r="R1279" s="251">
        <v>5304</v>
      </c>
      <c r="S1279" s="251" t="s">
        <v>701</v>
      </c>
      <c r="T1279" s="251" t="s">
        <v>785</v>
      </c>
      <c r="U1279" s="251" t="s">
        <v>645</v>
      </c>
      <c r="V1279" s="251" t="s">
        <v>38</v>
      </c>
      <c r="W1279" s="251" t="s">
        <v>550</v>
      </c>
      <c r="X1279" s="251" t="s">
        <v>551</v>
      </c>
      <c r="Y1279" s="251" t="s">
        <v>552</v>
      </c>
      <c r="Z1279" s="251" t="s">
        <v>564</v>
      </c>
      <c r="AA1279" s="251" t="s">
        <v>565</v>
      </c>
      <c r="AB1279" s="251" t="s">
        <v>604</v>
      </c>
      <c r="AC1279" s="251" t="s">
        <v>752</v>
      </c>
      <c r="AD1279" s="251" t="s">
        <v>753</v>
      </c>
      <c r="AE1279" s="255">
        <v>1750</v>
      </c>
      <c r="AF1279" s="251" t="str">
        <f t="shared" si="63"/>
        <v>5.</v>
      </c>
      <c r="AG1279" s="251" t="str">
        <f t="shared" si="63"/>
        <v>2.</v>
      </c>
      <c r="AH1279" s="251" t="str">
        <f t="shared" si="63"/>
        <v>3.</v>
      </c>
      <c r="AI1279" s="251" t="str">
        <f t="shared" si="63"/>
        <v>2.</v>
      </c>
      <c r="AJ1279" s="251" t="str">
        <f t="shared" si="63"/>
        <v>4.</v>
      </c>
      <c r="AK1279" s="251" t="str">
        <f t="shared" si="63"/>
        <v>6.</v>
      </c>
      <c r="AL1279" s="251" t="str">
        <f t="shared" si="63"/>
        <v>1.</v>
      </c>
      <c r="AM1279" s="251" t="str">
        <f t="shared" si="62"/>
        <v>2.3.2.4.6.1.</v>
      </c>
    </row>
    <row r="1280" spans="1:39">
      <c r="A1280" s="251">
        <v>2022</v>
      </c>
      <c r="B1280" s="251" t="s">
        <v>533</v>
      </c>
      <c r="C1280" s="251" t="s">
        <v>534</v>
      </c>
      <c r="D1280" s="251" t="s">
        <v>535</v>
      </c>
      <c r="E1280" s="251" t="s">
        <v>536</v>
      </c>
      <c r="F1280" s="251" t="s">
        <v>491</v>
      </c>
      <c r="G1280" s="251" t="s">
        <v>537</v>
      </c>
      <c r="H1280" s="251" t="s">
        <v>538</v>
      </c>
      <c r="I1280" s="251" t="s">
        <v>739</v>
      </c>
      <c r="J1280" s="251" t="s">
        <v>540</v>
      </c>
      <c r="K1280" s="251" t="s">
        <v>740</v>
      </c>
      <c r="L1280" s="251" t="s">
        <v>542</v>
      </c>
      <c r="M1280" s="251" t="s">
        <v>543</v>
      </c>
      <c r="N1280" s="251" t="s">
        <v>544</v>
      </c>
      <c r="O1280" s="251" t="s">
        <v>730</v>
      </c>
      <c r="P1280" s="251" t="s">
        <v>741</v>
      </c>
      <c r="Q1280" s="251" t="s">
        <v>709</v>
      </c>
      <c r="R1280" s="251">
        <v>5304</v>
      </c>
      <c r="S1280" s="251" t="s">
        <v>701</v>
      </c>
      <c r="T1280" s="251" t="s">
        <v>785</v>
      </c>
      <c r="U1280" s="251" t="s">
        <v>645</v>
      </c>
      <c r="V1280" s="251" t="s">
        <v>38</v>
      </c>
      <c r="W1280" s="251" t="s">
        <v>550</v>
      </c>
      <c r="X1280" s="251" t="s">
        <v>551</v>
      </c>
      <c r="Y1280" s="251" t="s">
        <v>552</v>
      </c>
      <c r="Z1280" s="251" t="s">
        <v>564</v>
      </c>
      <c r="AA1280" s="251" t="s">
        <v>565</v>
      </c>
      <c r="AB1280" s="251" t="s">
        <v>575</v>
      </c>
      <c r="AC1280" s="251" t="s">
        <v>576</v>
      </c>
      <c r="AD1280" s="251" t="s">
        <v>577</v>
      </c>
      <c r="AE1280" s="255">
        <v>1100</v>
      </c>
      <c r="AF1280" s="251" t="str">
        <f t="shared" si="63"/>
        <v>5.</v>
      </c>
      <c r="AG1280" s="251" t="str">
        <f t="shared" si="63"/>
        <v>2.</v>
      </c>
      <c r="AH1280" s="251" t="str">
        <f t="shared" si="63"/>
        <v>3.</v>
      </c>
      <c r="AI1280" s="251" t="str">
        <f t="shared" si="63"/>
        <v>2.</v>
      </c>
      <c r="AJ1280" s="251" t="str">
        <f t="shared" si="63"/>
        <v>6.</v>
      </c>
      <c r="AK1280" s="251" t="str">
        <f t="shared" si="63"/>
        <v>3.</v>
      </c>
      <c r="AL1280" s="251" t="str">
        <f t="shared" si="63"/>
        <v>4.</v>
      </c>
      <c r="AM1280" s="251" t="str">
        <f t="shared" si="62"/>
        <v>2.3.2.6.3.4.</v>
      </c>
    </row>
    <row r="1281" spans="1:39">
      <c r="A1281" s="251">
        <v>2022</v>
      </c>
      <c r="B1281" s="251" t="s">
        <v>533</v>
      </c>
      <c r="C1281" s="251" t="s">
        <v>534</v>
      </c>
      <c r="D1281" s="251" t="s">
        <v>535</v>
      </c>
      <c r="E1281" s="251" t="s">
        <v>536</v>
      </c>
      <c r="F1281" s="251" t="s">
        <v>491</v>
      </c>
      <c r="G1281" s="251" t="s">
        <v>537</v>
      </c>
      <c r="H1281" s="251" t="s">
        <v>538</v>
      </c>
      <c r="I1281" s="251" t="s">
        <v>739</v>
      </c>
      <c r="J1281" s="251" t="s">
        <v>540</v>
      </c>
      <c r="K1281" s="251" t="s">
        <v>740</v>
      </c>
      <c r="L1281" s="251" t="s">
        <v>542</v>
      </c>
      <c r="M1281" s="251" t="s">
        <v>543</v>
      </c>
      <c r="N1281" s="251" t="s">
        <v>544</v>
      </c>
      <c r="O1281" s="251" t="s">
        <v>730</v>
      </c>
      <c r="P1281" s="251" t="s">
        <v>741</v>
      </c>
      <c r="Q1281" s="251" t="s">
        <v>709</v>
      </c>
      <c r="R1281" s="251">
        <v>5304</v>
      </c>
      <c r="S1281" s="251" t="s">
        <v>701</v>
      </c>
      <c r="T1281" s="251" t="s">
        <v>785</v>
      </c>
      <c r="U1281" s="251" t="s">
        <v>645</v>
      </c>
      <c r="V1281" s="251" t="s">
        <v>38</v>
      </c>
      <c r="W1281" s="251" t="s">
        <v>550</v>
      </c>
      <c r="X1281" s="251" t="s">
        <v>551</v>
      </c>
      <c r="Y1281" s="251" t="s">
        <v>552</v>
      </c>
      <c r="Z1281" s="251" t="s">
        <v>564</v>
      </c>
      <c r="AA1281" s="251" t="s">
        <v>565</v>
      </c>
      <c r="AB1281" s="251" t="s">
        <v>578</v>
      </c>
      <c r="AC1281" s="251" t="s">
        <v>579</v>
      </c>
      <c r="AD1281" s="251" t="s">
        <v>754</v>
      </c>
      <c r="AE1281" s="255">
        <v>360</v>
      </c>
      <c r="AF1281" s="251" t="str">
        <f t="shared" si="63"/>
        <v>5.</v>
      </c>
      <c r="AG1281" s="251" t="str">
        <f t="shared" si="63"/>
        <v>2.</v>
      </c>
      <c r="AH1281" s="251" t="str">
        <f t="shared" si="63"/>
        <v>3.</v>
      </c>
      <c r="AI1281" s="251" t="str">
        <f t="shared" si="63"/>
        <v>2.</v>
      </c>
      <c r="AJ1281" s="251" t="str">
        <f t="shared" si="63"/>
        <v>7.</v>
      </c>
      <c r="AK1281" s="251" t="str">
        <f t="shared" si="63"/>
        <v>11</v>
      </c>
      <c r="AL1281" s="251" t="str">
        <f t="shared" si="63"/>
        <v>2.</v>
      </c>
      <c r="AM1281" s="251" t="str">
        <f t="shared" si="62"/>
        <v>2.3.2.7.112.</v>
      </c>
    </row>
    <row r="1282" spans="1:39">
      <c r="A1282" s="251">
        <v>2022</v>
      </c>
      <c r="B1282" s="251" t="s">
        <v>533</v>
      </c>
      <c r="C1282" s="251" t="s">
        <v>534</v>
      </c>
      <c r="D1282" s="251" t="s">
        <v>535</v>
      </c>
      <c r="E1282" s="251" t="s">
        <v>536</v>
      </c>
      <c r="F1282" s="251" t="s">
        <v>491</v>
      </c>
      <c r="G1282" s="251" t="s">
        <v>537</v>
      </c>
      <c r="H1282" s="251" t="s">
        <v>538</v>
      </c>
      <c r="I1282" s="251" t="s">
        <v>739</v>
      </c>
      <c r="J1282" s="251" t="s">
        <v>540</v>
      </c>
      <c r="K1282" s="251" t="s">
        <v>740</v>
      </c>
      <c r="L1282" s="251" t="s">
        <v>542</v>
      </c>
      <c r="M1282" s="251" t="s">
        <v>543</v>
      </c>
      <c r="N1282" s="251" t="s">
        <v>544</v>
      </c>
      <c r="O1282" s="251" t="s">
        <v>730</v>
      </c>
      <c r="P1282" s="251" t="s">
        <v>741</v>
      </c>
      <c r="Q1282" s="251" t="s">
        <v>709</v>
      </c>
      <c r="R1282" s="251">
        <v>5304</v>
      </c>
      <c r="S1282" s="251" t="s">
        <v>701</v>
      </c>
      <c r="T1282" s="251" t="s">
        <v>785</v>
      </c>
      <c r="U1282" s="251" t="s">
        <v>645</v>
      </c>
      <c r="V1282" s="251" t="s">
        <v>38</v>
      </c>
      <c r="W1282" s="251" t="s">
        <v>550</v>
      </c>
      <c r="X1282" s="251" t="s">
        <v>551</v>
      </c>
      <c r="Y1282" s="251" t="s">
        <v>552</v>
      </c>
      <c r="Z1282" s="251" t="s">
        <v>564</v>
      </c>
      <c r="AA1282" s="251" t="s">
        <v>565</v>
      </c>
      <c r="AB1282" s="251" t="s">
        <v>578</v>
      </c>
      <c r="AC1282" s="251" t="s">
        <v>579</v>
      </c>
      <c r="AD1282" s="251" t="s">
        <v>580</v>
      </c>
      <c r="AE1282" s="255">
        <v>13737</v>
      </c>
      <c r="AF1282" s="251" t="str">
        <f t="shared" si="63"/>
        <v>5.</v>
      </c>
      <c r="AG1282" s="251" t="str">
        <f t="shared" si="63"/>
        <v>2.</v>
      </c>
      <c r="AH1282" s="251" t="str">
        <f t="shared" si="63"/>
        <v>3.</v>
      </c>
      <c r="AI1282" s="251" t="str">
        <f t="shared" si="63"/>
        <v>2.</v>
      </c>
      <c r="AJ1282" s="251" t="str">
        <f t="shared" si="63"/>
        <v>7.</v>
      </c>
      <c r="AK1282" s="251" t="str">
        <f t="shared" si="63"/>
        <v>11</v>
      </c>
      <c r="AL1282" s="251" t="str">
        <f t="shared" si="63"/>
        <v>99</v>
      </c>
      <c r="AM1282" s="251" t="str">
        <f t="shared" si="62"/>
        <v>2.3.2.7.1199</v>
      </c>
    </row>
    <row r="1283" spans="1:39">
      <c r="A1283" s="251">
        <v>2022</v>
      </c>
      <c r="B1283" s="251" t="s">
        <v>533</v>
      </c>
      <c r="C1283" s="251" t="s">
        <v>534</v>
      </c>
      <c r="D1283" s="251" t="s">
        <v>535</v>
      </c>
      <c r="E1283" s="251" t="s">
        <v>536</v>
      </c>
      <c r="F1283" s="251" t="s">
        <v>491</v>
      </c>
      <c r="G1283" s="251" t="s">
        <v>537</v>
      </c>
      <c r="H1283" s="251" t="s">
        <v>538</v>
      </c>
      <c r="I1283" s="251" t="s">
        <v>739</v>
      </c>
      <c r="J1283" s="251" t="s">
        <v>540</v>
      </c>
      <c r="K1283" s="251" t="s">
        <v>740</v>
      </c>
      <c r="L1283" s="251" t="s">
        <v>542</v>
      </c>
      <c r="M1283" s="251" t="s">
        <v>543</v>
      </c>
      <c r="N1283" s="251" t="s">
        <v>544</v>
      </c>
      <c r="O1283" s="251" t="s">
        <v>730</v>
      </c>
      <c r="P1283" s="251" t="s">
        <v>741</v>
      </c>
      <c r="Q1283" s="251" t="s">
        <v>709</v>
      </c>
      <c r="R1283" s="251">
        <v>5304</v>
      </c>
      <c r="S1283" s="251" t="s">
        <v>701</v>
      </c>
      <c r="T1283" s="251" t="s">
        <v>785</v>
      </c>
      <c r="U1283" s="251" t="s">
        <v>645</v>
      </c>
      <c r="V1283" s="251" t="s">
        <v>38</v>
      </c>
      <c r="W1283" s="251" t="s">
        <v>550</v>
      </c>
      <c r="X1283" s="251" t="s">
        <v>551</v>
      </c>
      <c r="Y1283" s="251" t="s">
        <v>552</v>
      </c>
      <c r="Z1283" s="251" t="s">
        <v>564</v>
      </c>
      <c r="AA1283" s="251" t="s">
        <v>565</v>
      </c>
      <c r="AB1283" s="251" t="s">
        <v>613</v>
      </c>
      <c r="AC1283" s="251" t="s">
        <v>614</v>
      </c>
      <c r="AD1283" s="251" t="s">
        <v>614</v>
      </c>
      <c r="AE1283" s="255">
        <v>24300</v>
      </c>
      <c r="AF1283" s="251" t="str">
        <f t="shared" si="63"/>
        <v>5.</v>
      </c>
      <c r="AG1283" s="251" t="str">
        <f t="shared" si="63"/>
        <v>2.</v>
      </c>
      <c r="AH1283" s="251" t="str">
        <f t="shared" si="63"/>
        <v>3.</v>
      </c>
      <c r="AI1283" s="251" t="str">
        <f t="shared" si="63"/>
        <v>2.</v>
      </c>
      <c r="AJ1283" s="251" t="str">
        <f t="shared" si="63"/>
        <v>8.</v>
      </c>
      <c r="AK1283" s="251" t="str">
        <f t="shared" si="63"/>
        <v>1.</v>
      </c>
      <c r="AL1283" s="251" t="str">
        <f t="shared" si="63"/>
        <v>1.</v>
      </c>
      <c r="AM1283" s="251" t="str">
        <f t="shared" ref="AM1283:AM1346" si="64">CONCATENATE(AG1283,AH1283,AI1283,AJ1283,AK1283,AL1283)</f>
        <v>2.3.2.8.1.1.</v>
      </c>
    </row>
    <row r="1284" spans="1:39">
      <c r="A1284" s="251">
        <v>2022</v>
      </c>
      <c r="B1284" s="251" t="s">
        <v>533</v>
      </c>
      <c r="C1284" s="251" t="s">
        <v>534</v>
      </c>
      <c r="D1284" s="251" t="s">
        <v>535</v>
      </c>
      <c r="E1284" s="251" t="s">
        <v>536</v>
      </c>
      <c r="F1284" s="251" t="s">
        <v>491</v>
      </c>
      <c r="G1284" s="251" t="s">
        <v>537</v>
      </c>
      <c r="H1284" s="251" t="s">
        <v>538</v>
      </c>
      <c r="I1284" s="251" t="s">
        <v>739</v>
      </c>
      <c r="J1284" s="251" t="s">
        <v>540</v>
      </c>
      <c r="K1284" s="251" t="s">
        <v>740</v>
      </c>
      <c r="L1284" s="251" t="s">
        <v>542</v>
      </c>
      <c r="M1284" s="251" t="s">
        <v>543</v>
      </c>
      <c r="N1284" s="251" t="s">
        <v>544</v>
      </c>
      <c r="O1284" s="251" t="s">
        <v>730</v>
      </c>
      <c r="P1284" s="251" t="s">
        <v>741</v>
      </c>
      <c r="Q1284" s="251" t="s">
        <v>709</v>
      </c>
      <c r="R1284" s="251">
        <v>5304</v>
      </c>
      <c r="S1284" s="251" t="s">
        <v>701</v>
      </c>
      <c r="T1284" s="251" t="s">
        <v>785</v>
      </c>
      <c r="U1284" s="251" t="s">
        <v>645</v>
      </c>
      <c r="V1284" s="251" t="s">
        <v>38</v>
      </c>
      <c r="W1284" s="251" t="s">
        <v>550</v>
      </c>
      <c r="X1284" s="251" t="s">
        <v>551</v>
      </c>
      <c r="Y1284" s="251" t="s">
        <v>552</v>
      </c>
      <c r="Z1284" s="251" t="s">
        <v>564</v>
      </c>
      <c r="AA1284" s="251" t="s">
        <v>565</v>
      </c>
      <c r="AB1284" s="251" t="s">
        <v>613</v>
      </c>
      <c r="AC1284" s="251" t="s">
        <v>614</v>
      </c>
      <c r="AD1284" s="251" t="s">
        <v>615</v>
      </c>
      <c r="AE1284" s="255">
        <v>2951</v>
      </c>
      <c r="AF1284" s="251" t="str">
        <f t="shared" si="63"/>
        <v>5.</v>
      </c>
      <c r="AG1284" s="251" t="str">
        <f t="shared" si="63"/>
        <v>2.</v>
      </c>
      <c r="AH1284" s="251" t="str">
        <f t="shared" si="63"/>
        <v>3.</v>
      </c>
      <c r="AI1284" s="251" t="str">
        <f t="shared" si="63"/>
        <v>2.</v>
      </c>
      <c r="AJ1284" s="251" t="str">
        <f t="shared" si="63"/>
        <v>8.</v>
      </c>
      <c r="AK1284" s="251" t="str">
        <f t="shared" si="63"/>
        <v>1.</v>
      </c>
      <c r="AL1284" s="251" t="str">
        <f t="shared" si="63"/>
        <v>2.</v>
      </c>
      <c r="AM1284" s="251" t="str">
        <f t="shared" si="64"/>
        <v>2.3.2.8.1.2.</v>
      </c>
    </row>
    <row r="1285" spans="1:39">
      <c r="A1285" s="251">
        <v>2022</v>
      </c>
      <c r="B1285" s="251" t="s">
        <v>533</v>
      </c>
      <c r="C1285" s="251" t="s">
        <v>534</v>
      </c>
      <c r="D1285" s="251" t="s">
        <v>535</v>
      </c>
      <c r="E1285" s="251" t="s">
        <v>536</v>
      </c>
      <c r="F1285" s="251" t="s">
        <v>491</v>
      </c>
      <c r="G1285" s="251" t="s">
        <v>537</v>
      </c>
      <c r="H1285" s="251" t="s">
        <v>538</v>
      </c>
      <c r="I1285" s="251" t="s">
        <v>739</v>
      </c>
      <c r="J1285" s="251" t="s">
        <v>540</v>
      </c>
      <c r="K1285" s="251" t="s">
        <v>740</v>
      </c>
      <c r="L1285" s="251" t="s">
        <v>542</v>
      </c>
      <c r="M1285" s="251" t="s">
        <v>543</v>
      </c>
      <c r="N1285" s="251" t="s">
        <v>544</v>
      </c>
      <c r="O1285" s="251" t="s">
        <v>652</v>
      </c>
      <c r="P1285" s="251" t="s">
        <v>741</v>
      </c>
      <c r="Q1285" s="251" t="s">
        <v>709</v>
      </c>
      <c r="R1285" s="251">
        <v>2040</v>
      </c>
      <c r="S1285" s="251" t="s">
        <v>786</v>
      </c>
      <c r="T1285" s="251" t="s">
        <v>787</v>
      </c>
      <c r="U1285" s="251" t="s">
        <v>645</v>
      </c>
      <c r="V1285" s="251" t="s">
        <v>38</v>
      </c>
      <c r="W1285" s="251" t="s">
        <v>550</v>
      </c>
      <c r="X1285" s="251" t="s">
        <v>551</v>
      </c>
      <c r="Y1285" s="251" t="s">
        <v>552</v>
      </c>
      <c r="Z1285" s="251" t="s">
        <v>564</v>
      </c>
      <c r="AA1285" s="251" t="s">
        <v>587</v>
      </c>
      <c r="AB1285" s="251" t="s">
        <v>633</v>
      </c>
      <c r="AC1285" s="251" t="s">
        <v>633</v>
      </c>
      <c r="AD1285" s="251" t="s">
        <v>634</v>
      </c>
      <c r="AE1285" s="255">
        <v>1880</v>
      </c>
      <c r="AF1285" s="251" t="str">
        <f t="shared" si="63"/>
        <v>5.</v>
      </c>
      <c r="AG1285" s="251" t="str">
        <f t="shared" si="63"/>
        <v>2.</v>
      </c>
      <c r="AH1285" s="251" t="str">
        <f t="shared" si="63"/>
        <v>3.</v>
      </c>
      <c r="AI1285" s="251" t="str">
        <f t="shared" si="63"/>
        <v>1.</v>
      </c>
      <c r="AJ1285" s="251" t="str">
        <f t="shared" si="63"/>
        <v>1.</v>
      </c>
      <c r="AK1285" s="251" t="str">
        <f t="shared" si="63"/>
        <v>1.</v>
      </c>
      <c r="AL1285" s="251" t="str">
        <f t="shared" si="63"/>
        <v>1.</v>
      </c>
      <c r="AM1285" s="251" t="str">
        <f t="shared" si="64"/>
        <v>2.3.1.1.1.1.</v>
      </c>
    </row>
    <row r="1286" spans="1:39">
      <c r="A1286" s="251">
        <v>2022</v>
      </c>
      <c r="B1286" s="251" t="s">
        <v>533</v>
      </c>
      <c r="C1286" s="251" t="s">
        <v>534</v>
      </c>
      <c r="D1286" s="251" t="s">
        <v>535</v>
      </c>
      <c r="E1286" s="251" t="s">
        <v>536</v>
      </c>
      <c r="F1286" s="251" t="s">
        <v>491</v>
      </c>
      <c r="G1286" s="251" t="s">
        <v>537</v>
      </c>
      <c r="H1286" s="251" t="s">
        <v>538</v>
      </c>
      <c r="I1286" s="251" t="s">
        <v>739</v>
      </c>
      <c r="J1286" s="251" t="s">
        <v>540</v>
      </c>
      <c r="K1286" s="251" t="s">
        <v>740</v>
      </c>
      <c r="L1286" s="251" t="s">
        <v>542</v>
      </c>
      <c r="M1286" s="251" t="s">
        <v>543</v>
      </c>
      <c r="N1286" s="251" t="s">
        <v>544</v>
      </c>
      <c r="O1286" s="251" t="s">
        <v>652</v>
      </c>
      <c r="P1286" s="251" t="s">
        <v>741</v>
      </c>
      <c r="Q1286" s="251" t="s">
        <v>709</v>
      </c>
      <c r="R1286" s="251">
        <v>2040</v>
      </c>
      <c r="S1286" s="251" t="s">
        <v>786</v>
      </c>
      <c r="T1286" s="251" t="s">
        <v>787</v>
      </c>
      <c r="U1286" s="251" t="s">
        <v>645</v>
      </c>
      <c r="V1286" s="251" t="s">
        <v>38</v>
      </c>
      <c r="W1286" s="251" t="s">
        <v>550</v>
      </c>
      <c r="X1286" s="251" t="s">
        <v>551</v>
      </c>
      <c r="Y1286" s="251" t="s">
        <v>552</v>
      </c>
      <c r="Z1286" s="251" t="s">
        <v>564</v>
      </c>
      <c r="AA1286" s="251" t="s">
        <v>587</v>
      </c>
      <c r="AB1286" s="251" t="s">
        <v>715</v>
      </c>
      <c r="AC1286" s="251" t="s">
        <v>716</v>
      </c>
      <c r="AD1286" s="251" t="s">
        <v>742</v>
      </c>
      <c r="AE1286" s="255">
        <v>400</v>
      </c>
      <c r="AF1286" s="251" t="str">
        <f t="shared" si="63"/>
        <v>5.</v>
      </c>
      <c r="AG1286" s="251" t="str">
        <f t="shared" si="63"/>
        <v>2.</v>
      </c>
      <c r="AH1286" s="251" t="str">
        <f t="shared" si="63"/>
        <v>3.</v>
      </c>
      <c r="AI1286" s="251" t="str">
        <f t="shared" si="63"/>
        <v>1.</v>
      </c>
      <c r="AJ1286" s="251" t="str">
        <f t="shared" si="63"/>
        <v>11</v>
      </c>
      <c r="AK1286" s="251" t="str">
        <f t="shared" si="63"/>
        <v>1.</v>
      </c>
      <c r="AL1286" s="251" t="str">
        <f t="shared" si="63"/>
        <v>1.</v>
      </c>
      <c r="AM1286" s="251" t="str">
        <f t="shared" si="64"/>
        <v>2.3.1.111.1.</v>
      </c>
    </row>
    <row r="1287" spans="1:39">
      <c r="A1287" s="251">
        <v>2022</v>
      </c>
      <c r="B1287" s="251" t="s">
        <v>533</v>
      </c>
      <c r="C1287" s="251" t="s">
        <v>534</v>
      </c>
      <c r="D1287" s="251" t="s">
        <v>535</v>
      </c>
      <c r="E1287" s="251" t="s">
        <v>536</v>
      </c>
      <c r="F1287" s="251" t="s">
        <v>491</v>
      </c>
      <c r="G1287" s="251" t="s">
        <v>537</v>
      </c>
      <c r="H1287" s="251" t="s">
        <v>538</v>
      </c>
      <c r="I1287" s="251" t="s">
        <v>739</v>
      </c>
      <c r="J1287" s="251" t="s">
        <v>540</v>
      </c>
      <c r="K1287" s="251" t="s">
        <v>740</v>
      </c>
      <c r="L1287" s="251" t="s">
        <v>542</v>
      </c>
      <c r="M1287" s="251" t="s">
        <v>543</v>
      </c>
      <c r="N1287" s="251" t="s">
        <v>544</v>
      </c>
      <c r="O1287" s="251" t="s">
        <v>652</v>
      </c>
      <c r="P1287" s="251" t="s">
        <v>741</v>
      </c>
      <c r="Q1287" s="251" t="s">
        <v>709</v>
      </c>
      <c r="R1287" s="251">
        <v>2040</v>
      </c>
      <c r="S1287" s="251" t="s">
        <v>786</v>
      </c>
      <c r="T1287" s="251" t="s">
        <v>787</v>
      </c>
      <c r="U1287" s="251" t="s">
        <v>645</v>
      </c>
      <c r="V1287" s="251" t="s">
        <v>38</v>
      </c>
      <c r="W1287" s="251" t="s">
        <v>550</v>
      </c>
      <c r="X1287" s="251" t="s">
        <v>551</v>
      </c>
      <c r="Y1287" s="251" t="s">
        <v>552</v>
      </c>
      <c r="Z1287" s="251" t="s">
        <v>564</v>
      </c>
      <c r="AA1287" s="251" t="s">
        <v>587</v>
      </c>
      <c r="AB1287" s="251" t="s">
        <v>743</v>
      </c>
      <c r="AC1287" s="251" t="s">
        <v>744</v>
      </c>
      <c r="AD1287" s="251" t="s">
        <v>745</v>
      </c>
      <c r="AE1287" s="255">
        <v>280</v>
      </c>
      <c r="AF1287" s="251" t="str">
        <f t="shared" si="63"/>
        <v>5.</v>
      </c>
      <c r="AG1287" s="251" t="str">
        <f t="shared" si="63"/>
        <v>2.</v>
      </c>
      <c r="AH1287" s="251" t="str">
        <f t="shared" si="63"/>
        <v>3.</v>
      </c>
      <c r="AI1287" s="251" t="str">
        <f t="shared" si="63"/>
        <v>1.</v>
      </c>
      <c r="AJ1287" s="251" t="str">
        <f t="shared" si="63"/>
        <v>2.</v>
      </c>
      <c r="AK1287" s="251" t="str">
        <f t="shared" si="63"/>
        <v>1.</v>
      </c>
      <c r="AL1287" s="251" t="str">
        <f t="shared" si="63"/>
        <v>1.</v>
      </c>
      <c r="AM1287" s="251" t="str">
        <f t="shared" si="64"/>
        <v>2.3.1.2.1.1.</v>
      </c>
    </row>
    <row r="1288" spans="1:39">
      <c r="A1288" s="251">
        <v>2022</v>
      </c>
      <c r="B1288" s="251" t="s">
        <v>533</v>
      </c>
      <c r="C1288" s="251" t="s">
        <v>534</v>
      </c>
      <c r="D1288" s="251" t="s">
        <v>535</v>
      </c>
      <c r="E1288" s="251" t="s">
        <v>536</v>
      </c>
      <c r="F1288" s="251" t="s">
        <v>491</v>
      </c>
      <c r="G1288" s="251" t="s">
        <v>537</v>
      </c>
      <c r="H1288" s="251" t="s">
        <v>538</v>
      </c>
      <c r="I1288" s="251" t="s">
        <v>739</v>
      </c>
      <c r="J1288" s="251" t="s">
        <v>540</v>
      </c>
      <c r="K1288" s="251" t="s">
        <v>740</v>
      </c>
      <c r="L1288" s="251" t="s">
        <v>542</v>
      </c>
      <c r="M1288" s="251" t="s">
        <v>543</v>
      </c>
      <c r="N1288" s="251" t="s">
        <v>544</v>
      </c>
      <c r="O1288" s="251" t="s">
        <v>652</v>
      </c>
      <c r="P1288" s="251" t="s">
        <v>741</v>
      </c>
      <c r="Q1288" s="251" t="s">
        <v>709</v>
      </c>
      <c r="R1288" s="251">
        <v>2040</v>
      </c>
      <c r="S1288" s="251" t="s">
        <v>786</v>
      </c>
      <c r="T1288" s="251" t="s">
        <v>787</v>
      </c>
      <c r="U1288" s="251" t="s">
        <v>645</v>
      </c>
      <c r="V1288" s="251" t="s">
        <v>38</v>
      </c>
      <c r="W1288" s="251" t="s">
        <v>550</v>
      </c>
      <c r="X1288" s="251" t="s">
        <v>551</v>
      </c>
      <c r="Y1288" s="251" t="s">
        <v>552</v>
      </c>
      <c r="Z1288" s="251" t="s">
        <v>564</v>
      </c>
      <c r="AA1288" s="251" t="s">
        <v>587</v>
      </c>
      <c r="AB1288" s="251" t="s">
        <v>624</v>
      </c>
      <c r="AC1288" s="251" t="s">
        <v>625</v>
      </c>
      <c r="AD1288" s="251" t="s">
        <v>626</v>
      </c>
      <c r="AE1288" s="255">
        <v>5263</v>
      </c>
      <c r="AF1288" s="251" t="str">
        <f t="shared" si="63"/>
        <v>5.</v>
      </c>
      <c r="AG1288" s="251" t="str">
        <f t="shared" si="63"/>
        <v>2.</v>
      </c>
      <c r="AH1288" s="251" t="str">
        <f t="shared" si="63"/>
        <v>3.</v>
      </c>
      <c r="AI1288" s="251" t="str">
        <f t="shared" si="63"/>
        <v>1.</v>
      </c>
      <c r="AJ1288" s="251" t="str">
        <f t="shared" si="63"/>
        <v>5.</v>
      </c>
      <c r="AK1288" s="251" t="str">
        <f t="shared" si="63"/>
        <v>1.</v>
      </c>
      <c r="AL1288" s="251" t="str">
        <f t="shared" si="63"/>
        <v>1.</v>
      </c>
      <c r="AM1288" s="251" t="str">
        <f t="shared" si="64"/>
        <v>2.3.1.5.1.1.</v>
      </c>
    </row>
    <row r="1289" spans="1:39">
      <c r="A1289" s="251">
        <v>2022</v>
      </c>
      <c r="B1289" s="251" t="s">
        <v>533</v>
      </c>
      <c r="C1289" s="251" t="s">
        <v>534</v>
      </c>
      <c r="D1289" s="251" t="s">
        <v>535</v>
      </c>
      <c r="E1289" s="251" t="s">
        <v>536</v>
      </c>
      <c r="F1289" s="251" t="s">
        <v>491</v>
      </c>
      <c r="G1289" s="251" t="s">
        <v>537</v>
      </c>
      <c r="H1289" s="251" t="s">
        <v>538</v>
      </c>
      <c r="I1289" s="251" t="s">
        <v>739</v>
      </c>
      <c r="J1289" s="251" t="s">
        <v>540</v>
      </c>
      <c r="K1289" s="251" t="s">
        <v>740</v>
      </c>
      <c r="L1289" s="251" t="s">
        <v>542</v>
      </c>
      <c r="M1289" s="251" t="s">
        <v>543</v>
      </c>
      <c r="N1289" s="251" t="s">
        <v>544</v>
      </c>
      <c r="O1289" s="251" t="s">
        <v>652</v>
      </c>
      <c r="P1289" s="251" t="s">
        <v>741</v>
      </c>
      <c r="Q1289" s="251" t="s">
        <v>709</v>
      </c>
      <c r="R1289" s="251">
        <v>2040</v>
      </c>
      <c r="S1289" s="251" t="s">
        <v>786</v>
      </c>
      <c r="T1289" s="251" t="s">
        <v>787</v>
      </c>
      <c r="U1289" s="251" t="s">
        <v>645</v>
      </c>
      <c r="V1289" s="251" t="s">
        <v>38</v>
      </c>
      <c r="W1289" s="251" t="s">
        <v>550</v>
      </c>
      <c r="X1289" s="251" t="s">
        <v>551</v>
      </c>
      <c r="Y1289" s="251" t="s">
        <v>552</v>
      </c>
      <c r="Z1289" s="251" t="s">
        <v>564</v>
      </c>
      <c r="AA1289" s="251" t="s">
        <v>587</v>
      </c>
      <c r="AB1289" s="251" t="s">
        <v>624</v>
      </c>
      <c r="AC1289" s="251" t="s">
        <v>625</v>
      </c>
      <c r="AD1289" s="251" t="s">
        <v>627</v>
      </c>
      <c r="AE1289" s="255">
        <v>4044</v>
      </c>
      <c r="AF1289" s="251" t="str">
        <f t="shared" si="63"/>
        <v>5.</v>
      </c>
      <c r="AG1289" s="251" t="str">
        <f t="shared" si="63"/>
        <v>2.</v>
      </c>
      <c r="AH1289" s="251" t="str">
        <f t="shared" si="63"/>
        <v>3.</v>
      </c>
      <c r="AI1289" s="251" t="str">
        <f t="shared" si="63"/>
        <v>1.</v>
      </c>
      <c r="AJ1289" s="251" t="str">
        <f t="shared" si="63"/>
        <v>5.</v>
      </c>
      <c r="AK1289" s="251" t="str">
        <f t="shared" si="63"/>
        <v>1.</v>
      </c>
      <c r="AL1289" s="251" t="str">
        <f t="shared" si="63"/>
        <v>2.</v>
      </c>
      <c r="AM1289" s="251" t="str">
        <f t="shared" si="64"/>
        <v>2.3.1.5.1.2.</v>
      </c>
    </row>
    <row r="1290" spans="1:39">
      <c r="A1290" s="251">
        <v>2022</v>
      </c>
      <c r="B1290" s="251" t="s">
        <v>533</v>
      </c>
      <c r="C1290" s="251" t="s">
        <v>534</v>
      </c>
      <c r="D1290" s="251" t="s">
        <v>535</v>
      </c>
      <c r="E1290" s="251" t="s">
        <v>536</v>
      </c>
      <c r="F1290" s="251" t="s">
        <v>491</v>
      </c>
      <c r="G1290" s="251" t="s">
        <v>537</v>
      </c>
      <c r="H1290" s="251" t="s">
        <v>538</v>
      </c>
      <c r="I1290" s="251" t="s">
        <v>739</v>
      </c>
      <c r="J1290" s="251" t="s">
        <v>540</v>
      </c>
      <c r="K1290" s="251" t="s">
        <v>740</v>
      </c>
      <c r="L1290" s="251" t="s">
        <v>542</v>
      </c>
      <c r="M1290" s="251" t="s">
        <v>543</v>
      </c>
      <c r="N1290" s="251" t="s">
        <v>544</v>
      </c>
      <c r="O1290" s="251" t="s">
        <v>652</v>
      </c>
      <c r="P1290" s="251" t="s">
        <v>741</v>
      </c>
      <c r="Q1290" s="251" t="s">
        <v>709</v>
      </c>
      <c r="R1290" s="251">
        <v>2040</v>
      </c>
      <c r="S1290" s="251" t="s">
        <v>786</v>
      </c>
      <c r="T1290" s="251" t="s">
        <v>787</v>
      </c>
      <c r="U1290" s="251" t="s">
        <v>645</v>
      </c>
      <c r="V1290" s="251" t="s">
        <v>38</v>
      </c>
      <c r="W1290" s="251" t="s">
        <v>550</v>
      </c>
      <c r="X1290" s="251" t="s">
        <v>551</v>
      </c>
      <c r="Y1290" s="251" t="s">
        <v>552</v>
      </c>
      <c r="Z1290" s="251" t="s">
        <v>564</v>
      </c>
      <c r="AA1290" s="251" t="s">
        <v>587</v>
      </c>
      <c r="AB1290" s="251" t="s">
        <v>624</v>
      </c>
      <c r="AC1290" s="251" t="s">
        <v>746</v>
      </c>
      <c r="AD1290" s="251" t="s">
        <v>747</v>
      </c>
      <c r="AE1290" s="255">
        <v>1527</v>
      </c>
      <c r="AF1290" s="251" t="str">
        <f t="shared" si="63"/>
        <v>5.</v>
      </c>
      <c r="AG1290" s="251" t="str">
        <f t="shared" si="63"/>
        <v>2.</v>
      </c>
      <c r="AH1290" s="251" t="str">
        <f t="shared" si="63"/>
        <v>3.</v>
      </c>
      <c r="AI1290" s="251" t="str">
        <f t="shared" si="63"/>
        <v>1.</v>
      </c>
      <c r="AJ1290" s="251" t="str">
        <f t="shared" si="63"/>
        <v>5.</v>
      </c>
      <c r="AK1290" s="251" t="str">
        <f t="shared" si="63"/>
        <v>3.</v>
      </c>
      <c r="AL1290" s="251" t="str">
        <f t="shared" si="63"/>
        <v>1.</v>
      </c>
      <c r="AM1290" s="251" t="str">
        <f t="shared" si="64"/>
        <v>2.3.1.5.3.1.</v>
      </c>
    </row>
    <row r="1291" spans="1:39">
      <c r="A1291" s="251">
        <v>2022</v>
      </c>
      <c r="B1291" s="251" t="s">
        <v>533</v>
      </c>
      <c r="C1291" s="251" t="s">
        <v>534</v>
      </c>
      <c r="D1291" s="251" t="s">
        <v>535</v>
      </c>
      <c r="E1291" s="251" t="s">
        <v>536</v>
      </c>
      <c r="F1291" s="251" t="s">
        <v>491</v>
      </c>
      <c r="G1291" s="251" t="s">
        <v>537</v>
      </c>
      <c r="H1291" s="251" t="s">
        <v>538</v>
      </c>
      <c r="I1291" s="251" t="s">
        <v>739</v>
      </c>
      <c r="J1291" s="251" t="s">
        <v>540</v>
      </c>
      <c r="K1291" s="251" t="s">
        <v>740</v>
      </c>
      <c r="L1291" s="251" t="s">
        <v>542</v>
      </c>
      <c r="M1291" s="251" t="s">
        <v>543</v>
      </c>
      <c r="N1291" s="251" t="s">
        <v>544</v>
      </c>
      <c r="O1291" s="251" t="s">
        <v>652</v>
      </c>
      <c r="P1291" s="251" t="s">
        <v>741</v>
      </c>
      <c r="Q1291" s="251" t="s">
        <v>709</v>
      </c>
      <c r="R1291" s="251">
        <v>2040</v>
      </c>
      <c r="S1291" s="251" t="s">
        <v>786</v>
      </c>
      <c r="T1291" s="251" t="s">
        <v>787</v>
      </c>
      <c r="U1291" s="251" t="s">
        <v>645</v>
      </c>
      <c r="V1291" s="251" t="s">
        <v>38</v>
      </c>
      <c r="W1291" s="251" t="s">
        <v>550</v>
      </c>
      <c r="X1291" s="251" t="s">
        <v>551</v>
      </c>
      <c r="Y1291" s="251" t="s">
        <v>552</v>
      </c>
      <c r="Z1291" s="251" t="s">
        <v>564</v>
      </c>
      <c r="AA1291" s="251" t="s">
        <v>587</v>
      </c>
      <c r="AB1291" s="251" t="s">
        <v>624</v>
      </c>
      <c r="AC1291" s="251" t="s">
        <v>748</v>
      </c>
      <c r="AD1291" s="251" t="s">
        <v>748</v>
      </c>
      <c r="AE1291" s="255">
        <v>50</v>
      </c>
      <c r="AF1291" s="251" t="str">
        <f t="shared" si="63"/>
        <v>5.</v>
      </c>
      <c r="AG1291" s="251" t="str">
        <f t="shared" si="63"/>
        <v>2.</v>
      </c>
      <c r="AH1291" s="251" t="str">
        <f t="shared" si="63"/>
        <v>3.</v>
      </c>
      <c r="AI1291" s="251" t="str">
        <f t="shared" si="63"/>
        <v>1.</v>
      </c>
      <c r="AJ1291" s="251" t="str">
        <f t="shared" si="63"/>
        <v>5.</v>
      </c>
      <c r="AK1291" s="251" t="str">
        <f t="shared" si="63"/>
        <v>99</v>
      </c>
      <c r="AL1291" s="251" t="str">
        <f t="shared" si="63"/>
        <v>99</v>
      </c>
      <c r="AM1291" s="251" t="str">
        <f t="shared" si="64"/>
        <v>2.3.1.5.9999</v>
      </c>
    </row>
    <row r="1292" spans="1:39">
      <c r="A1292" s="251">
        <v>2022</v>
      </c>
      <c r="B1292" s="251" t="s">
        <v>533</v>
      </c>
      <c r="C1292" s="251" t="s">
        <v>534</v>
      </c>
      <c r="D1292" s="251" t="s">
        <v>535</v>
      </c>
      <c r="E1292" s="251" t="s">
        <v>536</v>
      </c>
      <c r="F1292" s="251" t="s">
        <v>491</v>
      </c>
      <c r="G1292" s="251" t="s">
        <v>537</v>
      </c>
      <c r="H1292" s="251" t="s">
        <v>538</v>
      </c>
      <c r="I1292" s="251" t="s">
        <v>739</v>
      </c>
      <c r="J1292" s="251" t="s">
        <v>540</v>
      </c>
      <c r="K1292" s="251" t="s">
        <v>740</v>
      </c>
      <c r="L1292" s="251" t="s">
        <v>542</v>
      </c>
      <c r="M1292" s="251" t="s">
        <v>543</v>
      </c>
      <c r="N1292" s="251" t="s">
        <v>544</v>
      </c>
      <c r="O1292" s="251" t="s">
        <v>652</v>
      </c>
      <c r="P1292" s="251" t="s">
        <v>741</v>
      </c>
      <c r="Q1292" s="251" t="s">
        <v>709</v>
      </c>
      <c r="R1292" s="251">
        <v>2040</v>
      </c>
      <c r="S1292" s="251" t="s">
        <v>786</v>
      </c>
      <c r="T1292" s="251" t="s">
        <v>787</v>
      </c>
      <c r="U1292" s="251" t="s">
        <v>645</v>
      </c>
      <c r="V1292" s="251" t="s">
        <v>38</v>
      </c>
      <c r="W1292" s="251" t="s">
        <v>550</v>
      </c>
      <c r="X1292" s="251" t="s">
        <v>551</v>
      </c>
      <c r="Y1292" s="251" t="s">
        <v>552</v>
      </c>
      <c r="Z1292" s="251" t="s">
        <v>564</v>
      </c>
      <c r="AA1292" s="251" t="s">
        <v>587</v>
      </c>
      <c r="AB1292" s="251" t="s">
        <v>723</v>
      </c>
      <c r="AC1292" s="251" t="s">
        <v>626</v>
      </c>
      <c r="AD1292" s="251" t="s">
        <v>749</v>
      </c>
      <c r="AE1292" s="255">
        <v>261</v>
      </c>
      <c r="AF1292" s="251" t="str">
        <f t="shared" si="63"/>
        <v>5.</v>
      </c>
      <c r="AG1292" s="251" t="str">
        <f t="shared" si="63"/>
        <v>2.</v>
      </c>
      <c r="AH1292" s="251" t="str">
        <f t="shared" si="63"/>
        <v>3.</v>
      </c>
      <c r="AI1292" s="251" t="str">
        <f t="shared" si="63"/>
        <v>1.</v>
      </c>
      <c r="AJ1292" s="251" t="str">
        <f t="shared" si="63"/>
        <v>6.</v>
      </c>
      <c r="AK1292" s="251" t="str">
        <f t="shared" si="63"/>
        <v>1.</v>
      </c>
      <c r="AL1292" s="251" t="str">
        <f t="shared" si="63"/>
        <v>4.</v>
      </c>
      <c r="AM1292" s="251" t="str">
        <f t="shared" si="64"/>
        <v>2.3.1.6.1.4.</v>
      </c>
    </row>
    <row r="1293" spans="1:39">
      <c r="A1293" s="251">
        <v>2022</v>
      </c>
      <c r="B1293" s="251" t="s">
        <v>533</v>
      </c>
      <c r="C1293" s="251" t="s">
        <v>534</v>
      </c>
      <c r="D1293" s="251" t="s">
        <v>535</v>
      </c>
      <c r="E1293" s="251" t="s">
        <v>536</v>
      </c>
      <c r="F1293" s="251" t="s">
        <v>491</v>
      </c>
      <c r="G1293" s="251" t="s">
        <v>537</v>
      </c>
      <c r="H1293" s="251" t="s">
        <v>538</v>
      </c>
      <c r="I1293" s="251" t="s">
        <v>739</v>
      </c>
      <c r="J1293" s="251" t="s">
        <v>540</v>
      </c>
      <c r="K1293" s="251" t="s">
        <v>740</v>
      </c>
      <c r="L1293" s="251" t="s">
        <v>542</v>
      </c>
      <c r="M1293" s="251" t="s">
        <v>543</v>
      </c>
      <c r="N1293" s="251" t="s">
        <v>544</v>
      </c>
      <c r="O1293" s="251" t="s">
        <v>652</v>
      </c>
      <c r="P1293" s="251" t="s">
        <v>741</v>
      </c>
      <c r="Q1293" s="251" t="s">
        <v>709</v>
      </c>
      <c r="R1293" s="251">
        <v>2040</v>
      </c>
      <c r="S1293" s="251" t="s">
        <v>786</v>
      </c>
      <c r="T1293" s="251" t="s">
        <v>787</v>
      </c>
      <c r="U1293" s="251" t="s">
        <v>645</v>
      </c>
      <c r="V1293" s="251" t="s">
        <v>38</v>
      </c>
      <c r="W1293" s="251" t="s">
        <v>550</v>
      </c>
      <c r="X1293" s="251" t="s">
        <v>551</v>
      </c>
      <c r="Y1293" s="251" t="s">
        <v>552</v>
      </c>
      <c r="Z1293" s="251" t="s">
        <v>564</v>
      </c>
      <c r="AA1293" s="251" t="s">
        <v>587</v>
      </c>
      <c r="AB1293" s="251" t="s">
        <v>648</v>
      </c>
      <c r="AC1293" s="251" t="s">
        <v>649</v>
      </c>
      <c r="AD1293" s="251" t="s">
        <v>650</v>
      </c>
      <c r="AE1293" s="255">
        <v>120</v>
      </c>
      <c r="AF1293" s="251" t="str">
        <f t="shared" si="63"/>
        <v>5.</v>
      </c>
      <c r="AG1293" s="251" t="str">
        <f t="shared" si="63"/>
        <v>2.</v>
      </c>
      <c r="AH1293" s="251" t="str">
        <f t="shared" si="63"/>
        <v>3.</v>
      </c>
      <c r="AI1293" s="251" t="str">
        <f t="shared" si="63"/>
        <v>1.</v>
      </c>
      <c r="AJ1293" s="251" t="str">
        <f t="shared" si="63"/>
        <v>8.</v>
      </c>
      <c r="AK1293" s="251" t="str">
        <f t="shared" si="63"/>
        <v>2.</v>
      </c>
      <c r="AL1293" s="251" t="str">
        <f t="shared" si="63"/>
        <v>1.</v>
      </c>
      <c r="AM1293" s="251" t="str">
        <f t="shared" si="64"/>
        <v>2.3.1.8.2.1.</v>
      </c>
    </row>
    <row r="1294" spans="1:39">
      <c r="A1294" s="251">
        <v>2022</v>
      </c>
      <c r="B1294" s="251" t="s">
        <v>533</v>
      </c>
      <c r="C1294" s="251" t="s">
        <v>534</v>
      </c>
      <c r="D1294" s="251" t="s">
        <v>535</v>
      </c>
      <c r="E1294" s="251" t="s">
        <v>536</v>
      </c>
      <c r="F1294" s="251" t="s">
        <v>491</v>
      </c>
      <c r="G1294" s="251" t="s">
        <v>537</v>
      </c>
      <c r="H1294" s="251" t="s">
        <v>538</v>
      </c>
      <c r="I1294" s="251" t="s">
        <v>739</v>
      </c>
      <c r="J1294" s="251" t="s">
        <v>540</v>
      </c>
      <c r="K1294" s="251" t="s">
        <v>740</v>
      </c>
      <c r="L1294" s="251" t="s">
        <v>542</v>
      </c>
      <c r="M1294" s="251" t="s">
        <v>543</v>
      </c>
      <c r="N1294" s="251" t="s">
        <v>544</v>
      </c>
      <c r="O1294" s="251" t="s">
        <v>652</v>
      </c>
      <c r="P1294" s="251" t="s">
        <v>741</v>
      </c>
      <c r="Q1294" s="251" t="s">
        <v>709</v>
      </c>
      <c r="R1294" s="251">
        <v>2040</v>
      </c>
      <c r="S1294" s="251" t="s">
        <v>786</v>
      </c>
      <c r="T1294" s="251" t="s">
        <v>787</v>
      </c>
      <c r="U1294" s="251" t="s">
        <v>645</v>
      </c>
      <c r="V1294" s="251" t="s">
        <v>38</v>
      </c>
      <c r="W1294" s="251" t="s">
        <v>550</v>
      </c>
      <c r="X1294" s="251" t="s">
        <v>551</v>
      </c>
      <c r="Y1294" s="251" t="s">
        <v>552</v>
      </c>
      <c r="Z1294" s="251" t="s">
        <v>564</v>
      </c>
      <c r="AA1294" s="251" t="s">
        <v>587</v>
      </c>
      <c r="AB1294" s="251" t="s">
        <v>591</v>
      </c>
      <c r="AC1294" s="251" t="s">
        <v>592</v>
      </c>
      <c r="AD1294" s="251" t="s">
        <v>593</v>
      </c>
      <c r="AE1294" s="255">
        <v>1363</v>
      </c>
      <c r="AF1294" s="251" t="str">
        <f t="shared" si="63"/>
        <v>5.</v>
      </c>
      <c r="AG1294" s="251" t="str">
        <f t="shared" si="63"/>
        <v>2.</v>
      </c>
      <c r="AH1294" s="251" t="str">
        <f t="shared" si="63"/>
        <v>3.</v>
      </c>
      <c r="AI1294" s="251" t="str">
        <f t="shared" si="63"/>
        <v>1.</v>
      </c>
      <c r="AJ1294" s="251" t="str">
        <f t="shared" si="63"/>
        <v>99</v>
      </c>
      <c r="AK1294" s="251" t="str">
        <f t="shared" si="63"/>
        <v>1.</v>
      </c>
      <c r="AL1294" s="251" t="str">
        <f t="shared" si="63"/>
        <v>3.</v>
      </c>
      <c r="AM1294" s="251" t="str">
        <f t="shared" si="64"/>
        <v>2.3.1.991.3.</v>
      </c>
    </row>
    <row r="1295" spans="1:39">
      <c r="A1295" s="251">
        <v>2022</v>
      </c>
      <c r="B1295" s="251" t="s">
        <v>533</v>
      </c>
      <c r="C1295" s="251" t="s">
        <v>534</v>
      </c>
      <c r="D1295" s="251" t="s">
        <v>535</v>
      </c>
      <c r="E1295" s="251" t="s">
        <v>536</v>
      </c>
      <c r="F1295" s="251" t="s">
        <v>491</v>
      </c>
      <c r="G1295" s="251" t="s">
        <v>537</v>
      </c>
      <c r="H1295" s="251" t="s">
        <v>538</v>
      </c>
      <c r="I1295" s="251" t="s">
        <v>739</v>
      </c>
      <c r="J1295" s="251" t="s">
        <v>540</v>
      </c>
      <c r="K1295" s="251" t="s">
        <v>740</v>
      </c>
      <c r="L1295" s="251" t="s">
        <v>542</v>
      </c>
      <c r="M1295" s="251" t="s">
        <v>543</v>
      </c>
      <c r="N1295" s="251" t="s">
        <v>544</v>
      </c>
      <c r="O1295" s="251" t="s">
        <v>652</v>
      </c>
      <c r="P1295" s="251" t="s">
        <v>741</v>
      </c>
      <c r="Q1295" s="251" t="s">
        <v>709</v>
      </c>
      <c r="R1295" s="251">
        <v>2040</v>
      </c>
      <c r="S1295" s="251" t="s">
        <v>786</v>
      </c>
      <c r="T1295" s="251" t="s">
        <v>787</v>
      </c>
      <c r="U1295" s="251" t="s">
        <v>645</v>
      </c>
      <c r="V1295" s="251" t="s">
        <v>38</v>
      </c>
      <c r="W1295" s="251" t="s">
        <v>550</v>
      </c>
      <c r="X1295" s="251" t="s">
        <v>551</v>
      </c>
      <c r="Y1295" s="251" t="s">
        <v>552</v>
      </c>
      <c r="Z1295" s="251" t="s">
        <v>564</v>
      </c>
      <c r="AA1295" s="251" t="s">
        <v>587</v>
      </c>
      <c r="AB1295" s="251" t="s">
        <v>591</v>
      </c>
      <c r="AC1295" s="251" t="s">
        <v>592</v>
      </c>
      <c r="AD1295" s="251" t="s">
        <v>628</v>
      </c>
      <c r="AE1295" s="255">
        <v>210</v>
      </c>
      <c r="AF1295" s="251" t="str">
        <f t="shared" si="63"/>
        <v>5.</v>
      </c>
      <c r="AG1295" s="251" t="str">
        <f t="shared" si="63"/>
        <v>2.</v>
      </c>
      <c r="AH1295" s="251" t="str">
        <f t="shared" si="63"/>
        <v>3.</v>
      </c>
      <c r="AI1295" s="251" t="str">
        <f t="shared" si="63"/>
        <v>1.</v>
      </c>
      <c r="AJ1295" s="251" t="str">
        <f t="shared" si="63"/>
        <v>99</v>
      </c>
      <c r="AK1295" s="251" t="str">
        <f t="shared" si="63"/>
        <v>1.</v>
      </c>
      <c r="AL1295" s="251" t="str">
        <f t="shared" si="63"/>
        <v>99</v>
      </c>
      <c r="AM1295" s="251" t="str">
        <f t="shared" si="64"/>
        <v>2.3.1.991.99</v>
      </c>
    </row>
    <row r="1296" spans="1:39">
      <c r="A1296" s="251">
        <v>2022</v>
      </c>
      <c r="B1296" s="251" t="s">
        <v>533</v>
      </c>
      <c r="C1296" s="251" t="s">
        <v>534</v>
      </c>
      <c r="D1296" s="251" t="s">
        <v>535</v>
      </c>
      <c r="E1296" s="251" t="s">
        <v>536</v>
      </c>
      <c r="F1296" s="251" t="s">
        <v>491</v>
      </c>
      <c r="G1296" s="251" t="s">
        <v>537</v>
      </c>
      <c r="H1296" s="251" t="s">
        <v>538</v>
      </c>
      <c r="I1296" s="251" t="s">
        <v>739</v>
      </c>
      <c r="J1296" s="251" t="s">
        <v>540</v>
      </c>
      <c r="K1296" s="251" t="s">
        <v>740</v>
      </c>
      <c r="L1296" s="251" t="s">
        <v>542</v>
      </c>
      <c r="M1296" s="251" t="s">
        <v>543</v>
      </c>
      <c r="N1296" s="251" t="s">
        <v>544</v>
      </c>
      <c r="O1296" s="251" t="s">
        <v>652</v>
      </c>
      <c r="P1296" s="251" t="s">
        <v>741</v>
      </c>
      <c r="Q1296" s="251" t="s">
        <v>709</v>
      </c>
      <c r="R1296" s="251">
        <v>2040</v>
      </c>
      <c r="S1296" s="251" t="s">
        <v>786</v>
      </c>
      <c r="T1296" s="251" t="s">
        <v>787</v>
      </c>
      <c r="U1296" s="251" t="s">
        <v>645</v>
      </c>
      <c r="V1296" s="251" t="s">
        <v>38</v>
      </c>
      <c r="W1296" s="251" t="s">
        <v>550</v>
      </c>
      <c r="X1296" s="251" t="s">
        <v>551</v>
      </c>
      <c r="Y1296" s="251" t="s">
        <v>552</v>
      </c>
      <c r="Z1296" s="251" t="s">
        <v>564</v>
      </c>
      <c r="AA1296" s="251" t="s">
        <v>565</v>
      </c>
      <c r="AB1296" s="251" t="s">
        <v>594</v>
      </c>
      <c r="AC1296" s="251" t="s">
        <v>595</v>
      </c>
      <c r="AD1296" s="251" t="s">
        <v>596</v>
      </c>
      <c r="AE1296" s="255">
        <v>1152</v>
      </c>
      <c r="AF1296" s="251" t="str">
        <f t="shared" si="63"/>
        <v>5.</v>
      </c>
      <c r="AG1296" s="251" t="str">
        <f t="shared" si="63"/>
        <v>2.</v>
      </c>
      <c r="AH1296" s="251" t="str">
        <f t="shared" si="63"/>
        <v>3.</v>
      </c>
      <c r="AI1296" s="251" t="str">
        <f t="shared" si="63"/>
        <v>2.</v>
      </c>
      <c r="AJ1296" s="251" t="str">
        <f t="shared" si="63"/>
        <v>1.</v>
      </c>
      <c r="AK1296" s="251" t="str">
        <f t="shared" si="63"/>
        <v>2.</v>
      </c>
      <c r="AL1296" s="251" t="str">
        <f t="shared" si="63"/>
        <v>99</v>
      </c>
      <c r="AM1296" s="251" t="str">
        <f t="shared" si="64"/>
        <v>2.3.2.1.2.99</v>
      </c>
    </row>
    <row r="1297" spans="1:39">
      <c r="A1297" s="251">
        <v>2022</v>
      </c>
      <c r="B1297" s="251" t="s">
        <v>533</v>
      </c>
      <c r="C1297" s="251" t="s">
        <v>534</v>
      </c>
      <c r="D1297" s="251" t="s">
        <v>535</v>
      </c>
      <c r="E1297" s="251" t="s">
        <v>536</v>
      </c>
      <c r="F1297" s="251" t="s">
        <v>491</v>
      </c>
      <c r="G1297" s="251" t="s">
        <v>537</v>
      </c>
      <c r="H1297" s="251" t="s">
        <v>538</v>
      </c>
      <c r="I1297" s="251" t="s">
        <v>739</v>
      </c>
      <c r="J1297" s="251" t="s">
        <v>540</v>
      </c>
      <c r="K1297" s="251" t="s">
        <v>740</v>
      </c>
      <c r="L1297" s="251" t="s">
        <v>542</v>
      </c>
      <c r="M1297" s="251" t="s">
        <v>543</v>
      </c>
      <c r="N1297" s="251" t="s">
        <v>544</v>
      </c>
      <c r="O1297" s="251" t="s">
        <v>652</v>
      </c>
      <c r="P1297" s="251" t="s">
        <v>741</v>
      </c>
      <c r="Q1297" s="251" t="s">
        <v>709</v>
      </c>
      <c r="R1297" s="251">
        <v>2040</v>
      </c>
      <c r="S1297" s="251" t="s">
        <v>786</v>
      </c>
      <c r="T1297" s="251" t="s">
        <v>787</v>
      </c>
      <c r="U1297" s="251" t="s">
        <v>645</v>
      </c>
      <c r="V1297" s="251" t="s">
        <v>38</v>
      </c>
      <c r="W1297" s="251" t="s">
        <v>550</v>
      </c>
      <c r="X1297" s="251" t="s">
        <v>551</v>
      </c>
      <c r="Y1297" s="251" t="s">
        <v>552</v>
      </c>
      <c r="Z1297" s="251" t="s">
        <v>564</v>
      </c>
      <c r="AA1297" s="251" t="s">
        <v>565</v>
      </c>
      <c r="AB1297" s="251" t="s">
        <v>566</v>
      </c>
      <c r="AC1297" s="251" t="s">
        <v>567</v>
      </c>
      <c r="AD1297" s="251" t="s">
        <v>568</v>
      </c>
      <c r="AE1297" s="255">
        <v>6000</v>
      </c>
      <c r="AF1297" s="251" t="str">
        <f t="shared" si="63"/>
        <v>5.</v>
      </c>
      <c r="AG1297" s="251" t="str">
        <f t="shared" si="63"/>
        <v>2.</v>
      </c>
      <c r="AH1297" s="251" t="str">
        <f t="shared" si="63"/>
        <v>3.</v>
      </c>
      <c r="AI1297" s="251" t="str">
        <f t="shared" si="63"/>
        <v>2.</v>
      </c>
      <c r="AJ1297" s="251" t="str">
        <f t="shared" si="63"/>
        <v>2.</v>
      </c>
      <c r="AK1297" s="251" t="str">
        <f t="shared" si="63"/>
        <v>3.</v>
      </c>
      <c r="AL1297" s="251" t="str">
        <f t="shared" si="63"/>
        <v>1.</v>
      </c>
      <c r="AM1297" s="251" t="str">
        <f t="shared" si="64"/>
        <v>2.3.2.2.3.1.</v>
      </c>
    </row>
    <row r="1298" spans="1:39">
      <c r="A1298" s="251">
        <v>2022</v>
      </c>
      <c r="B1298" s="251" t="s">
        <v>533</v>
      </c>
      <c r="C1298" s="251" t="s">
        <v>534</v>
      </c>
      <c r="D1298" s="251" t="s">
        <v>535</v>
      </c>
      <c r="E1298" s="251" t="s">
        <v>536</v>
      </c>
      <c r="F1298" s="251" t="s">
        <v>491</v>
      </c>
      <c r="G1298" s="251" t="s">
        <v>537</v>
      </c>
      <c r="H1298" s="251" t="s">
        <v>538</v>
      </c>
      <c r="I1298" s="251" t="s">
        <v>739</v>
      </c>
      <c r="J1298" s="251" t="s">
        <v>540</v>
      </c>
      <c r="K1298" s="251" t="s">
        <v>740</v>
      </c>
      <c r="L1298" s="251" t="s">
        <v>542</v>
      </c>
      <c r="M1298" s="251" t="s">
        <v>543</v>
      </c>
      <c r="N1298" s="251" t="s">
        <v>544</v>
      </c>
      <c r="O1298" s="251" t="s">
        <v>652</v>
      </c>
      <c r="P1298" s="251" t="s">
        <v>741</v>
      </c>
      <c r="Q1298" s="251" t="s">
        <v>709</v>
      </c>
      <c r="R1298" s="251">
        <v>2040</v>
      </c>
      <c r="S1298" s="251" t="s">
        <v>786</v>
      </c>
      <c r="T1298" s="251" t="s">
        <v>787</v>
      </c>
      <c r="U1298" s="251" t="s">
        <v>645</v>
      </c>
      <c r="V1298" s="251" t="s">
        <v>38</v>
      </c>
      <c r="W1298" s="251" t="s">
        <v>550</v>
      </c>
      <c r="X1298" s="251" t="s">
        <v>551</v>
      </c>
      <c r="Y1298" s="251" t="s">
        <v>552</v>
      </c>
      <c r="Z1298" s="251" t="s">
        <v>564</v>
      </c>
      <c r="AA1298" s="251" t="s">
        <v>565</v>
      </c>
      <c r="AB1298" s="251" t="s">
        <v>604</v>
      </c>
      <c r="AC1298" s="251" t="s">
        <v>750</v>
      </c>
      <c r="AD1298" s="251" t="s">
        <v>751</v>
      </c>
      <c r="AE1298" s="255">
        <v>800</v>
      </c>
      <c r="AF1298" s="251" t="str">
        <f t="shared" si="63"/>
        <v>5.</v>
      </c>
      <c r="AG1298" s="251" t="str">
        <f t="shared" si="63"/>
        <v>2.</v>
      </c>
      <c r="AH1298" s="251" t="str">
        <f t="shared" si="63"/>
        <v>3.</v>
      </c>
      <c r="AI1298" s="251" t="str">
        <f t="shared" si="63"/>
        <v>2.</v>
      </c>
      <c r="AJ1298" s="251" t="str">
        <f t="shared" si="63"/>
        <v>4.</v>
      </c>
      <c r="AK1298" s="251" t="str">
        <f t="shared" si="63"/>
        <v>2.</v>
      </c>
      <c r="AL1298" s="251" t="str">
        <f t="shared" si="63"/>
        <v>1.</v>
      </c>
      <c r="AM1298" s="251" t="str">
        <f t="shared" si="64"/>
        <v>2.3.2.4.2.1.</v>
      </c>
    </row>
    <row r="1299" spans="1:39">
      <c r="A1299" s="251">
        <v>2022</v>
      </c>
      <c r="B1299" s="251" t="s">
        <v>533</v>
      </c>
      <c r="C1299" s="251" t="s">
        <v>534</v>
      </c>
      <c r="D1299" s="251" t="s">
        <v>535</v>
      </c>
      <c r="E1299" s="251" t="s">
        <v>536</v>
      </c>
      <c r="F1299" s="251" t="s">
        <v>491</v>
      </c>
      <c r="G1299" s="251" t="s">
        <v>537</v>
      </c>
      <c r="H1299" s="251" t="s">
        <v>538</v>
      </c>
      <c r="I1299" s="251" t="s">
        <v>739</v>
      </c>
      <c r="J1299" s="251" t="s">
        <v>540</v>
      </c>
      <c r="K1299" s="251" t="s">
        <v>740</v>
      </c>
      <c r="L1299" s="251" t="s">
        <v>542</v>
      </c>
      <c r="M1299" s="251" t="s">
        <v>543</v>
      </c>
      <c r="N1299" s="251" t="s">
        <v>544</v>
      </c>
      <c r="O1299" s="251" t="s">
        <v>652</v>
      </c>
      <c r="P1299" s="251" t="s">
        <v>741</v>
      </c>
      <c r="Q1299" s="251" t="s">
        <v>709</v>
      </c>
      <c r="R1299" s="251">
        <v>2040</v>
      </c>
      <c r="S1299" s="251" t="s">
        <v>786</v>
      </c>
      <c r="T1299" s="251" t="s">
        <v>787</v>
      </c>
      <c r="U1299" s="251" t="s">
        <v>645</v>
      </c>
      <c r="V1299" s="251" t="s">
        <v>38</v>
      </c>
      <c r="W1299" s="251" t="s">
        <v>550</v>
      </c>
      <c r="X1299" s="251" t="s">
        <v>551</v>
      </c>
      <c r="Y1299" s="251" t="s">
        <v>552</v>
      </c>
      <c r="Z1299" s="251" t="s">
        <v>564</v>
      </c>
      <c r="AA1299" s="251" t="s">
        <v>565</v>
      </c>
      <c r="AB1299" s="251" t="s">
        <v>604</v>
      </c>
      <c r="AC1299" s="251" t="s">
        <v>752</v>
      </c>
      <c r="AD1299" s="251" t="s">
        <v>753</v>
      </c>
      <c r="AE1299" s="255">
        <v>600</v>
      </c>
      <c r="AF1299" s="251" t="str">
        <f t="shared" si="63"/>
        <v>5.</v>
      </c>
      <c r="AG1299" s="251" t="str">
        <f t="shared" si="63"/>
        <v>2.</v>
      </c>
      <c r="AH1299" s="251" t="str">
        <f t="shared" si="63"/>
        <v>3.</v>
      </c>
      <c r="AI1299" s="251" t="str">
        <f t="shared" si="63"/>
        <v>2.</v>
      </c>
      <c r="AJ1299" s="251" t="str">
        <f t="shared" si="63"/>
        <v>4.</v>
      </c>
      <c r="AK1299" s="251" t="str">
        <f t="shared" si="63"/>
        <v>6.</v>
      </c>
      <c r="AL1299" s="251" t="str">
        <f t="shared" si="63"/>
        <v>1.</v>
      </c>
      <c r="AM1299" s="251" t="str">
        <f t="shared" si="64"/>
        <v>2.3.2.4.6.1.</v>
      </c>
    </row>
    <row r="1300" spans="1:39">
      <c r="A1300" s="251">
        <v>2022</v>
      </c>
      <c r="B1300" s="251" t="s">
        <v>533</v>
      </c>
      <c r="C1300" s="251" t="s">
        <v>534</v>
      </c>
      <c r="D1300" s="251" t="s">
        <v>535</v>
      </c>
      <c r="E1300" s="251" t="s">
        <v>536</v>
      </c>
      <c r="F1300" s="251" t="s">
        <v>491</v>
      </c>
      <c r="G1300" s="251" t="s">
        <v>537</v>
      </c>
      <c r="H1300" s="251" t="s">
        <v>538</v>
      </c>
      <c r="I1300" s="251" t="s">
        <v>739</v>
      </c>
      <c r="J1300" s="251" t="s">
        <v>540</v>
      </c>
      <c r="K1300" s="251" t="s">
        <v>740</v>
      </c>
      <c r="L1300" s="251" t="s">
        <v>542</v>
      </c>
      <c r="M1300" s="251" t="s">
        <v>543</v>
      </c>
      <c r="N1300" s="251" t="s">
        <v>544</v>
      </c>
      <c r="O1300" s="251" t="s">
        <v>652</v>
      </c>
      <c r="P1300" s="251" t="s">
        <v>741</v>
      </c>
      <c r="Q1300" s="251" t="s">
        <v>709</v>
      </c>
      <c r="R1300" s="251">
        <v>2040</v>
      </c>
      <c r="S1300" s="251" t="s">
        <v>786</v>
      </c>
      <c r="T1300" s="251" t="s">
        <v>787</v>
      </c>
      <c r="U1300" s="251" t="s">
        <v>645</v>
      </c>
      <c r="V1300" s="251" t="s">
        <v>38</v>
      </c>
      <c r="W1300" s="251" t="s">
        <v>550</v>
      </c>
      <c r="X1300" s="251" t="s">
        <v>551</v>
      </c>
      <c r="Y1300" s="251" t="s">
        <v>552</v>
      </c>
      <c r="Z1300" s="251" t="s">
        <v>564</v>
      </c>
      <c r="AA1300" s="251" t="s">
        <v>565</v>
      </c>
      <c r="AB1300" s="251" t="s">
        <v>575</v>
      </c>
      <c r="AC1300" s="251" t="s">
        <v>576</v>
      </c>
      <c r="AD1300" s="251" t="s">
        <v>577</v>
      </c>
      <c r="AE1300" s="255">
        <v>1070</v>
      </c>
      <c r="AF1300" s="251" t="str">
        <f t="shared" si="63"/>
        <v>5.</v>
      </c>
      <c r="AG1300" s="251" t="str">
        <f t="shared" si="63"/>
        <v>2.</v>
      </c>
      <c r="AH1300" s="251" t="str">
        <f t="shared" si="63"/>
        <v>3.</v>
      </c>
      <c r="AI1300" s="251" t="str">
        <f t="shared" si="63"/>
        <v>2.</v>
      </c>
      <c r="AJ1300" s="251" t="str">
        <f t="shared" si="63"/>
        <v>6.</v>
      </c>
      <c r="AK1300" s="251" t="str">
        <f t="shared" si="63"/>
        <v>3.</v>
      </c>
      <c r="AL1300" s="251" t="str">
        <f t="shared" si="63"/>
        <v>4.</v>
      </c>
      <c r="AM1300" s="251" t="str">
        <f t="shared" si="64"/>
        <v>2.3.2.6.3.4.</v>
      </c>
    </row>
    <row r="1301" spans="1:39">
      <c r="A1301" s="251">
        <v>2022</v>
      </c>
      <c r="B1301" s="251" t="s">
        <v>533</v>
      </c>
      <c r="C1301" s="251" t="s">
        <v>534</v>
      </c>
      <c r="D1301" s="251" t="s">
        <v>535</v>
      </c>
      <c r="E1301" s="251" t="s">
        <v>536</v>
      </c>
      <c r="F1301" s="251" t="s">
        <v>491</v>
      </c>
      <c r="G1301" s="251" t="s">
        <v>537</v>
      </c>
      <c r="H1301" s="251" t="s">
        <v>538</v>
      </c>
      <c r="I1301" s="251" t="s">
        <v>739</v>
      </c>
      <c r="J1301" s="251" t="s">
        <v>540</v>
      </c>
      <c r="K1301" s="251" t="s">
        <v>740</v>
      </c>
      <c r="L1301" s="251" t="s">
        <v>542</v>
      </c>
      <c r="M1301" s="251" t="s">
        <v>543</v>
      </c>
      <c r="N1301" s="251" t="s">
        <v>544</v>
      </c>
      <c r="O1301" s="251" t="s">
        <v>652</v>
      </c>
      <c r="P1301" s="251" t="s">
        <v>741</v>
      </c>
      <c r="Q1301" s="251" t="s">
        <v>709</v>
      </c>
      <c r="R1301" s="251">
        <v>2040</v>
      </c>
      <c r="S1301" s="251" t="s">
        <v>786</v>
      </c>
      <c r="T1301" s="251" t="s">
        <v>787</v>
      </c>
      <c r="U1301" s="251" t="s">
        <v>645</v>
      </c>
      <c r="V1301" s="251" t="s">
        <v>38</v>
      </c>
      <c r="W1301" s="251" t="s">
        <v>550</v>
      </c>
      <c r="X1301" s="251" t="s">
        <v>551</v>
      </c>
      <c r="Y1301" s="251" t="s">
        <v>552</v>
      </c>
      <c r="Z1301" s="251" t="s">
        <v>564</v>
      </c>
      <c r="AA1301" s="251" t="s">
        <v>565</v>
      </c>
      <c r="AB1301" s="251" t="s">
        <v>578</v>
      </c>
      <c r="AC1301" s="251" t="s">
        <v>579</v>
      </c>
      <c r="AD1301" s="251" t="s">
        <v>754</v>
      </c>
      <c r="AE1301" s="255">
        <v>360</v>
      </c>
      <c r="AF1301" s="251" t="str">
        <f t="shared" si="63"/>
        <v>5.</v>
      </c>
      <c r="AG1301" s="251" t="str">
        <f t="shared" si="63"/>
        <v>2.</v>
      </c>
      <c r="AH1301" s="251" t="str">
        <f t="shared" si="63"/>
        <v>3.</v>
      </c>
      <c r="AI1301" s="251" t="str">
        <f t="shared" si="63"/>
        <v>2.</v>
      </c>
      <c r="AJ1301" s="251" t="str">
        <f t="shared" si="63"/>
        <v>7.</v>
      </c>
      <c r="AK1301" s="251" t="str">
        <f t="shared" si="63"/>
        <v>11</v>
      </c>
      <c r="AL1301" s="251" t="str">
        <f t="shared" si="63"/>
        <v>2.</v>
      </c>
      <c r="AM1301" s="251" t="str">
        <f t="shared" si="64"/>
        <v>2.3.2.7.112.</v>
      </c>
    </row>
    <row r="1302" spans="1:39">
      <c r="A1302" s="251">
        <v>2022</v>
      </c>
      <c r="B1302" s="251" t="s">
        <v>533</v>
      </c>
      <c r="C1302" s="251" t="s">
        <v>534</v>
      </c>
      <c r="D1302" s="251" t="s">
        <v>535</v>
      </c>
      <c r="E1302" s="251" t="s">
        <v>536</v>
      </c>
      <c r="F1302" s="251" t="s">
        <v>491</v>
      </c>
      <c r="G1302" s="251" t="s">
        <v>537</v>
      </c>
      <c r="H1302" s="251" t="s">
        <v>538</v>
      </c>
      <c r="I1302" s="251" t="s">
        <v>739</v>
      </c>
      <c r="J1302" s="251" t="s">
        <v>540</v>
      </c>
      <c r="K1302" s="251" t="s">
        <v>740</v>
      </c>
      <c r="L1302" s="251" t="s">
        <v>542</v>
      </c>
      <c r="M1302" s="251" t="s">
        <v>543</v>
      </c>
      <c r="N1302" s="251" t="s">
        <v>544</v>
      </c>
      <c r="O1302" s="251" t="s">
        <v>652</v>
      </c>
      <c r="P1302" s="251" t="s">
        <v>741</v>
      </c>
      <c r="Q1302" s="251" t="s">
        <v>709</v>
      </c>
      <c r="R1302" s="251">
        <v>2040</v>
      </c>
      <c r="S1302" s="251" t="s">
        <v>786</v>
      </c>
      <c r="T1302" s="251" t="s">
        <v>787</v>
      </c>
      <c r="U1302" s="251" t="s">
        <v>645</v>
      </c>
      <c r="V1302" s="251" t="s">
        <v>38</v>
      </c>
      <c r="W1302" s="251" t="s">
        <v>550</v>
      </c>
      <c r="X1302" s="251" t="s">
        <v>551</v>
      </c>
      <c r="Y1302" s="251" t="s">
        <v>552</v>
      </c>
      <c r="Z1302" s="251" t="s">
        <v>564</v>
      </c>
      <c r="AA1302" s="251" t="s">
        <v>565</v>
      </c>
      <c r="AB1302" s="251" t="s">
        <v>578</v>
      </c>
      <c r="AC1302" s="251" t="s">
        <v>579</v>
      </c>
      <c r="AD1302" s="251" t="s">
        <v>580</v>
      </c>
      <c r="AE1302" s="255">
        <v>3200</v>
      </c>
      <c r="AF1302" s="251" t="str">
        <f t="shared" si="63"/>
        <v>5.</v>
      </c>
      <c r="AG1302" s="251" t="str">
        <f t="shared" si="63"/>
        <v>2.</v>
      </c>
      <c r="AH1302" s="251" t="str">
        <f t="shared" si="63"/>
        <v>3.</v>
      </c>
      <c r="AI1302" s="251" t="str">
        <f t="shared" ref="AI1302:AL1365" si="65">LEFT(AA1302,2)</f>
        <v>2.</v>
      </c>
      <c r="AJ1302" s="251" t="str">
        <f t="shared" si="65"/>
        <v>7.</v>
      </c>
      <c r="AK1302" s="251" t="str">
        <f t="shared" si="65"/>
        <v>11</v>
      </c>
      <c r="AL1302" s="251" t="str">
        <f t="shared" si="65"/>
        <v>99</v>
      </c>
      <c r="AM1302" s="251" t="str">
        <f t="shared" si="64"/>
        <v>2.3.2.7.1199</v>
      </c>
    </row>
    <row r="1303" spans="1:39">
      <c r="A1303" s="251">
        <v>2022</v>
      </c>
      <c r="B1303" s="251" t="s">
        <v>533</v>
      </c>
      <c r="C1303" s="251" t="s">
        <v>534</v>
      </c>
      <c r="D1303" s="251" t="s">
        <v>535</v>
      </c>
      <c r="E1303" s="251" t="s">
        <v>536</v>
      </c>
      <c r="F1303" s="251" t="s">
        <v>491</v>
      </c>
      <c r="G1303" s="251" t="s">
        <v>537</v>
      </c>
      <c r="H1303" s="251" t="s">
        <v>538</v>
      </c>
      <c r="I1303" s="251" t="s">
        <v>739</v>
      </c>
      <c r="J1303" s="251" t="s">
        <v>540</v>
      </c>
      <c r="K1303" s="251" t="s">
        <v>740</v>
      </c>
      <c r="L1303" s="251" t="s">
        <v>542</v>
      </c>
      <c r="M1303" s="251" t="s">
        <v>543</v>
      </c>
      <c r="N1303" s="251" t="s">
        <v>544</v>
      </c>
      <c r="O1303" s="251" t="s">
        <v>652</v>
      </c>
      <c r="P1303" s="251" t="s">
        <v>741</v>
      </c>
      <c r="Q1303" s="251" t="s">
        <v>709</v>
      </c>
      <c r="R1303" s="251">
        <v>2040</v>
      </c>
      <c r="S1303" s="251" t="s">
        <v>786</v>
      </c>
      <c r="T1303" s="251" t="s">
        <v>787</v>
      </c>
      <c r="U1303" s="251" t="s">
        <v>645</v>
      </c>
      <c r="V1303" s="251" t="s">
        <v>38</v>
      </c>
      <c r="W1303" s="251" t="s">
        <v>550</v>
      </c>
      <c r="X1303" s="251" t="s">
        <v>551</v>
      </c>
      <c r="Y1303" s="251" t="s">
        <v>552</v>
      </c>
      <c r="Z1303" s="251" t="s">
        <v>564</v>
      </c>
      <c r="AA1303" s="251" t="s">
        <v>565</v>
      </c>
      <c r="AB1303" s="251" t="s">
        <v>613</v>
      </c>
      <c r="AC1303" s="251" t="s">
        <v>614</v>
      </c>
      <c r="AD1303" s="251" t="s">
        <v>614</v>
      </c>
      <c r="AE1303" s="255">
        <v>26700</v>
      </c>
      <c r="AF1303" s="251" t="str">
        <f t="shared" ref="AF1303:AK1366" si="66">LEFT(X1303,2)</f>
        <v>5.</v>
      </c>
      <c r="AG1303" s="251" t="str">
        <f t="shared" si="66"/>
        <v>2.</v>
      </c>
      <c r="AH1303" s="251" t="str">
        <f t="shared" si="66"/>
        <v>3.</v>
      </c>
      <c r="AI1303" s="251" t="str">
        <f t="shared" si="65"/>
        <v>2.</v>
      </c>
      <c r="AJ1303" s="251" t="str">
        <f t="shared" si="65"/>
        <v>8.</v>
      </c>
      <c r="AK1303" s="251" t="str">
        <f t="shared" si="65"/>
        <v>1.</v>
      </c>
      <c r="AL1303" s="251" t="str">
        <f t="shared" si="65"/>
        <v>1.</v>
      </c>
      <c r="AM1303" s="251" t="str">
        <f t="shared" si="64"/>
        <v>2.3.2.8.1.1.</v>
      </c>
    </row>
    <row r="1304" spans="1:39">
      <c r="A1304" s="251">
        <v>2022</v>
      </c>
      <c r="B1304" s="251" t="s">
        <v>533</v>
      </c>
      <c r="C1304" s="251" t="s">
        <v>534</v>
      </c>
      <c r="D1304" s="251" t="s">
        <v>535</v>
      </c>
      <c r="E1304" s="251" t="s">
        <v>536</v>
      </c>
      <c r="F1304" s="251" t="s">
        <v>491</v>
      </c>
      <c r="G1304" s="251" t="s">
        <v>537</v>
      </c>
      <c r="H1304" s="251" t="s">
        <v>538</v>
      </c>
      <c r="I1304" s="251" t="s">
        <v>739</v>
      </c>
      <c r="J1304" s="251" t="s">
        <v>540</v>
      </c>
      <c r="K1304" s="251" t="s">
        <v>740</v>
      </c>
      <c r="L1304" s="251" t="s">
        <v>542</v>
      </c>
      <c r="M1304" s="251" t="s">
        <v>543</v>
      </c>
      <c r="N1304" s="251" t="s">
        <v>544</v>
      </c>
      <c r="O1304" s="251" t="s">
        <v>652</v>
      </c>
      <c r="P1304" s="251" t="s">
        <v>741</v>
      </c>
      <c r="Q1304" s="251" t="s">
        <v>709</v>
      </c>
      <c r="R1304" s="251">
        <v>2040</v>
      </c>
      <c r="S1304" s="251" t="s">
        <v>786</v>
      </c>
      <c r="T1304" s="251" t="s">
        <v>787</v>
      </c>
      <c r="U1304" s="251" t="s">
        <v>645</v>
      </c>
      <c r="V1304" s="251" t="s">
        <v>38</v>
      </c>
      <c r="W1304" s="251" t="s">
        <v>550</v>
      </c>
      <c r="X1304" s="251" t="s">
        <v>551</v>
      </c>
      <c r="Y1304" s="251" t="s">
        <v>552</v>
      </c>
      <c r="Z1304" s="251" t="s">
        <v>564</v>
      </c>
      <c r="AA1304" s="251" t="s">
        <v>565</v>
      </c>
      <c r="AB1304" s="251" t="s">
        <v>613</v>
      </c>
      <c r="AC1304" s="251" t="s">
        <v>614</v>
      </c>
      <c r="AD1304" s="251" t="s">
        <v>615</v>
      </c>
      <c r="AE1304" s="255">
        <v>3003</v>
      </c>
      <c r="AF1304" s="251" t="str">
        <f t="shared" si="66"/>
        <v>5.</v>
      </c>
      <c r="AG1304" s="251" t="str">
        <f t="shared" si="66"/>
        <v>2.</v>
      </c>
      <c r="AH1304" s="251" t="str">
        <f t="shared" si="66"/>
        <v>3.</v>
      </c>
      <c r="AI1304" s="251" t="str">
        <f t="shared" si="65"/>
        <v>2.</v>
      </c>
      <c r="AJ1304" s="251" t="str">
        <f t="shared" si="65"/>
        <v>8.</v>
      </c>
      <c r="AK1304" s="251" t="str">
        <f t="shared" si="65"/>
        <v>1.</v>
      </c>
      <c r="AL1304" s="251" t="str">
        <f t="shared" si="65"/>
        <v>2.</v>
      </c>
      <c r="AM1304" s="251" t="str">
        <f t="shared" si="64"/>
        <v>2.3.2.8.1.2.</v>
      </c>
    </row>
    <row r="1305" spans="1:39">
      <c r="A1305" s="251">
        <v>2022</v>
      </c>
      <c r="B1305" s="251" t="s">
        <v>533</v>
      </c>
      <c r="C1305" s="251" t="s">
        <v>534</v>
      </c>
      <c r="D1305" s="251" t="s">
        <v>535</v>
      </c>
      <c r="E1305" s="251" t="s">
        <v>536</v>
      </c>
      <c r="F1305" s="251" t="s">
        <v>491</v>
      </c>
      <c r="G1305" s="251" t="s">
        <v>537</v>
      </c>
      <c r="H1305" s="251" t="s">
        <v>538</v>
      </c>
      <c r="I1305" s="251" t="s">
        <v>739</v>
      </c>
      <c r="J1305" s="251" t="s">
        <v>540</v>
      </c>
      <c r="K1305" s="251" t="s">
        <v>740</v>
      </c>
      <c r="L1305" s="251" t="s">
        <v>542</v>
      </c>
      <c r="M1305" s="251" t="s">
        <v>543</v>
      </c>
      <c r="N1305" s="251" t="s">
        <v>544</v>
      </c>
      <c r="O1305" s="251" t="s">
        <v>733</v>
      </c>
      <c r="P1305" s="251" t="s">
        <v>741</v>
      </c>
      <c r="Q1305" s="251" t="s">
        <v>709</v>
      </c>
      <c r="R1305" s="251">
        <v>1160</v>
      </c>
      <c r="S1305" s="251" t="s">
        <v>788</v>
      </c>
      <c r="T1305" s="251" t="s">
        <v>789</v>
      </c>
      <c r="U1305" s="251" t="s">
        <v>645</v>
      </c>
      <c r="V1305" s="251" t="s">
        <v>38</v>
      </c>
      <c r="W1305" s="251" t="s">
        <v>550</v>
      </c>
      <c r="X1305" s="251" t="s">
        <v>551</v>
      </c>
      <c r="Y1305" s="251" t="s">
        <v>552</v>
      </c>
      <c r="Z1305" s="251" t="s">
        <v>564</v>
      </c>
      <c r="AA1305" s="251" t="s">
        <v>587</v>
      </c>
      <c r="AB1305" s="251" t="s">
        <v>633</v>
      </c>
      <c r="AC1305" s="251" t="s">
        <v>633</v>
      </c>
      <c r="AD1305" s="251" t="s">
        <v>634</v>
      </c>
      <c r="AE1305" s="255">
        <v>1880</v>
      </c>
      <c r="AF1305" s="251" t="str">
        <f t="shared" si="66"/>
        <v>5.</v>
      </c>
      <c r="AG1305" s="251" t="str">
        <f t="shared" si="66"/>
        <v>2.</v>
      </c>
      <c r="AH1305" s="251" t="str">
        <f t="shared" si="66"/>
        <v>3.</v>
      </c>
      <c r="AI1305" s="251" t="str">
        <f t="shared" si="65"/>
        <v>1.</v>
      </c>
      <c r="AJ1305" s="251" t="str">
        <f t="shared" si="65"/>
        <v>1.</v>
      </c>
      <c r="AK1305" s="251" t="str">
        <f t="shared" si="65"/>
        <v>1.</v>
      </c>
      <c r="AL1305" s="251" t="str">
        <f t="shared" si="65"/>
        <v>1.</v>
      </c>
      <c r="AM1305" s="251" t="str">
        <f t="shared" si="64"/>
        <v>2.3.1.1.1.1.</v>
      </c>
    </row>
    <row r="1306" spans="1:39">
      <c r="A1306" s="251">
        <v>2022</v>
      </c>
      <c r="B1306" s="251" t="s">
        <v>533</v>
      </c>
      <c r="C1306" s="251" t="s">
        <v>534</v>
      </c>
      <c r="D1306" s="251" t="s">
        <v>535</v>
      </c>
      <c r="E1306" s="251" t="s">
        <v>536</v>
      </c>
      <c r="F1306" s="251" t="s">
        <v>491</v>
      </c>
      <c r="G1306" s="251" t="s">
        <v>537</v>
      </c>
      <c r="H1306" s="251" t="s">
        <v>538</v>
      </c>
      <c r="I1306" s="251" t="s">
        <v>739</v>
      </c>
      <c r="J1306" s="251" t="s">
        <v>540</v>
      </c>
      <c r="K1306" s="251" t="s">
        <v>740</v>
      </c>
      <c r="L1306" s="251" t="s">
        <v>542</v>
      </c>
      <c r="M1306" s="251" t="s">
        <v>543</v>
      </c>
      <c r="N1306" s="251" t="s">
        <v>544</v>
      </c>
      <c r="O1306" s="251" t="s">
        <v>733</v>
      </c>
      <c r="P1306" s="251" t="s">
        <v>741</v>
      </c>
      <c r="Q1306" s="251" t="s">
        <v>709</v>
      </c>
      <c r="R1306" s="251">
        <v>1160</v>
      </c>
      <c r="S1306" s="251" t="s">
        <v>788</v>
      </c>
      <c r="T1306" s="251" t="s">
        <v>789</v>
      </c>
      <c r="U1306" s="251" t="s">
        <v>645</v>
      </c>
      <c r="V1306" s="251" t="s">
        <v>38</v>
      </c>
      <c r="W1306" s="251" t="s">
        <v>550</v>
      </c>
      <c r="X1306" s="251" t="s">
        <v>551</v>
      </c>
      <c r="Y1306" s="251" t="s">
        <v>552</v>
      </c>
      <c r="Z1306" s="251" t="s">
        <v>564</v>
      </c>
      <c r="AA1306" s="251" t="s">
        <v>587</v>
      </c>
      <c r="AB1306" s="251" t="s">
        <v>715</v>
      </c>
      <c r="AC1306" s="251" t="s">
        <v>716</v>
      </c>
      <c r="AD1306" s="251" t="s">
        <v>742</v>
      </c>
      <c r="AE1306" s="255">
        <v>400</v>
      </c>
      <c r="AF1306" s="251" t="str">
        <f t="shared" si="66"/>
        <v>5.</v>
      </c>
      <c r="AG1306" s="251" t="str">
        <f t="shared" si="66"/>
        <v>2.</v>
      </c>
      <c r="AH1306" s="251" t="str">
        <f t="shared" si="66"/>
        <v>3.</v>
      </c>
      <c r="AI1306" s="251" t="str">
        <f t="shared" si="65"/>
        <v>1.</v>
      </c>
      <c r="AJ1306" s="251" t="str">
        <f t="shared" si="65"/>
        <v>11</v>
      </c>
      <c r="AK1306" s="251" t="str">
        <f t="shared" si="65"/>
        <v>1.</v>
      </c>
      <c r="AL1306" s="251" t="str">
        <f t="shared" si="65"/>
        <v>1.</v>
      </c>
      <c r="AM1306" s="251" t="str">
        <f t="shared" si="64"/>
        <v>2.3.1.111.1.</v>
      </c>
    </row>
    <row r="1307" spans="1:39">
      <c r="A1307" s="251">
        <v>2022</v>
      </c>
      <c r="B1307" s="251" t="s">
        <v>533</v>
      </c>
      <c r="C1307" s="251" t="s">
        <v>534</v>
      </c>
      <c r="D1307" s="251" t="s">
        <v>535</v>
      </c>
      <c r="E1307" s="251" t="s">
        <v>536</v>
      </c>
      <c r="F1307" s="251" t="s">
        <v>491</v>
      </c>
      <c r="G1307" s="251" t="s">
        <v>537</v>
      </c>
      <c r="H1307" s="251" t="s">
        <v>538</v>
      </c>
      <c r="I1307" s="251" t="s">
        <v>739</v>
      </c>
      <c r="J1307" s="251" t="s">
        <v>540</v>
      </c>
      <c r="K1307" s="251" t="s">
        <v>740</v>
      </c>
      <c r="L1307" s="251" t="s">
        <v>542</v>
      </c>
      <c r="M1307" s="251" t="s">
        <v>543</v>
      </c>
      <c r="N1307" s="251" t="s">
        <v>544</v>
      </c>
      <c r="O1307" s="251" t="s">
        <v>733</v>
      </c>
      <c r="P1307" s="251" t="s">
        <v>741</v>
      </c>
      <c r="Q1307" s="251" t="s">
        <v>709</v>
      </c>
      <c r="R1307" s="251">
        <v>1160</v>
      </c>
      <c r="S1307" s="251" t="s">
        <v>788</v>
      </c>
      <c r="T1307" s="251" t="s">
        <v>789</v>
      </c>
      <c r="U1307" s="251" t="s">
        <v>645</v>
      </c>
      <c r="V1307" s="251" t="s">
        <v>38</v>
      </c>
      <c r="W1307" s="251" t="s">
        <v>550</v>
      </c>
      <c r="X1307" s="251" t="s">
        <v>551</v>
      </c>
      <c r="Y1307" s="251" t="s">
        <v>552</v>
      </c>
      <c r="Z1307" s="251" t="s">
        <v>564</v>
      </c>
      <c r="AA1307" s="251" t="s">
        <v>587</v>
      </c>
      <c r="AB1307" s="251" t="s">
        <v>743</v>
      </c>
      <c r="AC1307" s="251" t="s">
        <v>744</v>
      </c>
      <c r="AD1307" s="251" t="s">
        <v>745</v>
      </c>
      <c r="AE1307" s="255">
        <v>280</v>
      </c>
      <c r="AF1307" s="251" t="str">
        <f t="shared" si="66"/>
        <v>5.</v>
      </c>
      <c r="AG1307" s="251" t="str">
        <f t="shared" si="66"/>
        <v>2.</v>
      </c>
      <c r="AH1307" s="251" t="str">
        <f t="shared" si="66"/>
        <v>3.</v>
      </c>
      <c r="AI1307" s="251" t="str">
        <f t="shared" si="65"/>
        <v>1.</v>
      </c>
      <c r="AJ1307" s="251" t="str">
        <f t="shared" si="65"/>
        <v>2.</v>
      </c>
      <c r="AK1307" s="251" t="str">
        <f t="shared" si="65"/>
        <v>1.</v>
      </c>
      <c r="AL1307" s="251" t="str">
        <f t="shared" si="65"/>
        <v>1.</v>
      </c>
      <c r="AM1307" s="251" t="str">
        <f t="shared" si="64"/>
        <v>2.3.1.2.1.1.</v>
      </c>
    </row>
    <row r="1308" spans="1:39">
      <c r="A1308" s="251">
        <v>2022</v>
      </c>
      <c r="B1308" s="251" t="s">
        <v>533</v>
      </c>
      <c r="C1308" s="251" t="s">
        <v>534</v>
      </c>
      <c r="D1308" s="251" t="s">
        <v>535</v>
      </c>
      <c r="E1308" s="251" t="s">
        <v>536</v>
      </c>
      <c r="F1308" s="251" t="s">
        <v>491</v>
      </c>
      <c r="G1308" s="251" t="s">
        <v>537</v>
      </c>
      <c r="H1308" s="251" t="s">
        <v>538</v>
      </c>
      <c r="I1308" s="251" t="s">
        <v>739</v>
      </c>
      <c r="J1308" s="251" t="s">
        <v>540</v>
      </c>
      <c r="K1308" s="251" t="s">
        <v>740</v>
      </c>
      <c r="L1308" s="251" t="s">
        <v>542</v>
      </c>
      <c r="M1308" s="251" t="s">
        <v>543</v>
      </c>
      <c r="N1308" s="251" t="s">
        <v>544</v>
      </c>
      <c r="O1308" s="251" t="s">
        <v>733</v>
      </c>
      <c r="P1308" s="251" t="s">
        <v>741</v>
      </c>
      <c r="Q1308" s="251" t="s">
        <v>709</v>
      </c>
      <c r="R1308" s="251">
        <v>1160</v>
      </c>
      <c r="S1308" s="251" t="s">
        <v>788</v>
      </c>
      <c r="T1308" s="251" t="s">
        <v>789</v>
      </c>
      <c r="U1308" s="251" t="s">
        <v>645</v>
      </c>
      <c r="V1308" s="251" t="s">
        <v>38</v>
      </c>
      <c r="W1308" s="251" t="s">
        <v>550</v>
      </c>
      <c r="X1308" s="251" t="s">
        <v>551</v>
      </c>
      <c r="Y1308" s="251" t="s">
        <v>552</v>
      </c>
      <c r="Z1308" s="251" t="s">
        <v>564</v>
      </c>
      <c r="AA1308" s="251" t="s">
        <v>587</v>
      </c>
      <c r="AB1308" s="251" t="s">
        <v>624</v>
      </c>
      <c r="AC1308" s="251" t="s">
        <v>625</v>
      </c>
      <c r="AD1308" s="251" t="s">
        <v>626</v>
      </c>
      <c r="AE1308" s="255">
        <v>3763</v>
      </c>
      <c r="AF1308" s="251" t="str">
        <f t="shared" si="66"/>
        <v>5.</v>
      </c>
      <c r="AG1308" s="251" t="str">
        <f t="shared" si="66"/>
        <v>2.</v>
      </c>
      <c r="AH1308" s="251" t="str">
        <f t="shared" si="66"/>
        <v>3.</v>
      </c>
      <c r="AI1308" s="251" t="str">
        <f t="shared" si="65"/>
        <v>1.</v>
      </c>
      <c r="AJ1308" s="251" t="str">
        <f t="shared" si="65"/>
        <v>5.</v>
      </c>
      <c r="AK1308" s="251" t="str">
        <f t="shared" si="65"/>
        <v>1.</v>
      </c>
      <c r="AL1308" s="251" t="str">
        <f t="shared" si="65"/>
        <v>1.</v>
      </c>
      <c r="AM1308" s="251" t="str">
        <f t="shared" si="64"/>
        <v>2.3.1.5.1.1.</v>
      </c>
    </row>
    <row r="1309" spans="1:39">
      <c r="A1309" s="251">
        <v>2022</v>
      </c>
      <c r="B1309" s="251" t="s">
        <v>533</v>
      </c>
      <c r="C1309" s="251" t="s">
        <v>534</v>
      </c>
      <c r="D1309" s="251" t="s">
        <v>535</v>
      </c>
      <c r="E1309" s="251" t="s">
        <v>536</v>
      </c>
      <c r="F1309" s="251" t="s">
        <v>491</v>
      </c>
      <c r="G1309" s="251" t="s">
        <v>537</v>
      </c>
      <c r="H1309" s="251" t="s">
        <v>538</v>
      </c>
      <c r="I1309" s="251" t="s">
        <v>739</v>
      </c>
      <c r="J1309" s="251" t="s">
        <v>540</v>
      </c>
      <c r="K1309" s="251" t="s">
        <v>740</v>
      </c>
      <c r="L1309" s="251" t="s">
        <v>542</v>
      </c>
      <c r="M1309" s="251" t="s">
        <v>543</v>
      </c>
      <c r="N1309" s="251" t="s">
        <v>544</v>
      </c>
      <c r="O1309" s="251" t="s">
        <v>733</v>
      </c>
      <c r="P1309" s="251" t="s">
        <v>741</v>
      </c>
      <c r="Q1309" s="251" t="s">
        <v>709</v>
      </c>
      <c r="R1309" s="251">
        <v>1160</v>
      </c>
      <c r="S1309" s="251" t="s">
        <v>788</v>
      </c>
      <c r="T1309" s="251" t="s">
        <v>789</v>
      </c>
      <c r="U1309" s="251" t="s">
        <v>645</v>
      </c>
      <c r="V1309" s="251" t="s">
        <v>38</v>
      </c>
      <c r="W1309" s="251" t="s">
        <v>550</v>
      </c>
      <c r="X1309" s="251" t="s">
        <v>551</v>
      </c>
      <c r="Y1309" s="251" t="s">
        <v>552</v>
      </c>
      <c r="Z1309" s="251" t="s">
        <v>564</v>
      </c>
      <c r="AA1309" s="251" t="s">
        <v>587</v>
      </c>
      <c r="AB1309" s="251" t="s">
        <v>624</v>
      </c>
      <c r="AC1309" s="251" t="s">
        <v>625</v>
      </c>
      <c r="AD1309" s="251" t="s">
        <v>627</v>
      </c>
      <c r="AE1309" s="255">
        <v>3536</v>
      </c>
      <c r="AF1309" s="251" t="str">
        <f t="shared" si="66"/>
        <v>5.</v>
      </c>
      <c r="AG1309" s="251" t="str">
        <f t="shared" si="66"/>
        <v>2.</v>
      </c>
      <c r="AH1309" s="251" t="str">
        <f t="shared" si="66"/>
        <v>3.</v>
      </c>
      <c r="AI1309" s="251" t="str">
        <f t="shared" si="65"/>
        <v>1.</v>
      </c>
      <c r="AJ1309" s="251" t="str">
        <f t="shared" si="65"/>
        <v>5.</v>
      </c>
      <c r="AK1309" s="251" t="str">
        <f t="shared" si="65"/>
        <v>1.</v>
      </c>
      <c r="AL1309" s="251" t="str">
        <f t="shared" si="65"/>
        <v>2.</v>
      </c>
      <c r="AM1309" s="251" t="str">
        <f t="shared" si="64"/>
        <v>2.3.1.5.1.2.</v>
      </c>
    </row>
    <row r="1310" spans="1:39">
      <c r="A1310" s="251">
        <v>2022</v>
      </c>
      <c r="B1310" s="251" t="s">
        <v>533</v>
      </c>
      <c r="C1310" s="251" t="s">
        <v>534</v>
      </c>
      <c r="D1310" s="251" t="s">
        <v>535</v>
      </c>
      <c r="E1310" s="251" t="s">
        <v>536</v>
      </c>
      <c r="F1310" s="251" t="s">
        <v>491</v>
      </c>
      <c r="G1310" s="251" t="s">
        <v>537</v>
      </c>
      <c r="H1310" s="251" t="s">
        <v>538</v>
      </c>
      <c r="I1310" s="251" t="s">
        <v>739</v>
      </c>
      <c r="J1310" s="251" t="s">
        <v>540</v>
      </c>
      <c r="K1310" s="251" t="s">
        <v>740</v>
      </c>
      <c r="L1310" s="251" t="s">
        <v>542</v>
      </c>
      <c r="M1310" s="251" t="s">
        <v>543</v>
      </c>
      <c r="N1310" s="251" t="s">
        <v>544</v>
      </c>
      <c r="O1310" s="251" t="s">
        <v>733</v>
      </c>
      <c r="P1310" s="251" t="s">
        <v>741</v>
      </c>
      <c r="Q1310" s="251" t="s">
        <v>709</v>
      </c>
      <c r="R1310" s="251">
        <v>1160</v>
      </c>
      <c r="S1310" s="251" t="s">
        <v>788</v>
      </c>
      <c r="T1310" s="251" t="s">
        <v>789</v>
      </c>
      <c r="U1310" s="251" t="s">
        <v>645</v>
      </c>
      <c r="V1310" s="251" t="s">
        <v>38</v>
      </c>
      <c r="W1310" s="251" t="s">
        <v>550</v>
      </c>
      <c r="X1310" s="251" t="s">
        <v>551</v>
      </c>
      <c r="Y1310" s="251" t="s">
        <v>552</v>
      </c>
      <c r="Z1310" s="251" t="s">
        <v>564</v>
      </c>
      <c r="AA1310" s="251" t="s">
        <v>587</v>
      </c>
      <c r="AB1310" s="251" t="s">
        <v>624</v>
      </c>
      <c r="AC1310" s="251" t="s">
        <v>746</v>
      </c>
      <c r="AD1310" s="251" t="s">
        <v>747</v>
      </c>
      <c r="AE1310" s="255">
        <v>1527</v>
      </c>
      <c r="AF1310" s="251" t="str">
        <f t="shared" si="66"/>
        <v>5.</v>
      </c>
      <c r="AG1310" s="251" t="str">
        <f t="shared" si="66"/>
        <v>2.</v>
      </c>
      <c r="AH1310" s="251" t="str">
        <f t="shared" si="66"/>
        <v>3.</v>
      </c>
      <c r="AI1310" s="251" t="str">
        <f t="shared" si="65"/>
        <v>1.</v>
      </c>
      <c r="AJ1310" s="251" t="str">
        <f t="shared" si="65"/>
        <v>5.</v>
      </c>
      <c r="AK1310" s="251" t="str">
        <f t="shared" si="65"/>
        <v>3.</v>
      </c>
      <c r="AL1310" s="251" t="str">
        <f t="shared" si="65"/>
        <v>1.</v>
      </c>
      <c r="AM1310" s="251" t="str">
        <f t="shared" si="64"/>
        <v>2.3.1.5.3.1.</v>
      </c>
    </row>
    <row r="1311" spans="1:39">
      <c r="A1311" s="251">
        <v>2022</v>
      </c>
      <c r="B1311" s="251" t="s">
        <v>533</v>
      </c>
      <c r="C1311" s="251" t="s">
        <v>534</v>
      </c>
      <c r="D1311" s="251" t="s">
        <v>535</v>
      </c>
      <c r="E1311" s="251" t="s">
        <v>536</v>
      </c>
      <c r="F1311" s="251" t="s">
        <v>491</v>
      </c>
      <c r="G1311" s="251" t="s">
        <v>537</v>
      </c>
      <c r="H1311" s="251" t="s">
        <v>538</v>
      </c>
      <c r="I1311" s="251" t="s">
        <v>739</v>
      </c>
      <c r="J1311" s="251" t="s">
        <v>540</v>
      </c>
      <c r="K1311" s="251" t="s">
        <v>740</v>
      </c>
      <c r="L1311" s="251" t="s">
        <v>542</v>
      </c>
      <c r="M1311" s="251" t="s">
        <v>543</v>
      </c>
      <c r="N1311" s="251" t="s">
        <v>544</v>
      </c>
      <c r="O1311" s="251" t="s">
        <v>733</v>
      </c>
      <c r="P1311" s="251" t="s">
        <v>741</v>
      </c>
      <c r="Q1311" s="251" t="s">
        <v>709</v>
      </c>
      <c r="R1311" s="251">
        <v>1160</v>
      </c>
      <c r="S1311" s="251" t="s">
        <v>788</v>
      </c>
      <c r="T1311" s="251" t="s">
        <v>789</v>
      </c>
      <c r="U1311" s="251" t="s">
        <v>645</v>
      </c>
      <c r="V1311" s="251" t="s">
        <v>38</v>
      </c>
      <c r="W1311" s="251" t="s">
        <v>550</v>
      </c>
      <c r="X1311" s="251" t="s">
        <v>551</v>
      </c>
      <c r="Y1311" s="251" t="s">
        <v>552</v>
      </c>
      <c r="Z1311" s="251" t="s">
        <v>564</v>
      </c>
      <c r="AA1311" s="251" t="s">
        <v>587</v>
      </c>
      <c r="AB1311" s="251" t="s">
        <v>624</v>
      </c>
      <c r="AC1311" s="251" t="s">
        <v>748</v>
      </c>
      <c r="AD1311" s="251" t="s">
        <v>748</v>
      </c>
      <c r="AE1311" s="255">
        <v>51</v>
      </c>
      <c r="AF1311" s="251" t="str">
        <f t="shared" si="66"/>
        <v>5.</v>
      </c>
      <c r="AG1311" s="251" t="str">
        <f t="shared" si="66"/>
        <v>2.</v>
      </c>
      <c r="AH1311" s="251" t="str">
        <f t="shared" si="66"/>
        <v>3.</v>
      </c>
      <c r="AI1311" s="251" t="str">
        <f t="shared" si="65"/>
        <v>1.</v>
      </c>
      <c r="AJ1311" s="251" t="str">
        <f t="shared" si="65"/>
        <v>5.</v>
      </c>
      <c r="AK1311" s="251" t="str">
        <f t="shared" si="65"/>
        <v>99</v>
      </c>
      <c r="AL1311" s="251" t="str">
        <f t="shared" si="65"/>
        <v>99</v>
      </c>
      <c r="AM1311" s="251" t="str">
        <f t="shared" si="64"/>
        <v>2.3.1.5.9999</v>
      </c>
    </row>
    <row r="1312" spans="1:39">
      <c r="A1312" s="251">
        <v>2022</v>
      </c>
      <c r="B1312" s="251" t="s">
        <v>533</v>
      </c>
      <c r="C1312" s="251" t="s">
        <v>534</v>
      </c>
      <c r="D1312" s="251" t="s">
        <v>535</v>
      </c>
      <c r="E1312" s="251" t="s">
        <v>536</v>
      </c>
      <c r="F1312" s="251" t="s">
        <v>491</v>
      </c>
      <c r="G1312" s="251" t="s">
        <v>537</v>
      </c>
      <c r="H1312" s="251" t="s">
        <v>538</v>
      </c>
      <c r="I1312" s="251" t="s">
        <v>739</v>
      </c>
      <c r="J1312" s="251" t="s">
        <v>540</v>
      </c>
      <c r="K1312" s="251" t="s">
        <v>740</v>
      </c>
      <c r="L1312" s="251" t="s">
        <v>542</v>
      </c>
      <c r="M1312" s="251" t="s">
        <v>543</v>
      </c>
      <c r="N1312" s="251" t="s">
        <v>544</v>
      </c>
      <c r="O1312" s="251" t="s">
        <v>733</v>
      </c>
      <c r="P1312" s="251" t="s">
        <v>741</v>
      </c>
      <c r="Q1312" s="251" t="s">
        <v>709</v>
      </c>
      <c r="R1312" s="251">
        <v>1160</v>
      </c>
      <c r="S1312" s="251" t="s">
        <v>788</v>
      </c>
      <c r="T1312" s="251" t="s">
        <v>789</v>
      </c>
      <c r="U1312" s="251" t="s">
        <v>645</v>
      </c>
      <c r="V1312" s="251" t="s">
        <v>38</v>
      </c>
      <c r="W1312" s="251" t="s">
        <v>550</v>
      </c>
      <c r="X1312" s="251" t="s">
        <v>551</v>
      </c>
      <c r="Y1312" s="251" t="s">
        <v>552</v>
      </c>
      <c r="Z1312" s="251" t="s">
        <v>564</v>
      </c>
      <c r="AA1312" s="251" t="s">
        <v>587</v>
      </c>
      <c r="AB1312" s="251" t="s">
        <v>723</v>
      </c>
      <c r="AC1312" s="251" t="s">
        <v>626</v>
      </c>
      <c r="AD1312" s="251" t="s">
        <v>749</v>
      </c>
      <c r="AE1312" s="255">
        <v>261</v>
      </c>
      <c r="AF1312" s="251" t="str">
        <f t="shared" si="66"/>
        <v>5.</v>
      </c>
      <c r="AG1312" s="251" t="str">
        <f t="shared" si="66"/>
        <v>2.</v>
      </c>
      <c r="AH1312" s="251" t="str">
        <f t="shared" si="66"/>
        <v>3.</v>
      </c>
      <c r="AI1312" s="251" t="str">
        <f t="shared" si="65"/>
        <v>1.</v>
      </c>
      <c r="AJ1312" s="251" t="str">
        <f t="shared" si="65"/>
        <v>6.</v>
      </c>
      <c r="AK1312" s="251" t="str">
        <f t="shared" si="65"/>
        <v>1.</v>
      </c>
      <c r="AL1312" s="251" t="str">
        <f t="shared" si="65"/>
        <v>4.</v>
      </c>
      <c r="AM1312" s="251" t="str">
        <f t="shared" si="64"/>
        <v>2.3.1.6.1.4.</v>
      </c>
    </row>
    <row r="1313" spans="1:39">
      <c r="A1313" s="251">
        <v>2022</v>
      </c>
      <c r="B1313" s="251" t="s">
        <v>533</v>
      </c>
      <c r="C1313" s="251" t="s">
        <v>534</v>
      </c>
      <c r="D1313" s="251" t="s">
        <v>535</v>
      </c>
      <c r="E1313" s="251" t="s">
        <v>536</v>
      </c>
      <c r="F1313" s="251" t="s">
        <v>491</v>
      </c>
      <c r="G1313" s="251" t="s">
        <v>537</v>
      </c>
      <c r="H1313" s="251" t="s">
        <v>538</v>
      </c>
      <c r="I1313" s="251" t="s">
        <v>739</v>
      </c>
      <c r="J1313" s="251" t="s">
        <v>540</v>
      </c>
      <c r="K1313" s="251" t="s">
        <v>740</v>
      </c>
      <c r="L1313" s="251" t="s">
        <v>542</v>
      </c>
      <c r="M1313" s="251" t="s">
        <v>543</v>
      </c>
      <c r="N1313" s="251" t="s">
        <v>544</v>
      </c>
      <c r="O1313" s="251" t="s">
        <v>733</v>
      </c>
      <c r="P1313" s="251" t="s">
        <v>741</v>
      </c>
      <c r="Q1313" s="251" t="s">
        <v>709</v>
      </c>
      <c r="R1313" s="251">
        <v>1160</v>
      </c>
      <c r="S1313" s="251" t="s">
        <v>788</v>
      </c>
      <c r="T1313" s="251" t="s">
        <v>789</v>
      </c>
      <c r="U1313" s="251" t="s">
        <v>645</v>
      </c>
      <c r="V1313" s="251" t="s">
        <v>38</v>
      </c>
      <c r="W1313" s="251" t="s">
        <v>550</v>
      </c>
      <c r="X1313" s="251" t="s">
        <v>551</v>
      </c>
      <c r="Y1313" s="251" t="s">
        <v>552</v>
      </c>
      <c r="Z1313" s="251" t="s">
        <v>564</v>
      </c>
      <c r="AA1313" s="251" t="s">
        <v>587</v>
      </c>
      <c r="AB1313" s="251" t="s">
        <v>648</v>
      </c>
      <c r="AC1313" s="251" t="s">
        <v>649</v>
      </c>
      <c r="AD1313" s="251" t="s">
        <v>650</v>
      </c>
      <c r="AE1313" s="255">
        <v>120</v>
      </c>
      <c r="AF1313" s="251" t="str">
        <f t="shared" si="66"/>
        <v>5.</v>
      </c>
      <c r="AG1313" s="251" t="str">
        <f t="shared" si="66"/>
        <v>2.</v>
      </c>
      <c r="AH1313" s="251" t="str">
        <f t="shared" si="66"/>
        <v>3.</v>
      </c>
      <c r="AI1313" s="251" t="str">
        <f t="shared" si="65"/>
        <v>1.</v>
      </c>
      <c r="AJ1313" s="251" t="str">
        <f t="shared" si="65"/>
        <v>8.</v>
      </c>
      <c r="AK1313" s="251" t="str">
        <f t="shared" si="65"/>
        <v>2.</v>
      </c>
      <c r="AL1313" s="251" t="str">
        <f t="shared" si="65"/>
        <v>1.</v>
      </c>
      <c r="AM1313" s="251" t="str">
        <f t="shared" si="64"/>
        <v>2.3.1.8.2.1.</v>
      </c>
    </row>
    <row r="1314" spans="1:39">
      <c r="A1314" s="251">
        <v>2022</v>
      </c>
      <c r="B1314" s="251" t="s">
        <v>533</v>
      </c>
      <c r="C1314" s="251" t="s">
        <v>534</v>
      </c>
      <c r="D1314" s="251" t="s">
        <v>535</v>
      </c>
      <c r="E1314" s="251" t="s">
        <v>536</v>
      </c>
      <c r="F1314" s="251" t="s">
        <v>491</v>
      </c>
      <c r="G1314" s="251" t="s">
        <v>537</v>
      </c>
      <c r="H1314" s="251" t="s">
        <v>538</v>
      </c>
      <c r="I1314" s="251" t="s">
        <v>739</v>
      </c>
      <c r="J1314" s="251" t="s">
        <v>540</v>
      </c>
      <c r="K1314" s="251" t="s">
        <v>740</v>
      </c>
      <c r="L1314" s="251" t="s">
        <v>542</v>
      </c>
      <c r="M1314" s="251" t="s">
        <v>543</v>
      </c>
      <c r="N1314" s="251" t="s">
        <v>544</v>
      </c>
      <c r="O1314" s="251" t="s">
        <v>733</v>
      </c>
      <c r="P1314" s="251" t="s">
        <v>741</v>
      </c>
      <c r="Q1314" s="251" t="s">
        <v>709</v>
      </c>
      <c r="R1314" s="251">
        <v>1160</v>
      </c>
      <c r="S1314" s="251" t="s">
        <v>788</v>
      </c>
      <c r="T1314" s="251" t="s">
        <v>789</v>
      </c>
      <c r="U1314" s="251" t="s">
        <v>645</v>
      </c>
      <c r="V1314" s="251" t="s">
        <v>38</v>
      </c>
      <c r="W1314" s="251" t="s">
        <v>550</v>
      </c>
      <c r="X1314" s="251" t="s">
        <v>551</v>
      </c>
      <c r="Y1314" s="251" t="s">
        <v>552</v>
      </c>
      <c r="Z1314" s="251" t="s">
        <v>564</v>
      </c>
      <c r="AA1314" s="251" t="s">
        <v>587</v>
      </c>
      <c r="AB1314" s="251" t="s">
        <v>591</v>
      </c>
      <c r="AC1314" s="251" t="s">
        <v>592</v>
      </c>
      <c r="AD1314" s="251" t="s">
        <v>593</v>
      </c>
      <c r="AE1314" s="255">
        <v>979</v>
      </c>
      <c r="AF1314" s="251" t="str">
        <f t="shared" si="66"/>
        <v>5.</v>
      </c>
      <c r="AG1314" s="251" t="str">
        <f t="shared" si="66"/>
        <v>2.</v>
      </c>
      <c r="AH1314" s="251" t="str">
        <f t="shared" si="66"/>
        <v>3.</v>
      </c>
      <c r="AI1314" s="251" t="str">
        <f t="shared" si="65"/>
        <v>1.</v>
      </c>
      <c r="AJ1314" s="251" t="str">
        <f t="shared" si="65"/>
        <v>99</v>
      </c>
      <c r="AK1314" s="251" t="str">
        <f t="shared" si="65"/>
        <v>1.</v>
      </c>
      <c r="AL1314" s="251" t="str">
        <f t="shared" si="65"/>
        <v>3.</v>
      </c>
      <c r="AM1314" s="251" t="str">
        <f t="shared" si="64"/>
        <v>2.3.1.991.3.</v>
      </c>
    </row>
    <row r="1315" spans="1:39">
      <c r="A1315" s="251">
        <v>2022</v>
      </c>
      <c r="B1315" s="251" t="s">
        <v>533</v>
      </c>
      <c r="C1315" s="251" t="s">
        <v>534</v>
      </c>
      <c r="D1315" s="251" t="s">
        <v>535</v>
      </c>
      <c r="E1315" s="251" t="s">
        <v>536</v>
      </c>
      <c r="F1315" s="251" t="s">
        <v>491</v>
      </c>
      <c r="G1315" s="251" t="s">
        <v>537</v>
      </c>
      <c r="H1315" s="251" t="s">
        <v>538</v>
      </c>
      <c r="I1315" s="251" t="s">
        <v>739</v>
      </c>
      <c r="J1315" s="251" t="s">
        <v>540</v>
      </c>
      <c r="K1315" s="251" t="s">
        <v>740</v>
      </c>
      <c r="L1315" s="251" t="s">
        <v>542</v>
      </c>
      <c r="M1315" s="251" t="s">
        <v>543</v>
      </c>
      <c r="N1315" s="251" t="s">
        <v>544</v>
      </c>
      <c r="O1315" s="251" t="s">
        <v>733</v>
      </c>
      <c r="P1315" s="251" t="s">
        <v>741</v>
      </c>
      <c r="Q1315" s="251" t="s">
        <v>709</v>
      </c>
      <c r="R1315" s="251">
        <v>1160</v>
      </c>
      <c r="S1315" s="251" t="s">
        <v>788</v>
      </c>
      <c r="T1315" s="251" t="s">
        <v>789</v>
      </c>
      <c r="U1315" s="251" t="s">
        <v>645</v>
      </c>
      <c r="V1315" s="251" t="s">
        <v>38</v>
      </c>
      <c r="W1315" s="251" t="s">
        <v>550</v>
      </c>
      <c r="X1315" s="251" t="s">
        <v>551</v>
      </c>
      <c r="Y1315" s="251" t="s">
        <v>552</v>
      </c>
      <c r="Z1315" s="251" t="s">
        <v>564</v>
      </c>
      <c r="AA1315" s="251" t="s">
        <v>587</v>
      </c>
      <c r="AB1315" s="251" t="s">
        <v>591</v>
      </c>
      <c r="AC1315" s="251" t="s">
        <v>592</v>
      </c>
      <c r="AD1315" s="251" t="s">
        <v>628</v>
      </c>
      <c r="AE1315" s="255">
        <v>210</v>
      </c>
      <c r="AF1315" s="251" t="str">
        <f t="shared" si="66"/>
        <v>5.</v>
      </c>
      <c r="AG1315" s="251" t="str">
        <f t="shared" si="66"/>
        <v>2.</v>
      </c>
      <c r="AH1315" s="251" t="str">
        <f t="shared" si="66"/>
        <v>3.</v>
      </c>
      <c r="AI1315" s="251" t="str">
        <f t="shared" si="65"/>
        <v>1.</v>
      </c>
      <c r="AJ1315" s="251" t="str">
        <f t="shared" si="65"/>
        <v>99</v>
      </c>
      <c r="AK1315" s="251" t="str">
        <f t="shared" si="65"/>
        <v>1.</v>
      </c>
      <c r="AL1315" s="251" t="str">
        <f t="shared" si="65"/>
        <v>99</v>
      </c>
      <c r="AM1315" s="251" t="str">
        <f t="shared" si="64"/>
        <v>2.3.1.991.99</v>
      </c>
    </row>
    <row r="1316" spans="1:39">
      <c r="A1316" s="251">
        <v>2022</v>
      </c>
      <c r="B1316" s="251" t="s">
        <v>533</v>
      </c>
      <c r="C1316" s="251" t="s">
        <v>534</v>
      </c>
      <c r="D1316" s="251" t="s">
        <v>535</v>
      </c>
      <c r="E1316" s="251" t="s">
        <v>536</v>
      </c>
      <c r="F1316" s="251" t="s">
        <v>491</v>
      </c>
      <c r="G1316" s="251" t="s">
        <v>537</v>
      </c>
      <c r="H1316" s="251" t="s">
        <v>538</v>
      </c>
      <c r="I1316" s="251" t="s">
        <v>739</v>
      </c>
      <c r="J1316" s="251" t="s">
        <v>540</v>
      </c>
      <c r="K1316" s="251" t="s">
        <v>740</v>
      </c>
      <c r="L1316" s="251" t="s">
        <v>542</v>
      </c>
      <c r="M1316" s="251" t="s">
        <v>543</v>
      </c>
      <c r="N1316" s="251" t="s">
        <v>544</v>
      </c>
      <c r="O1316" s="251" t="s">
        <v>733</v>
      </c>
      <c r="P1316" s="251" t="s">
        <v>741</v>
      </c>
      <c r="Q1316" s="251" t="s">
        <v>709</v>
      </c>
      <c r="R1316" s="251">
        <v>1160</v>
      </c>
      <c r="S1316" s="251" t="s">
        <v>788</v>
      </c>
      <c r="T1316" s="251" t="s">
        <v>789</v>
      </c>
      <c r="U1316" s="251" t="s">
        <v>645</v>
      </c>
      <c r="V1316" s="251" t="s">
        <v>38</v>
      </c>
      <c r="W1316" s="251" t="s">
        <v>550</v>
      </c>
      <c r="X1316" s="251" t="s">
        <v>551</v>
      </c>
      <c r="Y1316" s="251" t="s">
        <v>552</v>
      </c>
      <c r="Z1316" s="251" t="s">
        <v>564</v>
      </c>
      <c r="AA1316" s="251" t="s">
        <v>565</v>
      </c>
      <c r="AB1316" s="251" t="s">
        <v>594</v>
      </c>
      <c r="AC1316" s="251" t="s">
        <v>595</v>
      </c>
      <c r="AD1316" s="251" t="s">
        <v>596</v>
      </c>
      <c r="AE1316" s="255">
        <v>1152</v>
      </c>
      <c r="AF1316" s="251" t="str">
        <f t="shared" si="66"/>
        <v>5.</v>
      </c>
      <c r="AG1316" s="251" t="str">
        <f t="shared" si="66"/>
        <v>2.</v>
      </c>
      <c r="AH1316" s="251" t="str">
        <f t="shared" si="66"/>
        <v>3.</v>
      </c>
      <c r="AI1316" s="251" t="str">
        <f t="shared" si="65"/>
        <v>2.</v>
      </c>
      <c r="AJ1316" s="251" t="str">
        <f t="shared" si="65"/>
        <v>1.</v>
      </c>
      <c r="AK1316" s="251" t="str">
        <f t="shared" si="65"/>
        <v>2.</v>
      </c>
      <c r="AL1316" s="251" t="str">
        <f t="shared" si="65"/>
        <v>99</v>
      </c>
      <c r="AM1316" s="251" t="str">
        <f t="shared" si="64"/>
        <v>2.3.2.1.2.99</v>
      </c>
    </row>
    <row r="1317" spans="1:39">
      <c r="A1317" s="251">
        <v>2022</v>
      </c>
      <c r="B1317" s="251" t="s">
        <v>533</v>
      </c>
      <c r="C1317" s="251" t="s">
        <v>534</v>
      </c>
      <c r="D1317" s="251" t="s">
        <v>535</v>
      </c>
      <c r="E1317" s="251" t="s">
        <v>536</v>
      </c>
      <c r="F1317" s="251" t="s">
        <v>491</v>
      </c>
      <c r="G1317" s="251" t="s">
        <v>537</v>
      </c>
      <c r="H1317" s="251" t="s">
        <v>538</v>
      </c>
      <c r="I1317" s="251" t="s">
        <v>739</v>
      </c>
      <c r="J1317" s="251" t="s">
        <v>540</v>
      </c>
      <c r="K1317" s="251" t="s">
        <v>740</v>
      </c>
      <c r="L1317" s="251" t="s">
        <v>542</v>
      </c>
      <c r="M1317" s="251" t="s">
        <v>543</v>
      </c>
      <c r="N1317" s="251" t="s">
        <v>544</v>
      </c>
      <c r="O1317" s="251" t="s">
        <v>733</v>
      </c>
      <c r="P1317" s="251" t="s">
        <v>741</v>
      </c>
      <c r="Q1317" s="251" t="s">
        <v>709</v>
      </c>
      <c r="R1317" s="251">
        <v>1160</v>
      </c>
      <c r="S1317" s="251" t="s">
        <v>788</v>
      </c>
      <c r="T1317" s="251" t="s">
        <v>789</v>
      </c>
      <c r="U1317" s="251" t="s">
        <v>645</v>
      </c>
      <c r="V1317" s="251" t="s">
        <v>38</v>
      </c>
      <c r="W1317" s="251" t="s">
        <v>550</v>
      </c>
      <c r="X1317" s="251" t="s">
        <v>551</v>
      </c>
      <c r="Y1317" s="251" t="s">
        <v>552</v>
      </c>
      <c r="Z1317" s="251" t="s">
        <v>564</v>
      </c>
      <c r="AA1317" s="251" t="s">
        <v>565</v>
      </c>
      <c r="AB1317" s="251" t="s">
        <v>566</v>
      </c>
      <c r="AC1317" s="251" t="s">
        <v>567</v>
      </c>
      <c r="AD1317" s="251" t="s">
        <v>568</v>
      </c>
      <c r="AE1317" s="255">
        <v>6000</v>
      </c>
      <c r="AF1317" s="251" t="str">
        <f t="shared" si="66"/>
        <v>5.</v>
      </c>
      <c r="AG1317" s="251" t="str">
        <f t="shared" si="66"/>
        <v>2.</v>
      </c>
      <c r="AH1317" s="251" t="str">
        <f t="shared" si="66"/>
        <v>3.</v>
      </c>
      <c r="AI1317" s="251" t="str">
        <f t="shared" si="65"/>
        <v>2.</v>
      </c>
      <c r="AJ1317" s="251" t="str">
        <f t="shared" si="65"/>
        <v>2.</v>
      </c>
      <c r="AK1317" s="251" t="str">
        <f t="shared" si="65"/>
        <v>3.</v>
      </c>
      <c r="AL1317" s="251" t="str">
        <f t="shared" si="65"/>
        <v>1.</v>
      </c>
      <c r="AM1317" s="251" t="str">
        <f t="shared" si="64"/>
        <v>2.3.2.2.3.1.</v>
      </c>
    </row>
    <row r="1318" spans="1:39">
      <c r="A1318" s="251">
        <v>2022</v>
      </c>
      <c r="B1318" s="251" t="s">
        <v>533</v>
      </c>
      <c r="C1318" s="251" t="s">
        <v>534</v>
      </c>
      <c r="D1318" s="251" t="s">
        <v>535</v>
      </c>
      <c r="E1318" s="251" t="s">
        <v>536</v>
      </c>
      <c r="F1318" s="251" t="s">
        <v>491</v>
      </c>
      <c r="G1318" s="251" t="s">
        <v>537</v>
      </c>
      <c r="H1318" s="251" t="s">
        <v>538</v>
      </c>
      <c r="I1318" s="251" t="s">
        <v>739</v>
      </c>
      <c r="J1318" s="251" t="s">
        <v>540</v>
      </c>
      <c r="K1318" s="251" t="s">
        <v>740</v>
      </c>
      <c r="L1318" s="251" t="s">
        <v>542</v>
      </c>
      <c r="M1318" s="251" t="s">
        <v>543</v>
      </c>
      <c r="N1318" s="251" t="s">
        <v>544</v>
      </c>
      <c r="O1318" s="251" t="s">
        <v>733</v>
      </c>
      <c r="P1318" s="251" t="s">
        <v>741</v>
      </c>
      <c r="Q1318" s="251" t="s">
        <v>709</v>
      </c>
      <c r="R1318" s="251">
        <v>1160</v>
      </c>
      <c r="S1318" s="251" t="s">
        <v>788</v>
      </c>
      <c r="T1318" s="251" t="s">
        <v>789</v>
      </c>
      <c r="U1318" s="251" t="s">
        <v>645</v>
      </c>
      <c r="V1318" s="251" t="s">
        <v>38</v>
      </c>
      <c r="W1318" s="251" t="s">
        <v>550</v>
      </c>
      <c r="X1318" s="251" t="s">
        <v>551</v>
      </c>
      <c r="Y1318" s="251" t="s">
        <v>552</v>
      </c>
      <c r="Z1318" s="251" t="s">
        <v>564</v>
      </c>
      <c r="AA1318" s="251" t="s">
        <v>565</v>
      </c>
      <c r="AB1318" s="251" t="s">
        <v>604</v>
      </c>
      <c r="AC1318" s="251" t="s">
        <v>750</v>
      </c>
      <c r="AD1318" s="251" t="s">
        <v>751</v>
      </c>
      <c r="AE1318" s="255">
        <v>800</v>
      </c>
      <c r="AF1318" s="251" t="str">
        <f t="shared" si="66"/>
        <v>5.</v>
      </c>
      <c r="AG1318" s="251" t="str">
        <f t="shared" si="66"/>
        <v>2.</v>
      </c>
      <c r="AH1318" s="251" t="str">
        <f t="shared" si="66"/>
        <v>3.</v>
      </c>
      <c r="AI1318" s="251" t="str">
        <f t="shared" si="65"/>
        <v>2.</v>
      </c>
      <c r="AJ1318" s="251" t="str">
        <f t="shared" si="65"/>
        <v>4.</v>
      </c>
      <c r="AK1318" s="251" t="str">
        <f t="shared" si="65"/>
        <v>2.</v>
      </c>
      <c r="AL1318" s="251" t="str">
        <f t="shared" si="65"/>
        <v>1.</v>
      </c>
      <c r="AM1318" s="251" t="str">
        <f t="shared" si="64"/>
        <v>2.3.2.4.2.1.</v>
      </c>
    </row>
    <row r="1319" spans="1:39">
      <c r="A1319" s="251">
        <v>2022</v>
      </c>
      <c r="B1319" s="251" t="s">
        <v>533</v>
      </c>
      <c r="C1319" s="251" t="s">
        <v>534</v>
      </c>
      <c r="D1319" s="251" t="s">
        <v>535</v>
      </c>
      <c r="E1319" s="251" t="s">
        <v>536</v>
      </c>
      <c r="F1319" s="251" t="s">
        <v>491</v>
      </c>
      <c r="G1319" s="251" t="s">
        <v>537</v>
      </c>
      <c r="H1319" s="251" t="s">
        <v>538</v>
      </c>
      <c r="I1319" s="251" t="s">
        <v>739</v>
      </c>
      <c r="J1319" s="251" t="s">
        <v>540</v>
      </c>
      <c r="K1319" s="251" t="s">
        <v>740</v>
      </c>
      <c r="L1319" s="251" t="s">
        <v>542</v>
      </c>
      <c r="M1319" s="251" t="s">
        <v>543</v>
      </c>
      <c r="N1319" s="251" t="s">
        <v>544</v>
      </c>
      <c r="O1319" s="251" t="s">
        <v>733</v>
      </c>
      <c r="P1319" s="251" t="s">
        <v>741</v>
      </c>
      <c r="Q1319" s="251" t="s">
        <v>709</v>
      </c>
      <c r="R1319" s="251">
        <v>1160</v>
      </c>
      <c r="S1319" s="251" t="s">
        <v>788</v>
      </c>
      <c r="T1319" s="251" t="s">
        <v>789</v>
      </c>
      <c r="U1319" s="251" t="s">
        <v>645</v>
      </c>
      <c r="V1319" s="251" t="s">
        <v>38</v>
      </c>
      <c r="W1319" s="251" t="s">
        <v>550</v>
      </c>
      <c r="X1319" s="251" t="s">
        <v>551</v>
      </c>
      <c r="Y1319" s="251" t="s">
        <v>552</v>
      </c>
      <c r="Z1319" s="251" t="s">
        <v>564</v>
      </c>
      <c r="AA1319" s="251" t="s">
        <v>565</v>
      </c>
      <c r="AB1319" s="251" t="s">
        <v>604</v>
      </c>
      <c r="AC1319" s="251" t="s">
        <v>752</v>
      </c>
      <c r="AD1319" s="251" t="s">
        <v>753</v>
      </c>
      <c r="AE1319" s="255">
        <v>500</v>
      </c>
      <c r="AF1319" s="251" t="str">
        <f t="shared" si="66"/>
        <v>5.</v>
      </c>
      <c r="AG1319" s="251" t="str">
        <f t="shared" si="66"/>
        <v>2.</v>
      </c>
      <c r="AH1319" s="251" t="str">
        <f t="shared" si="66"/>
        <v>3.</v>
      </c>
      <c r="AI1319" s="251" t="str">
        <f t="shared" si="65"/>
        <v>2.</v>
      </c>
      <c r="AJ1319" s="251" t="str">
        <f t="shared" si="65"/>
        <v>4.</v>
      </c>
      <c r="AK1319" s="251" t="str">
        <f t="shared" si="65"/>
        <v>6.</v>
      </c>
      <c r="AL1319" s="251" t="str">
        <f t="shared" si="65"/>
        <v>1.</v>
      </c>
      <c r="AM1319" s="251" t="str">
        <f t="shared" si="64"/>
        <v>2.3.2.4.6.1.</v>
      </c>
    </row>
    <row r="1320" spans="1:39">
      <c r="A1320" s="251">
        <v>2022</v>
      </c>
      <c r="B1320" s="251" t="s">
        <v>533</v>
      </c>
      <c r="C1320" s="251" t="s">
        <v>534</v>
      </c>
      <c r="D1320" s="251" t="s">
        <v>535</v>
      </c>
      <c r="E1320" s="251" t="s">
        <v>536</v>
      </c>
      <c r="F1320" s="251" t="s">
        <v>491</v>
      </c>
      <c r="G1320" s="251" t="s">
        <v>537</v>
      </c>
      <c r="H1320" s="251" t="s">
        <v>538</v>
      </c>
      <c r="I1320" s="251" t="s">
        <v>739</v>
      </c>
      <c r="J1320" s="251" t="s">
        <v>540</v>
      </c>
      <c r="K1320" s="251" t="s">
        <v>740</v>
      </c>
      <c r="L1320" s="251" t="s">
        <v>542</v>
      </c>
      <c r="M1320" s="251" t="s">
        <v>543</v>
      </c>
      <c r="N1320" s="251" t="s">
        <v>544</v>
      </c>
      <c r="O1320" s="251" t="s">
        <v>733</v>
      </c>
      <c r="P1320" s="251" t="s">
        <v>741</v>
      </c>
      <c r="Q1320" s="251" t="s">
        <v>709</v>
      </c>
      <c r="R1320" s="251">
        <v>1160</v>
      </c>
      <c r="S1320" s="251" t="s">
        <v>788</v>
      </c>
      <c r="T1320" s="251" t="s">
        <v>789</v>
      </c>
      <c r="U1320" s="251" t="s">
        <v>645</v>
      </c>
      <c r="V1320" s="251" t="s">
        <v>38</v>
      </c>
      <c r="W1320" s="251" t="s">
        <v>550</v>
      </c>
      <c r="X1320" s="251" t="s">
        <v>551</v>
      </c>
      <c r="Y1320" s="251" t="s">
        <v>552</v>
      </c>
      <c r="Z1320" s="251" t="s">
        <v>564</v>
      </c>
      <c r="AA1320" s="251" t="s">
        <v>565</v>
      </c>
      <c r="AB1320" s="251" t="s">
        <v>575</v>
      </c>
      <c r="AC1320" s="251" t="s">
        <v>576</v>
      </c>
      <c r="AD1320" s="251" t="s">
        <v>577</v>
      </c>
      <c r="AE1320" s="255">
        <v>1070</v>
      </c>
      <c r="AF1320" s="251" t="str">
        <f t="shared" si="66"/>
        <v>5.</v>
      </c>
      <c r="AG1320" s="251" t="str">
        <f t="shared" si="66"/>
        <v>2.</v>
      </c>
      <c r="AH1320" s="251" t="str">
        <f t="shared" si="66"/>
        <v>3.</v>
      </c>
      <c r="AI1320" s="251" t="str">
        <f t="shared" si="65"/>
        <v>2.</v>
      </c>
      <c r="AJ1320" s="251" t="str">
        <f t="shared" si="65"/>
        <v>6.</v>
      </c>
      <c r="AK1320" s="251" t="str">
        <f t="shared" si="65"/>
        <v>3.</v>
      </c>
      <c r="AL1320" s="251" t="str">
        <f t="shared" si="65"/>
        <v>4.</v>
      </c>
      <c r="AM1320" s="251" t="str">
        <f t="shared" si="64"/>
        <v>2.3.2.6.3.4.</v>
      </c>
    </row>
    <row r="1321" spans="1:39">
      <c r="A1321" s="251">
        <v>2022</v>
      </c>
      <c r="B1321" s="251" t="s">
        <v>533</v>
      </c>
      <c r="C1321" s="251" t="s">
        <v>534</v>
      </c>
      <c r="D1321" s="251" t="s">
        <v>535</v>
      </c>
      <c r="E1321" s="251" t="s">
        <v>536</v>
      </c>
      <c r="F1321" s="251" t="s">
        <v>491</v>
      </c>
      <c r="G1321" s="251" t="s">
        <v>537</v>
      </c>
      <c r="H1321" s="251" t="s">
        <v>538</v>
      </c>
      <c r="I1321" s="251" t="s">
        <v>739</v>
      </c>
      <c r="J1321" s="251" t="s">
        <v>540</v>
      </c>
      <c r="K1321" s="251" t="s">
        <v>740</v>
      </c>
      <c r="L1321" s="251" t="s">
        <v>542</v>
      </c>
      <c r="M1321" s="251" t="s">
        <v>543</v>
      </c>
      <c r="N1321" s="251" t="s">
        <v>544</v>
      </c>
      <c r="O1321" s="251" t="s">
        <v>733</v>
      </c>
      <c r="P1321" s="251" t="s">
        <v>741</v>
      </c>
      <c r="Q1321" s="251" t="s">
        <v>709</v>
      </c>
      <c r="R1321" s="251">
        <v>1160</v>
      </c>
      <c r="S1321" s="251" t="s">
        <v>788</v>
      </c>
      <c r="T1321" s="251" t="s">
        <v>789</v>
      </c>
      <c r="U1321" s="251" t="s">
        <v>645</v>
      </c>
      <c r="V1321" s="251" t="s">
        <v>38</v>
      </c>
      <c r="W1321" s="251" t="s">
        <v>550</v>
      </c>
      <c r="X1321" s="251" t="s">
        <v>551</v>
      </c>
      <c r="Y1321" s="251" t="s">
        <v>552</v>
      </c>
      <c r="Z1321" s="251" t="s">
        <v>564</v>
      </c>
      <c r="AA1321" s="251" t="s">
        <v>565</v>
      </c>
      <c r="AB1321" s="251" t="s">
        <v>578</v>
      </c>
      <c r="AC1321" s="251" t="s">
        <v>579</v>
      </c>
      <c r="AD1321" s="251" t="s">
        <v>754</v>
      </c>
      <c r="AE1321" s="255">
        <v>360</v>
      </c>
      <c r="AF1321" s="251" t="str">
        <f t="shared" si="66"/>
        <v>5.</v>
      </c>
      <c r="AG1321" s="251" t="str">
        <f t="shared" si="66"/>
        <v>2.</v>
      </c>
      <c r="AH1321" s="251" t="str">
        <f t="shared" si="66"/>
        <v>3.</v>
      </c>
      <c r="AI1321" s="251" t="str">
        <f t="shared" si="65"/>
        <v>2.</v>
      </c>
      <c r="AJ1321" s="251" t="str">
        <f t="shared" si="65"/>
        <v>7.</v>
      </c>
      <c r="AK1321" s="251" t="str">
        <f t="shared" si="65"/>
        <v>11</v>
      </c>
      <c r="AL1321" s="251" t="str">
        <f t="shared" si="65"/>
        <v>2.</v>
      </c>
      <c r="AM1321" s="251" t="str">
        <f t="shared" si="64"/>
        <v>2.3.2.7.112.</v>
      </c>
    </row>
    <row r="1322" spans="1:39">
      <c r="A1322" s="251">
        <v>2022</v>
      </c>
      <c r="B1322" s="251" t="s">
        <v>533</v>
      </c>
      <c r="C1322" s="251" t="s">
        <v>534</v>
      </c>
      <c r="D1322" s="251" t="s">
        <v>535</v>
      </c>
      <c r="E1322" s="251" t="s">
        <v>536</v>
      </c>
      <c r="F1322" s="251" t="s">
        <v>491</v>
      </c>
      <c r="G1322" s="251" t="s">
        <v>537</v>
      </c>
      <c r="H1322" s="251" t="s">
        <v>538</v>
      </c>
      <c r="I1322" s="251" t="s">
        <v>739</v>
      </c>
      <c r="J1322" s="251" t="s">
        <v>540</v>
      </c>
      <c r="K1322" s="251" t="s">
        <v>740</v>
      </c>
      <c r="L1322" s="251" t="s">
        <v>542</v>
      </c>
      <c r="M1322" s="251" t="s">
        <v>543</v>
      </c>
      <c r="N1322" s="251" t="s">
        <v>544</v>
      </c>
      <c r="O1322" s="251" t="s">
        <v>733</v>
      </c>
      <c r="P1322" s="251" t="s">
        <v>741</v>
      </c>
      <c r="Q1322" s="251" t="s">
        <v>709</v>
      </c>
      <c r="R1322" s="251">
        <v>1160</v>
      </c>
      <c r="S1322" s="251" t="s">
        <v>788</v>
      </c>
      <c r="T1322" s="251" t="s">
        <v>789</v>
      </c>
      <c r="U1322" s="251" t="s">
        <v>645</v>
      </c>
      <c r="V1322" s="251" t="s">
        <v>38</v>
      </c>
      <c r="W1322" s="251" t="s">
        <v>550</v>
      </c>
      <c r="X1322" s="251" t="s">
        <v>551</v>
      </c>
      <c r="Y1322" s="251" t="s">
        <v>552</v>
      </c>
      <c r="Z1322" s="251" t="s">
        <v>564</v>
      </c>
      <c r="AA1322" s="251" t="s">
        <v>565</v>
      </c>
      <c r="AB1322" s="251" t="s">
        <v>578</v>
      </c>
      <c r="AC1322" s="251" t="s">
        <v>579</v>
      </c>
      <c r="AD1322" s="251" t="s">
        <v>580</v>
      </c>
      <c r="AE1322" s="255">
        <v>3200</v>
      </c>
      <c r="AF1322" s="251" t="str">
        <f t="shared" si="66"/>
        <v>5.</v>
      </c>
      <c r="AG1322" s="251" t="str">
        <f t="shared" si="66"/>
        <v>2.</v>
      </c>
      <c r="AH1322" s="251" t="str">
        <f t="shared" si="66"/>
        <v>3.</v>
      </c>
      <c r="AI1322" s="251" t="str">
        <f t="shared" si="65"/>
        <v>2.</v>
      </c>
      <c r="AJ1322" s="251" t="str">
        <f t="shared" si="65"/>
        <v>7.</v>
      </c>
      <c r="AK1322" s="251" t="str">
        <f t="shared" si="65"/>
        <v>11</v>
      </c>
      <c r="AL1322" s="251" t="str">
        <f t="shared" si="65"/>
        <v>99</v>
      </c>
      <c r="AM1322" s="251" t="str">
        <f t="shared" si="64"/>
        <v>2.3.2.7.1199</v>
      </c>
    </row>
    <row r="1323" spans="1:39">
      <c r="A1323" s="251">
        <v>2022</v>
      </c>
      <c r="B1323" s="251" t="s">
        <v>533</v>
      </c>
      <c r="C1323" s="251" t="s">
        <v>534</v>
      </c>
      <c r="D1323" s="251" t="s">
        <v>535</v>
      </c>
      <c r="E1323" s="251" t="s">
        <v>536</v>
      </c>
      <c r="F1323" s="251" t="s">
        <v>491</v>
      </c>
      <c r="G1323" s="251" t="s">
        <v>537</v>
      </c>
      <c r="H1323" s="251" t="s">
        <v>538</v>
      </c>
      <c r="I1323" s="251" t="s">
        <v>739</v>
      </c>
      <c r="J1323" s="251" t="s">
        <v>540</v>
      </c>
      <c r="K1323" s="251" t="s">
        <v>740</v>
      </c>
      <c r="L1323" s="251" t="s">
        <v>542</v>
      </c>
      <c r="M1323" s="251" t="s">
        <v>543</v>
      </c>
      <c r="N1323" s="251" t="s">
        <v>544</v>
      </c>
      <c r="O1323" s="251" t="s">
        <v>733</v>
      </c>
      <c r="P1323" s="251" t="s">
        <v>741</v>
      </c>
      <c r="Q1323" s="251" t="s">
        <v>709</v>
      </c>
      <c r="R1323" s="251">
        <v>1160</v>
      </c>
      <c r="S1323" s="251" t="s">
        <v>788</v>
      </c>
      <c r="T1323" s="251" t="s">
        <v>789</v>
      </c>
      <c r="U1323" s="251" t="s">
        <v>645</v>
      </c>
      <c r="V1323" s="251" t="s">
        <v>38</v>
      </c>
      <c r="W1323" s="251" t="s">
        <v>550</v>
      </c>
      <c r="X1323" s="251" t="s">
        <v>551</v>
      </c>
      <c r="Y1323" s="251" t="s">
        <v>552</v>
      </c>
      <c r="Z1323" s="251" t="s">
        <v>564</v>
      </c>
      <c r="AA1323" s="251" t="s">
        <v>565</v>
      </c>
      <c r="AB1323" s="251" t="s">
        <v>613</v>
      </c>
      <c r="AC1323" s="251" t="s">
        <v>614</v>
      </c>
      <c r="AD1323" s="251" t="s">
        <v>614</v>
      </c>
      <c r="AE1323" s="255">
        <v>24300</v>
      </c>
      <c r="AF1323" s="251" t="str">
        <f t="shared" si="66"/>
        <v>5.</v>
      </c>
      <c r="AG1323" s="251" t="str">
        <f t="shared" si="66"/>
        <v>2.</v>
      </c>
      <c r="AH1323" s="251" t="str">
        <f t="shared" si="66"/>
        <v>3.</v>
      </c>
      <c r="AI1323" s="251" t="str">
        <f t="shared" si="65"/>
        <v>2.</v>
      </c>
      <c r="AJ1323" s="251" t="str">
        <f t="shared" si="65"/>
        <v>8.</v>
      </c>
      <c r="AK1323" s="251" t="str">
        <f t="shared" si="65"/>
        <v>1.</v>
      </c>
      <c r="AL1323" s="251" t="str">
        <f t="shared" si="65"/>
        <v>1.</v>
      </c>
      <c r="AM1323" s="251" t="str">
        <f t="shared" si="64"/>
        <v>2.3.2.8.1.1.</v>
      </c>
    </row>
    <row r="1324" spans="1:39">
      <c r="A1324" s="251">
        <v>2022</v>
      </c>
      <c r="B1324" s="251" t="s">
        <v>533</v>
      </c>
      <c r="C1324" s="251" t="s">
        <v>534</v>
      </c>
      <c r="D1324" s="251" t="s">
        <v>535</v>
      </c>
      <c r="E1324" s="251" t="s">
        <v>536</v>
      </c>
      <c r="F1324" s="251" t="s">
        <v>491</v>
      </c>
      <c r="G1324" s="251" t="s">
        <v>537</v>
      </c>
      <c r="H1324" s="251" t="s">
        <v>538</v>
      </c>
      <c r="I1324" s="251" t="s">
        <v>739</v>
      </c>
      <c r="J1324" s="251" t="s">
        <v>540</v>
      </c>
      <c r="K1324" s="251" t="s">
        <v>740</v>
      </c>
      <c r="L1324" s="251" t="s">
        <v>542</v>
      </c>
      <c r="M1324" s="251" t="s">
        <v>543</v>
      </c>
      <c r="N1324" s="251" t="s">
        <v>544</v>
      </c>
      <c r="O1324" s="251" t="s">
        <v>733</v>
      </c>
      <c r="P1324" s="251" t="s">
        <v>741</v>
      </c>
      <c r="Q1324" s="251" t="s">
        <v>709</v>
      </c>
      <c r="R1324" s="251">
        <v>1160</v>
      </c>
      <c r="S1324" s="251" t="s">
        <v>788</v>
      </c>
      <c r="T1324" s="251" t="s">
        <v>789</v>
      </c>
      <c r="U1324" s="251" t="s">
        <v>645</v>
      </c>
      <c r="V1324" s="251" t="s">
        <v>38</v>
      </c>
      <c r="W1324" s="251" t="s">
        <v>550</v>
      </c>
      <c r="X1324" s="251" t="s">
        <v>551</v>
      </c>
      <c r="Y1324" s="251" t="s">
        <v>552</v>
      </c>
      <c r="Z1324" s="251" t="s">
        <v>564</v>
      </c>
      <c r="AA1324" s="251" t="s">
        <v>565</v>
      </c>
      <c r="AB1324" s="251" t="s">
        <v>613</v>
      </c>
      <c r="AC1324" s="251" t="s">
        <v>614</v>
      </c>
      <c r="AD1324" s="251" t="s">
        <v>615</v>
      </c>
      <c r="AE1324" s="255">
        <v>2951</v>
      </c>
      <c r="AF1324" s="251" t="str">
        <f t="shared" si="66"/>
        <v>5.</v>
      </c>
      <c r="AG1324" s="251" t="str">
        <f t="shared" si="66"/>
        <v>2.</v>
      </c>
      <c r="AH1324" s="251" t="str">
        <f t="shared" si="66"/>
        <v>3.</v>
      </c>
      <c r="AI1324" s="251" t="str">
        <f t="shared" si="65"/>
        <v>2.</v>
      </c>
      <c r="AJ1324" s="251" t="str">
        <f t="shared" si="65"/>
        <v>8.</v>
      </c>
      <c r="AK1324" s="251" t="str">
        <f t="shared" si="65"/>
        <v>1.</v>
      </c>
      <c r="AL1324" s="251" t="str">
        <f t="shared" si="65"/>
        <v>2.</v>
      </c>
      <c r="AM1324" s="251" t="str">
        <f t="shared" si="64"/>
        <v>2.3.2.8.1.2.</v>
      </c>
    </row>
    <row r="1325" spans="1:39">
      <c r="A1325" s="251">
        <v>2022</v>
      </c>
      <c r="B1325" s="251" t="s">
        <v>533</v>
      </c>
      <c r="C1325" s="251" t="s">
        <v>534</v>
      </c>
      <c r="D1325" s="251" t="s">
        <v>535</v>
      </c>
      <c r="E1325" s="251" t="s">
        <v>536</v>
      </c>
      <c r="F1325" s="251" t="s">
        <v>491</v>
      </c>
      <c r="G1325" s="251" t="s">
        <v>537</v>
      </c>
      <c r="H1325" s="251" t="s">
        <v>538</v>
      </c>
      <c r="I1325" s="251" t="s">
        <v>739</v>
      </c>
      <c r="J1325" s="251" t="s">
        <v>540</v>
      </c>
      <c r="K1325" s="251" t="s">
        <v>740</v>
      </c>
      <c r="L1325" s="251" t="s">
        <v>542</v>
      </c>
      <c r="M1325" s="251" t="s">
        <v>543</v>
      </c>
      <c r="N1325" s="251" t="s">
        <v>544</v>
      </c>
      <c r="O1325" s="251" t="s">
        <v>790</v>
      </c>
      <c r="P1325" s="251" t="s">
        <v>741</v>
      </c>
      <c r="Q1325" s="251" t="s">
        <v>709</v>
      </c>
      <c r="R1325" s="251">
        <v>2734</v>
      </c>
      <c r="S1325" s="251" t="s">
        <v>704</v>
      </c>
      <c r="T1325" s="251" t="s">
        <v>791</v>
      </c>
      <c r="U1325" s="251" t="s">
        <v>645</v>
      </c>
      <c r="V1325" s="251" t="s">
        <v>38</v>
      </c>
      <c r="W1325" s="251" t="s">
        <v>550</v>
      </c>
      <c r="X1325" s="251" t="s">
        <v>551</v>
      </c>
      <c r="Y1325" s="251" t="s">
        <v>552</v>
      </c>
      <c r="Z1325" s="251" t="s">
        <v>564</v>
      </c>
      <c r="AA1325" s="251" t="s">
        <v>587</v>
      </c>
      <c r="AB1325" s="251" t="s">
        <v>633</v>
      </c>
      <c r="AC1325" s="251" t="s">
        <v>633</v>
      </c>
      <c r="AD1325" s="251" t="s">
        <v>634</v>
      </c>
      <c r="AE1325" s="255">
        <v>3760</v>
      </c>
      <c r="AF1325" s="251" t="str">
        <f t="shared" si="66"/>
        <v>5.</v>
      </c>
      <c r="AG1325" s="251" t="str">
        <f t="shared" si="66"/>
        <v>2.</v>
      </c>
      <c r="AH1325" s="251" t="str">
        <f t="shared" si="66"/>
        <v>3.</v>
      </c>
      <c r="AI1325" s="251" t="str">
        <f t="shared" si="65"/>
        <v>1.</v>
      </c>
      <c r="AJ1325" s="251" t="str">
        <f t="shared" si="65"/>
        <v>1.</v>
      </c>
      <c r="AK1325" s="251" t="str">
        <f t="shared" si="65"/>
        <v>1.</v>
      </c>
      <c r="AL1325" s="251" t="str">
        <f t="shared" si="65"/>
        <v>1.</v>
      </c>
      <c r="AM1325" s="251" t="str">
        <f t="shared" si="64"/>
        <v>2.3.1.1.1.1.</v>
      </c>
    </row>
    <row r="1326" spans="1:39">
      <c r="A1326" s="251">
        <v>2022</v>
      </c>
      <c r="B1326" s="251" t="s">
        <v>533</v>
      </c>
      <c r="C1326" s="251" t="s">
        <v>534</v>
      </c>
      <c r="D1326" s="251" t="s">
        <v>535</v>
      </c>
      <c r="E1326" s="251" t="s">
        <v>536</v>
      </c>
      <c r="F1326" s="251" t="s">
        <v>491</v>
      </c>
      <c r="G1326" s="251" t="s">
        <v>537</v>
      </c>
      <c r="H1326" s="251" t="s">
        <v>538</v>
      </c>
      <c r="I1326" s="251" t="s">
        <v>739</v>
      </c>
      <c r="J1326" s="251" t="s">
        <v>540</v>
      </c>
      <c r="K1326" s="251" t="s">
        <v>740</v>
      </c>
      <c r="L1326" s="251" t="s">
        <v>542</v>
      </c>
      <c r="M1326" s="251" t="s">
        <v>543</v>
      </c>
      <c r="N1326" s="251" t="s">
        <v>544</v>
      </c>
      <c r="O1326" s="251" t="s">
        <v>790</v>
      </c>
      <c r="P1326" s="251" t="s">
        <v>741</v>
      </c>
      <c r="Q1326" s="251" t="s">
        <v>709</v>
      </c>
      <c r="R1326" s="251">
        <v>2734</v>
      </c>
      <c r="S1326" s="251" t="s">
        <v>704</v>
      </c>
      <c r="T1326" s="251" t="s">
        <v>791</v>
      </c>
      <c r="U1326" s="251" t="s">
        <v>645</v>
      </c>
      <c r="V1326" s="251" t="s">
        <v>38</v>
      </c>
      <c r="W1326" s="251" t="s">
        <v>550</v>
      </c>
      <c r="X1326" s="251" t="s">
        <v>551</v>
      </c>
      <c r="Y1326" s="251" t="s">
        <v>552</v>
      </c>
      <c r="Z1326" s="251" t="s">
        <v>564</v>
      </c>
      <c r="AA1326" s="251" t="s">
        <v>587</v>
      </c>
      <c r="AB1326" s="251" t="s">
        <v>715</v>
      </c>
      <c r="AC1326" s="251" t="s">
        <v>716</v>
      </c>
      <c r="AD1326" s="251" t="s">
        <v>742</v>
      </c>
      <c r="AE1326" s="255">
        <v>1200</v>
      </c>
      <c r="AF1326" s="251" t="str">
        <f t="shared" si="66"/>
        <v>5.</v>
      </c>
      <c r="AG1326" s="251" t="str">
        <f t="shared" si="66"/>
        <v>2.</v>
      </c>
      <c r="AH1326" s="251" t="str">
        <f t="shared" si="66"/>
        <v>3.</v>
      </c>
      <c r="AI1326" s="251" t="str">
        <f t="shared" si="65"/>
        <v>1.</v>
      </c>
      <c r="AJ1326" s="251" t="str">
        <f t="shared" si="65"/>
        <v>11</v>
      </c>
      <c r="AK1326" s="251" t="str">
        <f t="shared" si="65"/>
        <v>1.</v>
      </c>
      <c r="AL1326" s="251" t="str">
        <f t="shared" si="65"/>
        <v>1.</v>
      </c>
      <c r="AM1326" s="251" t="str">
        <f t="shared" si="64"/>
        <v>2.3.1.111.1.</v>
      </c>
    </row>
    <row r="1327" spans="1:39">
      <c r="A1327" s="251">
        <v>2022</v>
      </c>
      <c r="B1327" s="251" t="s">
        <v>533</v>
      </c>
      <c r="C1327" s="251" t="s">
        <v>534</v>
      </c>
      <c r="D1327" s="251" t="s">
        <v>535</v>
      </c>
      <c r="E1327" s="251" t="s">
        <v>536</v>
      </c>
      <c r="F1327" s="251" t="s">
        <v>491</v>
      </c>
      <c r="G1327" s="251" t="s">
        <v>537</v>
      </c>
      <c r="H1327" s="251" t="s">
        <v>538</v>
      </c>
      <c r="I1327" s="251" t="s">
        <v>739</v>
      </c>
      <c r="J1327" s="251" t="s">
        <v>540</v>
      </c>
      <c r="K1327" s="251" t="s">
        <v>740</v>
      </c>
      <c r="L1327" s="251" t="s">
        <v>542</v>
      </c>
      <c r="M1327" s="251" t="s">
        <v>543</v>
      </c>
      <c r="N1327" s="251" t="s">
        <v>544</v>
      </c>
      <c r="O1327" s="251" t="s">
        <v>790</v>
      </c>
      <c r="P1327" s="251" t="s">
        <v>741</v>
      </c>
      <c r="Q1327" s="251" t="s">
        <v>709</v>
      </c>
      <c r="R1327" s="251">
        <v>2734</v>
      </c>
      <c r="S1327" s="251" t="s">
        <v>704</v>
      </c>
      <c r="T1327" s="251" t="s">
        <v>791</v>
      </c>
      <c r="U1327" s="251" t="s">
        <v>645</v>
      </c>
      <c r="V1327" s="251" t="s">
        <v>38</v>
      </c>
      <c r="W1327" s="251" t="s">
        <v>550</v>
      </c>
      <c r="X1327" s="251" t="s">
        <v>551</v>
      </c>
      <c r="Y1327" s="251" t="s">
        <v>552</v>
      </c>
      <c r="Z1327" s="251" t="s">
        <v>564</v>
      </c>
      <c r="AA1327" s="251" t="s">
        <v>587</v>
      </c>
      <c r="AB1327" s="251" t="s">
        <v>743</v>
      </c>
      <c r="AC1327" s="251" t="s">
        <v>744</v>
      </c>
      <c r="AD1327" s="251" t="s">
        <v>745</v>
      </c>
      <c r="AE1327" s="255">
        <v>840</v>
      </c>
      <c r="AF1327" s="251" t="str">
        <f t="shared" si="66"/>
        <v>5.</v>
      </c>
      <c r="AG1327" s="251" t="str">
        <f t="shared" si="66"/>
        <v>2.</v>
      </c>
      <c r="AH1327" s="251" t="str">
        <f t="shared" si="66"/>
        <v>3.</v>
      </c>
      <c r="AI1327" s="251" t="str">
        <f t="shared" si="65"/>
        <v>1.</v>
      </c>
      <c r="AJ1327" s="251" t="str">
        <f t="shared" si="65"/>
        <v>2.</v>
      </c>
      <c r="AK1327" s="251" t="str">
        <f t="shared" si="65"/>
        <v>1.</v>
      </c>
      <c r="AL1327" s="251" t="str">
        <f t="shared" si="65"/>
        <v>1.</v>
      </c>
      <c r="AM1327" s="251" t="str">
        <f t="shared" si="64"/>
        <v>2.3.1.2.1.1.</v>
      </c>
    </row>
    <row r="1328" spans="1:39">
      <c r="A1328" s="251">
        <v>2022</v>
      </c>
      <c r="B1328" s="251" t="s">
        <v>533</v>
      </c>
      <c r="C1328" s="251" t="s">
        <v>534</v>
      </c>
      <c r="D1328" s="251" t="s">
        <v>535</v>
      </c>
      <c r="E1328" s="251" t="s">
        <v>536</v>
      </c>
      <c r="F1328" s="251" t="s">
        <v>491</v>
      </c>
      <c r="G1328" s="251" t="s">
        <v>537</v>
      </c>
      <c r="H1328" s="251" t="s">
        <v>538</v>
      </c>
      <c r="I1328" s="251" t="s">
        <v>739</v>
      </c>
      <c r="J1328" s="251" t="s">
        <v>540</v>
      </c>
      <c r="K1328" s="251" t="s">
        <v>740</v>
      </c>
      <c r="L1328" s="251" t="s">
        <v>542</v>
      </c>
      <c r="M1328" s="251" t="s">
        <v>543</v>
      </c>
      <c r="N1328" s="251" t="s">
        <v>544</v>
      </c>
      <c r="O1328" s="251" t="s">
        <v>790</v>
      </c>
      <c r="P1328" s="251" t="s">
        <v>741</v>
      </c>
      <c r="Q1328" s="251" t="s">
        <v>709</v>
      </c>
      <c r="R1328" s="251">
        <v>2734</v>
      </c>
      <c r="S1328" s="251" t="s">
        <v>704</v>
      </c>
      <c r="T1328" s="251" t="s">
        <v>791</v>
      </c>
      <c r="U1328" s="251" t="s">
        <v>645</v>
      </c>
      <c r="V1328" s="251" t="s">
        <v>38</v>
      </c>
      <c r="W1328" s="251" t="s">
        <v>550</v>
      </c>
      <c r="X1328" s="251" t="s">
        <v>551</v>
      </c>
      <c r="Y1328" s="251" t="s">
        <v>552</v>
      </c>
      <c r="Z1328" s="251" t="s">
        <v>564</v>
      </c>
      <c r="AA1328" s="251" t="s">
        <v>587</v>
      </c>
      <c r="AB1328" s="251" t="s">
        <v>624</v>
      </c>
      <c r="AC1328" s="251" t="s">
        <v>625</v>
      </c>
      <c r="AD1328" s="251" t="s">
        <v>626</v>
      </c>
      <c r="AE1328" s="255">
        <v>16546</v>
      </c>
      <c r="AF1328" s="251" t="str">
        <f t="shared" si="66"/>
        <v>5.</v>
      </c>
      <c r="AG1328" s="251" t="str">
        <f t="shared" si="66"/>
        <v>2.</v>
      </c>
      <c r="AH1328" s="251" t="str">
        <f t="shared" si="66"/>
        <v>3.</v>
      </c>
      <c r="AI1328" s="251" t="str">
        <f t="shared" si="65"/>
        <v>1.</v>
      </c>
      <c r="AJ1328" s="251" t="str">
        <f t="shared" si="65"/>
        <v>5.</v>
      </c>
      <c r="AK1328" s="251" t="str">
        <f t="shared" si="65"/>
        <v>1.</v>
      </c>
      <c r="AL1328" s="251" t="str">
        <f t="shared" si="65"/>
        <v>1.</v>
      </c>
      <c r="AM1328" s="251" t="str">
        <f t="shared" si="64"/>
        <v>2.3.1.5.1.1.</v>
      </c>
    </row>
    <row r="1329" spans="1:39">
      <c r="A1329" s="251">
        <v>2022</v>
      </c>
      <c r="B1329" s="251" t="s">
        <v>533</v>
      </c>
      <c r="C1329" s="251" t="s">
        <v>534</v>
      </c>
      <c r="D1329" s="251" t="s">
        <v>535</v>
      </c>
      <c r="E1329" s="251" t="s">
        <v>536</v>
      </c>
      <c r="F1329" s="251" t="s">
        <v>491</v>
      </c>
      <c r="G1329" s="251" t="s">
        <v>537</v>
      </c>
      <c r="H1329" s="251" t="s">
        <v>538</v>
      </c>
      <c r="I1329" s="251" t="s">
        <v>739</v>
      </c>
      <c r="J1329" s="251" t="s">
        <v>540</v>
      </c>
      <c r="K1329" s="251" t="s">
        <v>740</v>
      </c>
      <c r="L1329" s="251" t="s">
        <v>542</v>
      </c>
      <c r="M1329" s="251" t="s">
        <v>543</v>
      </c>
      <c r="N1329" s="251" t="s">
        <v>544</v>
      </c>
      <c r="O1329" s="251" t="s">
        <v>790</v>
      </c>
      <c r="P1329" s="251" t="s">
        <v>741</v>
      </c>
      <c r="Q1329" s="251" t="s">
        <v>709</v>
      </c>
      <c r="R1329" s="251">
        <v>2734</v>
      </c>
      <c r="S1329" s="251" t="s">
        <v>704</v>
      </c>
      <c r="T1329" s="251" t="s">
        <v>791</v>
      </c>
      <c r="U1329" s="251" t="s">
        <v>645</v>
      </c>
      <c r="V1329" s="251" t="s">
        <v>38</v>
      </c>
      <c r="W1329" s="251" t="s">
        <v>550</v>
      </c>
      <c r="X1329" s="251" t="s">
        <v>551</v>
      </c>
      <c r="Y1329" s="251" t="s">
        <v>552</v>
      </c>
      <c r="Z1329" s="251" t="s">
        <v>564</v>
      </c>
      <c r="AA1329" s="251" t="s">
        <v>587</v>
      </c>
      <c r="AB1329" s="251" t="s">
        <v>624</v>
      </c>
      <c r="AC1329" s="251" t="s">
        <v>625</v>
      </c>
      <c r="AD1329" s="251" t="s">
        <v>627</v>
      </c>
      <c r="AE1329" s="255">
        <v>14326</v>
      </c>
      <c r="AF1329" s="251" t="str">
        <f t="shared" si="66"/>
        <v>5.</v>
      </c>
      <c r="AG1329" s="251" t="str">
        <f t="shared" si="66"/>
        <v>2.</v>
      </c>
      <c r="AH1329" s="251" t="str">
        <f t="shared" si="66"/>
        <v>3.</v>
      </c>
      <c r="AI1329" s="251" t="str">
        <f t="shared" si="65"/>
        <v>1.</v>
      </c>
      <c r="AJ1329" s="251" t="str">
        <f t="shared" si="65"/>
        <v>5.</v>
      </c>
      <c r="AK1329" s="251" t="str">
        <f t="shared" si="65"/>
        <v>1.</v>
      </c>
      <c r="AL1329" s="251" t="str">
        <f t="shared" si="65"/>
        <v>2.</v>
      </c>
      <c r="AM1329" s="251" t="str">
        <f t="shared" si="64"/>
        <v>2.3.1.5.1.2.</v>
      </c>
    </row>
    <row r="1330" spans="1:39">
      <c r="A1330" s="251">
        <v>2022</v>
      </c>
      <c r="B1330" s="251" t="s">
        <v>533</v>
      </c>
      <c r="C1330" s="251" t="s">
        <v>534</v>
      </c>
      <c r="D1330" s="251" t="s">
        <v>535</v>
      </c>
      <c r="E1330" s="251" t="s">
        <v>536</v>
      </c>
      <c r="F1330" s="251" t="s">
        <v>491</v>
      </c>
      <c r="G1330" s="251" t="s">
        <v>537</v>
      </c>
      <c r="H1330" s="251" t="s">
        <v>538</v>
      </c>
      <c r="I1330" s="251" t="s">
        <v>739</v>
      </c>
      <c r="J1330" s="251" t="s">
        <v>540</v>
      </c>
      <c r="K1330" s="251" t="s">
        <v>740</v>
      </c>
      <c r="L1330" s="251" t="s">
        <v>542</v>
      </c>
      <c r="M1330" s="251" t="s">
        <v>543</v>
      </c>
      <c r="N1330" s="251" t="s">
        <v>544</v>
      </c>
      <c r="O1330" s="251" t="s">
        <v>790</v>
      </c>
      <c r="P1330" s="251" t="s">
        <v>741</v>
      </c>
      <c r="Q1330" s="251" t="s">
        <v>709</v>
      </c>
      <c r="R1330" s="251">
        <v>2734</v>
      </c>
      <c r="S1330" s="251" t="s">
        <v>704</v>
      </c>
      <c r="T1330" s="251" t="s">
        <v>791</v>
      </c>
      <c r="U1330" s="251" t="s">
        <v>645</v>
      </c>
      <c r="V1330" s="251" t="s">
        <v>38</v>
      </c>
      <c r="W1330" s="251" t="s">
        <v>550</v>
      </c>
      <c r="X1330" s="251" t="s">
        <v>551</v>
      </c>
      <c r="Y1330" s="251" t="s">
        <v>552</v>
      </c>
      <c r="Z1330" s="251" t="s">
        <v>564</v>
      </c>
      <c r="AA1330" s="251" t="s">
        <v>587</v>
      </c>
      <c r="AB1330" s="251" t="s">
        <v>624</v>
      </c>
      <c r="AC1330" s="251" t="s">
        <v>746</v>
      </c>
      <c r="AD1330" s="251" t="s">
        <v>747</v>
      </c>
      <c r="AE1330" s="255">
        <v>6377</v>
      </c>
      <c r="AF1330" s="251" t="str">
        <f t="shared" si="66"/>
        <v>5.</v>
      </c>
      <c r="AG1330" s="251" t="str">
        <f t="shared" si="66"/>
        <v>2.</v>
      </c>
      <c r="AH1330" s="251" t="str">
        <f t="shared" si="66"/>
        <v>3.</v>
      </c>
      <c r="AI1330" s="251" t="str">
        <f t="shared" si="65"/>
        <v>1.</v>
      </c>
      <c r="AJ1330" s="251" t="str">
        <f t="shared" si="65"/>
        <v>5.</v>
      </c>
      <c r="AK1330" s="251" t="str">
        <f t="shared" si="65"/>
        <v>3.</v>
      </c>
      <c r="AL1330" s="251" t="str">
        <f t="shared" si="65"/>
        <v>1.</v>
      </c>
      <c r="AM1330" s="251" t="str">
        <f t="shared" si="64"/>
        <v>2.3.1.5.3.1.</v>
      </c>
    </row>
    <row r="1331" spans="1:39">
      <c r="A1331" s="251">
        <v>2022</v>
      </c>
      <c r="B1331" s="251" t="s">
        <v>533</v>
      </c>
      <c r="C1331" s="251" t="s">
        <v>534</v>
      </c>
      <c r="D1331" s="251" t="s">
        <v>535</v>
      </c>
      <c r="E1331" s="251" t="s">
        <v>536</v>
      </c>
      <c r="F1331" s="251" t="s">
        <v>491</v>
      </c>
      <c r="G1331" s="251" t="s">
        <v>537</v>
      </c>
      <c r="H1331" s="251" t="s">
        <v>538</v>
      </c>
      <c r="I1331" s="251" t="s">
        <v>739</v>
      </c>
      <c r="J1331" s="251" t="s">
        <v>540</v>
      </c>
      <c r="K1331" s="251" t="s">
        <v>740</v>
      </c>
      <c r="L1331" s="251" t="s">
        <v>542</v>
      </c>
      <c r="M1331" s="251" t="s">
        <v>543</v>
      </c>
      <c r="N1331" s="251" t="s">
        <v>544</v>
      </c>
      <c r="O1331" s="251" t="s">
        <v>790</v>
      </c>
      <c r="P1331" s="251" t="s">
        <v>741</v>
      </c>
      <c r="Q1331" s="251" t="s">
        <v>709</v>
      </c>
      <c r="R1331" s="251">
        <v>2734</v>
      </c>
      <c r="S1331" s="251" t="s">
        <v>704</v>
      </c>
      <c r="T1331" s="251" t="s">
        <v>791</v>
      </c>
      <c r="U1331" s="251" t="s">
        <v>645</v>
      </c>
      <c r="V1331" s="251" t="s">
        <v>38</v>
      </c>
      <c r="W1331" s="251" t="s">
        <v>550</v>
      </c>
      <c r="X1331" s="251" t="s">
        <v>551</v>
      </c>
      <c r="Y1331" s="251" t="s">
        <v>552</v>
      </c>
      <c r="Z1331" s="251" t="s">
        <v>564</v>
      </c>
      <c r="AA1331" s="251" t="s">
        <v>587</v>
      </c>
      <c r="AB1331" s="251" t="s">
        <v>624</v>
      </c>
      <c r="AC1331" s="251" t="s">
        <v>748</v>
      </c>
      <c r="AD1331" s="251" t="s">
        <v>748</v>
      </c>
      <c r="AE1331" s="255">
        <v>562</v>
      </c>
      <c r="AF1331" s="251" t="str">
        <f t="shared" si="66"/>
        <v>5.</v>
      </c>
      <c r="AG1331" s="251" t="str">
        <f t="shared" si="66"/>
        <v>2.</v>
      </c>
      <c r="AH1331" s="251" t="str">
        <f t="shared" si="66"/>
        <v>3.</v>
      </c>
      <c r="AI1331" s="251" t="str">
        <f t="shared" si="65"/>
        <v>1.</v>
      </c>
      <c r="AJ1331" s="251" t="str">
        <f t="shared" si="65"/>
        <v>5.</v>
      </c>
      <c r="AK1331" s="251" t="str">
        <f t="shared" si="65"/>
        <v>99</v>
      </c>
      <c r="AL1331" s="251" t="str">
        <f t="shared" si="65"/>
        <v>99</v>
      </c>
      <c r="AM1331" s="251" t="str">
        <f t="shared" si="64"/>
        <v>2.3.1.5.9999</v>
      </c>
    </row>
    <row r="1332" spans="1:39">
      <c r="A1332" s="251">
        <v>2022</v>
      </c>
      <c r="B1332" s="251" t="s">
        <v>533</v>
      </c>
      <c r="C1332" s="251" t="s">
        <v>534</v>
      </c>
      <c r="D1332" s="251" t="s">
        <v>535</v>
      </c>
      <c r="E1332" s="251" t="s">
        <v>536</v>
      </c>
      <c r="F1332" s="251" t="s">
        <v>491</v>
      </c>
      <c r="G1332" s="251" t="s">
        <v>537</v>
      </c>
      <c r="H1332" s="251" t="s">
        <v>538</v>
      </c>
      <c r="I1332" s="251" t="s">
        <v>739</v>
      </c>
      <c r="J1332" s="251" t="s">
        <v>540</v>
      </c>
      <c r="K1332" s="251" t="s">
        <v>740</v>
      </c>
      <c r="L1332" s="251" t="s">
        <v>542</v>
      </c>
      <c r="M1332" s="251" t="s">
        <v>543</v>
      </c>
      <c r="N1332" s="251" t="s">
        <v>544</v>
      </c>
      <c r="O1332" s="251" t="s">
        <v>790</v>
      </c>
      <c r="P1332" s="251" t="s">
        <v>741</v>
      </c>
      <c r="Q1332" s="251" t="s">
        <v>709</v>
      </c>
      <c r="R1332" s="251">
        <v>2734</v>
      </c>
      <c r="S1332" s="251" t="s">
        <v>704</v>
      </c>
      <c r="T1332" s="251" t="s">
        <v>791</v>
      </c>
      <c r="U1332" s="251" t="s">
        <v>645</v>
      </c>
      <c r="V1332" s="251" t="s">
        <v>38</v>
      </c>
      <c r="W1332" s="251" t="s">
        <v>550</v>
      </c>
      <c r="X1332" s="251" t="s">
        <v>551</v>
      </c>
      <c r="Y1332" s="251" t="s">
        <v>552</v>
      </c>
      <c r="Z1332" s="251" t="s">
        <v>564</v>
      </c>
      <c r="AA1332" s="251" t="s">
        <v>587</v>
      </c>
      <c r="AB1332" s="251" t="s">
        <v>723</v>
      </c>
      <c r="AC1332" s="251" t="s">
        <v>626</v>
      </c>
      <c r="AD1332" s="251" t="s">
        <v>749</v>
      </c>
      <c r="AE1332" s="255">
        <v>882</v>
      </c>
      <c r="AF1332" s="251" t="str">
        <f t="shared" si="66"/>
        <v>5.</v>
      </c>
      <c r="AG1332" s="251" t="str">
        <f t="shared" si="66"/>
        <v>2.</v>
      </c>
      <c r="AH1332" s="251" t="str">
        <f t="shared" si="66"/>
        <v>3.</v>
      </c>
      <c r="AI1332" s="251" t="str">
        <f t="shared" si="65"/>
        <v>1.</v>
      </c>
      <c r="AJ1332" s="251" t="str">
        <f t="shared" si="65"/>
        <v>6.</v>
      </c>
      <c r="AK1332" s="251" t="str">
        <f t="shared" si="65"/>
        <v>1.</v>
      </c>
      <c r="AL1332" s="251" t="str">
        <f t="shared" si="65"/>
        <v>4.</v>
      </c>
      <c r="AM1332" s="251" t="str">
        <f t="shared" si="64"/>
        <v>2.3.1.6.1.4.</v>
      </c>
    </row>
    <row r="1333" spans="1:39">
      <c r="A1333" s="251">
        <v>2022</v>
      </c>
      <c r="B1333" s="251" t="s">
        <v>533</v>
      </c>
      <c r="C1333" s="251" t="s">
        <v>534</v>
      </c>
      <c r="D1333" s="251" t="s">
        <v>535</v>
      </c>
      <c r="E1333" s="251" t="s">
        <v>536</v>
      </c>
      <c r="F1333" s="251" t="s">
        <v>491</v>
      </c>
      <c r="G1333" s="251" t="s">
        <v>537</v>
      </c>
      <c r="H1333" s="251" t="s">
        <v>538</v>
      </c>
      <c r="I1333" s="251" t="s">
        <v>739</v>
      </c>
      <c r="J1333" s="251" t="s">
        <v>540</v>
      </c>
      <c r="K1333" s="251" t="s">
        <v>740</v>
      </c>
      <c r="L1333" s="251" t="s">
        <v>542</v>
      </c>
      <c r="M1333" s="251" t="s">
        <v>543</v>
      </c>
      <c r="N1333" s="251" t="s">
        <v>544</v>
      </c>
      <c r="O1333" s="251" t="s">
        <v>790</v>
      </c>
      <c r="P1333" s="251" t="s">
        <v>741</v>
      </c>
      <c r="Q1333" s="251" t="s">
        <v>709</v>
      </c>
      <c r="R1333" s="251">
        <v>2734</v>
      </c>
      <c r="S1333" s="251" t="s">
        <v>704</v>
      </c>
      <c r="T1333" s="251" t="s">
        <v>791</v>
      </c>
      <c r="U1333" s="251" t="s">
        <v>645</v>
      </c>
      <c r="V1333" s="251" t="s">
        <v>38</v>
      </c>
      <c r="W1333" s="251" t="s">
        <v>550</v>
      </c>
      <c r="X1333" s="251" t="s">
        <v>551</v>
      </c>
      <c r="Y1333" s="251" t="s">
        <v>552</v>
      </c>
      <c r="Z1333" s="251" t="s">
        <v>564</v>
      </c>
      <c r="AA1333" s="251" t="s">
        <v>587</v>
      </c>
      <c r="AB1333" s="251" t="s">
        <v>648</v>
      </c>
      <c r="AC1333" s="251" t="s">
        <v>649</v>
      </c>
      <c r="AD1333" s="251" t="s">
        <v>650</v>
      </c>
      <c r="AE1333" s="255">
        <v>2484</v>
      </c>
      <c r="AF1333" s="251" t="str">
        <f t="shared" si="66"/>
        <v>5.</v>
      </c>
      <c r="AG1333" s="251" t="str">
        <f t="shared" si="66"/>
        <v>2.</v>
      </c>
      <c r="AH1333" s="251" t="str">
        <f t="shared" si="66"/>
        <v>3.</v>
      </c>
      <c r="AI1333" s="251" t="str">
        <f t="shared" si="65"/>
        <v>1.</v>
      </c>
      <c r="AJ1333" s="251" t="str">
        <f t="shared" si="65"/>
        <v>8.</v>
      </c>
      <c r="AK1333" s="251" t="str">
        <f t="shared" si="65"/>
        <v>2.</v>
      </c>
      <c r="AL1333" s="251" t="str">
        <f t="shared" si="65"/>
        <v>1.</v>
      </c>
      <c r="AM1333" s="251" t="str">
        <f t="shared" si="64"/>
        <v>2.3.1.8.2.1.</v>
      </c>
    </row>
    <row r="1334" spans="1:39">
      <c r="A1334" s="251">
        <v>2022</v>
      </c>
      <c r="B1334" s="251" t="s">
        <v>533</v>
      </c>
      <c r="C1334" s="251" t="s">
        <v>534</v>
      </c>
      <c r="D1334" s="251" t="s">
        <v>535</v>
      </c>
      <c r="E1334" s="251" t="s">
        <v>536</v>
      </c>
      <c r="F1334" s="251" t="s">
        <v>491</v>
      </c>
      <c r="G1334" s="251" t="s">
        <v>537</v>
      </c>
      <c r="H1334" s="251" t="s">
        <v>538</v>
      </c>
      <c r="I1334" s="251" t="s">
        <v>739</v>
      </c>
      <c r="J1334" s="251" t="s">
        <v>540</v>
      </c>
      <c r="K1334" s="251" t="s">
        <v>740</v>
      </c>
      <c r="L1334" s="251" t="s">
        <v>542</v>
      </c>
      <c r="M1334" s="251" t="s">
        <v>543</v>
      </c>
      <c r="N1334" s="251" t="s">
        <v>544</v>
      </c>
      <c r="O1334" s="251" t="s">
        <v>790</v>
      </c>
      <c r="P1334" s="251" t="s">
        <v>741</v>
      </c>
      <c r="Q1334" s="251" t="s">
        <v>709</v>
      </c>
      <c r="R1334" s="251">
        <v>2734</v>
      </c>
      <c r="S1334" s="251" t="s">
        <v>704</v>
      </c>
      <c r="T1334" s="251" t="s">
        <v>791</v>
      </c>
      <c r="U1334" s="251" t="s">
        <v>645</v>
      </c>
      <c r="V1334" s="251" t="s">
        <v>38</v>
      </c>
      <c r="W1334" s="251" t="s">
        <v>550</v>
      </c>
      <c r="X1334" s="251" t="s">
        <v>551</v>
      </c>
      <c r="Y1334" s="251" t="s">
        <v>552</v>
      </c>
      <c r="Z1334" s="251" t="s">
        <v>564</v>
      </c>
      <c r="AA1334" s="251" t="s">
        <v>587</v>
      </c>
      <c r="AB1334" s="251" t="s">
        <v>591</v>
      </c>
      <c r="AC1334" s="251" t="s">
        <v>592</v>
      </c>
      <c r="AD1334" s="251" t="s">
        <v>593</v>
      </c>
      <c r="AE1334" s="255">
        <v>2536</v>
      </c>
      <c r="AF1334" s="251" t="str">
        <f t="shared" si="66"/>
        <v>5.</v>
      </c>
      <c r="AG1334" s="251" t="str">
        <f t="shared" si="66"/>
        <v>2.</v>
      </c>
      <c r="AH1334" s="251" t="str">
        <f t="shared" si="66"/>
        <v>3.</v>
      </c>
      <c r="AI1334" s="251" t="str">
        <f t="shared" si="65"/>
        <v>1.</v>
      </c>
      <c r="AJ1334" s="251" t="str">
        <f t="shared" si="65"/>
        <v>99</v>
      </c>
      <c r="AK1334" s="251" t="str">
        <f t="shared" si="65"/>
        <v>1.</v>
      </c>
      <c r="AL1334" s="251" t="str">
        <f t="shared" si="65"/>
        <v>3.</v>
      </c>
      <c r="AM1334" s="251" t="str">
        <f t="shared" si="64"/>
        <v>2.3.1.991.3.</v>
      </c>
    </row>
    <row r="1335" spans="1:39">
      <c r="A1335" s="251">
        <v>2022</v>
      </c>
      <c r="B1335" s="251" t="s">
        <v>533</v>
      </c>
      <c r="C1335" s="251" t="s">
        <v>534</v>
      </c>
      <c r="D1335" s="251" t="s">
        <v>535</v>
      </c>
      <c r="E1335" s="251" t="s">
        <v>536</v>
      </c>
      <c r="F1335" s="251" t="s">
        <v>491</v>
      </c>
      <c r="G1335" s="251" t="s">
        <v>537</v>
      </c>
      <c r="H1335" s="251" t="s">
        <v>538</v>
      </c>
      <c r="I1335" s="251" t="s">
        <v>739</v>
      </c>
      <c r="J1335" s="251" t="s">
        <v>540</v>
      </c>
      <c r="K1335" s="251" t="s">
        <v>740</v>
      </c>
      <c r="L1335" s="251" t="s">
        <v>542</v>
      </c>
      <c r="M1335" s="251" t="s">
        <v>543</v>
      </c>
      <c r="N1335" s="251" t="s">
        <v>544</v>
      </c>
      <c r="O1335" s="251" t="s">
        <v>790</v>
      </c>
      <c r="P1335" s="251" t="s">
        <v>741</v>
      </c>
      <c r="Q1335" s="251" t="s">
        <v>709</v>
      </c>
      <c r="R1335" s="251">
        <v>2734</v>
      </c>
      <c r="S1335" s="251" t="s">
        <v>704</v>
      </c>
      <c r="T1335" s="251" t="s">
        <v>791</v>
      </c>
      <c r="U1335" s="251" t="s">
        <v>645</v>
      </c>
      <c r="V1335" s="251" t="s">
        <v>38</v>
      </c>
      <c r="W1335" s="251" t="s">
        <v>550</v>
      </c>
      <c r="X1335" s="251" t="s">
        <v>551</v>
      </c>
      <c r="Y1335" s="251" t="s">
        <v>552</v>
      </c>
      <c r="Z1335" s="251" t="s">
        <v>564</v>
      </c>
      <c r="AA1335" s="251" t="s">
        <v>587</v>
      </c>
      <c r="AB1335" s="251" t="s">
        <v>591</v>
      </c>
      <c r="AC1335" s="251" t="s">
        <v>592</v>
      </c>
      <c r="AD1335" s="251" t="s">
        <v>628</v>
      </c>
      <c r="AE1335" s="255">
        <v>630</v>
      </c>
      <c r="AF1335" s="251" t="str">
        <f t="shared" si="66"/>
        <v>5.</v>
      </c>
      <c r="AG1335" s="251" t="str">
        <f t="shared" si="66"/>
        <v>2.</v>
      </c>
      <c r="AH1335" s="251" t="str">
        <f t="shared" si="66"/>
        <v>3.</v>
      </c>
      <c r="AI1335" s="251" t="str">
        <f t="shared" si="65"/>
        <v>1.</v>
      </c>
      <c r="AJ1335" s="251" t="str">
        <f t="shared" si="65"/>
        <v>99</v>
      </c>
      <c r="AK1335" s="251" t="str">
        <f t="shared" si="65"/>
        <v>1.</v>
      </c>
      <c r="AL1335" s="251" t="str">
        <f t="shared" si="65"/>
        <v>99</v>
      </c>
      <c r="AM1335" s="251" t="str">
        <f t="shared" si="64"/>
        <v>2.3.1.991.99</v>
      </c>
    </row>
    <row r="1336" spans="1:39">
      <c r="A1336" s="251">
        <v>2022</v>
      </c>
      <c r="B1336" s="251" t="s">
        <v>533</v>
      </c>
      <c r="C1336" s="251" t="s">
        <v>534</v>
      </c>
      <c r="D1336" s="251" t="s">
        <v>535</v>
      </c>
      <c r="E1336" s="251" t="s">
        <v>536</v>
      </c>
      <c r="F1336" s="251" t="s">
        <v>491</v>
      </c>
      <c r="G1336" s="251" t="s">
        <v>537</v>
      </c>
      <c r="H1336" s="251" t="s">
        <v>538</v>
      </c>
      <c r="I1336" s="251" t="s">
        <v>739</v>
      </c>
      <c r="J1336" s="251" t="s">
        <v>540</v>
      </c>
      <c r="K1336" s="251" t="s">
        <v>740</v>
      </c>
      <c r="L1336" s="251" t="s">
        <v>542</v>
      </c>
      <c r="M1336" s="251" t="s">
        <v>543</v>
      </c>
      <c r="N1336" s="251" t="s">
        <v>544</v>
      </c>
      <c r="O1336" s="251" t="s">
        <v>790</v>
      </c>
      <c r="P1336" s="251" t="s">
        <v>741</v>
      </c>
      <c r="Q1336" s="251" t="s">
        <v>709</v>
      </c>
      <c r="R1336" s="251">
        <v>2734</v>
      </c>
      <c r="S1336" s="251" t="s">
        <v>704</v>
      </c>
      <c r="T1336" s="251" t="s">
        <v>791</v>
      </c>
      <c r="U1336" s="251" t="s">
        <v>645</v>
      </c>
      <c r="V1336" s="251" t="s">
        <v>38</v>
      </c>
      <c r="W1336" s="251" t="s">
        <v>550</v>
      </c>
      <c r="X1336" s="251" t="s">
        <v>551</v>
      </c>
      <c r="Y1336" s="251" t="s">
        <v>552</v>
      </c>
      <c r="Z1336" s="251" t="s">
        <v>564</v>
      </c>
      <c r="AA1336" s="251" t="s">
        <v>565</v>
      </c>
      <c r="AB1336" s="251" t="s">
        <v>594</v>
      </c>
      <c r="AC1336" s="251" t="s">
        <v>595</v>
      </c>
      <c r="AD1336" s="251" t="s">
        <v>642</v>
      </c>
      <c r="AE1336" s="255">
        <v>600</v>
      </c>
      <c r="AF1336" s="251" t="str">
        <f t="shared" si="66"/>
        <v>5.</v>
      </c>
      <c r="AG1336" s="251" t="str">
        <f t="shared" si="66"/>
        <v>2.</v>
      </c>
      <c r="AH1336" s="251" t="str">
        <f t="shared" si="66"/>
        <v>3.</v>
      </c>
      <c r="AI1336" s="251" t="str">
        <f t="shared" si="65"/>
        <v>2.</v>
      </c>
      <c r="AJ1336" s="251" t="str">
        <f t="shared" si="65"/>
        <v>1.</v>
      </c>
      <c r="AK1336" s="251" t="str">
        <f t="shared" si="65"/>
        <v>2.</v>
      </c>
      <c r="AL1336" s="251" t="str">
        <f t="shared" si="65"/>
        <v>1.</v>
      </c>
      <c r="AM1336" s="251" t="str">
        <f t="shared" si="64"/>
        <v>2.3.2.1.2.1.</v>
      </c>
    </row>
    <row r="1337" spans="1:39">
      <c r="A1337" s="251">
        <v>2022</v>
      </c>
      <c r="B1337" s="251" t="s">
        <v>533</v>
      </c>
      <c r="C1337" s="251" t="s">
        <v>534</v>
      </c>
      <c r="D1337" s="251" t="s">
        <v>535</v>
      </c>
      <c r="E1337" s="251" t="s">
        <v>536</v>
      </c>
      <c r="F1337" s="251" t="s">
        <v>491</v>
      </c>
      <c r="G1337" s="251" t="s">
        <v>537</v>
      </c>
      <c r="H1337" s="251" t="s">
        <v>538</v>
      </c>
      <c r="I1337" s="251" t="s">
        <v>739</v>
      </c>
      <c r="J1337" s="251" t="s">
        <v>540</v>
      </c>
      <c r="K1337" s="251" t="s">
        <v>740</v>
      </c>
      <c r="L1337" s="251" t="s">
        <v>542</v>
      </c>
      <c r="M1337" s="251" t="s">
        <v>543</v>
      </c>
      <c r="N1337" s="251" t="s">
        <v>544</v>
      </c>
      <c r="O1337" s="251" t="s">
        <v>790</v>
      </c>
      <c r="P1337" s="251" t="s">
        <v>741</v>
      </c>
      <c r="Q1337" s="251" t="s">
        <v>709</v>
      </c>
      <c r="R1337" s="251">
        <v>2734</v>
      </c>
      <c r="S1337" s="251" t="s">
        <v>704</v>
      </c>
      <c r="T1337" s="251" t="s">
        <v>791</v>
      </c>
      <c r="U1337" s="251" t="s">
        <v>645</v>
      </c>
      <c r="V1337" s="251" t="s">
        <v>38</v>
      </c>
      <c r="W1337" s="251" t="s">
        <v>550</v>
      </c>
      <c r="X1337" s="251" t="s">
        <v>551</v>
      </c>
      <c r="Y1337" s="251" t="s">
        <v>552</v>
      </c>
      <c r="Z1337" s="251" t="s">
        <v>564</v>
      </c>
      <c r="AA1337" s="251" t="s">
        <v>565</v>
      </c>
      <c r="AB1337" s="251" t="s">
        <v>594</v>
      </c>
      <c r="AC1337" s="251" t="s">
        <v>595</v>
      </c>
      <c r="AD1337" s="251" t="s">
        <v>643</v>
      </c>
      <c r="AE1337" s="255">
        <v>2250</v>
      </c>
      <c r="AF1337" s="251" t="str">
        <f t="shared" si="66"/>
        <v>5.</v>
      </c>
      <c r="AG1337" s="251" t="str">
        <f t="shared" si="66"/>
        <v>2.</v>
      </c>
      <c r="AH1337" s="251" t="str">
        <f t="shared" si="66"/>
        <v>3.</v>
      </c>
      <c r="AI1337" s="251" t="str">
        <f t="shared" si="65"/>
        <v>2.</v>
      </c>
      <c r="AJ1337" s="251" t="str">
        <f t="shared" si="65"/>
        <v>1.</v>
      </c>
      <c r="AK1337" s="251" t="str">
        <f t="shared" si="65"/>
        <v>2.</v>
      </c>
      <c r="AL1337" s="251" t="str">
        <f t="shared" si="65"/>
        <v>2.</v>
      </c>
      <c r="AM1337" s="251" t="str">
        <f t="shared" si="64"/>
        <v>2.3.2.1.2.2.</v>
      </c>
    </row>
    <row r="1338" spans="1:39">
      <c r="A1338" s="251">
        <v>2022</v>
      </c>
      <c r="B1338" s="251" t="s">
        <v>533</v>
      </c>
      <c r="C1338" s="251" t="s">
        <v>534</v>
      </c>
      <c r="D1338" s="251" t="s">
        <v>535</v>
      </c>
      <c r="E1338" s="251" t="s">
        <v>536</v>
      </c>
      <c r="F1338" s="251" t="s">
        <v>491</v>
      </c>
      <c r="G1338" s="251" t="s">
        <v>537</v>
      </c>
      <c r="H1338" s="251" t="s">
        <v>538</v>
      </c>
      <c r="I1338" s="251" t="s">
        <v>739</v>
      </c>
      <c r="J1338" s="251" t="s">
        <v>540</v>
      </c>
      <c r="K1338" s="251" t="s">
        <v>740</v>
      </c>
      <c r="L1338" s="251" t="s">
        <v>542</v>
      </c>
      <c r="M1338" s="251" t="s">
        <v>543</v>
      </c>
      <c r="N1338" s="251" t="s">
        <v>544</v>
      </c>
      <c r="O1338" s="251" t="s">
        <v>790</v>
      </c>
      <c r="P1338" s="251" t="s">
        <v>741</v>
      </c>
      <c r="Q1338" s="251" t="s">
        <v>709</v>
      </c>
      <c r="R1338" s="251">
        <v>2734</v>
      </c>
      <c r="S1338" s="251" t="s">
        <v>704</v>
      </c>
      <c r="T1338" s="251" t="s">
        <v>791</v>
      </c>
      <c r="U1338" s="251" t="s">
        <v>645</v>
      </c>
      <c r="V1338" s="251" t="s">
        <v>38</v>
      </c>
      <c r="W1338" s="251" t="s">
        <v>550</v>
      </c>
      <c r="X1338" s="251" t="s">
        <v>551</v>
      </c>
      <c r="Y1338" s="251" t="s">
        <v>552</v>
      </c>
      <c r="Z1338" s="251" t="s">
        <v>564</v>
      </c>
      <c r="AA1338" s="251" t="s">
        <v>565</v>
      </c>
      <c r="AB1338" s="251" t="s">
        <v>594</v>
      </c>
      <c r="AC1338" s="251" t="s">
        <v>595</v>
      </c>
      <c r="AD1338" s="251" t="s">
        <v>596</v>
      </c>
      <c r="AE1338" s="255">
        <v>3456</v>
      </c>
      <c r="AF1338" s="251" t="str">
        <f t="shared" si="66"/>
        <v>5.</v>
      </c>
      <c r="AG1338" s="251" t="str">
        <f t="shared" si="66"/>
        <v>2.</v>
      </c>
      <c r="AH1338" s="251" t="str">
        <f t="shared" si="66"/>
        <v>3.</v>
      </c>
      <c r="AI1338" s="251" t="str">
        <f t="shared" si="65"/>
        <v>2.</v>
      </c>
      <c r="AJ1338" s="251" t="str">
        <f t="shared" si="65"/>
        <v>1.</v>
      </c>
      <c r="AK1338" s="251" t="str">
        <f t="shared" si="65"/>
        <v>2.</v>
      </c>
      <c r="AL1338" s="251" t="str">
        <f t="shared" si="65"/>
        <v>99</v>
      </c>
      <c r="AM1338" s="251" t="str">
        <f t="shared" si="64"/>
        <v>2.3.2.1.2.99</v>
      </c>
    </row>
    <row r="1339" spans="1:39">
      <c r="A1339" s="251">
        <v>2022</v>
      </c>
      <c r="B1339" s="251" t="s">
        <v>533</v>
      </c>
      <c r="C1339" s="251" t="s">
        <v>534</v>
      </c>
      <c r="D1339" s="251" t="s">
        <v>535</v>
      </c>
      <c r="E1339" s="251" t="s">
        <v>536</v>
      </c>
      <c r="F1339" s="251" t="s">
        <v>491</v>
      </c>
      <c r="G1339" s="251" t="s">
        <v>537</v>
      </c>
      <c r="H1339" s="251" t="s">
        <v>538</v>
      </c>
      <c r="I1339" s="251" t="s">
        <v>739</v>
      </c>
      <c r="J1339" s="251" t="s">
        <v>540</v>
      </c>
      <c r="K1339" s="251" t="s">
        <v>740</v>
      </c>
      <c r="L1339" s="251" t="s">
        <v>542</v>
      </c>
      <c r="M1339" s="251" t="s">
        <v>543</v>
      </c>
      <c r="N1339" s="251" t="s">
        <v>544</v>
      </c>
      <c r="O1339" s="251" t="s">
        <v>790</v>
      </c>
      <c r="P1339" s="251" t="s">
        <v>741</v>
      </c>
      <c r="Q1339" s="251" t="s">
        <v>709</v>
      </c>
      <c r="R1339" s="251">
        <v>2734</v>
      </c>
      <c r="S1339" s="251" t="s">
        <v>704</v>
      </c>
      <c r="T1339" s="251" t="s">
        <v>791</v>
      </c>
      <c r="U1339" s="251" t="s">
        <v>645</v>
      </c>
      <c r="V1339" s="251" t="s">
        <v>38</v>
      </c>
      <c r="W1339" s="251" t="s">
        <v>550</v>
      </c>
      <c r="X1339" s="251" t="s">
        <v>551</v>
      </c>
      <c r="Y1339" s="251" t="s">
        <v>552</v>
      </c>
      <c r="Z1339" s="251" t="s">
        <v>564</v>
      </c>
      <c r="AA1339" s="251" t="s">
        <v>565</v>
      </c>
      <c r="AB1339" s="251" t="s">
        <v>566</v>
      </c>
      <c r="AC1339" s="251" t="s">
        <v>567</v>
      </c>
      <c r="AD1339" s="251" t="s">
        <v>568</v>
      </c>
      <c r="AE1339" s="255">
        <v>24960</v>
      </c>
      <c r="AF1339" s="251" t="str">
        <f t="shared" si="66"/>
        <v>5.</v>
      </c>
      <c r="AG1339" s="251" t="str">
        <f t="shared" si="66"/>
        <v>2.</v>
      </c>
      <c r="AH1339" s="251" t="str">
        <f t="shared" si="66"/>
        <v>3.</v>
      </c>
      <c r="AI1339" s="251" t="str">
        <f t="shared" si="65"/>
        <v>2.</v>
      </c>
      <c r="AJ1339" s="251" t="str">
        <f t="shared" si="65"/>
        <v>2.</v>
      </c>
      <c r="AK1339" s="251" t="str">
        <f t="shared" si="65"/>
        <v>3.</v>
      </c>
      <c r="AL1339" s="251" t="str">
        <f t="shared" si="65"/>
        <v>1.</v>
      </c>
      <c r="AM1339" s="251" t="str">
        <f t="shared" si="64"/>
        <v>2.3.2.2.3.1.</v>
      </c>
    </row>
    <row r="1340" spans="1:39">
      <c r="A1340" s="251">
        <v>2022</v>
      </c>
      <c r="B1340" s="251" t="s">
        <v>533</v>
      </c>
      <c r="C1340" s="251" t="s">
        <v>534</v>
      </c>
      <c r="D1340" s="251" t="s">
        <v>535</v>
      </c>
      <c r="E1340" s="251" t="s">
        <v>536</v>
      </c>
      <c r="F1340" s="251" t="s">
        <v>491</v>
      </c>
      <c r="G1340" s="251" t="s">
        <v>537</v>
      </c>
      <c r="H1340" s="251" t="s">
        <v>538</v>
      </c>
      <c r="I1340" s="251" t="s">
        <v>739</v>
      </c>
      <c r="J1340" s="251" t="s">
        <v>540</v>
      </c>
      <c r="K1340" s="251" t="s">
        <v>740</v>
      </c>
      <c r="L1340" s="251" t="s">
        <v>542</v>
      </c>
      <c r="M1340" s="251" t="s">
        <v>543</v>
      </c>
      <c r="N1340" s="251" t="s">
        <v>544</v>
      </c>
      <c r="O1340" s="251" t="s">
        <v>790</v>
      </c>
      <c r="P1340" s="251" t="s">
        <v>741</v>
      </c>
      <c r="Q1340" s="251" t="s">
        <v>709</v>
      </c>
      <c r="R1340" s="251">
        <v>2734</v>
      </c>
      <c r="S1340" s="251" t="s">
        <v>704</v>
      </c>
      <c r="T1340" s="251" t="s">
        <v>791</v>
      </c>
      <c r="U1340" s="251" t="s">
        <v>645</v>
      </c>
      <c r="V1340" s="251" t="s">
        <v>38</v>
      </c>
      <c r="W1340" s="251" t="s">
        <v>550</v>
      </c>
      <c r="X1340" s="251" t="s">
        <v>551</v>
      </c>
      <c r="Y1340" s="251" t="s">
        <v>552</v>
      </c>
      <c r="Z1340" s="251" t="s">
        <v>564</v>
      </c>
      <c r="AA1340" s="251" t="s">
        <v>565</v>
      </c>
      <c r="AB1340" s="251" t="s">
        <v>604</v>
      </c>
      <c r="AC1340" s="251" t="s">
        <v>750</v>
      </c>
      <c r="AD1340" s="251" t="s">
        <v>751</v>
      </c>
      <c r="AE1340" s="255">
        <v>2400</v>
      </c>
      <c r="AF1340" s="251" t="str">
        <f t="shared" si="66"/>
        <v>5.</v>
      </c>
      <c r="AG1340" s="251" t="str">
        <f t="shared" si="66"/>
        <v>2.</v>
      </c>
      <c r="AH1340" s="251" t="str">
        <f t="shared" si="66"/>
        <v>3.</v>
      </c>
      <c r="AI1340" s="251" t="str">
        <f t="shared" si="65"/>
        <v>2.</v>
      </c>
      <c r="AJ1340" s="251" t="str">
        <f t="shared" si="65"/>
        <v>4.</v>
      </c>
      <c r="AK1340" s="251" t="str">
        <f t="shared" si="65"/>
        <v>2.</v>
      </c>
      <c r="AL1340" s="251" t="str">
        <f t="shared" si="65"/>
        <v>1.</v>
      </c>
      <c r="AM1340" s="251" t="str">
        <f t="shared" si="64"/>
        <v>2.3.2.4.2.1.</v>
      </c>
    </row>
    <row r="1341" spans="1:39">
      <c r="A1341" s="251">
        <v>2022</v>
      </c>
      <c r="B1341" s="251" t="s">
        <v>533</v>
      </c>
      <c r="C1341" s="251" t="s">
        <v>534</v>
      </c>
      <c r="D1341" s="251" t="s">
        <v>535</v>
      </c>
      <c r="E1341" s="251" t="s">
        <v>536</v>
      </c>
      <c r="F1341" s="251" t="s">
        <v>491</v>
      </c>
      <c r="G1341" s="251" t="s">
        <v>537</v>
      </c>
      <c r="H1341" s="251" t="s">
        <v>538</v>
      </c>
      <c r="I1341" s="251" t="s">
        <v>739</v>
      </c>
      <c r="J1341" s="251" t="s">
        <v>540</v>
      </c>
      <c r="K1341" s="251" t="s">
        <v>740</v>
      </c>
      <c r="L1341" s="251" t="s">
        <v>542</v>
      </c>
      <c r="M1341" s="251" t="s">
        <v>543</v>
      </c>
      <c r="N1341" s="251" t="s">
        <v>544</v>
      </c>
      <c r="O1341" s="251" t="s">
        <v>790</v>
      </c>
      <c r="P1341" s="251" t="s">
        <v>741</v>
      </c>
      <c r="Q1341" s="251" t="s">
        <v>709</v>
      </c>
      <c r="R1341" s="251">
        <v>2734</v>
      </c>
      <c r="S1341" s="251" t="s">
        <v>704</v>
      </c>
      <c r="T1341" s="251" t="s">
        <v>791</v>
      </c>
      <c r="U1341" s="251" t="s">
        <v>645</v>
      </c>
      <c r="V1341" s="251" t="s">
        <v>38</v>
      </c>
      <c r="W1341" s="251" t="s">
        <v>550</v>
      </c>
      <c r="X1341" s="251" t="s">
        <v>551</v>
      </c>
      <c r="Y1341" s="251" t="s">
        <v>552</v>
      </c>
      <c r="Z1341" s="251" t="s">
        <v>564</v>
      </c>
      <c r="AA1341" s="251" t="s">
        <v>565</v>
      </c>
      <c r="AB1341" s="251" t="s">
        <v>604</v>
      </c>
      <c r="AC1341" s="251" t="s">
        <v>752</v>
      </c>
      <c r="AD1341" s="251" t="s">
        <v>753</v>
      </c>
      <c r="AE1341" s="255">
        <v>2250</v>
      </c>
      <c r="AF1341" s="251" t="str">
        <f t="shared" si="66"/>
        <v>5.</v>
      </c>
      <c r="AG1341" s="251" t="str">
        <f t="shared" si="66"/>
        <v>2.</v>
      </c>
      <c r="AH1341" s="251" t="str">
        <f t="shared" si="66"/>
        <v>3.</v>
      </c>
      <c r="AI1341" s="251" t="str">
        <f t="shared" si="65"/>
        <v>2.</v>
      </c>
      <c r="AJ1341" s="251" t="str">
        <f t="shared" si="65"/>
        <v>4.</v>
      </c>
      <c r="AK1341" s="251" t="str">
        <f t="shared" si="65"/>
        <v>6.</v>
      </c>
      <c r="AL1341" s="251" t="str">
        <f t="shared" si="65"/>
        <v>1.</v>
      </c>
      <c r="AM1341" s="251" t="str">
        <f t="shared" si="64"/>
        <v>2.3.2.4.6.1.</v>
      </c>
    </row>
    <row r="1342" spans="1:39">
      <c r="A1342" s="251">
        <v>2022</v>
      </c>
      <c r="B1342" s="251" t="s">
        <v>533</v>
      </c>
      <c r="C1342" s="251" t="s">
        <v>534</v>
      </c>
      <c r="D1342" s="251" t="s">
        <v>535</v>
      </c>
      <c r="E1342" s="251" t="s">
        <v>536</v>
      </c>
      <c r="F1342" s="251" t="s">
        <v>491</v>
      </c>
      <c r="G1342" s="251" t="s">
        <v>537</v>
      </c>
      <c r="H1342" s="251" t="s">
        <v>538</v>
      </c>
      <c r="I1342" s="251" t="s">
        <v>739</v>
      </c>
      <c r="J1342" s="251" t="s">
        <v>540</v>
      </c>
      <c r="K1342" s="251" t="s">
        <v>740</v>
      </c>
      <c r="L1342" s="251" t="s">
        <v>542</v>
      </c>
      <c r="M1342" s="251" t="s">
        <v>543</v>
      </c>
      <c r="N1342" s="251" t="s">
        <v>544</v>
      </c>
      <c r="O1342" s="251" t="s">
        <v>790</v>
      </c>
      <c r="P1342" s="251" t="s">
        <v>741</v>
      </c>
      <c r="Q1342" s="251" t="s">
        <v>709</v>
      </c>
      <c r="R1342" s="251">
        <v>2734</v>
      </c>
      <c r="S1342" s="251" t="s">
        <v>704</v>
      </c>
      <c r="T1342" s="251" t="s">
        <v>791</v>
      </c>
      <c r="U1342" s="251" t="s">
        <v>645</v>
      </c>
      <c r="V1342" s="251" t="s">
        <v>38</v>
      </c>
      <c r="W1342" s="251" t="s">
        <v>550</v>
      </c>
      <c r="X1342" s="251" t="s">
        <v>551</v>
      </c>
      <c r="Y1342" s="251" t="s">
        <v>552</v>
      </c>
      <c r="Z1342" s="251" t="s">
        <v>564</v>
      </c>
      <c r="AA1342" s="251" t="s">
        <v>565</v>
      </c>
      <c r="AB1342" s="251" t="s">
        <v>575</v>
      </c>
      <c r="AC1342" s="251" t="s">
        <v>576</v>
      </c>
      <c r="AD1342" s="251" t="s">
        <v>577</v>
      </c>
      <c r="AE1342" s="255">
        <v>2189</v>
      </c>
      <c r="AF1342" s="251" t="str">
        <f t="shared" si="66"/>
        <v>5.</v>
      </c>
      <c r="AG1342" s="251" t="str">
        <f t="shared" si="66"/>
        <v>2.</v>
      </c>
      <c r="AH1342" s="251" t="str">
        <f t="shared" si="66"/>
        <v>3.</v>
      </c>
      <c r="AI1342" s="251" t="str">
        <f t="shared" si="65"/>
        <v>2.</v>
      </c>
      <c r="AJ1342" s="251" t="str">
        <f t="shared" si="65"/>
        <v>6.</v>
      </c>
      <c r="AK1342" s="251" t="str">
        <f t="shared" si="65"/>
        <v>3.</v>
      </c>
      <c r="AL1342" s="251" t="str">
        <f t="shared" si="65"/>
        <v>4.</v>
      </c>
      <c r="AM1342" s="251" t="str">
        <f t="shared" si="64"/>
        <v>2.3.2.6.3.4.</v>
      </c>
    </row>
    <row r="1343" spans="1:39">
      <c r="A1343" s="251">
        <v>2022</v>
      </c>
      <c r="B1343" s="251" t="s">
        <v>533</v>
      </c>
      <c r="C1343" s="251" t="s">
        <v>534</v>
      </c>
      <c r="D1343" s="251" t="s">
        <v>535</v>
      </c>
      <c r="E1343" s="251" t="s">
        <v>536</v>
      </c>
      <c r="F1343" s="251" t="s">
        <v>491</v>
      </c>
      <c r="G1343" s="251" t="s">
        <v>537</v>
      </c>
      <c r="H1343" s="251" t="s">
        <v>538</v>
      </c>
      <c r="I1343" s="251" t="s">
        <v>739</v>
      </c>
      <c r="J1343" s="251" t="s">
        <v>540</v>
      </c>
      <c r="K1343" s="251" t="s">
        <v>740</v>
      </c>
      <c r="L1343" s="251" t="s">
        <v>542</v>
      </c>
      <c r="M1343" s="251" t="s">
        <v>543</v>
      </c>
      <c r="N1343" s="251" t="s">
        <v>544</v>
      </c>
      <c r="O1343" s="251" t="s">
        <v>790</v>
      </c>
      <c r="P1343" s="251" t="s">
        <v>741</v>
      </c>
      <c r="Q1343" s="251" t="s">
        <v>709</v>
      </c>
      <c r="R1343" s="251">
        <v>2734</v>
      </c>
      <c r="S1343" s="251" t="s">
        <v>704</v>
      </c>
      <c r="T1343" s="251" t="s">
        <v>791</v>
      </c>
      <c r="U1343" s="251" t="s">
        <v>645</v>
      </c>
      <c r="V1343" s="251" t="s">
        <v>38</v>
      </c>
      <c r="W1343" s="251" t="s">
        <v>550</v>
      </c>
      <c r="X1343" s="251" t="s">
        <v>551</v>
      </c>
      <c r="Y1343" s="251" t="s">
        <v>552</v>
      </c>
      <c r="Z1343" s="251" t="s">
        <v>564</v>
      </c>
      <c r="AA1343" s="251" t="s">
        <v>565</v>
      </c>
      <c r="AB1343" s="251" t="s">
        <v>578</v>
      </c>
      <c r="AC1343" s="251" t="s">
        <v>579</v>
      </c>
      <c r="AD1343" s="251" t="s">
        <v>754</v>
      </c>
      <c r="AE1343" s="255">
        <v>1080</v>
      </c>
      <c r="AF1343" s="251" t="str">
        <f t="shared" si="66"/>
        <v>5.</v>
      </c>
      <c r="AG1343" s="251" t="str">
        <f t="shared" si="66"/>
        <v>2.</v>
      </c>
      <c r="AH1343" s="251" t="str">
        <f t="shared" si="66"/>
        <v>3.</v>
      </c>
      <c r="AI1343" s="251" t="str">
        <f t="shared" si="65"/>
        <v>2.</v>
      </c>
      <c r="AJ1343" s="251" t="str">
        <f t="shared" si="65"/>
        <v>7.</v>
      </c>
      <c r="AK1343" s="251" t="str">
        <f t="shared" si="65"/>
        <v>11</v>
      </c>
      <c r="AL1343" s="251" t="str">
        <f t="shared" si="65"/>
        <v>2.</v>
      </c>
      <c r="AM1343" s="251" t="str">
        <f t="shared" si="64"/>
        <v>2.3.2.7.112.</v>
      </c>
    </row>
    <row r="1344" spans="1:39">
      <c r="A1344" s="251">
        <v>2022</v>
      </c>
      <c r="B1344" s="251" t="s">
        <v>533</v>
      </c>
      <c r="C1344" s="251" t="s">
        <v>534</v>
      </c>
      <c r="D1344" s="251" t="s">
        <v>535</v>
      </c>
      <c r="E1344" s="251" t="s">
        <v>536</v>
      </c>
      <c r="F1344" s="251" t="s">
        <v>491</v>
      </c>
      <c r="G1344" s="251" t="s">
        <v>537</v>
      </c>
      <c r="H1344" s="251" t="s">
        <v>538</v>
      </c>
      <c r="I1344" s="251" t="s">
        <v>739</v>
      </c>
      <c r="J1344" s="251" t="s">
        <v>540</v>
      </c>
      <c r="K1344" s="251" t="s">
        <v>740</v>
      </c>
      <c r="L1344" s="251" t="s">
        <v>542</v>
      </c>
      <c r="M1344" s="251" t="s">
        <v>543</v>
      </c>
      <c r="N1344" s="251" t="s">
        <v>544</v>
      </c>
      <c r="O1344" s="251" t="s">
        <v>790</v>
      </c>
      <c r="P1344" s="251" t="s">
        <v>741</v>
      </c>
      <c r="Q1344" s="251" t="s">
        <v>709</v>
      </c>
      <c r="R1344" s="251">
        <v>2734</v>
      </c>
      <c r="S1344" s="251" t="s">
        <v>704</v>
      </c>
      <c r="T1344" s="251" t="s">
        <v>791</v>
      </c>
      <c r="U1344" s="251" t="s">
        <v>645</v>
      </c>
      <c r="V1344" s="251" t="s">
        <v>38</v>
      </c>
      <c r="W1344" s="251" t="s">
        <v>550</v>
      </c>
      <c r="X1344" s="251" t="s">
        <v>551</v>
      </c>
      <c r="Y1344" s="251" t="s">
        <v>552</v>
      </c>
      <c r="Z1344" s="251" t="s">
        <v>564</v>
      </c>
      <c r="AA1344" s="251" t="s">
        <v>565</v>
      </c>
      <c r="AB1344" s="251" t="s">
        <v>578</v>
      </c>
      <c r="AC1344" s="251" t="s">
        <v>579</v>
      </c>
      <c r="AD1344" s="251" t="s">
        <v>580</v>
      </c>
      <c r="AE1344" s="255">
        <v>11669</v>
      </c>
      <c r="AF1344" s="251" t="str">
        <f t="shared" si="66"/>
        <v>5.</v>
      </c>
      <c r="AG1344" s="251" t="str">
        <f t="shared" si="66"/>
        <v>2.</v>
      </c>
      <c r="AH1344" s="251" t="str">
        <f t="shared" si="66"/>
        <v>3.</v>
      </c>
      <c r="AI1344" s="251" t="str">
        <f t="shared" si="65"/>
        <v>2.</v>
      </c>
      <c r="AJ1344" s="251" t="str">
        <f t="shared" si="65"/>
        <v>7.</v>
      </c>
      <c r="AK1344" s="251" t="str">
        <f t="shared" si="65"/>
        <v>11</v>
      </c>
      <c r="AL1344" s="251" t="str">
        <f t="shared" si="65"/>
        <v>99</v>
      </c>
      <c r="AM1344" s="251" t="str">
        <f t="shared" si="64"/>
        <v>2.3.2.7.1199</v>
      </c>
    </row>
    <row r="1345" spans="1:39">
      <c r="A1345" s="251">
        <v>2022</v>
      </c>
      <c r="B1345" s="251" t="s">
        <v>533</v>
      </c>
      <c r="C1345" s="251" t="s">
        <v>534</v>
      </c>
      <c r="D1345" s="251" t="s">
        <v>535</v>
      </c>
      <c r="E1345" s="251" t="s">
        <v>536</v>
      </c>
      <c r="F1345" s="251" t="s">
        <v>491</v>
      </c>
      <c r="G1345" s="251" t="s">
        <v>537</v>
      </c>
      <c r="H1345" s="251" t="s">
        <v>538</v>
      </c>
      <c r="I1345" s="251" t="s">
        <v>739</v>
      </c>
      <c r="J1345" s="251" t="s">
        <v>540</v>
      </c>
      <c r="K1345" s="251" t="s">
        <v>740</v>
      </c>
      <c r="L1345" s="251" t="s">
        <v>542</v>
      </c>
      <c r="M1345" s="251" t="s">
        <v>543</v>
      </c>
      <c r="N1345" s="251" t="s">
        <v>544</v>
      </c>
      <c r="O1345" s="251" t="s">
        <v>790</v>
      </c>
      <c r="P1345" s="251" t="s">
        <v>741</v>
      </c>
      <c r="Q1345" s="251" t="s">
        <v>709</v>
      </c>
      <c r="R1345" s="251">
        <v>2734</v>
      </c>
      <c r="S1345" s="251" t="s">
        <v>704</v>
      </c>
      <c r="T1345" s="251" t="s">
        <v>791</v>
      </c>
      <c r="U1345" s="251" t="s">
        <v>645</v>
      </c>
      <c r="V1345" s="251" t="s">
        <v>38</v>
      </c>
      <c r="W1345" s="251" t="s">
        <v>550</v>
      </c>
      <c r="X1345" s="251" t="s">
        <v>551</v>
      </c>
      <c r="Y1345" s="251" t="s">
        <v>552</v>
      </c>
      <c r="Z1345" s="251" t="s">
        <v>564</v>
      </c>
      <c r="AA1345" s="251" t="s">
        <v>565</v>
      </c>
      <c r="AB1345" s="251" t="s">
        <v>613</v>
      </c>
      <c r="AC1345" s="251" t="s">
        <v>614</v>
      </c>
      <c r="AD1345" s="251" t="s">
        <v>614</v>
      </c>
      <c r="AE1345" s="255">
        <v>84900</v>
      </c>
      <c r="AF1345" s="251" t="str">
        <f t="shared" si="66"/>
        <v>5.</v>
      </c>
      <c r="AG1345" s="251" t="str">
        <f t="shared" si="66"/>
        <v>2.</v>
      </c>
      <c r="AH1345" s="251" t="str">
        <f t="shared" si="66"/>
        <v>3.</v>
      </c>
      <c r="AI1345" s="251" t="str">
        <f t="shared" si="65"/>
        <v>2.</v>
      </c>
      <c r="AJ1345" s="251" t="str">
        <f t="shared" si="65"/>
        <v>8.</v>
      </c>
      <c r="AK1345" s="251" t="str">
        <f t="shared" si="65"/>
        <v>1.</v>
      </c>
      <c r="AL1345" s="251" t="str">
        <f t="shared" si="65"/>
        <v>1.</v>
      </c>
      <c r="AM1345" s="251" t="str">
        <f t="shared" si="64"/>
        <v>2.3.2.8.1.1.</v>
      </c>
    </row>
    <row r="1346" spans="1:39">
      <c r="A1346" s="251">
        <v>2022</v>
      </c>
      <c r="B1346" s="251" t="s">
        <v>533</v>
      </c>
      <c r="C1346" s="251" t="s">
        <v>534</v>
      </c>
      <c r="D1346" s="251" t="s">
        <v>535</v>
      </c>
      <c r="E1346" s="251" t="s">
        <v>536</v>
      </c>
      <c r="F1346" s="251" t="s">
        <v>491</v>
      </c>
      <c r="G1346" s="251" t="s">
        <v>537</v>
      </c>
      <c r="H1346" s="251" t="s">
        <v>538</v>
      </c>
      <c r="I1346" s="251" t="s">
        <v>739</v>
      </c>
      <c r="J1346" s="251" t="s">
        <v>540</v>
      </c>
      <c r="K1346" s="251" t="s">
        <v>740</v>
      </c>
      <c r="L1346" s="251" t="s">
        <v>542</v>
      </c>
      <c r="M1346" s="251" t="s">
        <v>543</v>
      </c>
      <c r="N1346" s="251" t="s">
        <v>544</v>
      </c>
      <c r="O1346" s="251" t="s">
        <v>790</v>
      </c>
      <c r="P1346" s="251" t="s">
        <v>741</v>
      </c>
      <c r="Q1346" s="251" t="s">
        <v>709</v>
      </c>
      <c r="R1346" s="251">
        <v>2734</v>
      </c>
      <c r="S1346" s="251" t="s">
        <v>704</v>
      </c>
      <c r="T1346" s="251" t="s">
        <v>791</v>
      </c>
      <c r="U1346" s="251" t="s">
        <v>645</v>
      </c>
      <c r="V1346" s="251" t="s">
        <v>38</v>
      </c>
      <c r="W1346" s="251" t="s">
        <v>550</v>
      </c>
      <c r="X1346" s="251" t="s">
        <v>551</v>
      </c>
      <c r="Y1346" s="251" t="s">
        <v>552</v>
      </c>
      <c r="Z1346" s="251" t="s">
        <v>564</v>
      </c>
      <c r="AA1346" s="251" t="s">
        <v>565</v>
      </c>
      <c r="AB1346" s="251" t="s">
        <v>613</v>
      </c>
      <c r="AC1346" s="251" t="s">
        <v>614</v>
      </c>
      <c r="AD1346" s="251" t="s">
        <v>615</v>
      </c>
      <c r="AE1346" s="255">
        <v>9112</v>
      </c>
      <c r="AF1346" s="251" t="str">
        <f t="shared" si="66"/>
        <v>5.</v>
      </c>
      <c r="AG1346" s="251" t="str">
        <f t="shared" si="66"/>
        <v>2.</v>
      </c>
      <c r="AH1346" s="251" t="str">
        <f t="shared" si="66"/>
        <v>3.</v>
      </c>
      <c r="AI1346" s="251" t="str">
        <f t="shared" si="65"/>
        <v>2.</v>
      </c>
      <c r="AJ1346" s="251" t="str">
        <f t="shared" si="65"/>
        <v>8.</v>
      </c>
      <c r="AK1346" s="251" t="str">
        <f t="shared" si="65"/>
        <v>1.</v>
      </c>
      <c r="AL1346" s="251" t="str">
        <f t="shared" si="65"/>
        <v>2.</v>
      </c>
      <c r="AM1346" s="251" t="str">
        <f t="shared" si="64"/>
        <v>2.3.2.8.1.2.</v>
      </c>
    </row>
    <row r="1347" spans="1:39">
      <c r="A1347" s="251">
        <v>2022</v>
      </c>
      <c r="B1347" s="251" t="s">
        <v>533</v>
      </c>
      <c r="C1347" s="251" t="s">
        <v>534</v>
      </c>
      <c r="D1347" s="251" t="s">
        <v>535</v>
      </c>
      <c r="E1347" s="251" t="s">
        <v>536</v>
      </c>
      <c r="F1347" s="251" t="s">
        <v>491</v>
      </c>
      <c r="G1347" s="251" t="s">
        <v>537</v>
      </c>
      <c r="H1347" s="251" t="s">
        <v>538</v>
      </c>
      <c r="I1347" s="251" t="s">
        <v>739</v>
      </c>
      <c r="J1347" s="251" t="s">
        <v>540</v>
      </c>
      <c r="K1347" s="251" t="s">
        <v>740</v>
      </c>
      <c r="L1347" s="251" t="s">
        <v>542</v>
      </c>
      <c r="M1347" s="251" t="s">
        <v>543</v>
      </c>
      <c r="N1347" s="251" t="s">
        <v>544</v>
      </c>
      <c r="O1347" s="251" t="s">
        <v>792</v>
      </c>
      <c r="P1347" s="251" t="s">
        <v>741</v>
      </c>
      <c r="Q1347" s="251" t="s">
        <v>709</v>
      </c>
      <c r="R1347" s="251">
        <v>1</v>
      </c>
      <c r="S1347" s="251" t="s">
        <v>697</v>
      </c>
      <c r="T1347" s="251" t="s">
        <v>793</v>
      </c>
      <c r="U1347" s="251" t="s">
        <v>645</v>
      </c>
      <c r="V1347" s="251" t="s">
        <v>38</v>
      </c>
      <c r="W1347" s="251" t="s">
        <v>550</v>
      </c>
      <c r="X1347" s="251" t="s">
        <v>551</v>
      </c>
      <c r="Y1347" s="251" t="s">
        <v>552</v>
      </c>
      <c r="Z1347" s="251" t="s">
        <v>564</v>
      </c>
      <c r="AA1347" s="251" t="s">
        <v>587</v>
      </c>
      <c r="AB1347" s="251" t="s">
        <v>715</v>
      </c>
      <c r="AC1347" s="251" t="s">
        <v>716</v>
      </c>
      <c r="AD1347" s="251" t="s">
        <v>742</v>
      </c>
      <c r="AE1347" s="255">
        <v>1600</v>
      </c>
      <c r="AF1347" s="251" t="str">
        <f t="shared" si="66"/>
        <v>5.</v>
      </c>
      <c r="AG1347" s="251" t="str">
        <f t="shared" si="66"/>
        <v>2.</v>
      </c>
      <c r="AH1347" s="251" t="str">
        <f t="shared" si="66"/>
        <v>3.</v>
      </c>
      <c r="AI1347" s="251" t="str">
        <f t="shared" si="65"/>
        <v>1.</v>
      </c>
      <c r="AJ1347" s="251" t="str">
        <f t="shared" si="65"/>
        <v>11</v>
      </c>
      <c r="AK1347" s="251" t="str">
        <f t="shared" si="65"/>
        <v>1.</v>
      </c>
      <c r="AL1347" s="251" t="str">
        <f t="shared" si="65"/>
        <v>1.</v>
      </c>
      <c r="AM1347" s="251" t="str">
        <f t="shared" ref="AM1347:AM1410" si="67">CONCATENATE(AG1347,AH1347,AI1347,AJ1347,AK1347,AL1347)</f>
        <v>2.3.1.111.1.</v>
      </c>
    </row>
    <row r="1348" spans="1:39">
      <c r="A1348" s="251">
        <v>2022</v>
      </c>
      <c r="B1348" s="251" t="s">
        <v>533</v>
      </c>
      <c r="C1348" s="251" t="s">
        <v>534</v>
      </c>
      <c r="D1348" s="251" t="s">
        <v>535</v>
      </c>
      <c r="E1348" s="251" t="s">
        <v>536</v>
      </c>
      <c r="F1348" s="251" t="s">
        <v>491</v>
      </c>
      <c r="G1348" s="251" t="s">
        <v>537</v>
      </c>
      <c r="H1348" s="251" t="s">
        <v>538</v>
      </c>
      <c r="I1348" s="251" t="s">
        <v>739</v>
      </c>
      <c r="J1348" s="251" t="s">
        <v>540</v>
      </c>
      <c r="K1348" s="251" t="s">
        <v>740</v>
      </c>
      <c r="L1348" s="251" t="s">
        <v>542</v>
      </c>
      <c r="M1348" s="251" t="s">
        <v>543</v>
      </c>
      <c r="N1348" s="251" t="s">
        <v>544</v>
      </c>
      <c r="O1348" s="251" t="s">
        <v>792</v>
      </c>
      <c r="P1348" s="251" t="s">
        <v>741</v>
      </c>
      <c r="Q1348" s="251" t="s">
        <v>709</v>
      </c>
      <c r="R1348" s="251">
        <v>1</v>
      </c>
      <c r="S1348" s="251" t="s">
        <v>697</v>
      </c>
      <c r="T1348" s="251" t="s">
        <v>793</v>
      </c>
      <c r="U1348" s="251" t="s">
        <v>645</v>
      </c>
      <c r="V1348" s="251" t="s">
        <v>38</v>
      </c>
      <c r="W1348" s="251" t="s">
        <v>550</v>
      </c>
      <c r="X1348" s="251" t="s">
        <v>551</v>
      </c>
      <c r="Y1348" s="251" t="s">
        <v>552</v>
      </c>
      <c r="Z1348" s="251" t="s">
        <v>564</v>
      </c>
      <c r="AA1348" s="251" t="s">
        <v>587</v>
      </c>
      <c r="AB1348" s="251" t="s">
        <v>624</v>
      </c>
      <c r="AC1348" s="251" t="s">
        <v>625</v>
      </c>
      <c r="AD1348" s="251" t="s">
        <v>626</v>
      </c>
      <c r="AE1348" s="255">
        <v>16852</v>
      </c>
      <c r="AF1348" s="251" t="str">
        <f t="shared" si="66"/>
        <v>5.</v>
      </c>
      <c r="AG1348" s="251" t="str">
        <f t="shared" si="66"/>
        <v>2.</v>
      </c>
      <c r="AH1348" s="251" t="str">
        <f t="shared" si="66"/>
        <v>3.</v>
      </c>
      <c r="AI1348" s="251" t="str">
        <f t="shared" si="65"/>
        <v>1.</v>
      </c>
      <c r="AJ1348" s="251" t="str">
        <f t="shared" si="65"/>
        <v>5.</v>
      </c>
      <c r="AK1348" s="251" t="str">
        <f t="shared" si="65"/>
        <v>1.</v>
      </c>
      <c r="AL1348" s="251" t="str">
        <f t="shared" si="65"/>
        <v>1.</v>
      </c>
      <c r="AM1348" s="251" t="str">
        <f t="shared" si="67"/>
        <v>2.3.1.5.1.1.</v>
      </c>
    </row>
    <row r="1349" spans="1:39">
      <c r="A1349" s="251">
        <v>2022</v>
      </c>
      <c r="B1349" s="251" t="s">
        <v>533</v>
      </c>
      <c r="C1349" s="251" t="s">
        <v>534</v>
      </c>
      <c r="D1349" s="251" t="s">
        <v>535</v>
      </c>
      <c r="E1349" s="251" t="s">
        <v>536</v>
      </c>
      <c r="F1349" s="251" t="s">
        <v>491</v>
      </c>
      <c r="G1349" s="251" t="s">
        <v>537</v>
      </c>
      <c r="H1349" s="251" t="s">
        <v>538</v>
      </c>
      <c r="I1349" s="251" t="s">
        <v>739</v>
      </c>
      <c r="J1349" s="251" t="s">
        <v>540</v>
      </c>
      <c r="K1349" s="251" t="s">
        <v>740</v>
      </c>
      <c r="L1349" s="251" t="s">
        <v>542</v>
      </c>
      <c r="M1349" s="251" t="s">
        <v>543</v>
      </c>
      <c r="N1349" s="251" t="s">
        <v>544</v>
      </c>
      <c r="O1349" s="251" t="s">
        <v>792</v>
      </c>
      <c r="P1349" s="251" t="s">
        <v>741</v>
      </c>
      <c r="Q1349" s="251" t="s">
        <v>709</v>
      </c>
      <c r="R1349" s="251">
        <v>1</v>
      </c>
      <c r="S1349" s="251" t="s">
        <v>697</v>
      </c>
      <c r="T1349" s="251" t="s">
        <v>793</v>
      </c>
      <c r="U1349" s="251" t="s">
        <v>645</v>
      </c>
      <c r="V1349" s="251" t="s">
        <v>38</v>
      </c>
      <c r="W1349" s="251" t="s">
        <v>550</v>
      </c>
      <c r="X1349" s="251" t="s">
        <v>551</v>
      </c>
      <c r="Y1349" s="251" t="s">
        <v>552</v>
      </c>
      <c r="Z1349" s="251" t="s">
        <v>564</v>
      </c>
      <c r="AA1349" s="251" t="s">
        <v>587</v>
      </c>
      <c r="AB1349" s="251" t="s">
        <v>624</v>
      </c>
      <c r="AC1349" s="251" t="s">
        <v>625</v>
      </c>
      <c r="AD1349" s="251" t="s">
        <v>627</v>
      </c>
      <c r="AE1349" s="255">
        <v>18038</v>
      </c>
      <c r="AF1349" s="251" t="str">
        <f t="shared" si="66"/>
        <v>5.</v>
      </c>
      <c r="AG1349" s="251" t="str">
        <f t="shared" si="66"/>
        <v>2.</v>
      </c>
      <c r="AH1349" s="251" t="str">
        <f t="shared" si="66"/>
        <v>3.</v>
      </c>
      <c r="AI1349" s="251" t="str">
        <f t="shared" si="65"/>
        <v>1.</v>
      </c>
      <c r="AJ1349" s="251" t="str">
        <f t="shared" si="65"/>
        <v>5.</v>
      </c>
      <c r="AK1349" s="251" t="str">
        <f t="shared" si="65"/>
        <v>1.</v>
      </c>
      <c r="AL1349" s="251" t="str">
        <f t="shared" si="65"/>
        <v>2.</v>
      </c>
      <c r="AM1349" s="251" t="str">
        <f t="shared" si="67"/>
        <v>2.3.1.5.1.2.</v>
      </c>
    </row>
    <row r="1350" spans="1:39">
      <c r="A1350" s="251">
        <v>2022</v>
      </c>
      <c r="B1350" s="251" t="s">
        <v>533</v>
      </c>
      <c r="C1350" s="251" t="s">
        <v>534</v>
      </c>
      <c r="D1350" s="251" t="s">
        <v>535</v>
      </c>
      <c r="E1350" s="251" t="s">
        <v>536</v>
      </c>
      <c r="F1350" s="251" t="s">
        <v>491</v>
      </c>
      <c r="G1350" s="251" t="s">
        <v>537</v>
      </c>
      <c r="H1350" s="251" t="s">
        <v>538</v>
      </c>
      <c r="I1350" s="251" t="s">
        <v>739</v>
      </c>
      <c r="J1350" s="251" t="s">
        <v>540</v>
      </c>
      <c r="K1350" s="251" t="s">
        <v>740</v>
      </c>
      <c r="L1350" s="251" t="s">
        <v>542</v>
      </c>
      <c r="M1350" s="251" t="s">
        <v>543</v>
      </c>
      <c r="N1350" s="251" t="s">
        <v>544</v>
      </c>
      <c r="O1350" s="251" t="s">
        <v>792</v>
      </c>
      <c r="P1350" s="251" t="s">
        <v>741</v>
      </c>
      <c r="Q1350" s="251" t="s">
        <v>709</v>
      </c>
      <c r="R1350" s="251">
        <v>1</v>
      </c>
      <c r="S1350" s="251" t="s">
        <v>697</v>
      </c>
      <c r="T1350" s="251" t="s">
        <v>793</v>
      </c>
      <c r="U1350" s="251" t="s">
        <v>645</v>
      </c>
      <c r="V1350" s="251" t="s">
        <v>38</v>
      </c>
      <c r="W1350" s="251" t="s">
        <v>550</v>
      </c>
      <c r="X1350" s="251" t="s">
        <v>551</v>
      </c>
      <c r="Y1350" s="251" t="s">
        <v>552</v>
      </c>
      <c r="Z1350" s="251" t="s">
        <v>564</v>
      </c>
      <c r="AA1350" s="251" t="s">
        <v>587</v>
      </c>
      <c r="AB1350" s="251" t="s">
        <v>624</v>
      </c>
      <c r="AC1350" s="251" t="s">
        <v>746</v>
      </c>
      <c r="AD1350" s="251" t="s">
        <v>747</v>
      </c>
      <c r="AE1350" s="255">
        <v>7387</v>
      </c>
      <c r="AF1350" s="251" t="str">
        <f t="shared" si="66"/>
        <v>5.</v>
      </c>
      <c r="AG1350" s="251" t="str">
        <f t="shared" si="66"/>
        <v>2.</v>
      </c>
      <c r="AH1350" s="251" t="str">
        <f t="shared" si="66"/>
        <v>3.</v>
      </c>
      <c r="AI1350" s="251" t="str">
        <f t="shared" si="65"/>
        <v>1.</v>
      </c>
      <c r="AJ1350" s="251" t="str">
        <f t="shared" si="65"/>
        <v>5.</v>
      </c>
      <c r="AK1350" s="251" t="str">
        <f t="shared" si="65"/>
        <v>3.</v>
      </c>
      <c r="AL1350" s="251" t="str">
        <f t="shared" si="65"/>
        <v>1.</v>
      </c>
      <c r="AM1350" s="251" t="str">
        <f t="shared" si="67"/>
        <v>2.3.1.5.3.1.</v>
      </c>
    </row>
    <row r="1351" spans="1:39">
      <c r="A1351" s="251">
        <v>2022</v>
      </c>
      <c r="B1351" s="251" t="s">
        <v>533</v>
      </c>
      <c r="C1351" s="251" t="s">
        <v>534</v>
      </c>
      <c r="D1351" s="251" t="s">
        <v>535</v>
      </c>
      <c r="E1351" s="251" t="s">
        <v>536</v>
      </c>
      <c r="F1351" s="251" t="s">
        <v>491</v>
      </c>
      <c r="G1351" s="251" t="s">
        <v>537</v>
      </c>
      <c r="H1351" s="251" t="s">
        <v>538</v>
      </c>
      <c r="I1351" s="251" t="s">
        <v>739</v>
      </c>
      <c r="J1351" s="251" t="s">
        <v>540</v>
      </c>
      <c r="K1351" s="251" t="s">
        <v>740</v>
      </c>
      <c r="L1351" s="251" t="s">
        <v>542</v>
      </c>
      <c r="M1351" s="251" t="s">
        <v>543</v>
      </c>
      <c r="N1351" s="251" t="s">
        <v>544</v>
      </c>
      <c r="O1351" s="251" t="s">
        <v>792</v>
      </c>
      <c r="P1351" s="251" t="s">
        <v>741</v>
      </c>
      <c r="Q1351" s="251" t="s">
        <v>709</v>
      </c>
      <c r="R1351" s="251">
        <v>1</v>
      </c>
      <c r="S1351" s="251" t="s">
        <v>697</v>
      </c>
      <c r="T1351" s="251" t="s">
        <v>793</v>
      </c>
      <c r="U1351" s="251" t="s">
        <v>645</v>
      </c>
      <c r="V1351" s="251" t="s">
        <v>38</v>
      </c>
      <c r="W1351" s="251" t="s">
        <v>550</v>
      </c>
      <c r="X1351" s="251" t="s">
        <v>551</v>
      </c>
      <c r="Y1351" s="251" t="s">
        <v>552</v>
      </c>
      <c r="Z1351" s="251" t="s">
        <v>564</v>
      </c>
      <c r="AA1351" s="251" t="s">
        <v>587</v>
      </c>
      <c r="AB1351" s="251" t="s">
        <v>624</v>
      </c>
      <c r="AC1351" s="251" t="s">
        <v>748</v>
      </c>
      <c r="AD1351" s="251" t="s">
        <v>748</v>
      </c>
      <c r="AE1351" s="255">
        <v>1688</v>
      </c>
      <c r="AF1351" s="251" t="str">
        <f t="shared" si="66"/>
        <v>5.</v>
      </c>
      <c r="AG1351" s="251" t="str">
        <f t="shared" si="66"/>
        <v>2.</v>
      </c>
      <c r="AH1351" s="251" t="str">
        <f t="shared" si="66"/>
        <v>3.</v>
      </c>
      <c r="AI1351" s="251" t="str">
        <f t="shared" si="65"/>
        <v>1.</v>
      </c>
      <c r="AJ1351" s="251" t="str">
        <f t="shared" si="65"/>
        <v>5.</v>
      </c>
      <c r="AK1351" s="251" t="str">
        <f t="shared" si="65"/>
        <v>99</v>
      </c>
      <c r="AL1351" s="251" t="str">
        <f t="shared" si="65"/>
        <v>99</v>
      </c>
      <c r="AM1351" s="251" t="str">
        <f t="shared" si="67"/>
        <v>2.3.1.5.9999</v>
      </c>
    </row>
    <row r="1352" spans="1:39">
      <c r="A1352" s="251">
        <v>2022</v>
      </c>
      <c r="B1352" s="251" t="s">
        <v>533</v>
      </c>
      <c r="C1352" s="251" t="s">
        <v>534</v>
      </c>
      <c r="D1352" s="251" t="s">
        <v>535</v>
      </c>
      <c r="E1352" s="251" t="s">
        <v>536</v>
      </c>
      <c r="F1352" s="251" t="s">
        <v>491</v>
      </c>
      <c r="G1352" s="251" t="s">
        <v>537</v>
      </c>
      <c r="H1352" s="251" t="s">
        <v>538</v>
      </c>
      <c r="I1352" s="251" t="s">
        <v>739</v>
      </c>
      <c r="J1352" s="251" t="s">
        <v>540</v>
      </c>
      <c r="K1352" s="251" t="s">
        <v>740</v>
      </c>
      <c r="L1352" s="251" t="s">
        <v>542</v>
      </c>
      <c r="M1352" s="251" t="s">
        <v>543</v>
      </c>
      <c r="N1352" s="251" t="s">
        <v>544</v>
      </c>
      <c r="O1352" s="251" t="s">
        <v>792</v>
      </c>
      <c r="P1352" s="251" t="s">
        <v>741</v>
      </c>
      <c r="Q1352" s="251" t="s">
        <v>709</v>
      </c>
      <c r="R1352" s="251">
        <v>1</v>
      </c>
      <c r="S1352" s="251" t="s">
        <v>697</v>
      </c>
      <c r="T1352" s="251" t="s">
        <v>793</v>
      </c>
      <c r="U1352" s="251" t="s">
        <v>645</v>
      </c>
      <c r="V1352" s="251" t="s">
        <v>38</v>
      </c>
      <c r="W1352" s="251" t="s">
        <v>550</v>
      </c>
      <c r="X1352" s="251" t="s">
        <v>551</v>
      </c>
      <c r="Y1352" s="251" t="s">
        <v>552</v>
      </c>
      <c r="Z1352" s="251" t="s">
        <v>564</v>
      </c>
      <c r="AA1352" s="251" t="s">
        <v>587</v>
      </c>
      <c r="AB1352" s="251" t="s">
        <v>723</v>
      </c>
      <c r="AC1352" s="251" t="s">
        <v>626</v>
      </c>
      <c r="AD1352" s="251" t="s">
        <v>749</v>
      </c>
      <c r="AE1352" s="255">
        <v>780</v>
      </c>
      <c r="AF1352" s="251" t="str">
        <f t="shared" si="66"/>
        <v>5.</v>
      </c>
      <c r="AG1352" s="251" t="str">
        <f t="shared" si="66"/>
        <v>2.</v>
      </c>
      <c r="AH1352" s="251" t="str">
        <f t="shared" si="66"/>
        <v>3.</v>
      </c>
      <c r="AI1352" s="251" t="str">
        <f t="shared" si="65"/>
        <v>1.</v>
      </c>
      <c r="AJ1352" s="251" t="str">
        <f t="shared" si="65"/>
        <v>6.</v>
      </c>
      <c r="AK1352" s="251" t="str">
        <f t="shared" si="65"/>
        <v>1.</v>
      </c>
      <c r="AL1352" s="251" t="str">
        <f t="shared" si="65"/>
        <v>4.</v>
      </c>
      <c r="AM1352" s="251" t="str">
        <f t="shared" si="67"/>
        <v>2.3.1.6.1.4.</v>
      </c>
    </row>
    <row r="1353" spans="1:39">
      <c r="A1353" s="251">
        <v>2022</v>
      </c>
      <c r="B1353" s="251" t="s">
        <v>533</v>
      </c>
      <c r="C1353" s="251" t="s">
        <v>534</v>
      </c>
      <c r="D1353" s="251" t="s">
        <v>535</v>
      </c>
      <c r="E1353" s="251" t="s">
        <v>536</v>
      </c>
      <c r="F1353" s="251" t="s">
        <v>491</v>
      </c>
      <c r="G1353" s="251" t="s">
        <v>537</v>
      </c>
      <c r="H1353" s="251" t="s">
        <v>538</v>
      </c>
      <c r="I1353" s="251" t="s">
        <v>739</v>
      </c>
      <c r="J1353" s="251" t="s">
        <v>540</v>
      </c>
      <c r="K1353" s="251" t="s">
        <v>740</v>
      </c>
      <c r="L1353" s="251" t="s">
        <v>542</v>
      </c>
      <c r="M1353" s="251" t="s">
        <v>543</v>
      </c>
      <c r="N1353" s="251" t="s">
        <v>544</v>
      </c>
      <c r="O1353" s="251" t="s">
        <v>792</v>
      </c>
      <c r="P1353" s="251" t="s">
        <v>741</v>
      </c>
      <c r="Q1353" s="251" t="s">
        <v>709</v>
      </c>
      <c r="R1353" s="251">
        <v>1</v>
      </c>
      <c r="S1353" s="251" t="s">
        <v>697</v>
      </c>
      <c r="T1353" s="251" t="s">
        <v>793</v>
      </c>
      <c r="U1353" s="251" t="s">
        <v>645</v>
      </c>
      <c r="V1353" s="251" t="s">
        <v>38</v>
      </c>
      <c r="W1353" s="251" t="s">
        <v>550</v>
      </c>
      <c r="X1353" s="251" t="s">
        <v>551</v>
      </c>
      <c r="Y1353" s="251" t="s">
        <v>552</v>
      </c>
      <c r="Z1353" s="251" t="s">
        <v>564</v>
      </c>
      <c r="AA1353" s="251" t="s">
        <v>587</v>
      </c>
      <c r="AB1353" s="251" t="s">
        <v>648</v>
      </c>
      <c r="AC1353" s="251" t="s">
        <v>649</v>
      </c>
      <c r="AD1353" s="251" t="s">
        <v>650</v>
      </c>
      <c r="AE1353" s="255">
        <v>7080</v>
      </c>
      <c r="AF1353" s="251" t="str">
        <f t="shared" si="66"/>
        <v>5.</v>
      </c>
      <c r="AG1353" s="251" t="str">
        <f t="shared" si="66"/>
        <v>2.</v>
      </c>
      <c r="AH1353" s="251" t="str">
        <f t="shared" si="66"/>
        <v>3.</v>
      </c>
      <c r="AI1353" s="251" t="str">
        <f t="shared" si="65"/>
        <v>1.</v>
      </c>
      <c r="AJ1353" s="251" t="str">
        <f t="shared" si="65"/>
        <v>8.</v>
      </c>
      <c r="AK1353" s="251" t="str">
        <f t="shared" si="65"/>
        <v>2.</v>
      </c>
      <c r="AL1353" s="251" t="str">
        <f t="shared" si="65"/>
        <v>1.</v>
      </c>
      <c r="AM1353" s="251" t="str">
        <f t="shared" si="67"/>
        <v>2.3.1.8.2.1.</v>
      </c>
    </row>
    <row r="1354" spans="1:39">
      <c r="A1354" s="251">
        <v>2022</v>
      </c>
      <c r="B1354" s="251" t="s">
        <v>533</v>
      </c>
      <c r="C1354" s="251" t="s">
        <v>534</v>
      </c>
      <c r="D1354" s="251" t="s">
        <v>535</v>
      </c>
      <c r="E1354" s="251" t="s">
        <v>536</v>
      </c>
      <c r="F1354" s="251" t="s">
        <v>491</v>
      </c>
      <c r="G1354" s="251" t="s">
        <v>537</v>
      </c>
      <c r="H1354" s="251" t="s">
        <v>538</v>
      </c>
      <c r="I1354" s="251" t="s">
        <v>739</v>
      </c>
      <c r="J1354" s="251" t="s">
        <v>540</v>
      </c>
      <c r="K1354" s="251" t="s">
        <v>740</v>
      </c>
      <c r="L1354" s="251" t="s">
        <v>542</v>
      </c>
      <c r="M1354" s="251" t="s">
        <v>543</v>
      </c>
      <c r="N1354" s="251" t="s">
        <v>544</v>
      </c>
      <c r="O1354" s="251" t="s">
        <v>792</v>
      </c>
      <c r="P1354" s="251" t="s">
        <v>741</v>
      </c>
      <c r="Q1354" s="251" t="s">
        <v>709</v>
      </c>
      <c r="R1354" s="251">
        <v>1</v>
      </c>
      <c r="S1354" s="251" t="s">
        <v>697</v>
      </c>
      <c r="T1354" s="251" t="s">
        <v>793</v>
      </c>
      <c r="U1354" s="251" t="s">
        <v>645</v>
      </c>
      <c r="V1354" s="251" t="s">
        <v>38</v>
      </c>
      <c r="W1354" s="251" t="s">
        <v>550</v>
      </c>
      <c r="X1354" s="251" t="s">
        <v>551</v>
      </c>
      <c r="Y1354" s="251" t="s">
        <v>552</v>
      </c>
      <c r="Z1354" s="251" t="s">
        <v>564</v>
      </c>
      <c r="AA1354" s="251" t="s">
        <v>587</v>
      </c>
      <c r="AB1354" s="251" t="s">
        <v>591</v>
      </c>
      <c r="AC1354" s="251" t="s">
        <v>592</v>
      </c>
      <c r="AD1354" s="251" t="s">
        <v>593</v>
      </c>
      <c r="AE1354" s="255">
        <v>1927</v>
      </c>
      <c r="AF1354" s="251" t="str">
        <f t="shared" si="66"/>
        <v>5.</v>
      </c>
      <c r="AG1354" s="251" t="str">
        <f t="shared" si="66"/>
        <v>2.</v>
      </c>
      <c r="AH1354" s="251" t="str">
        <f t="shared" si="66"/>
        <v>3.</v>
      </c>
      <c r="AI1354" s="251" t="str">
        <f t="shared" si="65"/>
        <v>1.</v>
      </c>
      <c r="AJ1354" s="251" t="str">
        <f t="shared" si="65"/>
        <v>99</v>
      </c>
      <c r="AK1354" s="251" t="str">
        <f t="shared" si="65"/>
        <v>1.</v>
      </c>
      <c r="AL1354" s="251" t="str">
        <f t="shared" si="65"/>
        <v>3.</v>
      </c>
      <c r="AM1354" s="251" t="str">
        <f t="shared" si="67"/>
        <v>2.3.1.991.3.</v>
      </c>
    </row>
    <row r="1355" spans="1:39">
      <c r="A1355" s="251">
        <v>2022</v>
      </c>
      <c r="B1355" s="251" t="s">
        <v>533</v>
      </c>
      <c r="C1355" s="251" t="s">
        <v>534</v>
      </c>
      <c r="D1355" s="251" t="s">
        <v>535</v>
      </c>
      <c r="E1355" s="251" t="s">
        <v>536</v>
      </c>
      <c r="F1355" s="251" t="s">
        <v>491</v>
      </c>
      <c r="G1355" s="251" t="s">
        <v>537</v>
      </c>
      <c r="H1355" s="251" t="s">
        <v>538</v>
      </c>
      <c r="I1355" s="251" t="s">
        <v>739</v>
      </c>
      <c r="J1355" s="251" t="s">
        <v>540</v>
      </c>
      <c r="K1355" s="251" t="s">
        <v>740</v>
      </c>
      <c r="L1355" s="251" t="s">
        <v>542</v>
      </c>
      <c r="M1355" s="251" t="s">
        <v>543</v>
      </c>
      <c r="N1355" s="251" t="s">
        <v>544</v>
      </c>
      <c r="O1355" s="251" t="s">
        <v>792</v>
      </c>
      <c r="P1355" s="251" t="s">
        <v>741</v>
      </c>
      <c r="Q1355" s="251" t="s">
        <v>709</v>
      </c>
      <c r="R1355" s="251">
        <v>1</v>
      </c>
      <c r="S1355" s="251" t="s">
        <v>697</v>
      </c>
      <c r="T1355" s="251" t="s">
        <v>793</v>
      </c>
      <c r="U1355" s="251" t="s">
        <v>645</v>
      </c>
      <c r="V1355" s="251" t="s">
        <v>38</v>
      </c>
      <c r="W1355" s="251" t="s">
        <v>550</v>
      </c>
      <c r="X1355" s="251" t="s">
        <v>551</v>
      </c>
      <c r="Y1355" s="251" t="s">
        <v>552</v>
      </c>
      <c r="Z1355" s="251" t="s">
        <v>564</v>
      </c>
      <c r="AA1355" s="251" t="s">
        <v>587</v>
      </c>
      <c r="AB1355" s="251" t="s">
        <v>591</v>
      </c>
      <c r="AC1355" s="251" t="s">
        <v>592</v>
      </c>
      <c r="AD1355" s="251" t="s">
        <v>628</v>
      </c>
      <c r="AE1355" s="255">
        <v>840</v>
      </c>
      <c r="AF1355" s="251" t="str">
        <f t="shared" si="66"/>
        <v>5.</v>
      </c>
      <c r="AG1355" s="251" t="str">
        <f t="shared" si="66"/>
        <v>2.</v>
      </c>
      <c r="AH1355" s="251" t="str">
        <f t="shared" si="66"/>
        <v>3.</v>
      </c>
      <c r="AI1355" s="251" t="str">
        <f t="shared" si="65"/>
        <v>1.</v>
      </c>
      <c r="AJ1355" s="251" t="str">
        <f t="shared" si="65"/>
        <v>99</v>
      </c>
      <c r="AK1355" s="251" t="str">
        <f t="shared" si="65"/>
        <v>1.</v>
      </c>
      <c r="AL1355" s="251" t="str">
        <f t="shared" si="65"/>
        <v>99</v>
      </c>
      <c r="AM1355" s="251" t="str">
        <f t="shared" si="67"/>
        <v>2.3.1.991.99</v>
      </c>
    </row>
    <row r="1356" spans="1:39">
      <c r="A1356" s="251">
        <v>2022</v>
      </c>
      <c r="B1356" s="251" t="s">
        <v>533</v>
      </c>
      <c r="C1356" s="251" t="s">
        <v>534</v>
      </c>
      <c r="D1356" s="251" t="s">
        <v>535</v>
      </c>
      <c r="E1356" s="251" t="s">
        <v>536</v>
      </c>
      <c r="F1356" s="251" t="s">
        <v>491</v>
      </c>
      <c r="G1356" s="251" t="s">
        <v>537</v>
      </c>
      <c r="H1356" s="251" t="s">
        <v>538</v>
      </c>
      <c r="I1356" s="251" t="s">
        <v>739</v>
      </c>
      <c r="J1356" s="251" t="s">
        <v>540</v>
      </c>
      <c r="K1356" s="251" t="s">
        <v>740</v>
      </c>
      <c r="L1356" s="251" t="s">
        <v>542</v>
      </c>
      <c r="M1356" s="251" t="s">
        <v>543</v>
      </c>
      <c r="N1356" s="251" t="s">
        <v>544</v>
      </c>
      <c r="O1356" s="251" t="s">
        <v>792</v>
      </c>
      <c r="P1356" s="251" t="s">
        <v>741</v>
      </c>
      <c r="Q1356" s="251" t="s">
        <v>709</v>
      </c>
      <c r="R1356" s="251">
        <v>1</v>
      </c>
      <c r="S1356" s="251" t="s">
        <v>697</v>
      </c>
      <c r="T1356" s="251" t="s">
        <v>793</v>
      </c>
      <c r="U1356" s="251" t="s">
        <v>645</v>
      </c>
      <c r="V1356" s="251" t="s">
        <v>38</v>
      </c>
      <c r="W1356" s="251" t="s">
        <v>550</v>
      </c>
      <c r="X1356" s="251" t="s">
        <v>551</v>
      </c>
      <c r="Y1356" s="251" t="s">
        <v>552</v>
      </c>
      <c r="Z1356" s="251" t="s">
        <v>564</v>
      </c>
      <c r="AA1356" s="251" t="s">
        <v>565</v>
      </c>
      <c r="AB1356" s="251" t="s">
        <v>594</v>
      </c>
      <c r="AC1356" s="251" t="s">
        <v>595</v>
      </c>
      <c r="AD1356" s="251" t="s">
        <v>642</v>
      </c>
      <c r="AE1356" s="255">
        <v>600</v>
      </c>
      <c r="AF1356" s="251" t="str">
        <f t="shared" si="66"/>
        <v>5.</v>
      </c>
      <c r="AG1356" s="251" t="str">
        <f t="shared" si="66"/>
        <v>2.</v>
      </c>
      <c r="AH1356" s="251" t="str">
        <f t="shared" si="66"/>
        <v>3.</v>
      </c>
      <c r="AI1356" s="251" t="str">
        <f t="shared" si="65"/>
        <v>2.</v>
      </c>
      <c r="AJ1356" s="251" t="str">
        <f t="shared" si="65"/>
        <v>1.</v>
      </c>
      <c r="AK1356" s="251" t="str">
        <f t="shared" si="65"/>
        <v>2.</v>
      </c>
      <c r="AL1356" s="251" t="str">
        <f t="shared" si="65"/>
        <v>1.</v>
      </c>
      <c r="AM1356" s="251" t="str">
        <f t="shared" si="67"/>
        <v>2.3.2.1.2.1.</v>
      </c>
    </row>
    <row r="1357" spans="1:39">
      <c r="A1357" s="251">
        <v>2022</v>
      </c>
      <c r="B1357" s="251" t="s">
        <v>533</v>
      </c>
      <c r="C1357" s="251" t="s">
        <v>534</v>
      </c>
      <c r="D1357" s="251" t="s">
        <v>535</v>
      </c>
      <c r="E1357" s="251" t="s">
        <v>536</v>
      </c>
      <c r="F1357" s="251" t="s">
        <v>491</v>
      </c>
      <c r="G1357" s="251" t="s">
        <v>537</v>
      </c>
      <c r="H1357" s="251" t="s">
        <v>538</v>
      </c>
      <c r="I1357" s="251" t="s">
        <v>739</v>
      </c>
      <c r="J1357" s="251" t="s">
        <v>540</v>
      </c>
      <c r="K1357" s="251" t="s">
        <v>740</v>
      </c>
      <c r="L1357" s="251" t="s">
        <v>542</v>
      </c>
      <c r="M1357" s="251" t="s">
        <v>543</v>
      </c>
      <c r="N1357" s="251" t="s">
        <v>544</v>
      </c>
      <c r="O1357" s="251" t="s">
        <v>792</v>
      </c>
      <c r="P1357" s="251" t="s">
        <v>741</v>
      </c>
      <c r="Q1357" s="251" t="s">
        <v>709</v>
      </c>
      <c r="R1357" s="251">
        <v>1</v>
      </c>
      <c r="S1357" s="251" t="s">
        <v>697</v>
      </c>
      <c r="T1357" s="251" t="s">
        <v>793</v>
      </c>
      <c r="U1357" s="251" t="s">
        <v>645</v>
      </c>
      <c r="V1357" s="251" t="s">
        <v>38</v>
      </c>
      <c r="W1357" s="251" t="s">
        <v>550</v>
      </c>
      <c r="X1357" s="251" t="s">
        <v>551</v>
      </c>
      <c r="Y1357" s="251" t="s">
        <v>552</v>
      </c>
      <c r="Z1357" s="251" t="s">
        <v>564</v>
      </c>
      <c r="AA1357" s="251" t="s">
        <v>565</v>
      </c>
      <c r="AB1357" s="251" t="s">
        <v>594</v>
      </c>
      <c r="AC1357" s="251" t="s">
        <v>595</v>
      </c>
      <c r="AD1357" s="251" t="s">
        <v>643</v>
      </c>
      <c r="AE1357" s="255">
        <v>2400</v>
      </c>
      <c r="AF1357" s="251" t="str">
        <f t="shared" si="66"/>
        <v>5.</v>
      </c>
      <c r="AG1357" s="251" t="str">
        <f t="shared" si="66"/>
        <v>2.</v>
      </c>
      <c r="AH1357" s="251" t="str">
        <f t="shared" si="66"/>
        <v>3.</v>
      </c>
      <c r="AI1357" s="251" t="str">
        <f t="shared" si="65"/>
        <v>2.</v>
      </c>
      <c r="AJ1357" s="251" t="str">
        <f t="shared" si="65"/>
        <v>1.</v>
      </c>
      <c r="AK1357" s="251" t="str">
        <f t="shared" si="65"/>
        <v>2.</v>
      </c>
      <c r="AL1357" s="251" t="str">
        <f t="shared" si="65"/>
        <v>2.</v>
      </c>
      <c r="AM1357" s="251" t="str">
        <f t="shared" si="67"/>
        <v>2.3.2.1.2.2.</v>
      </c>
    </row>
    <row r="1358" spans="1:39">
      <c r="A1358" s="251">
        <v>2022</v>
      </c>
      <c r="B1358" s="251" t="s">
        <v>533</v>
      </c>
      <c r="C1358" s="251" t="s">
        <v>534</v>
      </c>
      <c r="D1358" s="251" t="s">
        <v>535</v>
      </c>
      <c r="E1358" s="251" t="s">
        <v>536</v>
      </c>
      <c r="F1358" s="251" t="s">
        <v>491</v>
      </c>
      <c r="G1358" s="251" t="s">
        <v>537</v>
      </c>
      <c r="H1358" s="251" t="s">
        <v>538</v>
      </c>
      <c r="I1358" s="251" t="s">
        <v>739</v>
      </c>
      <c r="J1358" s="251" t="s">
        <v>540</v>
      </c>
      <c r="K1358" s="251" t="s">
        <v>740</v>
      </c>
      <c r="L1358" s="251" t="s">
        <v>542</v>
      </c>
      <c r="M1358" s="251" t="s">
        <v>543</v>
      </c>
      <c r="N1358" s="251" t="s">
        <v>544</v>
      </c>
      <c r="O1358" s="251" t="s">
        <v>792</v>
      </c>
      <c r="P1358" s="251" t="s">
        <v>741</v>
      </c>
      <c r="Q1358" s="251" t="s">
        <v>709</v>
      </c>
      <c r="R1358" s="251">
        <v>1</v>
      </c>
      <c r="S1358" s="251" t="s">
        <v>697</v>
      </c>
      <c r="T1358" s="251" t="s">
        <v>793</v>
      </c>
      <c r="U1358" s="251" t="s">
        <v>645</v>
      </c>
      <c r="V1358" s="251" t="s">
        <v>38</v>
      </c>
      <c r="W1358" s="251" t="s">
        <v>550</v>
      </c>
      <c r="X1358" s="251" t="s">
        <v>551</v>
      </c>
      <c r="Y1358" s="251" t="s">
        <v>552</v>
      </c>
      <c r="Z1358" s="251" t="s">
        <v>564</v>
      </c>
      <c r="AA1358" s="251" t="s">
        <v>565</v>
      </c>
      <c r="AB1358" s="251" t="s">
        <v>594</v>
      </c>
      <c r="AC1358" s="251" t="s">
        <v>595</v>
      </c>
      <c r="AD1358" s="251" t="s">
        <v>596</v>
      </c>
      <c r="AE1358" s="255">
        <v>4608</v>
      </c>
      <c r="AF1358" s="251" t="str">
        <f t="shared" si="66"/>
        <v>5.</v>
      </c>
      <c r="AG1358" s="251" t="str">
        <f t="shared" si="66"/>
        <v>2.</v>
      </c>
      <c r="AH1358" s="251" t="str">
        <f t="shared" si="66"/>
        <v>3.</v>
      </c>
      <c r="AI1358" s="251" t="str">
        <f t="shared" si="65"/>
        <v>2.</v>
      </c>
      <c r="AJ1358" s="251" t="str">
        <f t="shared" si="65"/>
        <v>1.</v>
      </c>
      <c r="AK1358" s="251" t="str">
        <f t="shared" si="65"/>
        <v>2.</v>
      </c>
      <c r="AL1358" s="251" t="str">
        <f t="shared" si="65"/>
        <v>99</v>
      </c>
      <c r="AM1358" s="251" t="str">
        <f t="shared" si="67"/>
        <v>2.3.2.1.2.99</v>
      </c>
    </row>
    <row r="1359" spans="1:39">
      <c r="A1359" s="251">
        <v>2022</v>
      </c>
      <c r="B1359" s="251" t="s">
        <v>533</v>
      </c>
      <c r="C1359" s="251" t="s">
        <v>534</v>
      </c>
      <c r="D1359" s="251" t="s">
        <v>535</v>
      </c>
      <c r="E1359" s="251" t="s">
        <v>536</v>
      </c>
      <c r="F1359" s="251" t="s">
        <v>491</v>
      </c>
      <c r="G1359" s="251" t="s">
        <v>537</v>
      </c>
      <c r="H1359" s="251" t="s">
        <v>538</v>
      </c>
      <c r="I1359" s="251" t="s">
        <v>739</v>
      </c>
      <c r="J1359" s="251" t="s">
        <v>540</v>
      </c>
      <c r="K1359" s="251" t="s">
        <v>740</v>
      </c>
      <c r="L1359" s="251" t="s">
        <v>542</v>
      </c>
      <c r="M1359" s="251" t="s">
        <v>543</v>
      </c>
      <c r="N1359" s="251" t="s">
        <v>544</v>
      </c>
      <c r="O1359" s="251" t="s">
        <v>792</v>
      </c>
      <c r="P1359" s="251" t="s">
        <v>741</v>
      </c>
      <c r="Q1359" s="251" t="s">
        <v>709</v>
      </c>
      <c r="R1359" s="251">
        <v>1</v>
      </c>
      <c r="S1359" s="251" t="s">
        <v>697</v>
      </c>
      <c r="T1359" s="251" t="s">
        <v>793</v>
      </c>
      <c r="U1359" s="251" t="s">
        <v>645</v>
      </c>
      <c r="V1359" s="251" t="s">
        <v>38</v>
      </c>
      <c r="W1359" s="251" t="s">
        <v>550</v>
      </c>
      <c r="X1359" s="251" t="s">
        <v>551</v>
      </c>
      <c r="Y1359" s="251" t="s">
        <v>552</v>
      </c>
      <c r="Z1359" s="251" t="s">
        <v>564</v>
      </c>
      <c r="AA1359" s="251" t="s">
        <v>565</v>
      </c>
      <c r="AB1359" s="251" t="s">
        <v>566</v>
      </c>
      <c r="AC1359" s="251" t="s">
        <v>567</v>
      </c>
      <c r="AD1359" s="251" t="s">
        <v>568</v>
      </c>
      <c r="AE1359" s="255">
        <v>34560</v>
      </c>
      <c r="AF1359" s="251" t="str">
        <f t="shared" si="66"/>
        <v>5.</v>
      </c>
      <c r="AG1359" s="251" t="str">
        <f t="shared" si="66"/>
        <v>2.</v>
      </c>
      <c r="AH1359" s="251" t="str">
        <f t="shared" si="66"/>
        <v>3.</v>
      </c>
      <c r="AI1359" s="251" t="str">
        <f t="shared" si="65"/>
        <v>2.</v>
      </c>
      <c r="AJ1359" s="251" t="str">
        <f t="shared" si="65"/>
        <v>2.</v>
      </c>
      <c r="AK1359" s="251" t="str">
        <f t="shared" si="65"/>
        <v>3.</v>
      </c>
      <c r="AL1359" s="251" t="str">
        <f t="shared" si="65"/>
        <v>1.</v>
      </c>
      <c r="AM1359" s="251" t="str">
        <f t="shared" si="67"/>
        <v>2.3.2.2.3.1.</v>
      </c>
    </row>
    <row r="1360" spans="1:39">
      <c r="A1360" s="251">
        <v>2022</v>
      </c>
      <c r="B1360" s="251" t="s">
        <v>533</v>
      </c>
      <c r="C1360" s="251" t="s">
        <v>534</v>
      </c>
      <c r="D1360" s="251" t="s">
        <v>535</v>
      </c>
      <c r="E1360" s="251" t="s">
        <v>536</v>
      </c>
      <c r="F1360" s="251" t="s">
        <v>491</v>
      </c>
      <c r="G1360" s="251" t="s">
        <v>537</v>
      </c>
      <c r="H1360" s="251" t="s">
        <v>538</v>
      </c>
      <c r="I1360" s="251" t="s">
        <v>739</v>
      </c>
      <c r="J1360" s="251" t="s">
        <v>540</v>
      </c>
      <c r="K1360" s="251" t="s">
        <v>740</v>
      </c>
      <c r="L1360" s="251" t="s">
        <v>542</v>
      </c>
      <c r="M1360" s="251" t="s">
        <v>543</v>
      </c>
      <c r="N1360" s="251" t="s">
        <v>544</v>
      </c>
      <c r="O1360" s="251" t="s">
        <v>792</v>
      </c>
      <c r="P1360" s="251" t="s">
        <v>741</v>
      </c>
      <c r="Q1360" s="251" t="s">
        <v>709</v>
      </c>
      <c r="R1360" s="251">
        <v>1</v>
      </c>
      <c r="S1360" s="251" t="s">
        <v>697</v>
      </c>
      <c r="T1360" s="251" t="s">
        <v>793</v>
      </c>
      <c r="U1360" s="251" t="s">
        <v>645</v>
      </c>
      <c r="V1360" s="251" t="s">
        <v>38</v>
      </c>
      <c r="W1360" s="251" t="s">
        <v>550</v>
      </c>
      <c r="X1360" s="251" t="s">
        <v>551</v>
      </c>
      <c r="Y1360" s="251" t="s">
        <v>552</v>
      </c>
      <c r="Z1360" s="251" t="s">
        <v>564</v>
      </c>
      <c r="AA1360" s="251" t="s">
        <v>565</v>
      </c>
      <c r="AB1360" s="251" t="s">
        <v>604</v>
      </c>
      <c r="AC1360" s="251" t="s">
        <v>750</v>
      </c>
      <c r="AD1360" s="251" t="s">
        <v>751</v>
      </c>
      <c r="AE1360" s="255">
        <v>3200</v>
      </c>
      <c r="AF1360" s="251" t="str">
        <f t="shared" si="66"/>
        <v>5.</v>
      </c>
      <c r="AG1360" s="251" t="str">
        <f t="shared" si="66"/>
        <v>2.</v>
      </c>
      <c r="AH1360" s="251" t="str">
        <f t="shared" si="66"/>
        <v>3.</v>
      </c>
      <c r="AI1360" s="251" t="str">
        <f t="shared" si="65"/>
        <v>2.</v>
      </c>
      <c r="AJ1360" s="251" t="str">
        <f t="shared" si="65"/>
        <v>4.</v>
      </c>
      <c r="AK1360" s="251" t="str">
        <f t="shared" si="65"/>
        <v>2.</v>
      </c>
      <c r="AL1360" s="251" t="str">
        <f t="shared" si="65"/>
        <v>1.</v>
      </c>
      <c r="AM1360" s="251" t="str">
        <f t="shared" si="67"/>
        <v>2.3.2.4.2.1.</v>
      </c>
    </row>
    <row r="1361" spans="1:39">
      <c r="A1361" s="251">
        <v>2022</v>
      </c>
      <c r="B1361" s="251" t="s">
        <v>533</v>
      </c>
      <c r="C1361" s="251" t="s">
        <v>534</v>
      </c>
      <c r="D1361" s="251" t="s">
        <v>535</v>
      </c>
      <c r="E1361" s="251" t="s">
        <v>536</v>
      </c>
      <c r="F1361" s="251" t="s">
        <v>491</v>
      </c>
      <c r="G1361" s="251" t="s">
        <v>537</v>
      </c>
      <c r="H1361" s="251" t="s">
        <v>538</v>
      </c>
      <c r="I1361" s="251" t="s">
        <v>739</v>
      </c>
      <c r="J1361" s="251" t="s">
        <v>540</v>
      </c>
      <c r="K1361" s="251" t="s">
        <v>740</v>
      </c>
      <c r="L1361" s="251" t="s">
        <v>542</v>
      </c>
      <c r="M1361" s="251" t="s">
        <v>543</v>
      </c>
      <c r="N1361" s="251" t="s">
        <v>544</v>
      </c>
      <c r="O1361" s="251" t="s">
        <v>792</v>
      </c>
      <c r="P1361" s="251" t="s">
        <v>741</v>
      </c>
      <c r="Q1361" s="251" t="s">
        <v>709</v>
      </c>
      <c r="R1361" s="251">
        <v>1</v>
      </c>
      <c r="S1361" s="251" t="s">
        <v>697</v>
      </c>
      <c r="T1361" s="251" t="s">
        <v>793</v>
      </c>
      <c r="U1361" s="251" t="s">
        <v>645</v>
      </c>
      <c r="V1361" s="251" t="s">
        <v>38</v>
      </c>
      <c r="W1361" s="251" t="s">
        <v>550</v>
      </c>
      <c r="X1361" s="251" t="s">
        <v>551</v>
      </c>
      <c r="Y1361" s="251" t="s">
        <v>552</v>
      </c>
      <c r="Z1361" s="251" t="s">
        <v>564</v>
      </c>
      <c r="AA1361" s="251" t="s">
        <v>565</v>
      </c>
      <c r="AB1361" s="251" t="s">
        <v>604</v>
      </c>
      <c r="AC1361" s="251" t="s">
        <v>752</v>
      </c>
      <c r="AD1361" s="251" t="s">
        <v>753</v>
      </c>
      <c r="AE1361" s="255">
        <v>2500</v>
      </c>
      <c r="AF1361" s="251" t="str">
        <f t="shared" si="66"/>
        <v>5.</v>
      </c>
      <c r="AG1361" s="251" t="str">
        <f t="shared" si="66"/>
        <v>2.</v>
      </c>
      <c r="AH1361" s="251" t="str">
        <f t="shared" si="66"/>
        <v>3.</v>
      </c>
      <c r="AI1361" s="251" t="str">
        <f t="shared" si="65"/>
        <v>2.</v>
      </c>
      <c r="AJ1361" s="251" t="str">
        <f t="shared" si="65"/>
        <v>4.</v>
      </c>
      <c r="AK1361" s="251" t="str">
        <f t="shared" si="65"/>
        <v>6.</v>
      </c>
      <c r="AL1361" s="251" t="str">
        <f t="shared" si="65"/>
        <v>1.</v>
      </c>
      <c r="AM1361" s="251" t="str">
        <f t="shared" si="67"/>
        <v>2.3.2.4.6.1.</v>
      </c>
    </row>
    <row r="1362" spans="1:39">
      <c r="A1362" s="251">
        <v>2022</v>
      </c>
      <c r="B1362" s="251" t="s">
        <v>533</v>
      </c>
      <c r="C1362" s="251" t="s">
        <v>534</v>
      </c>
      <c r="D1362" s="251" t="s">
        <v>535</v>
      </c>
      <c r="E1362" s="251" t="s">
        <v>536</v>
      </c>
      <c r="F1362" s="251" t="s">
        <v>491</v>
      </c>
      <c r="G1362" s="251" t="s">
        <v>537</v>
      </c>
      <c r="H1362" s="251" t="s">
        <v>538</v>
      </c>
      <c r="I1362" s="251" t="s">
        <v>739</v>
      </c>
      <c r="J1362" s="251" t="s">
        <v>540</v>
      </c>
      <c r="K1362" s="251" t="s">
        <v>740</v>
      </c>
      <c r="L1362" s="251" t="s">
        <v>542</v>
      </c>
      <c r="M1362" s="251" t="s">
        <v>543</v>
      </c>
      <c r="N1362" s="251" t="s">
        <v>544</v>
      </c>
      <c r="O1362" s="251" t="s">
        <v>792</v>
      </c>
      <c r="P1362" s="251" t="s">
        <v>741</v>
      </c>
      <c r="Q1362" s="251" t="s">
        <v>709</v>
      </c>
      <c r="R1362" s="251">
        <v>1</v>
      </c>
      <c r="S1362" s="251" t="s">
        <v>697</v>
      </c>
      <c r="T1362" s="251" t="s">
        <v>793</v>
      </c>
      <c r="U1362" s="251" t="s">
        <v>645</v>
      </c>
      <c r="V1362" s="251" t="s">
        <v>38</v>
      </c>
      <c r="W1362" s="251" t="s">
        <v>550</v>
      </c>
      <c r="X1362" s="251" t="s">
        <v>551</v>
      </c>
      <c r="Y1362" s="251" t="s">
        <v>552</v>
      </c>
      <c r="Z1362" s="251" t="s">
        <v>564</v>
      </c>
      <c r="AA1362" s="251" t="s">
        <v>565</v>
      </c>
      <c r="AB1362" s="251" t="s">
        <v>578</v>
      </c>
      <c r="AC1362" s="251" t="s">
        <v>579</v>
      </c>
      <c r="AD1362" s="251" t="s">
        <v>580</v>
      </c>
      <c r="AE1362" s="255">
        <v>20962</v>
      </c>
      <c r="AF1362" s="251" t="str">
        <f t="shared" si="66"/>
        <v>5.</v>
      </c>
      <c r="AG1362" s="251" t="str">
        <f t="shared" si="66"/>
        <v>2.</v>
      </c>
      <c r="AH1362" s="251" t="str">
        <f t="shared" si="66"/>
        <v>3.</v>
      </c>
      <c r="AI1362" s="251" t="str">
        <f t="shared" si="65"/>
        <v>2.</v>
      </c>
      <c r="AJ1362" s="251" t="str">
        <f t="shared" si="65"/>
        <v>7.</v>
      </c>
      <c r="AK1362" s="251" t="str">
        <f t="shared" si="65"/>
        <v>11</v>
      </c>
      <c r="AL1362" s="251" t="str">
        <f t="shared" si="65"/>
        <v>99</v>
      </c>
      <c r="AM1362" s="251" t="str">
        <f t="shared" si="67"/>
        <v>2.3.2.7.1199</v>
      </c>
    </row>
    <row r="1363" spans="1:39">
      <c r="A1363" s="251">
        <v>2022</v>
      </c>
      <c r="B1363" s="251" t="s">
        <v>533</v>
      </c>
      <c r="C1363" s="251" t="s">
        <v>534</v>
      </c>
      <c r="D1363" s="251" t="s">
        <v>535</v>
      </c>
      <c r="E1363" s="251" t="s">
        <v>536</v>
      </c>
      <c r="F1363" s="251" t="s">
        <v>491</v>
      </c>
      <c r="G1363" s="251" t="s">
        <v>537</v>
      </c>
      <c r="H1363" s="251" t="s">
        <v>538</v>
      </c>
      <c r="I1363" s="251" t="s">
        <v>739</v>
      </c>
      <c r="J1363" s="251" t="s">
        <v>540</v>
      </c>
      <c r="K1363" s="251" t="s">
        <v>740</v>
      </c>
      <c r="L1363" s="251" t="s">
        <v>542</v>
      </c>
      <c r="M1363" s="251" t="s">
        <v>543</v>
      </c>
      <c r="N1363" s="251" t="s">
        <v>544</v>
      </c>
      <c r="O1363" s="251" t="s">
        <v>794</v>
      </c>
      <c r="P1363" s="251" t="s">
        <v>741</v>
      </c>
      <c r="Q1363" s="251" t="s">
        <v>709</v>
      </c>
      <c r="R1363" s="251">
        <v>1</v>
      </c>
      <c r="S1363" s="251" t="s">
        <v>689</v>
      </c>
      <c r="T1363" s="251" t="s">
        <v>795</v>
      </c>
      <c r="U1363" s="251" t="s">
        <v>645</v>
      </c>
      <c r="V1363" s="251" t="s">
        <v>38</v>
      </c>
      <c r="W1363" s="251" t="s">
        <v>550</v>
      </c>
      <c r="X1363" s="251" t="s">
        <v>551</v>
      </c>
      <c r="Y1363" s="251" t="s">
        <v>552</v>
      </c>
      <c r="Z1363" s="251" t="s">
        <v>564</v>
      </c>
      <c r="AA1363" s="251" t="s">
        <v>587</v>
      </c>
      <c r="AB1363" s="251" t="s">
        <v>715</v>
      </c>
      <c r="AC1363" s="251" t="s">
        <v>716</v>
      </c>
      <c r="AD1363" s="251" t="s">
        <v>742</v>
      </c>
      <c r="AE1363" s="255">
        <v>2000</v>
      </c>
      <c r="AF1363" s="251" t="str">
        <f t="shared" si="66"/>
        <v>5.</v>
      </c>
      <c r="AG1363" s="251" t="str">
        <f t="shared" si="66"/>
        <v>2.</v>
      </c>
      <c r="AH1363" s="251" t="str">
        <f t="shared" si="66"/>
        <v>3.</v>
      </c>
      <c r="AI1363" s="251" t="str">
        <f t="shared" si="65"/>
        <v>1.</v>
      </c>
      <c r="AJ1363" s="251" t="str">
        <f t="shared" si="65"/>
        <v>11</v>
      </c>
      <c r="AK1363" s="251" t="str">
        <f t="shared" si="65"/>
        <v>1.</v>
      </c>
      <c r="AL1363" s="251" t="str">
        <f t="shared" si="65"/>
        <v>1.</v>
      </c>
      <c r="AM1363" s="251" t="str">
        <f t="shared" si="67"/>
        <v>2.3.1.111.1.</v>
      </c>
    </row>
    <row r="1364" spans="1:39">
      <c r="A1364" s="251">
        <v>2022</v>
      </c>
      <c r="B1364" s="251" t="s">
        <v>533</v>
      </c>
      <c r="C1364" s="251" t="s">
        <v>534</v>
      </c>
      <c r="D1364" s="251" t="s">
        <v>535</v>
      </c>
      <c r="E1364" s="251" t="s">
        <v>536</v>
      </c>
      <c r="F1364" s="251" t="s">
        <v>491</v>
      </c>
      <c r="G1364" s="251" t="s">
        <v>537</v>
      </c>
      <c r="H1364" s="251" t="s">
        <v>538</v>
      </c>
      <c r="I1364" s="251" t="s">
        <v>739</v>
      </c>
      <c r="J1364" s="251" t="s">
        <v>540</v>
      </c>
      <c r="K1364" s="251" t="s">
        <v>740</v>
      </c>
      <c r="L1364" s="251" t="s">
        <v>542</v>
      </c>
      <c r="M1364" s="251" t="s">
        <v>543</v>
      </c>
      <c r="N1364" s="251" t="s">
        <v>544</v>
      </c>
      <c r="O1364" s="251" t="s">
        <v>794</v>
      </c>
      <c r="P1364" s="251" t="s">
        <v>741</v>
      </c>
      <c r="Q1364" s="251" t="s">
        <v>709</v>
      </c>
      <c r="R1364" s="251">
        <v>1</v>
      </c>
      <c r="S1364" s="251" t="s">
        <v>689</v>
      </c>
      <c r="T1364" s="251" t="s">
        <v>795</v>
      </c>
      <c r="U1364" s="251" t="s">
        <v>645</v>
      </c>
      <c r="V1364" s="251" t="s">
        <v>38</v>
      </c>
      <c r="W1364" s="251" t="s">
        <v>550</v>
      </c>
      <c r="X1364" s="251" t="s">
        <v>551</v>
      </c>
      <c r="Y1364" s="251" t="s">
        <v>552</v>
      </c>
      <c r="Z1364" s="251" t="s">
        <v>564</v>
      </c>
      <c r="AA1364" s="251" t="s">
        <v>587</v>
      </c>
      <c r="AB1364" s="251" t="s">
        <v>624</v>
      </c>
      <c r="AC1364" s="251" t="s">
        <v>625</v>
      </c>
      <c r="AD1364" s="251" t="s">
        <v>626</v>
      </c>
      <c r="AE1364" s="255">
        <v>21515</v>
      </c>
      <c r="AF1364" s="251" t="str">
        <f t="shared" si="66"/>
        <v>5.</v>
      </c>
      <c r="AG1364" s="251" t="str">
        <f t="shared" si="66"/>
        <v>2.</v>
      </c>
      <c r="AH1364" s="251" t="str">
        <f t="shared" si="66"/>
        <v>3.</v>
      </c>
      <c r="AI1364" s="251" t="str">
        <f t="shared" si="65"/>
        <v>1.</v>
      </c>
      <c r="AJ1364" s="251" t="str">
        <f t="shared" si="65"/>
        <v>5.</v>
      </c>
      <c r="AK1364" s="251" t="str">
        <f t="shared" si="65"/>
        <v>1.</v>
      </c>
      <c r="AL1364" s="251" t="str">
        <f t="shared" si="65"/>
        <v>1.</v>
      </c>
      <c r="AM1364" s="251" t="str">
        <f t="shared" si="67"/>
        <v>2.3.1.5.1.1.</v>
      </c>
    </row>
    <row r="1365" spans="1:39">
      <c r="A1365" s="251">
        <v>2022</v>
      </c>
      <c r="B1365" s="251" t="s">
        <v>533</v>
      </c>
      <c r="C1365" s="251" t="s">
        <v>534</v>
      </c>
      <c r="D1365" s="251" t="s">
        <v>535</v>
      </c>
      <c r="E1365" s="251" t="s">
        <v>536</v>
      </c>
      <c r="F1365" s="251" t="s">
        <v>491</v>
      </c>
      <c r="G1365" s="251" t="s">
        <v>537</v>
      </c>
      <c r="H1365" s="251" t="s">
        <v>538</v>
      </c>
      <c r="I1365" s="251" t="s">
        <v>739</v>
      </c>
      <c r="J1365" s="251" t="s">
        <v>540</v>
      </c>
      <c r="K1365" s="251" t="s">
        <v>740</v>
      </c>
      <c r="L1365" s="251" t="s">
        <v>542</v>
      </c>
      <c r="M1365" s="251" t="s">
        <v>543</v>
      </c>
      <c r="N1365" s="251" t="s">
        <v>544</v>
      </c>
      <c r="O1365" s="251" t="s">
        <v>794</v>
      </c>
      <c r="P1365" s="251" t="s">
        <v>741</v>
      </c>
      <c r="Q1365" s="251" t="s">
        <v>709</v>
      </c>
      <c r="R1365" s="251">
        <v>1</v>
      </c>
      <c r="S1365" s="251" t="s">
        <v>689</v>
      </c>
      <c r="T1365" s="251" t="s">
        <v>795</v>
      </c>
      <c r="U1365" s="251" t="s">
        <v>645</v>
      </c>
      <c r="V1365" s="251" t="s">
        <v>38</v>
      </c>
      <c r="W1365" s="251" t="s">
        <v>550</v>
      </c>
      <c r="X1365" s="251" t="s">
        <v>551</v>
      </c>
      <c r="Y1365" s="251" t="s">
        <v>552</v>
      </c>
      <c r="Z1365" s="251" t="s">
        <v>564</v>
      </c>
      <c r="AA1365" s="251" t="s">
        <v>587</v>
      </c>
      <c r="AB1365" s="251" t="s">
        <v>624</v>
      </c>
      <c r="AC1365" s="251" t="s">
        <v>625</v>
      </c>
      <c r="AD1365" s="251" t="s">
        <v>627</v>
      </c>
      <c r="AE1365" s="255">
        <v>20732</v>
      </c>
      <c r="AF1365" s="251" t="str">
        <f t="shared" si="66"/>
        <v>5.</v>
      </c>
      <c r="AG1365" s="251" t="str">
        <f t="shared" si="66"/>
        <v>2.</v>
      </c>
      <c r="AH1365" s="251" t="str">
        <f t="shared" si="66"/>
        <v>3.</v>
      </c>
      <c r="AI1365" s="251" t="str">
        <f t="shared" si="65"/>
        <v>1.</v>
      </c>
      <c r="AJ1365" s="251" t="str">
        <f t="shared" si="65"/>
        <v>5.</v>
      </c>
      <c r="AK1365" s="251" t="str">
        <f t="shared" si="65"/>
        <v>1.</v>
      </c>
      <c r="AL1365" s="251" t="str">
        <f t="shared" ref="AL1365:AL1428" si="68">LEFT(AD1365,2)</f>
        <v>2.</v>
      </c>
      <c r="AM1365" s="251" t="str">
        <f t="shared" si="67"/>
        <v>2.3.1.5.1.2.</v>
      </c>
    </row>
    <row r="1366" spans="1:39">
      <c r="A1366" s="251">
        <v>2022</v>
      </c>
      <c r="B1366" s="251" t="s">
        <v>533</v>
      </c>
      <c r="C1366" s="251" t="s">
        <v>534</v>
      </c>
      <c r="D1366" s="251" t="s">
        <v>535</v>
      </c>
      <c r="E1366" s="251" t="s">
        <v>536</v>
      </c>
      <c r="F1366" s="251" t="s">
        <v>491</v>
      </c>
      <c r="G1366" s="251" t="s">
        <v>537</v>
      </c>
      <c r="H1366" s="251" t="s">
        <v>538</v>
      </c>
      <c r="I1366" s="251" t="s">
        <v>739</v>
      </c>
      <c r="J1366" s="251" t="s">
        <v>540</v>
      </c>
      <c r="K1366" s="251" t="s">
        <v>740</v>
      </c>
      <c r="L1366" s="251" t="s">
        <v>542</v>
      </c>
      <c r="M1366" s="251" t="s">
        <v>543</v>
      </c>
      <c r="N1366" s="251" t="s">
        <v>544</v>
      </c>
      <c r="O1366" s="251" t="s">
        <v>794</v>
      </c>
      <c r="P1366" s="251" t="s">
        <v>741</v>
      </c>
      <c r="Q1366" s="251" t="s">
        <v>709</v>
      </c>
      <c r="R1366" s="251">
        <v>1</v>
      </c>
      <c r="S1366" s="251" t="s">
        <v>689</v>
      </c>
      <c r="T1366" s="251" t="s">
        <v>795</v>
      </c>
      <c r="U1366" s="251" t="s">
        <v>645</v>
      </c>
      <c r="V1366" s="251" t="s">
        <v>38</v>
      </c>
      <c r="W1366" s="251" t="s">
        <v>550</v>
      </c>
      <c r="X1366" s="251" t="s">
        <v>551</v>
      </c>
      <c r="Y1366" s="251" t="s">
        <v>552</v>
      </c>
      <c r="Z1366" s="251" t="s">
        <v>564</v>
      </c>
      <c r="AA1366" s="251" t="s">
        <v>587</v>
      </c>
      <c r="AB1366" s="251" t="s">
        <v>624</v>
      </c>
      <c r="AC1366" s="251" t="s">
        <v>746</v>
      </c>
      <c r="AD1366" s="251" t="s">
        <v>747</v>
      </c>
      <c r="AE1366" s="255">
        <v>8451</v>
      </c>
      <c r="AF1366" s="251" t="str">
        <f t="shared" si="66"/>
        <v>5.</v>
      </c>
      <c r="AG1366" s="251" t="str">
        <f t="shared" si="66"/>
        <v>2.</v>
      </c>
      <c r="AH1366" s="251" t="str">
        <f t="shared" si="66"/>
        <v>3.</v>
      </c>
      <c r="AI1366" s="251" t="str">
        <f t="shared" si="66"/>
        <v>1.</v>
      </c>
      <c r="AJ1366" s="251" t="str">
        <f t="shared" si="66"/>
        <v>5.</v>
      </c>
      <c r="AK1366" s="251" t="str">
        <f t="shared" si="66"/>
        <v>3.</v>
      </c>
      <c r="AL1366" s="251" t="str">
        <f t="shared" si="68"/>
        <v>1.</v>
      </c>
      <c r="AM1366" s="251" t="str">
        <f t="shared" si="67"/>
        <v>2.3.1.5.3.1.</v>
      </c>
    </row>
    <row r="1367" spans="1:39">
      <c r="A1367" s="251">
        <v>2022</v>
      </c>
      <c r="B1367" s="251" t="s">
        <v>533</v>
      </c>
      <c r="C1367" s="251" t="s">
        <v>534</v>
      </c>
      <c r="D1367" s="251" t="s">
        <v>535</v>
      </c>
      <c r="E1367" s="251" t="s">
        <v>536</v>
      </c>
      <c r="F1367" s="251" t="s">
        <v>491</v>
      </c>
      <c r="G1367" s="251" t="s">
        <v>537</v>
      </c>
      <c r="H1367" s="251" t="s">
        <v>538</v>
      </c>
      <c r="I1367" s="251" t="s">
        <v>739</v>
      </c>
      <c r="J1367" s="251" t="s">
        <v>540</v>
      </c>
      <c r="K1367" s="251" t="s">
        <v>740</v>
      </c>
      <c r="L1367" s="251" t="s">
        <v>542</v>
      </c>
      <c r="M1367" s="251" t="s">
        <v>543</v>
      </c>
      <c r="N1367" s="251" t="s">
        <v>544</v>
      </c>
      <c r="O1367" s="251" t="s">
        <v>794</v>
      </c>
      <c r="P1367" s="251" t="s">
        <v>741</v>
      </c>
      <c r="Q1367" s="251" t="s">
        <v>709</v>
      </c>
      <c r="R1367" s="251">
        <v>1</v>
      </c>
      <c r="S1367" s="251" t="s">
        <v>689</v>
      </c>
      <c r="T1367" s="251" t="s">
        <v>795</v>
      </c>
      <c r="U1367" s="251" t="s">
        <v>645</v>
      </c>
      <c r="V1367" s="251" t="s">
        <v>38</v>
      </c>
      <c r="W1367" s="251" t="s">
        <v>550</v>
      </c>
      <c r="X1367" s="251" t="s">
        <v>551</v>
      </c>
      <c r="Y1367" s="251" t="s">
        <v>552</v>
      </c>
      <c r="Z1367" s="251" t="s">
        <v>564</v>
      </c>
      <c r="AA1367" s="251" t="s">
        <v>587</v>
      </c>
      <c r="AB1367" s="251" t="s">
        <v>624</v>
      </c>
      <c r="AC1367" s="251" t="s">
        <v>748</v>
      </c>
      <c r="AD1367" s="251" t="s">
        <v>748</v>
      </c>
      <c r="AE1367" s="255">
        <v>1600</v>
      </c>
      <c r="AF1367" s="251" t="str">
        <f t="shared" ref="AF1367:AK1409" si="69">LEFT(X1367,2)</f>
        <v>5.</v>
      </c>
      <c r="AG1367" s="251" t="str">
        <f t="shared" si="69"/>
        <v>2.</v>
      </c>
      <c r="AH1367" s="251" t="str">
        <f t="shared" si="69"/>
        <v>3.</v>
      </c>
      <c r="AI1367" s="251" t="str">
        <f t="shared" si="69"/>
        <v>1.</v>
      </c>
      <c r="AJ1367" s="251" t="str">
        <f t="shared" si="69"/>
        <v>5.</v>
      </c>
      <c r="AK1367" s="251" t="str">
        <f t="shared" si="69"/>
        <v>99</v>
      </c>
      <c r="AL1367" s="251" t="str">
        <f t="shared" si="68"/>
        <v>99</v>
      </c>
      <c r="AM1367" s="251" t="str">
        <f t="shared" si="67"/>
        <v>2.3.1.5.9999</v>
      </c>
    </row>
    <row r="1368" spans="1:39">
      <c r="A1368" s="251">
        <v>2022</v>
      </c>
      <c r="B1368" s="251" t="s">
        <v>533</v>
      </c>
      <c r="C1368" s="251" t="s">
        <v>534</v>
      </c>
      <c r="D1368" s="251" t="s">
        <v>535</v>
      </c>
      <c r="E1368" s="251" t="s">
        <v>536</v>
      </c>
      <c r="F1368" s="251" t="s">
        <v>491</v>
      </c>
      <c r="G1368" s="251" t="s">
        <v>537</v>
      </c>
      <c r="H1368" s="251" t="s">
        <v>538</v>
      </c>
      <c r="I1368" s="251" t="s">
        <v>739</v>
      </c>
      <c r="J1368" s="251" t="s">
        <v>540</v>
      </c>
      <c r="K1368" s="251" t="s">
        <v>740</v>
      </c>
      <c r="L1368" s="251" t="s">
        <v>542</v>
      </c>
      <c r="M1368" s="251" t="s">
        <v>543</v>
      </c>
      <c r="N1368" s="251" t="s">
        <v>544</v>
      </c>
      <c r="O1368" s="251" t="s">
        <v>794</v>
      </c>
      <c r="P1368" s="251" t="s">
        <v>741</v>
      </c>
      <c r="Q1368" s="251" t="s">
        <v>709</v>
      </c>
      <c r="R1368" s="251">
        <v>1</v>
      </c>
      <c r="S1368" s="251" t="s">
        <v>689</v>
      </c>
      <c r="T1368" s="251" t="s">
        <v>795</v>
      </c>
      <c r="U1368" s="251" t="s">
        <v>645</v>
      </c>
      <c r="V1368" s="251" t="s">
        <v>38</v>
      </c>
      <c r="W1368" s="251" t="s">
        <v>550</v>
      </c>
      <c r="X1368" s="251" t="s">
        <v>551</v>
      </c>
      <c r="Y1368" s="251" t="s">
        <v>552</v>
      </c>
      <c r="Z1368" s="251" t="s">
        <v>564</v>
      </c>
      <c r="AA1368" s="251" t="s">
        <v>587</v>
      </c>
      <c r="AB1368" s="251" t="s">
        <v>723</v>
      </c>
      <c r="AC1368" s="251" t="s">
        <v>626</v>
      </c>
      <c r="AD1368" s="251" t="s">
        <v>749</v>
      </c>
      <c r="AE1368" s="255">
        <v>720</v>
      </c>
      <c r="AF1368" s="251" t="str">
        <f t="shared" si="69"/>
        <v>5.</v>
      </c>
      <c r="AG1368" s="251" t="str">
        <f t="shared" si="69"/>
        <v>2.</v>
      </c>
      <c r="AH1368" s="251" t="str">
        <f t="shared" si="69"/>
        <v>3.</v>
      </c>
      <c r="AI1368" s="251" t="str">
        <f t="shared" si="69"/>
        <v>1.</v>
      </c>
      <c r="AJ1368" s="251" t="str">
        <f t="shared" si="69"/>
        <v>6.</v>
      </c>
      <c r="AK1368" s="251" t="str">
        <f t="shared" si="69"/>
        <v>1.</v>
      </c>
      <c r="AL1368" s="251" t="str">
        <f t="shared" si="68"/>
        <v>4.</v>
      </c>
      <c r="AM1368" s="251" t="str">
        <f t="shared" si="67"/>
        <v>2.3.1.6.1.4.</v>
      </c>
    </row>
    <row r="1369" spans="1:39">
      <c r="A1369" s="251">
        <v>2022</v>
      </c>
      <c r="B1369" s="251" t="s">
        <v>533</v>
      </c>
      <c r="C1369" s="251" t="s">
        <v>534</v>
      </c>
      <c r="D1369" s="251" t="s">
        <v>535</v>
      </c>
      <c r="E1369" s="251" t="s">
        <v>536</v>
      </c>
      <c r="F1369" s="251" t="s">
        <v>491</v>
      </c>
      <c r="G1369" s="251" t="s">
        <v>537</v>
      </c>
      <c r="H1369" s="251" t="s">
        <v>538</v>
      </c>
      <c r="I1369" s="251" t="s">
        <v>739</v>
      </c>
      <c r="J1369" s="251" t="s">
        <v>540</v>
      </c>
      <c r="K1369" s="251" t="s">
        <v>740</v>
      </c>
      <c r="L1369" s="251" t="s">
        <v>542</v>
      </c>
      <c r="M1369" s="251" t="s">
        <v>543</v>
      </c>
      <c r="N1369" s="251" t="s">
        <v>544</v>
      </c>
      <c r="O1369" s="251" t="s">
        <v>794</v>
      </c>
      <c r="P1369" s="251" t="s">
        <v>741</v>
      </c>
      <c r="Q1369" s="251" t="s">
        <v>709</v>
      </c>
      <c r="R1369" s="251">
        <v>1</v>
      </c>
      <c r="S1369" s="251" t="s">
        <v>689</v>
      </c>
      <c r="T1369" s="251" t="s">
        <v>795</v>
      </c>
      <c r="U1369" s="251" t="s">
        <v>645</v>
      </c>
      <c r="V1369" s="251" t="s">
        <v>38</v>
      </c>
      <c r="W1369" s="251" t="s">
        <v>550</v>
      </c>
      <c r="X1369" s="251" t="s">
        <v>551</v>
      </c>
      <c r="Y1369" s="251" t="s">
        <v>552</v>
      </c>
      <c r="Z1369" s="251" t="s">
        <v>564</v>
      </c>
      <c r="AA1369" s="251" t="s">
        <v>587</v>
      </c>
      <c r="AB1369" s="251" t="s">
        <v>648</v>
      </c>
      <c r="AC1369" s="251" t="s">
        <v>649</v>
      </c>
      <c r="AD1369" s="251" t="s">
        <v>650</v>
      </c>
      <c r="AE1369" s="255">
        <v>8496</v>
      </c>
      <c r="AF1369" s="251" t="str">
        <f t="shared" si="69"/>
        <v>5.</v>
      </c>
      <c r="AG1369" s="251" t="str">
        <f t="shared" si="69"/>
        <v>2.</v>
      </c>
      <c r="AH1369" s="251" t="str">
        <f t="shared" si="69"/>
        <v>3.</v>
      </c>
      <c r="AI1369" s="251" t="str">
        <f t="shared" si="69"/>
        <v>1.</v>
      </c>
      <c r="AJ1369" s="251" t="str">
        <f t="shared" si="69"/>
        <v>8.</v>
      </c>
      <c r="AK1369" s="251" t="str">
        <f t="shared" si="69"/>
        <v>2.</v>
      </c>
      <c r="AL1369" s="251" t="str">
        <f t="shared" si="68"/>
        <v>1.</v>
      </c>
      <c r="AM1369" s="251" t="str">
        <f t="shared" si="67"/>
        <v>2.3.1.8.2.1.</v>
      </c>
    </row>
    <row r="1370" spans="1:39">
      <c r="A1370" s="251">
        <v>2022</v>
      </c>
      <c r="B1370" s="251" t="s">
        <v>533</v>
      </c>
      <c r="C1370" s="251" t="s">
        <v>534</v>
      </c>
      <c r="D1370" s="251" t="s">
        <v>535</v>
      </c>
      <c r="E1370" s="251" t="s">
        <v>536</v>
      </c>
      <c r="F1370" s="251" t="s">
        <v>491</v>
      </c>
      <c r="G1370" s="251" t="s">
        <v>537</v>
      </c>
      <c r="H1370" s="251" t="s">
        <v>538</v>
      </c>
      <c r="I1370" s="251" t="s">
        <v>739</v>
      </c>
      <c r="J1370" s="251" t="s">
        <v>540</v>
      </c>
      <c r="K1370" s="251" t="s">
        <v>740</v>
      </c>
      <c r="L1370" s="251" t="s">
        <v>542</v>
      </c>
      <c r="M1370" s="251" t="s">
        <v>543</v>
      </c>
      <c r="N1370" s="251" t="s">
        <v>544</v>
      </c>
      <c r="O1370" s="251" t="s">
        <v>794</v>
      </c>
      <c r="P1370" s="251" t="s">
        <v>741</v>
      </c>
      <c r="Q1370" s="251" t="s">
        <v>709</v>
      </c>
      <c r="R1370" s="251">
        <v>1</v>
      </c>
      <c r="S1370" s="251" t="s">
        <v>689</v>
      </c>
      <c r="T1370" s="251" t="s">
        <v>795</v>
      </c>
      <c r="U1370" s="251" t="s">
        <v>645</v>
      </c>
      <c r="V1370" s="251" t="s">
        <v>38</v>
      </c>
      <c r="W1370" s="251" t="s">
        <v>550</v>
      </c>
      <c r="X1370" s="251" t="s">
        <v>551</v>
      </c>
      <c r="Y1370" s="251" t="s">
        <v>552</v>
      </c>
      <c r="Z1370" s="251" t="s">
        <v>564</v>
      </c>
      <c r="AA1370" s="251" t="s">
        <v>587</v>
      </c>
      <c r="AB1370" s="251" t="s">
        <v>591</v>
      </c>
      <c r="AC1370" s="251" t="s">
        <v>592</v>
      </c>
      <c r="AD1370" s="251" t="s">
        <v>593</v>
      </c>
      <c r="AE1370" s="255">
        <v>2510</v>
      </c>
      <c r="AF1370" s="251" t="str">
        <f t="shared" si="69"/>
        <v>5.</v>
      </c>
      <c r="AG1370" s="251" t="str">
        <f t="shared" si="69"/>
        <v>2.</v>
      </c>
      <c r="AH1370" s="251" t="str">
        <f t="shared" si="69"/>
        <v>3.</v>
      </c>
      <c r="AI1370" s="251" t="str">
        <f t="shared" si="69"/>
        <v>1.</v>
      </c>
      <c r="AJ1370" s="251" t="str">
        <f t="shared" si="69"/>
        <v>99</v>
      </c>
      <c r="AK1370" s="251" t="str">
        <f t="shared" si="69"/>
        <v>1.</v>
      </c>
      <c r="AL1370" s="251" t="str">
        <f t="shared" si="68"/>
        <v>3.</v>
      </c>
      <c r="AM1370" s="251" t="str">
        <f t="shared" si="67"/>
        <v>2.3.1.991.3.</v>
      </c>
    </row>
    <row r="1371" spans="1:39">
      <c r="A1371" s="251">
        <v>2022</v>
      </c>
      <c r="B1371" s="251" t="s">
        <v>533</v>
      </c>
      <c r="C1371" s="251" t="s">
        <v>534</v>
      </c>
      <c r="D1371" s="251" t="s">
        <v>535</v>
      </c>
      <c r="E1371" s="251" t="s">
        <v>536</v>
      </c>
      <c r="F1371" s="251" t="s">
        <v>491</v>
      </c>
      <c r="G1371" s="251" t="s">
        <v>537</v>
      </c>
      <c r="H1371" s="251" t="s">
        <v>538</v>
      </c>
      <c r="I1371" s="251" t="s">
        <v>739</v>
      </c>
      <c r="J1371" s="251" t="s">
        <v>540</v>
      </c>
      <c r="K1371" s="251" t="s">
        <v>740</v>
      </c>
      <c r="L1371" s="251" t="s">
        <v>542</v>
      </c>
      <c r="M1371" s="251" t="s">
        <v>543</v>
      </c>
      <c r="N1371" s="251" t="s">
        <v>544</v>
      </c>
      <c r="O1371" s="251" t="s">
        <v>794</v>
      </c>
      <c r="P1371" s="251" t="s">
        <v>741</v>
      </c>
      <c r="Q1371" s="251" t="s">
        <v>709</v>
      </c>
      <c r="R1371" s="251">
        <v>1</v>
      </c>
      <c r="S1371" s="251" t="s">
        <v>689</v>
      </c>
      <c r="T1371" s="251" t="s">
        <v>795</v>
      </c>
      <c r="U1371" s="251" t="s">
        <v>645</v>
      </c>
      <c r="V1371" s="251" t="s">
        <v>38</v>
      </c>
      <c r="W1371" s="251" t="s">
        <v>550</v>
      </c>
      <c r="X1371" s="251" t="s">
        <v>551</v>
      </c>
      <c r="Y1371" s="251" t="s">
        <v>552</v>
      </c>
      <c r="Z1371" s="251" t="s">
        <v>564</v>
      </c>
      <c r="AA1371" s="251" t="s">
        <v>587</v>
      </c>
      <c r="AB1371" s="251" t="s">
        <v>591</v>
      </c>
      <c r="AC1371" s="251" t="s">
        <v>592</v>
      </c>
      <c r="AD1371" s="251" t="s">
        <v>628</v>
      </c>
      <c r="AE1371" s="255">
        <v>1050</v>
      </c>
      <c r="AF1371" s="251" t="str">
        <f t="shared" si="69"/>
        <v>5.</v>
      </c>
      <c r="AG1371" s="251" t="str">
        <f t="shared" si="69"/>
        <v>2.</v>
      </c>
      <c r="AH1371" s="251" t="str">
        <f t="shared" si="69"/>
        <v>3.</v>
      </c>
      <c r="AI1371" s="251" t="str">
        <f t="shared" si="69"/>
        <v>1.</v>
      </c>
      <c r="AJ1371" s="251" t="str">
        <f t="shared" si="69"/>
        <v>99</v>
      </c>
      <c r="AK1371" s="251" t="str">
        <f t="shared" si="69"/>
        <v>1.</v>
      </c>
      <c r="AL1371" s="251" t="str">
        <f t="shared" si="68"/>
        <v>99</v>
      </c>
      <c r="AM1371" s="251" t="str">
        <f t="shared" si="67"/>
        <v>2.3.1.991.99</v>
      </c>
    </row>
    <row r="1372" spans="1:39">
      <c r="A1372" s="251">
        <v>2022</v>
      </c>
      <c r="B1372" s="251" t="s">
        <v>533</v>
      </c>
      <c r="C1372" s="251" t="s">
        <v>534</v>
      </c>
      <c r="D1372" s="251" t="s">
        <v>535</v>
      </c>
      <c r="E1372" s="251" t="s">
        <v>536</v>
      </c>
      <c r="F1372" s="251" t="s">
        <v>491</v>
      </c>
      <c r="G1372" s="251" t="s">
        <v>537</v>
      </c>
      <c r="H1372" s="251" t="s">
        <v>538</v>
      </c>
      <c r="I1372" s="251" t="s">
        <v>739</v>
      </c>
      <c r="J1372" s="251" t="s">
        <v>540</v>
      </c>
      <c r="K1372" s="251" t="s">
        <v>740</v>
      </c>
      <c r="L1372" s="251" t="s">
        <v>542</v>
      </c>
      <c r="M1372" s="251" t="s">
        <v>543</v>
      </c>
      <c r="N1372" s="251" t="s">
        <v>544</v>
      </c>
      <c r="O1372" s="251" t="s">
        <v>794</v>
      </c>
      <c r="P1372" s="251" t="s">
        <v>741</v>
      </c>
      <c r="Q1372" s="251" t="s">
        <v>709</v>
      </c>
      <c r="R1372" s="251">
        <v>1</v>
      </c>
      <c r="S1372" s="251" t="s">
        <v>689</v>
      </c>
      <c r="T1372" s="251" t="s">
        <v>795</v>
      </c>
      <c r="U1372" s="251" t="s">
        <v>645</v>
      </c>
      <c r="V1372" s="251" t="s">
        <v>38</v>
      </c>
      <c r="W1372" s="251" t="s">
        <v>550</v>
      </c>
      <c r="X1372" s="251" t="s">
        <v>551</v>
      </c>
      <c r="Y1372" s="251" t="s">
        <v>552</v>
      </c>
      <c r="Z1372" s="251" t="s">
        <v>564</v>
      </c>
      <c r="AA1372" s="251" t="s">
        <v>565</v>
      </c>
      <c r="AB1372" s="251" t="s">
        <v>594</v>
      </c>
      <c r="AC1372" s="251" t="s">
        <v>595</v>
      </c>
      <c r="AD1372" s="251" t="s">
        <v>596</v>
      </c>
      <c r="AE1372" s="255">
        <v>5760</v>
      </c>
      <c r="AF1372" s="251" t="str">
        <f t="shared" si="69"/>
        <v>5.</v>
      </c>
      <c r="AG1372" s="251" t="str">
        <f t="shared" si="69"/>
        <v>2.</v>
      </c>
      <c r="AH1372" s="251" t="str">
        <f t="shared" si="69"/>
        <v>3.</v>
      </c>
      <c r="AI1372" s="251" t="str">
        <f t="shared" si="69"/>
        <v>2.</v>
      </c>
      <c r="AJ1372" s="251" t="str">
        <f t="shared" si="69"/>
        <v>1.</v>
      </c>
      <c r="AK1372" s="251" t="str">
        <f t="shared" si="69"/>
        <v>2.</v>
      </c>
      <c r="AL1372" s="251" t="str">
        <f t="shared" si="68"/>
        <v>99</v>
      </c>
      <c r="AM1372" s="251" t="str">
        <f t="shared" si="67"/>
        <v>2.3.2.1.2.99</v>
      </c>
    </row>
    <row r="1373" spans="1:39">
      <c r="A1373" s="251">
        <v>2022</v>
      </c>
      <c r="B1373" s="251" t="s">
        <v>533</v>
      </c>
      <c r="C1373" s="251" t="s">
        <v>534</v>
      </c>
      <c r="D1373" s="251" t="s">
        <v>535</v>
      </c>
      <c r="E1373" s="251" t="s">
        <v>536</v>
      </c>
      <c r="F1373" s="251" t="s">
        <v>491</v>
      </c>
      <c r="G1373" s="251" t="s">
        <v>537</v>
      </c>
      <c r="H1373" s="251" t="s">
        <v>538</v>
      </c>
      <c r="I1373" s="251" t="s">
        <v>739</v>
      </c>
      <c r="J1373" s="251" t="s">
        <v>540</v>
      </c>
      <c r="K1373" s="251" t="s">
        <v>740</v>
      </c>
      <c r="L1373" s="251" t="s">
        <v>542</v>
      </c>
      <c r="M1373" s="251" t="s">
        <v>543</v>
      </c>
      <c r="N1373" s="251" t="s">
        <v>544</v>
      </c>
      <c r="O1373" s="251" t="s">
        <v>794</v>
      </c>
      <c r="P1373" s="251" t="s">
        <v>741</v>
      </c>
      <c r="Q1373" s="251" t="s">
        <v>709</v>
      </c>
      <c r="R1373" s="251">
        <v>1</v>
      </c>
      <c r="S1373" s="251" t="s">
        <v>689</v>
      </c>
      <c r="T1373" s="251" t="s">
        <v>795</v>
      </c>
      <c r="U1373" s="251" t="s">
        <v>645</v>
      </c>
      <c r="V1373" s="251" t="s">
        <v>38</v>
      </c>
      <c r="W1373" s="251" t="s">
        <v>550</v>
      </c>
      <c r="X1373" s="251" t="s">
        <v>551</v>
      </c>
      <c r="Y1373" s="251" t="s">
        <v>552</v>
      </c>
      <c r="Z1373" s="251" t="s">
        <v>564</v>
      </c>
      <c r="AA1373" s="251" t="s">
        <v>565</v>
      </c>
      <c r="AB1373" s="251" t="s">
        <v>566</v>
      </c>
      <c r="AC1373" s="251" t="s">
        <v>567</v>
      </c>
      <c r="AD1373" s="251" t="s">
        <v>568</v>
      </c>
      <c r="AE1373" s="255">
        <v>43200</v>
      </c>
      <c r="AF1373" s="251" t="str">
        <f t="shared" si="69"/>
        <v>5.</v>
      </c>
      <c r="AG1373" s="251" t="str">
        <f t="shared" si="69"/>
        <v>2.</v>
      </c>
      <c r="AH1373" s="251" t="str">
        <f t="shared" si="69"/>
        <v>3.</v>
      </c>
      <c r="AI1373" s="251" t="str">
        <f t="shared" si="69"/>
        <v>2.</v>
      </c>
      <c r="AJ1373" s="251" t="str">
        <f t="shared" si="69"/>
        <v>2.</v>
      </c>
      <c r="AK1373" s="251" t="str">
        <f t="shared" si="69"/>
        <v>3.</v>
      </c>
      <c r="AL1373" s="251" t="str">
        <f t="shared" si="68"/>
        <v>1.</v>
      </c>
      <c r="AM1373" s="251" t="str">
        <f t="shared" si="67"/>
        <v>2.3.2.2.3.1.</v>
      </c>
    </row>
    <row r="1374" spans="1:39">
      <c r="A1374" s="251">
        <v>2022</v>
      </c>
      <c r="B1374" s="251" t="s">
        <v>533</v>
      </c>
      <c r="C1374" s="251" t="s">
        <v>534</v>
      </c>
      <c r="D1374" s="251" t="s">
        <v>535</v>
      </c>
      <c r="E1374" s="251" t="s">
        <v>536</v>
      </c>
      <c r="F1374" s="251" t="s">
        <v>491</v>
      </c>
      <c r="G1374" s="251" t="s">
        <v>537</v>
      </c>
      <c r="H1374" s="251" t="s">
        <v>538</v>
      </c>
      <c r="I1374" s="251" t="s">
        <v>739</v>
      </c>
      <c r="J1374" s="251" t="s">
        <v>540</v>
      </c>
      <c r="K1374" s="251" t="s">
        <v>740</v>
      </c>
      <c r="L1374" s="251" t="s">
        <v>542</v>
      </c>
      <c r="M1374" s="251" t="s">
        <v>543</v>
      </c>
      <c r="N1374" s="251" t="s">
        <v>544</v>
      </c>
      <c r="O1374" s="251" t="s">
        <v>794</v>
      </c>
      <c r="P1374" s="251" t="s">
        <v>741</v>
      </c>
      <c r="Q1374" s="251" t="s">
        <v>709</v>
      </c>
      <c r="R1374" s="251">
        <v>1</v>
      </c>
      <c r="S1374" s="251" t="s">
        <v>689</v>
      </c>
      <c r="T1374" s="251" t="s">
        <v>795</v>
      </c>
      <c r="U1374" s="251" t="s">
        <v>645</v>
      </c>
      <c r="V1374" s="251" t="s">
        <v>38</v>
      </c>
      <c r="W1374" s="251" t="s">
        <v>550</v>
      </c>
      <c r="X1374" s="251" t="s">
        <v>551</v>
      </c>
      <c r="Y1374" s="251" t="s">
        <v>552</v>
      </c>
      <c r="Z1374" s="251" t="s">
        <v>564</v>
      </c>
      <c r="AA1374" s="251" t="s">
        <v>565</v>
      </c>
      <c r="AB1374" s="251" t="s">
        <v>604</v>
      </c>
      <c r="AC1374" s="251" t="s">
        <v>750</v>
      </c>
      <c r="AD1374" s="251" t="s">
        <v>751</v>
      </c>
      <c r="AE1374" s="255">
        <v>4000</v>
      </c>
      <c r="AF1374" s="251" t="str">
        <f t="shared" si="69"/>
        <v>5.</v>
      </c>
      <c r="AG1374" s="251" t="str">
        <f t="shared" si="69"/>
        <v>2.</v>
      </c>
      <c r="AH1374" s="251" t="str">
        <f t="shared" si="69"/>
        <v>3.</v>
      </c>
      <c r="AI1374" s="251" t="str">
        <f t="shared" si="69"/>
        <v>2.</v>
      </c>
      <c r="AJ1374" s="251" t="str">
        <f t="shared" si="69"/>
        <v>4.</v>
      </c>
      <c r="AK1374" s="251" t="str">
        <f t="shared" si="69"/>
        <v>2.</v>
      </c>
      <c r="AL1374" s="251" t="str">
        <f t="shared" si="68"/>
        <v>1.</v>
      </c>
      <c r="AM1374" s="251" t="str">
        <f t="shared" si="67"/>
        <v>2.3.2.4.2.1.</v>
      </c>
    </row>
    <row r="1375" spans="1:39">
      <c r="A1375" s="251">
        <v>2022</v>
      </c>
      <c r="B1375" s="251" t="s">
        <v>533</v>
      </c>
      <c r="C1375" s="251" t="s">
        <v>534</v>
      </c>
      <c r="D1375" s="251" t="s">
        <v>535</v>
      </c>
      <c r="E1375" s="251" t="s">
        <v>536</v>
      </c>
      <c r="F1375" s="251" t="s">
        <v>491</v>
      </c>
      <c r="G1375" s="251" t="s">
        <v>537</v>
      </c>
      <c r="H1375" s="251" t="s">
        <v>538</v>
      </c>
      <c r="I1375" s="251" t="s">
        <v>739</v>
      </c>
      <c r="J1375" s="251" t="s">
        <v>540</v>
      </c>
      <c r="K1375" s="251" t="s">
        <v>740</v>
      </c>
      <c r="L1375" s="251" t="s">
        <v>542</v>
      </c>
      <c r="M1375" s="251" t="s">
        <v>543</v>
      </c>
      <c r="N1375" s="251" t="s">
        <v>544</v>
      </c>
      <c r="O1375" s="251" t="s">
        <v>794</v>
      </c>
      <c r="P1375" s="251" t="s">
        <v>741</v>
      </c>
      <c r="Q1375" s="251" t="s">
        <v>709</v>
      </c>
      <c r="R1375" s="251">
        <v>1</v>
      </c>
      <c r="S1375" s="251" t="s">
        <v>689</v>
      </c>
      <c r="T1375" s="251" t="s">
        <v>795</v>
      </c>
      <c r="U1375" s="251" t="s">
        <v>645</v>
      </c>
      <c r="V1375" s="251" t="s">
        <v>38</v>
      </c>
      <c r="W1375" s="251" t="s">
        <v>550</v>
      </c>
      <c r="X1375" s="251" t="s">
        <v>551</v>
      </c>
      <c r="Y1375" s="251" t="s">
        <v>552</v>
      </c>
      <c r="Z1375" s="251" t="s">
        <v>564</v>
      </c>
      <c r="AA1375" s="251" t="s">
        <v>565</v>
      </c>
      <c r="AB1375" s="251" t="s">
        <v>604</v>
      </c>
      <c r="AC1375" s="251" t="s">
        <v>752</v>
      </c>
      <c r="AD1375" s="251" t="s">
        <v>753</v>
      </c>
      <c r="AE1375" s="255">
        <v>3000</v>
      </c>
      <c r="AF1375" s="251" t="str">
        <f t="shared" si="69"/>
        <v>5.</v>
      </c>
      <c r="AG1375" s="251" t="str">
        <f t="shared" si="69"/>
        <v>2.</v>
      </c>
      <c r="AH1375" s="251" t="str">
        <f t="shared" si="69"/>
        <v>3.</v>
      </c>
      <c r="AI1375" s="251" t="str">
        <f t="shared" si="69"/>
        <v>2.</v>
      </c>
      <c r="AJ1375" s="251" t="str">
        <f t="shared" si="69"/>
        <v>4.</v>
      </c>
      <c r="AK1375" s="251" t="str">
        <f t="shared" si="69"/>
        <v>6.</v>
      </c>
      <c r="AL1375" s="251" t="str">
        <f t="shared" si="68"/>
        <v>1.</v>
      </c>
      <c r="AM1375" s="251" t="str">
        <f t="shared" si="67"/>
        <v>2.3.2.4.6.1.</v>
      </c>
    </row>
    <row r="1376" spans="1:39">
      <c r="A1376" s="251">
        <v>2022</v>
      </c>
      <c r="B1376" s="251" t="s">
        <v>533</v>
      </c>
      <c r="C1376" s="251" t="s">
        <v>534</v>
      </c>
      <c r="D1376" s="251" t="s">
        <v>535</v>
      </c>
      <c r="E1376" s="251" t="s">
        <v>536</v>
      </c>
      <c r="F1376" s="251" t="s">
        <v>491</v>
      </c>
      <c r="G1376" s="251" t="s">
        <v>537</v>
      </c>
      <c r="H1376" s="251" t="s">
        <v>538</v>
      </c>
      <c r="I1376" s="251" t="s">
        <v>739</v>
      </c>
      <c r="J1376" s="251" t="s">
        <v>540</v>
      </c>
      <c r="K1376" s="251" t="s">
        <v>740</v>
      </c>
      <c r="L1376" s="251" t="s">
        <v>542</v>
      </c>
      <c r="M1376" s="251" t="s">
        <v>543</v>
      </c>
      <c r="N1376" s="251" t="s">
        <v>544</v>
      </c>
      <c r="O1376" s="251" t="s">
        <v>794</v>
      </c>
      <c r="P1376" s="251" t="s">
        <v>741</v>
      </c>
      <c r="Q1376" s="251" t="s">
        <v>709</v>
      </c>
      <c r="R1376" s="251">
        <v>1</v>
      </c>
      <c r="S1376" s="251" t="s">
        <v>689</v>
      </c>
      <c r="T1376" s="251" t="s">
        <v>795</v>
      </c>
      <c r="U1376" s="251" t="s">
        <v>645</v>
      </c>
      <c r="V1376" s="251" t="s">
        <v>38</v>
      </c>
      <c r="W1376" s="251" t="s">
        <v>550</v>
      </c>
      <c r="X1376" s="251" t="s">
        <v>551</v>
      </c>
      <c r="Y1376" s="251" t="s">
        <v>552</v>
      </c>
      <c r="Z1376" s="251" t="s">
        <v>564</v>
      </c>
      <c r="AA1376" s="251" t="s">
        <v>565</v>
      </c>
      <c r="AB1376" s="251" t="s">
        <v>578</v>
      </c>
      <c r="AC1376" s="251" t="s">
        <v>579</v>
      </c>
      <c r="AD1376" s="251" t="s">
        <v>580</v>
      </c>
      <c r="AE1376" s="255">
        <v>26155</v>
      </c>
      <c r="AF1376" s="251" t="str">
        <f t="shared" si="69"/>
        <v>5.</v>
      </c>
      <c r="AG1376" s="251" t="str">
        <f t="shared" si="69"/>
        <v>2.</v>
      </c>
      <c r="AH1376" s="251" t="str">
        <f t="shared" si="69"/>
        <v>3.</v>
      </c>
      <c r="AI1376" s="251" t="str">
        <f t="shared" si="69"/>
        <v>2.</v>
      </c>
      <c r="AJ1376" s="251" t="str">
        <f t="shared" si="69"/>
        <v>7.</v>
      </c>
      <c r="AK1376" s="251" t="str">
        <f t="shared" si="69"/>
        <v>11</v>
      </c>
      <c r="AL1376" s="251" t="str">
        <f t="shared" si="68"/>
        <v>99</v>
      </c>
      <c r="AM1376" s="251" t="str">
        <f t="shared" si="67"/>
        <v>2.3.2.7.1199</v>
      </c>
    </row>
    <row r="1377" spans="1:39">
      <c r="A1377" s="251">
        <v>2022</v>
      </c>
      <c r="B1377" s="251" t="s">
        <v>533</v>
      </c>
      <c r="C1377" s="251" t="s">
        <v>534</v>
      </c>
      <c r="D1377" s="251" t="s">
        <v>535</v>
      </c>
      <c r="E1377" s="251" t="s">
        <v>536</v>
      </c>
      <c r="F1377" s="251" t="s">
        <v>491</v>
      </c>
      <c r="G1377" s="251" t="s">
        <v>537</v>
      </c>
      <c r="H1377" s="251" t="s">
        <v>538</v>
      </c>
      <c r="I1377" s="251" t="s">
        <v>739</v>
      </c>
      <c r="J1377" s="251" t="s">
        <v>540</v>
      </c>
      <c r="K1377" s="251" t="s">
        <v>740</v>
      </c>
      <c r="L1377" s="251" t="s">
        <v>542</v>
      </c>
      <c r="M1377" s="251" t="s">
        <v>543</v>
      </c>
      <c r="N1377" s="251" t="s">
        <v>544</v>
      </c>
      <c r="O1377" s="251" t="s">
        <v>796</v>
      </c>
      <c r="P1377" s="251" t="s">
        <v>741</v>
      </c>
      <c r="Q1377" s="251" t="s">
        <v>709</v>
      </c>
      <c r="R1377" s="251">
        <v>1</v>
      </c>
      <c r="S1377" s="251" t="s">
        <v>687</v>
      </c>
      <c r="T1377" s="251" t="s">
        <v>688</v>
      </c>
      <c r="U1377" s="251" t="s">
        <v>688</v>
      </c>
      <c r="V1377" s="251" t="s">
        <v>38</v>
      </c>
      <c r="W1377" s="251" t="s">
        <v>550</v>
      </c>
      <c r="X1377" s="251" t="s">
        <v>551</v>
      </c>
      <c r="Y1377" s="251" t="s">
        <v>552</v>
      </c>
      <c r="Z1377" s="251" t="s">
        <v>564</v>
      </c>
      <c r="AA1377" s="251" t="s">
        <v>587</v>
      </c>
      <c r="AB1377" s="251" t="s">
        <v>715</v>
      </c>
      <c r="AC1377" s="251" t="s">
        <v>716</v>
      </c>
      <c r="AD1377" s="251" t="s">
        <v>742</v>
      </c>
      <c r="AE1377" s="255">
        <v>1200</v>
      </c>
      <c r="AF1377" s="251" t="str">
        <f t="shared" si="69"/>
        <v>5.</v>
      </c>
      <c r="AG1377" s="251" t="str">
        <f t="shared" si="69"/>
        <v>2.</v>
      </c>
      <c r="AH1377" s="251" t="str">
        <f t="shared" si="69"/>
        <v>3.</v>
      </c>
      <c r="AI1377" s="251" t="str">
        <f t="shared" si="69"/>
        <v>1.</v>
      </c>
      <c r="AJ1377" s="251" t="str">
        <f t="shared" si="69"/>
        <v>11</v>
      </c>
      <c r="AK1377" s="251" t="str">
        <f t="shared" si="69"/>
        <v>1.</v>
      </c>
      <c r="AL1377" s="251" t="str">
        <f t="shared" si="68"/>
        <v>1.</v>
      </c>
      <c r="AM1377" s="251" t="str">
        <f t="shared" si="67"/>
        <v>2.3.1.111.1.</v>
      </c>
    </row>
    <row r="1378" spans="1:39">
      <c r="A1378" s="251">
        <v>2022</v>
      </c>
      <c r="B1378" s="251" t="s">
        <v>533</v>
      </c>
      <c r="C1378" s="251" t="s">
        <v>534</v>
      </c>
      <c r="D1378" s="251" t="s">
        <v>535</v>
      </c>
      <c r="E1378" s="251" t="s">
        <v>536</v>
      </c>
      <c r="F1378" s="251" t="s">
        <v>491</v>
      </c>
      <c r="G1378" s="251" t="s">
        <v>537</v>
      </c>
      <c r="H1378" s="251" t="s">
        <v>538</v>
      </c>
      <c r="I1378" s="251" t="s">
        <v>739</v>
      </c>
      <c r="J1378" s="251" t="s">
        <v>540</v>
      </c>
      <c r="K1378" s="251" t="s">
        <v>740</v>
      </c>
      <c r="L1378" s="251" t="s">
        <v>542</v>
      </c>
      <c r="M1378" s="251" t="s">
        <v>543</v>
      </c>
      <c r="N1378" s="251" t="s">
        <v>544</v>
      </c>
      <c r="O1378" s="251" t="s">
        <v>796</v>
      </c>
      <c r="P1378" s="251" t="s">
        <v>741</v>
      </c>
      <c r="Q1378" s="251" t="s">
        <v>709</v>
      </c>
      <c r="R1378" s="251">
        <v>1</v>
      </c>
      <c r="S1378" s="251" t="s">
        <v>687</v>
      </c>
      <c r="T1378" s="251" t="s">
        <v>688</v>
      </c>
      <c r="U1378" s="251" t="s">
        <v>688</v>
      </c>
      <c r="V1378" s="251" t="s">
        <v>38</v>
      </c>
      <c r="W1378" s="251" t="s">
        <v>550</v>
      </c>
      <c r="X1378" s="251" t="s">
        <v>551</v>
      </c>
      <c r="Y1378" s="251" t="s">
        <v>552</v>
      </c>
      <c r="Z1378" s="251" t="s">
        <v>564</v>
      </c>
      <c r="AA1378" s="251" t="s">
        <v>587</v>
      </c>
      <c r="AB1378" s="251" t="s">
        <v>624</v>
      </c>
      <c r="AC1378" s="251" t="s">
        <v>625</v>
      </c>
      <c r="AD1378" s="251" t="s">
        <v>626</v>
      </c>
      <c r="AE1378" s="255">
        <v>15495</v>
      </c>
      <c r="AF1378" s="251" t="str">
        <f t="shared" si="69"/>
        <v>5.</v>
      </c>
      <c r="AG1378" s="251" t="str">
        <f t="shared" si="69"/>
        <v>2.</v>
      </c>
      <c r="AH1378" s="251" t="str">
        <f t="shared" si="69"/>
        <v>3.</v>
      </c>
      <c r="AI1378" s="251" t="str">
        <f t="shared" si="69"/>
        <v>1.</v>
      </c>
      <c r="AJ1378" s="251" t="str">
        <f t="shared" si="69"/>
        <v>5.</v>
      </c>
      <c r="AK1378" s="251" t="str">
        <f t="shared" si="69"/>
        <v>1.</v>
      </c>
      <c r="AL1378" s="251" t="str">
        <f t="shared" si="68"/>
        <v>1.</v>
      </c>
      <c r="AM1378" s="251" t="str">
        <f t="shared" si="67"/>
        <v>2.3.1.5.1.1.</v>
      </c>
    </row>
    <row r="1379" spans="1:39">
      <c r="A1379" s="251">
        <v>2022</v>
      </c>
      <c r="B1379" s="251" t="s">
        <v>533</v>
      </c>
      <c r="C1379" s="251" t="s">
        <v>534</v>
      </c>
      <c r="D1379" s="251" t="s">
        <v>535</v>
      </c>
      <c r="E1379" s="251" t="s">
        <v>536</v>
      </c>
      <c r="F1379" s="251" t="s">
        <v>491</v>
      </c>
      <c r="G1379" s="251" t="s">
        <v>537</v>
      </c>
      <c r="H1379" s="251" t="s">
        <v>538</v>
      </c>
      <c r="I1379" s="251" t="s">
        <v>739</v>
      </c>
      <c r="J1379" s="251" t="s">
        <v>540</v>
      </c>
      <c r="K1379" s="251" t="s">
        <v>740</v>
      </c>
      <c r="L1379" s="251" t="s">
        <v>542</v>
      </c>
      <c r="M1379" s="251" t="s">
        <v>543</v>
      </c>
      <c r="N1379" s="251" t="s">
        <v>544</v>
      </c>
      <c r="O1379" s="251" t="s">
        <v>796</v>
      </c>
      <c r="P1379" s="251" t="s">
        <v>741</v>
      </c>
      <c r="Q1379" s="251" t="s">
        <v>709</v>
      </c>
      <c r="R1379" s="251">
        <v>1</v>
      </c>
      <c r="S1379" s="251" t="s">
        <v>687</v>
      </c>
      <c r="T1379" s="251" t="s">
        <v>688</v>
      </c>
      <c r="U1379" s="251" t="s">
        <v>688</v>
      </c>
      <c r="V1379" s="251" t="s">
        <v>38</v>
      </c>
      <c r="W1379" s="251" t="s">
        <v>550</v>
      </c>
      <c r="X1379" s="251" t="s">
        <v>551</v>
      </c>
      <c r="Y1379" s="251" t="s">
        <v>552</v>
      </c>
      <c r="Z1379" s="251" t="s">
        <v>564</v>
      </c>
      <c r="AA1379" s="251" t="s">
        <v>587</v>
      </c>
      <c r="AB1379" s="251" t="s">
        <v>624</v>
      </c>
      <c r="AC1379" s="251" t="s">
        <v>625</v>
      </c>
      <c r="AD1379" s="251" t="s">
        <v>627</v>
      </c>
      <c r="AE1379" s="255">
        <v>14390</v>
      </c>
      <c r="AF1379" s="251" t="str">
        <f t="shared" si="69"/>
        <v>5.</v>
      </c>
      <c r="AG1379" s="251" t="str">
        <f t="shared" si="69"/>
        <v>2.</v>
      </c>
      <c r="AH1379" s="251" t="str">
        <f t="shared" si="69"/>
        <v>3.</v>
      </c>
      <c r="AI1379" s="251" t="str">
        <f t="shared" si="69"/>
        <v>1.</v>
      </c>
      <c r="AJ1379" s="251" t="str">
        <f t="shared" si="69"/>
        <v>5.</v>
      </c>
      <c r="AK1379" s="251" t="str">
        <f t="shared" si="69"/>
        <v>1.</v>
      </c>
      <c r="AL1379" s="251" t="str">
        <f t="shared" si="68"/>
        <v>2.</v>
      </c>
      <c r="AM1379" s="251" t="str">
        <f t="shared" si="67"/>
        <v>2.3.1.5.1.2.</v>
      </c>
    </row>
    <row r="1380" spans="1:39">
      <c r="A1380" s="251">
        <v>2022</v>
      </c>
      <c r="B1380" s="251" t="s">
        <v>533</v>
      </c>
      <c r="C1380" s="251" t="s">
        <v>534</v>
      </c>
      <c r="D1380" s="251" t="s">
        <v>535</v>
      </c>
      <c r="E1380" s="251" t="s">
        <v>536</v>
      </c>
      <c r="F1380" s="251" t="s">
        <v>491</v>
      </c>
      <c r="G1380" s="251" t="s">
        <v>537</v>
      </c>
      <c r="H1380" s="251" t="s">
        <v>538</v>
      </c>
      <c r="I1380" s="251" t="s">
        <v>739</v>
      </c>
      <c r="J1380" s="251" t="s">
        <v>540</v>
      </c>
      <c r="K1380" s="251" t="s">
        <v>740</v>
      </c>
      <c r="L1380" s="251" t="s">
        <v>542</v>
      </c>
      <c r="M1380" s="251" t="s">
        <v>543</v>
      </c>
      <c r="N1380" s="251" t="s">
        <v>544</v>
      </c>
      <c r="O1380" s="251" t="s">
        <v>796</v>
      </c>
      <c r="P1380" s="251" t="s">
        <v>741</v>
      </c>
      <c r="Q1380" s="251" t="s">
        <v>709</v>
      </c>
      <c r="R1380" s="251">
        <v>1</v>
      </c>
      <c r="S1380" s="251" t="s">
        <v>687</v>
      </c>
      <c r="T1380" s="251" t="s">
        <v>688</v>
      </c>
      <c r="U1380" s="251" t="s">
        <v>688</v>
      </c>
      <c r="V1380" s="251" t="s">
        <v>38</v>
      </c>
      <c r="W1380" s="251" t="s">
        <v>550</v>
      </c>
      <c r="X1380" s="251" t="s">
        <v>551</v>
      </c>
      <c r="Y1380" s="251" t="s">
        <v>552</v>
      </c>
      <c r="Z1380" s="251" t="s">
        <v>564</v>
      </c>
      <c r="AA1380" s="251" t="s">
        <v>587</v>
      </c>
      <c r="AB1380" s="251" t="s">
        <v>624</v>
      </c>
      <c r="AC1380" s="251" t="s">
        <v>746</v>
      </c>
      <c r="AD1380" s="251" t="s">
        <v>747</v>
      </c>
      <c r="AE1380" s="255">
        <v>4627</v>
      </c>
      <c r="AF1380" s="251" t="str">
        <f t="shared" si="69"/>
        <v>5.</v>
      </c>
      <c r="AG1380" s="251" t="str">
        <f t="shared" si="69"/>
        <v>2.</v>
      </c>
      <c r="AH1380" s="251" t="str">
        <f t="shared" si="69"/>
        <v>3.</v>
      </c>
      <c r="AI1380" s="251" t="str">
        <f t="shared" si="69"/>
        <v>1.</v>
      </c>
      <c r="AJ1380" s="251" t="str">
        <f t="shared" si="69"/>
        <v>5.</v>
      </c>
      <c r="AK1380" s="251" t="str">
        <f t="shared" si="69"/>
        <v>3.</v>
      </c>
      <c r="AL1380" s="251" t="str">
        <f t="shared" si="68"/>
        <v>1.</v>
      </c>
      <c r="AM1380" s="251" t="str">
        <f t="shared" si="67"/>
        <v>2.3.1.5.3.1.</v>
      </c>
    </row>
    <row r="1381" spans="1:39">
      <c r="A1381" s="251">
        <v>2022</v>
      </c>
      <c r="B1381" s="251" t="s">
        <v>533</v>
      </c>
      <c r="C1381" s="251" t="s">
        <v>534</v>
      </c>
      <c r="D1381" s="251" t="s">
        <v>535</v>
      </c>
      <c r="E1381" s="251" t="s">
        <v>536</v>
      </c>
      <c r="F1381" s="251" t="s">
        <v>491</v>
      </c>
      <c r="G1381" s="251" t="s">
        <v>537</v>
      </c>
      <c r="H1381" s="251" t="s">
        <v>538</v>
      </c>
      <c r="I1381" s="251" t="s">
        <v>739</v>
      </c>
      <c r="J1381" s="251" t="s">
        <v>540</v>
      </c>
      <c r="K1381" s="251" t="s">
        <v>740</v>
      </c>
      <c r="L1381" s="251" t="s">
        <v>542</v>
      </c>
      <c r="M1381" s="251" t="s">
        <v>543</v>
      </c>
      <c r="N1381" s="251" t="s">
        <v>544</v>
      </c>
      <c r="O1381" s="251" t="s">
        <v>796</v>
      </c>
      <c r="P1381" s="251" t="s">
        <v>741</v>
      </c>
      <c r="Q1381" s="251" t="s">
        <v>709</v>
      </c>
      <c r="R1381" s="251">
        <v>1</v>
      </c>
      <c r="S1381" s="251" t="s">
        <v>687</v>
      </c>
      <c r="T1381" s="251" t="s">
        <v>688</v>
      </c>
      <c r="U1381" s="251" t="s">
        <v>688</v>
      </c>
      <c r="V1381" s="251" t="s">
        <v>38</v>
      </c>
      <c r="W1381" s="251" t="s">
        <v>550</v>
      </c>
      <c r="X1381" s="251" t="s">
        <v>551</v>
      </c>
      <c r="Y1381" s="251" t="s">
        <v>552</v>
      </c>
      <c r="Z1381" s="251" t="s">
        <v>564</v>
      </c>
      <c r="AA1381" s="251" t="s">
        <v>587</v>
      </c>
      <c r="AB1381" s="251" t="s">
        <v>624</v>
      </c>
      <c r="AC1381" s="251" t="s">
        <v>748</v>
      </c>
      <c r="AD1381" s="251" t="s">
        <v>748</v>
      </c>
      <c r="AE1381" s="255">
        <v>936</v>
      </c>
      <c r="AF1381" s="251" t="str">
        <f t="shared" si="69"/>
        <v>5.</v>
      </c>
      <c r="AG1381" s="251" t="str">
        <f t="shared" si="69"/>
        <v>2.</v>
      </c>
      <c r="AH1381" s="251" t="str">
        <f t="shared" si="69"/>
        <v>3.</v>
      </c>
      <c r="AI1381" s="251" t="str">
        <f t="shared" si="69"/>
        <v>1.</v>
      </c>
      <c r="AJ1381" s="251" t="str">
        <f t="shared" si="69"/>
        <v>5.</v>
      </c>
      <c r="AK1381" s="251" t="str">
        <f t="shared" si="69"/>
        <v>99</v>
      </c>
      <c r="AL1381" s="251" t="str">
        <f t="shared" si="68"/>
        <v>99</v>
      </c>
      <c r="AM1381" s="251" t="str">
        <f t="shared" si="67"/>
        <v>2.3.1.5.9999</v>
      </c>
    </row>
    <row r="1382" spans="1:39">
      <c r="A1382" s="251">
        <v>2022</v>
      </c>
      <c r="B1382" s="251" t="s">
        <v>533</v>
      </c>
      <c r="C1382" s="251" t="s">
        <v>534</v>
      </c>
      <c r="D1382" s="251" t="s">
        <v>535</v>
      </c>
      <c r="E1382" s="251" t="s">
        <v>536</v>
      </c>
      <c r="F1382" s="251" t="s">
        <v>491</v>
      </c>
      <c r="G1382" s="251" t="s">
        <v>537</v>
      </c>
      <c r="H1382" s="251" t="s">
        <v>538</v>
      </c>
      <c r="I1382" s="251" t="s">
        <v>739</v>
      </c>
      <c r="J1382" s="251" t="s">
        <v>540</v>
      </c>
      <c r="K1382" s="251" t="s">
        <v>740</v>
      </c>
      <c r="L1382" s="251" t="s">
        <v>542</v>
      </c>
      <c r="M1382" s="251" t="s">
        <v>543</v>
      </c>
      <c r="N1382" s="251" t="s">
        <v>544</v>
      </c>
      <c r="O1382" s="251" t="s">
        <v>796</v>
      </c>
      <c r="P1382" s="251" t="s">
        <v>741</v>
      </c>
      <c r="Q1382" s="251" t="s">
        <v>709</v>
      </c>
      <c r="R1382" s="251">
        <v>1</v>
      </c>
      <c r="S1382" s="251" t="s">
        <v>687</v>
      </c>
      <c r="T1382" s="251" t="s">
        <v>688</v>
      </c>
      <c r="U1382" s="251" t="s">
        <v>688</v>
      </c>
      <c r="V1382" s="251" t="s">
        <v>38</v>
      </c>
      <c r="W1382" s="251" t="s">
        <v>550</v>
      </c>
      <c r="X1382" s="251" t="s">
        <v>551</v>
      </c>
      <c r="Y1382" s="251" t="s">
        <v>552</v>
      </c>
      <c r="Z1382" s="251" t="s">
        <v>564</v>
      </c>
      <c r="AA1382" s="251" t="s">
        <v>587</v>
      </c>
      <c r="AB1382" s="251" t="s">
        <v>723</v>
      </c>
      <c r="AC1382" s="251" t="s">
        <v>626</v>
      </c>
      <c r="AD1382" s="251" t="s">
        <v>749</v>
      </c>
      <c r="AE1382" s="255">
        <v>420</v>
      </c>
      <c r="AF1382" s="251" t="str">
        <f t="shared" si="69"/>
        <v>5.</v>
      </c>
      <c r="AG1382" s="251" t="str">
        <f t="shared" si="69"/>
        <v>2.</v>
      </c>
      <c r="AH1382" s="251" t="str">
        <f t="shared" si="69"/>
        <v>3.</v>
      </c>
      <c r="AI1382" s="251" t="str">
        <f t="shared" si="69"/>
        <v>1.</v>
      </c>
      <c r="AJ1382" s="251" t="str">
        <f t="shared" si="69"/>
        <v>6.</v>
      </c>
      <c r="AK1382" s="251" t="str">
        <f t="shared" si="69"/>
        <v>1.</v>
      </c>
      <c r="AL1382" s="251" t="str">
        <f t="shared" si="68"/>
        <v>4.</v>
      </c>
      <c r="AM1382" s="251" t="str">
        <f t="shared" si="67"/>
        <v>2.3.1.6.1.4.</v>
      </c>
    </row>
    <row r="1383" spans="1:39">
      <c r="A1383" s="251">
        <v>2022</v>
      </c>
      <c r="B1383" s="251" t="s">
        <v>533</v>
      </c>
      <c r="C1383" s="251" t="s">
        <v>534</v>
      </c>
      <c r="D1383" s="251" t="s">
        <v>535</v>
      </c>
      <c r="E1383" s="251" t="s">
        <v>536</v>
      </c>
      <c r="F1383" s="251" t="s">
        <v>491</v>
      </c>
      <c r="G1383" s="251" t="s">
        <v>537</v>
      </c>
      <c r="H1383" s="251" t="s">
        <v>538</v>
      </c>
      <c r="I1383" s="251" t="s">
        <v>739</v>
      </c>
      <c r="J1383" s="251" t="s">
        <v>540</v>
      </c>
      <c r="K1383" s="251" t="s">
        <v>740</v>
      </c>
      <c r="L1383" s="251" t="s">
        <v>542</v>
      </c>
      <c r="M1383" s="251" t="s">
        <v>543</v>
      </c>
      <c r="N1383" s="251" t="s">
        <v>544</v>
      </c>
      <c r="O1383" s="251" t="s">
        <v>796</v>
      </c>
      <c r="P1383" s="251" t="s">
        <v>741</v>
      </c>
      <c r="Q1383" s="251" t="s">
        <v>709</v>
      </c>
      <c r="R1383" s="251">
        <v>1</v>
      </c>
      <c r="S1383" s="251" t="s">
        <v>687</v>
      </c>
      <c r="T1383" s="251" t="s">
        <v>688</v>
      </c>
      <c r="U1383" s="251" t="s">
        <v>688</v>
      </c>
      <c r="V1383" s="251" t="s">
        <v>38</v>
      </c>
      <c r="W1383" s="251" t="s">
        <v>550</v>
      </c>
      <c r="X1383" s="251" t="s">
        <v>551</v>
      </c>
      <c r="Y1383" s="251" t="s">
        <v>552</v>
      </c>
      <c r="Z1383" s="251" t="s">
        <v>564</v>
      </c>
      <c r="AA1383" s="251" t="s">
        <v>587</v>
      </c>
      <c r="AB1383" s="251" t="s">
        <v>648</v>
      </c>
      <c r="AC1383" s="251" t="s">
        <v>649</v>
      </c>
      <c r="AD1383" s="251" t="s">
        <v>650</v>
      </c>
      <c r="AE1383" s="255">
        <v>4248</v>
      </c>
      <c r="AF1383" s="251" t="str">
        <f t="shared" si="69"/>
        <v>5.</v>
      </c>
      <c r="AG1383" s="251" t="str">
        <f t="shared" si="69"/>
        <v>2.</v>
      </c>
      <c r="AH1383" s="251" t="str">
        <f t="shared" si="69"/>
        <v>3.</v>
      </c>
      <c r="AI1383" s="251" t="str">
        <f t="shared" si="69"/>
        <v>1.</v>
      </c>
      <c r="AJ1383" s="251" t="str">
        <f t="shared" si="69"/>
        <v>8.</v>
      </c>
      <c r="AK1383" s="251" t="str">
        <f t="shared" si="69"/>
        <v>2.</v>
      </c>
      <c r="AL1383" s="251" t="str">
        <f t="shared" si="68"/>
        <v>1.</v>
      </c>
      <c r="AM1383" s="251" t="str">
        <f t="shared" si="67"/>
        <v>2.3.1.8.2.1.</v>
      </c>
    </row>
    <row r="1384" spans="1:39">
      <c r="A1384" s="251">
        <v>2022</v>
      </c>
      <c r="B1384" s="251" t="s">
        <v>533</v>
      </c>
      <c r="C1384" s="251" t="s">
        <v>534</v>
      </c>
      <c r="D1384" s="251" t="s">
        <v>535</v>
      </c>
      <c r="E1384" s="251" t="s">
        <v>536</v>
      </c>
      <c r="F1384" s="251" t="s">
        <v>491</v>
      </c>
      <c r="G1384" s="251" t="s">
        <v>537</v>
      </c>
      <c r="H1384" s="251" t="s">
        <v>538</v>
      </c>
      <c r="I1384" s="251" t="s">
        <v>739</v>
      </c>
      <c r="J1384" s="251" t="s">
        <v>540</v>
      </c>
      <c r="K1384" s="251" t="s">
        <v>740</v>
      </c>
      <c r="L1384" s="251" t="s">
        <v>542</v>
      </c>
      <c r="M1384" s="251" t="s">
        <v>543</v>
      </c>
      <c r="N1384" s="251" t="s">
        <v>544</v>
      </c>
      <c r="O1384" s="251" t="s">
        <v>796</v>
      </c>
      <c r="P1384" s="251" t="s">
        <v>741</v>
      </c>
      <c r="Q1384" s="251" t="s">
        <v>709</v>
      </c>
      <c r="R1384" s="251">
        <v>1</v>
      </c>
      <c r="S1384" s="251" t="s">
        <v>687</v>
      </c>
      <c r="T1384" s="251" t="s">
        <v>688</v>
      </c>
      <c r="U1384" s="251" t="s">
        <v>688</v>
      </c>
      <c r="V1384" s="251" t="s">
        <v>38</v>
      </c>
      <c r="W1384" s="251" t="s">
        <v>550</v>
      </c>
      <c r="X1384" s="251" t="s">
        <v>551</v>
      </c>
      <c r="Y1384" s="251" t="s">
        <v>552</v>
      </c>
      <c r="Z1384" s="251" t="s">
        <v>564</v>
      </c>
      <c r="AA1384" s="251" t="s">
        <v>587</v>
      </c>
      <c r="AB1384" s="251" t="s">
        <v>591</v>
      </c>
      <c r="AC1384" s="251" t="s">
        <v>592</v>
      </c>
      <c r="AD1384" s="251" t="s">
        <v>593</v>
      </c>
      <c r="AE1384" s="255">
        <v>1671</v>
      </c>
      <c r="AF1384" s="251" t="str">
        <f t="shared" si="69"/>
        <v>5.</v>
      </c>
      <c r="AG1384" s="251" t="str">
        <f t="shared" si="69"/>
        <v>2.</v>
      </c>
      <c r="AH1384" s="251" t="str">
        <f t="shared" si="69"/>
        <v>3.</v>
      </c>
      <c r="AI1384" s="251" t="str">
        <f t="shared" si="69"/>
        <v>1.</v>
      </c>
      <c r="AJ1384" s="251" t="str">
        <f t="shared" si="69"/>
        <v>99</v>
      </c>
      <c r="AK1384" s="251" t="str">
        <f t="shared" si="69"/>
        <v>1.</v>
      </c>
      <c r="AL1384" s="251" t="str">
        <f t="shared" si="68"/>
        <v>3.</v>
      </c>
      <c r="AM1384" s="251" t="str">
        <f t="shared" si="67"/>
        <v>2.3.1.991.3.</v>
      </c>
    </row>
    <row r="1385" spans="1:39">
      <c r="A1385" s="251">
        <v>2022</v>
      </c>
      <c r="B1385" s="251" t="s">
        <v>533</v>
      </c>
      <c r="C1385" s="251" t="s">
        <v>534</v>
      </c>
      <c r="D1385" s="251" t="s">
        <v>535</v>
      </c>
      <c r="E1385" s="251" t="s">
        <v>536</v>
      </c>
      <c r="F1385" s="251" t="s">
        <v>491</v>
      </c>
      <c r="G1385" s="251" t="s">
        <v>537</v>
      </c>
      <c r="H1385" s="251" t="s">
        <v>538</v>
      </c>
      <c r="I1385" s="251" t="s">
        <v>739</v>
      </c>
      <c r="J1385" s="251" t="s">
        <v>540</v>
      </c>
      <c r="K1385" s="251" t="s">
        <v>740</v>
      </c>
      <c r="L1385" s="251" t="s">
        <v>542</v>
      </c>
      <c r="M1385" s="251" t="s">
        <v>543</v>
      </c>
      <c r="N1385" s="251" t="s">
        <v>544</v>
      </c>
      <c r="O1385" s="251" t="s">
        <v>796</v>
      </c>
      <c r="P1385" s="251" t="s">
        <v>741</v>
      </c>
      <c r="Q1385" s="251" t="s">
        <v>709</v>
      </c>
      <c r="R1385" s="251">
        <v>1</v>
      </c>
      <c r="S1385" s="251" t="s">
        <v>687</v>
      </c>
      <c r="T1385" s="251" t="s">
        <v>688</v>
      </c>
      <c r="U1385" s="251" t="s">
        <v>688</v>
      </c>
      <c r="V1385" s="251" t="s">
        <v>38</v>
      </c>
      <c r="W1385" s="251" t="s">
        <v>550</v>
      </c>
      <c r="X1385" s="251" t="s">
        <v>551</v>
      </c>
      <c r="Y1385" s="251" t="s">
        <v>552</v>
      </c>
      <c r="Z1385" s="251" t="s">
        <v>564</v>
      </c>
      <c r="AA1385" s="251" t="s">
        <v>587</v>
      </c>
      <c r="AB1385" s="251" t="s">
        <v>591</v>
      </c>
      <c r="AC1385" s="251" t="s">
        <v>592</v>
      </c>
      <c r="AD1385" s="251" t="s">
        <v>628</v>
      </c>
      <c r="AE1385" s="255">
        <v>630</v>
      </c>
      <c r="AF1385" s="251" t="str">
        <f t="shared" si="69"/>
        <v>5.</v>
      </c>
      <c r="AG1385" s="251" t="str">
        <f t="shared" si="69"/>
        <v>2.</v>
      </c>
      <c r="AH1385" s="251" t="str">
        <f t="shared" si="69"/>
        <v>3.</v>
      </c>
      <c r="AI1385" s="251" t="str">
        <f t="shared" si="69"/>
        <v>1.</v>
      </c>
      <c r="AJ1385" s="251" t="str">
        <f t="shared" si="69"/>
        <v>99</v>
      </c>
      <c r="AK1385" s="251" t="str">
        <f t="shared" si="69"/>
        <v>1.</v>
      </c>
      <c r="AL1385" s="251" t="str">
        <f t="shared" si="68"/>
        <v>99</v>
      </c>
      <c r="AM1385" s="251" t="str">
        <f t="shared" si="67"/>
        <v>2.3.1.991.99</v>
      </c>
    </row>
    <row r="1386" spans="1:39">
      <c r="A1386" s="251">
        <v>2022</v>
      </c>
      <c r="B1386" s="251" t="s">
        <v>533</v>
      </c>
      <c r="C1386" s="251" t="s">
        <v>534</v>
      </c>
      <c r="D1386" s="251" t="s">
        <v>535</v>
      </c>
      <c r="E1386" s="251" t="s">
        <v>536</v>
      </c>
      <c r="F1386" s="251" t="s">
        <v>491</v>
      </c>
      <c r="G1386" s="251" t="s">
        <v>537</v>
      </c>
      <c r="H1386" s="251" t="s">
        <v>538</v>
      </c>
      <c r="I1386" s="251" t="s">
        <v>739</v>
      </c>
      <c r="J1386" s="251" t="s">
        <v>540</v>
      </c>
      <c r="K1386" s="251" t="s">
        <v>740</v>
      </c>
      <c r="L1386" s="251" t="s">
        <v>542</v>
      </c>
      <c r="M1386" s="251" t="s">
        <v>543</v>
      </c>
      <c r="N1386" s="251" t="s">
        <v>544</v>
      </c>
      <c r="O1386" s="251" t="s">
        <v>796</v>
      </c>
      <c r="P1386" s="251" t="s">
        <v>741</v>
      </c>
      <c r="Q1386" s="251" t="s">
        <v>709</v>
      </c>
      <c r="R1386" s="251">
        <v>1</v>
      </c>
      <c r="S1386" s="251" t="s">
        <v>687</v>
      </c>
      <c r="T1386" s="251" t="s">
        <v>688</v>
      </c>
      <c r="U1386" s="251" t="s">
        <v>688</v>
      </c>
      <c r="V1386" s="251" t="s">
        <v>38</v>
      </c>
      <c r="W1386" s="251" t="s">
        <v>550</v>
      </c>
      <c r="X1386" s="251" t="s">
        <v>551</v>
      </c>
      <c r="Y1386" s="251" t="s">
        <v>552</v>
      </c>
      <c r="Z1386" s="251" t="s">
        <v>564</v>
      </c>
      <c r="AA1386" s="251" t="s">
        <v>565</v>
      </c>
      <c r="AB1386" s="251" t="s">
        <v>594</v>
      </c>
      <c r="AC1386" s="251" t="s">
        <v>595</v>
      </c>
      <c r="AD1386" s="251" t="s">
        <v>642</v>
      </c>
      <c r="AE1386" s="255">
        <v>1250</v>
      </c>
      <c r="AF1386" s="251" t="str">
        <f t="shared" si="69"/>
        <v>5.</v>
      </c>
      <c r="AG1386" s="251" t="str">
        <f t="shared" si="69"/>
        <v>2.</v>
      </c>
      <c r="AH1386" s="251" t="str">
        <f t="shared" si="69"/>
        <v>3.</v>
      </c>
      <c r="AI1386" s="251" t="str">
        <f t="shared" si="69"/>
        <v>2.</v>
      </c>
      <c r="AJ1386" s="251" t="str">
        <f t="shared" si="69"/>
        <v>1.</v>
      </c>
      <c r="AK1386" s="251" t="str">
        <f t="shared" si="69"/>
        <v>2.</v>
      </c>
      <c r="AL1386" s="251" t="str">
        <f t="shared" si="68"/>
        <v>1.</v>
      </c>
      <c r="AM1386" s="251" t="str">
        <f t="shared" si="67"/>
        <v>2.3.2.1.2.1.</v>
      </c>
    </row>
    <row r="1387" spans="1:39">
      <c r="A1387" s="251">
        <v>2022</v>
      </c>
      <c r="B1387" s="251" t="s">
        <v>533</v>
      </c>
      <c r="C1387" s="251" t="s">
        <v>534</v>
      </c>
      <c r="D1387" s="251" t="s">
        <v>535</v>
      </c>
      <c r="E1387" s="251" t="s">
        <v>536</v>
      </c>
      <c r="F1387" s="251" t="s">
        <v>491</v>
      </c>
      <c r="G1387" s="251" t="s">
        <v>537</v>
      </c>
      <c r="H1387" s="251" t="s">
        <v>538</v>
      </c>
      <c r="I1387" s="251" t="s">
        <v>739</v>
      </c>
      <c r="J1387" s="251" t="s">
        <v>540</v>
      </c>
      <c r="K1387" s="251" t="s">
        <v>740</v>
      </c>
      <c r="L1387" s="251" t="s">
        <v>542</v>
      </c>
      <c r="M1387" s="251" t="s">
        <v>543</v>
      </c>
      <c r="N1387" s="251" t="s">
        <v>544</v>
      </c>
      <c r="O1387" s="251" t="s">
        <v>796</v>
      </c>
      <c r="P1387" s="251" t="s">
        <v>741</v>
      </c>
      <c r="Q1387" s="251" t="s">
        <v>709</v>
      </c>
      <c r="R1387" s="251">
        <v>1</v>
      </c>
      <c r="S1387" s="251" t="s">
        <v>687</v>
      </c>
      <c r="T1387" s="251" t="s">
        <v>688</v>
      </c>
      <c r="U1387" s="251" t="s">
        <v>688</v>
      </c>
      <c r="V1387" s="251" t="s">
        <v>38</v>
      </c>
      <c r="W1387" s="251" t="s">
        <v>550</v>
      </c>
      <c r="X1387" s="251" t="s">
        <v>551</v>
      </c>
      <c r="Y1387" s="251" t="s">
        <v>552</v>
      </c>
      <c r="Z1387" s="251" t="s">
        <v>564</v>
      </c>
      <c r="AA1387" s="251" t="s">
        <v>565</v>
      </c>
      <c r="AB1387" s="251" t="s">
        <v>594</v>
      </c>
      <c r="AC1387" s="251" t="s">
        <v>595</v>
      </c>
      <c r="AD1387" s="251" t="s">
        <v>643</v>
      </c>
      <c r="AE1387" s="255">
        <v>2400</v>
      </c>
      <c r="AF1387" s="251" t="str">
        <f t="shared" si="69"/>
        <v>5.</v>
      </c>
      <c r="AG1387" s="251" t="str">
        <f t="shared" si="69"/>
        <v>2.</v>
      </c>
      <c r="AH1387" s="251" t="str">
        <f t="shared" si="69"/>
        <v>3.</v>
      </c>
      <c r="AI1387" s="251" t="str">
        <f t="shared" si="69"/>
        <v>2.</v>
      </c>
      <c r="AJ1387" s="251" t="str">
        <f t="shared" si="69"/>
        <v>1.</v>
      </c>
      <c r="AK1387" s="251" t="str">
        <f t="shared" si="69"/>
        <v>2.</v>
      </c>
      <c r="AL1387" s="251" t="str">
        <f t="shared" si="68"/>
        <v>2.</v>
      </c>
      <c r="AM1387" s="251" t="str">
        <f t="shared" si="67"/>
        <v>2.3.2.1.2.2.</v>
      </c>
    </row>
    <row r="1388" spans="1:39">
      <c r="A1388" s="251">
        <v>2022</v>
      </c>
      <c r="B1388" s="251" t="s">
        <v>533</v>
      </c>
      <c r="C1388" s="251" t="s">
        <v>534</v>
      </c>
      <c r="D1388" s="251" t="s">
        <v>535</v>
      </c>
      <c r="E1388" s="251" t="s">
        <v>536</v>
      </c>
      <c r="F1388" s="251" t="s">
        <v>491</v>
      </c>
      <c r="G1388" s="251" t="s">
        <v>537</v>
      </c>
      <c r="H1388" s="251" t="s">
        <v>538</v>
      </c>
      <c r="I1388" s="251" t="s">
        <v>739</v>
      </c>
      <c r="J1388" s="251" t="s">
        <v>540</v>
      </c>
      <c r="K1388" s="251" t="s">
        <v>740</v>
      </c>
      <c r="L1388" s="251" t="s">
        <v>542</v>
      </c>
      <c r="M1388" s="251" t="s">
        <v>543</v>
      </c>
      <c r="N1388" s="251" t="s">
        <v>544</v>
      </c>
      <c r="O1388" s="251" t="s">
        <v>796</v>
      </c>
      <c r="P1388" s="251" t="s">
        <v>741</v>
      </c>
      <c r="Q1388" s="251" t="s">
        <v>709</v>
      </c>
      <c r="R1388" s="251">
        <v>1</v>
      </c>
      <c r="S1388" s="251" t="s">
        <v>687</v>
      </c>
      <c r="T1388" s="251" t="s">
        <v>688</v>
      </c>
      <c r="U1388" s="251" t="s">
        <v>688</v>
      </c>
      <c r="V1388" s="251" t="s">
        <v>38</v>
      </c>
      <c r="W1388" s="251" t="s">
        <v>550</v>
      </c>
      <c r="X1388" s="251" t="s">
        <v>551</v>
      </c>
      <c r="Y1388" s="251" t="s">
        <v>552</v>
      </c>
      <c r="Z1388" s="251" t="s">
        <v>564</v>
      </c>
      <c r="AA1388" s="251" t="s">
        <v>565</v>
      </c>
      <c r="AB1388" s="251" t="s">
        <v>594</v>
      </c>
      <c r="AC1388" s="251" t="s">
        <v>595</v>
      </c>
      <c r="AD1388" s="251" t="s">
        <v>596</v>
      </c>
      <c r="AE1388" s="255">
        <v>3456</v>
      </c>
      <c r="AF1388" s="251" t="str">
        <f t="shared" si="69"/>
        <v>5.</v>
      </c>
      <c r="AG1388" s="251" t="str">
        <f t="shared" si="69"/>
        <v>2.</v>
      </c>
      <c r="AH1388" s="251" t="str">
        <f t="shared" si="69"/>
        <v>3.</v>
      </c>
      <c r="AI1388" s="251" t="str">
        <f t="shared" si="69"/>
        <v>2.</v>
      </c>
      <c r="AJ1388" s="251" t="str">
        <f t="shared" si="69"/>
        <v>1.</v>
      </c>
      <c r="AK1388" s="251" t="str">
        <f t="shared" si="69"/>
        <v>2.</v>
      </c>
      <c r="AL1388" s="251" t="str">
        <f t="shared" si="68"/>
        <v>99</v>
      </c>
      <c r="AM1388" s="251" t="str">
        <f t="shared" si="67"/>
        <v>2.3.2.1.2.99</v>
      </c>
    </row>
    <row r="1389" spans="1:39">
      <c r="A1389" s="251">
        <v>2022</v>
      </c>
      <c r="B1389" s="251" t="s">
        <v>533</v>
      </c>
      <c r="C1389" s="251" t="s">
        <v>534</v>
      </c>
      <c r="D1389" s="251" t="s">
        <v>535</v>
      </c>
      <c r="E1389" s="251" t="s">
        <v>536</v>
      </c>
      <c r="F1389" s="251" t="s">
        <v>491</v>
      </c>
      <c r="G1389" s="251" t="s">
        <v>537</v>
      </c>
      <c r="H1389" s="251" t="s">
        <v>538</v>
      </c>
      <c r="I1389" s="251" t="s">
        <v>739</v>
      </c>
      <c r="J1389" s="251" t="s">
        <v>540</v>
      </c>
      <c r="K1389" s="251" t="s">
        <v>740</v>
      </c>
      <c r="L1389" s="251" t="s">
        <v>542</v>
      </c>
      <c r="M1389" s="251" t="s">
        <v>543</v>
      </c>
      <c r="N1389" s="251" t="s">
        <v>544</v>
      </c>
      <c r="O1389" s="251" t="s">
        <v>796</v>
      </c>
      <c r="P1389" s="251" t="s">
        <v>741</v>
      </c>
      <c r="Q1389" s="251" t="s">
        <v>709</v>
      </c>
      <c r="R1389" s="251">
        <v>1</v>
      </c>
      <c r="S1389" s="251" t="s">
        <v>687</v>
      </c>
      <c r="T1389" s="251" t="s">
        <v>688</v>
      </c>
      <c r="U1389" s="251" t="s">
        <v>688</v>
      </c>
      <c r="V1389" s="251" t="s">
        <v>38</v>
      </c>
      <c r="W1389" s="251" t="s">
        <v>550</v>
      </c>
      <c r="X1389" s="251" t="s">
        <v>551</v>
      </c>
      <c r="Y1389" s="251" t="s">
        <v>552</v>
      </c>
      <c r="Z1389" s="251" t="s">
        <v>564</v>
      </c>
      <c r="AA1389" s="251" t="s">
        <v>565</v>
      </c>
      <c r="AB1389" s="251" t="s">
        <v>566</v>
      </c>
      <c r="AC1389" s="251" t="s">
        <v>567</v>
      </c>
      <c r="AD1389" s="251" t="s">
        <v>568</v>
      </c>
      <c r="AE1389" s="255">
        <v>25920</v>
      </c>
      <c r="AF1389" s="251" t="str">
        <f t="shared" si="69"/>
        <v>5.</v>
      </c>
      <c r="AG1389" s="251" t="str">
        <f t="shared" si="69"/>
        <v>2.</v>
      </c>
      <c r="AH1389" s="251" t="str">
        <f t="shared" si="69"/>
        <v>3.</v>
      </c>
      <c r="AI1389" s="251" t="str">
        <f t="shared" si="69"/>
        <v>2.</v>
      </c>
      <c r="AJ1389" s="251" t="str">
        <f t="shared" si="69"/>
        <v>2.</v>
      </c>
      <c r="AK1389" s="251" t="str">
        <f t="shared" si="69"/>
        <v>3.</v>
      </c>
      <c r="AL1389" s="251" t="str">
        <f t="shared" si="68"/>
        <v>1.</v>
      </c>
      <c r="AM1389" s="251" t="str">
        <f t="shared" si="67"/>
        <v>2.3.2.2.3.1.</v>
      </c>
    </row>
    <row r="1390" spans="1:39">
      <c r="A1390" s="251">
        <v>2022</v>
      </c>
      <c r="B1390" s="251" t="s">
        <v>533</v>
      </c>
      <c r="C1390" s="251" t="s">
        <v>534</v>
      </c>
      <c r="D1390" s="251" t="s">
        <v>535</v>
      </c>
      <c r="E1390" s="251" t="s">
        <v>536</v>
      </c>
      <c r="F1390" s="251" t="s">
        <v>491</v>
      </c>
      <c r="G1390" s="251" t="s">
        <v>537</v>
      </c>
      <c r="H1390" s="251" t="s">
        <v>538</v>
      </c>
      <c r="I1390" s="251" t="s">
        <v>739</v>
      </c>
      <c r="J1390" s="251" t="s">
        <v>540</v>
      </c>
      <c r="K1390" s="251" t="s">
        <v>740</v>
      </c>
      <c r="L1390" s="251" t="s">
        <v>542</v>
      </c>
      <c r="M1390" s="251" t="s">
        <v>543</v>
      </c>
      <c r="N1390" s="251" t="s">
        <v>544</v>
      </c>
      <c r="O1390" s="251" t="s">
        <v>796</v>
      </c>
      <c r="P1390" s="251" t="s">
        <v>741</v>
      </c>
      <c r="Q1390" s="251" t="s">
        <v>709</v>
      </c>
      <c r="R1390" s="251">
        <v>1</v>
      </c>
      <c r="S1390" s="251" t="s">
        <v>687</v>
      </c>
      <c r="T1390" s="251" t="s">
        <v>688</v>
      </c>
      <c r="U1390" s="251" t="s">
        <v>688</v>
      </c>
      <c r="V1390" s="251" t="s">
        <v>38</v>
      </c>
      <c r="W1390" s="251" t="s">
        <v>550</v>
      </c>
      <c r="X1390" s="251" t="s">
        <v>551</v>
      </c>
      <c r="Y1390" s="251" t="s">
        <v>552</v>
      </c>
      <c r="Z1390" s="251" t="s">
        <v>564</v>
      </c>
      <c r="AA1390" s="251" t="s">
        <v>565</v>
      </c>
      <c r="AB1390" s="251" t="s">
        <v>604</v>
      </c>
      <c r="AC1390" s="251" t="s">
        <v>750</v>
      </c>
      <c r="AD1390" s="251" t="s">
        <v>751</v>
      </c>
      <c r="AE1390" s="255">
        <v>2400</v>
      </c>
      <c r="AF1390" s="251" t="str">
        <f t="shared" si="69"/>
        <v>5.</v>
      </c>
      <c r="AG1390" s="251" t="str">
        <f t="shared" si="69"/>
        <v>2.</v>
      </c>
      <c r="AH1390" s="251" t="str">
        <f t="shared" si="69"/>
        <v>3.</v>
      </c>
      <c r="AI1390" s="251" t="str">
        <f t="shared" si="69"/>
        <v>2.</v>
      </c>
      <c r="AJ1390" s="251" t="str">
        <f t="shared" si="69"/>
        <v>4.</v>
      </c>
      <c r="AK1390" s="251" t="str">
        <f t="shared" si="69"/>
        <v>2.</v>
      </c>
      <c r="AL1390" s="251" t="str">
        <f t="shared" si="68"/>
        <v>1.</v>
      </c>
      <c r="AM1390" s="251" t="str">
        <f t="shared" si="67"/>
        <v>2.3.2.4.2.1.</v>
      </c>
    </row>
    <row r="1391" spans="1:39">
      <c r="A1391" s="251">
        <v>2022</v>
      </c>
      <c r="B1391" s="251" t="s">
        <v>533</v>
      </c>
      <c r="C1391" s="251" t="s">
        <v>534</v>
      </c>
      <c r="D1391" s="251" t="s">
        <v>535</v>
      </c>
      <c r="E1391" s="251" t="s">
        <v>536</v>
      </c>
      <c r="F1391" s="251" t="s">
        <v>491</v>
      </c>
      <c r="G1391" s="251" t="s">
        <v>537</v>
      </c>
      <c r="H1391" s="251" t="s">
        <v>538</v>
      </c>
      <c r="I1391" s="251" t="s">
        <v>739</v>
      </c>
      <c r="J1391" s="251" t="s">
        <v>540</v>
      </c>
      <c r="K1391" s="251" t="s">
        <v>740</v>
      </c>
      <c r="L1391" s="251" t="s">
        <v>542</v>
      </c>
      <c r="M1391" s="251" t="s">
        <v>543</v>
      </c>
      <c r="N1391" s="251" t="s">
        <v>544</v>
      </c>
      <c r="O1391" s="251" t="s">
        <v>796</v>
      </c>
      <c r="P1391" s="251" t="s">
        <v>741</v>
      </c>
      <c r="Q1391" s="251" t="s">
        <v>709</v>
      </c>
      <c r="R1391" s="251">
        <v>1</v>
      </c>
      <c r="S1391" s="251" t="s">
        <v>687</v>
      </c>
      <c r="T1391" s="251" t="s">
        <v>688</v>
      </c>
      <c r="U1391" s="251" t="s">
        <v>688</v>
      </c>
      <c r="V1391" s="251" t="s">
        <v>38</v>
      </c>
      <c r="W1391" s="251" t="s">
        <v>550</v>
      </c>
      <c r="X1391" s="251" t="s">
        <v>551</v>
      </c>
      <c r="Y1391" s="251" t="s">
        <v>552</v>
      </c>
      <c r="Z1391" s="251" t="s">
        <v>564</v>
      </c>
      <c r="AA1391" s="251" t="s">
        <v>565</v>
      </c>
      <c r="AB1391" s="251" t="s">
        <v>604</v>
      </c>
      <c r="AC1391" s="251" t="s">
        <v>752</v>
      </c>
      <c r="AD1391" s="251" t="s">
        <v>753</v>
      </c>
      <c r="AE1391" s="255">
        <v>1500</v>
      </c>
      <c r="AF1391" s="251" t="str">
        <f t="shared" si="69"/>
        <v>5.</v>
      </c>
      <c r="AG1391" s="251" t="str">
        <f t="shared" si="69"/>
        <v>2.</v>
      </c>
      <c r="AH1391" s="251" t="str">
        <f t="shared" si="69"/>
        <v>3.</v>
      </c>
      <c r="AI1391" s="251" t="str">
        <f t="shared" si="69"/>
        <v>2.</v>
      </c>
      <c r="AJ1391" s="251" t="str">
        <f t="shared" si="69"/>
        <v>4.</v>
      </c>
      <c r="AK1391" s="251" t="str">
        <f t="shared" si="69"/>
        <v>6.</v>
      </c>
      <c r="AL1391" s="251" t="str">
        <f t="shared" si="68"/>
        <v>1.</v>
      </c>
      <c r="AM1391" s="251" t="str">
        <f t="shared" si="67"/>
        <v>2.3.2.4.6.1.</v>
      </c>
    </row>
    <row r="1392" spans="1:39">
      <c r="A1392" s="251">
        <v>2022</v>
      </c>
      <c r="B1392" s="251" t="s">
        <v>533</v>
      </c>
      <c r="C1392" s="251" t="s">
        <v>534</v>
      </c>
      <c r="D1392" s="251" t="s">
        <v>535</v>
      </c>
      <c r="E1392" s="251" t="s">
        <v>536</v>
      </c>
      <c r="F1392" s="251" t="s">
        <v>491</v>
      </c>
      <c r="G1392" s="251" t="s">
        <v>537</v>
      </c>
      <c r="H1392" s="251" t="s">
        <v>538</v>
      </c>
      <c r="I1392" s="251" t="s">
        <v>739</v>
      </c>
      <c r="J1392" s="251" t="s">
        <v>540</v>
      </c>
      <c r="K1392" s="251" t="s">
        <v>740</v>
      </c>
      <c r="L1392" s="251" t="s">
        <v>542</v>
      </c>
      <c r="M1392" s="251" t="s">
        <v>543</v>
      </c>
      <c r="N1392" s="251" t="s">
        <v>544</v>
      </c>
      <c r="O1392" s="251" t="s">
        <v>796</v>
      </c>
      <c r="P1392" s="251" t="s">
        <v>741</v>
      </c>
      <c r="Q1392" s="251" t="s">
        <v>709</v>
      </c>
      <c r="R1392" s="251">
        <v>1</v>
      </c>
      <c r="S1392" s="251" t="s">
        <v>687</v>
      </c>
      <c r="T1392" s="251" t="s">
        <v>688</v>
      </c>
      <c r="U1392" s="251" t="s">
        <v>688</v>
      </c>
      <c r="V1392" s="251" t="s">
        <v>38</v>
      </c>
      <c r="W1392" s="251" t="s">
        <v>550</v>
      </c>
      <c r="X1392" s="251" t="s">
        <v>551</v>
      </c>
      <c r="Y1392" s="251" t="s">
        <v>552</v>
      </c>
      <c r="Z1392" s="251" t="s">
        <v>564</v>
      </c>
      <c r="AA1392" s="251" t="s">
        <v>565</v>
      </c>
      <c r="AB1392" s="251" t="s">
        <v>578</v>
      </c>
      <c r="AC1392" s="251" t="s">
        <v>579</v>
      </c>
      <c r="AD1392" s="251" t="s">
        <v>580</v>
      </c>
      <c r="AE1392" s="255">
        <v>15731</v>
      </c>
      <c r="AF1392" s="251" t="str">
        <f t="shared" si="69"/>
        <v>5.</v>
      </c>
      <c r="AG1392" s="251" t="str">
        <f t="shared" si="69"/>
        <v>2.</v>
      </c>
      <c r="AH1392" s="251" t="str">
        <f t="shared" si="69"/>
        <v>3.</v>
      </c>
      <c r="AI1392" s="251" t="str">
        <f t="shared" si="69"/>
        <v>2.</v>
      </c>
      <c r="AJ1392" s="251" t="str">
        <f t="shared" si="69"/>
        <v>7.</v>
      </c>
      <c r="AK1392" s="251" t="str">
        <f t="shared" si="69"/>
        <v>11</v>
      </c>
      <c r="AL1392" s="251" t="str">
        <f t="shared" si="68"/>
        <v>99</v>
      </c>
      <c r="AM1392" s="251" t="str">
        <f t="shared" si="67"/>
        <v>2.3.2.7.1199</v>
      </c>
    </row>
    <row r="1393" spans="1:39">
      <c r="A1393" s="251">
        <v>2022</v>
      </c>
      <c r="B1393" s="251" t="s">
        <v>533</v>
      </c>
      <c r="C1393" s="251" t="s">
        <v>534</v>
      </c>
      <c r="D1393" s="251" t="s">
        <v>535</v>
      </c>
      <c r="E1393" s="251" t="s">
        <v>536</v>
      </c>
      <c r="F1393" s="251" t="s">
        <v>492</v>
      </c>
      <c r="G1393" s="251" t="s">
        <v>797</v>
      </c>
      <c r="H1393" s="251" t="s">
        <v>538</v>
      </c>
      <c r="I1393" s="251" t="s">
        <v>798</v>
      </c>
      <c r="J1393" s="251" t="s">
        <v>540</v>
      </c>
      <c r="K1393" s="251" t="s">
        <v>799</v>
      </c>
      <c r="L1393" s="251" t="s">
        <v>542</v>
      </c>
      <c r="M1393" s="251" t="s">
        <v>800</v>
      </c>
      <c r="N1393" s="251" t="s">
        <v>801</v>
      </c>
      <c r="O1393" s="251" t="s">
        <v>622</v>
      </c>
      <c r="P1393" s="251" t="s">
        <v>802</v>
      </c>
      <c r="Q1393" s="251" t="s">
        <v>803</v>
      </c>
      <c r="R1393" s="251">
        <v>69</v>
      </c>
      <c r="S1393" s="251" t="s">
        <v>548</v>
      </c>
      <c r="T1393" s="251" t="s">
        <v>549</v>
      </c>
      <c r="U1393" s="251" t="s">
        <v>549</v>
      </c>
      <c r="V1393" s="251" t="s">
        <v>581</v>
      </c>
      <c r="W1393" s="251" t="s">
        <v>582</v>
      </c>
      <c r="X1393" s="251" t="s">
        <v>551</v>
      </c>
      <c r="Y1393" s="251" t="s">
        <v>552</v>
      </c>
      <c r="Z1393" s="251" t="s">
        <v>553</v>
      </c>
      <c r="AA1393" s="251" t="s">
        <v>554</v>
      </c>
      <c r="AB1393" s="251" t="s">
        <v>555</v>
      </c>
      <c r="AC1393" s="251" t="s">
        <v>555</v>
      </c>
      <c r="AD1393" s="251" t="s">
        <v>556</v>
      </c>
      <c r="AE1393" s="255">
        <v>328086</v>
      </c>
      <c r="AF1393" s="251" t="str">
        <f t="shared" si="69"/>
        <v>5.</v>
      </c>
      <c r="AG1393" s="251" t="str">
        <f t="shared" si="69"/>
        <v>2.</v>
      </c>
      <c r="AH1393" s="251" t="str">
        <f t="shared" si="69"/>
        <v>1.</v>
      </c>
      <c r="AI1393" s="251" t="str">
        <f t="shared" si="69"/>
        <v>1.</v>
      </c>
      <c r="AJ1393" s="251" t="str">
        <f t="shared" si="69"/>
        <v>1.</v>
      </c>
      <c r="AK1393" s="251" t="str">
        <f t="shared" si="69"/>
        <v>1.</v>
      </c>
      <c r="AL1393" s="251" t="str">
        <f t="shared" si="68"/>
        <v>4.</v>
      </c>
      <c r="AM1393" s="251" t="str">
        <f t="shared" si="67"/>
        <v>2.1.1.1.1.4.</v>
      </c>
    </row>
    <row r="1394" spans="1:39">
      <c r="A1394" s="251">
        <v>2022</v>
      </c>
      <c r="B1394" s="251" t="s">
        <v>533</v>
      </c>
      <c r="C1394" s="251" t="s">
        <v>534</v>
      </c>
      <c r="D1394" s="251" t="s">
        <v>535</v>
      </c>
      <c r="E1394" s="251" t="s">
        <v>536</v>
      </c>
      <c r="F1394" s="251" t="s">
        <v>492</v>
      </c>
      <c r="G1394" s="251" t="s">
        <v>797</v>
      </c>
      <c r="H1394" s="251" t="s">
        <v>538</v>
      </c>
      <c r="I1394" s="251" t="s">
        <v>798</v>
      </c>
      <c r="J1394" s="251" t="s">
        <v>540</v>
      </c>
      <c r="K1394" s="251" t="s">
        <v>799</v>
      </c>
      <c r="L1394" s="251" t="s">
        <v>542</v>
      </c>
      <c r="M1394" s="251" t="s">
        <v>800</v>
      </c>
      <c r="N1394" s="251" t="s">
        <v>801</v>
      </c>
      <c r="O1394" s="251" t="s">
        <v>622</v>
      </c>
      <c r="P1394" s="251" t="s">
        <v>802</v>
      </c>
      <c r="Q1394" s="251" t="s">
        <v>803</v>
      </c>
      <c r="R1394" s="251">
        <v>69</v>
      </c>
      <c r="S1394" s="251" t="s">
        <v>548</v>
      </c>
      <c r="T1394" s="251" t="s">
        <v>549</v>
      </c>
      <c r="U1394" s="251" t="s">
        <v>549</v>
      </c>
      <c r="V1394" s="251" t="s">
        <v>581</v>
      </c>
      <c r="W1394" s="251" t="s">
        <v>582</v>
      </c>
      <c r="X1394" s="251" t="s">
        <v>551</v>
      </c>
      <c r="Y1394" s="251" t="s">
        <v>552</v>
      </c>
      <c r="Z1394" s="251" t="s">
        <v>553</v>
      </c>
      <c r="AA1394" s="251" t="s">
        <v>554</v>
      </c>
      <c r="AB1394" s="251" t="s">
        <v>557</v>
      </c>
      <c r="AC1394" s="251" t="s">
        <v>558</v>
      </c>
      <c r="AD1394" s="251" t="s">
        <v>559</v>
      </c>
      <c r="AE1394" s="255">
        <v>54486</v>
      </c>
      <c r="AF1394" s="251" t="str">
        <f t="shared" si="69"/>
        <v>5.</v>
      </c>
      <c r="AG1394" s="251" t="str">
        <f t="shared" si="69"/>
        <v>2.</v>
      </c>
      <c r="AH1394" s="251" t="str">
        <f t="shared" si="69"/>
        <v>1.</v>
      </c>
      <c r="AI1394" s="251" t="str">
        <f t="shared" si="69"/>
        <v>1.</v>
      </c>
      <c r="AJ1394" s="251" t="str">
        <f t="shared" si="69"/>
        <v>9.</v>
      </c>
      <c r="AK1394" s="251" t="str">
        <f t="shared" si="69"/>
        <v>1.</v>
      </c>
      <c r="AL1394" s="251" t="str">
        <f t="shared" si="68"/>
        <v>1.</v>
      </c>
      <c r="AM1394" s="251" t="str">
        <f t="shared" si="67"/>
        <v>2.1.1.9.1.1.</v>
      </c>
    </row>
    <row r="1395" spans="1:39">
      <c r="A1395" s="251">
        <v>2022</v>
      </c>
      <c r="B1395" s="251" t="s">
        <v>533</v>
      </c>
      <c r="C1395" s="251" t="s">
        <v>534</v>
      </c>
      <c r="D1395" s="251" t="s">
        <v>535</v>
      </c>
      <c r="E1395" s="251" t="s">
        <v>536</v>
      </c>
      <c r="F1395" s="251" t="s">
        <v>492</v>
      </c>
      <c r="G1395" s="251" t="s">
        <v>797</v>
      </c>
      <c r="H1395" s="251" t="s">
        <v>538</v>
      </c>
      <c r="I1395" s="251" t="s">
        <v>798</v>
      </c>
      <c r="J1395" s="251" t="s">
        <v>540</v>
      </c>
      <c r="K1395" s="251" t="s">
        <v>799</v>
      </c>
      <c r="L1395" s="251" t="s">
        <v>542</v>
      </c>
      <c r="M1395" s="251" t="s">
        <v>800</v>
      </c>
      <c r="N1395" s="251" t="s">
        <v>801</v>
      </c>
      <c r="O1395" s="251" t="s">
        <v>622</v>
      </c>
      <c r="P1395" s="251" t="s">
        <v>802</v>
      </c>
      <c r="Q1395" s="251" t="s">
        <v>803</v>
      </c>
      <c r="R1395" s="251">
        <v>69</v>
      </c>
      <c r="S1395" s="251" t="s">
        <v>548</v>
      </c>
      <c r="T1395" s="251" t="s">
        <v>549</v>
      </c>
      <c r="U1395" s="251" t="s">
        <v>549</v>
      </c>
      <c r="V1395" s="251" t="s">
        <v>581</v>
      </c>
      <c r="W1395" s="251" t="s">
        <v>582</v>
      </c>
      <c r="X1395" s="251" t="s">
        <v>551</v>
      </c>
      <c r="Y1395" s="251" t="s">
        <v>552</v>
      </c>
      <c r="Z1395" s="251" t="s">
        <v>553</v>
      </c>
      <c r="AA1395" s="251" t="s">
        <v>554</v>
      </c>
      <c r="AB1395" s="251" t="s">
        <v>557</v>
      </c>
      <c r="AC1395" s="251" t="s">
        <v>558</v>
      </c>
      <c r="AD1395" s="251" t="s">
        <v>560</v>
      </c>
      <c r="AE1395" s="255">
        <v>1730</v>
      </c>
      <c r="AF1395" s="251" t="str">
        <f t="shared" si="69"/>
        <v>5.</v>
      </c>
      <c r="AG1395" s="251" t="str">
        <f t="shared" si="69"/>
        <v>2.</v>
      </c>
      <c r="AH1395" s="251" t="str">
        <f t="shared" si="69"/>
        <v>1.</v>
      </c>
      <c r="AI1395" s="251" t="str">
        <f t="shared" si="69"/>
        <v>1.</v>
      </c>
      <c r="AJ1395" s="251" t="str">
        <f t="shared" si="69"/>
        <v>9.</v>
      </c>
      <c r="AK1395" s="251" t="str">
        <f t="shared" si="69"/>
        <v>1.</v>
      </c>
      <c r="AL1395" s="251" t="str">
        <f t="shared" si="68"/>
        <v>3.</v>
      </c>
      <c r="AM1395" s="251" t="str">
        <f t="shared" si="67"/>
        <v>2.1.1.9.1.3.</v>
      </c>
    </row>
    <row r="1396" spans="1:39">
      <c r="A1396" s="251">
        <v>2022</v>
      </c>
      <c r="B1396" s="251" t="s">
        <v>533</v>
      </c>
      <c r="C1396" s="251" t="s">
        <v>534</v>
      </c>
      <c r="D1396" s="251" t="s">
        <v>535</v>
      </c>
      <c r="E1396" s="251" t="s">
        <v>536</v>
      </c>
      <c r="F1396" s="251" t="s">
        <v>492</v>
      </c>
      <c r="G1396" s="251" t="s">
        <v>797</v>
      </c>
      <c r="H1396" s="251" t="s">
        <v>538</v>
      </c>
      <c r="I1396" s="251" t="s">
        <v>798</v>
      </c>
      <c r="J1396" s="251" t="s">
        <v>540</v>
      </c>
      <c r="K1396" s="251" t="s">
        <v>799</v>
      </c>
      <c r="L1396" s="251" t="s">
        <v>542</v>
      </c>
      <c r="M1396" s="251" t="s">
        <v>800</v>
      </c>
      <c r="N1396" s="251" t="s">
        <v>801</v>
      </c>
      <c r="O1396" s="251" t="s">
        <v>622</v>
      </c>
      <c r="P1396" s="251" t="s">
        <v>802</v>
      </c>
      <c r="Q1396" s="251" t="s">
        <v>803</v>
      </c>
      <c r="R1396" s="251">
        <v>69</v>
      </c>
      <c r="S1396" s="251" t="s">
        <v>548</v>
      </c>
      <c r="T1396" s="251" t="s">
        <v>549</v>
      </c>
      <c r="U1396" s="251" t="s">
        <v>549</v>
      </c>
      <c r="V1396" s="251" t="s">
        <v>581</v>
      </c>
      <c r="W1396" s="251" t="s">
        <v>582</v>
      </c>
      <c r="X1396" s="251" t="s">
        <v>551</v>
      </c>
      <c r="Y1396" s="251" t="s">
        <v>552</v>
      </c>
      <c r="Z1396" s="251" t="s">
        <v>553</v>
      </c>
      <c r="AA1396" s="251" t="s">
        <v>554</v>
      </c>
      <c r="AB1396" s="251" t="s">
        <v>557</v>
      </c>
      <c r="AC1396" s="251" t="s">
        <v>583</v>
      </c>
      <c r="AD1396" s="251" t="s">
        <v>584</v>
      </c>
      <c r="AE1396" s="255">
        <v>31783</v>
      </c>
      <c r="AF1396" s="251" t="str">
        <f t="shared" si="69"/>
        <v>5.</v>
      </c>
      <c r="AG1396" s="251" t="str">
        <f t="shared" si="69"/>
        <v>2.</v>
      </c>
      <c r="AH1396" s="251" t="str">
        <f t="shared" si="69"/>
        <v>1.</v>
      </c>
      <c r="AI1396" s="251" t="str">
        <f t="shared" si="69"/>
        <v>1.</v>
      </c>
      <c r="AJ1396" s="251" t="str">
        <f t="shared" si="69"/>
        <v>9.</v>
      </c>
      <c r="AK1396" s="251" t="str">
        <f t="shared" si="69"/>
        <v>2.</v>
      </c>
      <c r="AL1396" s="251" t="str">
        <f t="shared" si="68"/>
        <v>1.</v>
      </c>
      <c r="AM1396" s="251" t="str">
        <f t="shared" si="67"/>
        <v>2.1.1.9.2.1.</v>
      </c>
    </row>
    <row r="1397" spans="1:39">
      <c r="A1397" s="251">
        <v>2022</v>
      </c>
      <c r="B1397" s="251" t="s">
        <v>533</v>
      </c>
      <c r="C1397" s="251" t="s">
        <v>534</v>
      </c>
      <c r="D1397" s="251" t="s">
        <v>535</v>
      </c>
      <c r="E1397" s="251" t="s">
        <v>536</v>
      </c>
      <c r="F1397" s="251" t="s">
        <v>492</v>
      </c>
      <c r="G1397" s="251" t="s">
        <v>797</v>
      </c>
      <c r="H1397" s="251" t="s">
        <v>538</v>
      </c>
      <c r="I1397" s="251" t="s">
        <v>798</v>
      </c>
      <c r="J1397" s="251" t="s">
        <v>540</v>
      </c>
      <c r="K1397" s="251" t="s">
        <v>799</v>
      </c>
      <c r="L1397" s="251" t="s">
        <v>542</v>
      </c>
      <c r="M1397" s="251" t="s">
        <v>800</v>
      </c>
      <c r="N1397" s="251" t="s">
        <v>801</v>
      </c>
      <c r="O1397" s="251" t="s">
        <v>622</v>
      </c>
      <c r="P1397" s="251" t="s">
        <v>802</v>
      </c>
      <c r="Q1397" s="251" t="s">
        <v>803</v>
      </c>
      <c r="R1397" s="251">
        <v>69</v>
      </c>
      <c r="S1397" s="251" t="s">
        <v>548</v>
      </c>
      <c r="T1397" s="251" t="s">
        <v>549</v>
      </c>
      <c r="U1397" s="251" t="s">
        <v>549</v>
      </c>
      <c r="V1397" s="251" t="s">
        <v>581</v>
      </c>
      <c r="W1397" s="251" t="s">
        <v>582</v>
      </c>
      <c r="X1397" s="251" t="s">
        <v>551</v>
      </c>
      <c r="Y1397" s="251" t="s">
        <v>552</v>
      </c>
      <c r="Z1397" s="251" t="s">
        <v>553</v>
      </c>
      <c r="AA1397" s="251" t="s">
        <v>554</v>
      </c>
      <c r="AB1397" s="251" t="s">
        <v>557</v>
      </c>
      <c r="AC1397" s="251" t="s">
        <v>585</v>
      </c>
      <c r="AD1397" s="251" t="s">
        <v>586</v>
      </c>
      <c r="AE1397" s="255">
        <v>4904</v>
      </c>
      <c r="AF1397" s="251" t="str">
        <f t="shared" si="69"/>
        <v>5.</v>
      </c>
      <c r="AG1397" s="251" t="str">
        <f t="shared" si="69"/>
        <v>2.</v>
      </c>
      <c r="AH1397" s="251" t="str">
        <f t="shared" si="69"/>
        <v>1.</v>
      </c>
      <c r="AI1397" s="251" t="str">
        <f t="shared" si="69"/>
        <v>1.</v>
      </c>
      <c r="AJ1397" s="251" t="str">
        <f t="shared" si="69"/>
        <v>9.</v>
      </c>
      <c r="AK1397" s="251" t="str">
        <f t="shared" si="69"/>
        <v>3.</v>
      </c>
      <c r="AL1397" s="251" t="str">
        <f t="shared" si="68"/>
        <v>99</v>
      </c>
      <c r="AM1397" s="251" t="str">
        <f t="shared" si="67"/>
        <v>2.1.1.9.3.99</v>
      </c>
    </row>
    <row r="1398" spans="1:39">
      <c r="A1398" s="251">
        <v>2022</v>
      </c>
      <c r="B1398" s="251" t="s">
        <v>533</v>
      </c>
      <c r="C1398" s="251" t="s">
        <v>534</v>
      </c>
      <c r="D1398" s="251" t="s">
        <v>535</v>
      </c>
      <c r="E1398" s="251" t="s">
        <v>536</v>
      </c>
      <c r="F1398" s="251" t="s">
        <v>492</v>
      </c>
      <c r="G1398" s="251" t="s">
        <v>797</v>
      </c>
      <c r="H1398" s="251" t="s">
        <v>538</v>
      </c>
      <c r="I1398" s="251" t="s">
        <v>798</v>
      </c>
      <c r="J1398" s="251" t="s">
        <v>540</v>
      </c>
      <c r="K1398" s="251" t="s">
        <v>799</v>
      </c>
      <c r="L1398" s="251" t="s">
        <v>542</v>
      </c>
      <c r="M1398" s="251" t="s">
        <v>800</v>
      </c>
      <c r="N1398" s="251" t="s">
        <v>801</v>
      </c>
      <c r="O1398" s="251" t="s">
        <v>622</v>
      </c>
      <c r="P1398" s="251" t="s">
        <v>802</v>
      </c>
      <c r="Q1398" s="251" t="s">
        <v>803</v>
      </c>
      <c r="R1398" s="251">
        <v>69</v>
      </c>
      <c r="S1398" s="251" t="s">
        <v>548</v>
      </c>
      <c r="T1398" s="251" t="s">
        <v>549</v>
      </c>
      <c r="U1398" s="251" t="s">
        <v>549</v>
      </c>
      <c r="V1398" s="251" t="s">
        <v>581</v>
      </c>
      <c r="W1398" s="251" t="s">
        <v>582</v>
      </c>
      <c r="X1398" s="251" t="s">
        <v>551</v>
      </c>
      <c r="Y1398" s="251" t="s">
        <v>552</v>
      </c>
      <c r="Z1398" s="251" t="s">
        <v>553</v>
      </c>
      <c r="AA1398" s="251" t="s">
        <v>561</v>
      </c>
      <c r="AB1398" s="251" t="s">
        <v>562</v>
      </c>
      <c r="AC1398" s="251" t="s">
        <v>562</v>
      </c>
      <c r="AD1398" s="251" t="s">
        <v>563</v>
      </c>
      <c r="AE1398" s="255">
        <v>29422</v>
      </c>
      <c r="AF1398" s="251" t="str">
        <f t="shared" si="69"/>
        <v>5.</v>
      </c>
      <c r="AG1398" s="251" t="str">
        <f t="shared" si="69"/>
        <v>2.</v>
      </c>
      <c r="AH1398" s="251" t="str">
        <f t="shared" si="69"/>
        <v>1.</v>
      </c>
      <c r="AI1398" s="251" t="str">
        <f t="shared" si="69"/>
        <v>3.</v>
      </c>
      <c r="AJ1398" s="251" t="str">
        <f t="shared" si="69"/>
        <v>1.</v>
      </c>
      <c r="AK1398" s="251" t="str">
        <f t="shared" si="69"/>
        <v>1.</v>
      </c>
      <c r="AL1398" s="251" t="str">
        <f t="shared" si="68"/>
        <v>5.</v>
      </c>
      <c r="AM1398" s="251" t="str">
        <f t="shared" si="67"/>
        <v>2.1.3.1.1.5.</v>
      </c>
    </row>
    <row r="1399" spans="1:39">
      <c r="A1399" s="251">
        <v>2022</v>
      </c>
      <c r="B1399" s="251" t="s">
        <v>533</v>
      </c>
      <c r="C1399" s="251" t="s">
        <v>534</v>
      </c>
      <c r="D1399" s="251" t="s">
        <v>535</v>
      </c>
      <c r="E1399" s="251" t="s">
        <v>536</v>
      </c>
      <c r="F1399" s="251" t="s">
        <v>492</v>
      </c>
      <c r="G1399" s="251" t="s">
        <v>797</v>
      </c>
      <c r="H1399" s="251" t="s">
        <v>538</v>
      </c>
      <c r="I1399" s="251" t="s">
        <v>798</v>
      </c>
      <c r="J1399" s="251" t="s">
        <v>540</v>
      </c>
      <c r="K1399" s="251" t="s">
        <v>799</v>
      </c>
      <c r="L1399" s="251" t="s">
        <v>542</v>
      </c>
      <c r="M1399" s="251" t="s">
        <v>800</v>
      </c>
      <c r="N1399" s="251" t="s">
        <v>801</v>
      </c>
      <c r="O1399" s="251" t="s">
        <v>622</v>
      </c>
      <c r="P1399" s="251" t="s">
        <v>802</v>
      </c>
      <c r="Q1399" s="251" t="s">
        <v>803</v>
      </c>
      <c r="R1399" s="251">
        <v>69</v>
      </c>
      <c r="S1399" s="251" t="s">
        <v>548</v>
      </c>
      <c r="T1399" s="251" t="s">
        <v>549</v>
      </c>
      <c r="U1399" s="251" t="s">
        <v>549</v>
      </c>
      <c r="V1399" s="251" t="s">
        <v>581</v>
      </c>
      <c r="W1399" s="251" t="s">
        <v>582</v>
      </c>
      <c r="X1399" s="251" t="s">
        <v>551</v>
      </c>
      <c r="Y1399" s="251" t="s">
        <v>552</v>
      </c>
      <c r="Z1399" s="251" t="s">
        <v>564</v>
      </c>
      <c r="AA1399" s="251" t="s">
        <v>587</v>
      </c>
      <c r="AB1399" s="251" t="s">
        <v>633</v>
      </c>
      <c r="AC1399" s="251" t="s">
        <v>633</v>
      </c>
      <c r="AD1399" s="251" t="s">
        <v>634</v>
      </c>
      <c r="AE1399" s="255">
        <v>1030</v>
      </c>
      <c r="AF1399" s="251" t="str">
        <f t="shared" si="69"/>
        <v>5.</v>
      </c>
      <c r="AG1399" s="251" t="str">
        <f t="shared" si="69"/>
        <v>2.</v>
      </c>
      <c r="AH1399" s="251" t="str">
        <f t="shared" si="69"/>
        <v>3.</v>
      </c>
      <c r="AI1399" s="251" t="str">
        <f t="shared" si="69"/>
        <v>1.</v>
      </c>
      <c r="AJ1399" s="251" t="str">
        <f t="shared" si="69"/>
        <v>1.</v>
      </c>
      <c r="AK1399" s="251" t="str">
        <f t="shared" si="69"/>
        <v>1.</v>
      </c>
      <c r="AL1399" s="251" t="str">
        <f t="shared" si="68"/>
        <v>1.</v>
      </c>
      <c r="AM1399" s="251" t="str">
        <f t="shared" si="67"/>
        <v>2.3.1.1.1.1.</v>
      </c>
    </row>
    <row r="1400" spans="1:39">
      <c r="A1400" s="251">
        <v>2022</v>
      </c>
      <c r="B1400" s="251" t="s">
        <v>533</v>
      </c>
      <c r="C1400" s="251" t="s">
        <v>534</v>
      </c>
      <c r="D1400" s="251" t="s">
        <v>535</v>
      </c>
      <c r="E1400" s="251" t="s">
        <v>536</v>
      </c>
      <c r="F1400" s="251" t="s">
        <v>492</v>
      </c>
      <c r="G1400" s="251" t="s">
        <v>797</v>
      </c>
      <c r="H1400" s="251" t="s">
        <v>538</v>
      </c>
      <c r="I1400" s="251" t="s">
        <v>798</v>
      </c>
      <c r="J1400" s="251" t="s">
        <v>540</v>
      </c>
      <c r="K1400" s="251" t="s">
        <v>799</v>
      </c>
      <c r="L1400" s="251" t="s">
        <v>542</v>
      </c>
      <c r="M1400" s="251" t="s">
        <v>800</v>
      </c>
      <c r="N1400" s="251" t="s">
        <v>801</v>
      </c>
      <c r="O1400" s="251" t="s">
        <v>622</v>
      </c>
      <c r="P1400" s="251" t="s">
        <v>802</v>
      </c>
      <c r="Q1400" s="251" t="s">
        <v>803</v>
      </c>
      <c r="R1400" s="251">
        <v>69</v>
      </c>
      <c r="S1400" s="251" t="s">
        <v>548</v>
      </c>
      <c r="T1400" s="251" t="s">
        <v>549</v>
      </c>
      <c r="U1400" s="251" t="s">
        <v>549</v>
      </c>
      <c r="V1400" s="251" t="s">
        <v>581</v>
      </c>
      <c r="W1400" s="251" t="s">
        <v>582</v>
      </c>
      <c r="X1400" s="251" t="s">
        <v>551</v>
      </c>
      <c r="Y1400" s="251" t="s">
        <v>552</v>
      </c>
      <c r="Z1400" s="251" t="s">
        <v>564</v>
      </c>
      <c r="AA1400" s="251" t="s">
        <v>565</v>
      </c>
      <c r="AB1400" s="251" t="s">
        <v>594</v>
      </c>
      <c r="AC1400" s="251" t="s">
        <v>595</v>
      </c>
      <c r="AD1400" s="251" t="s">
        <v>596</v>
      </c>
      <c r="AE1400" s="255">
        <v>2500</v>
      </c>
      <c r="AF1400" s="251" t="str">
        <f t="shared" si="69"/>
        <v>5.</v>
      </c>
      <c r="AG1400" s="251" t="str">
        <f t="shared" si="69"/>
        <v>2.</v>
      </c>
      <c r="AH1400" s="251" t="str">
        <f t="shared" si="69"/>
        <v>3.</v>
      </c>
      <c r="AI1400" s="251" t="str">
        <f t="shared" si="69"/>
        <v>2.</v>
      </c>
      <c r="AJ1400" s="251" t="str">
        <f t="shared" si="69"/>
        <v>1.</v>
      </c>
      <c r="AK1400" s="251" t="str">
        <f t="shared" si="69"/>
        <v>2.</v>
      </c>
      <c r="AL1400" s="251" t="str">
        <f t="shared" si="68"/>
        <v>99</v>
      </c>
      <c r="AM1400" s="251" t="str">
        <f t="shared" si="67"/>
        <v>2.3.2.1.2.99</v>
      </c>
    </row>
    <row r="1401" spans="1:39">
      <c r="A1401" s="251">
        <v>2022</v>
      </c>
      <c r="B1401" s="251" t="s">
        <v>533</v>
      </c>
      <c r="C1401" s="251" t="s">
        <v>534</v>
      </c>
      <c r="D1401" s="251" t="s">
        <v>535</v>
      </c>
      <c r="E1401" s="251" t="s">
        <v>536</v>
      </c>
      <c r="F1401" s="251" t="s">
        <v>492</v>
      </c>
      <c r="G1401" s="251" t="s">
        <v>797</v>
      </c>
      <c r="H1401" s="251" t="s">
        <v>538</v>
      </c>
      <c r="I1401" s="251" t="s">
        <v>798</v>
      </c>
      <c r="J1401" s="251" t="s">
        <v>540</v>
      </c>
      <c r="K1401" s="251" t="s">
        <v>799</v>
      </c>
      <c r="L1401" s="251" t="s">
        <v>542</v>
      </c>
      <c r="M1401" s="251" t="s">
        <v>800</v>
      </c>
      <c r="N1401" s="251" t="s">
        <v>801</v>
      </c>
      <c r="O1401" s="251" t="s">
        <v>622</v>
      </c>
      <c r="P1401" s="251" t="s">
        <v>802</v>
      </c>
      <c r="Q1401" s="251" t="s">
        <v>803</v>
      </c>
      <c r="R1401" s="251">
        <v>69</v>
      </c>
      <c r="S1401" s="251" t="s">
        <v>548</v>
      </c>
      <c r="T1401" s="251" t="s">
        <v>549</v>
      </c>
      <c r="U1401" s="251" t="s">
        <v>549</v>
      </c>
      <c r="V1401" s="251" t="s">
        <v>581</v>
      </c>
      <c r="W1401" s="251" t="s">
        <v>582</v>
      </c>
      <c r="X1401" s="251" t="s">
        <v>551</v>
      </c>
      <c r="Y1401" s="251" t="s">
        <v>552</v>
      </c>
      <c r="Z1401" s="251" t="s">
        <v>564</v>
      </c>
      <c r="AA1401" s="251" t="s">
        <v>565</v>
      </c>
      <c r="AB1401" s="251" t="s">
        <v>566</v>
      </c>
      <c r="AC1401" s="251" t="s">
        <v>597</v>
      </c>
      <c r="AD1401" s="251" t="s">
        <v>598</v>
      </c>
      <c r="AE1401" s="255">
        <v>9396</v>
      </c>
      <c r="AF1401" s="251" t="str">
        <f t="shared" si="69"/>
        <v>5.</v>
      </c>
      <c r="AG1401" s="251" t="str">
        <f t="shared" si="69"/>
        <v>2.</v>
      </c>
      <c r="AH1401" s="251" t="str">
        <f t="shared" si="69"/>
        <v>3.</v>
      </c>
      <c r="AI1401" s="251" t="str">
        <f t="shared" si="69"/>
        <v>2.</v>
      </c>
      <c r="AJ1401" s="251" t="str">
        <f t="shared" si="69"/>
        <v>2.</v>
      </c>
      <c r="AK1401" s="251" t="str">
        <f t="shared" si="69"/>
        <v>1.</v>
      </c>
      <c r="AL1401" s="251" t="str">
        <f t="shared" si="68"/>
        <v>1.</v>
      </c>
      <c r="AM1401" s="251" t="str">
        <f t="shared" si="67"/>
        <v>2.3.2.2.1.1.</v>
      </c>
    </row>
    <row r="1402" spans="1:39">
      <c r="A1402" s="251">
        <v>2022</v>
      </c>
      <c r="B1402" s="251" t="s">
        <v>533</v>
      </c>
      <c r="C1402" s="251" t="s">
        <v>534</v>
      </c>
      <c r="D1402" s="251" t="s">
        <v>535</v>
      </c>
      <c r="E1402" s="251" t="s">
        <v>536</v>
      </c>
      <c r="F1402" s="251" t="s">
        <v>492</v>
      </c>
      <c r="G1402" s="251" t="s">
        <v>797</v>
      </c>
      <c r="H1402" s="251" t="s">
        <v>538</v>
      </c>
      <c r="I1402" s="251" t="s">
        <v>798</v>
      </c>
      <c r="J1402" s="251" t="s">
        <v>540</v>
      </c>
      <c r="K1402" s="251" t="s">
        <v>799</v>
      </c>
      <c r="L1402" s="251" t="s">
        <v>542</v>
      </c>
      <c r="M1402" s="251" t="s">
        <v>800</v>
      </c>
      <c r="N1402" s="251" t="s">
        <v>801</v>
      </c>
      <c r="O1402" s="251" t="s">
        <v>622</v>
      </c>
      <c r="P1402" s="251" t="s">
        <v>802</v>
      </c>
      <c r="Q1402" s="251" t="s">
        <v>803</v>
      </c>
      <c r="R1402" s="251">
        <v>69</v>
      </c>
      <c r="S1402" s="251" t="s">
        <v>548</v>
      </c>
      <c r="T1402" s="251" t="s">
        <v>549</v>
      </c>
      <c r="U1402" s="251" t="s">
        <v>549</v>
      </c>
      <c r="V1402" s="251" t="s">
        <v>581</v>
      </c>
      <c r="W1402" s="251" t="s">
        <v>582</v>
      </c>
      <c r="X1402" s="251" t="s">
        <v>551</v>
      </c>
      <c r="Y1402" s="251" t="s">
        <v>552</v>
      </c>
      <c r="Z1402" s="251" t="s">
        <v>564</v>
      </c>
      <c r="AA1402" s="251" t="s">
        <v>565</v>
      </c>
      <c r="AB1402" s="251" t="s">
        <v>566</v>
      </c>
      <c r="AC1402" s="251" t="s">
        <v>600</v>
      </c>
      <c r="AD1402" s="251" t="s">
        <v>601</v>
      </c>
      <c r="AE1402" s="255">
        <v>6904</v>
      </c>
      <c r="AF1402" s="251" t="str">
        <f t="shared" si="69"/>
        <v>5.</v>
      </c>
      <c r="AG1402" s="251" t="str">
        <f t="shared" si="69"/>
        <v>2.</v>
      </c>
      <c r="AH1402" s="251" t="str">
        <f t="shared" si="69"/>
        <v>3.</v>
      </c>
      <c r="AI1402" s="251" t="str">
        <f t="shared" si="69"/>
        <v>2.</v>
      </c>
      <c r="AJ1402" s="251" t="str">
        <f t="shared" si="69"/>
        <v>2.</v>
      </c>
      <c r="AK1402" s="251" t="str">
        <f t="shared" si="69"/>
        <v>2.</v>
      </c>
      <c r="AL1402" s="251" t="str">
        <f t="shared" si="68"/>
        <v>1.</v>
      </c>
      <c r="AM1402" s="251" t="str">
        <f t="shared" si="67"/>
        <v>2.3.2.2.2.1.</v>
      </c>
    </row>
    <row r="1403" spans="1:39">
      <c r="A1403" s="251">
        <v>2022</v>
      </c>
      <c r="B1403" s="251" t="s">
        <v>533</v>
      </c>
      <c r="C1403" s="251" t="s">
        <v>534</v>
      </c>
      <c r="D1403" s="251" t="s">
        <v>535</v>
      </c>
      <c r="E1403" s="251" t="s">
        <v>536</v>
      </c>
      <c r="F1403" s="251" t="s">
        <v>492</v>
      </c>
      <c r="G1403" s="251" t="s">
        <v>797</v>
      </c>
      <c r="H1403" s="251" t="s">
        <v>538</v>
      </c>
      <c r="I1403" s="251" t="s">
        <v>798</v>
      </c>
      <c r="J1403" s="251" t="s">
        <v>540</v>
      </c>
      <c r="K1403" s="251" t="s">
        <v>799</v>
      </c>
      <c r="L1403" s="251" t="s">
        <v>542</v>
      </c>
      <c r="M1403" s="251" t="s">
        <v>800</v>
      </c>
      <c r="N1403" s="251" t="s">
        <v>801</v>
      </c>
      <c r="O1403" s="251" t="s">
        <v>622</v>
      </c>
      <c r="P1403" s="251" t="s">
        <v>802</v>
      </c>
      <c r="Q1403" s="251" t="s">
        <v>803</v>
      </c>
      <c r="R1403" s="251">
        <v>69</v>
      </c>
      <c r="S1403" s="251" t="s">
        <v>548</v>
      </c>
      <c r="T1403" s="251" t="s">
        <v>549</v>
      </c>
      <c r="U1403" s="251" t="s">
        <v>549</v>
      </c>
      <c r="V1403" s="251" t="s">
        <v>581</v>
      </c>
      <c r="W1403" s="251" t="s">
        <v>582</v>
      </c>
      <c r="X1403" s="251" t="s">
        <v>551</v>
      </c>
      <c r="Y1403" s="251" t="s">
        <v>552</v>
      </c>
      <c r="Z1403" s="251" t="s">
        <v>564</v>
      </c>
      <c r="AA1403" s="251" t="s">
        <v>565</v>
      </c>
      <c r="AB1403" s="251" t="s">
        <v>566</v>
      </c>
      <c r="AC1403" s="251" t="s">
        <v>600</v>
      </c>
      <c r="AD1403" s="251" t="s">
        <v>602</v>
      </c>
      <c r="AE1403" s="255">
        <v>160</v>
      </c>
      <c r="AF1403" s="251" t="str">
        <f t="shared" si="69"/>
        <v>5.</v>
      </c>
      <c r="AG1403" s="251" t="str">
        <f t="shared" si="69"/>
        <v>2.</v>
      </c>
      <c r="AH1403" s="251" t="str">
        <f t="shared" si="69"/>
        <v>3.</v>
      </c>
      <c r="AI1403" s="251" t="str">
        <f t="shared" si="69"/>
        <v>2.</v>
      </c>
      <c r="AJ1403" s="251" t="str">
        <f t="shared" si="69"/>
        <v>2.</v>
      </c>
      <c r="AK1403" s="251" t="str">
        <f t="shared" si="69"/>
        <v>2.</v>
      </c>
      <c r="AL1403" s="251" t="str">
        <f t="shared" si="68"/>
        <v>2.</v>
      </c>
      <c r="AM1403" s="251" t="str">
        <f t="shared" si="67"/>
        <v>2.3.2.2.2.2.</v>
      </c>
    </row>
    <row r="1404" spans="1:39">
      <c r="A1404" s="251">
        <v>2022</v>
      </c>
      <c r="B1404" s="251" t="s">
        <v>533</v>
      </c>
      <c r="C1404" s="251" t="s">
        <v>534</v>
      </c>
      <c r="D1404" s="251" t="s">
        <v>535</v>
      </c>
      <c r="E1404" s="251" t="s">
        <v>536</v>
      </c>
      <c r="F1404" s="251" t="s">
        <v>492</v>
      </c>
      <c r="G1404" s="251" t="s">
        <v>797</v>
      </c>
      <c r="H1404" s="251" t="s">
        <v>538</v>
      </c>
      <c r="I1404" s="251" t="s">
        <v>798</v>
      </c>
      <c r="J1404" s="251" t="s">
        <v>540</v>
      </c>
      <c r="K1404" s="251" t="s">
        <v>799</v>
      </c>
      <c r="L1404" s="251" t="s">
        <v>542</v>
      </c>
      <c r="M1404" s="251" t="s">
        <v>800</v>
      </c>
      <c r="N1404" s="251" t="s">
        <v>801</v>
      </c>
      <c r="O1404" s="251" t="s">
        <v>622</v>
      </c>
      <c r="P1404" s="251" t="s">
        <v>802</v>
      </c>
      <c r="Q1404" s="251" t="s">
        <v>803</v>
      </c>
      <c r="R1404" s="251">
        <v>69</v>
      </c>
      <c r="S1404" s="251" t="s">
        <v>548</v>
      </c>
      <c r="T1404" s="251" t="s">
        <v>549</v>
      </c>
      <c r="U1404" s="251" t="s">
        <v>549</v>
      </c>
      <c r="V1404" s="251" t="s">
        <v>581</v>
      </c>
      <c r="W1404" s="251" t="s">
        <v>582</v>
      </c>
      <c r="X1404" s="251" t="s">
        <v>551</v>
      </c>
      <c r="Y1404" s="251" t="s">
        <v>552</v>
      </c>
      <c r="Z1404" s="251" t="s">
        <v>564</v>
      </c>
      <c r="AA1404" s="251" t="s">
        <v>565</v>
      </c>
      <c r="AB1404" s="251" t="s">
        <v>569</v>
      </c>
      <c r="AC1404" s="251" t="s">
        <v>570</v>
      </c>
      <c r="AD1404" s="251" t="s">
        <v>603</v>
      </c>
      <c r="AE1404" s="255">
        <v>68722</v>
      </c>
      <c r="AF1404" s="251" t="str">
        <f t="shared" si="69"/>
        <v>5.</v>
      </c>
      <c r="AG1404" s="251" t="str">
        <f t="shared" si="69"/>
        <v>2.</v>
      </c>
      <c r="AH1404" s="251" t="str">
        <f t="shared" si="69"/>
        <v>3.</v>
      </c>
      <c r="AI1404" s="251" t="str">
        <f t="shared" si="69"/>
        <v>2.</v>
      </c>
      <c r="AJ1404" s="251" t="str">
        <f t="shared" si="69"/>
        <v>3.</v>
      </c>
      <c r="AK1404" s="251" t="str">
        <f t="shared" si="69"/>
        <v>1.</v>
      </c>
      <c r="AL1404" s="251" t="str">
        <f t="shared" si="68"/>
        <v>1.</v>
      </c>
      <c r="AM1404" s="251" t="str">
        <f t="shared" si="67"/>
        <v>2.3.2.3.1.1.</v>
      </c>
    </row>
    <row r="1405" spans="1:39">
      <c r="A1405" s="251">
        <v>2022</v>
      </c>
      <c r="B1405" s="251" t="s">
        <v>533</v>
      </c>
      <c r="C1405" s="251" t="s">
        <v>534</v>
      </c>
      <c r="D1405" s="251" t="s">
        <v>535</v>
      </c>
      <c r="E1405" s="251" t="s">
        <v>536</v>
      </c>
      <c r="F1405" s="251" t="s">
        <v>492</v>
      </c>
      <c r="G1405" s="251" t="s">
        <v>797</v>
      </c>
      <c r="H1405" s="251" t="s">
        <v>538</v>
      </c>
      <c r="I1405" s="251" t="s">
        <v>798</v>
      </c>
      <c r="J1405" s="251" t="s">
        <v>540</v>
      </c>
      <c r="K1405" s="251" t="s">
        <v>799</v>
      </c>
      <c r="L1405" s="251" t="s">
        <v>542</v>
      </c>
      <c r="M1405" s="251" t="s">
        <v>800</v>
      </c>
      <c r="N1405" s="251" t="s">
        <v>801</v>
      </c>
      <c r="O1405" s="251" t="s">
        <v>622</v>
      </c>
      <c r="P1405" s="251" t="s">
        <v>802</v>
      </c>
      <c r="Q1405" s="251" t="s">
        <v>803</v>
      </c>
      <c r="R1405" s="251">
        <v>69</v>
      </c>
      <c r="S1405" s="251" t="s">
        <v>548</v>
      </c>
      <c r="T1405" s="251" t="s">
        <v>549</v>
      </c>
      <c r="U1405" s="251" t="s">
        <v>549</v>
      </c>
      <c r="V1405" s="251" t="s">
        <v>581</v>
      </c>
      <c r="W1405" s="251" t="s">
        <v>582</v>
      </c>
      <c r="X1405" s="251" t="s">
        <v>551</v>
      </c>
      <c r="Y1405" s="251" t="s">
        <v>552</v>
      </c>
      <c r="Z1405" s="251" t="s">
        <v>564</v>
      </c>
      <c r="AA1405" s="251" t="s">
        <v>565</v>
      </c>
      <c r="AB1405" s="251" t="s">
        <v>569</v>
      </c>
      <c r="AC1405" s="251" t="s">
        <v>570</v>
      </c>
      <c r="AD1405" s="251" t="s">
        <v>571</v>
      </c>
      <c r="AE1405" s="255">
        <v>37877</v>
      </c>
      <c r="AF1405" s="251" t="str">
        <f t="shared" si="69"/>
        <v>5.</v>
      </c>
      <c r="AG1405" s="251" t="str">
        <f t="shared" si="69"/>
        <v>2.</v>
      </c>
      <c r="AH1405" s="251" t="str">
        <f t="shared" si="69"/>
        <v>3.</v>
      </c>
      <c r="AI1405" s="251" t="str">
        <f t="shared" si="69"/>
        <v>2.</v>
      </c>
      <c r="AJ1405" s="251" t="str">
        <f t="shared" si="69"/>
        <v>3.</v>
      </c>
      <c r="AK1405" s="251" t="str">
        <f t="shared" si="69"/>
        <v>1.</v>
      </c>
      <c r="AL1405" s="251" t="str">
        <f t="shared" si="68"/>
        <v>2.</v>
      </c>
      <c r="AM1405" s="251" t="str">
        <f t="shared" si="67"/>
        <v>2.3.2.3.1.2.</v>
      </c>
    </row>
    <row r="1406" spans="1:39">
      <c r="A1406" s="251">
        <v>2022</v>
      </c>
      <c r="B1406" s="251" t="s">
        <v>533</v>
      </c>
      <c r="C1406" s="251" t="s">
        <v>534</v>
      </c>
      <c r="D1406" s="251" t="s">
        <v>535</v>
      </c>
      <c r="E1406" s="251" t="s">
        <v>536</v>
      </c>
      <c r="F1406" s="251" t="s">
        <v>492</v>
      </c>
      <c r="G1406" s="251" t="s">
        <v>797</v>
      </c>
      <c r="H1406" s="251" t="s">
        <v>538</v>
      </c>
      <c r="I1406" s="251" t="s">
        <v>798</v>
      </c>
      <c r="J1406" s="251" t="s">
        <v>540</v>
      </c>
      <c r="K1406" s="251" t="s">
        <v>799</v>
      </c>
      <c r="L1406" s="251" t="s">
        <v>542</v>
      </c>
      <c r="M1406" s="251" t="s">
        <v>800</v>
      </c>
      <c r="N1406" s="251" t="s">
        <v>801</v>
      </c>
      <c r="O1406" s="251" t="s">
        <v>622</v>
      </c>
      <c r="P1406" s="251" t="s">
        <v>802</v>
      </c>
      <c r="Q1406" s="251" t="s">
        <v>803</v>
      </c>
      <c r="R1406" s="251">
        <v>69</v>
      </c>
      <c r="S1406" s="251" t="s">
        <v>548</v>
      </c>
      <c r="T1406" s="251" t="s">
        <v>549</v>
      </c>
      <c r="U1406" s="251" t="s">
        <v>549</v>
      </c>
      <c r="V1406" s="251" t="s">
        <v>581</v>
      </c>
      <c r="W1406" s="251" t="s">
        <v>582</v>
      </c>
      <c r="X1406" s="251" t="s">
        <v>551</v>
      </c>
      <c r="Y1406" s="251" t="s">
        <v>552</v>
      </c>
      <c r="Z1406" s="251" t="s">
        <v>564</v>
      </c>
      <c r="AA1406" s="251" t="s">
        <v>565</v>
      </c>
      <c r="AB1406" s="251" t="s">
        <v>572</v>
      </c>
      <c r="AC1406" s="251" t="s">
        <v>573</v>
      </c>
      <c r="AD1406" s="251" t="s">
        <v>574</v>
      </c>
      <c r="AE1406" s="255">
        <v>54652</v>
      </c>
      <c r="AF1406" s="251" t="str">
        <f t="shared" si="69"/>
        <v>5.</v>
      </c>
      <c r="AG1406" s="251" t="str">
        <f t="shared" si="69"/>
        <v>2.</v>
      </c>
      <c r="AH1406" s="251" t="str">
        <f t="shared" si="69"/>
        <v>3.</v>
      </c>
      <c r="AI1406" s="251" t="str">
        <f t="shared" si="69"/>
        <v>2.</v>
      </c>
      <c r="AJ1406" s="251" t="str">
        <f t="shared" si="69"/>
        <v>5.</v>
      </c>
      <c r="AK1406" s="251" t="str">
        <f t="shared" si="69"/>
        <v>1.</v>
      </c>
      <c r="AL1406" s="251" t="str">
        <f t="shared" si="68"/>
        <v>1.</v>
      </c>
      <c r="AM1406" s="251" t="str">
        <f t="shared" si="67"/>
        <v>2.3.2.5.1.1.</v>
      </c>
    </row>
    <row r="1407" spans="1:39">
      <c r="A1407" s="251">
        <v>2022</v>
      </c>
      <c r="B1407" s="251" t="s">
        <v>533</v>
      </c>
      <c r="C1407" s="251" t="s">
        <v>534</v>
      </c>
      <c r="D1407" s="251" t="s">
        <v>535</v>
      </c>
      <c r="E1407" s="251" t="s">
        <v>536</v>
      </c>
      <c r="F1407" s="251" t="s">
        <v>492</v>
      </c>
      <c r="G1407" s="251" t="s">
        <v>797</v>
      </c>
      <c r="H1407" s="251" t="s">
        <v>538</v>
      </c>
      <c r="I1407" s="251" t="s">
        <v>798</v>
      </c>
      <c r="J1407" s="251" t="s">
        <v>540</v>
      </c>
      <c r="K1407" s="251" t="s">
        <v>799</v>
      </c>
      <c r="L1407" s="251" t="s">
        <v>542</v>
      </c>
      <c r="M1407" s="251" t="s">
        <v>800</v>
      </c>
      <c r="N1407" s="251" t="s">
        <v>801</v>
      </c>
      <c r="O1407" s="251" t="s">
        <v>622</v>
      </c>
      <c r="P1407" s="251" t="s">
        <v>802</v>
      </c>
      <c r="Q1407" s="251" t="s">
        <v>803</v>
      </c>
      <c r="R1407" s="251">
        <v>69</v>
      </c>
      <c r="S1407" s="251" t="s">
        <v>548</v>
      </c>
      <c r="T1407" s="251" t="s">
        <v>549</v>
      </c>
      <c r="U1407" s="251" t="s">
        <v>549</v>
      </c>
      <c r="V1407" s="251" t="s">
        <v>581</v>
      </c>
      <c r="W1407" s="251" t="s">
        <v>582</v>
      </c>
      <c r="X1407" s="251" t="s">
        <v>551</v>
      </c>
      <c r="Y1407" s="251" t="s">
        <v>552</v>
      </c>
      <c r="Z1407" s="251" t="s">
        <v>564</v>
      </c>
      <c r="AA1407" s="251" t="s">
        <v>565</v>
      </c>
      <c r="AB1407" s="251" t="s">
        <v>575</v>
      </c>
      <c r="AC1407" s="251" t="s">
        <v>576</v>
      </c>
      <c r="AD1407" s="251" t="s">
        <v>577</v>
      </c>
      <c r="AE1407" s="255">
        <v>35223</v>
      </c>
      <c r="AF1407" s="251" t="str">
        <f t="shared" si="69"/>
        <v>5.</v>
      </c>
      <c r="AG1407" s="251" t="str">
        <f t="shared" si="69"/>
        <v>2.</v>
      </c>
      <c r="AH1407" s="251" t="str">
        <f t="shared" si="69"/>
        <v>3.</v>
      </c>
      <c r="AI1407" s="251" t="str">
        <f t="shared" si="69"/>
        <v>2.</v>
      </c>
      <c r="AJ1407" s="251" t="str">
        <f t="shared" si="69"/>
        <v>6.</v>
      </c>
      <c r="AK1407" s="251" t="str">
        <f t="shared" si="69"/>
        <v>3.</v>
      </c>
      <c r="AL1407" s="251" t="str">
        <f t="shared" si="68"/>
        <v>4.</v>
      </c>
      <c r="AM1407" s="251" t="str">
        <f t="shared" si="67"/>
        <v>2.3.2.6.3.4.</v>
      </c>
    </row>
    <row r="1408" spans="1:39">
      <c r="A1408" s="251">
        <v>2022</v>
      </c>
      <c r="B1408" s="251" t="s">
        <v>533</v>
      </c>
      <c r="C1408" s="251" t="s">
        <v>534</v>
      </c>
      <c r="D1408" s="251" t="s">
        <v>535</v>
      </c>
      <c r="E1408" s="251" t="s">
        <v>536</v>
      </c>
      <c r="F1408" s="251" t="s">
        <v>492</v>
      </c>
      <c r="G1408" s="251" t="s">
        <v>797</v>
      </c>
      <c r="H1408" s="251" t="s">
        <v>538</v>
      </c>
      <c r="I1408" s="251" t="s">
        <v>798</v>
      </c>
      <c r="J1408" s="251" t="s">
        <v>540</v>
      </c>
      <c r="K1408" s="251" t="s">
        <v>799</v>
      </c>
      <c r="L1408" s="251" t="s">
        <v>542</v>
      </c>
      <c r="M1408" s="251" t="s">
        <v>800</v>
      </c>
      <c r="N1408" s="251" t="s">
        <v>801</v>
      </c>
      <c r="O1408" s="251" t="s">
        <v>622</v>
      </c>
      <c r="P1408" s="251" t="s">
        <v>802</v>
      </c>
      <c r="Q1408" s="251" t="s">
        <v>803</v>
      </c>
      <c r="R1408" s="251">
        <v>69</v>
      </c>
      <c r="S1408" s="251" t="s">
        <v>548</v>
      </c>
      <c r="T1408" s="251" t="s">
        <v>549</v>
      </c>
      <c r="U1408" s="251" t="s">
        <v>549</v>
      </c>
      <c r="V1408" s="251" t="s">
        <v>581</v>
      </c>
      <c r="W1408" s="251" t="s">
        <v>582</v>
      </c>
      <c r="X1408" s="251" t="s">
        <v>551</v>
      </c>
      <c r="Y1408" s="251" t="s">
        <v>552</v>
      </c>
      <c r="Z1408" s="251" t="s">
        <v>564</v>
      </c>
      <c r="AA1408" s="251" t="s">
        <v>565</v>
      </c>
      <c r="AB1408" s="251" t="s">
        <v>575</v>
      </c>
      <c r="AC1408" s="251" t="s">
        <v>576</v>
      </c>
      <c r="AD1408" s="251" t="s">
        <v>612</v>
      </c>
      <c r="AE1408" s="255">
        <v>12009</v>
      </c>
      <c r="AF1408" s="251" t="str">
        <f t="shared" si="69"/>
        <v>5.</v>
      </c>
      <c r="AG1408" s="251" t="str">
        <f t="shared" si="69"/>
        <v>2.</v>
      </c>
      <c r="AH1408" s="251" t="str">
        <f t="shared" si="69"/>
        <v>3.</v>
      </c>
      <c r="AI1408" s="251" t="str">
        <f t="shared" si="69"/>
        <v>2.</v>
      </c>
      <c r="AJ1408" s="251" t="str">
        <f t="shared" si="69"/>
        <v>6.</v>
      </c>
      <c r="AK1408" s="251" t="str">
        <f t="shared" si="69"/>
        <v>3.</v>
      </c>
      <c r="AL1408" s="251" t="str">
        <f t="shared" si="68"/>
        <v>99</v>
      </c>
      <c r="AM1408" s="251" t="str">
        <f t="shared" si="67"/>
        <v>2.3.2.6.3.99</v>
      </c>
    </row>
    <row r="1409" spans="1:39">
      <c r="A1409" s="251">
        <v>2022</v>
      </c>
      <c r="B1409" s="251" t="s">
        <v>533</v>
      </c>
      <c r="C1409" s="251" t="s">
        <v>534</v>
      </c>
      <c r="D1409" s="251" t="s">
        <v>535</v>
      </c>
      <c r="E1409" s="251" t="s">
        <v>536</v>
      </c>
      <c r="F1409" s="251" t="s">
        <v>492</v>
      </c>
      <c r="G1409" s="251" t="s">
        <v>797</v>
      </c>
      <c r="H1409" s="251" t="s">
        <v>538</v>
      </c>
      <c r="I1409" s="251" t="s">
        <v>798</v>
      </c>
      <c r="J1409" s="251" t="s">
        <v>540</v>
      </c>
      <c r="K1409" s="251" t="s">
        <v>799</v>
      </c>
      <c r="L1409" s="251" t="s">
        <v>542</v>
      </c>
      <c r="M1409" s="251" t="s">
        <v>800</v>
      </c>
      <c r="N1409" s="251" t="s">
        <v>801</v>
      </c>
      <c r="O1409" s="251" t="s">
        <v>622</v>
      </c>
      <c r="P1409" s="251" t="s">
        <v>802</v>
      </c>
      <c r="Q1409" s="251" t="s">
        <v>803</v>
      </c>
      <c r="R1409" s="251">
        <v>69</v>
      </c>
      <c r="S1409" s="251" t="s">
        <v>548</v>
      </c>
      <c r="T1409" s="251" t="s">
        <v>549</v>
      </c>
      <c r="U1409" s="251" t="s">
        <v>549</v>
      </c>
      <c r="V1409" s="251" t="s">
        <v>581</v>
      </c>
      <c r="W1409" s="251" t="s">
        <v>582</v>
      </c>
      <c r="X1409" s="251" t="s">
        <v>551</v>
      </c>
      <c r="Y1409" s="251" t="s">
        <v>552</v>
      </c>
      <c r="Z1409" s="251" t="s">
        <v>564</v>
      </c>
      <c r="AA1409" s="251" t="s">
        <v>565</v>
      </c>
      <c r="AB1409" s="251" t="s">
        <v>578</v>
      </c>
      <c r="AC1409" s="251" t="s">
        <v>579</v>
      </c>
      <c r="AD1409" s="251" t="s">
        <v>580</v>
      </c>
      <c r="AE1409" s="255">
        <v>11153</v>
      </c>
      <c r="AF1409" s="251" t="str">
        <f t="shared" si="69"/>
        <v>5.</v>
      </c>
      <c r="AG1409" s="251" t="str">
        <f t="shared" si="69"/>
        <v>2.</v>
      </c>
      <c r="AH1409" s="251" t="str">
        <f t="shared" si="69"/>
        <v>3.</v>
      </c>
      <c r="AI1409" s="251" t="str">
        <f t="shared" ref="AI1409:AL1472" si="70">LEFT(AA1409,2)</f>
        <v>2.</v>
      </c>
      <c r="AJ1409" s="251" t="str">
        <f t="shared" si="70"/>
        <v>7.</v>
      </c>
      <c r="AK1409" s="251" t="str">
        <f t="shared" si="70"/>
        <v>11</v>
      </c>
      <c r="AL1409" s="251" t="str">
        <f t="shared" si="68"/>
        <v>99</v>
      </c>
      <c r="AM1409" s="251" t="str">
        <f t="shared" si="67"/>
        <v>2.3.2.7.1199</v>
      </c>
    </row>
    <row r="1410" spans="1:39">
      <c r="A1410" s="251">
        <v>2022</v>
      </c>
      <c r="B1410" s="251" t="s">
        <v>533</v>
      </c>
      <c r="C1410" s="251" t="s">
        <v>534</v>
      </c>
      <c r="D1410" s="251" t="s">
        <v>535</v>
      </c>
      <c r="E1410" s="251" t="s">
        <v>536</v>
      </c>
      <c r="F1410" s="251" t="s">
        <v>492</v>
      </c>
      <c r="G1410" s="251" t="s">
        <v>797</v>
      </c>
      <c r="H1410" s="251" t="s">
        <v>538</v>
      </c>
      <c r="I1410" s="251" t="s">
        <v>798</v>
      </c>
      <c r="J1410" s="251" t="s">
        <v>540</v>
      </c>
      <c r="K1410" s="251" t="s">
        <v>799</v>
      </c>
      <c r="L1410" s="251" t="s">
        <v>542</v>
      </c>
      <c r="M1410" s="251" t="s">
        <v>800</v>
      </c>
      <c r="N1410" s="251" t="s">
        <v>801</v>
      </c>
      <c r="O1410" s="251" t="s">
        <v>622</v>
      </c>
      <c r="P1410" s="251" t="s">
        <v>802</v>
      </c>
      <c r="Q1410" s="251" t="s">
        <v>803</v>
      </c>
      <c r="R1410" s="251">
        <v>69</v>
      </c>
      <c r="S1410" s="251" t="s">
        <v>548</v>
      </c>
      <c r="T1410" s="251" t="s">
        <v>549</v>
      </c>
      <c r="U1410" s="251" t="s">
        <v>549</v>
      </c>
      <c r="V1410" s="251" t="s">
        <v>581</v>
      </c>
      <c r="W1410" s="251" t="s">
        <v>582</v>
      </c>
      <c r="X1410" s="251" t="s">
        <v>551</v>
      </c>
      <c r="Y1410" s="251" t="s">
        <v>552</v>
      </c>
      <c r="Z1410" s="251" t="s">
        <v>564</v>
      </c>
      <c r="AA1410" s="251" t="s">
        <v>565</v>
      </c>
      <c r="AB1410" s="251" t="s">
        <v>613</v>
      </c>
      <c r="AC1410" s="251" t="s">
        <v>614</v>
      </c>
      <c r="AD1410" s="251" t="s">
        <v>614</v>
      </c>
      <c r="AE1410" s="255">
        <v>257360</v>
      </c>
      <c r="AF1410" s="251" t="str">
        <f t="shared" ref="AF1410:AL1473" si="71">LEFT(X1410,2)</f>
        <v>5.</v>
      </c>
      <c r="AG1410" s="251" t="str">
        <f t="shared" si="71"/>
        <v>2.</v>
      </c>
      <c r="AH1410" s="251" t="str">
        <f t="shared" si="71"/>
        <v>3.</v>
      </c>
      <c r="AI1410" s="251" t="str">
        <f t="shared" si="70"/>
        <v>2.</v>
      </c>
      <c r="AJ1410" s="251" t="str">
        <f t="shared" si="70"/>
        <v>8.</v>
      </c>
      <c r="AK1410" s="251" t="str">
        <f t="shared" si="70"/>
        <v>1.</v>
      </c>
      <c r="AL1410" s="251" t="str">
        <f t="shared" si="68"/>
        <v>1.</v>
      </c>
      <c r="AM1410" s="251" t="str">
        <f t="shared" si="67"/>
        <v>2.3.2.8.1.1.</v>
      </c>
    </row>
    <row r="1411" spans="1:39">
      <c r="A1411" s="251">
        <v>2022</v>
      </c>
      <c r="B1411" s="251" t="s">
        <v>533</v>
      </c>
      <c r="C1411" s="251" t="s">
        <v>534</v>
      </c>
      <c r="D1411" s="251" t="s">
        <v>535</v>
      </c>
      <c r="E1411" s="251" t="s">
        <v>536</v>
      </c>
      <c r="F1411" s="251" t="s">
        <v>492</v>
      </c>
      <c r="G1411" s="251" t="s">
        <v>797</v>
      </c>
      <c r="H1411" s="251" t="s">
        <v>538</v>
      </c>
      <c r="I1411" s="251" t="s">
        <v>798</v>
      </c>
      <c r="J1411" s="251" t="s">
        <v>540</v>
      </c>
      <c r="K1411" s="251" t="s">
        <v>799</v>
      </c>
      <c r="L1411" s="251" t="s">
        <v>542</v>
      </c>
      <c r="M1411" s="251" t="s">
        <v>800</v>
      </c>
      <c r="N1411" s="251" t="s">
        <v>801</v>
      </c>
      <c r="O1411" s="251" t="s">
        <v>622</v>
      </c>
      <c r="P1411" s="251" t="s">
        <v>802</v>
      </c>
      <c r="Q1411" s="251" t="s">
        <v>803</v>
      </c>
      <c r="R1411" s="251">
        <v>69</v>
      </c>
      <c r="S1411" s="251" t="s">
        <v>548</v>
      </c>
      <c r="T1411" s="251" t="s">
        <v>549</v>
      </c>
      <c r="U1411" s="251" t="s">
        <v>549</v>
      </c>
      <c r="V1411" s="251" t="s">
        <v>581</v>
      </c>
      <c r="W1411" s="251" t="s">
        <v>582</v>
      </c>
      <c r="X1411" s="251" t="s">
        <v>551</v>
      </c>
      <c r="Y1411" s="251" t="s">
        <v>552</v>
      </c>
      <c r="Z1411" s="251" t="s">
        <v>564</v>
      </c>
      <c r="AA1411" s="251" t="s">
        <v>565</v>
      </c>
      <c r="AB1411" s="251" t="s">
        <v>613</v>
      </c>
      <c r="AC1411" s="251" t="s">
        <v>614</v>
      </c>
      <c r="AD1411" s="251" t="s">
        <v>615</v>
      </c>
      <c r="AE1411" s="255">
        <v>10081</v>
      </c>
      <c r="AF1411" s="251" t="str">
        <f t="shared" si="71"/>
        <v>5.</v>
      </c>
      <c r="AG1411" s="251" t="str">
        <f t="shared" si="71"/>
        <v>2.</v>
      </c>
      <c r="AH1411" s="251" t="str">
        <f t="shared" si="71"/>
        <v>3.</v>
      </c>
      <c r="AI1411" s="251" t="str">
        <f t="shared" si="70"/>
        <v>2.</v>
      </c>
      <c r="AJ1411" s="251" t="str">
        <f t="shared" si="70"/>
        <v>8.</v>
      </c>
      <c r="AK1411" s="251" t="str">
        <f t="shared" si="70"/>
        <v>1.</v>
      </c>
      <c r="AL1411" s="251" t="str">
        <f t="shared" si="68"/>
        <v>2.</v>
      </c>
      <c r="AM1411" s="251" t="str">
        <f t="shared" ref="AM1411:AM1474" si="72">CONCATENATE(AG1411,AH1411,AI1411,AJ1411,AK1411,AL1411)</f>
        <v>2.3.2.8.1.2.</v>
      </c>
    </row>
    <row r="1412" spans="1:39">
      <c r="A1412" s="251">
        <v>2022</v>
      </c>
      <c r="B1412" s="251" t="s">
        <v>533</v>
      </c>
      <c r="C1412" s="251" t="s">
        <v>534</v>
      </c>
      <c r="D1412" s="251" t="s">
        <v>535</v>
      </c>
      <c r="E1412" s="251" t="s">
        <v>536</v>
      </c>
      <c r="F1412" s="251" t="s">
        <v>492</v>
      </c>
      <c r="G1412" s="251" t="s">
        <v>797</v>
      </c>
      <c r="H1412" s="251" t="s">
        <v>538</v>
      </c>
      <c r="I1412" s="251" t="s">
        <v>798</v>
      </c>
      <c r="J1412" s="251" t="s">
        <v>540</v>
      </c>
      <c r="K1412" s="251" t="s">
        <v>799</v>
      </c>
      <c r="L1412" s="251" t="s">
        <v>542</v>
      </c>
      <c r="M1412" s="251" t="s">
        <v>800</v>
      </c>
      <c r="N1412" s="251" t="s">
        <v>801</v>
      </c>
      <c r="O1412" s="251" t="s">
        <v>622</v>
      </c>
      <c r="P1412" s="251" t="s">
        <v>802</v>
      </c>
      <c r="Q1412" s="251" t="s">
        <v>803</v>
      </c>
      <c r="R1412" s="251">
        <v>69</v>
      </c>
      <c r="S1412" s="251" t="s">
        <v>548</v>
      </c>
      <c r="T1412" s="251" t="s">
        <v>549</v>
      </c>
      <c r="U1412" s="251" t="s">
        <v>549</v>
      </c>
      <c r="V1412" s="251" t="s">
        <v>581</v>
      </c>
      <c r="W1412" s="251" t="s">
        <v>582</v>
      </c>
      <c r="X1412" s="251" t="s">
        <v>551</v>
      </c>
      <c r="Y1412" s="251" t="s">
        <v>552</v>
      </c>
      <c r="Z1412" s="251" t="s">
        <v>564</v>
      </c>
      <c r="AA1412" s="251" t="s">
        <v>565</v>
      </c>
      <c r="AB1412" s="251" t="s">
        <v>613</v>
      </c>
      <c r="AC1412" s="251" t="s">
        <v>614</v>
      </c>
      <c r="AD1412" s="251" t="s">
        <v>616</v>
      </c>
      <c r="AE1412" s="255">
        <v>3000</v>
      </c>
      <c r="AF1412" s="251" t="str">
        <f t="shared" si="71"/>
        <v>5.</v>
      </c>
      <c r="AG1412" s="251" t="str">
        <f t="shared" si="71"/>
        <v>2.</v>
      </c>
      <c r="AH1412" s="251" t="str">
        <f t="shared" si="71"/>
        <v>3.</v>
      </c>
      <c r="AI1412" s="251" t="str">
        <f t="shared" si="70"/>
        <v>2.</v>
      </c>
      <c r="AJ1412" s="251" t="str">
        <f t="shared" si="70"/>
        <v>8.</v>
      </c>
      <c r="AK1412" s="251" t="str">
        <f t="shared" si="70"/>
        <v>1.</v>
      </c>
      <c r="AL1412" s="251" t="str">
        <f t="shared" si="68"/>
        <v>4.</v>
      </c>
      <c r="AM1412" s="251" t="str">
        <f t="shared" si="72"/>
        <v>2.3.2.8.1.4.</v>
      </c>
    </row>
    <row r="1413" spans="1:39">
      <c r="A1413" s="251">
        <v>2022</v>
      </c>
      <c r="B1413" s="251" t="s">
        <v>533</v>
      </c>
      <c r="C1413" s="251" t="s">
        <v>534</v>
      </c>
      <c r="D1413" s="251" t="s">
        <v>535</v>
      </c>
      <c r="E1413" s="251" t="s">
        <v>536</v>
      </c>
      <c r="F1413" s="251" t="s">
        <v>492</v>
      </c>
      <c r="G1413" s="251" t="s">
        <v>797</v>
      </c>
      <c r="H1413" s="251" t="s">
        <v>538</v>
      </c>
      <c r="I1413" s="251" t="s">
        <v>798</v>
      </c>
      <c r="J1413" s="251" t="s">
        <v>540</v>
      </c>
      <c r="K1413" s="251" t="s">
        <v>799</v>
      </c>
      <c r="L1413" s="251" t="s">
        <v>542</v>
      </c>
      <c r="M1413" s="251" t="s">
        <v>800</v>
      </c>
      <c r="N1413" s="251" t="s">
        <v>801</v>
      </c>
      <c r="O1413" s="251" t="s">
        <v>662</v>
      </c>
      <c r="P1413" s="251" t="s">
        <v>804</v>
      </c>
      <c r="Q1413" s="251" t="s">
        <v>803</v>
      </c>
      <c r="R1413" s="251">
        <v>25</v>
      </c>
      <c r="S1413" s="251" t="s">
        <v>548</v>
      </c>
      <c r="T1413" s="251" t="s">
        <v>549</v>
      </c>
      <c r="U1413" s="251" t="s">
        <v>549</v>
      </c>
      <c r="V1413" s="251" t="s">
        <v>581</v>
      </c>
      <c r="W1413" s="251" t="s">
        <v>582</v>
      </c>
      <c r="X1413" s="251" t="s">
        <v>551</v>
      </c>
      <c r="Y1413" s="251" t="s">
        <v>552</v>
      </c>
      <c r="Z1413" s="251" t="s">
        <v>553</v>
      </c>
      <c r="AA1413" s="251" t="s">
        <v>554</v>
      </c>
      <c r="AB1413" s="251" t="s">
        <v>555</v>
      </c>
      <c r="AC1413" s="251" t="s">
        <v>555</v>
      </c>
      <c r="AD1413" s="251" t="s">
        <v>556</v>
      </c>
      <c r="AE1413" s="255">
        <v>130116</v>
      </c>
      <c r="AF1413" s="251" t="str">
        <f t="shared" si="71"/>
        <v>5.</v>
      </c>
      <c r="AG1413" s="251" t="str">
        <f t="shared" si="71"/>
        <v>2.</v>
      </c>
      <c r="AH1413" s="251" t="str">
        <f t="shared" si="71"/>
        <v>1.</v>
      </c>
      <c r="AI1413" s="251" t="str">
        <f t="shared" si="70"/>
        <v>1.</v>
      </c>
      <c r="AJ1413" s="251" t="str">
        <f t="shared" si="70"/>
        <v>1.</v>
      </c>
      <c r="AK1413" s="251" t="str">
        <f t="shared" si="70"/>
        <v>1.</v>
      </c>
      <c r="AL1413" s="251" t="str">
        <f t="shared" si="68"/>
        <v>4.</v>
      </c>
      <c r="AM1413" s="251" t="str">
        <f t="shared" si="72"/>
        <v>2.1.1.1.1.4.</v>
      </c>
    </row>
    <row r="1414" spans="1:39">
      <c r="A1414" s="251">
        <v>2022</v>
      </c>
      <c r="B1414" s="251" t="s">
        <v>533</v>
      </c>
      <c r="C1414" s="251" t="s">
        <v>534</v>
      </c>
      <c r="D1414" s="251" t="s">
        <v>535</v>
      </c>
      <c r="E1414" s="251" t="s">
        <v>536</v>
      </c>
      <c r="F1414" s="251" t="s">
        <v>492</v>
      </c>
      <c r="G1414" s="251" t="s">
        <v>797</v>
      </c>
      <c r="H1414" s="251" t="s">
        <v>538</v>
      </c>
      <c r="I1414" s="251" t="s">
        <v>798</v>
      </c>
      <c r="J1414" s="251" t="s">
        <v>540</v>
      </c>
      <c r="K1414" s="251" t="s">
        <v>799</v>
      </c>
      <c r="L1414" s="251" t="s">
        <v>542</v>
      </c>
      <c r="M1414" s="251" t="s">
        <v>800</v>
      </c>
      <c r="N1414" s="251" t="s">
        <v>801</v>
      </c>
      <c r="O1414" s="251" t="s">
        <v>662</v>
      </c>
      <c r="P1414" s="251" t="s">
        <v>804</v>
      </c>
      <c r="Q1414" s="251" t="s">
        <v>803</v>
      </c>
      <c r="R1414" s="251">
        <v>25</v>
      </c>
      <c r="S1414" s="251" t="s">
        <v>548</v>
      </c>
      <c r="T1414" s="251" t="s">
        <v>549</v>
      </c>
      <c r="U1414" s="251" t="s">
        <v>549</v>
      </c>
      <c r="V1414" s="251" t="s">
        <v>581</v>
      </c>
      <c r="W1414" s="251" t="s">
        <v>582</v>
      </c>
      <c r="X1414" s="251" t="s">
        <v>551</v>
      </c>
      <c r="Y1414" s="251" t="s">
        <v>552</v>
      </c>
      <c r="Z1414" s="251" t="s">
        <v>553</v>
      </c>
      <c r="AA1414" s="251" t="s">
        <v>554</v>
      </c>
      <c r="AB1414" s="251" t="s">
        <v>557</v>
      </c>
      <c r="AC1414" s="251" t="s">
        <v>558</v>
      </c>
      <c r="AD1414" s="251" t="s">
        <v>559</v>
      </c>
      <c r="AE1414" s="255">
        <v>21686</v>
      </c>
      <c r="AF1414" s="251" t="str">
        <f t="shared" si="71"/>
        <v>5.</v>
      </c>
      <c r="AG1414" s="251" t="str">
        <f t="shared" si="71"/>
        <v>2.</v>
      </c>
      <c r="AH1414" s="251" t="str">
        <f t="shared" si="71"/>
        <v>1.</v>
      </c>
      <c r="AI1414" s="251" t="str">
        <f t="shared" si="70"/>
        <v>1.</v>
      </c>
      <c r="AJ1414" s="251" t="str">
        <f t="shared" si="70"/>
        <v>9.</v>
      </c>
      <c r="AK1414" s="251" t="str">
        <f t="shared" si="70"/>
        <v>1.</v>
      </c>
      <c r="AL1414" s="251" t="str">
        <f t="shared" si="68"/>
        <v>1.</v>
      </c>
      <c r="AM1414" s="251" t="str">
        <f t="shared" si="72"/>
        <v>2.1.1.9.1.1.</v>
      </c>
    </row>
    <row r="1415" spans="1:39">
      <c r="A1415" s="251">
        <v>2022</v>
      </c>
      <c r="B1415" s="251" t="s">
        <v>533</v>
      </c>
      <c r="C1415" s="251" t="s">
        <v>534</v>
      </c>
      <c r="D1415" s="251" t="s">
        <v>535</v>
      </c>
      <c r="E1415" s="251" t="s">
        <v>536</v>
      </c>
      <c r="F1415" s="251" t="s">
        <v>492</v>
      </c>
      <c r="G1415" s="251" t="s">
        <v>797</v>
      </c>
      <c r="H1415" s="251" t="s">
        <v>538</v>
      </c>
      <c r="I1415" s="251" t="s">
        <v>798</v>
      </c>
      <c r="J1415" s="251" t="s">
        <v>540</v>
      </c>
      <c r="K1415" s="251" t="s">
        <v>799</v>
      </c>
      <c r="L1415" s="251" t="s">
        <v>542</v>
      </c>
      <c r="M1415" s="251" t="s">
        <v>800</v>
      </c>
      <c r="N1415" s="251" t="s">
        <v>801</v>
      </c>
      <c r="O1415" s="251" t="s">
        <v>662</v>
      </c>
      <c r="P1415" s="251" t="s">
        <v>804</v>
      </c>
      <c r="Q1415" s="251" t="s">
        <v>803</v>
      </c>
      <c r="R1415" s="251">
        <v>25</v>
      </c>
      <c r="S1415" s="251" t="s">
        <v>548</v>
      </c>
      <c r="T1415" s="251" t="s">
        <v>549</v>
      </c>
      <c r="U1415" s="251" t="s">
        <v>549</v>
      </c>
      <c r="V1415" s="251" t="s">
        <v>581</v>
      </c>
      <c r="W1415" s="251" t="s">
        <v>582</v>
      </c>
      <c r="X1415" s="251" t="s">
        <v>551</v>
      </c>
      <c r="Y1415" s="251" t="s">
        <v>552</v>
      </c>
      <c r="Z1415" s="251" t="s">
        <v>553</v>
      </c>
      <c r="AA1415" s="251" t="s">
        <v>554</v>
      </c>
      <c r="AB1415" s="251" t="s">
        <v>557</v>
      </c>
      <c r="AC1415" s="251" t="s">
        <v>558</v>
      </c>
      <c r="AD1415" s="251" t="s">
        <v>560</v>
      </c>
      <c r="AE1415" s="255">
        <v>400</v>
      </c>
      <c r="AF1415" s="251" t="str">
        <f t="shared" si="71"/>
        <v>5.</v>
      </c>
      <c r="AG1415" s="251" t="str">
        <f t="shared" si="71"/>
        <v>2.</v>
      </c>
      <c r="AH1415" s="251" t="str">
        <f t="shared" si="71"/>
        <v>1.</v>
      </c>
      <c r="AI1415" s="251" t="str">
        <f t="shared" si="70"/>
        <v>1.</v>
      </c>
      <c r="AJ1415" s="251" t="str">
        <f t="shared" si="70"/>
        <v>9.</v>
      </c>
      <c r="AK1415" s="251" t="str">
        <f t="shared" si="70"/>
        <v>1.</v>
      </c>
      <c r="AL1415" s="251" t="str">
        <f t="shared" si="68"/>
        <v>3.</v>
      </c>
      <c r="AM1415" s="251" t="str">
        <f t="shared" si="72"/>
        <v>2.1.1.9.1.3.</v>
      </c>
    </row>
    <row r="1416" spans="1:39">
      <c r="A1416" s="251">
        <v>2022</v>
      </c>
      <c r="B1416" s="251" t="s">
        <v>533</v>
      </c>
      <c r="C1416" s="251" t="s">
        <v>534</v>
      </c>
      <c r="D1416" s="251" t="s">
        <v>535</v>
      </c>
      <c r="E1416" s="251" t="s">
        <v>536</v>
      </c>
      <c r="F1416" s="251" t="s">
        <v>492</v>
      </c>
      <c r="G1416" s="251" t="s">
        <v>797</v>
      </c>
      <c r="H1416" s="251" t="s">
        <v>538</v>
      </c>
      <c r="I1416" s="251" t="s">
        <v>798</v>
      </c>
      <c r="J1416" s="251" t="s">
        <v>540</v>
      </c>
      <c r="K1416" s="251" t="s">
        <v>799</v>
      </c>
      <c r="L1416" s="251" t="s">
        <v>542</v>
      </c>
      <c r="M1416" s="251" t="s">
        <v>800</v>
      </c>
      <c r="N1416" s="251" t="s">
        <v>801</v>
      </c>
      <c r="O1416" s="251" t="s">
        <v>662</v>
      </c>
      <c r="P1416" s="251" t="s">
        <v>804</v>
      </c>
      <c r="Q1416" s="251" t="s">
        <v>803</v>
      </c>
      <c r="R1416" s="251">
        <v>25</v>
      </c>
      <c r="S1416" s="251" t="s">
        <v>548</v>
      </c>
      <c r="T1416" s="251" t="s">
        <v>549</v>
      </c>
      <c r="U1416" s="251" t="s">
        <v>549</v>
      </c>
      <c r="V1416" s="251" t="s">
        <v>581</v>
      </c>
      <c r="W1416" s="251" t="s">
        <v>582</v>
      </c>
      <c r="X1416" s="251" t="s">
        <v>551</v>
      </c>
      <c r="Y1416" s="251" t="s">
        <v>552</v>
      </c>
      <c r="Z1416" s="251" t="s">
        <v>553</v>
      </c>
      <c r="AA1416" s="251" t="s">
        <v>554</v>
      </c>
      <c r="AB1416" s="251" t="s">
        <v>557</v>
      </c>
      <c r="AC1416" s="251" t="s">
        <v>583</v>
      </c>
      <c r="AD1416" s="251" t="s">
        <v>584</v>
      </c>
      <c r="AE1416" s="255">
        <v>12650</v>
      </c>
      <c r="AF1416" s="251" t="str">
        <f t="shared" si="71"/>
        <v>5.</v>
      </c>
      <c r="AG1416" s="251" t="str">
        <f t="shared" si="71"/>
        <v>2.</v>
      </c>
      <c r="AH1416" s="251" t="str">
        <f t="shared" si="71"/>
        <v>1.</v>
      </c>
      <c r="AI1416" s="251" t="str">
        <f t="shared" si="70"/>
        <v>1.</v>
      </c>
      <c r="AJ1416" s="251" t="str">
        <f t="shared" si="70"/>
        <v>9.</v>
      </c>
      <c r="AK1416" s="251" t="str">
        <f t="shared" si="70"/>
        <v>2.</v>
      </c>
      <c r="AL1416" s="251" t="str">
        <f t="shared" si="68"/>
        <v>1.</v>
      </c>
      <c r="AM1416" s="251" t="str">
        <f t="shared" si="72"/>
        <v>2.1.1.9.2.1.</v>
      </c>
    </row>
    <row r="1417" spans="1:39">
      <c r="A1417" s="251">
        <v>2022</v>
      </c>
      <c r="B1417" s="251" t="s">
        <v>533</v>
      </c>
      <c r="C1417" s="251" t="s">
        <v>534</v>
      </c>
      <c r="D1417" s="251" t="s">
        <v>535</v>
      </c>
      <c r="E1417" s="251" t="s">
        <v>536</v>
      </c>
      <c r="F1417" s="251" t="s">
        <v>492</v>
      </c>
      <c r="G1417" s="251" t="s">
        <v>797</v>
      </c>
      <c r="H1417" s="251" t="s">
        <v>538</v>
      </c>
      <c r="I1417" s="251" t="s">
        <v>798</v>
      </c>
      <c r="J1417" s="251" t="s">
        <v>540</v>
      </c>
      <c r="K1417" s="251" t="s">
        <v>799</v>
      </c>
      <c r="L1417" s="251" t="s">
        <v>542</v>
      </c>
      <c r="M1417" s="251" t="s">
        <v>800</v>
      </c>
      <c r="N1417" s="251" t="s">
        <v>801</v>
      </c>
      <c r="O1417" s="251" t="s">
        <v>662</v>
      </c>
      <c r="P1417" s="251" t="s">
        <v>804</v>
      </c>
      <c r="Q1417" s="251" t="s">
        <v>803</v>
      </c>
      <c r="R1417" s="251">
        <v>25</v>
      </c>
      <c r="S1417" s="251" t="s">
        <v>548</v>
      </c>
      <c r="T1417" s="251" t="s">
        <v>549</v>
      </c>
      <c r="U1417" s="251" t="s">
        <v>549</v>
      </c>
      <c r="V1417" s="251" t="s">
        <v>581</v>
      </c>
      <c r="W1417" s="251" t="s">
        <v>582</v>
      </c>
      <c r="X1417" s="251" t="s">
        <v>551</v>
      </c>
      <c r="Y1417" s="251" t="s">
        <v>552</v>
      </c>
      <c r="Z1417" s="251" t="s">
        <v>553</v>
      </c>
      <c r="AA1417" s="251" t="s">
        <v>554</v>
      </c>
      <c r="AB1417" s="251" t="s">
        <v>557</v>
      </c>
      <c r="AC1417" s="251" t="s">
        <v>585</v>
      </c>
      <c r="AD1417" s="251" t="s">
        <v>586</v>
      </c>
      <c r="AE1417" s="255">
        <v>1952</v>
      </c>
      <c r="AF1417" s="251" t="str">
        <f t="shared" si="71"/>
        <v>5.</v>
      </c>
      <c r="AG1417" s="251" t="str">
        <f t="shared" si="71"/>
        <v>2.</v>
      </c>
      <c r="AH1417" s="251" t="str">
        <f t="shared" si="71"/>
        <v>1.</v>
      </c>
      <c r="AI1417" s="251" t="str">
        <f t="shared" si="70"/>
        <v>1.</v>
      </c>
      <c r="AJ1417" s="251" t="str">
        <f t="shared" si="70"/>
        <v>9.</v>
      </c>
      <c r="AK1417" s="251" t="str">
        <f t="shared" si="70"/>
        <v>3.</v>
      </c>
      <c r="AL1417" s="251" t="str">
        <f t="shared" si="68"/>
        <v>99</v>
      </c>
      <c r="AM1417" s="251" t="str">
        <f t="shared" si="72"/>
        <v>2.1.1.9.3.99</v>
      </c>
    </row>
    <row r="1418" spans="1:39">
      <c r="A1418" s="251">
        <v>2022</v>
      </c>
      <c r="B1418" s="251" t="s">
        <v>533</v>
      </c>
      <c r="C1418" s="251" t="s">
        <v>534</v>
      </c>
      <c r="D1418" s="251" t="s">
        <v>535</v>
      </c>
      <c r="E1418" s="251" t="s">
        <v>536</v>
      </c>
      <c r="F1418" s="251" t="s">
        <v>492</v>
      </c>
      <c r="G1418" s="251" t="s">
        <v>797</v>
      </c>
      <c r="H1418" s="251" t="s">
        <v>538</v>
      </c>
      <c r="I1418" s="251" t="s">
        <v>798</v>
      </c>
      <c r="J1418" s="251" t="s">
        <v>540</v>
      </c>
      <c r="K1418" s="251" t="s">
        <v>799</v>
      </c>
      <c r="L1418" s="251" t="s">
        <v>542</v>
      </c>
      <c r="M1418" s="251" t="s">
        <v>800</v>
      </c>
      <c r="N1418" s="251" t="s">
        <v>801</v>
      </c>
      <c r="O1418" s="251" t="s">
        <v>662</v>
      </c>
      <c r="P1418" s="251" t="s">
        <v>804</v>
      </c>
      <c r="Q1418" s="251" t="s">
        <v>803</v>
      </c>
      <c r="R1418" s="251">
        <v>25</v>
      </c>
      <c r="S1418" s="251" t="s">
        <v>548</v>
      </c>
      <c r="T1418" s="251" t="s">
        <v>549</v>
      </c>
      <c r="U1418" s="251" t="s">
        <v>549</v>
      </c>
      <c r="V1418" s="251" t="s">
        <v>581</v>
      </c>
      <c r="W1418" s="251" t="s">
        <v>582</v>
      </c>
      <c r="X1418" s="251" t="s">
        <v>551</v>
      </c>
      <c r="Y1418" s="251" t="s">
        <v>552</v>
      </c>
      <c r="Z1418" s="251" t="s">
        <v>553</v>
      </c>
      <c r="AA1418" s="251" t="s">
        <v>561</v>
      </c>
      <c r="AB1418" s="251" t="s">
        <v>562</v>
      </c>
      <c r="AC1418" s="251" t="s">
        <v>562</v>
      </c>
      <c r="AD1418" s="251" t="s">
        <v>563</v>
      </c>
      <c r="AE1418" s="255">
        <v>11710</v>
      </c>
      <c r="AF1418" s="251" t="str">
        <f t="shared" si="71"/>
        <v>5.</v>
      </c>
      <c r="AG1418" s="251" t="str">
        <f t="shared" si="71"/>
        <v>2.</v>
      </c>
      <c r="AH1418" s="251" t="str">
        <f t="shared" si="71"/>
        <v>1.</v>
      </c>
      <c r="AI1418" s="251" t="str">
        <f t="shared" si="70"/>
        <v>3.</v>
      </c>
      <c r="AJ1418" s="251" t="str">
        <f t="shared" si="70"/>
        <v>1.</v>
      </c>
      <c r="AK1418" s="251" t="str">
        <f t="shared" si="70"/>
        <v>1.</v>
      </c>
      <c r="AL1418" s="251" t="str">
        <f t="shared" si="68"/>
        <v>5.</v>
      </c>
      <c r="AM1418" s="251" t="str">
        <f t="shared" si="72"/>
        <v>2.1.3.1.1.5.</v>
      </c>
    </row>
    <row r="1419" spans="1:39">
      <c r="A1419" s="251">
        <v>2022</v>
      </c>
      <c r="B1419" s="251" t="s">
        <v>533</v>
      </c>
      <c r="C1419" s="251" t="s">
        <v>534</v>
      </c>
      <c r="D1419" s="251" t="s">
        <v>535</v>
      </c>
      <c r="E1419" s="251" t="s">
        <v>536</v>
      </c>
      <c r="F1419" s="251" t="s">
        <v>492</v>
      </c>
      <c r="G1419" s="251" t="s">
        <v>797</v>
      </c>
      <c r="H1419" s="251" t="s">
        <v>538</v>
      </c>
      <c r="I1419" s="251" t="s">
        <v>798</v>
      </c>
      <c r="J1419" s="251" t="s">
        <v>540</v>
      </c>
      <c r="K1419" s="251" t="s">
        <v>799</v>
      </c>
      <c r="L1419" s="251" t="s">
        <v>542</v>
      </c>
      <c r="M1419" s="251" t="s">
        <v>800</v>
      </c>
      <c r="N1419" s="251" t="s">
        <v>801</v>
      </c>
      <c r="O1419" s="251" t="s">
        <v>662</v>
      </c>
      <c r="P1419" s="251" t="s">
        <v>804</v>
      </c>
      <c r="Q1419" s="251" t="s">
        <v>803</v>
      </c>
      <c r="R1419" s="251">
        <v>25</v>
      </c>
      <c r="S1419" s="251" t="s">
        <v>548</v>
      </c>
      <c r="T1419" s="251" t="s">
        <v>549</v>
      </c>
      <c r="U1419" s="251" t="s">
        <v>549</v>
      </c>
      <c r="V1419" s="251" t="s">
        <v>581</v>
      </c>
      <c r="W1419" s="251" t="s">
        <v>582</v>
      </c>
      <c r="X1419" s="251" t="s">
        <v>551</v>
      </c>
      <c r="Y1419" s="251" t="s">
        <v>552</v>
      </c>
      <c r="Z1419" s="251" t="s">
        <v>564</v>
      </c>
      <c r="AA1419" s="251" t="s">
        <v>587</v>
      </c>
      <c r="AB1419" s="251" t="s">
        <v>633</v>
      </c>
      <c r="AC1419" s="251" t="s">
        <v>633</v>
      </c>
      <c r="AD1419" s="251" t="s">
        <v>634</v>
      </c>
      <c r="AE1419" s="255">
        <v>1072</v>
      </c>
      <c r="AF1419" s="251" t="str">
        <f t="shared" si="71"/>
        <v>5.</v>
      </c>
      <c r="AG1419" s="251" t="str">
        <f t="shared" si="71"/>
        <v>2.</v>
      </c>
      <c r="AH1419" s="251" t="str">
        <f t="shared" si="71"/>
        <v>3.</v>
      </c>
      <c r="AI1419" s="251" t="str">
        <f t="shared" si="70"/>
        <v>1.</v>
      </c>
      <c r="AJ1419" s="251" t="str">
        <f t="shared" si="70"/>
        <v>1.</v>
      </c>
      <c r="AK1419" s="251" t="str">
        <f t="shared" si="70"/>
        <v>1.</v>
      </c>
      <c r="AL1419" s="251" t="str">
        <f t="shared" si="68"/>
        <v>1.</v>
      </c>
      <c r="AM1419" s="251" t="str">
        <f t="shared" si="72"/>
        <v>2.3.1.1.1.1.</v>
      </c>
    </row>
    <row r="1420" spans="1:39">
      <c r="A1420" s="251">
        <v>2022</v>
      </c>
      <c r="B1420" s="251" t="s">
        <v>533</v>
      </c>
      <c r="C1420" s="251" t="s">
        <v>534</v>
      </c>
      <c r="D1420" s="251" t="s">
        <v>535</v>
      </c>
      <c r="E1420" s="251" t="s">
        <v>536</v>
      </c>
      <c r="F1420" s="251" t="s">
        <v>492</v>
      </c>
      <c r="G1420" s="251" t="s">
        <v>797</v>
      </c>
      <c r="H1420" s="251" t="s">
        <v>538</v>
      </c>
      <c r="I1420" s="251" t="s">
        <v>798</v>
      </c>
      <c r="J1420" s="251" t="s">
        <v>540</v>
      </c>
      <c r="K1420" s="251" t="s">
        <v>799</v>
      </c>
      <c r="L1420" s="251" t="s">
        <v>542</v>
      </c>
      <c r="M1420" s="251" t="s">
        <v>800</v>
      </c>
      <c r="N1420" s="251" t="s">
        <v>801</v>
      </c>
      <c r="O1420" s="251" t="s">
        <v>662</v>
      </c>
      <c r="P1420" s="251" t="s">
        <v>804</v>
      </c>
      <c r="Q1420" s="251" t="s">
        <v>803</v>
      </c>
      <c r="R1420" s="251">
        <v>25</v>
      </c>
      <c r="S1420" s="251" t="s">
        <v>548</v>
      </c>
      <c r="T1420" s="251" t="s">
        <v>549</v>
      </c>
      <c r="U1420" s="251" t="s">
        <v>549</v>
      </c>
      <c r="V1420" s="251" t="s">
        <v>581</v>
      </c>
      <c r="W1420" s="251" t="s">
        <v>582</v>
      </c>
      <c r="X1420" s="251" t="s">
        <v>551</v>
      </c>
      <c r="Y1420" s="251" t="s">
        <v>552</v>
      </c>
      <c r="Z1420" s="251" t="s">
        <v>564</v>
      </c>
      <c r="AA1420" s="251" t="s">
        <v>565</v>
      </c>
      <c r="AB1420" s="251" t="s">
        <v>594</v>
      </c>
      <c r="AC1420" s="251" t="s">
        <v>595</v>
      </c>
      <c r="AD1420" s="251" t="s">
        <v>596</v>
      </c>
      <c r="AE1420" s="255">
        <v>2000</v>
      </c>
      <c r="AF1420" s="251" t="str">
        <f t="shared" si="71"/>
        <v>5.</v>
      </c>
      <c r="AG1420" s="251" t="str">
        <f t="shared" si="71"/>
        <v>2.</v>
      </c>
      <c r="AH1420" s="251" t="str">
        <f t="shared" si="71"/>
        <v>3.</v>
      </c>
      <c r="AI1420" s="251" t="str">
        <f t="shared" si="70"/>
        <v>2.</v>
      </c>
      <c r="AJ1420" s="251" t="str">
        <f t="shared" si="70"/>
        <v>1.</v>
      </c>
      <c r="AK1420" s="251" t="str">
        <f t="shared" si="70"/>
        <v>2.</v>
      </c>
      <c r="AL1420" s="251" t="str">
        <f t="shared" si="68"/>
        <v>99</v>
      </c>
      <c r="AM1420" s="251" t="str">
        <f t="shared" si="72"/>
        <v>2.3.2.1.2.99</v>
      </c>
    </row>
    <row r="1421" spans="1:39">
      <c r="A1421" s="251">
        <v>2022</v>
      </c>
      <c r="B1421" s="251" t="s">
        <v>533</v>
      </c>
      <c r="C1421" s="251" t="s">
        <v>534</v>
      </c>
      <c r="D1421" s="251" t="s">
        <v>535</v>
      </c>
      <c r="E1421" s="251" t="s">
        <v>536</v>
      </c>
      <c r="F1421" s="251" t="s">
        <v>492</v>
      </c>
      <c r="G1421" s="251" t="s">
        <v>797</v>
      </c>
      <c r="H1421" s="251" t="s">
        <v>538</v>
      </c>
      <c r="I1421" s="251" t="s">
        <v>798</v>
      </c>
      <c r="J1421" s="251" t="s">
        <v>540</v>
      </c>
      <c r="K1421" s="251" t="s">
        <v>799</v>
      </c>
      <c r="L1421" s="251" t="s">
        <v>542</v>
      </c>
      <c r="M1421" s="251" t="s">
        <v>800</v>
      </c>
      <c r="N1421" s="251" t="s">
        <v>801</v>
      </c>
      <c r="O1421" s="251" t="s">
        <v>662</v>
      </c>
      <c r="P1421" s="251" t="s">
        <v>804</v>
      </c>
      <c r="Q1421" s="251" t="s">
        <v>803</v>
      </c>
      <c r="R1421" s="251">
        <v>25</v>
      </c>
      <c r="S1421" s="251" t="s">
        <v>548</v>
      </c>
      <c r="T1421" s="251" t="s">
        <v>549</v>
      </c>
      <c r="U1421" s="251" t="s">
        <v>549</v>
      </c>
      <c r="V1421" s="251" t="s">
        <v>581</v>
      </c>
      <c r="W1421" s="251" t="s">
        <v>582</v>
      </c>
      <c r="X1421" s="251" t="s">
        <v>551</v>
      </c>
      <c r="Y1421" s="251" t="s">
        <v>552</v>
      </c>
      <c r="Z1421" s="251" t="s">
        <v>564</v>
      </c>
      <c r="AA1421" s="251" t="s">
        <v>565</v>
      </c>
      <c r="AB1421" s="251" t="s">
        <v>566</v>
      </c>
      <c r="AC1421" s="251" t="s">
        <v>597</v>
      </c>
      <c r="AD1421" s="251" t="s">
        <v>598</v>
      </c>
      <c r="AE1421" s="255">
        <v>2622</v>
      </c>
      <c r="AF1421" s="251" t="str">
        <f t="shared" si="71"/>
        <v>5.</v>
      </c>
      <c r="AG1421" s="251" t="str">
        <f t="shared" si="71"/>
        <v>2.</v>
      </c>
      <c r="AH1421" s="251" t="str">
        <f t="shared" si="71"/>
        <v>3.</v>
      </c>
      <c r="AI1421" s="251" t="str">
        <f t="shared" si="70"/>
        <v>2.</v>
      </c>
      <c r="AJ1421" s="251" t="str">
        <f t="shared" si="70"/>
        <v>2.</v>
      </c>
      <c r="AK1421" s="251" t="str">
        <f t="shared" si="70"/>
        <v>1.</v>
      </c>
      <c r="AL1421" s="251" t="str">
        <f t="shared" si="68"/>
        <v>1.</v>
      </c>
      <c r="AM1421" s="251" t="str">
        <f t="shared" si="72"/>
        <v>2.3.2.2.1.1.</v>
      </c>
    </row>
    <row r="1422" spans="1:39">
      <c r="A1422" s="251">
        <v>2022</v>
      </c>
      <c r="B1422" s="251" t="s">
        <v>533</v>
      </c>
      <c r="C1422" s="251" t="s">
        <v>534</v>
      </c>
      <c r="D1422" s="251" t="s">
        <v>535</v>
      </c>
      <c r="E1422" s="251" t="s">
        <v>536</v>
      </c>
      <c r="F1422" s="251" t="s">
        <v>492</v>
      </c>
      <c r="G1422" s="251" t="s">
        <v>797</v>
      </c>
      <c r="H1422" s="251" t="s">
        <v>538</v>
      </c>
      <c r="I1422" s="251" t="s">
        <v>798</v>
      </c>
      <c r="J1422" s="251" t="s">
        <v>540</v>
      </c>
      <c r="K1422" s="251" t="s">
        <v>799</v>
      </c>
      <c r="L1422" s="251" t="s">
        <v>542</v>
      </c>
      <c r="M1422" s="251" t="s">
        <v>800</v>
      </c>
      <c r="N1422" s="251" t="s">
        <v>801</v>
      </c>
      <c r="O1422" s="251" t="s">
        <v>662</v>
      </c>
      <c r="P1422" s="251" t="s">
        <v>804</v>
      </c>
      <c r="Q1422" s="251" t="s">
        <v>803</v>
      </c>
      <c r="R1422" s="251">
        <v>25</v>
      </c>
      <c r="S1422" s="251" t="s">
        <v>548</v>
      </c>
      <c r="T1422" s="251" t="s">
        <v>549</v>
      </c>
      <c r="U1422" s="251" t="s">
        <v>549</v>
      </c>
      <c r="V1422" s="251" t="s">
        <v>581</v>
      </c>
      <c r="W1422" s="251" t="s">
        <v>582</v>
      </c>
      <c r="X1422" s="251" t="s">
        <v>551</v>
      </c>
      <c r="Y1422" s="251" t="s">
        <v>552</v>
      </c>
      <c r="Z1422" s="251" t="s">
        <v>564</v>
      </c>
      <c r="AA1422" s="251" t="s">
        <v>565</v>
      </c>
      <c r="AB1422" s="251" t="s">
        <v>566</v>
      </c>
      <c r="AC1422" s="251" t="s">
        <v>600</v>
      </c>
      <c r="AD1422" s="251" t="s">
        <v>601</v>
      </c>
      <c r="AE1422" s="255">
        <v>3452</v>
      </c>
      <c r="AF1422" s="251" t="str">
        <f t="shared" si="71"/>
        <v>5.</v>
      </c>
      <c r="AG1422" s="251" t="str">
        <f t="shared" si="71"/>
        <v>2.</v>
      </c>
      <c r="AH1422" s="251" t="str">
        <f t="shared" si="71"/>
        <v>3.</v>
      </c>
      <c r="AI1422" s="251" t="str">
        <f t="shared" si="70"/>
        <v>2.</v>
      </c>
      <c r="AJ1422" s="251" t="str">
        <f t="shared" si="70"/>
        <v>2.</v>
      </c>
      <c r="AK1422" s="251" t="str">
        <f t="shared" si="70"/>
        <v>2.</v>
      </c>
      <c r="AL1422" s="251" t="str">
        <f t="shared" si="68"/>
        <v>1.</v>
      </c>
      <c r="AM1422" s="251" t="str">
        <f t="shared" si="72"/>
        <v>2.3.2.2.2.1.</v>
      </c>
    </row>
    <row r="1423" spans="1:39">
      <c r="A1423" s="251">
        <v>2022</v>
      </c>
      <c r="B1423" s="251" t="s">
        <v>533</v>
      </c>
      <c r="C1423" s="251" t="s">
        <v>534</v>
      </c>
      <c r="D1423" s="251" t="s">
        <v>535</v>
      </c>
      <c r="E1423" s="251" t="s">
        <v>536</v>
      </c>
      <c r="F1423" s="251" t="s">
        <v>492</v>
      </c>
      <c r="G1423" s="251" t="s">
        <v>797</v>
      </c>
      <c r="H1423" s="251" t="s">
        <v>538</v>
      </c>
      <c r="I1423" s="251" t="s">
        <v>798</v>
      </c>
      <c r="J1423" s="251" t="s">
        <v>540</v>
      </c>
      <c r="K1423" s="251" t="s">
        <v>799</v>
      </c>
      <c r="L1423" s="251" t="s">
        <v>542</v>
      </c>
      <c r="M1423" s="251" t="s">
        <v>800</v>
      </c>
      <c r="N1423" s="251" t="s">
        <v>801</v>
      </c>
      <c r="O1423" s="251" t="s">
        <v>662</v>
      </c>
      <c r="P1423" s="251" t="s">
        <v>804</v>
      </c>
      <c r="Q1423" s="251" t="s">
        <v>803</v>
      </c>
      <c r="R1423" s="251">
        <v>25</v>
      </c>
      <c r="S1423" s="251" t="s">
        <v>548</v>
      </c>
      <c r="T1423" s="251" t="s">
        <v>549</v>
      </c>
      <c r="U1423" s="251" t="s">
        <v>549</v>
      </c>
      <c r="V1423" s="251" t="s">
        <v>581</v>
      </c>
      <c r="W1423" s="251" t="s">
        <v>582</v>
      </c>
      <c r="X1423" s="251" t="s">
        <v>551</v>
      </c>
      <c r="Y1423" s="251" t="s">
        <v>552</v>
      </c>
      <c r="Z1423" s="251" t="s">
        <v>564</v>
      </c>
      <c r="AA1423" s="251" t="s">
        <v>565</v>
      </c>
      <c r="AB1423" s="251" t="s">
        <v>566</v>
      </c>
      <c r="AC1423" s="251" t="s">
        <v>600</v>
      </c>
      <c r="AD1423" s="251" t="s">
        <v>602</v>
      </c>
      <c r="AE1423" s="255">
        <v>223</v>
      </c>
      <c r="AF1423" s="251" t="str">
        <f t="shared" si="71"/>
        <v>5.</v>
      </c>
      <c r="AG1423" s="251" t="str">
        <f t="shared" si="71"/>
        <v>2.</v>
      </c>
      <c r="AH1423" s="251" t="str">
        <f t="shared" si="71"/>
        <v>3.</v>
      </c>
      <c r="AI1423" s="251" t="str">
        <f t="shared" si="70"/>
        <v>2.</v>
      </c>
      <c r="AJ1423" s="251" t="str">
        <f t="shared" si="70"/>
        <v>2.</v>
      </c>
      <c r="AK1423" s="251" t="str">
        <f t="shared" si="70"/>
        <v>2.</v>
      </c>
      <c r="AL1423" s="251" t="str">
        <f t="shared" si="68"/>
        <v>2.</v>
      </c>
      <c r="AM1423" s="251" t="str">
        <f t="shared" si="72"/>
        <v>2.3.2.2.2.2.</v>
      </c>
    </row>
    <row r="1424" spans="1:39">
      <c r="A1424" s="251">
        <v>2022</v>
      </c>
      <c r="B1424" s="251" t="s">
        <v>533</v>
      </c>
      <c r="C1424" s="251" t="s">
        <v>534</v>
      </c>
      <c r="D1424" s="251" t="s">
        <v>535</v>
      </c>
      <c r="E1424" s="251" t="s">
        <v>536</v>
      </c>
      <c r="F1424" s="251" t="s">
        <v>492</v>
      </c>
      <c r="G1424" s="251" t="s">
        <v>797</v>
      </c>
      <c r="H1424" s="251" t="s">
        <v>538</v>
      </c>
      <c r="I1424" s="251" t="s">
        <v>798</v>
      </c>
      <c r="J1424" s="251" t="s">
        <v>540</v>
      </c>
      <c r="K1424" s="251" t="s">
        <v>799</v>
      </c>
      <c r="L1424" s="251" t="s">
        <v>542</v>
      </c>
      <c r="M1424" s="251" t="s">
        <v>800</v>
      </c>
      <c r="N1424" s="251" t="s">
        <v>801</v>
      </c>
      <c r="O1424" s="251" t="s">
        <v>662</v>
      </c>
      <c r="P1424" s="251" t="s">
        <v>804</v>
      </c>
      <c r="Q1424" s="251" t="s">
        <v>803</v>
      </c>
      <c r="R1424" s="251">
        <v>25</v>
      </c>
      <c r="S1424" s="251" t="s">
        <v>548</v>
      </c>
      <c r="T1424" s="251" t="s">
        <v>549</v>
      </c>
      <c r="U1424" s="251" t="s">
        <v>549</v>
      </c>
      <c r="V1424" s="251" t="s">
        <v>581</v>
      </c>
      <c r="W1424" s="251" t="s">
        <v>582</v>
      </c>
      <c r="X1424" s="251" t="s">
        <v>551</v>
      </c>
      <c r="Y1424" s="251" t="s">
        <v>552</v>
      </c>
      <c r="Z1424" s="251" t="s">
        <v>564</v>
      </c>
      <c r="AA1424" s="251" t="s">
        <v>565</v>
      </c>
      <c r="AB1424" s="251" t="s">
        <v>569</v>
      </c>
      <c r="AC1424" s="251" t="s">
        <v>570</v>
      </c>
      <c r="AD1424" s="251" t="s">
        <v>603</v>
      </c>
      <c r="AE1424" s="255">
        <v>33036</v>
      </c>
      <c r="AF1424" s="251" t="str">
        <f t="shared" si="71"/>
        <v>5.</v>
      </c>
      <c r="AG1424" s="251" t="str">
        <f t="shared" si="71"/>
        <v>2.</v>
      </c>
      <c r="AH1424" s="251" t="str">
        <f t="shared" si="71"/>
        <v>3.</v>
      </c>
      <c r="AI1424" s="251" t="str">
        <f t="shared" si="70"/>
        <v>2.</v>
      </c>
      <c r="AJ1424" s="251" t="str">
        <f t="shared" si="70"/>
        <v>3.</v>
      </c>
      <c r="AK1424" s="251" t="str">
        <f t="shared" si="70"/>
        <v>1.</v>
      </c>
      <c r="AL1424" s="251" t="str">
        <f t="shared" si="68"/>
        <v>1.</v>
      </c>
      <c r="AM1424" s="251" t="str">
        <f t="shared" si="72"/>
        <v>2.3.2.3.1.1.</v>
      </c>
    </row>
    <row r="1425" spans="1:39">
      <c r="A1425" s="251">
        <v>2022</v>
      </c>
      <c r="B1425" s="251" t="s">
        <v>533</v>
      </c>
      <c r="C1425" s="251" t="s">
        <v>534</v>
      </c>
      <c r="D1425" s="251" t="s">
        <v>535</v>
      </c>
      <c r="E1425" s="251" t="s">
        <v>536</v>
      </c>
      <c r="F1425" s="251" t="s">
        <v>492</v>
      </c>
      <c r="G1425" s="251" t="s">
        <v>797</v>
      </c>
      <c r="H1425" s="251" t="s">
        <v>538</v>
      </c>
      <c r="I1425" s="251" t="s">
        <v>798</v>
      </c>
      <c r="J1425" s="251" t="s">
        <v>540</v>
      </c>
      <c r="K1425" s="251" t="s">
        <v>799</v>
      </c>
      <c r="L1425" s="251" t="s">
        <v>542</v>
      </c>
      <c r="M1425" s="251" t="s">
        <v>800</v>
      </c>
      <c r="N1425" s="251" t="s">
        <v>801</v>
      </c>
      <c r="O1425" s="251" t="s">
        <v>662</v>
      </c>
      <c r="P1425" s="251" t="s">
        <v>804</v>
      </c>
      <c r="Q1425" s="251" t="s">
        <v>803</v>
      </c>
      <c r="R1425" s="251">
        <v>25</v>
      </c>
      <c r="S1425" s="251" t="s">
        <v>548</v>
      </c>
      <c r="T1425" s="251" t="s">
        <v>549</v>
      </c>
      <c r="U1425" s="251" t="s">
        <v>549</v>
      </c>
      <c r="V1425" s="251" t="s">
        <v>581</v>
      </c>
      <c r="W1425" s="251" t="s">
        <v>582</v>
      </c>
      <c r="X1425" s="251" t="s">
        <v>551</v>
      </c>
      <c r="Y1425" s="251" t="s">
        <v>552</v>
      </c>
      <c r="Z1425" s="251" t="s">
        <v>564</v>
      </c>
      <c r="AA1425" s="251" t="s">
        <v>565</v>
      </c>
      <c r="AB1425" s="251" t="s">
        <v>569</v>
      </c>
      <c r="AC1425" s="251" t="s">
        <v>570</v>
      </c>
      <c r="AD1425" s="251" t="s">
        <v>571</v>
      </c>
      <c r="AE1425" s="255">
        <v>89742</v>
      </c>
      <c r="AF1425" s="251" t="str">
        <f t="shared" si="71"/>
        <v>5.</v>
      </c>
      <c r="AG1425" s="251" t="str">
        <f t="shared" si="71"/>
        <v>2.</v>
      </c>
      <c r="AH1425" s="251" t="str">
        <f t="shared" si="71"/>
        <v>3.</v>
      </c>
      <c r="AI1425" s="251" t="str">
        <f t="shared" si="70"/>
        <v>2.</v>
      </c>
      <c r="AJ1425" s="251" t="str">
        <f t="shared" si="70"/>
        <v>3.</v>
      </c>
      <c r="AK1425" s="251" t="str">
        <f t="shared" si="70"/>
        <v>1.</v>
      </c>
      <c r="AL1425" s="251" t="str">
        <f t="shared" si="68"/>
        <v>2.</v>
      </c>
      <c r="AM1425" s="251" t="str">
        <f t="shared" si="72"/>
        <v>2.3.2.3.1.2.</v>
      </c>
    </row>
    <row r="1426" spans="1:39">
      <c r="A1426" s="251">
        <v>2022</v>
      </c>
      <c r="B1426" s="251" t="s">
        <v>533</v>
      </c>
      <c r="C1426" s="251" t="s">
        <v>534</v>
      </c>
      <c r="D1426" s="251" t="s">
        <v>535</v>
      </c>
      <c r="E1426" s="251" t="s">
        <v>536</v>
      </c>
      <c r="F1426" s="251" t="s">
        <v>492</v>
      </c>
      <c r="G1426" s="251" t="s">
        <v>797</v>
      </c>
      <c r="H1426" s="251" t="s">
        <v>538</v>
      </c>
      <c r="I1426" s="251" t="s">
        <v>798</v>
      </c>
      <c r="J1426" s="251" t="s">
        <v>540</v>
      </c>
      <c r="K1426" s="251" t="s">
        <v>799</v>
      </c>
      <c r="L1426" s="251" t="s">
        <v>542</v>
      </c>
      <c r="M1426" s="251" t="s">
        <v>800</v>
      </c>
      <c r="N1426" s="251" t="s">
        <v>801</v>
      </c>
      <c r="O1426" s="251" t="s">
        <v>662</v>
      </c>
      <c r="P1426" s="251" t="s">
        <v>804</v>
      </c>
      <c r="Q1426" s="251" t="s">
        <v>803</v>
      </c>
      <c r="R1426" s="251">
        <v>25</v>
      </c>
      <c r="S1426" s="251" t="s">
        <v>548</v>
      </c>
      <c r="T1426" s="251" t="s">
        <v>549</v>
      </c>
      <c r="U1426" s="251" t="s">
        <v>549</v>
      </c>
      <c r="V1426" s="251" t="s">
        <v>581</v>
      </c>
      <c r="W1426" s="251" t="s">
        <v>582</v>
      </c>
      <c r="X1426" s="251" t="s">
        <v>551</v>
      </c>
      <c r="Y1426" s="251" t="s">
        <v>552</v>
      </c>
      <c r="Z1426" s="251" t="s">
        <v>564</v>
      </c>
      <c r="AA1426" s="251" t="s">
        <v>565</v>
      </c>
      <c r="AB1426" s="251" t="s">
        <v>572</v>
      </c>
      <c r="AC1426" s="251" t="s">
        <v>573</v>
      </c>
      <c r="AD1426" s="251" t="s">
        <v>574</v>
      </c>
      <c r="AE1426" s="255">
        <v>31880</v>
      </c>
      <c r="AF1426" s="251" t="str">
        <f t="shared" si="71"/>
        <v>5.</v>
      </c>
      <c r="AG1426" s="251" t="str">
        <f t="shared" si="71"/>
        <v>2.</v>
      </c>
      <c r="AH1426" s="251" t="str">
        <f t="shared" si="71"/>
        <v>3.</v>
      </c>
      <c r="AI1426" s="251" t="str">
        <f t="shared" si="70"/>
        <v>2.</v>
      </c>
      <c r="AJ1426" s="251" t="str">
        <f t="shared" si="70"/>
        <v>5.</v>
      </c>
      <c r="AK1426" s="251" t="str">
        <f t="shared" si="70"/>
        <v>1.</v>
      </c>
      <c r="AL1426" s="251" t="str">
        <f t="shared" si="68"/>
        <v>1.</v>
      </c>
      <c r="AM1426" s="251" t="str">
        <f t="shared" si="72"/>
        <v>2.3.2.5.1.1.</v>
      </c>
    </row>
    <row r="1427" spans="1:39">
      <c r="A1427" s="251">
        <v>2022</v>
      </c>
      <c r="B1427" s="251" t="s">
        <v>533</v>
      </c>
      <c r="C1427" s="251" t="s">
        <v>534</v>
      </c>
      <c r="D1427" s="251" t="s">
        <v>535</v>
      </c>
      <c r="E1427" s="251" t="s">
        <v>536</v>
      </c>
      <c r="F1427" s="251" t="s">
        <v>492</v>
      </c>
      <c r="G1427" s="251" t="s">
        <v>797</v>
      </c>
      <c r="H1427" s="251" t="s">
        <v>538</v>
      </c>
      <c r="I1427" s="251" t="s">
        <v>798</v>
      </c>
      <c r="J1427" s="251" t="s">
        <v>540</v>
      </c>
      <c r="K1427" s="251" t="s">
        <v>799</v>
      </c>
      <c r="L1427" s="251" t="s">
        <v>542</v>
      </c>
      <c r="M1427" s="251" t="s">
        <v>800</v>
      </c>
      <c r="N1427" s="251" t="s">
        <v>801</v>
      </c>
      <c r="O1427" s="251" t="s">
        <v>662</v>
      </c>
      <c r="P1427" s="251" t="s">
        <v>804</v>
      </c>
      <c r="Q1427" s="251" t="s">
        <v>803</v>
      </c>
      <c r="R1427" s="251">
        <v>25</v>
      </c>
      <c r="S1427" s="251" t="s">
        <v>548</v>
      </c>
      <c r="T1427" s="251" t="s">
        <v>549</v>
      </c>
      <c r="U1427" s="251" t="s">
        <v>549</v>
      </c>
      <c r="V1427" s="251" t="s">
        <v>581</v>
      </c>
      <c r="W1427" s="251" t="s">
        <v>582</v>
      </c>
      <c r="X1427" s="251" t="s">
        <v>551</v>
      </c>
      <c r="Y1427" s="251" t="s">
        <v>552</v>
      </c>
      <c r="Z1427" s="251" t="s">
        <v>564</v>
      </c>
      <c r="AA1427" s="251" t="s">
        <v>565</v>
      </c>
      <c r="AB1427" s="251" t="s">
        <v>575</v>
      </c>
      <c r="AC1427" s="251" t="s">
        <v>576</v>
      </c>
      <c r="AD1427" s="251" t="s">
        <v>577</v>
      </c>
      <c r="AE1427" s="255">
        <v>25736</v>
      </c>
      <c r="AF1427" s="251" t="str">
        <f t="shared" si="71"/>
        <v>5.</v>
      </c>
      <c r="AG1427" s="251" t="str">
        <f t="shared" si="71"/>
        <v>2.</v>
      </c>
      <c r="AH1427" s="251" t="str">
        <f t="shared" si="71"/>
        <v>3.</v>
      </c>
      <c r="AI1427" s="251" t="str">
        <f t="shared" si="70"/>
        <v>2.</v>
      </c>
      <c r="AJ1427" s="251" t="str">
        <f t="shared" si="70"/>
        <v>6.</v>
      </c>
      <c r="AK1427" s="251" t="str">
        <f t="shared" si="70"/>
        <v>3.</v>
      </c>
      <c r="AL1427" s="251" t="str">
        <f t="shared" si="68"/>
        <v>4.</v>
      </c>
      <c r="AM1427" s="251" t="str">
        <f t="shared" si="72"/>
        <v>2.3.2.6.3.4.</v>
      </c>
    </row>
    <row r="1428" spans="1:39">
      <c r="A1428" s="251">
        <v>2022</v>
      </c>
      <c r="B1428" s="251" t="s">
        <v>533</v>
      </c>
      <c r="C1428" s="251" t="s">
        <v>534</v>
      </c>
      <c r="D1428" s="251" t="s">
        <v>535</v>
      </c>
      <c r="E1428" s="251" t="s">
        <v>536</v>
      </c>
      <c r="F1428" s="251" t="s">
        <v>492</v>
      </c>
      <c r="G1428" s="251" t="s">
        <v>797</v>
      </c>
      <c r="H1428" s="251" t="s">
        <v>538</v>
      </c>
      <c r="I1428" s="251" t="s">
        <v>798</v>
      </c>
      <c r="J1428" s="251" t="s">
        <v>540</v>
      </c>
      <c r="K1428" s="251" t="s">
        <v>799</v>
      </c>
      <c r="L1428" s="251" t="s">
        <v>542</v>
      </c>
      <c r="M1428" s="251" t="s">
        <v>800</v>
      </c>
      <c r="N1428" s="251" t="s">
        <v>801</v>
      </c>
      <c r="O1428" s="251" t="s">
        <v>662</v>
      </c>
      <c r="P1428" s="251" t="s">
        <v>804</v>
      </c>
      <c r="Q1428" s="251" t="s">
        <v>803</v>
      </c>
      <c r="R1428" s="251">
        <v>25</v>
      </c>
      <c r="S1428" s="251" t="s">
        <v>548</v>
      </c>
      <c r="T1428" s="251" t="s">
        <v>549</v>
      </c>
      <c r="U1428" s="251" t="s">
        <v>549</v>
      </c>
      <c r="V1428" s="251" t="s">
        <v>581</v>
      </c>
      <c r="W1428" s="251" t="s">
        <v>582</v>
      </c>
      <c r="X1428" s="251" t="s">
        <v>551</v>
      </c>
      <c r="Y1428" s="251" t="s">
        <v>552</v>
      </c>
      <c r="Z1428" s="251" t="s">
        <v>564</v>
      </c>
      <c r="AA1428" s="251" t="s">
        <v>565</v>
      </c>
      <c r="AB1428" s="251" t="s">
        <v>575</v>
      </c>
      <c r="AC1428" s="251" t="s">
        <v>576</v>
      </c>
      <c r="AD1428" s="251" t="s">
        <v>612</v>
      </c>
      <c r="AE1428" s="255">
        <v>3406</v>
      </c>
      <c r="AF1428" s="251" t="str">
        <f t="shared" si="71"/>
        <v>5.</v>
      </c>
      <c r="AG1428" s="251" t="str">
        <f t="shared" si="71"/>
        <v>2.</v>
      </c>
      <c r="AH1428" s="251" t="str">
        <f t="shared" si="71"/>
        <v>3.</v>
      </c>
      <c r="AI1428" s="251" t="str">
        <f t="shared" si="70"/>
        <v>2.</v>
      </c>
      <c r="AJ1428" s="251" t="str">
        <f t="shared" si="70"/>
        <v>6.</v>
      </c>
      <c r="AK1428" s="251" t="str">
        <f t="shared" si="70"/>
        <v>3.</v>
      </c>
      <c r="AL1428" s="251" t="str">
        <f t="shared" si="68"/>
        <v>99</v>
      </c>
      <c r="AM1428" s="251" t="str">
        <f t="shared" si="72"/>
        <v>2.3.2.6.3.99</v>
      </c>
    </row>
    <row r="1429" spans="1:39">
      <c r="A1429" s="251">
        <v>2022</v>
      </c>
      <c r="B1429" s="251" t="s">
        <v>533</v>
      </c>
      <c r="C1429" s="251" t="s">
        <v>534</v>
      </c>
      <c r="D1429" s="251" t="s">
        <v>535</v>
      </c>
      <c r="E1429" s="251" t="s">
        <v>536</v>
      </c>
      <c r="F1429" s="251" t="s">
        <v>492</v>
      </c>
      <c r="G1429" s="251" t="s">
        <v>797</v>
      </c>
      <c r="H1429" s="251" t="s">
        <v>538</v>
      </c>
      <c r="I1429" s="251" t="s">
        <v>798</v>
      </c>
      <c r="J1429" s="251" t="s">
        <v>540</v>
      </c>
      <c r="K1429" s="251" t="s">
        <v>799</v>
      </c>
      <c r="L1429" s="251" t="s">
        <v>542</v>
      </c>
      <c r="M1429" s="251" t="s">
        <v>800</v>
      </c>
      <c r="N1429" s="251" t="s">
        <v>801</v>
      </c>
      <c r="O1429" s="251" t="s">
        <v>662</v>
      </c>
      <c r="P1429" s="251" t="s">
        <v>804</v>
      </c>
      <c r="Q1429" s="251" t="s">
        <v>803</v>
      </c>
      <c r="R1429" s="251">
        <v>25</v>
      </c>
      <c r="S1429" s="251" t="s">
        <v>548</v>
      </c>
      <c r="T1429" s="251" t="s">
        <v>549</v>
      </c>
      <c r="U1429" s="251" t="s">
        <v>549</v>
      </c>
      <c r="V1429" s="251" t="s">
        <v>581</v>
      </c>
      <c r="W1429" s="251" t="s">
        <v>582</v>
      </c>
      <c r="X1429" s="251" t="s">
        <v>551</v>
      </c>
      <c r="Y1429" s="251" t="s">
        <v>552</v>
      </c>
      <c r="Z1429" s="251" t="s">
        <v>564</v>
      </c>
      <c r="AA1429" s="251" t="s">
        <v>565</v>
      </c>
      <c r="AB1429" s="251" t="s">
        <v>578</v>
      </c>
      <c r="AC1429" s="251" t="s">
        <v>579</v>
      </c>
      <c r="AD1429" s="251" t="s">
        <v>580</v>
      </c>
      <c r="AE1429" s="255">
        <v>6520</v>
      </c>
      <c r="AF1429" s="251" t="str">
        <f t="shared" si="71"/>
        <v>5.</v>
      </c>
      <c r="AG1429" s="251" t="str">
        <f t="shared" si="71"/>
        <v>2.</v>
      </c>
      <c r="AH1429" s="251" t="str">
        <f t="shared" si="71"/>
        <v>3.</v>
      </c>
      <c r="AI1429" s="251" t="str">
        <f t="shared" si="70"/>
        <v>2.</v>
      </c>
      <c r="AJ1429" s="251" t="str">
        <f t="shared" si="70"/>
        <v>7.</v>
      </c>
      <c r="AK1429" s="251" t="str">
        <f t="shared" si="70"/>
        <v>11</v>
      </c>
      <c r="AL1429" s="251" t="str">
        <f t="shared" si="70"/>
        <v>99</v>
      </c>
      <c r="AM1429" s="251" t="str">
        <f t="shared" si="72"/>
        <v>2.3.2.7.1199</v>
      </c>
    </row>
    <row r="1430" spans="1:39">
      <c r="A1430" s="251">
        <v>2022</v>
      </c>
      <c r="B1430" s="251" t="s">
        <v>533</v>
      </c>
      <c r="C1430" s="251" t="s">
        <v>534</v>
      </c>
      <c r="D1430" s="251" t="s">
        <v>535</v>
      </c>
      <c r="E1430" s="251" t="s">
        <v>536</v>
      </c>
      <c r="F1430" s="251" t="s">
        <v>492</v>
      </c>
      <c r="G1430" s="251" t="s">
        <v>797</v>
      </c>
      <c r="H1430" s="251" t="s">
        <v>538</v>
      </c>
      <c r="I1430" s="251" t="s">
        <v>798</v>
      </c>
      <c r="J1430" s="251" t="s">
        <v>540</v>
      </c>
      <c r="K1430" s="251" t="s">
        <v>799</v>
      </c>
      <c r="L1430" s="251" t="s">
        <v>542</v>
      </c>
      <c r="M1430" s="251" t="s">
        <v>800</v>
      </c>
      <c r="N1430" s="251" t="s">
        <v>801</v>
      </c>
      <c r="O1430" s="251" t="s">
        <v>662</v>
      </c>
      <c r="P1430" s="251" t="s">
        <v>804</v>
      </c>
      <c r="Q1430" s="251" t="s">
        <v>803</v>
      </c>
      <c r="R1430" s="251">
        <v>25</v>
      </c>
      <c r="S1430" s="251" t="s">
        <v>548</v>
      </c>
      <c r="T1430" s="251" t="s">
        <v>549</v>
      </c>
      <c r="U1430" s="251" t="s">
        <v>549</v>
      </c>
      <c r="V1430" s="251" t="s">
        <v>581</v>
      </c>
      <c r="W1430" s="251" t="s">
        <v>582</v>
      </c>
      <c r="X1430" s="251" t="s">
        <v>551</v>
      </c>
      <c r="Y1430" s="251" t="s">
        <v>552</v>
      </c>
      <c r="Z1430" s="251" t="s">
        <v>564</v>
      </c>
      <c r="AA1430" s="251" t="s">
        <v>565</v>
      </c>
      <c r="AB1430" s="251" t="s">
        <v>613</v>
      </c>
      <c r="AC1430" s="251" t="s">
        <v>614</v>
      </c>
      <c r="AD1430" s="251" t="s">
        <v>614</v>
      </c>
      <c r="AE1430" s="255">
        <v>243474</v>
      </c>
      <c r="AF1430" s="251" t="str">
        <f t="shared" si="71"/>
        <v>5.</v>
      </c>
      <c r="AG1430" s="251" t="str">
        <f t="shared" si="71"/>
        <v>2.</v>
      </c>
      <c r="AH1430" s="251" t="str">
        <f t="shared" si="71"/>
        <v>3.</v>
      </c>
      <c r="AI1430" s="251" t="str">
        <f t="shared" si="70"/>
        <v>2.</v>
      </c>
      <c r="AJ1430" s="251" t="str">
        <f t="shared" si="70"/>
        <v>8.</v>
      </c>
      <c r="AK1430" s="251" t="str">
        <f t="shared" si="70"/>
        <v>1.</v>
      </c>
      <c r="AL1430" s="251" t="str">
        <f t="shared" si="70"/>
        <v>1.</v>
      </c>
      <c r="AM1430" s="251" t="str">
        <f t="shared" si="72"/>
        <v>2.3.2.8.1.1.</v>
      </c>
    </row>
    <row r="1431" spans="1:39">
      <c r="A1431" s="251">
        <v>2022</v>
      </c>
      <c r="B1431" s="251" t="s">
        <v>533</v>
      </c>
      <c r="C1431" s="251" t="s">
        <v>534</v>
      </c>
      <c r="D1431" s="251" t="s">
        <v>535</v>
      </c>
      <c r="E1431" s="251" t="s">
        <v>536</v>
      </c>
      <c r="F1431" s="251" t="s">
        <v>492</v>
      </c>
      <c r="G1431" s="251" t="s">
        <v>797</v>
      </c>
      <c r="H1431" s="251" t="s">
        <v>538</v>
      </c>
      <c r="I1431" s="251" t="s">
        <v>798</v>
      </c>
      <c r="J1431" s="251" t="s">
        <v>540</v>
      </c>
      <c r="K1431" s="251" t="s">
        <v>799</v>
      </c>
      <c r="L1431" s="251" t="s">
        <v>542</v>
      </c>
      <c r="M1431" s="251" t="s">
        <v>800</v>
      </c>
      <c r="N1431" s="251" t="s">
        <v>801</v>
      </c>
      <c r="O1431" s="251" t="s">
        <v>662</v>
      </c>
      <c r="P1431" s="251" t="s">
        <v>804</v>
      </c>
      <c r="Q1431" s="251" t="s">
        <v>803</v>
      </c>
      <c r="R1431" s="251">
        <v>25</v>
      </c>
      <c r="S1431" s="251" t="s">
        <v>548</v>
      </c>
      <c r="T1431" s="251" t="s">
        <v>549</v>
      </c>
      <c r="U1431" s="251" t="s">
        <v>549</v>
      </c>
      <c r="V1431" s="251" t="s">
        <v>581</v>
      </c>
      <c r="W1431" s="251" t="s">
        <v>582</v>
      </c>
      <c r="X1431" s="251" t="s">
        <v>551</v>
      </c>
      <c r="Y1431" s="251" t="s">
        <v>552</v>
      </c>
      <c r="Z1431" s="251" t="s">
        <v>564</v>
      </c>
      <c r="AA1431" s="251" t="s">
        <v>565</v>
      </c>
      <c r="AB1431" s="251" t="s">
        <v>613</v>
      </c>
      <c r="AC1431" s="251" t="s">
        <v>614</v>
      </c>
      <c r="AD1431" s="251" t="s">
        <v>615</v>
      </c>
      <c r="AE1431" s="255">
        <v>10081</v>
      </c>
      <c r="AF1431" s="251" t="str">
        <f t="shared" si="71"/>
        <v>5.</v>
      </c>
      <c r="AG1431" s="251" t="str">
        <f t="shared" si="71"/>
        <v>2.</v>
      </c>
      <c r="AH1431" s="251" t="str">
        <f t="shared" si="71"/>
        <v>3.</v>
      </c>
      <c r="AI1431" s="251" t="str">
        <f t="shared" si="70"/>
        <v>2.</v>
      </c>
      <c r="AJ1431" s="251" t="str">
        <f t="shared" si="70"/>
        <v>8.</v>
      </c>
      <c r="AK1431" s="251" t="str">
        <f t="shared" si="70"/>
        <v>1.</v>
      </c>
      <c r="AL1431" s="251" t="str">
        <f t="shared" si="70"/>
        <v>2.</v>
      </c>
      <c r="AM1431" s="251" t="str">
        <f t="shared" si="72"/>
        <v>2.3.2.8.1.2.</v>
      </c>
    </row>
    <row r="1432" spans="1:39">
      <c r="A1432" s="251">
        <v>2022</v>
      </c>
      <c r="B1432" s="251" t="s">
        <v>533</v>
      </c>
      <c r="C1432" s="251" t="s">
        <v>534</v>
      </c>
      <c r="D1432" s="251" t="s">
        <v>535</v>
      </c>
      <c r="E1432" s="251" t="s">
        <v>536</v>
      </c>
      <c r="F1432" s="251" t="s">
        <v>492</v>
      </c>
      <c r="G1432" s="251" t="s">
        <v>797</v>
      </c>
      <c r="H1432" s="251" t="s">
        <v>538</v>
      </c>
      <c r="I1432" s="251" t="s">
        <v>798</v>
      </c>
      <c r="J1432" s="251" t="s">
        <v>540</v>
      </c>
      <c r="K1432" s="251" t="s">
        <v>799</v>
      </c>
      <c r="L1432" s="251" t="s">
        <v>542</v>
      </c>
      <c r="M1432" s="251" t="s">
        <v>800</v>
      </c>
      <c r="N1432" s="251" t="s">
        <v>801</v>
      </c>
      <c r="O1432" s="251" t="s">
        <v>662</v>
      </c>
      <c r="P1432" s="251" t="s">
        <v>804</v>
      </c>
      <c r="Q1432" s="251" t="s">
        <v>803</v>
      </c>
      <c r="R1432" s="251">
        <v>25</v>
      </c>
      <c r="S1432" s="251" t="s">
        <v>548</v>
      </c>
      <c r="T1432" s="251" t="s">
        <v>549</v>
      </c>
      <c r="U1432" s="251" t="s">
        <v>549</v>
      </c>
      <c r="V1432" s="251" t="s">
        <v>581</v>
      </c>
      <c r="W1432" s="251" t="s">
        <v>582</v>
      </c>
      <c r="X1432" s="251" t="s">
        <v>551</v>
      </c>
      <c r="Y1432" s="251" t="s">
        <v>552</v>
      </c>
      <c r="Z1432" s="251" t="s">
        <v>564</v>
      </c>
      <c r="AA1432" s="251" t="s">
        <v>565</v>
      </c>
      <c r="AB1432" s="251" t="s">
        <v>613</v>
      </c>
      <c r="AC1432" s="251" t="s">
        <v>614</v>
      </c>
      <c r="AD1432" s="251" t="s">
        <v>616</v>
      </c>
      <c r="AE1432" s="255">
        <v>3000</v>
      </c>
      <c r="AF1432" s="251" t="str">
        <f t="shared" si="71"/>
        <v>5.</v>
      </c>
      <c r="AG1432" s="251" t="str">
        <f t="shared" si="71"/>
        <v>2.</v>
      </c>
      <c r="AH1432" s="251" t="str">
        <f t="shared" si="71"/>
        <v>3.</v>
      </c>
      <c r="AI1432" s="251" t="str">
        <f t="shared" si="70"/>
        <v>2.</v>
      </c>
      <c r="AJ1432" s="251" t="str">
        <f t="shared" si="70"/>
        <v>8.</v>
      </c>
      <c r="AK1432" s="251" t="str">
        <f t="shared" si="70"/>
        <v>1.</v>
      </c>
      <c r="AL1432" s="251" t="str">
        <f t="shared" si="70"/>
        <v>4.</v>
      </c>
      <c r="AM1432" s="251" t="str">
        <f t="shared" si="72"/>
        <v>2.3.2.8.1.4.</v>
      </c>
    </row>
    <row r="1433" spans="1:39">
      <c r="A1433" s="251">
        <v>2022</v>
      </c>
      <c r="B1433" s="251" t="s">
        <v>533</v>
      </c>
      <c r="C1433" s="251" t="s">
        <v>534</v>
      </c>
      <c r="D1433" s="251" t="s">
        <v>535</v>
      </c>
      <c r="E1433" s="251" t="s">
        <v>536</v>
      </c>
      <c r="F1433" s="251" t="s">
        <v>492</v>
      </c>
      <c r="G1433" s="251" t="s">
        <v>797</v>
      </c>
      <c r="H1433" s="251" t="s">
        <v>538</v>
      </c>
      <c r="I1433" s="251" t="s">
        <v>798</v>
      </c>
      <c r="J1433" s="251" t="s">
        <v>540</v>
      </c>
      <c r="K1433" s="251" t="s">
        <v>799</v>
      </c>
      <c r="L1433" s="251" t="s">
        <v>542</v>
      </c>
      <c r="M1433" s="251" t="s">
        <v>800</v>
      </c>
      <c r="N1433" s="251" t="s">
        <v>801</v>
      </c>
      <c r="O1433" s="251" t="s">
        <v>629</v>
      </c>
      <c r="P1433" s="251" t="s">
        <v>805</v>
      </c>
      <c r="Q1433" s="251" t="s">
        <v>803</v>
      </c>
      <c r="R1433" s="251">
        <v>60</v>
      </c>
      <c r="S1433" s="251" t="s">
        <v>548</v>
      </c>
      <c r="T1433" s="251" t="s">
        <v>549</v>
      </c>
      <c r="U1433" s="251" t="s">
        <v>549</v>
      </c>
      <c r="V1433" s="251" t="s">
        <v>581</v>
      </c>
      <c r="W1433" s="251" t="s">
        <v>582</v>
      </c>
      <c r="X1433" s="251" t="s">
        <v>551</v>
      </c>
      <c r="Y1433" s="251" t="s">
        <v>552</v>
      </c>
      <c r="Z1433" s="251" t="s">
        <v>553</v>
      </c>
      <c r="AA1433" s="251" t="s">
        <v>554</v>
      </c>
      <c r="AB1433" s="251" t="s">
        <v>555</v>
      </c>
      <c r="AC1433" s="251" t="s">
        <v>555</v>
      </c>
      <c r="AD1433" s="251" t="s">
        <v>556</v>
      </c>
      <c r="AE1433" s="255">
        <v>168000</v>
      </c>
      <c r="AF1433" s="251" t="str">
        <f t="shared" si="71"/>
        <v>5.</v>
      </c>
      <c r="AG1433" s="251" t="str">
        <f t="shared" si="71"/>
        <v>2.</v>
      </c>
      <c r="AH1433" s="251" t="str">
        <f t="shared" si="71"/>
        <v>1.</v>
      </c>
      <c r="AI1433" s="251" t="str">
        <f t="shared" si="70"/>
        <v>1.</v>
      </c>
      <c r="AJ1433" s="251" t="str">
        <f t="shared" si="70"/>
        <v>1.</v>
      </c>
      <c r="AK1433" s="251" t="str">
        <f t="shared" si="70"/>
        <v>1.</v>
      </c>
      <c r="AL1433" s="251" t="str">
        <f t="shared" si="70"/>
        <v>4.</v>
      </c>
      <c r="AM1433" s="251" t="str">
        <f t="shared" si="72"/>
        <v>2.1.1.1.1.4.</v>
      </c>
    </row>
    <row r="1434" spans="1:39">
      <c r="A1434" s="251">
        <v>2022</v>
      </c>
      <c r="B1434" s="251" t="s">
        <v>533</v>
      </c>
      <c r="C1434" s="251" t="s">
        <v>534</v>
      </c>
      <c r="D1434" s="251" t="s">
        <v>535</v>
      </c>
      <c r="E1434" s="251" t="s">
        <v>536</v>
      </c>
      <c r="F1434" s="251" t="s">
        <v>492</v>
      </c>
      <c r="G1434" s="251" t="s">
        <v>797</v>
      </c>
      <c r="H1434" s="251" t="s">
        <v>538</v>
      </c>
      <c r="I1434" s="251" t="s">
        <v>798</v>
      </c>
      <c r="J1434" s="251" t="s">
        <v>540</v>
      </c>
      <c r="K1434" s="251" t="s">
        <v>799</v>
      </c>
      <c r="L1434" s="251" t="s">
        <v>542</v>
      </c>
      <c r="M1434" s="251" t="s">
        <v>800</v>
      </c>
      <c r="N1434" s="251" t="s">
        <v>801</v>
      </c>
      <c r="O1434" s="251" t="s">
        <v>629</v>
      </c>
      <c r="P1434" s="251" t="s">
        <v>805</v>
      </c>
      <c r="Q1434" s="251" t="s">
        <v>803</v>
      </c>
      <c r="R1434" s="251">
        <v>60</v>
      </c>
      <c r="S1434" s="251" t="s">
        <v>548</v>
      </c>
      <c r="T1434" s="251" t="s">
        <v>549</v>
      </c>
      <c r="U1434" s="251" t="s">
        <v>549</v>
      </c>
      <c r="V1434" s="251" t="s">
        <v>581</v>
      </c>
      <c r="W1434" s="251" t="s">
        <v>582</v>
      </c>
      <c r="X1434" s="251" t="s">
        <v>551</v>
      </c>
      <c r="Y1434" s="251" t="s">
        <v>552</v>
      </c>
      <c r="Z1434" s="251" t="s">
        <v>553</v>
      </c>
      <c r="AA1434" s="251" t="s">
        <v>554</v>
      </c>
      <c r="AB1434" s="251" t="s">
        <v>557</v>
      </c>
      <c r="AC1434" s="251" t="s">
        <v>558</v>
      </c>
      <c r="AD1434" s="251" t="s">
        <v>559</v>
      </c>
      <c r="AE1434" s="255">
        <v>28000</v>
      </c>
      <c r="AF1434" s="251" t="str">
        <f t="shared" si="71"/>
        <v>5.</v>
      </c>
      <c r="AG1434" s="251" t="str">
        <f t="shared" si="71"/>
        <v>2.</v>
      </c>
      <c r="AH1434" s="251" t="str">
        <f t="shared" si="71"/>
        <v>1.</v>
      </c>
      <c r="AI1434" s="251" t="str">
        <f t="shared" si="70"/>
        <v>1.</v>
      </c>
      <c r="AJ1434" s="251" t="str">
        <f t="shared" si="70"/>
        <v>9.</v>
      </c>
      <c r="AK1434" s="251" t="str">
        <f t="shared" si="70"/>
        <v>1.</v>
      </c>
      <c r="AL1434" s="251" t="str">
        <f t="shared" si="70"/>
        <v>1.</v>
      </c>
      <c r="AM1434" s="251" t="str">
        <f t="shared" si="72"/>
        <v>2.1.1.9.1.1.</v>
      </c>
    </row>
    <row r="1435" spans="1:39">
      <c r="A1435" s="251">
        <v>2022</v>
      </c>
      <c r="B1435" s="251" t="s">
        <v>533</v>
      </c>
      <c r="C1435" s="251" t="s">
        <v>534</v>
      </c>
      <c r="D1435" s="251" t="s">
        <v>535</v>
      </c>
      <c r="E1435" s="251" t="s">
        <v>536</v>
      </c>
      <c r="F1435" s="251" t="s">
        <v>492</v>
      </c>
      <c r="G1435" s="251" t="s">
        <v>797</v>
      </c>
      <c r="H1435" s="251" t="s">
        <v>538</v>
      </c>
      <c r="I1435" s="251" t="s">
        <v>798</v>
      </c>
      <c r="J1435" s="251" t="s">
        <v>540</v>
      </c>
      <c r="K1435" s="251" t="s">
        <v>799</v>
      </c>
      <c r="L1435" s="251" t="s">
        <v>542</v>
      </c>
      <c r="M1435" s="251" t="s">
        <v>800</v>
      </c>
      <c r="N1435" s="251" t="s">
        <v>801</v>
      </c>
      <c r="O1435" s="251" t="s">
        <v>629</v>
      </c>
      <c r="P1435" s="251" t="s">
        <v>805</v>
      </c>
      <c r="Q1435" s="251" t="s">
        <v>803</v>
      </c>
      <c r="R1435" s="251">
        <v>60</v>
      </c>
      <c r="S1435" s="251" t="s">
        <v>548</v>
      </c>
      <c r="T1435" s="251" t="s">
        <v>549</v>
      </c>
      <c r="U1435" s="251" t="s">
        <v>549</v>
      </c>
      <c r="V1435" s="251" t="s">
        <v>581</v>
      </c>
      <c r="W1435" s="251" t="s">
        <v>582</v>
      </c>
      <c r="X1435" s="251" t="s">
        <v>551</v>
      </c>
      <c r="Y1435" s="251" t="s">
        <v>552</v>
      </c>
      <c r="Z1435" s="251" t="s">
        <v>553</v>
      </c>
      <c r="AA1435" s="251" t="s">
        <v>554</v>
      </c>
      <c r="AB1435" s="251" t="s">
        <v>557</v>
      </c>
      <c r="AC1435" s="251" t="s">
        <v>558</v>
      </c>
      <c r="AD1435" s="251" t="s">
        <v>560</v>
      </c>
      <c r="AE1435" s="255">
        <v>400</v>
      </c>
      <c r="AF1435" s="251" t="str">
        <f t="shared" si="71"/>
        <v>5.</v>
      </c>
      <c r="AG1435" s="251" t="str">
        <f t="shared" si="71"/>
        <v>2.</v>
      </c>
      <c r="AH1435" s="251" t="str">
        <f t="shared" si="71"/>
        <v>1.</v>
      </c>
      <c r="AI1435" s="251" t="str">
        <f t="shared" si="70"/>
        <v>1.</v>
      </c>
      <c r="AJ1435" s="251" t="str">
        <f t="shared" si="70"/>
        <v>9.</v>
      </c>
      <c r="AK1435" s="251" t="str">
        <f t="shared" si="70"/>
        <v>1.</v>
      </c>
      <c r="AL1435" s="251" t="str">
        <f t="shared" si="70"/>
        <v>3.</v>
      </c>
      <c r="AM1435" s="251" t="str">
        <f t="shared" si="72"/>
        <v>2.1.1.9.1.3.</v>
      </c>
    </row>
    <row r="1436" spans="1:39">
      <c r="A1436" s="251">
        <v>2022</v>
      </c>
      <c r="B1436" s="251" t="s">
        <v>533</v>
      </c>
      <c r="C1436" s="251" t="s">
        <v>534</v>
      </c>
      <c r="D1436" s="251" t="s">
        <v>535</v>
      </c>
      <c r="E1436" s="251" t="s">
        <v>536</v>
      </c>
      <c r="F1436" s="251" t="s">
        <v>492</v>
      </c>
      <c r="G1436" s="251" t="s">
        <v>797</v>
      </c>
      <c r="H1436" s="251" t="s">
        <v>538</v>
      </c>
      <c r="I1436" s="251" t="s">
        <v>798</v>
      </c>
      <c r="J1436" s="251" t="s">
        <v>540</v>
      </c>
      <c r="K1436" s="251" t="s">
        <v>799</v>
      </c>
      <c r="L1436" s="251" t="s">
        <v>542</v>
      </c>
      <c r="M1436" s="251" t="s">
        <v>800</v>
      </c>
      <c r="N1436" s="251" t="s">
        <v>801</v>
      </c>
      <c r="O1436" s="251" t="s">
        <v>629</v>
      </c>
      <c r="P1436" s="251" t="s">
        <v>805</v>
      </c>
      <c r="Q1436" s="251" t="s">
        <v>803</v>
      </c>
      <c r="R1436" s="251">
        <v>60</v>
      </c>
      <c r="S1436" s="251" t="s">
        <v>548</v>
      </c>
      <c r="T1436" s="251" t="s">
        <v>549</v>
      </c>
      <c r="U1436" s="251" t="s">
        <v>549</v>
      </c>
      <c r="V1436" s="251" t="s">
        <v>581</v>
      </c>
      <c r="W1436" s="251" t="s">
        <v>582</v>
      </c>
      <c r="X1436" s="251" t="s">
        <v>551</v>
      </c>
      <c r="Y1436" s="251" t="s">
        <v>552</v>
      </c>
      <c r="Z1436" s="251" t="s">
        <v>553</v>
      </c>
      <c r="AA1436" s="251" t="s">
        <v>554</v>
      </c>
      <c r="AB1436" s="251" t="s">
        <v>557</v>
      </c>
      <c r="AC1436" s="251" t="s">
        <v>583</v>
      </c>
      <c r="AD1436" s="251" t="s">
        <v>584</v>
      </c>
      <c r="AE1436" s="255">
        <v>16333</v>
      </c>
      <c r="AF1436" s="251" t="str">
        <f t="shared" si="71"/>
        <v>5.</v>
      </c>
      <c r="AG1436" s="251" t="str">
        <f t="shared" si="71"/>
        <v>2.</v>
      </c>
      <c r="AH1436" s="251" t="str">
        <f t="shared" si="71"/>
        <v>1.</v>
      </c>
      <c r="AI1436" s="251" t="str">
        <f t="shared" si="70"/>
        <v>1.</v>
      </c>
      <c r="AJ1436" s="251" t="str">
        <f t="shared" si="70"/>
        <v>9.</v>
      </c>
      <c r="AK1436" s="251" t="str">
        <f t="shared" si="70"/>
        <v>2.</v>
      </c>
      <c r="AL1436" s="251" t="str">
        <f t="shared" si="70"/>
        <v>1.</v>
      </c>
      <c r="AM1436" s="251" t="str">
        <f t="shared" si="72"/>
        <v>2.1.1.9.2.1.</v>
      </c>
    </row>
    <row r="1437" spans="1:39">
      <c r="A1437" s="251">
        <v>2022</v>
      </c>
      <c r="B1437" s="251" t="s">
        <v>533</v>
      </c>
      <c r="C1437" s="251" t="s">
        <v>534</v>
      </c>
      <c r="D1437" s="251" t="s">
        <v>535</v>
      </c>
      <c r="E1437" s="251" t="s">
        <v>536</v>
      </c>
      <c r="F1437" s="251" t="s">
        <v>492</v>
      </c>
      <c r="G1437" s="251" t="s">
        <v>797</v>
      </c>
      <c r="H1437" s="251" t="s">
        <v>538</v>
      </c>
      <c r="I1437" s="251" t="s">
        <v>798</v>
      </c>
      <c r="J1437" s="251" t="s">
        <v>540</v>
      </c>
      <c r="K1437" s="251" t="s">
        <v>799</v>
      </c>
      <c r="L1437" s="251" t="s">
        <v>542</v>
      </c>
      <c r="M1437" s="251" t="s">
        <v>800</v>
      </c>
      <c r="N1437" s="251" t="s">
        <v>801</v>
      </c>
      <c r="O1437" s="251" t="s">
        <v>629</v>
      </c>
      <c r="P1437" s="251" t="s">
        <v>805</v>
      </c>
      <c r="Q1437" s="251" t="s">
        <v>803</v>
      </c>
      <c r="R1437" s="251">
        <v>60</v>
      </c>
      <c r="S1437" s="251" t="s">
        <v>548</v>
      </c>
      <c r="T1437" s="251" t="s">
        <v>549</v>
      </c>
      <c r="U1437" s="251" t="s">
        <v>549</v>
      </c>
      <c r="V1437" s="251" t="s">
        <v>581</v>
      </c>
      <c r="W1437" s="251" t="s">
        <v>582</v>
      </c>
      <c r="X1437" s="251" t="s">
        <v>551</v>
      </c>
      <c r="Y1437" s="251" t="s">
        <v>552</v>
      </c>
      <c r="Z1437" s="251" t="s">
        <v>553</v>
      </c>
      <c r="AA1437" s="251" t="s">
        <v>554</v>
      </c>
      <c r="AB1437" s="251" t="s">
        <v>557</v>
      </c>
      <c r="AC1437" s="251" t="s">
        <v>585</v>
      </c>
      <c r="AD1437" s="251" t="s">
        <v>586</v>
      </c>
      <c r="AE1437" s="255">
        <v>2520</v>
      </c>
      <c r="AF1437" s="251" t="str">
        <f t="shared" si="71"/>
        <v>5.</v>
      </c>
      <c r="AG1437" s="251" t="str">
        <f t="shared" si="71"/>
        <v>2.</v>
      </c>
      <c r="AH1437" s="251" t="str">
        <f t="shared" si="71"/>
        <v>1.</v>
      </c>
      <c r="AI1437" s="251" t="str">
        <f t="shared" si="70"/>
        <v>1.</v>
      </c>
      <c r="AJ1437" s="251" t="str">
        <f t="shared" si="70"/>
        <v>9.</v>
      </c>
      <c r="AK1437" s="251" t="str">
        <f t="shared" si="70"/>
        <v>3.</v>
      </c>
      <c r="AL1437" s="251" t="str">
        <f t="shared" si="70"/>
        <v>99</v>
      </c>
      <c r="AM1437" s="251" t="str">
        <f t="shared" si="72"/>
        <v>2.1.1.9.3.99</v>
      </c>
    </row>
    <row r="1438" spans="1:39">
      <c r="A1438" s="251">
        <v>2022</v>
      </c>
      <c r="B1438" s="251" t="s">
        <v>533</v>
      </c>
      <c r="C1438" s="251" t="s">
        <v>534</v>
      </c>
      <c r="D1438" s="251" t="s">
        <v>535</v>
      </c>
      <c r="E1438" s="251" t="s">
        <v>536</v>
      </c>
      <c r="F1438" s="251" t="s">
        <v>492</v>
      </c>
      <c r="G1438" s="251" t="s">
        <v>797</v>
      </c>
      <c r="H1438" s="251" t="s">
        <v>538</v>
      </c>
      <c r="I1438" s="251" t="s">
        <v>798</v>
      </c>
      <c r="J1438" s="251" t="s">
        <v>540</v>
      </c>
      <c r="K1438" s="251" t="s">
        <v>799</v>
      </c>
      <c r="L1438" s="251" t="s">
        <v>542</v>
      </c>
      <c r="M1438" s="251" t="s">
        <v>800</v>
      </c>
      <c r="N1438" s="251" t="s">
        <v>801</v>
      </c>
      <c r="O1438" s="251" t="s">
        <v>629</v>
      </c>
      <c r="P1438" s="251" t="s">
        <v>805</v>
      </c>
      <c r="Q1438" s="251" t="s">
        <v>803</v>
      </c>
      <c r="R1438" s="251">
        <v>60</v>
      </c>
      <c r="S1438" s="251" t="s">
        <v>548</v>
      </c>
      <c r="T1438" s="251" t="s">
        <v>549</v>
      </c>
      <c r="U1438" s="251" t="s">
        <v>549</v>
      </c>
      <c r="V1438" s="251" t="s">
        <v>581</v>
      </c>
      <c r="W1438" s="251" t="s">
        <v>582</v>
      </c>
      <c r="X1438" s="251" t="s">
        <v>551</v>
      </c>
      <c r="Y1438" s="251" t="s">
        <v>552</v>
      </c>
      <c r="Z1438" s="251" t="s">
        <v>553</v>
      </c>
      <c r="AA1438" s="251" t="s">
        <v>561</v>
      </c>
      <c r="AB1438" s="251" t="s">
        <v>562</v>
      </c>
      <c r="AC1438" s="251" t="s">
        <v>562</v>
      </c>
      <c r="AD1438" s="251" t="s">
        <v>563</v>
      </c>
      <c r="AE1438" s="255">
        <v>15120</v>
      </c>
      <c r="AF1438" s="251" t="str">
        <f t="shared" si="71"/>
        <v>5.</v>
      </c>
      <c r="AG1438" s="251" t="str">
        <f t="shared" si="71"/>
        <v>2.</v>
      </c>
      <c r="AH1438" s="251" t="str">
        <f t="shared" si="71"/>
        <v>1.</v>
      </c>
      <c r="AI1438" s="251" t="str">
        <f t="shared" si="70"/>
        <v>3.</v>
      </c>
      <c r="AJ1438" s="251" t="str">
        <f t="shared" si="70"/>
        <v>1.</v>
      </c>
      <c r="AK1438" s="251" t="str">
        <f t="shared" si="70"/>
        <v>1.</v>
      </c>
      <c r="AL1438" s="251" t="str">
        <f t="shared" si="70"/>
        <v>5.</v>
      </c>
      <c r="AM1438" s="251" t="str">
        <f t="shared" si="72"/>
        <v>2.1.3.1.1.5.</v>
      </c>
    </row>
    <row r="1439" spans="1:39">
      <c r="A1439" s="251">
        <v>2022</v>
      </c>
      <c r="B1439" s="251" t="s">
        <v>533</v>
      </c>
      <c r="C1439" s="251" t="s">
        <v>534</v>
      </c>
      <c r="D1439" s="251" t="s">
        <v>535</v>
      </c>
      <c r="E1439" s="251" t="s">
        <v>536</v>
      </c>
      <c r="F1439" s="251" t="s">
        <v>492</v>
      </c>
      <c r="G1439" s="251" t="s">
        <v>797</v>
      </c>
      <c r="H1439" s="251" t="s">
        <v>538</v>
      </c>
      <c r="I1439" s="251" t="s">
        <v>798</v>
      </c>
      <c r="J1439" s="251" t="s">
        <v>540</v>
      </c>
      <c r="K1439" s="251" t="s">
        <v>799</v>
      </c>
      <c r="L1439" s="251" t="s">
        <v>542</v>
      </c>
      <c r="M1439" s="251" t="s">
        <v>800</v>
      </c>
      <c r="N1439" s="251" t="s">
        <v>801</v>
      </c>
      <c r="O1439" s="251" t="s">
        <v>629</v>
      </c>
      <c r="P1439" s="251" t="s">
        <v>805</v>
      </c>
      <c r="Q1439" s="251" t="s">
        <v>803</v>
      </c>
      <c r="R1439" s="251">
        <v>60</v>
      </c>
      <c r="S1439" s="251" t="s">
        <v>548</v>
      </c>
      <c r="T1439" s="251" t="s">
        <v>549</v>
      </c>
      <c r="U1439" s="251" t="s">
        <v>549</v>
      </c>
      <c r="V1439" s="251" t="s">
        <v>581</v>
      </c>
      <c r="W1439" s="251" t="s">
        <v>582</v>
      </c>
      <c r="X1439" s="251" t="s">
        <v>551</v>
      </c>
      <c r="Y1439" s="251" t="s">
        <v>552</v>
      </c>
      <c r="Z1439" s="251" t="s">
        <v>564</v>
      </c>
      <c r="AA1439" s="251" t="s">
        <v>587</v>
      </c>
      <c r="AB1439" s="251" t="s">
        <v>633</v>
      </c>
      <c r="AC1439" s="251" t="s">
        <v>633</v>
      </c>
      <c r="AD1439" s="251" t="s">
        <v>634</v>
      </c>
      <c r="AE1439" s="255">
        <v>1742</v>
      </c>
      <c r="AF1439" s="251" t="str">
        <f t="shared" si="71"/>
        <v>5.</v>
      </c>
      <c r="AG1439" s="251" t="str">
        <f t="shared" si="71"/>
        <v>2.</v>
      </c>
      <c r="AH1439" s="251" t="str">
        <f t="shared" si="71"/>
        <v>3.</v>
      </c>
      <c r="AI1439" s="251" t="str">
        <f t="shared" si="70"/>
        <v>1.</v>
      </c>
      <c r="AJ1439" s="251" t="str">
        <f t="shared" si="70"/>
        <v>1.</v>
      </c>
      <c r="AK1439" s="251" t="str">
        <f t="shared" si="70"/>
        <v>1.</v>
      </c>
      <c r="AL1439" s="251" t="str">
        <f t="shared" si="70"/>
        <v>1.</v>
      </c>
      <c r="AM1439" s="251" t="str">
        <f t="shared" si="72"/>
        <v>2.3.1.1.1.1.</v>
      </c>
    </row>
    <row r="1440" spans="1:39">
      <c r="A1440" s="251">
        <v>2022</v>
      </c>
      <c r="B1440" s="251" t="s">
        <v>533</v>
      </c>
      <c r="C1440" s="251" t="s">
        <v>534</v>
      </c>
      <c r="D1440" s="251" t="s">
        <v>535</v>
      </c>
      <c r="E1440" s="251" t="s">
        <v>536</v>
      </c>
      <c r="F1440" s="251" t="s">
        <v>492</v>
      </c>
      <c r="G1440" s="251" t="s">
        <v>797</v>
      </c>
      <c r="H1440" s="251" t="s">
        <v>538</v>
      </c>
      <c r="I1440" s="251" t="s">
        <v>798</v>
      </c>
      <c r="J1440" s="251" t="s">
        <v>540</v>
      </c>
      <c r="K1440" s="251" t="s">
        <v>799</v>
      </c>
      <c r="L1440" s="251" t="s">
        <v>542</v>
      </c>
      <c r="M1440" s="251" t="s">
        <v>800</v>
      </c>
      <c r="N1440" s="251" t="s">
        <v>801</v>
      </c>
      <c r="O1440" s="251" t="s">
        <v>629</v>
      </c>
      <c r="P1440" s="251" t="s">
        <v>805</v>
      </c>
      <c r="Q1440" s="251" t="s">
        <v>803</v>
      </c>
      <c r="R1440" s="251">
        <v>60</v>
      </c>
      <c r="S1440" s="251" t="s">
        <v>548</v>
      </c>
      <c r="T1440" s="251" t="s">
        <v>549</v>
      </c>
      <c r="U1440" s="251" t="s">
        <v>549</v>
      </c>
      <c r="V1440" s="251" t="s">
        <v>581</v>
      </c>
      <c r="W1440" s="251" t="s">
        <v>582</v>
      </c>
      <c r="X1440" s="251" t="s">
        <v>551</v>
      </c>
      <c r="Y1440" s="251" t="s">
        <v>552</v>
      </c>
      <c r="Z1440" s="251" t="s">
        <v>564</v>
      </c>
      <c r="AA1440" s="251" t="s">
        <v>565</v>
      </c>
      <c r="AB1440" s="251" t="s">
        <v>594</v>
      </c>
      <c r="AC1440" s="251" t="s">
        <v>595</v>
      </c>
      <c r="AD1440" s="251" t="s">
        <v>596</v>
      </c>
      <c r="AE1440" s="255">
        <v>1200</v>
      </c>
      <c r="AF1440" s="251" t="str">
        <f t="shared" si="71"/>
        <v>5.</v>
      </c>
      <c r="AG1440" s="251" t="str">
        <f t="shared" si="71"/>
        <v>2.</v>
      </c>
      <c r="AH1440" s="251" t="str">
        <f t="shared" si="71"/>
        <v>3.</v>
      </c>
      <c r="AI1440" s="251" t="str">
        <f t="shared" si="70"/>
        <v>2.</v>
      </c>
      <c r="AJ1440" s="251" t="str">
        <f t="shared" si="70"/>
        <v>1.</v>
      </c>
      <c r="AK1440" s="251" t="str">
        <f t="shared" si="70"/>
        <v>2.</v>
      </c>
      <c r="AL1440" s="251" t="str">
        <f t="shared" si="70"/>
        <v>99</v>
      </c>
      <c r="AM1440" s="251" t="str">
        <f t="shared" si="72"/>
        <v>2.3.2.1.2.99</v>
      </c>
    </row>
    <row r="1441" spans="1:39">
      <c r="A1441" s="251">
        <v>2022</v>
      </c>
      <c r="B1441" s="251" t="s">
        <v>533</v>
      </c>
      <c r="C1441" s="251" t="s">
        <v>534</v>
      </c>
      <c r="D1441" s="251" t="s">
        <v>535</v>
      </c>
      <c r="E1441" s="251" t="s">
        <v>536</v>
      </c>
      <c r="F1441" s="251" t="s">
        <v>492</v>
      </c>
      <c r="G1441" s="251" t="s">
        <v>797</v>
      </c>
      <c r="H1441" s="251" t="s">
        <v>538</v>
      </c>
      <c r="I1441" s="251" t="s">
        <v>798</v>
      </c>
      <c r="J1441" s="251" t="s">
        <v>540</v>
      </c>
      <c r="K1441" s="251" t="s">
        <v>799</v>
      </c>
      <c r="L1441" s="251" t="s">
        <v>542</v>
      </c>
      <c r="M1441" s="251" t="s">
        <v>800</v>
      </c>
      <c r="N1441" s="251" t="s">
        <v>801</v>
      </c>
      <c r="O1441" s="251" t="s">
        <v>629</v>
      </c>
      <c r="P1441" s="251" t="s">
        <v>805</v>
      </c>
      <c r="Q1441" s="251" t="s">
        <v>803</v>
      </c>
      <c r="R1441" s="251">
        <v>60</v>
      </c>
      <c r="S1441" s="251" t="s">
        <v>548</v>
      </c>
      <c r="T1441" s="251" t="s">
        <v>549</v>
      </c>
      <c r="U1441" s="251" t="s">
        <v>549</v>
      </c>
      <c r="V1441" s="251" t="s">
        <v>581</v>
      </c>
      <c r="W1441" s="251" t="s">
        <v>582</v>
      </c>
      <c r="X1441" s="251" t="s">
        <v>551</v>
      </c>
      <c r="Y1441" s="251" t="s">
        <v>552</v>
      </c>
      <c r="Z1441" s="251" t="s">
        <v>564</v>
      </c>
      <c r="AA1441" s="251" t="s">
        <v>565</v>
      </c>
      <c r="AB1441" s="251" t="s">
        <v>566</v>
      </c>
      <c r="AC1441" s="251" t="s">
        <v>597</v>
      </c>
      <c r="AD1441" s="251" t="s">
        <v>598</v>
      </c>
      <c r="AE1441" s="255">
        <v>9132</v>
      </c>
      <c r="AF1441" s="251" t="str">
        <f t="shared" si="71"/>
        <v>5.</v>
      </c>
      <c r="AG1441" s="251" t="str">
        <f t="shared" si="71"/>
        <v>2.</v>
      </c>
      <c r="AH1441" s="251" t="str">
        <f t="shared" si="71"/>
        <v>3.</v>
      </c>
      <c r="AI1441" s="251" t="str">
        <f t="shared" si="70"/>
        <v>2.</v>
      </c>
      <c r="AJ1441" s="251" t="str">
        <f t="shared" si="70"/>
        <v>2.</v>
      </c>
      <c r="AK1441" s="251" t="str">
        <f t="shared" si="70"/>
        <v>1.</v>
      </c>
      <c r="AL1441" s="251" t="str">
        <f t="shared" si="70"/>
        <v>1.</v>
      </c>
      <c r="AM1441" s="251" t="str">
        <f t="shared" si="72"/>
        <v>2.3.2.2.1.1.</v>
      </c>
    </row>
    <row r="1442" spans="1:39">
      <c r="A1442" s="251">
        <v>2022</v>
      </c>
      <c r="B1442" s="251" t="s">
        <v>533</v>
      </c>
      <c r="C1442" s="251" t="s">
        <v>534</v>
      </c>
      <c r="D1442" s="251" t="s">
        <v>535</v>
      </c>
      <c r="E1442" s="251" t="s">
        <v>536</v>
      </c>
      <c r="F1442" s="251" t="s">
        <v>492</v>
      </c>
      <c r="G1442" s="251" t="s">
        <v>797</v>
      </c>
      <c r="H1442" s="251" t="s">
        <v>538</v>
      </c>
      <c r="I1442" s="251" t="s">
        <v>798</v>
      </c>
      <c r="J1442" s="251" t="s">
        <v>540</v>
      </c>
      <c r="K1442" s="251" t="s">
        <v>799</v>
      </c>
      <c r="L1442" s="251" t="s">
        <v>542</v>
      </c>
      <c r="M1442" s="251" t="s">
        <v>800</v>
      </c>
      <c r="N1442" s="251" t="s">
        <v>801</v>
      </c>
      <c r="O1442" s="251" t="s">
        <v>629</v>
      </c>
      <c r="P1442" s="251" t="s">
        <v>805</v>
      </c>
      <c r="Q1442" s="251" t="s">
        <v>803</v>
      </c>
      <c r="R1442" s="251">
        <v>60</v>
      </c>
      <c r="S1442" s="251" t="s">
        <v>548</v>
      </c>
      <c r="T1442" s="251" t="s">
        <v>549</v>
      </c>
      <c r="U1442" s="251" t="s">
        <v>549</v>
      </c>
      <c r="V1442" s="251" t="s">
        <v>581</v>
      </c>
      <c r="W1442" s="251" t="s">
        <v>582</v>
      </c>
      <c r="X1442" s="251" t="s">
        <v>551</v>
      </c>
      <c r="Y1442" s="251" t="s">
        <v>552</v>
      </c>
      <c r="Z1442" s="251" t="s">
        <v>564</v>
      </c>
      <c r="AA1442" s="251" t="s">
        <v>565</v>
      </c>
      <c r="AB1442" s="251" t="s">
        <v>566</v>
      </c>
      <c r="AC1442" s="251" t="s">
        <v>600</v>
      </c>
      <c r="AD1442" s="251" t="s">
        <v>601</v>
      </c>
      <c r="AE1442" s="255">
        <v>4890</v>
      </c>
      <c r="AF1442" s="251" t="str">
        <f t="shared" si="71"/>
        <v>5.</v>
      </c>
      <c r="AG1442" s="251" t="str">
        <f t="shared" si="71"/>
        <v>2.</v>
      </c>
      <c r="AH1442" s="251" t="str">
        <f t="shared" si="71"/>
        <v>3.</v>
      </c>
      <c r="AI1442" s="251" t="str">
        <f t="shared" si="70"/>
        <v>2.</v>
      </c>
      <c r="AJ1442" s="251" t="str">
        <f t="shared" si="70"/>
        <v>2.</v>
      </c>
      <c r="AK1442" s="251" t="str">
        <f t="shared" si="70"/>
        <v>2.</v>
      </c>
      <c r="AL1442" s="251" t="str">
        <f t="shared" si="70"/>
        <v>1.</v>
      </c>
      <c r="AM1442" s="251" t="str">
        <f t="shared" si="72"/>
        <v>2.3.2.2.2.1.</v>
      </c>
    </row>
    <row r="1443" spans="1:39">
      <c r="A1443" s="251">
        <v>2022</v>
      </c>
      <c r="B1443" s="251" t="s">
        <v>533</v>
      </c>
      <c r="C1443" s="251" t="s">
        <v>534</v>
      </c>
      <c r="D1443" s="251" t="s">
        <v>535</v>
      </c>
      <c r="E1443" s="251" t="s">
        <v>536</v>
      </c>
      <c r="F1443" s="251" t="s">
        <v>492</v>
      </c>
      <c r="G1443" s="251" t="s">
        <v>797</v>
      </c>
      <c r="H1443" s="251" t="s">
        <v>538</v>
      </c>
      <c r="I1443" s="251" t="s">
        <v>798</v>
      </c>
      <c r="J1443" s="251" t="s">
        <v>540</v>
      </c>
      <c r="K1443" s="251" t="s">
        <v>799</v>
      </c>
      <c r="L1443" s="251" t="s">
        <v>542</v>
      </c>
      <c r="M1443" s="251" t="s">
        <v>800</v>
      </c>
      <c r="N1443" s="251" t="s">
        <v>801</v>
      </c>
      <c r="O1443" s="251" t="s">
        <v>629</v>
      </c>
      <c r="P1443" s="251" t="s">
        <v>805</v>
      </c>
      <c r="Q1443" s="251" t="s">
        <v>803</v>
      </c>
      <c r="R1443" s="251">
        <v>60</v>
      </c>
      <c r="S1443" s="251" t="s">
        <v>548</v>
      </c>
      <c r="T1443" s="251" t="s">
        <v>549</v>
      </c>
      <c r="U1443" s="251" t="s">
        <v>549</v>
      </c>
      <c r="V1443" s="251" t="s">
        <v>581</v>
      </c>
      <c r="W1443" s="251" t="s">
        <v>582</v>
      </c>
      <c r="X1443" s="251" t="s">
        <v>551</v>
      </c>
      <c r="Y1443" s="251" t="s">
        <v>552</v>
      </c>
      <c r="Z1443" s="251" t="s">
        <v>564</v>
      </c>
      <c r="AA1443" s="251" t="s">
        <v>565</v>
      </c>
      <c r="AB1443" s="251" t="s">
        <v>566</v>
      </c>
      <c r="AC1443" s="251" t="s">
        <v>600</v>
      </c>
      <c r="AD1443" s="251" t="s">
        <v>602</v>
      </c>
      <c r="AE1443" s="255">
        <v>128</v>
      </c>
      <c r="AF1443" s="251" t="str">
        <f t="shared" si="71"/>
        <v>5.</v>
      </c>
      <c r="AG1443" s="251" t="str">
        <f t="shared" si="71"/>
        <v>2.</v>
      </c>
      <c r="AH1443" s="251" t="str">
        <f t="shared" si="71"/>
        <v>3.</v>
      </c>
      <c r="AI1443" s="251" t="str">
        <f t="shared" si="70"/>
        <v>2.</v>
      </c>
      <c r="AJ1443" s="251" t="str">
        <f t="shared" si="70"/>
        <v>2.</v>
      </c>
      <c r="AK1443" s="251" t="str">
        <f t="shared" si="70"/>
        <v>2.</v>
      </c>
      <c r="AL1443" s="251" t="str">
        <f t="shared" si="70"/>
        <v>2.</v>
      </c>
      <c r="AM1443" s="251" t="str">
        <f t="shared" si="72"/>
        <v>2.3.2.2.2.2.</v>
      </c>
    </row>
    <row r="1444" spans="1:39">
      <c r="A1444" s="251">
        <v>2022</v>
      </c>
      <c r="B1444" s="251" t="s">
        <v>533</v>
      </c>
      <c r="C1444" s="251" t="s">
        <v>534</v>
      </c>
      <c r="D1444" s="251" t="s">
        <v>535</v>
      </c>
      <c r="E1444" s="251" t="s">
        <v>536</v>
      </c>
      <c r="F1444" s="251" t="s">
        <v>492</v>
      </c>
      <c r="G1444" s="251" t="s">
        <v>797</v>
      </c>
      <c r="H1444" s="251" t="s">
        <v>538</v>
      </c>
      <c r="I1444" s="251" t="s">
        <v>798</v>
      </c>
      <c r="J1444" s="251" t="s">
        <v>540</v>
      </c>
      <c r="K1444" s="251" t="s">
        <v>799</v>
      </c>
      <c r="L1444" s="251" t="s">
        <v>542</v>
      </c>
      <c r="M1444" s="251" t="s">
        <v>800</v>
      </c>
      <c r="N1444" s="251" t="s">
        <v>801</v>
      </c>
      <c r="O1444" s="251" t="s">
        <v>629</v>
      </c>
      <c r="P1444" s="251" t="s">
        <v>805</v>
      </c>
      <c r="Q1444" s="251" t="s">
        <v>803</v>
      </c>
      <c r="R1444" s="251">
        <v>60</v>
      </c>
      <c r="S1444" s="251" t="s">
        <v>548</v>
      </c>
      <c r="T1444" s="251" t="s">
        <v>549</v>
      </c>
      <c r="U1444" s="251" t="s">
        <v>549</v>
      </c>
      <c r="V1444" s="251" t="s">
        <v>581</v>
      </c>
      <c r="W1444" s="251" t="s">
        <v>582</v>
      </c>
      <c r="X1444" s="251" t="s">
        <v>551</v>
      </c>
      <c r="Y1444" s="251" t="s">
        <v>552</v>
      </c>
      <c r="Z1444" s="251" t="s">
        <v>564</v>
      </c>
      <c r="AA1444" s="251" t="s">
        <v>565</v>
      </c>
      <c r="AB1444" s="251" t="s">
        <v>566</v>
      </c>
      <c r="AC1444" s="251" t="s">
        <v>567</v>
      </c>
      <c r="AD1444" s="251" t="s">
        <v>635</v>
      </c>
      <c r="AE1444" s="255">
        <v>1854</v>
      </c>
      <c r="AF1444" s="251" t="str">
        <f t="shared" si="71"/>
        <v>5.</v>
      </c>
      <c r="AG1444" s="251" t="str">
        <f t="shared" si="71"/>
        <v>2.</v>
      </c>
      <c r="AH1444" s="251" t="str">
        <f t="shared" si="71"/>
        <v>3.</v>
      </c>
      <c r="AI1444" s="251" t="str">
        <f t="shared" si="70"/>
        <v>2.</v>
      </c>
      <c r="AJ1444" s="251" t="str">
        <f t="shared" si="70"/>
        <v>2.</v>
      </c>
      <c r="AK1444" s="251" t="str">
        <f t="shared" si="70"/>
        <v>3.</v>
      </c>
      <c r="AL1444" s="251" t="str">
        <f t="shared" si="70"/>
        <v>99</v>
      </c>
      <c r="AM1444" s="251" t="str">
        <f t="shared" si="72"/>
        <v>2.3.2.2.3.99</v>
      </c>
    </row>
    <row r="1445" spans="1:39">
      <c r="A1445" s="251">
        <v>2022</v>
      </c>
      <c r="B1445" s="251" t="s">
        <v>533</v>
      </c>
      <c r="C1445" s="251" t="s">
        <v>534</v>
      </c>
      <c r="D1445" s="251" t="s">
        <v>535</v>
      </c>
      <c r="E1445" s="251" t="s">
        <v>536</v>
      </c>
      <c r="F1445" s="251" t="s">
        <v>492</v>
      </c>
      <c r="G1445" s="251" t="s">
        <v>797</v>
      </c>
      <c r="H1445" s="251" t="s">
        <v>538</v>
      </c>
      <c r="I1445" s="251" t="s">
        <v>798</v>
      </c>
      <c r="J1445" s="251" t="s">
        <v>540</v>
      </c>
      <c r="K1445" s="251" t="s">
        <v>799</v>
      </c>
      <c r="L1445" s="251" t="s">
        <v>542</v>
      </c>
      <c r="M1445" s="251" t="s">
        <v>800</v>
      </c>
      <c r="N1445" s="251" t="s">
        <v>801</v>
      </c>
      <c r="O1445" s="251" t="s">
        <v>629</v>
      </c>
      <c r="P1445" s="251" t="s">
        <v>805</v>
      </c>
      <c r="Q1445" s="251" t="s">
        <v>803</v>
      </c>
      <c r="R1445" s="251">
        <v>60</v>
      </c>
      <c r="S1445" s="251" t="s">
        <v>548</v>
      </c>
      <c r="T1445" s="251" t="s">
        <v>549</v>
      </c>
      <c r="U1445" s="251" t="s">
        <v>549</v>
      </c>
      <c r="V1445" s="251" t="s">
        <v>581</v>
      </c>
      <c r="W1445" s="251" t="s">
        <v>582</v>
      </c>
      <c r="X1445" s="251" t="s">
        <v>551</v>
      </c>
      <c r="Y1445" s="251" t="s">
        <v>552</v>
      </c>
      <c r="Z1445" s="251" t="s">
        <v>564</v>
      </c>
      <c r="AA1445" s="251" t="s">
        <v>565</v>
      </c>
      <c r="AB1445" s="251" t="s">
        <v>569</v>
      </c>
      <c r="AC1445" s="251" t="s">
        <v>570</v>
      </c>
      <c r="AD1445" s="251" t="s">
        <v>603</v>
      </c>
      <c r="AE1445" s="255">
        <v>33036</v>
      </c>
      <c r="AF1445" s="251" t="str">
        <f t="shared" si="71"/>
        <v>5.</v>
      </c>
      <c r="AG1445" s="251" t="str">
        <f t="shared" si="71"/>
        <v>2.</v>
      </c>
      <c r="AH1445" s="251" t="str">
        <f t="shared" si="71"/>
        <v>3.</v>
      </c>
      <c r="AI1445" s="251" t="str">
        <f t="shared" si="70"/>
        <v>2.</v>
      </c>
      <c r="AJ1445" s="251" t="str">
        <f t="shared" si="70"/>
        <v>3.</v>
      </c>
      <c r="AK1445" s="251" t="str">
        <f t="shared" si="70"/>
        <v>1.</v>
      </c>
      <c r="AL1445" s="251" t="str">
        <f t="shared" si="70"/>
        <v>1.</v>
      </c>
      <c r="AM1445" s="251" t="str">
        <f t="shared" si="72"/>
        <v>2.3.2.3.1.1.</v>
      </c>
    </row>
    <row r="1446" spans="1:39">
      <c r="A1446" s="251">
        <v>2022</v>
      </c>
      <c r="B1446" s="251" t="s">
        <v>533</v>
      </c>
      <c r="C1446" s="251" t="s">
        <v>534</v>
      </c>
      <c r="D1446" s="251" t="s">
        <v>535</v>
      </c>
      <c r="E1446" s="251" t="s">
        <v>536</v>
      </c>
      <c r="F1446" s="251" t="s">
        <v>492</v>
      </c>
      <c r="G1446" s="251" t="s">
        <v>797</v>
      </c>
      <c r="H1446" s="251" t="s">
        <v>538</v>
      </c>
      <c r="I1446" s="251" t="s">
        <v>798</v>
      </c>
      <c r="J1446" s="251" t="s">
        <v>540</v>
      </c>
      <c r="K1446" s="251" t="s">
        <v>799</v>
      </c>
      <c r="L1446" s="251" t="s">
        <v>542</v>
      </c>
      <c r="M1446" s="251" t="s">
        <v>800</v>
      </c>
      <c r="N1446" s="251" t="s">
        <v>801</v>
      </c>
      <c r="O1446" s="251" t="s">
        <v>629</v>
      </c>
      <c r="P1446" s="251" t="s">
        <v>805</v>
      </c>
      <c r="Q1446" s="251" t="s">
        <v>803</v>
      </c>
      <c r="R1446" s="251">
        <v>60</v>
      </c>
      <c r="S1446" s="251" t="s">
        <v>548</v>
      </c>
      <c r="T1446" s="251" t="s">
        <v>549</v>
      </c>
      <c r="U1446" s="251" t="s">
        <v>549</v>
      </c>
      <c r="V1446" s="251" t="s">
        <v>581</v>
      </c>
      <c r="W1446" s="251" t="s">
        <v>582</v>
      </c>
      <c r="X1446" s="251" t="s">
        <v>551</v>
      </c>
      <c r="Y1446" s="251" t="s">
        <v>552</v>
      </c>
      <c r="Z1446" s="251" t="s">
        <v>564</v>
      </c>
      <c r="AA1446" s="251" t="s">
        <v>565</v>
      </c>
      <c r="AB1446" s="251" t="s">
        <v>569</v>
      </c>
      <c r="AC1446" s="251" t="s">
        <v>570</v>
      </c>
      <c r="AD1446" s="251" t="s">
        <v>571</v>
      </c>
      <c r="AE1446" s="255">
        <v>29678</v>
      </c>
      <c r="AF1446" s="251" t="str">
        <f t="shared" si="71"/>
        <v>5.</v>
      </c>
      <c r="AG1446" s="251" t="str">
        <f t="shared" si="71"/>
        <v>2.</v>
      </c>
      <c r="AH1446" s="251" t="str">
        <f t="shared" si="71"/>
        <v>3.</v>
      </c>
      <c r="AI1446" s="251" t="str">
        <f t="shared" si="70"/>
        <v>2.</v>
      </c>
      <c r="AJ1446" s="251" t="str">
        <f t="shared" si="70"/>
        <v>3.</v>
      </c>
      <c r="AK1446" s="251" t="str">
        <f t="shared" si="70"/>
        <v>1.</v>
      </c>
      <c r="AL1446" s="251" t="str">
        <f t="shared" si="70"/>
        <v>2.</v>
      </c>
      <c r="AM1446" s="251" t="str">
        <f t="shared" si="72"/>
        <v>2.3.2.3.1.2.</v>
      </c>
    </row>
    <row r="1447" spans="1:39">
      <c r="A1447" s="251">
        <v>2022</v>
      </c>
      <c r="B1447" s="251" t="s">
        <v>533</v>
      </c>
      <c r="C1447" s="251" t="s">
        <v>534</v>
      </c>
      <c r="D1447" s="251" t="s">
        <v>535</v>
      </c>
      <c r="E1447" s="251" t="s">
        <v>536</v>
      </c>
      <c r="F1447" s="251" t="s">
        <v>492</v>
      </c>
      <c r="G1447" s="251" t="s">
        <v>797</v>
      </c>
      <c r="H1447" s="251" t="s">
        <v>538</v>
      </c>
      <c r="I1447" s="251" t="s">
        <v>798</v>
      </c>
      <c r="J1447" s="251" t="s">
        <v>540</v>
      </c>
      <c r="K1447" s="251" t="s">
        <v>799</v>
      </c>
      <c r="L1447" s="251" t="s">
        <v>542</v>
      </c>
      <c r="M1447" s="251" t="s">
        <v>800</v>
      </c>
      <c r="N1447" s="251" t="s">
        <v>801</v>
      </c>
      <c r="O1447" s="251" t="s">
        <v>629</v>
      </c>
      <c r="P1447" s="251" t="s">
        <v>805</v>
      </c>
      <c r="Q1447" s="251" t="s">
        <v>803</v>
      </c>
      <c r="R1447" s="251">
        <v>60</v>
      </c>
      <c r="S1447" s="251" t="s">
        <v>548</v>
      </c>
      <c r="T1447" s="251" t="s">
        <v>549</v>
      </c>
      <c r="U1447" s="251" t="s">
        <v>549</v>
      </c>
      <c r="V1447" s="251" t="s">
        <v>581</v>
      </c>
      <c r="W1447" s="251" t="s">
        <v>582</v>
      </c>
      <c r="X1447" s="251" t="s">
        <v>551</v>
      </c>
      <c r="Y1447" s="251" t="s">
        <v>552</v>
      </c>
      <c r="Z1447" s="251" t="s">
        <v>564</v>
      </c>
      <c r="AA1447" s="251" t="s">
        <v>565</v>
      </c>
      <c r="AB1447" s="251" t="s">
        <v>604</v>
      </c>
      <c r="AC1447" s="251" t="s">
        <v>607</v>
      </c>
      <c r="AD1447" s="251" t="s">
        <v>608</v>
      </c>
      <c r="AE1447" s="255">
        <v>15121</v>
      </c>
      <c r="AF1447" s="251" t="str">
        <f t="shared" si="71"/>
        <v>5.</v>
      </c>
      <c r="AG1447" s="251" t="str">
        <f t="shared" si="71"/>
        <v>2.</v>
      </c>
      <c r="AH1447" s="251" t="str">
        <f t="shared" si="71"/>
        <v>3.</v>
      </c>
      <c r="AI1447" s="251" t="str">
        <f t="shared" si="70"/>
        <v>2.</v>
      </c>
      <c r="AJ1447" s="251" t="str">
        <f t="shared" si="70"/>
        <v>4.</v>
      </c>
      <c r="AK1447" s="251" t="str">
        <f t="shared" si="70"/>
        <v>7.</v>
      </c>
      <c r="AL1447" s="251" t="str">
        <f t="shared" si="70"/>
        <v>1.</v>
      </c>
      <c r="AM1447" s="251" t="str">
        <f t="shared" si="72"/>
        <v>2.3.2.4.7.1.</v>
      </c>
    </row>
    <row r="1448" spans="1:39">
      <c r="A1448" s="251">
        <v>2022</v>
      </c>
      <c r="B1448" s="251" t="s">
        <v>533</v>
      </c>
      <c r="C1448" s="251" t="s">
        <v>534</v>
      </c>
      <c r="D1448" s="251" t="s">
        <v>535</v>
      </c>
      <c r="E1448" s="251" t="s">
        <v>536</v>
      </c>
      <c r="F1448" s="251" t="s">
        <v>492</v>
      </c>
      <c r="G1448" s="251" t="s">
        <v>797</v>
      </c>
      <c r="H1448" s="251" t="s">
        <v>538</v>
      </c>
      <c r="I1448" s="251" t="s">
        <v>798</v>
      </c>
      <c r="J1448" s="251" t="s">
        <v>540</v>
      </c>
      <c r="K1448" s="251" t="s">
        <v>799</v>
      </c>
      <c r="L1448" s="251" t="s">
        <v>542</v>
      </c>
      <c r="M1448" s="251" t="s">
        <v>800</v>
      </c>
      <c r="N1448" s="251" t="s">
        <v>801</v>
      </c>
      <c r="O1448" s="251" t="s">
        <v>629</v>
      </c>
      <c r="P1448" s="251" t="s">
        <v>805</v>
      </c>
      <c r="Q1448" s="251" t="s">
        <v>803</v>
      </c>
      <c r="R1448" s="251">
        <v>60</v>
      </c>
      <c r="S1448" s="251" t="s">
        <v>548</v>
      </c>
      <c r="T1448" s="251" t="s">
        <v>549</v>
      </c>
      <c r="U1448" s="251" t="s">
        <v>549</v>
      </c>
      <c r="V1448" s="251" t="s">
        <v>581</v>
      </c>
      <c r="W1448" s="251" t="s">
        <v>582</v>
      </c>
      <c r="X1448" s="251" t="s">
        <v>551</v>
      </c>
      <c r="Y1448" s="251" t="s">
        <v>552</v>
      </c>
      <c r="Z1448" s="251" t="s">
        <v>564</v>
      </c>
      <c r="AA1448" s="251" t="s">
        <v>565</v>
      </c>
      <c r="AB1448" s="251" t="s">
        <v>572</v>
      </c>
      <c r="AC1448" s="251" t="s">
        <v>573</v>
      </c>
      <c r="AD1448" s="251" t="s">
        <v>574</v>
      </c>
      <c r="AE1448" s="255">
        <v>27326</v>
      </c>
      <c r="AF1448" s="251" t="str">
        <f t="shared" si="71"/>
        <v>5.</v>
      </c>
      <c r="AG1448" s="251" t="str">
        <f t="shared" si="71"/>
        <v>2.</v>
      </c>
      <c r="AH1448" s="251" t="str">
        <f t="shared" si="71"/>
        <v>3.</v>
      </c>
      <c r="AI1448" s="251" t="str">
        <f t="shared" si="70"/>
        <v>2.</v>
      </c>
      <c r="AJ1448" s="251" t="str">
        <f t="shared" si="70"/>
        <v>5.</v>
      </c>
      <c r="AK1448" s="251" t="str">
        <f t="shared" si="70"/>
        <v>1.</v>
      </c>
      <c r="AL1448" s="251" t="str">
        <f t="shared" si="70"/>
        <v>1.</v>
      </c>
      <c r="AM1448" s="251" t="str">
        <f t="shared" si="72"/>
        <v>2.3.2.5.1.1.</v>
      </c>
    </row>
    <row r="1449" spans="1:39">
      <c r="A1449" s="251">
        <v>2022</v>
      </c>
      <c r="B1449" s="251" t="s">
        <v>533</v>
      </c>
      <c r="C1449" s="251" t="s">
        <v>534</v>
      </c>
      <c r="D1449" s="251" t="s">
        <v>535</v>
      </c>
      <c r="E1449" s="251" t="s">
        <v>536</v>
      </c>
      <c r="F1449" s="251" t="s">
        <v>492</v>
      </c>
      <c r="G1449" s="251" t="s">
        <v>797</v>
      </c>
      <c r="H1449" s="251" t="s">
        <v>538</v>
      </c>
      <c r="I1449" s="251" t="s">
        <v>798</v>
      </c>
      <c r="J1449" s="251" t="s">
        <v>540</v>
      </c>
      <c r="K1449" s="251" t="s">
        <v>799</v>
      </c>
      <c r="L1449" s="251" t="s">
        <v>542</v>
      </c>
      <c r="M1449" s="251" t="s">
        <v>800</v>
      </c>
      <c r="N1449" s="251" t="s">
        <v>801</v>
      </c>
      <c r="O1449" s="251" t="s">
        <v>629</v>
      </c>
      <c r="P1449" s="251" t="s">
        <v>805</v>
      </c>
      <c r="Q1449" s="251" t="s">
        <v>803</v>
      </c>
      <c r="R1449" s="251">
        <v>60</v>
      </c>
      <c r="S1449" s="251" t="s">
        <v>548</v>
      </c>
      <c r="T1449" s="251" t="s">
        <v>549</v>
      </c>
      <c r="U1449" s="251" t="s">
        <v>549</v>
      </c>
      <c r="V1449" s="251" t="s">
        <v>581</v>
      </c>
      <c r="W1449" s="251" t="s">
        <v>582</v>
      </c>
      <c r="X1449" s="251" t="s">
        <v>551</v>
      </c>
      <c r="Y1449" s="251" t="s">
        <v>552</v>
      </c>
      <c r="Z1449" s="251" t="s">
        <v>564</v>
      </c>
      <c r="AA1449" s="251" t="s">
        <v>565</v>
      </c>
      <c r="AB1449" s="251" t="s">
        <v>575</v>
      </c>
      <c r="AC1449" s="251" t="s">
        <v>576</v>
      </c>
      <c r="AD1449" s="251" t="s">
        <v>577</v>
      </c>
      <c r="AE1449" s="255">
        <v>17908</v>
      </c>
      <c r="AF1449" s="251" t="str">
        <f t="shared" si="71"/>
        <v>5.</v>
      </c>
      <c r="AG1449" s="251" t="str">
        <f t="shared" si="71"/>
        <v>2.</v>
      </c>
      <c r="AH1449" s="251" t="str">
        <f t="shared" si="71"/>
        <v>3.</v>
      </c>
      <c r="AI1449" s="251" t="str">
        <f t="shared" si="70"/>
        <v>2.</v>
      </c>
      <c r="AJ1449" s="251" t="str">
        <f t="shared" si="70"/>
        <v>6.</v>
      </c>
      <c r="AK1449" s="251" t="str">
        <f t="shared" si="70"/>
        <v>3.</v>
      </c>
      <c r="AL1449" s="251" t="str">
        <f t="shared" si="70"/>
        <v>4.</v>
      </c>
      <c r="AM1449" s="251" t="str">
        <f t="shared" si="72"/>
        <v>2.3.2.6.3.4.</v>
      </c>
    </row>
    <row r="1450" spans="1:39">
      <c r="A1450" s="251">
        <v>2022</v>
      </c>
      <c r="B1450" s="251" t="s">
        <v>533</v>
      </c>
      <c r="C1450" s="251" t="s">
        <v>534</v>
      </c>
      <c r="D1450" s="251" t="s">
        <v>535</v>
      </c>
      <c r="E1450" s="251" t="s">
        <v>536</v>
      </c>
      <c r="F1450" s="251" t="s">
        <v>492</v>
      </c>
      <c r="G1450" s="251" t="s">
        <v>797</v>
      </c>
      <c r="H1450" s="251" t="s">
        <v>538</v>
      </c>
      <c r="I1450" s="251" t="s">
        <v>798</v>
      </c>
      <c r="J1450" s="251" t="s">
        <v>540</v>
      </c>
      <c r="K1450" s="251" t="s">
        <v>799</v>
      </c>
      <c r="L1450" s="251" t="s">
        <v>542</v>
      </c>
      <c r="M1450" s="251" t="s">
        <v>800</v>
      </c>
      <c r="N1450" s="251" t="s">
        <v>801</v>
      </c>
      <c r="O1450" s="251" t="s">
        <v>629</v>
      </c>
      <c r="P1450" s="251" t="s">
        <v>805</v>
      </c>
      <c r="Q1450" s="251" t="s">
        <v>803</v>
      </c>
      <c r="R1450" s="251">
        <v>60</v>
      </c>
      <c r="S1450" s="251" t="s">
        <v>548</v>
      </c>
      <c r="T1450" s="251" t="s">
        <v>549</v>
      </c>
      <c r="U1450" s="251" t="s">
        <v>549</v>
      </c>
      <c r="V1450" s="251" t="s">
        <v>581</v>
      </c>
      <c r="W1450" s="251" t="s">
        <v>582</v>
      </c>
      <c r="X1450" s="251" t="s">
        <v>551</v>
      </c>
      <c r="Y1450" s="251" t="s">
        <v>552</v>
      </c>
      <c r="Z1450" s="251" t="s">
        <v>564</v>
      </c>
      <c r="AA1450" s="251" t="s">
        <v>565</v>
      </c>
      <c r="AB1450" s="251" t="s">
        <v>575</v>
      </c>
      <c r="AC1450" s="251" t="s">
        <v>576</v>
      </c>
      <c r="AD1450" s="251" t="s">
        <v>612</v>
      </c>
      <c r="AE1450" s="255">
        <v>4693</v>
      </c>
      <c r="AF1450" s="251" t="str">
        <f t="shared" si="71"/>
        <v>5.</v>
      </c>
      <c r="AG1450" s="251" t="str">
        <f t="shared" si="71"/>
        <v>2.</v>
      </c>
      <c r="AH1450" s="251" t="str">
        <f t="shared" si="71"/>
        <v>3.</v>
      </c>
      <c r="AI1450" s="251" t="str">
        <f t="shared" si="70"/>
        <v>2.</v>
      </c>
      <c r="AJ1450" s="251" t="str">
        <f t="shared" si="70"/>
        <v>6.</v>
      </c>
      <c r="AK1450" s="251" t="str">
        <f t="shared" si="70"/>
        <v>3.</v>
      </c>
      <c r="AL1450" s="251" t="str">
        <f t="shared" si="70"/>
        <v>99</v>
      </c>
      <c r="AM1450" s="251" t="str">
        <f t="shared" si="72"/>
        <v>2.3.2.6.3.99</v>
      </c>
    </row>
    <row r="1451" spans="1:39">
      <c r="A1451" s="251">
        <v>2022</v>
      </c>
      <c r="B1451" s="251" t="s">
        <v>533</v>
      </c>
      <c r="C1451" s="251" t="s">
        <v>534</v>
      </c>
      <c r="D1451" s="251" t="s">
        <v>535</v>
      </c>
      <c r="E1451" s="251" t="s">
        <v>536</v>
      </c>
      <c r="F1451" s="251" t="s">
        <v>492</v>
      </c>
      <c r="G1451" s="251" t="s">
        <v>797</v>
      </c>
      <c r="H1451" s="251" t="s">
        <v>538</v>
      </c>
      <c r="I1451" s="251" t="s">
        <v>798</v>
      </c>
      <c r="J1451" s="251" t="s">
        <v>540</v>
      </c>
      <c r="K1451" s="251" t="s">
        <v>799</v>
      </c>
      <c r="L1451" s="251" t="s">
        <v>542</v>
      </c>
      <c r="M1451" s="251" t="s">
        <v>800</v>
      </c>
      <c r="N1451" s="251" t="s">
        <v>801</v>
      </c>
      <c r="O1451" s="251" t="s">
        <v>629</v>
      </c>
      <c r="P1451" s="251" t="s">
        <v>805</v>
      </c>
      <c r="Q1451" s="251" t="s">
        <v>803</v>
      </c>
      <c r="R1451" s="251">
        <v>60</v>
      </c>
      <c r="S1451" s="251" t="s">
        <v>548</v>
      </c>
      <c r="T1451" s="251" t="s">
        <v>549</v>
      </c>
      <c r="U1451" s="251" t="s">
        <v>549</v>
      </c>
      <c r="V1451" s="251" t="s">
        <v>581</v>
      </c>
      <c r="W1451" s="251" t="s">
        <v>582</v>
      </c>
      <c r="X1451" s="251" t="s">
        <v>551</v>
      </c>
      <c r="Y1451" s="251" t="s">
        <v>552</v>
      </c>
      <c r="Z1451" s="251" t="s">
        <v>564</v>
      </c>
      <c r="AA1451" s="251" t="s">
        <v>565</v>
      </c>
      <c r="AB1451" s="251" t="s">
        <v>578</v>
      </c>
      <c r="AC1451" s="251" t="s">
        <v>579</v>
      </c>
      <c r="AD1451" s="251" t="s">
        <v>580</v>
      </c>
      <c r="AE1451" s="255">
        <v>5576</v>
      </c>
      <c r="AF1451" s="251" t="str">
        <f t="shared" si="71"/>
        <v>5.</v>
      </c>
      <c r="AG1451" s="251" t="str">
        <f t="shared" si="71"/>
        <v>2.</v>
      </c>
      <c r="AH1451" s="251" t="str">
        <f t="shared" si="71"/>
        <v>3.</v>
      </c>
      <c r="AI1451" s="251" t="str">
        <f t="shared" si="70"/>
        <v>2.</v>
      </c>
      <c r="AJ1451" s="251" t="str">
        <f t="shared" si="70"/>
        <v>7.</v>
      </c>
      <c r="AK1451" s="251" t="str">
        <f t="shared" si="70"/>
        <v>11</v>
      </c>
      <c r="AL1451" s="251" t="str">
        <f t="shared" si="70"/>
        <v>99</v>
      </c>
      <c r="AM1451" s="251" t="str">
        <f t="shared" si="72"/>
        <v>2.3.2.7.1199</v>
      </c>
    </row>
    <row r="1452" spans="1:39">
      <c r="A1452" s="251">
        <v>2022</v>
      </c>
      <c r="B1452" s="251" t="s">
        <v>533</v>
      </c>
      <c r="C1452" s="251" t="s">
        <v>534</v>
      </c>
      <c r="D1452" s="251" t="s">
        <v>535</v>
      </c>
      <c r="E1452" s="251" t="s">
        <v>536</v>
      </c>
      <c r="F1452" s="251" t="s">
        <v>492</v>
      </c>
      <c r="G1452" s="251" t="s">
        <v>797</v>
      </c>
      <c r="H1452" s="251" t="s">
        <v>538</v>
      </c>
      <c r="I1452" s="251" t="s">
        <v>798</v>
      </c>
      <c r="J1452" s="251" t="s">
        <v>540</v>
      </c>
      <c r="K1452" s="251" t="s">
        <v>799</v>
      </c>
      <c r="L1452" s="251" t="s">
        <v>542</v>
      </c>
      <c r="M1452" s="251" t="s">
        <v>800</v>
      </c>
      <c r="N1452" s="251" t="s">
        <v>801</v>
      </c>
      <c r="O1452" s="251" t="s">
        <v>631</v>
      </c>
      <c r="P1452" s="251" t="s">
        <v>806</v>
      </c>
      <c r="Q1452" s="251" t="s">
        <v>803</v>
      </c>
      <c r="R1452" s="251">
        <v>120</v>
      </c>
      <c r="S1452" s="251" t="s">
        <v>548</v>
      </c>
      <c r="T1452" s="251" t="s">
        <v>549</v>
      </c>
      <c r="U1452" s="251" t="s">
        <v>549</v>
      </c>
      <c r="V1452" s="251" t="s">
        <v>38</v>
      </c>
      <c r="W1452" s="251" t="s">
        <v>550</v>
      </c>
      <c r="X1452" s="251" t="s">
        <v>551</v>
      </c>
      <c r="Y1452" s="251" t="s">
        <v>552</v>
      </c>
      <c r="Z1452" s="251" t="s">
        <v>553</v>
      </c>
      <c r="AA1452" s="251" t="s">
        <v>554</v>
      </c>
      <c r="AB1452" s="251" t="s">
        <v>555</v>
      </c>
      <c r="AC1452" s="251" t="s">
        <v>555</v>
      </c>
      <c r="AD1452" s="251" t="s">
        <v>556</v>
      </c>
      <c r="AE1452" s="255">
        <v>215940</v>
      </c>
      <c r="AF1452" s="251" t="str">
        <f t="shared" si="71"/>
        <v>5.</v>
      </c>
      <c r="AG1452" s="251" t="str">
        <f t="shared" si="71"/>
        <v>2.</v>
      </c>
      <c r="AH1452" s="251" t="str">
        <f t="shared" si="71"/>
        <v>1.</v>
      </c>
      <c r="AI1452" s="251" t="str">
        <f t="shared" si="70"/>
        <v>1.</v>
      </c>
      <c r="AJ1452" s="251" t="str">
        <f t="shared" si="70"/>
        <v>1.</v>
      </c>
      <c r="AK1452" s="251" t="str">
        <f t="shared" si="70"/>
        <v>1.</v>
      </c>
      <c r="AL1452" s="251" t="str">
        <f t="shared" si="70"/>
        <v>4.</v>
      </c>
      <c r="AM1452" s="251" t="str">
        <f t="shared" si="72"/>
        <v>2.1.1.1.1.4.</v>
      </c>
    </row>
    <row r="1453" spans="1:39">
      <c r="A1453" s="251">
        <v>2022</v>
      </c>
      <c r="B1453" s="251" t="s">
        <v>533</v>
      </c>
      <c r="C1453" s="251" t="s">
        <v>534</v>
      </c>
      <c r="D1453" s="251" t="s">
        <v>535</v>
      </c>
      <c r="E1453" s="251" t="s">
        <v>536</v>
      </c>
      <c r="F1453" s="251" t="s">
        <v>492</v>
      </c>
      <c r="G1453" s="251" t="s">
        <v>797</v>
      </c>
      <c r="H1453" s="251" t="s">
        <v>538</v>
      </c>
      <c r="I1453" s="251" t="s">
        <v>798</v>
      </c>
      <c r="J1453" s="251" t="s">
        <v>540</v>
      </c>
      <c r="K1453" s="251" t="s">
        <v>799</v>
      </c>
      <c r="L1453" s="251" t="s">
        <v>542</v>
      </c>
      <c r="M1453" s="251" t="s">
        <v>800</v>
      </c>
      <c r="N1453" s="251" t="s">
        <v>801</v>
      </c>
      <c r="O1453" s="251" t="s">
        <v>631</v>
      </c>
      <c r="P1453" s="251" t="s">
        <v>806</v>
      </c>
      <c r="Q1453" s="251" t="s">
        <v>803</v>
      </c>
      <c r="R1453" s="251">
        <v>120</v>
      </c>
      <c r="S1453" s="251" t="s">
        <v>548</v>
      </c>
      <c r="T1453" s="251" t="s">
        <v>549</v>
      </c>
      <c r="U1453" s="251" t="s">
        <v>549</v>
      </c>
      <c r="V1453" s="251" t="s">
        <v>38</v>
      </c>
      <c r="W1453" s="251" t="s">
        <v>550</v>
      </c>
      <c r="X1453" s="251" t="s">
        <v>551</v>
      </c>
      <c r="Y1453" s="251" t="s">
        <v>552</v>
      </c>
      <c r="Z1453" s="251" t="s">
        <v>553</v>
      </c>
      <c r="AA1453" s="251" t="s">
        <v>554</v>
      </c>
      <c r="AB1453" s="251" t="s">
        <v>557</v>
      </c>
      <c r="AC1453" s="251" t="s">
        <v>558</v>
      </c>
      <c r="AD1453" s="251" t="s">
        <v>559</v>
      </c>
      <c r="AE1453" s="255">
        <v>32000</v>
      </c>
      <c r="AF1453" s="251" t="str">
        <f t="shared" si="71"/>
        <v>5.</v>
      </c>
      <c r="AG1453" s="251" t="str">
        <f t="shared" si="71"/>
        <v>2.</v>
      </c>
      <c r="AH1453" s="251" t="str">
        <f t="shared" si="71"/>
        <v>1.</v>
      </c>
      <c r="AI1453" s="251" t="str">
        <f t="shared" si="70"/>
        <v>1.</v>
      </c>
      <c r="AJ1453" s="251" t="str">
        <f t="shared" si="70"/>
        <v>9.</v>
      </c>
      <c r="AK1453" s="251" t="str">
        <f t="shared" si="70"/>
        <v>1.</v>
      </c>
      <c r="AL1453" s="251" t="str">
        <f t="shared" si="70"/>
        <v>1.</v>
      </c>
      <c r="AM1453" s="251" t="str">
        <f t="shared" si="72"/>
        <v>2.1.1.9.1.1.</v>
      </c>
    </row>
    <row r="1454" spans="1:39">
      <c r="A1454" s="251">
        <v>2022</v>
      </c>
      <c r="B1454" s="251" t="s">
        <v>533</v>
      </c>
      <c r="C1454" s="251" t="s">
        <v>534</v>
      </c>
      <c r="D1454" s="251" t="s">
        <v>535</v>
      </c>
      <c r="E1454" s="251" t="s">
        <v>536</v>
      </c>
      <c r="F1454" s="251" t="s">
        <v>492</v>
      </c>
      <c r="G1454" s="251" t="s">
        <v>797</v>
      </c>
      <c r="H1454" s="251" t="s">
        <v>538</v>
      </c>
      <c r="I1454" s="251" t="s">
        <v>798</v>
      </c>
      <c r="J1454" s="251" t="s">
        <v>540</v>
      </c>
      <c r="K1454" s="251" t="s">
        <v>799</v>
      </c>
      <c r="L1454" s="251" t="s">
        <v>542</v>
      </c>
      <c r="M1454" s="251" t="s">
        <v>800</v>
      </c>
      <c r="N1454" s="251" t="s">
        <v>801</v>
      </c>
      <c r="O1454" s="251" t="s">
        <v>631</v>
      </c>
      <c r="P1454" s="251" t="s">
        <v>806</v>
      </c>
      <c r="Q1454" s="251" t="s">
        <v>803</v>
      </c>
      <c r="R1454" s="251">
        <v>120</v>
      </c>
      <c r="S1454" s="251" t="s">
        <v>548</v>
      </c>
      <c r="T1454" s="251" t="s">
        <v>549</v>
      </c>
      <c r="U1454" s="251" t="s">
        <v>549</v>
      </c>
      <c r="V1454" s="251" t="s">
        <v>38</v>
      </c>
      <c r="W1454" s="251" t="s">
        <v>550</v>
      </c>
      <c r="X1454" s="251" t="s">
        <v>551</v>
      </c>
      <c r="Y1454" s="251" t="s">
        <v>552</v>
      </c>
      <c r="Z1454" s="251" t="s">
        <v>553</v>
      </c>
      <c r="AA1454" s="251" t="s">
        <v>554</v>
      </c>
      <c r="AB1454" s="251" t="s">
        <v>557</v>
      </c>
      <c r="AC1454" s="251" t="s">
        <v>558</v>
      </c>
      <c r="AD1454" s="251" t="s">
        <v>560</v>
      </c>
      <c r="AE1454" s="255">
        <v>1860</v>
      </c>
      <c r="AF1454" s="251" t="str">
        <f t="shared" si="71"/>
        <v>5.</v>
      </c>
      <c r="AG1454" s="251" t="str">
        <f t="shared" si="71"/>
        <v>2.</v>
      </c>
      <c r="AH1454" s="251" t="str">
        <f t="shared" si="71"/>
        <v>1.</v>
      </c>
      <c r="AI1454" s="251" t="str">
        <f t="shared" si="70"/>
        <v>1.</v>
      </c>
      <c r="AJ1454" s="251" t="str">
        <f t="shared" si="70"/>
        <v>9.</v>
      </c>
      <c r="AK1454" s="251" t="str">
        <f t="shared" si="70"/>
        <v>1.</v>
      </c>
      <c r="AL1454" s="251" t="str">
        <f t="shared" si="70"/>
        <v>3.</v>
      </c>
      <c r="AM1454" s="251" t="str">
        <f t="shared" si="72"/>
        <v>2.1.1.9.1.3.</v>
      </c>
    </row>
    <row r="1455" spans="1:39">
      <c r="A1455" s="251">
        <v>2022</v>
      </c>
      <c r="B1455" s="251" t="s">
        <v>533</v>
      </c>
      <c r="C1455" s="251" t="s">
        <v>534</v>
      </c>
      <c r="D1455" s="251" t="s">
        <v>535</v>
      </c>
      <c r="E1455" s="251" t="s">
        <v>536</v>
      </c>
      <c r="F1455" s="251" t="s">
        <v>492</v>
      </c>
      <c r="G1455" s="251" t="s">
        <v>797</v>
      </c>
      <c r="H1455" s="251" t="s">
        <v>538</v>
      </c>
      <c r="I1455" s="251" t="s">
        <v>798</v>
      </c>
      <c r="J1455" s="251" t="s">
        <v>540</v>
      </c>
      <c r="K1455" s="251" t="s">
        <v>799</v>
      </c>
      <c r="L1455" s="251" t="s">
        <v>542</v>
      </c>
      <c r="M1455" s="251" t="s">
        <v>800</v>
      </c>
      <c r="N1455" s="251" t="s">
        <v>801</v>
      </c>
      <c r="O1455" s="251" t="s">
        <v>631</v>
      </c>
      <c r="P1455" s="251" t="s">
        <v>806</v>
      </c>
      <c r="Q1455" s="251" t="s">
        <v>803</v>
      </c>
      <c r="R1455" s="251">
        <v>120</v>
      </c>
      <c r="S1455" s="251" t="s">
        <v>548</v>
      </c>
      <c r="T1455" s="251" t="s">
        <v>549</v>
      </c>
      <c r="U1455" s="251" t="s">
        <v>549</v>
      </c>
      <c r="V1455" s="251" t="s">
        <v>38</v>
      </c>
      <c r="W1455" s="251" t="s">
        <v>550</v>
      </c>
      <c r="X1455" s="251" t="s">
        <v>551</v>
      </c>
      <c r="Y1455" s="251" t="s">
        <v>552</v>
      </c>
      <c r="Z1455" s="251" t="s">
        <v>553</v>
      </c>
      <c r="AA1455" s="251" t="s">
        <v>561</v>
      </c>
      <c r="AB1455" s="251" t="s">
        <v>562</v>
      </c>
      <c r="AC1455" s="251" t="s">
        <v>562</v>
      </c>
      <c r="AD1455" s="251" t="s">
        <v>563</v>
      </c>
      <c r="AE1455" s="255">
        <v>17280</v>
      </c>
      <c r="AF1455" s="251" t="str">
        <f t="shared" si="71"/>
        <v>5.</v>
      </c>
      <c r="AG1455" s="251" t="str">
        <f t="shared" si="71"/>
        <v>2.</v>
      </c>
      <c r="AH1455" s="251" t="str">
        <f t="shared" si="71"/>
        <v>1.</v>
      </c>
      <c r="AI1455" s="251" t="str">
        <f t="shared" si="70"/>
        <v>3.</v>
      </c>
      <c r="AJ1455" s="251" t="str">
        <f t="shared" si="70"/>
        <v>1.</v>
      </c>
      <c r="AK1455" s="251" t="str">
        <f t="shared" si="70"/>
        <v>1.</v>
      </c>
      <c r="AL1455" s="251" t="str">
        <f t="shared" si="70"/>
        <v>5.</v>
      </c>
      <c r="AM1455" s="251" t="str">
        <f t="shared" si="72"/>
        <v>2.1.3.1.1.5.</v>
      </c>
    </row>
    <row r="1456" spans="1:39">
      <c r="A1456" s="251">
        <v>2022</v>
      </c>
      <c r="B1456" s="251" t="s">
        <v>533</v>
      </c>
      <c r="C1456" s="251" t="s">
        <v>534</v>
      </c>
      <c r="D1456" s="251" t="s">
        <v>535</v>
      </c>
      <c r="E1456" s="251" t="s">
        <v>536</v>
      </c>
      <c r="F1456" s="251" t="s">
        <v>492</v>
      </c>
      <c r="G1456" s="251" t="s">
        <v>797</v>
      </c>
      <c r="H1456" s="251" t="s">
        <v>538</v>
      </c>
      <c r="I1456" s="251" t="s">
        <v>798</v>
      </c>
      <c r="J1456" s="251" t="s">
        <v>540</v>
      </c>
      <c r="K1456" s="251" t="s">
        <v>799</v>
      </c>
      <c r="L1456" s="251" t="s">
        <v>542</v>
      </c>
      <c r="M1456" s="251" t="s">
        <v>800</v>
      </c>
      <c r="N1456" s="251" t="s">
        <v>801</v>
      </c>
      <c r="O1456" s="251" t="s">
        <v>631</v>
      </c>
      <c r="P1456" s="251" t="s">
        <v>806</v>
      </c>
      <c r="Q1456" s="251" t="s">
        <v>803</v>
      </c>
      <c r="R1456" s="251">
        <v>120</v>
      </c>
      <c r="S1456" s="251" t="s">
        <v>548</v>
      </c>
      <c r="T1456" s="251" t="s">
        <v>549</v>
      </c>
      <c r="U1456" s="251" t="s">
        <v>549</v>
      </c>
      <c r="V1456" s="251" t="s">
        <v>581</v>
      </c>
      <c r="W1456" s="251" t="s">
        <v>582</v>
      </c>
      <c r="X1456" s="251" t="s">
        <v>551</v>
      </c>
      <c r="Y1456" s="251" t="s">
        <v>552</v>
      </c>
      <c r="Z1456" s="251" t="s">
        <v>553</v>
      </c>
      <c r="AA1456" s="251" t="s">
        <v>554</v>
      </c>
      <c r="AB1456" s="251" t="s">
        <v>555</v>
      </c>
      <c r="AC1456" s="251" t="s">
        <v>555</v>
      </c>
      <c r="AD1456" s="251" t="s">
        <v>556</v>
      </c>
      <c r="AE1456" s="255">
        <v>1109628</v>
      </c>
      <c r="AF1456" s="251" t="str">
        <f t="shared" si="71"/>
        <v>5.</v>
      </c>
      <c r="AG1456" s="251" t="str">
        <f t="shared" si="71"/>
        <v>2.</v>
      </c>
      <c r="AH1456" s="251" t="str">
        <f t="shared" si="71"/>
        <v>1.</v>
      </c>
      <c r="AI1456" s="251" t="str">
        <f t="shared" si="70"/>
        <v>1.</v>
      </c>
      <c r="AJ1456" s="251" t="str">
        <f t="shared" si="70"/>
        <v>1.</v>
      </c>
      <c r="AK1456" s="251" t="str">
        <f t="shared" si="70"/>
        <v>1.</v>
      </c>
      <c r="AL1456" s="251" t="str">
        <f t="shared" si="70"/>
        <v>4.</v>
      </c>
      <c r="AM1456" s="251" t="str">
        <f t="shared" si="72"/>
        <v>2.1.1.1.1.4.</v>
      </c>
    </row>
    <row r="1457" spans="1:39">
      <c r="A1457" s="251">
        <v>2022</v>
      </c>
      <c r="B1457" s="251" t="s">
        <v>533</v>
      </c>
      <c r="C1457" s="251" t="s">
        <v>534</v>
      </c>
      <c r="D1457" s="251" t="s">
        <v>535</v>
      </c>
      <c r="E1457" s="251" t="s">
        <v>536</v>
      </c>
      <c r="F1457" s="251" t="s">
        <v>492</v>
      </c>
      <c r="G1457" s="251" t="s">
        <v>797</v>
      </c>
      <c r="H1457" s="251" t="s">
        <v>538</v>
      </c>
      <c r="I1457" s="251" t="s">
        <v>798</v>
      </c>
      <c r="J1457" s="251" t="s">
        <v>540</v>
      </c>
      <c r="K1457" s="251" t="s">
        <v>799</v>
      </c>
      <c r="L1457" s="251" t="s">
        <v>542</v>
      </c>
      <c r="M1457" s="251" t="s">
        <v>800</v>
      </c>
      <c r="N1457" s="251" t="s">
        <v>801</v>
      </c>
      <c r="O1457" s="251" t="s">
        <v>631</v>
      </c>
      <c r="P1457" s="251" t="s">
        <v>806</v>
      </c>
      <c r="Q1457" s="251" t="s">
        <v>803</v>
      </c>
      <c r="R1457" s="251">
        <v>120</v>
      </c>
      <c r="S1457" s="251" t="s">
        <v>548</v>
      </c>
      <c r="T1457" s="251" t="s">
        <v>549</v>
      </c>
      <c r="U1457" s="251" t="s">
        <v>549</v>
      </c>
      <c r="V1457" s="251" t="s">
        <v>581</v>
      </c>
      <c r="W1457" s="251" t="s">
        <v>582</v>
      </c>
      <c r="X1457" s="251" t="s">
        <v>551</v>
      </c>
      <c r="Y1457" s="251" t="s">
        <v>552</v>
      </c>
      <c r="Z1457" s="251" t="s">
        <v>553</v>
      </c>
      <c r="AA1457" s="251" t="s">
        <v>554</v>
      </c>
      <c r="AB1457" s="251" t="s">
        <v>557</v>
      </c>
      <c r="AC1457" s="251" t="s">
        <v>558</v>
      </c>
      <c r="AD1457" s="251" t="s">
        <v>559</v>
      </c>
      <c r="AE1457" s="255">
        <v>184158</v>
      </c>
      <c r="AF1457" s="251" t="str">
        <f t="shared" si="71"/>
        <v>5.</v>
      </c>
      <c r="AG1457" s="251" t="str">
        <f t="shared" si="71"/>
        <v>2.</v>
      </c>
      <c r="AH1457" s="251" t="str">
        <f t="shared" si="71"/>
        <v>1.</v>
      </c>
      <c r="AI1457" s="251" t="str">
        <f t="shared" si="70"/>
        <v>1.</v>
      </c>
      <c r="AJ1457" s="251" t="str">
        <f t="shared" si="70"/>
        <v>9.</v>
      </c>
      <c r="AK1457" s="251" t="str">
        <f t="shared" si="70"/>
        <v>1.</v>
      </c>
      <c r="AL1457" s="251" t="str">
        <f t="shared" si="70"/>
        <v>1.</v>
      </c>
      <c r="AM1457" s="251" t="str">
        <f t="shared" si="72"/>
        <v>2.1.1.9.1.1.</v>
      </c>
    </row>
    <row r="1458" spans="1:39">
      <c r="A1458" s="251">
        <v>2022</v>
      </c>
      <c r="B1458" s="251" t="s">
        <v>533</v>
      </c>
      <c r="C1458" s="251" t="s">
        <v>534</v>
      </c>
      <c r="D1458" s="251" t="s">
        <v>535</v>
      </c>
      <c r="E1458" s="251" t="s">
        <v>536</v>
      </c>
      <c r="F1458" s="251" t="s">
        <v>492</v>
      </c>
      <c r="G1458" s="251" t="s">
        <v>797</v>
      </c>
      <c r="H1458" s="251" t="s">
        <v>538</v>
      </c>
      <c r="I1458" s="251" t="s">
        <v>798</v>
      </c>
      <c r="J1458" s="251" t="s">
        <v>540</v>
      </c>
      <c r="K1458" s="251" t="s">
        <v>799</v>
      </c>
      <c r="L1458" s="251" t="s">
        <v>542</v>
      </c>
      <c r="M1458" s="251" t="s">
        <v>800</v>
      </c>
      <c r="N1458" s="251" t="s">
        <v>801</v>
      </c>
      <c r="O1458" s="251" t="s">
        <v>631</v>
      </c>
      <c r="P1458" s="251" t="s">
        <v>806</v>
      </c>
      <c r="Q1458" s="251" t="s">
        <v>803</v>
      </c>
      <c r="R1458" s="251">
        <v>120</v>
      </c>
      <c r="S1458" s="251" t="s">
        <v>548</v>
      </c>
      <c r="T1458" s="251" t="s">
        <v>549</v>
      </c>
      <c r="U1458" s="251" t="s">
        <v>549</v>
      </c>
      <c r="V1458" s="251" t="s">
        <v>581</v>
      </c>
      <c r="W1458" s="251" t="s">
        <v>582</v>
      </c>
      <c r="X1458" s="251" t="s">
        <v>551</v>
      </c>
      <c r="Y1458" s="251" t="s">
        <v>552</v>
      </c>
      <c r="Z1458" s="251" t="s">
        <v>553</v>
      </c>
      <c r="AA1458" s="251" t="s">
        <v>554</v>
      </c>
      <c r="AB1458" s="251" t="s">
        <v>557</v>
      </c>
      <c r="AC1458" s="251" t="s">
        <v>558</v>
      </c>
      <c r="AD1458" s="251" t="s">
        <v>560</v>
      </c>
      <c r="AE1458" s="255">
        <v>6120</v>
      </c>
      <c r="AF1458" s="251" t="str">
        <f t="shared" si="71"/>
        <v>5.</v>
      </c>
      <c r="AG1458" s="251" t="str">
        <f t="shared" si="71"/>
        <v>2.</v>
      </c>
      <c r="AH1458" s="251" t="str">
        <f t="shared" si="71"/>
        <v>1.</v>
      </c>
      <c r="AI1458" s="251" t="str">
        <f t="shared" si="70"/>
        <v>1.</v>
      </c>
      <c r="AJ1458" s="251" t="str">
        <f t="shared" si="70"/>
        <v>9.</v>
      </c>
      <c r="AK1458" s="251" t="str">
        <f t="shared" si="70"/>
        <v>1.</v>
      </c>
      <c r="AL1458" s="251" t="str">
        <f t="shared" si="70"/>
        <v>3.</v>
      </c>
      <c r="AM1458" s="251" t="str">
        <f t="shared" si="72"/>
        <v>2.1.1.9.1.3.</v>
      </c>
    </row>
    <row r="1459" spans="1:39">
      <c r="A1459" s="251">
        <v>2022</v>
      </c>
      <c r="B1459" s="251" t="s">
        <v>533</v>
      </c>
      <c r="C1459" s="251" t="s">
        <v>534</v>
      </c>
      <c r="D1459" s="251" t="s">
        <v>535</v>
      </c>
      <c r="E1459" s="251" t="s">
        <v>536</v>
      </c>
      <c r="F1459" s="251" t="s">
        <v>492</v>
      </c>
      <c r="G1459" s="251" t="s">
        <v>797</v>
      </c>
      <c r="H1459" s="251" t="s">
        <v>538</v>
      </c>
      <c r="I1459" s="251" t="s">
        <v>798</v>
      </c>
      <c r="J1459" s="251" t="s">
        <v>540</v>
      </c>
      <c r="K1459" s="251" t="s">
        <v>799</v>
      </c>
      <c r="L1459" s="251" t="s">
        <v>542</v>
      </c>
      <c r="M1459" s="251" t="s">
        <v>800</v>
      </c>
      <c r="N1459" s="251" t="s">
        <v>801</v>
      </c>
      <c r="O1459" s="251" t="s">
        <v>631</v>
      </c>
      <c r="P1459" s="251" t="s">
        <v>806</v>
      </c>
      <c r="Q1459" s="251" t="s">
        <v>803</v>
      </c>
      <c r="R1459" s="251">
        <v>120</v>
      </c>
      <c r="S1459" s="251" t="s">
        <v>548</v>
      </c>
      <c r="T1459" s="251" t="s">
        <v>549</v>
      </c>
      <c r="U1459" s="251" t="s">
        <v>549</v>
      </c>
      <c r="V1459" s="251" t="s">
        <v>581</v>
      </c>
      <c r="W1459" s="251" t="s">
        <v>582</v>
      </c>
      <c r="X1459" s="251" t="s">
        <v>551</v>
      </c>
      <c r="Y1459" s="251" t="s">
        <v>552</v>
      </c>
      <c r="Z1459" s="251" t="s">
        <v>553</v>
      </c>
      <c r="AA1459" s="251" t="s">
        <v>554</v>
      </c>
      <c r="AB1459" s="251" t="s">
        <v>557</v>
      </c>
      <c r="AC1459" s="251" t="s">
        <v>583</v>
      </c>
      <c r="AD1459" s="251" t="s">
        <v>584</v>
      </c>
      <c r="AE1459" s="255">
        <v>107425</v>
      </c>
      <c r="AF1459" s="251" t="str">
        <f t="shared" si="71"/>
        <v>5.</v>
      </c>
      <c r="AG1459" s="251" t="str">
        <f t="shared" si="71"/>
        <v>2.</v>
      </c>
      <c r="AH1459" s="251" t="str">
        <f t="shared" si="71"/>
        <v>1.</v>
      </c>
      <c r="AI1459" s="251" t="str">
        <f t="shared" si="70"/>
        <v>1.</v>
      </c>
      <c r="AJ1459" s="251" t="str">
        <f t="shared" si="70"/>
        <v>9.</v>
      </c>
      <c r="AK1459" s="251" t="str">
        <f t="shared" si="70"/>
        <v>2.</v>
      </c>
      <c r="AL1459" s="251" t="str">
        <f t="shared" si="70"/>
        <v>1.</v>
      </c>
      <c r="AM1459" s="251" t="str">
        <f t="shared" si="72"/>
        <v>2.1.1.9.2.1.</v>
      </c>
    </row>
    <row r="1460" spans="1:39">
      <c r="A1460" s="251">
        <v>2022</v>
      </c>
      <c r="B1460" s="251" t="s">
        <v>533</v>
      </c>
      <c r="C1460" s="251" t="s">
        <v>534</v>
      </c>
      <c r="D1460" s="251" t="s">
        <v>535</v>
      </c>
      <c r="E1460" s="251" t="s">
        <v>536</v>
      </c>
      <c r="F1460" s="251" t="s">
        <v>492</v>
      </c>
      <c r="G1460" s="251" t="s">
        <v>797</v>
      </c>
      <c r="H1460" s="251" t="s">
        <v>538</v>
      </c>
      <c r="I1460" s="251" t="s">
        <v>798</v>
      </c>
      <c r="J1460" s="251" t="s">
        <v>540</v>
      </c>
      <c r="K1460" s="251" t="s">
        <v>799</v>
      </c>
      <c r="L1460" s="251" t="s">
        <v>542</v>
      </c>
      <c r="M1460" s="251" t="s">
        <v>800</v>
      </c>
      <c r="N1460" s="251" t="s">
        <v>801</v>
      </c>
      <c r="O1460" s="251" t="s">
        <v>631</v>
      </c>
      <c r="P1460" s="251" t="s">
        <v>806</v>
      </c>
      <c r="Q1460" s="251" t="s">
        <v>803</v>
      </c>
      <c r="R1460" s="251">
        <v>120</v>
      </c>
      <c r="S1460" s="251" t="s">
        <v>548</v>
      </c>
      <c r="T1460" s="251" t="s">
        <v>549</v>
      </c>
      <c r="U1460" s="251" t="s">
        <v>549</v>
      </c>
      <c r="V1460" s="251" t="s">
        <v>581</v>
      </c>
      <c r="W1460" s="251" t="s">
        <v>582</v>
      </c>
      <c r="X1460" s="251" t="s">
        <v>551</v>
      </c>
      <c r="Y1460" s="251" t="s">
        <v>552</v>
      </c>
      <c r="Z1460" s="251" t="s">
        <v>553</v>
      </c>
      <c r="AA1460" s="251" t="s">
        <v>554</v>
      </c>
      <c r="AB1460" s="251" t="s">
        <v>557</v>
      </c>
      <c r="AC1460" s="251" t="s">
        <v>585</v>
      </c>
      <c r="AD1460" s="251" t="s">
        <v>586</v>
      </c>
      <c r="AE1460" s="255">
        <v>16574</v>
      </c>
      <c r="AF1460" s="251" t="str">
        <f t="shared" si="71"/>
        <v>5.</v>
      </c>
      <c r="AG1460" s="251" t="str">
        <f t="shared" si="71"/>
        <v>2.</v>
      </c>
      <c r="AH1460" s="251" t="str">
        <f t="shared" si="71"/>
        <v>1.</v>
      </c>
      <c r="AI1460" s="251" t="str">
        <f t="shared" si="70"/>
        <v>1.</v>
      </c>
      <c r="AJ1460" s="251" t="str">
        <f t="shared" si="70"/>
        <v>9.</v>
      </c>
      <c r="AK1460" s="251" t="str">
        <f t="shared" si="70"/>
        <v>3.</v>
      </c>
      <c r="AL1460" s="251" t="str">
        <f t="shared" si="70"/>
        <v>99</v>
      </c>
      <c r="AM1460" s="251" t="str">
        <f t="shared" si="72"/>
        <v>2.1.1.9.3.99</v>
      </c>
    </row>
    <row r="1461" spans="1:39">
      <c r="A1461" s="251">
        <v>2022</v>
      </c>
      <c r="B1461" s="251" t="s">
        <v>533</v>
      </c>
      <c r="C1461" s="251" t="s">
        <v>534</v>
      </c>
      <c r="D1461" s="251" t="s">
        <v>535</v>
      </c>
      <c r="E1461" s="251" t="s">
        <v>536</v>
      </c>
      <c r="F1461" s="251" t="s">
        <v>492</v>
      </c>
      <c r="G1461" s="251" t="s">
        <v>797</v>
      </c>
      <c r="H1461" s="251" t="s">
        <v>538</v>
      </c>
      <c r="I1461" s="251" t="s">
        <v>798</v>
      </c>
      <c r="J1461" s="251" t="s">
        <v>540</v>
      </c>
      <c r="K1461" s="251" t="s">
        <v>799</v>
      </c>
      <c r="L1461" s="251" t="s">
        <v>542</v>
      </c>
      <c r="M1461" s="251" t="s">
        <v>800</v>
      </c>
      <c r="N1461" s="251" t="s">
        <v>801</v>
      </c>
      <c r="O1461" s="251" t="s">
        <v>631</v>
      </c>
      <c r="P1461" s="251" t="s">
        <v>806</v>
      </c>
      <c r="Q1461" s="251" t="s">
        <v>803</v>
      </c>
      <c r="R1461" s="251">
        <v>120</v>
      </c>
      <c r="S1461" s="251" t="s">
        <v>548</v>
      </c>
      <c r="T1461" s="251" t="s">
        <v>549</v>
      </c>
      <c r="U1461" s="251" t="s">
        <v>549</v>
      </c>
      <c r="V1461" s="251" t="s">
        <v>581</v>
      </c>
      <c r="W1461" s="251" t="s">
        <v>582</v>
      </c>
      <c r="X1461" s="251" t="s">
        <v>551</v>
      </c>
      <c r="Y1461" s="251" t="s">
        <v>552</v>
      </c>
      <c r="Z1461" s="251" t="s">
        <v>553</v>
      </c>
      <c r="AA1461" s="251" t="s">
        <v>561</v>
      </c>
      <c r="AB1461" s="251" t="s">
        <v>562</v>
      </c>
      <c r="AC1461" s="251" t="s">
        <v>562</v>
      </c>
      <c r="AD1461" s="251" t="s">
        <v>563</v>
      </c>
      <c r="AE1461" s="255">
        <v>99445</v>
      </c>
      <c r="AF1461" s="251" t="str">
        <f t="shared" si="71"/>
        <v>5.</v>
      </c>
      <c r="AG1461" s="251" t="str">
        <f t="shared" si="71"/>
        <v>2.</v>
      </c>
      <c r="AH1461" s="251" t="str">
        <f t="shared" si="71"/>
        <v>1.</v>
      </c>
      <c r="AI1461" s="251" t="str">
        <f t="shared" si="70"/>
        <v>3.</v>
      </c>
      <c r="AJ1461" s="251" t="str">
        <f t="shared" si="70"/>
        <v>1.</v>
      </c>
      <c r="AK1461" s="251" t="str">
        <f t="shared" si="70"/>
        <v>1.</v>
      </c>
      <c r="AL1461" s="251" t="str">
        <f t="shared" si="70"/>
        <v>5.</v>
      </c>
      <c r="AM1461" s="251" t="str">
        <f t="shared" si="72"/>
        <v>2.1.3.1.1.5.</v>
      </c>
    </row>
    <row r="1462" spans="1:39">
      <c r="A1462" s="251">
        <v>2022</v>
      </c>
      <c r="B1462" s="251" t="s">
        <v>533</v>
      </c>
      <c r="C1462" s="251" t="s">
        <v>534</v>
      </c>
      <c r="D1462" s="251" t="s">
        <v>535</v>
      </c>
      <c r="E1462" s="251" t="s">
        <v>536</v>
      </c>
      <c r="F1462" s="251" t="s">
        <v>492</v>
      </c>
      <c r="G1462" s="251" t="s">
        <v>797</v>
      </c>
      <c r="H1462" s="251" t="s">
        <v>538</v>
      </c>
      <c r="I1462" s="251" t="s">
        <v>798</v>
      </c>
      <c r="J1462" s="251" t="s">
        <v>540</v>
      </c>
      <c r="K1462" s="251" t="s">
        <v>799</v>
      </c>
      <c r="L1462" s="251" t="s">
        <v>542</v>
      </c>
      <c r="M1462" s="251" t="s">
        <v>800</v>
      </c>
      <c r="N1462" s="251" t="s">
        <v>801</v>
      </c>
      <c r="O1462" s="251" t="s">
        <v>631</v>
      </c>
      <c r="P1462" s="251" t="s">
        <v>806</v>
      </c>
      <c r="Q1462" s="251" t="s">
        <v>803</v>
      </c>
      <c r="R1462" s="251">
        <v>120</v>
      </c>
      <c r="S1462" s="251" t="s">
        <v>548</v>
      </c>
      <c r="T1462" s="251" t="s">
        <v>549</v>
      </c>
      <c r="U1462" s="251" t="s">
        <v>549</v>
      </c>
      <c r="V1462" s="251" t="s">
        <v>581</v>
      </c>
      <c r="W1462" s="251" t="s">
        <v>582</v>
      </c>
      <c r="X1462" s="251" t="s">
        <v>551</v>
      </c>
      <c r="Y1462" s="251" t="s">
        <v>552</v>
      </c>
      <c r="Z1462" s="251" t="s">
        <v>564</v>
      </c>
      <c r="AA1462" s="251" t="s">
        <v>587</v>
      </c>
      <c r="AB1462" s="251" t="s">
        <v>633</v>
      </c>
      <c r="AC1462" s="251" t="s">
        <v>633</v>
      </c>
      <c r="AD1462" s="251" t="s">
        <v>634</v>
      </c>
      <c r="AE1462" s="255">
        <v>580</v>
      </c>
      <c r="AF1462" s="251" t="str">
        <f t="shared" si="71"/>
        <v>5.</v>
      </c>
      <c r="AG1462" s="251" t="str">
        <f t="shared" si="71"/>
        <v>2.</v>
      </c>
      <c r="AH1462" s="251" t="str">
        <f t="shared" si="71"/>
        <v>3.</v>
      </c>
      <c r="AI1462" s="251" t="str">
        <f t="shared" si="70"/>
        <v>1.</v>
      </c>
      <c r="AJ1462" s="251" t="str">
        <f t="shared" si="70"/>
        <v>1.</v>
      </c>
      <c r="AK1462" s="251" t="str">
        <f t="shared" si="70"/>
        <v>1.</v>
      </c>
      <c r="AL1462" s="251" t="str">
        <f t="shared" si="70"/>
        <v>1.</v>
      </c>
      <c r="AM1462" s="251" t="str">
        <f t="shared" si="72"/>
        <v>2.3.1.1.1.1.</v>
      </c>
    </row>
    <row r="1463" spans="1:39">
      <c r="A1463" s="251">
        <v>2022</v>
      </c>
      <c r="B1463" s="251" t="s">
        <v>533</v>
      </c>
      <c r="C1463" s="251" t="s">
        <v>534</v>
      </c>
      <c r="D1463" s="251" t="s">
        <v>535</v>
      </c>
      <c r="E1463" s="251" t="s">
        <v>536</v>
      </c>
      <c r="F1463" s="251" t="s">
        <v>492</v>
      </c>
      <c r="G1463" s="251" t="s">
        <v>797</v>
      </c>
      <c r="H1463" s="251" t="s">
        <v>538</v>
      </c>
      <c r="I1463" s="251" t="s">
        <v>798</v>
      </c>
      <c r="J1463" s="251" t="s">
        <v>540</v>
      </c>
      <c r="K1463" s="251" t="s">
        <v>799</v>
      </c>
      <c r="L1463" s="251" t="s">
        <v>542</v>
      </c>
      <c r="M1463" s="251" t="s">
        <v>800</v>
      </c>
      <c r="N1463" s="251" t="s">
        <v>801</v>
      </c>
      <c r="O1463" s="251" t="s">
        <v>631</v>
      </c>
      <c r="P1463" s="251" t="s">
        <v>806</v>
      </c>
      <c r="Q1463" s="251" t="s">
        <v>803</v>
      </c>
      <c r="R1463" s="251">
        <v>120</v>
      </c>
      <c r="S1463" s="251" t="s">
        <v>548</v>
      </c>
      <c r="T1463" s="251" t="s">
        <v>549</v>
      </c>
      <c r="U1463" s="251" t="s">
        <v>549</v>
      </c>
      <c r="V1463" s="251" t="s">
        <v>581</v>
      </c>
      <c r="W1463" s="251" t="s">
        <v>582</v>
      </c>
      <c r="X1463" s="251" t="s">
        <v>551</v>
      </c>
      <c r="Y1463" s="251" t="s">
        <v>552</v>
      </c>
      <c r="Z1463" s="251" t="s">
        <v>564</v>
      </c>
      <c r="AA1463" s="251" t="s">
        <v>565</v>
      </c>
      <c r="AB1463" s="251" t="s">
        <v>594</v>
      </c>
      <c r="AC1463" s="251" t="s">
        <v>595</v>
      </c>
      <c r="AD1463" s="251" t="s">
        <v>596</v>
      </c>
      <c r="AE1463" s="255">
        <v>2150</v>
      </c>
      <c r="AF1463" s="251" t="str">
        <f t="shared" si="71"/>
        <v>5.</v>
      </c>
      <c r="AG1463" s="251" t="str">
        <f t="shared" si="71"/>
        <v>2.</v>
      </c>
      <c r="AH1463" s="251" t="str">
        <f t="shared" si="71"/>
        <v>3.</v>
      </c>
      <c r="AI1463" s="251" t="str">
        <f t="shared" si="70"/>
        <v>2.</v>
      </c>
      <c r="AJ1463" s="251" t="str">
        <f t="shared" si="70"/>
        <v>1.</v>
      </c>
      <c r="AK1463" s="251" t="str">
        <f t="shared" si="70"/>
        <v>2.</v>
      </c>
      <c r="AL1463" s="251" t="str">
        <f t="shared" si="70"/>
        <v>99</v>
      </c>
      <c r="AM1463" s="251" t="str">
        <f t="shared" si="72"/>
        <v>2.3.2.1.2.99</v>
      </c>
    </row>
    <row r="1464" spans="1:39">
      <c r="A1464" s="251">
        <v>2022</v>
      </c>
      <c r="B1464" s="251" t="s">
        <v>533</v>
      </c>
      <c r="C1464" s="251" t="s">
        <v>534</v>
      </c>
      <c r="D1464" s="251" t="s">
        <v>535</v>
      </c>
      <c r="E1464" s="251" t="s">
        <v>536</v>
      </c>
      <c r="F1464" s="251" t="s">
        <v>492</v>
      </c>
      <c r="G1464" s="251" t="s">
        <v>797</v>
      </c>
      <c r="H1464" s="251" t="s">
        <v>538</v>
      </c>
      <c r="I1464" s="251" t="s">
        <v>798</v>
      </c>
      <c r="J1464" s="251" t="s">
        <v>540</v>
      </c>
      <c r="K1464" s="251" t="s">
        <v>799</v>
      </c>
      <c r="L1464" s="251" t="s">
        <v>542</v>
      </c>
      <c r="M1464" s="251" t="s">
        <v>800</v>
      </c>
      <c r="N1464" s="251" t="s">
        <v>801</v>
      </c>
      <c r="O1464" s="251" t="s">
        <v>631</v>
      </c>
      <c r="P1464" s="251" t="s">
        <v>806</v>
      </c>
      <c r="Q1464" s="251" t="s">
        <v>803</v>
      </c>
      <c r="R1464" s="251">
        <v>120</v>
      </c>
      <c r="S1464" s="251" t="s">
        <v>548</v>
      </c>
      <c r="T1464" s="251" t="s">
        <v>549</v>
      </c>
      <c r="U1464" s="251" t="s">
        <v>549</v>
      </c>
      <c r="V1464" s="251" t="s">
        <v>581</v>
      </c>
      <c r="W1464" s="251" t="s">
        <v>582</v>
      </c>
      <c r="X1464" s="251" t="s">
        <v>551</v>
      </c>
      <c r="Y1464" s="251" t="s">
        <v>552</v>
      </c>
      <c r="Z1464" s="251" t="s">
        <v>564</v>
      </c>
      <c r="AA1464" s="251" t="s">
        <v>565</v>
      </c>
      <c r="AB1464" s="251" t="s">
        <v>566</v>
      </c>
      <c r="AC1464" s="251" t="s">
        <v>597</v>
      </c>
      <c r="AD1464" s="251" t="s">
        <v>598</v>
      </c>
      <c r="AE1464" s="255">
        <v>5132</v>
      </c>
      <c r="AF1464" s="251" t="str">
        <f t="shared" si="71"/>
        <v>5.</v>
      </c>
      <c r="AG1464" s="251" t="str">
        <f t="shared" si="71"/>
        <v>2.</v>
      </c>
      <c r="AH1464" s="251" t="str">
        <f t="shared" si="71"/>
        <v>3.</v>
      </c>
      <c r="AI1464" s="251" t="str">
        <f t="shared" si="70"/>
        <v>2.</v>
      </c>
      <c r="AJ1464" s="251" t="str">
        <f t="shared" si="70"/>
        <v>2.</v>
      </c>
      <c r="AK1464" s="251" t="str">
        <f t="shared" si="70"/>
        <v>1.</v>
      </c>
      <c r="AL1464" s="251" t="str">
        <f t="shared" si="70"/>
        <v>1.</v>
      </c>
      <c r="AM1464" s="251" t="str">
        <f t="shared" si="72"/>
        <v>2.3.2.2.1.1.</v>
      </c>
    </row>
    <row r="1465" spans="1:39">
      <c r="A1465" s="251">
        <v>2022</v>
      </c>
      <c r="B1465" s="251" t="s">
        <v>533</v>
      </c>
      <c r="C1465" s="251" t="s">
        <v>534</v>
      </c>
      <c r="D1465" s="251" t="s">
        <v>535</v>
      </c>
      <c r="E1465" s="251" t="s">
        <v>536</v>
      </c>
      <c r="F1465" s="251" t="s">
        <v>492</v>
      </c>
      <c r="G1465" s="251" t="s">
        <v>797</v>
      </c>
      <c r="H1465" s="251" t="s">
        <v>538</v>
      </c>
      <c r="I1465" s="251" t="s">
        <v>798</v>
      </c>
      <c r="J1465" s="251" t="s">
        <v>540</v>
      </c>
      <c r="K1465" s="251" t="s">
        <v>799</v>
      </c>
      <c r="L1465" s="251" t="s">
        <v>542</v>
      </c>
      <c r="M1465" s="251" t="s">
        <v>800</v>
      </c>
      <c r="N1465" s="251" t="s">
        <v>801</v>
      </c>
      <c r="O1465" s="251" t="s">
        <v>631</v>
      </c>
      <c r="P1465" s="251" t="s">
        <v>806</v>
      </c>
      <c r="Q1465" s="251" t="s">
        <v>803</v>
      </c>
      <c r="R1465" s="251">
        <v>120</v>
      </c>
      <c r="S1465" s="251" t="s">
        <v>548</v>
      </c>
      <c r="T1465" s="251" t="s">
        <v>549</v>
      </c>
      <c r="U1465" s="251" t="s">
        <v>549</v>
      </c>
      <c r="V1465" s="251" t="s">
        <v>581</v>
      </c>
      <c r="W1465" s="251" t="s">
        <v>582</v>
      </c>
      <c r="X1465" s="251" t="s">
        <v>551</v>
      </c>
      <c r="Y1465" s="251" t="s">
        <v>552</v>
      </c>
      <c r="Z1465" s="251" t="s">
        <v>564</v>
      </c>
      <c r="AA1465" s="251" t="s">
        <v>565</v>
      </c>
      <c r="AB1465" s="251" t="s">
        <v>566</v>
      </c>
      <c r="AC1465" s="251" t="s">
        <v>600</v>
      </c>
      <c r="AD1465" s="251" t="s">
        <v>601</v>
      </c>
      <c r="AE1465" s="255">
        <v>20712</v>
      </c>
      <c r="AF1465" s="251" t="str">
        <f t="shared" si="71"/>
        <v>5.</v>
      </c>
      <c r="AG1465" s="251" t="str">
        <f t="shared" si="71"/>
        <v>2.</v>
      </c>
      <c r="AH1465" s="251" t="str">
        <f t="shared" si="71"/>
        <v>3.</v>
      </c>
      <c r="AI1465" s="251" t="str">
        <f t="shared" si="70"/>
        <v>2.</v>
      </c>
      <c r="AJ1465" s="251" t="str">
        <f t="shared" si="70"/>
        <v>2.</v>
      </c>
      <c r="AK1465" s="251" t="str">
        <f t="shared" si="70"/>
        <v>2.</v>
      </c>
      <c r="AL1465" s="251" t="str">
        <f t="shared" si="70"/>
        <v>1.</v>
      </c>
      <c r="AM1465" s="251" t="str">
        <f t="shared" si="72"/>
        <v>2.3.2.2.2.1.</v>
      </c>
    </row>
    <row r="1466" spans="1:39">
      <c r="A1466" s="251">
        <v>2022</v>
      </c>
      <c r="B1466" s="251" t="s">
        <v>533</v>
      </c>
      <c r="C1466" s="251" t="s">
        <v>534</v>
      </c>
      <c r="D1466" s="251" t="s">
        <v>535</v>
      </c>
      <c r="E1466" s="251" t="s">
        <v>536</v>
      </c>
      <c r="F1466" s="251" t="s">
        <v>492</v>
      </c>
      <c r="G1466" s="251" t="s">
        <v>797</v>
      </c>
      <c r="H1466" s="251" t="s">
        <v>538</v>
      </c>
      <c r="I1466" s="251" t="s">
        <v>798</v>
      </c>
      <c r="J1466" s="251" t="s">
        <v>540</v>
      </c>
      <c r="K1466" s="251" t="s">
        <v>799</v>
      </c>
      <c r="L1466" s="251" t="s">
        <v>542</v>
      </c>
      <c r="M1466" s="251" t="s">
        <v>800</v>
      </c>
      <c r="N1466" s="251" t="s">
        <v>801</v>
      </c>
      <c r="O1466" s="251" t="s">
        <v>631</v>
      </c>
      <c r="P1466" s="251" t="s">
        <v>806</v>
      </c>
      <c r="Q1466" s="251" t="s">
        <v>803</v>
      </c>
      <c r="R1466" s="251">
        <v>120</v>
      </c>
      <c r="S1466" s="251" t="s">
        <v>548</v>
      </c>
      <c r="T1466" s="251" t="s">
        <v>549</v>
      </c>
      <c r="U1466" s="251" t="s">
        <v>549</v>
      </c>
      <c r="V1466" s="251" t="s">
        <v>581</v>
      </c>
      <c r="W1466" s="251" t="s">
        <v>582</v>
      </c>
      <c r="X1466" s="251" t="s">
        <v>551</v>
      </c>
      <c r="Y1466" s="251" t="s">
        <v>552</v>
      </c>
      <c r="Z1466" s="251" t="s">
        <v>564</v>
      </c>
      <c r="AA1466" s="251" t="s">
        <v>565</v>
      </c>
      <c r="AB1466" s="251" t="s">
        <v>566</v>
      </c>
      <c r="AC1466" s="251" t="s">
        <v>600</v>
      </c>
      <c r="AD1466" s="251" t="s">
        <v>602</v>
      </c>
      <c r="AE1466" s="255">
        <v>117</v>
      </c>
      <c r="AF1466" s="251" t="str">
        <f t="shared" si="71"/>
        <v>5.</v>
      </c>
      <c r="AG1466" s="251" t="str">
        <f t="shared" si="71"/>
        <v>2.</v>
      </c>
      <c r="AH1466" s="251" t="str">
        <f t="shared" si="71"/>
        <v>3.</v>
      </c>
      <c r="AI1466" s="251" t="str">
        <f t="shared" si="70"/>
        <v>2.</v>
      </c>
      <c r="AJ1466" s="251" t="str">
        <f t="shared" si="70"/>
        <v>2.</v>
      </c>
      <c r="AK1466" s="251" t="str">
        <f t="shared" si="70"/>
        <v>2.</v>
      </c>
      <c r="AL1466" s="251" t="str">
        <f t="shared" si="70"/>
        <v>2.</v>
      </c>
      <c r="AM1466" s="251" t="str">
        <f t="shared" si="72"/>
        <v>2.3.2.2.2.2.</v>
      </c>
    </row>
    <row r="1467" spans="1:39">
      <c r="A1467" s="251">
        <v>2022</v>
      </c>
      <c r="B1467" s="251" t="s">
        <v>533</v>
      </c>
      <c r="C1467" s="251" t="s">
        <v>534</v>
      </c>
      <c r="D1467" s="251" t="s">
        <v>535</v>
      </c>
      <c r="E1467" s="251" t="s">
        <v>536</v>
      </c>
      <c r="F1467" s="251" t="s">
        <v>492</v>
      </c>
      <c r="G1467" s="251" t="s">
        <v>797</v>
      </c>
      <c r="H1467" s="251" t="s">
        <v>538</v>
      </c>
      <c r="I1467" s="251" t="s">
        <v>798</v>
      </c>
      <c r="J1467" s="251" t="s">
        <v>540</v>
      </c>
      <c r="K1467" s="251" t="s">
        <v>799</v>
      </c>
      <c r="L1467" s="251" t="s">
        <v>542</v>
      </c>
      <c r="M1467" s="251" t="s">
        <v>800</v>
      </c>
      <c r="N1467" s="251" t="s">
        <v>801</v>
      </c>
      <c r="O1467" s="251" t="s">
        <v>631</v>
      </c>
      <c r="P1467" s="251" t="s">
        <v>806</v>
      </c>
      <c r="Q1467" s="251" t="s">
        <v>803</v>
      </c>
      <c r="R1467" s="251">
        <v>120</v>
      </c>
      <c r="S1467" s="251" t="s">
        <v>548</v>
      </c>
      <c r="T1467" s="251" t="s">
        <v>549</v>
      </c>
      <c r="U1467" s="251" t="s">
        <v>549</v>
      </c>
      <c r="V1467" s="251" t="s">
        <v>581</v>
      </c>
      <c r="W1467" s="251" t="s">
        <v>582</v>
      </c>
      <c r="X1467" s="251" t="s">
        <v>551</v>
      </c>
      <c r="Y1467" s="251" t="s">
        <v>552</v>
      </c>
      <c r="Z1467" s="251" t="s">
        <v>564</v>
      </c>
      <c r="AA1467" s="251" t="s">
        <v>565</v>
      </c>
      <c r="AB1467" s="251" t="s">
        <v>569</v>
      </c>
      <c r="AC1467" s="251" t="s">
        <v>570</v>
      </c>
      <c r="AD1467" s="251" t="s">
        <v>603</v>
      </c>
      <c r="AE1467" s="255">
        <v>203518</v>
      </c>
      <c r="AF1467" s="251" t="str">
        <f t="shared" si="71"/>
        <v>5.</v>
      </c>
      <c r="AG1467" s="251" t="str">
        <f t="shared" si="71"/>
        <v>2.</v>
      </c>
      <c r="AH1467" s="251" t="str">
        <f t="shared" si="71"/>
        <v>3.</v>
      </c>
      <c r="AI1467" s="251" t="str">
        <f t="shared" si="70"/>
        <v>2.</v>
      </c>
      <c r="AJ1467" s="251" t="str">
        <f t="shared" si="70"/>
        <v>3.</v>
      </c>
      <c r="AK1467" s="251" t="str">
        <f t="shared" si="70"/>
        <v>1.</v>
      </c>
      <c r="AL1467" s="251" t="str">
        <f t="shared" si="70"/>
        <v>1.</v>
      </c>
      <c r="AM1467" s="251" t="str">
        <f t="shared" si="72"/>
        <v>2.3.2.3.1.1.</v>
      </c>
    </row>
    <row r="1468" spans="1:39">
      <c r="A1468" s="251">
        <v>2022</v>
      </c>
      <c r="B1468" s="251" t="s">
        <v>533</v>
      </c>
      <c r="C1468" s="251" t="s">
        <v>534</v>
      </c>
      <c r="D1468" s="251" t="s">
        <v>535</v>
      </c>
      <c r="E1468" s="251" t="s">
        <v>536</v>
      </c>
      <c r="F1468" s="251" t="s">
        <v>492</v>
      </c>
      <c r="G1468" s="251" t="s">
        <v>797</v>
      </c>
      <c r="H1468" s="251" t="s">
        <v>538</v>
      </c>
      <c r="I1468" s="251" t="s">
        <v>798</v>
      </c>
      <c r="J1468" s="251" t="s">
        <v>540</v>
      </c>
      <c r="K1468" s="251" t="s">
        <v>799</v>
      </c>
      <c r="L1468" s="251" t="s">
        <v>542</v>
      </c>
      <c r="M1468" s="251" t="s">
        <v>800</v>
      </c>
      <c r="N1468" s="251" t="s">
        <v>801</v>
      </c>
      <c r="O1468" s="251" t="s">
        <v>631</v>
      </c>
      <c r="P1468" s="251" t="s">
        <v>806</v>
      </c>
      <c r="Q1468" s="251" t="s">
        <v>803</v>
      </c>
      <c r="R1468" s="251">
        <v>120</v>
      </c>
      <c r="S1468" s="251" t="s">
        <v>548</v>
      </c>
      <c r="T1468" s="251" t="s">
        <v>549</v>
      </c>
      <c r="U1468" s="251" t="s">
        <v>549</v>
      </c>
      <c r="V1468" s="251" t="s">
        <v>581</v>
      </c>
      <c r="W1468" s="251" t="s">
        <v>582</v>
      </c>
      <c r="X1468" s="251" t="s">
        <v>551</v>
      </c>
      <c r="Y1468" s="251" t="s">
        <v>552</v>
      </c>
      <c r="Z1468" s="251" t="s">
        <v>564</v>
      </c>
      <c r="AA1468" s="251" t="s">
        <v>565</v>
      </c>
      <c r="AB1468" s="251" t="s">
        <v>569</v>
      </c>
      <c r="AC1468" s="251" t="s">
        <v>570</v>
      </c>
      <c r="AD1468" s="251" t="s">
        <v>571</v>
      </c>
      <c r="AE1468" s="255">
        <v>53946</v>
      </c>
      <c r="AF1468" s="251" t="str">
        <f t="shared" si="71"/>
        <v>5.</v>
      </c>
      <c r="AG1468" s="251" t="str">
        <f t="shared" si="71"/>
        <v>2.</v>
      </c>
      <c r="AH1468" s="251" t="str">
        <f t="shared" si="71"/>
        <v>3.</v>
      </c>
      <c r="AI1468" s="251" t="str">
        <f t="shared" si="70"/>
        <v>2.</v>
      </c>
      <c r="AJ1468" s="251" t="str">
        <f t="shared" si="70"/>
        <v>3.</v>
      </c>
      <c r="AK1468" s="251" t="str">
        <f t="shared" si="70"/>
        <v>1.</v>
      </c>
      <c r="AL1468" s="251" t="str">
        <f t="shared" si="70"/>
        <v>2.</v>
      </c>
      <c r="AM1468" s="251" t="str">
        <f t="shared" si="72"/>
        <v>2.3.2.3.1.2.</v>
      </c>
    </row>
    <row r="1469" spans="1:39">
      <c r="A1469" s="251">
        <v>2022</v>
      </c>
      <c r="B1469" s="251" t="s">
        <v>533</v>
      </c>
      <c r="C1469" s="251" t="s">
        <v>534</v>
      </c>
      <c r="D1469" s="251" t="s">
        <v>535</v>
      </c>
      <c r="E1469" s="251" t="s">
        <v>536</v>
      </c>
      <c r="F1469" s="251" t="s">
        <v>492</v>
      </c>
      <c r="G1469" s="251" t="s">
        <v>797</v>
      </c>
      <c r="H1469" s="251" t="s">
        <v>538</v>
      </c>
      <c r="I1469" s="251" t="s">
        <v>798</v>
      </c>
      <c r="J1469" s="251" t="s">
        <v>540</v>
      </c>
      <c r="K1469" s="251" t="s">
        <v>799</v>
      </c>
      <c r="L1469" s="251" t="s">
        <v>542</v>
      </c>
      <c r="M1469" s="251" t="s">
        <v>800</v>
      </c>
      <c r="N1469" s="251" t="s">
        <v>801</v>
      </c>
      <c r="O1469" s="251" t="s">
        <v>631</v>
      </c>
      <c r="P1469" s="251" t="s">
        <v>806</v>
      </c>
      <c r="Q1469" s="251" t="s">
        <v>803</v>
      </c>
      <c r="R1469" s="251">
        <v>120</v>
      </c>
      <c r="S1469" s="251" t="s">
        <v>548</v>
      </c>
      <c r="T1469" s="251" t="s">
        <v>549</v>
      </c>
      <c r="U1469" s="251" t="s">
        <v>549</v>
      </c>
      <c r="V1469" s="251" t="s">
        <v>581</v>
      </c>
      <c r="W1469" s="251" t="s">
        <v>582</v>
      </c>
      <c r="X1469" s="251" t="s">
        <v>551</v>
      </c>
      <c r="Y1469" s="251" t="s">
        <v>552</v>
      </c>
      <c r="Z1469" s="251" t="s">
        <v>564</v>
      </c>
      <c r="AA1469" s="251" t="s">
        <v>565</v>
      </c>
      <c r="AB1469" s="251" t="s">
        <v>604</v>
      </c>
      <c r="AC1469" s="251" t="s">
        <v>607</v>
      </c>
      <c r="AD1469" s="251" t="s">
        <v>608</v>
      </c>
      <c r="AE1469" s="255">
        <v>6840</v>
      </c>
      <c r="AF1469" s="251" t="str">
        <f t="shared" si="71"/>
        <v>5.</v>
      </c>
      <c r="AG1469" s="251" t="str">
        <f t="shared" si="71"/>
        <v>2.</v>
      </c>
      <c r="AH1469" s="251" t="str">
        <f t="shared" si="71"/>
        <v>3.</v>
      </c>
      <c r="AI1469" s="251" t="str">
        <f t="shared" si="70"/>
        <v>2.</v>
      </c>
      <c r="AJ1469" s="251" t="str">
        <f t="shared" si="70"/>
        <v>4.</v>
      </c>
      <c r="AK1469" s="251" t="str">
        <f t="shared" si="70"/>
        <v>7.</v>
      </c>
      <c r="AL1469" s="251" t="str">
        <f t="shared" si="70"/>
        <v>1.</v>
      </c>
      <c r="AM1469" s="251" t="str">
        <f t="shared" si="72"/>
        <v>2.3.2.4.7.1.</v>
      </c>
    </row>
    <row r="1470" spans="1:39">
      <c r="A1470" s="251">
        <v>2022</v>
      </c>
      <c r="B1470" s="251" t="s">
        <v>533</v>
      </c>
      <c r="C1470" s="251" t="s">
        <v>534</v>
      </c>
      <c r="D1470" s="251" t="s">
        <v>535</v>
      </c>
      <c r="E1470" s="251" t="s">
        <v>536</v>
      </c>
      <c r="F1470" s="251" t="s">
        <v>492</v>
      </c>
      <c r="G1470" s="251" t="s">
        <v>797</v>
      </c>
      <c r="H1470" s="251" t="s">
        <v>538</v>
      </c>
      <c r="I1470" s="251" t="s">
        <v>798</v>
      </c>
      <c r="J1470" s="251" t="s">
        <v>540</v>
      </c>
      <c r="K1470" s="251" t="s">
        <v>799</v>
      </c>
      <c r="L1470" s="251" t="s">
        <v>542</v>
      </c>
      <c r="M1470" s="251" t="s">
        <v>800</v>
      </c>
      <c r="N1470" s="251" t="s">
        <v>801</v>
      </c>
      <c r="O1470" s="251" t="s">
        <v>631</v>
      </c>
      <c r="P1470" s="251" t="s">
        <v>806</v>
      </c>
      <c r="Q1470" s="251" t="s">
        <v>803</v>
      </c>
      <c r="R1470" s="251">
        <v>120</v>
      </c>
      <c r="S1470" s="251" t="s">
        <v>548</v>
      </c>
      <c r="T1470" s="251" t="s">
        <v>549</v>
      </c>
      <c r="U1470" s="251" t="s">
        <v>549</v>
      </c>
      <c r="V1470" s="251" t="s">
        <v>581</v>
      </c>
      <c r="W1470" s="251" t="s">
        <v>582</v>
      </c>
      <c r="X1470" s="251" t="s">
        <v>551</v>
      </c>
      <c r="Y1470" s="251" t="s">
        <v>552</v>
      </c>
      <c r="Z1470" s="251" t="s">
        <v>564</v>
      </c>
      <c r="AA1470" s="251" t="s">
        <v>565</v>
      </c>
      <c r="AB1470" s="251" t="s">
        <v>572</v>
      </c>
      <c r="AC1470" s="251" t="s">
        <v>573</v>
      </c>
      <c r="AD1470" s="251" t="s">
        <v>574</v>
      </c>
      <c r="AE1470" s="255">
        <v>132074</v>
      </c>
      <c r="AF1470" s="251" t="str">
        <f t="shared" si="71"/>
        <v>5.</v>
      </c>
      <c r="AG1470" s="251" t="str">
        <f t="shared" si="71"/>
        <v>2.</v>
      </c>
      <c r="AH1470" s="251" t="str">
        <f t="shared" si="71"/>
        <v>3.</v>
      </c>
      <c r="AI1470" s="251" t="str">
        <f t="shared" si="70"/>
        <v>2.</v>
      </c>
      <c r="AJ1470" s="251" t="str">
        <f t="shared" si="70"/>
        <v>5.</v>
      </c>
      <c r="AK1470" s="251" t="str">
        <f t="shared" si="70"/>
        <v>1.</v>
      </c>
      <c r="AL1470" s="251" t="str">
        <f t="shared" si="70"/>
        <v>1.</v>
      </c>
      <c r="AM1470" s="251" t="str">
        <f t="shared" si="72"/>
        <v>2.3.2.5.1.1.</v>
      </c>
    </row>
    <row r="1471" spans="1:39">
      <c r="A1471" s="251">
        <v>2022</v>
      </c>
      <c r="B1471" s="251" t="s">
        <v>533</v>
      </c>
      <c r="C1471" s="251" t="s">
        <v>534</v>
      </c>
      <c r="D1471" s="251" t="s">
        <v>535</v>
      </c>
      <c r="E1471" s="251" t="s">
        <v>536</v>
      </c>
      <c r="F1471" s="251" t="s">
        <v>492</v>
      </c>
      <c r="G1471" s="251" t="s">
        <v>797</v>
      </c>
      <c r="H1471" s="251" t="s">
        <v>538</v>
      </c>
      <c r="I1471" s="251" t="s">
        <v>798</v>
      </c>
      <c r="J1471" s="251" t="s">
        <v>540</v>
      </c>
      <c r="K1471" s="251" t="s">
        <v>799</v>
      </c>
      <c r="L1471" s="251" t="s">
        <v>542</v>
      </c>
      <c r="M1471" s="251" t="s">
        <v>800</v>
      </c>
      <c r="N1471" s="251" t="s">
        <v>801</v>
      </c>
      <c r="O1471" s="251" t="s">
        <v>631</v>
      </c>
      <c r="P1471" s="251" t="s">
        <v>806</v>
      </c>
      <c r="Q1471" s="251" t="s">
        <v>803</v>
      </c>
      <c r="R1471" s="251">
        <v>120</v>
      </c>
      <c r="S1471" s="251" t="s">
        <v>548</v>
      </c>
      <c r="T1471" s="251" t="s">
        <v>549</v>
      </c>
      <c r="U1471" s="251" t="s">
        <v>549</v>
      </c>
      <c r="V1471" s="251" t="s">
        <v>581</v>
      </c>
      <c r="W1471" s="251" t="s">
        <v>582</v>
      </c>
      <c r="X1471" s="251" t="s">
        <v>551</v>
      </c>
      <c r="Y1471" s="251" t="s">
        <v>552</v>
      </c>
      <c r="Z1471" s="251" t="s">
        <v>564</v>
      </c>
      <c r="AA1471" s="251" t="s">
        <v>565</v>
      </c>
      <c r="AB1471" s="251" t="s">
        <v>575</v>
      </c>
      <c r="AC1471" s="251" t="s">
        <v>576</v>
      </c>
      <c r="AD1471" s="251" t="s">
        <v>610</v>
      </c>
      <c r="AE1471" s="255">
        <v>3455</v>
      </c>
      <c r="AF1471" s="251" t="str">
        <f t="shared" si="71"/>
        <v>5.</v>
      </c>
      <c r="AG1471" s="251" t="str">
        <f t="shared" si="71"/>
        <v>2.</v>
      </c>
      <c r="AH1471" s="251" t="str">
        <f t="shared" si="71"/>
        <v>3.</v>
      </c>
      <c r="AI1471" s="251" t="str">
        <f t="shared" si="70"/>
        <v>2.</v>
      </c>
      <c r="AJ1471" s="251" t="str">
        <f t="shared" si="70"/>
        <v>6.</v>
      </c>
      <c r="AK1471" s="251" t="str">
        <f t="shared" si="70"/>
        <v>3.</v>
      </c>
      <c r="AL1471" s="251" t="str">
        <f t="shared" si="70"/>
        <v>2.</v>
      </c>
      <c r="AM1471" s="251" t="str">
        <f t="shared" si="72"/>
        <v>2.3.2.6.3.2.</v>
      </c>
    </row>
    <row r="1472" spans="1:39">
      <c r="A1472" s="251">
        <v>2022</v>
      </c>
      <c r="B1472" s="251" t="s">
        <v>533</v>
      </c>
      <c r="C1472" s="251" t="s">
        <v>534</v>
      </c>
      <c r="D1472" s="251" t="s">
        <v>535</v>
      </c>
      <c r="E1472" s="251" t="s">
        <v>536</v>
      </c>
      <c r="F1472" s="251" t="s">
        <v>492</v>
      </c>
      <c r="G1472" s="251" t="s">
        <v>797</v>
      </c>
      <c r="H1472" s="251" t="s">
        <v>538</v>
      </c>
      <c r="I1472" s="251" t="s">
        <v>798</v>
      </c>
      <c r="J1472" s="251" t="s">
        <v>540</v>
      </c>
      <c r="K1472" s="251" t="s">
        <v>799</v>
      </c>
      <c r="L1472" s="251" t="s">
        <v>542</v>
      </c>
      <c r="M1472" s="251" t="s">
        <v>800</v>
      </c>
      <c r="N1472" s="251" t="s">
        <v>801</v>
      </c>
      <c r="O1472" s="251" t="s">
        <v>631</v>
      </c>
      <c r="P1472" s="251" t="s">
        <v>806</v>
      </c>
      <c r="Q1472" s="251" t="s">
        <v>803</v>
      </c>
      <c r="R1472" s="251">
        <v>120</v>
      </c>
      <c r="S1472" s="251" t="s">
        <v>548</v>
      </c>
      <c r="T1472" s="251" t="s">
        <v>549</v>
      </c>
      <c r="U1472" s="251" t="s">
        <v>549</v>
      </c>
      <c r="V1472" s="251" t="s">
        <v>581</v>
      </c>
      <c r="W1472" s="251" t="s">
        <v>582</v>
      </c>
      <c r="X1472" s="251" t="s">
        <v>551</v>
      </c>
      <c r="Y1472" s="251" t="s">
        <v>552</v>
      </c>
      <c r="Z1472" s="251" t="s">
        <v>564</v>
      </c>
      <c r="AA1472" s="251" t="s">
        <v>565</v>
      </c>
      <c r="AB1472" s="251" t="s">
        <v>575</v>
      </c>
      <c r="AC1472" s="251" t="s">
        <v>576</v>
      </c>
      <c r="AD1472" s="251" t="s">
        <v>577</v>
      </c>
      <c r="AE1472" s="255">
        <v>140683</v>
      </c>
      <c r="AF1472" s="251" t="str">
        <f t="shared" si="71"/>
        <v>5.</v>
      </c>
      <c r="AG1472" s="251" t="str">
        <f t="shared" si="71"/>
        <v>2.</v>
      </c>
      <c r="AH1472" s="251" t="str">
        <f t="shared" si="71"/>
        <v>3.</v>
      </c>
      <c r="AI1472" s="251" t="str">
        <f t="shared" si="70"/>
        <v>2.</v>
      </c>
      <c r="AJ1472" s="251" t="str">
        <f t="shared" si="70"/>
        <v>6.</v>
      </c>
      <c r="AK1472" s="251" t="str">
        <f t="shared" si="70"/>
        <v>3.</v>
      </c>
      <c r="AL1472" s="251" t="str">
        <f t="shared" si="70"/>
        <v>4.</v>
      </c>
      <c r="AM1472" s="251" t="str">
        <f t="shared" si="72"/>
        <v>2.3.2.6.3.4.</v>
      </c>
    </row>
    <row r="1473" spans="1:39">
      <c r="A1473" s="251">
        <v>2022</v>
      </c>
      <c r="B1473" s="251" t="s">
        <v>533</v>
      </c>
      <c r="C1473" s="251" t="s">
        <v>534</v>
      </c>
      <c r="D1473" s="251" t="s">
        <v>535</v>
      </c>
      <c r="E1473" s="251" t="s">
        <v>536</v>
      </c>
      <c r="F1473" s="251" t="s">
        <v>492</v>
      </c>
      <c r="G1473" s="251" t="s">
        <v>797</v>
      </c>
      <c r="H1473" s="251" t="s">
        <v>538</v>
      </c>
      <c r="I1473" s="251" t="s">
        <v>798</v>
      </c>
      <c r="J1473" s="251" t="s">
        <v>540</v>
      </c>
      <c r="K1473" s="251" t="s">
        <v>799</v>
      </c>
      <c r="L1473" s="251" t="s">
        <v>542</v>
      </c>
      <c r="M1473" s="251" t="s">
        <v>800</v>
      </c>
      <c r="N1473" s="251" t="s">
        <v>801</v>
      </c>
      <c r="O1473" s="251" t="s">
        <v>631</v>
      </c>
      <c r="P1473" s="251" t="s">
        <v>806</v>
      </c>
      <c r="Q1473" s="251" t="s">
        <v>803</v>
      </c>
      <c r="R1473" s="251">
        <v>120</v>
      </c>
      <c r="S1473" s="251" t="s">
        <v>548</v>
      </c>
      <c r="T1473" s="251" t="s">
        <v>549</v>
      </c>
      <c r="U1473" s="251" t="s">
        <v>549</v>
      </c>
      <c r="V1473" s="251" t="s">
        <v>581</v>
      </c>
      <c r="W1473" s="251" t="s">
        <v>582</v>
      </c>
      <c r="X1473" s="251" t="s">
        <v>551</v>
      </c>
      <c r="Y1473" s="251" t="s">
        <v>552</v>
      </c>
      <c r="Z1473" s="251" t="s">
        <v>564</v>
      </c>
      <c r="AA1473" s="251" t="s">
        <v>565</v>
      </c>
      <c r="AB1473" s="251" t="s">
        <v>575</v>
      </c>
      <c r="AC1473" s="251" t="s">
        <v>576</v>
      </c>
      <c r="AD1473" s="251" t="s">
        <v>612</v>
      </c>
      <c r="AE1473" s="255">
        <v>33521</v>
      </c>
      <c r="AF1473" s="251" t="str">
        <f t="shared" si="71"/>
        <v>5.</v>
      </c>
      <c r="AG1473" s="251" t="str">
        <f t="shared" si="71"/>
        <v>2.</v>
      </c>
      <c r="AH1473" s="251" t="str">
        <f t="shared" si="71"/>
        <v>3.</v>
      </c>
      <c r="AI1473" s="251" t="str">
        <f t="shared" si="71"/>
        <v>2.</v>
      </c>
      <c r="AJ1473" s="251" t="str">
        <f t="shared" si="71"/>
        <v>6.</v>
      </c>
      <c r="AK1473" s="251" t="str">
        <f t="shared" si="71"/>
        <v>3.</v>
      </c>
      <c r="AL1473" s="251" t="str">
        <f t="shared" si="71"/>
        <v>99</v>
      </c>
      <c r="AM1473" s="251" t="str">
        <f t="shared" si="72"/>
        <v>2.3.2.6.3.99</v>
      </c>
    </row>
    <row r="1474" spans="1:39">
      <c r="A1474" s="251">
        <v>2022</v>
      </c>
      <c r="B1474" s="251" t="s">
        <v>533</v>
      </c>
      <c r="C1474" s="251" t="s">
        <v>534</v>
      </c>
      <c r="D1474" s="251" t="s">
        <v>535</v>
      </c>
      <c r="E1474" s="251" t="s">
        <v>536</v>
      </c>
      <c r="F1474" s="251" t="s">
        <v>492</v>
      </c>
      <c r="G1474" s="251" t="s">
        <v>797</v>
      </c>
      <c r="H1474" s="251" t="s">
        <v>538</v>
      </c>
      <c r="I1474" s="251" t="s">
        <v>798</v>
      </c>
      <c r="J1474" s="251" t="s">
        <v>540</v>
      </c>
      <c r="K1474" s="251" t="s">
        <v>799</v>
      </c>
      <c r="L1474" s="251" t="s">
        <v>542</v>
      </c>
      <c r="M1474" s="251" t="s">
        <v>800</v>
      </c>
      <c r="N1474" s="251" t="s">
        <v>801</v>
      </c>
      <c r="O1474" s="251" t="s">
        <v>631</v>
      </c>
      <c r="P1474" s="251" t="s">
        <v>806</v>
      </c>
      <c r="Q1474" s="251" t="s">
        <v>803</v>
      </c>
      <c r="R1474" s="251">
        <v>120</v>
      </c>
      <c r="S1474" s="251" t="s">
        <v>548</v>
      </c>
      <c r="T1474" s="251" t="s">
        <v>549</v>
      </c>
      <c r="U1474" s="251" t="s">
        <v>549</v>
      </c>
      <c r="V1474" s="251" t="s">
        <v>581</v>
      </c>
      <c r="W1474" s="251" t="s">
        <v>582</v>
      </c>
      <c r="X1474" s="251" t="s">
        <v>551</v>
      </c>
      <c r="Y1474" s="251" t="s">
        <v>552</v>
      </c>
      <c r="Z1474" s="251" t="s">
        <v>564</v>
      </c>
      <c r="AA1474" s="251" t="s">
        <v>565</v>
      </c>
      <c r="AB1474" s="251" t="s">
        <v>578</v>
      </c>
      <c r="AC1474" s="251" t="s">
        <v>579</v>
      </c>
      <c r="AD1474" s="251" t="s">
        <v>580</v>
      </c>
      <c r="AE1474" s="255">
        <v>60110</v>
      </c>
      <c r="AF1474" s="251" t="str">
        <f t="shared" ref="AF1474:AL1510" si="73">LEFT(X1474,2)</f>
        <v>5.</v>
      </c>
      <c r="AG1474" s="251" t="str">
        <f t="shared" si="73"/>
        <v>2.</v>
      </c>
      <c r="AH1474" s="251" t="str">
        <f t="shared" si="73"/>
        <v>3.</v>
      </c>
      <c r="AI1474" s="251" t="str">
        <f t="shared" si="73"/>
        <v>2.</v>
      </c>
      <c r="AJ1474" s="251" t="str">
        <f t="shared" si="73"/>
        <v>7.</v>
      </c>
      <c r="AK1474" s="251" t="str">
        <f t="shared" si="73"/>
        <v>11</v>
      </c>
      <c r="AL1474" s="251" t="str">
        <f t="shared" si="73"/>
        <v>99</v>
      </c>
      <c r="AM1474" s="251" t="str">
        <f t="shared" si="72"/>
        <v>2.3.2.7.1199</v>
      </c>
    </row>
    <row r="1475" spans="1:39">
      <c r="A1475" s="251">
        <v>2022</v>
      </c>
      <c r="B1475" s="251" t="s">
        <v>533</v>
      </c>
      <c r="C1475" s="251" t="s">
        <v>534</v>
      </c>
      <c r="D1475" s="251" t="s">
        <v>535</v>
      </c>
      <c r="E1475" s="251" t="s">
        <v>536</v>
      </c>
      <c r="F1475" s="251" t="s">
        <v>492</v>
      </c>
      <c r="G1475" s="251" t="s">
        <v>797</v>
      </c>
      <c r="H1475" s="251" t="s">
        <v>538</v>
      </c>
      <c r="I1475" s="251" t="s">
        <v>798</v>
      </c>
      <c r="J1475" s="251" t="s">
        <v>540</v>
      </c>
      <c r="K1475" s="251" t="s">
        <v>799</v>
      </c>
      <c r="L1475" s="251" t="s">
        <v>542</v>
      </c>
      <c r="M1475" s="251" t="s">
        <v>800</v>
      </c>
      <c r="N1475" s="251" t="s">
        <v>801</v>
      </c>
      <c r="O1475" s="251" t="s">
        <v>631</v>
      </c>
      <c r="P1475" s="251" t="s">
        <v>806</v>
      </c>
      <c r="Q1475" s="251" t="s">
        <v>803</v>
      </c>
      <c r="R1475" s="251">
        <v>120</v>
      </c>
      <c r="S1475" s="251" t="s">
        <v>548</v>
      </c>
      <c r="T1475" s="251" t="s">
        <v>549</v>
      </c>
      <c r="U1475" s="251" t="s">
        <v>549</v>
      </c>
      <c r="V1475" s="251" t="s">
        <v>581</v>
      </c>
      <c r="W1475" s="251" t="s">
        <v>582</v>
      </c>
      <c r="X1475" s="251" t="s">
        <v>551</v>
      </c>
      <c r="Y1475" s="251" t="s">
        <v>552</v>
      </c>
      <c r="Z1475" s="251" t="s">
        <v>564</v>
      </c>
      <c r="AA1475" s="251" t="s">
        <v>565</v>
      </c>
      <c r="AB1475" s="251" t="s">
        <v>613</v>
      </c>
      <c r="AC1475" s="251" t="s">
        <v>614</v>
      </c>
      <c r="AD1475" s="251" t="s">
        <v>614</v>
      </c>
      <c r="AE1475" s="255">
        <v>896506</v>
      </c>
      <c r="AF1475" s="251" t="str">
        <f t="shared" si="73"/>
        <v>5.</v>
      </c>
      <c r="AG1475" s="251" t="str">
        <f t="shared" si="73"/>
        <v>2.</v>
      </c>
      <c r="AH1475" s="251" t="str">
        <f t="shared" si="73"/>
        <v>3.</v>
      </c>
      <c r="AI1475" s="251" t="str">
        <f t="shared" si="73"/>
        <v>2.</v>
      </c>
      <c r="AJ1475" s="251" t="str">
        <f t="shared" si="73"/>
        <v>8.</v>
      </c>
      <c r="AK1475" s="251" t="str">
        <f t="shared" si="73"/>
        <v>1.</v>
      </c>
      <c r="AL1475" s="251" t="str">
        <f t="shared" si="73"/>
        <v>1.</v>
      </c>
      <c r="AM1475" s="251" t="str">
        <f t="shared" ref="AM1475:AM1538" si="74">CONCATENATE(AG1475,AH1475,AI1475,AJ1475,AK1475,AL1475)</f>
        <v>2.3.2.8.1.1.</v>
      </c>
    </row>
    <row r="1476" spans="1:39">
      <c r="A1476" s="251">
        <v>2022</v>
      </c>
      <c r="B1476" s="251" t="s">
        <v>533</v>
      </c>
      <c r="C1476" s="251" t="s">
        <v>534</v>
      </c>
      <c r="D1476" s="251" t="s">
        <v>535</v>
      </c>
      <c r="E1476" s="251" t="s">
        <v>536</v>
      </c>
      <c r="F1476" s="251" t="s">
        <v>492</v>
      </c>
      <c r="G1476" s="251" t="s">
        <v>797</v>
      </c>
      <c r="H1476" s="251" t="s">
        <v>538</v>
      </c>
      <c r="I1476" s="251" t="s">
        <v>798</v>
      </c>
      <c r="J1476" s="251" t="s">
        <v>540</v>
      </c>
      <c r="K1476" s="251" t="s">
        <v>799</v>
      </c>
      <c r="L1476" s="251" t="s">
        <v>542</v>
      </c>
      <c r="M1476" s="251" t="s">
        <v>800</v>
      </c>
      <c r="N1476" s="251" t="s">
        <v>801</v>
      </c>
      <c r="O1476" s="251" t="s">
        <v>631</v>
      </c>
      <c r="P1476" s="251" t="s">
        <v>806</v>
      </c>
      <c r="Q1476" s="251" t="s">
        <v>803</v>
      </c>
      <c r="R1476" s="251">
        <v>120</v>
      </c>
      <c r="S1476" s="251" t="s">
        <v>548</v>
      </c>
      <c r="T1476" s="251" t="s">
        <v>549</v>
      </c>
      <c r="U1476" s="251" t="s">
        <v>549</v>
      </c>
      <c r="V1476" s="251" t="s">
        <v>581</v>
      </c>
      <c r="W1476" s="251" t="s">
        <v>582</v>
      </c>
      <c r="X1476" s="251" t="s">
        <v>551</v>
      </c>
      <c r="Y1476" s="251" t="s">
        <v>552</v>
      </c>
      <c r="Z1476" s="251" t="s">
        <v>564</v>
      </c>
      <c r="AA1476" s="251" t="s">
        <v>565</v>
      </c>
      <c r="AB1476" s="251" t="s">
        <v>613</v>
      </c>
      <c r="AC1476" s="251" t="s">
        <v>614</v>
      </c>
      <c r="AD1476" s="251" t="s">
        <v>615</v>
      </c>
      <c r="AE1476" s="255">
        <v>37958</v>
      </c>
      <c r="AF1476" s="251" t="str">
        <f t="shared" si="73"/>
        <v>5.</v>
      </c>
      <c r="AG1476" s="251" t="str">
        <f t="shared" si="73"/>
        <v>2.</v>
      </c>
      <c r="AH1476" s="251" t="str">
        <f t="shared" si="73"/>
        <v>3.</v>
      </c>
      <c r="AI1476" s="251" t="str">
        <f t="shared" si="73"/>
        <v>2.</v>
      </c>
      <c r="AJ1476" s="251" t="str">
        <f t="shared" si="73"/>
        <v>8.</v>
      </c>
      <c r="AK1476" s="251" t="str">
        <f t="shared" si="73"/>
        <v>1.</v>
      </c>
      <c r="AL1476" s="251" t="str">
        <f t="shared" si="73"/>
        <v>2.</v>
      </c>
      <c r="AM1476" s="251" t="str">
        <f t="shared" si="74"/>
        <v>2.3.2.8.1.2.</v>
      </c>
    </row>
    <row r="1477" spans="1:39">
      <c r="A1477" s="251">
        <v>2022</v>
      </c>
      <c r="B1477" s="251" t="s">
        <v>533</v>
      </c>
      <c r="C1477" s="251" t="s">
        <v>534</v>
      </c>
      <c r="D1477" s="251" t="s">
        <v>535</v>
      </c>
      <c r="E1477" s="251" t="s">
        <v>536</v>
      </c>
      <c r="F1477" s="251" t="s">
        <v>492</v>
      </c>
      <c r="G1477" s="251" t="s">
        <v>797</v>
      </c>
      <c r="H1477" s="251" t="s">
        <v>538</v>
      </c>
      <c r="I1477" s="251" t="s">
        <v>798</v>
      </c>
      <c r="J1477" s="251" t="s">
        <v>540</v>
      </c>
      <c r="K1477" s="251" t="s">
        <v>799</v>
      </c>
      <c r="L1477" s="251" t="s">
        <v>542</v>
      </c>
      <c r="M1477" s="251" t="s">
        <v>800</v>
      </c>
      <c r="N1477" s="251" t="s">
        <v>801</v>
      </c>
      <c r="O1477" s="251" t="s">
        <v>631</v>
      </c>
      <c r="P1477" s="251" t="s">
        <v>806</v>
      </c>
      <c r="Q1477" s="251" t="s">
        <v>803</v>
      </c>
      <c r="R1477" s="251">
        <v>120</v>
      </c>
      <c r="S1477" s="251" t="s">
        <v>548</v>
      </c>
      <c r="T1477" s="251" t="s">
        <v>549</v>
      </c>
      <c r="U1477" s="251" t="s">
        <v>549</v>
      </c>
      <c r="V1477" s="251" t="s">
        <v>581</v>
      </c>
      <c r="W1477" s="251" t="s">
        <v>582</v>
      </c>
      <c r="X1477" s="251" t="s">
        <v>551</v>
      </c>
      <c r="Y1477" s="251" t="s">
        <v>552</v>
      </c>
      <c r="Z1477" s="251" t="s">
        <v>564</v>
      </c>
      <c r="AA1477" s="251" t="s">
        <v>565</v>
      </c>
      <c r="AB1477" s="251" t="s">
        <v>613</v>
      </c>
      <c r="AC1477" s="251" t="s">
        <v>614</v>
      </c>
      <c r="AD1477" s="251" t="s">
        <v>616</v>
      </c>
      <c r="AE1477" s="255">
        <v>11400</v>
      </c>
      <c r="AF1477" s="251" t="str">
        <f t="shared" si="73"/>
        <v>5.</v>
      </c>
      <c r="AG1477" s="251" t="str">
        <f t="shared" si="73"/>
        <v>2.</v>
      </c>
      <c r="AH1477" s="251" t="str">
        <f t="shared" si="73"/>
        <v>3.</v>
      </c>
      <c r="AI1477" s="251" t="str">
        <f t="shared" si="73"/>
        <v>2.</v>
      </c>
      <c r="AJ1477" s="251" t="str">
        <f t="shared" si="73"/>
        <v>8.</v>
      </c>
      <c r="AK1477" s="251" t="str">
        <f t="shared" si="73"/>
        <v>1.</v>
      </c>
      <c r="AL1477" s="251" t="str">
        <f t="shared" si="73"/>
        <v>4.</v>
      </c>
      <c r="AM1477" s="251" t="str">
        <f t="shared" si="74"/>
        <v>2.3.2.8.1.4.</v>
      </c>
    </row>
    <row r="1478" spans="1:39">
      <c r="A1478" s="251">
        <v>2022</v>
      </c>
      <c r="B1478" s="251" t="s">
        <v>533</v>
      </c>
      <c r="C1478" s="251" t="s">
        <v>534</v>
      </c>
      <c r="D1478" s="251" t="s">
        <v>535</v>
      </c>
      <c r="E1478" s="251" t="s">
        <v>536</v>
      </c>
      <c r="F1478" s="251" t="s">
        <v>492</v>
      </c>
      <c r="G1478" s="251" t="s">
        <v>797</v>
      </c>
      <c r="H1478" s="251" t="s">
        <v>538</v>
      </c>
      <c r="I1478" s="251" t="s">
        <v>798</v>
      </c>
      <c r="J1478" s="251" t="s">
        <v>540</v>
      </c>
      <c r="K1478" s="251" t="s">
        <v>807</v>
      </c>
      <c r="L1478" s="251" t="s">
        <v>542</v>
      </c>
      <c r="M1478" s="251" t="s">
        <v>808</v>
      </c>
      <c r="N1478" s="251" t="s">
        <v>809</v>
      </c>
      <c r="O1478" s="251" t="s">
        <v>545</v>
      </c>
      <c r="P1478" s="251" t="s">
        <v>810</v>
      </c>
      <c r="Q1478" s="251" t="s">
        <v>803</v>
      </c>
      <c r="R1478" s="251">
        <v>30</v>
      </c>
      <c r="S1478" s="251" t="s">
        <v>548</v>
      </c>
      <c r="T1478" s="251" t="s">
        <v>549</v>
      </c>
      <c r="U1478" s="251" t="s">
        <v>549</v>
      </c>
      <c r="V1478" s="251" t="s">
        <v>581</v>
      </c>
      <c r="W1478" s="251" t="s">
        <v>582</v>
      </c>
      <c r="X1478" s="251" t="s">
        <v>551</v>
      </c>
      <c r="Y1478" s="251" t="s">
        <v>552</v>
      </c>
      <c r="Z1478" s="251" t="s">
        <v>553</v>
      </c>
      <c r="AA1478" s="251" t="s">
        <v>554</v>
      </c>
      <c r="AB1478" s="251" t="s">
        <v>555</v>
      </c>
      <c r="AC1478" s="251" t="s">
        <v>555</v>
      </c>
      <c r="AD1478" s="251" t="s">
        <v>556</v>
      </c>
      <c r="AE1478" s="255">
        <v>1418286</v>
      </c>
      <c r="AF1478" s="251" t="str">
        <f t="shared" si="73"/>
        <v>5.</v>
      </c>
      <c r="AG1478" s="251" t="str">
        <f t="shared" si="73"/>
        <v>2.</v>
      </c>
      <c r="AH1478" s="251" t="str">
        <f t="shared" si="73"/>
        <v>1.</v>
      </c>
      <c r="AI1478" s="251" t="str">
        <f t="shared" si="73"/>
        <v>1.</v>
      </c>
      <c r="AJ1478" s="251" t="str">
        <f t="shared" si="73"/>
        <v>1.</v>
      </c>
      <c r="AK1478" s="251" t="str">
        <f t="shared" si="73"/>
        <v>1.</v>
      </c>
      <c r="AL1478" s="251" t="str">
        <f t="shared" si="73"/>
        <v>4.</v>
      </c>
      <c r="AM1478" s="251" t="str">
        <f t="shared" si="74"/>
        <v>2.1.1.1.1.4.</v>
      </c>
    </row>
    <row r="1479" spans="1:39">
      <c r="A1479" s="251">
        <v>2022</v>
      </c>
      <c r="B1479" s="251" t="s">
        <v>533</v>
      </c>
      <c r="C1479" s="251" t="s">
        <v>534</v>
      </c>
      <c r="D1479" s="251" t="s">
        <v>535</v>
      </c>
      <c r="E1479" s="251" t="s">
        <v>536</v>
      </c>
      <c r="F1479" s="251" t="s">
        <v>492</v>
      </c>
      <c r="G1479" s="251" t="s">
        <v>797</v>
      </c>
      <c r="H1479" s="251" t="s">
        <v>538</v>
      </c>
      <c r="I1479" s="251" t="s">
        <v>798</v>
      </c>
      <c r="J1479" s="251" t="s">
        <v>540</v>
      </c>
      <c r="K1479" s="251" t="s">
        <v>807</v>
      </c>
      <c r="L1479" s="251" t="s">
        <v>542</v>
      </c>
      <c r="M1479" s="251" t="s">
        <v>808</v>
      </c>
      <c r="N1479" s="251" t="s">
        <v>809</v>
      </c>
      <c r="O1479" s="251" t="s">
        <v>545</v>
      </c>
      <c r="P1479" s="251" t="s">
        <v>810</v>
      </c>
      <c r="Q1479" s="251" t="s">
        <v>803</v>
      </c>
      <c r="R1479" s="251">
        <v>30</v>
      </c>
      <c r="S1479" s="251" t="s">
        <v>548</v>
      </c>
      <c r="T1479" s="251" t="s">
        <v>549</v>
      </c>
      <c r="U1479" s="251" t="s">
        <v>549</v>
      </c>
      <c r="V1479" s="251" t="s">
        <v>581</v>
      </c>
      <c r="W1479" s="251" t="s">
        <v>582</v>
      </c>
      <c r="X1479" s="251" t="s">
        <v>551</v>
      </c>
      <c r="Y1479" s="251" t="s">
        <v>552</v>
      </c>
      <c r="Z1479" s="251" t="s">
        <v>553</v>
      </c>
      <c r="AA1479" s="251" t="s">
        <v>554</v>
      </c>
      <c r="AB1479" s="251" t="s">
        <v>555</v>
      </c>
      <c r="AC1479" s="251" t="s">
        <v>555</v>
      </c>
      <c r="AD1479" s="251" t="s">
        <v>811</v>
      </c>
      <c r="AE1479" s="255">
        <v>300000</v>
      </c>
      <c r="AF1479" s="251" t="str">
        <f t="shared" si="73"/>
        <v>5.</v>
      </c>
      <c r="AG1479" s="251" t="str">
        <f t="shared" si="73"/>
        <v>2.</v>
      </c>
      <c r="AH1479" s="251" t="str">
        <f t="shared" si="73"/>
        <v>1.</v>
      </c>
      <c r="AI1479" s="251" t="str">
        <f t="shared" si="73"/>
        <v>1.</v>
      </c>
      <c r="AJ1479" s="251" t="str">
        <f t="shared" si="73"/>
        <v>1.</v>
      </c>
      <c r="AK1479" s="251" t="str">
        <f t="shared" si="73"/>
        <v>1.</v>
      </c>
      <c r="AL1479" s="251" t="str">
        <f t="shared" si="73"/>
        <v>7.</v>
      </c>
      <c r="AM1479" s="251" t="str">
        <f t="shared" si="74"/>
        <v>2.1.1.1.1.7.</v>
      </c>
    </row>
    <row r="1480" spans="1:39">
      <c r="A1480" s="251">
        <v>2022</v>
      </c>
      <c r="B1480" s="251" t="s">
        <v>533</v>
      </c>
      <c r="C1480" s="251" t="s">
        <v>534</v>
      </c>
      <c r="D1480" s="251" t="s">
        <v>535</v>
      </c>
      <c r="E1480" s="251" t="s">
        <v>536</v>
      </c>
      <c r="F1480" s="251" t="s">
        <v>492</v>
      </c>
      <c r="G1480" s="251" t="s">
        <v>797</v>
      </c>
      <c r="H1480" s="251" t="s">
        <v>538</v>
      </c>
      <c r="I1480" s="251" t="s">
        <v>798</v>
      </c>
      <c r="J1480" s="251" t="s">
        <v>540</v>
      </c>
      <c r="K1480" s="251" t="s">
        <v>807</v>
      </c>
      <c r="L1480" s="251" t="s">
        <v>542</v>
      </c>
      <c r="M1480" s="251" t="s">
        <v>808</v>
      </c>
      <c r="N1480" s="251" t="s">
        <v>809</v>
      </c>
      <c r="O1480" s="251" t="s">
        <v>545</v>
      </c>
      <c r="P1480" s="251" t="s">
        <v>810</v>
      </c>
      <c r="Q1480" s="251" t="s">
        <v>803</v>
      </c>
      <c r="R1480" s="251">
        <v>30</v>
      </c>
      <c r="S1480" s="251" t="s">
        <v>548</v>
      </c>
      <c r="T1480" s="251" t="s">
        <v>549</v>
      </c>
      <c r="U1480" s="251" t="s">
        <v>549</v>
      </c>
      <c r="V1480" s="251" t="s">
        <v>581</v>
      </c>
      <c r="W1480" s="251" t="s">
        <v>582</v>
      </c>
      <c r="X1480" s="251" t="s">
        <v>551</v>
      </c>
      <c r="Y1480" s="251" t="s">
        <v>552</v>
      </c>
      <c r="Z1480" s="251" t="s">
        <v>553</v>
      </c>
      <c r="AA1480" s="251" t="s">
        <v>554</v>
      </c>
      <c r="AB1480" s="251" t="s">
        <v>557</v>
      </c>
      <c r="AC1480" s="251" t="s">
        <v>558</v>
      </c>
      <c r="AD1480" s="251" t="s">
        <v>559</v>
      </c>
      <c r="AE1480" s="255">
        <v>236186</v>
      </c>
      <c r="AF1480" s="251" t="str">
        <f t="shared" si="73"/>
        <v>5.</v>
      </c>
      <c r="AG1480" s="251" t="str">
        <f t="shared" si="73"/>
        <v>2.</v>
      </c>
      <c r="AH1480" s="251" t="str">
        <f t="shared" si="73"/>
        <v>1.</v>
      </c>
      <c r="AI1480" s="251" t="str">
        <f t="shared" si="73"/>
        <v>1.</v>
      </c>
      <c r="AJ1480" s="251" t="str">
        <f t="shared" si="73"/>
        <v>9.</v>
      </c>
      <c r="AK1480" s="251" t="str">
        <f t="shared" si="73"/>
        <v>1.</v>
      </c>
      <c r="AL1480" s="251" t="str">
        <f t="shared" si="73"/>
        <v>1.</v>
      </c>
      <c r="AM1480" s="251" t="str">
        <f t="shared" si="74"/>
        <v>2.1.1.9.1.1.</v>
      </c>
    </row>
    <row r="1481" spans="1:39">
      <c r="A1481" s="251">
        <v>2022</v>
      </c>
      <c r="B1481" s="251" t="s">
        <v>533</v>
      </c>
      <c r="C1481" s="251" t="s">
        <v>534</v>
      </c>
      <c r="D1481" s="251" t="s">
        <v>535</v>
      </c>
      <c r="E1481" s="251" t="s">
        <v>536</v>
      </c>
      <c r="F1481" s="251" t="s">
        <v>492</v>
      </c>
      <c r="G1481" s="251" t="s">
        <v>797</v>
      </c>
      <c r="H1481" s="251" t="s">
        <v>538</v>
      </c>
      <c r="I1481" s="251" t="s">
        <v>798</v>
      </c>
      <c r="J1481" s="251" t="s">
        <v>540</v>
      </c>
      <c r="K1481" s="251" t="s">
        <v>807</v>
      </c>
      <c r="L1481" s="251" t="s">
        <v>542</v>
      </c>
      <c r="M1481" s="251" t="s">
        <v>808</v>
      </c>
      <c r="N1481" s="251" t="s">
        <v>809</v>
      </c>
      <c r="O1481" s="251" t="s">
        <v>545</v>
      </c>
      <c r="P1481" s="251" t="s">
        <v>810</v>
      </c>
      <c r="Q1481" s="251" t="s">
        <v>803</v>
      </c>
      <c r="R1481" s="251">
        <v>30</v>
      </c>
      <c r="S1481" s="251" t="s">
        <v>548</v>
      </c>
      <c r="T1481" s="251" t="s">
        <v>549</v>
      </c>
      <c r="U1481" s="251" t="s">
        <v>549</v>
      </c>
      <c r="V1481" s="251" t="s">
        <v>581</v>
      </c>
      <c r="W1481" s="251" t="s">
        <v>582</v>
      </c>
      <c r="X1481" s="251" t="s">
        <v>551</v>
      </c>
      <c r="Y1481" s="251" t="s">
        <v>552</v>
      </c>
      <c r="Z1481" s="251" t="s">
        <v>553</v>
      </c>
      <c r="AA1481" s="251" t="s">
        <v>554</v>
      </c>
      <c r="AB1481" s="251" t="s">
        <v>557</v>
      </c>
      <c r="AC1481" s="251" t="s">
        <v>558</v>
      </c>
      <c r="AD1481" s="251" t="s">
        <v>812</v>
      </c>
      <c r="AE1481" s="255">
        <v>50000</v>
      </c>
      <c r="AF1481" s="251" t="str">
        <f t="shared" si="73"/>
        <v>5.</v>
      </c>
      <c r="AG1481" s="251" t="str">
        <f t="shared" si="73"/>
        <v>2.</v>
      </c>
      <c r="AH1481" s="251" t="str">
        <f t="shared" si="73"/>
        <v>1.</v>
      </c>
      <c r="AI1481" s="251" t="str">
        <f t="shared" si="73"/>
        <v>1.</v>
      </c>
      <c r="AJ1481" s="251" t="str">
        <f t="shared" si="73"/>
        <v>9.</v>
      </c>
      <c r="AK1481" s="251" t="str">
        <f t="shared" si="73"/>
        <v>1.</v>
      </c>
      <c r="AL1481" s="251" t="str">
        <f t="shared" si="73"/>
        <v>2.</v>
      </c>
      <c r="AM1481" s="251" t="str">
        <f t="shared" si="74"/>
        <v>2.1.1.9.1.2.</v>
      </c>
    </row>
    <row r="1482" spans="1:39">
      <c r="A1482" s="251">
        <v>2022</v>
      </c>
      <c r="B1482" s="251" t="s">
        <v>533</v>
      </c>
      <c r="C1482" s="251" t="s">
        <v>534</v>
      </c>
      <c r="D1482" s="251" t="s">
        <v>535</v>
      </c>
      <c r="E1482" s="251" t="s">
        <v>536</v>
      </c>
      <c r="F1482" s="251" t="s">
        <v>492</v>
      </c>
      <c r="G1482" s="251" t="s">
        <v>797</v>
      </c>
      <c r="H1482" s="251" t="s">
        <v>538</v>
      </c>
      <c r="I1482" s="251" t="s">
        <v>798</v>
      </c>
      <c r="J1482" s="251" t="s">
        <v>540</v>
      </c>
      <c r="K1482" s="251" t="s">
        <v>807</v>
      </c>
      <c r="L1482" s="251" t="s">
        <v>542</v>
      </c>
      <c r="M1482" s="251" t="s">
        <v>808</v>
      </c>
      <c r="N1482" s="251" t="s">
        <v>809</v>
      </c>
      <c r="O1482" s="251" t="s">
        <v>545</v>
      </c>
      <c r="P1482" s="251" t="s">
        <v>810</v>
      </c>
      <c r="Q1482" s="251" t="s">
        <v>803</v>
      </c>
      <c r="R1482" s="251">
        <v>30</v>
      </c>
      <c r="S1482" s="251" t="s">
        <v>548</v>
      </c>
      <c r="T1482" s="251" t="s">
        <v>549</v>
      </c>
      <c r="U1482" s="251" t="s">
        <v>549</v>
      </c>
      <c r="V1482" s="251" t="s">
        <v>581</v>
      </c>
      <c r="W1482" s="251" t="s">
        <v>582</v>
      </c>
      <c r="X1482" s="251" t="s">
        <v>551</v>
      </c>
      <c r="Y1482" s="251" t="s">
        <v>552</v>
      </c>
      <c r="Z1482" s="251" t="s">
        <v>553</v>
      </c>
      <c r="AA1482" s="251" t="s">
        <v>554</v>
      </c>
      <c r="AB1482" s="251" t="s">
        <v>557</v>
      </c>
      <c r="AC1482" s="251" t="s">
        <v>558</v>
      </c>
      <c r="AD1482" s="251" t="s">
        <v>560</v>
      </c>
      <c r="AE1482" s="255">
        <v>4530</v>
      </c>
      <c r="AF1482" s="251" t="str">
        <f t="shared" si="73"/>
        <v>5.</v>
      </c>
      <c r="AG1482" s="251" t="str">
        <f t="shared" si="73"/>
        <v>2.</v>
      </c>
      <c r="AH1482" s="251" t="str">
        <f t="shared" si="73"/>
        <v>1.</v>
      </c>
      <c r="AI1482" s="251" t="str">
        <f t="shared" si="73"/>
        <v>1.</v>
      </c>
      <c r="AJ1482" s="251" t="str">
        <f t="shared" si="73"/>
        <v>9.</v>
      </c>
      <c r="AK1482" s="251" t="str">
        <f t="shared" si="73"/>
        <v>1.</v>
      </c>
      <c r="AL1482" s="251" t="str">
        <f t="shared" si="73"/>
        <v>3.</v>
      </c>
      <c r="AM1482" s="251" t="str">
        <f t="shared" si="74"/>
        <v>2.1.1.9.1.3.</v>
      </c>
    </row>
    <row r="1483" spans="1:39">
      <c r="A1483" s="251">
        <v>2022</v>
      </c>
      <c r="B1483" s="251" t="s">
        <v>533</v>
      </c>
      <c r="C1483" s="251" t="s">
        <v>534</v>
      </c>
      <c r="D1483" s="251" t="s">
        <v>535</v>
      </c>
      <c r="E1483" s="251" t="s">
        <v>536</v>
      </c>
      <c r="F1483" s="251" t="s">
        <v>492</v>
      </c>
      <c r="G1483" s="251" t="s">
        <v>797</v>
      </c>
      <c r="H1483" s="251" t="s">
        <v>538</v>
      </c>
      <c r="I1483" s="251" t="s">
        <v>798</v>
      </c>
      <c r="J1483" s="251" t="s">
        <v>540</v>
      </c>
      <c r="K1483" s="251" t="s">
        <v>807</v>
      </c>
      <c r="L1483" s="251" t="s">
        <v>542</v>
      </c>
      <c r="M1483" s="251" t="s">
        <v>808</v>
      </c>
      <c r="N1483" s="251" t="s">
        <v>809</v>
      </c>
      <c r="O1483" s="251" t="s">
        <v>545</v>
      </c>
      <c r="P1483" s="251" t="s">
        <v>810</v>
      </c>
      <c r="Q1483" s="251" t="s">
        <v>803</v>
      </c>
      <c r="R1483" s="251">
        <v>30</v>
      </c>
      <c r="S1483" s="251" t="s">
        <v>548</v>
      </c>
      <c r="T1483" s="251" t="s">
        <v>549</v>
      </c>
      <c r="U1483" s="251" t="s">
        <v>549</v>
      </c>
      <c r="V1483" s="251" t="s">
        <v>581</v>
      </c>
      <c r="W1483" s="251" t="s">
        <v>582</v>
      </c>
      <c r="X1483" s="251" t="s">
        <v>551</v>
      </c>
      <c r="Y1483" s="251" t="s">
        <v>552</v>
      </c>
      <c r="Z1483" s="251" t="s">
        <v>553</v>
      </c>
      <c r="AA1483" s="251" t="s">
        <v>554</v>
      </c>
      <c r="AB1483" s="251" t="s">
        <v>557</v>
      </c>
      <c r="AC1483" s="251" t="s">
        <v>583</v>
      </c>
      <c r="AD1483" s="251" t="s">
        <v>584</v>
      </c>
      <c r="AE1483" s="255">
        <v>162775</v>
      </c>
      <c r="AF1483" s="251" t="str">
        <f t="shared" si="73"/>
        <v>5.</v>
      </c>
      <c r="AG1483" s="251" t="str">
        <f t="shared" si="73"/>
        <v>2.</v>
      </c>
      <c r="AH1483" s="251" t="str">
        <f t="shared" si="73"/>
        <v>1.</v>
      </c>
      <c r="AI1483" s="251" t="str">
        <f t="shared" si="73"/>
        <v>1.</v>
      </c>
      <c r="AJ1483" s="251" t="str">
        <f t="shared" si="73"/>
        <v>9.</v>
      </c>
      <c r="AK1483" s="251" t="str">
        <f t="shared" si="73"/>
        <v>2.</v>
      </c>
      <c r="AL1483" s="251" t="str">
        <f t="shared" si="73"/>
        <v>1.</v>
      </c>
      <c r="AM1483" s="251" t="str">
        <f t="shared" si="74"/>
        <v>2.1.1.9.2.1.</v>
      </c>
    </row>
    <row r="1484" spans="1:39">
      <c r="A1484" s="251">
        <v>2022</v>
      </c>
      <c r="B1484" s="251" t="s">
        <v>533</v>
      </c>
      <c r="C1484" s="251" t="s">
        <v>534</v>
      </c>
      <c r="D1484" s="251" t="s">
        <v>535</v>
      </c>
      <c r="E1484" s="251" t="s">
        <v>536</v>
      </c>
      <c r="F1484" s="251" t="s">
        <v>492</v>
      </c>
      <c r="G1484" s="251" t="s">
        <v>797</v>
      </c>
      <c r="H1484" s="251" t="s">
        <v>538</v>
      </c>
      <c r="I1484" s="251" t="s">
        <v>798</v>
      </c>
      <c r="J1484" s="251" t="s">
        <v>540</v>
      </c>
      <c r="K1484" s="251" t="s">
        <v>807</v>
      </c>
      <c r="L1484" s="251" t="s">
        <v>542</v>
      </c>
      <c r="M1484" s="251" t="s">
        <v>808</v>
      </c>
      <c r="N1484" s="251" t="s">
        <v>809</v>
      </c>
      <c r="O1484" s="251" t="s">
        <v>545</v>
      </c>
      <c r="P1484" s="251" t="s">
        <v>810</v>
      </c>
      <c r="Q1484" s="251" t="s">
        <v>803</v>
      </c>
      <c r="R1484" s="251">
        <v>30</v>
      </c>
      <c r="S1484" s="251" t="s">
        <v>548</v>
      </c>
      <c r="T1484" s="251" t="s">
        <v>549</v>
      </c>
      <c r="U1484" s="251" t="s">
        <v>549</v>
      </c>
      <c r="V1484" s="251" t="s">
        <v>581</v>
      </c>
      <c r="W1484" s="251" t="s">
        <v>582</v>
      </c>
      <c r="X1484" s="251" t="s">
        <v>551</v>
      </c>
      <c r="Y1484" s="251" t="s">
        <v>552</v>
      </c>
      <c r="Z1484" s="251" t="s">
        <v>553</v>
      </c>
      <c r="AA1484" s="251" t="s">
        <v>554</v>
      </c>
      <c r="AB1484" s="251" t="s">
        <v>557</v>
      </c>
      <c r="AC1484" s="251" t="s">
        <v>585</v>
      </c>
      <c r="AD1484" s="251" t="s">
        <v>586</v>
      </c>
      <c r="AE1484" s="255">
        <v>21257</v>
      </c>
      <c r="AF1484" s="251" t="str">
        <f t="shared" si="73"/>
        <v>5.</v>
      </c>
      <c r="AG1484" s="251" t="str">
        <f t="shared" si="73"/>
        <v>2.</v>
      </c>
      <c r="AH1484" s="251" t="str">
        <f t="shared" si="73"/>
        <v>1.</v>
      </c>
      <c r="AI1484" s="251" t="str">
        <f t="shared" si="73"/>
        <v>1.</v>
      </c>
      <c r="AJ1484" s="251" t="str">
        <f t="shared" si="73"/>
        <v>9.</v>
      </c>
      <c r="AK1484" s="251" t="str">
        <f t="shared" si="73"/>
        <v>3.</v>
      </c>
      <c r="AL1484" s="251" t="str">
        <f t="shared" si="73"/>
        <v>99</v>
      </c>
      <c r="AM1484" s="251" t="str">
        <f t="shared" si="74"/>
        <v>2.1.1.9.3.99</v>
      </c>
    </row>
    <row r="1485" spans="1:39">
      <c r="A1485" s="251">
        <v>2022</v>
      </c>
      <c r="B1485" s="251" t="s">
        <v>533</v>
      </c>
      <c r="C1485" s="251" t="s">
        <v>534</v>
      </c>
      <c r="D1485" s="251" t="s">
        <v>535</v>
      </c>
      <c r="E1485" s="251" t="s">
        <v>536</v>
      </c>
      <c r="F1485" s="251" t="s">
        <v>492</v>
      </c>
      <c r="G1485" s="251" t="s">
        <v>797</v>
      </c>
      <c r="H1485" s="251" t="s">
        <v>538</v>
      </c>
      <c r="I1485" s="251" t="s">
        <v>798</v>
      </c>
      <c r="J1485" s="251" t="s">
        <v>540</v>
      </c>
      <c r="K1485" s="251" t="s">
        <v>807</v>
      </c>
      <c r="L1485" s="251" t="s">
        <v>542</v>
      </c>
      <c r="M1485" s="251" t="s">
        <v>808</v>
      </c>
      <c r="N1485" s="251" t="s">
        <v>809</v>
      </c>
      <c r="O1485" s="251" t="s">
        <v>545</v>
      </c>
      <c r="P1485" s="251" t="s">
        <v>810</v>
      </c>
      <c r="Q1485" s="251" t="s">
        <v>803</v>
      </c>
      <c r="R1485" s="251">
        <v>30</v>
      </c>
      <c r="S1485" s="251" t="s">
        <v>548</v>
      </c>
      <c r="T1485" s="251" t="s">
        <v>549</v>
      </c>
      <c r="U1485" s="251" t="s">
        <v>549</v>
      </c>
      <c r="V1485" s="251" t="s">
        <v>581</v>
      </c>
      <c r="W1485" s="251" t="s">
        <v>582</v>
      </c>
      <c r="X1485" s="251" t="s">
        <v>551</v>
      </c>
      <c r="Y1485" s="251" t="s">
        <v>552</v>
      </c>
      <c r="Z1485" s="251" t="s">
        <v>553</v>
      </c>
      <c r="AA1485" s="251" t="s">
        <v>561</v>
      </c>
      <c r="AB1485" s="251" t="s">
        <v>562</v>
      </c>
      <c r="AC1485" s="251" t="s">
        <v>562</v>
      </c>
      <c r="AD1485" s="251" t="s">
        <v>563</v>
      </c>
      <c r="AE1485" s="255">
        <v>154540</v>
      </c>
      <c r="AF1485" s="251" t="str">
        <f t="shared" si="73"/>
        <v>5.</v>
      </c>
      <c r="AG1485" s="251" t="str">
        <f t="shared" si="73"/>
        <v>2.</v>
      </c>
      <c r="AH1485" s="251" t="str">
        <f t="shared" si="73"/>
        <v>1.</v>
      </c>
      <c r="AI1485" s="251" t="str">
        <f t="shared" si="73"/>
        <v>3.</v>
      </c>
      <c r="AJ1485" s="251" t="str">
        <f t="shared" si="73"/>
        <v>1.</v>
      </c>
      <c r="AK1485" s="251" t="str">
        <f t="shared" si="73"/>
        <v>1.</v>
      </c>
      <c r="AL1485" s="251" t="str">
        <f t="shared" si="73"/>
        <v>5.</v>
      </c>
      <c r="AM1485" s="251" t="str">
        <f t="shared" si="74"/>
        <v>2.1.3.1.1.5.</v>
      </c>
    </row>
    <row r="1486" spans="1:39">
      <c r="A1486" s="251">
        <v>2022</v>
      </c>
      <c r="B1486" s="251" t="s">
        <v>533</v>
      </c>
      <c r="C1486" s="251" t="s">
        <v>534</v>
      </c>
      <c r="D1486" s="251" t="s">
        <v>535</v>
      </c>
      <c r="E1486" s="251" t="s">
        <v>536</v>
      </c>
      <c r="F1486" s="251" t="s">
        <v>492</v>
      </c>
      <c r="G1486" s="251" t="s">
        <v>797</v>
      </c>
      <c r="H1486" s="251" t="s">
        <v>538</v>
      </c>
      <c r="I1486" s="251" t="s">
        <v>798</v>
      </c>
      <c r="J1486" s="251" t="s">
        <v>540</v>
      </c>
      <c r="K1486" s="251" t="s">
        <v>807</v>
      </c>
      <c r="L1486" s="251" t="s">
        <v>542</v>
      </c>
      <c r="M1486" s="251" t="s">
        <v>808</v>
      </c>
      <c r="N1486" s="251" t="s">
        <v>809</v>
      </c>
      <c r="O1486" s="251" t="s">
        <v>545</v>
      </c>
      <c r="P1486" s="251" t="s">
        <v>810</v>
      </c>
      <c r="Q1486" s="251" t="s">
        <v>803</v>
      </c>
      <c r="R1486" s="251">
        <v>30</v>
      </c>
      <c r="S1486" s="251" t="s">
        <v>548</v>
      </c>
      <c r="T1486" s="251" t="s">
        <v>549</v>
      </c>
      <c r="U1486" s="251" t="s">
        <v>549</v>
      </c>
      <c r="V1486" s="251" t="s">
        <v>581</v>
      </c>
      <c r="W1486" s="251" t="s">
        <v>582</v>
      </c>
      <c r="X1486" s="251" t="s">
        <v>551</v>
      </c>
      <c r="Y1486" s="251" t="s">
        <v>552</v>
      </c>
      <c r="Z1486" s="251" t="s">
        <v>564</v>
      </c>
      <c r="AA1486" s="251" t="s">
        <v>587</v>
      </c>
      <c r="AB1486" s="251" t="s">
        <v>633</v>
      </c>
      <c r="AC1486" s="251" t="s">
        <v>633</v>
      </c>
      <c r="AD1486" s="251" t="s">
        <v>634</v>
      </c>
      <c r="AE1486" s="255">
        <v>2128</v>
      </c>
      <c r="AF1486" s="251" t="str">
        <f t="shared" si="73"/>
        <v>5.</v>
      </c>
      <c r="AG1486" s="251" t="str">
        <f t="shared" si="73"/>
        <v>2.</v>
      </c>
      <c r="AH1486" s="251" t="str">
        <f t="shared" si="73"/>
        <v>3.</v>
      </c>
      <c r="AI1486" s="251" t="str">
        <f t="shared" si="73"/>
        <v>1.</v>
      </c>
      <c r="AJ1486" s="251" t="str">
        <f t="shared" si="73"/>
        <v>1.</v>
      </c>
      <c r="AK1486" s="251" t="str">
        <f t="shared" si="73"/>
        <v>1.</v>
      </c>
      <c r="AL1486" s="251" t="str">
        <f t="shared" si="73"/>
        <v>1.</v>
      </c>
      <c r="AM1486" s="251" t="str">
        <f t="shared" si="74"/>
        <v>2.3.1.1.1.1.</v>
      </c>
    </row>
    <row r="1487" spans="1:39">
      <c r="A1487" s="251">
        <v>2022</v>
      </c>
      <c r="B1487" s="251" t="s">
        <v>533</v>
      </c>
      <c r="C1487" s="251" t="s">
        <v>534</v>
      </c>
      <c r="D1487" s="251" t="s">
        <v>535</v>
      </c>
      <c r="E1487" s="251" t="s">
        <v>536</v>
      </c>
      <c r="F1487" s="251" t="s">
        <v>492</v>
      </c>
      <c r="G1487" s="251" t="s">
        <v>797</v>
      </c>
      <c r="H1487" s="251" t="s">
        <v>538</v>
      </c>
      <c r="I1487" s="251" t="s">
        <v>798</v>
      </c>
      <c r="J1487" s="251" t="s">
        <v>540</v>
      </c>
      <c r="K1487" s="251" t="s">
        <v>807</v>
      </c>
      <c r="L1487" s="251" t="s">
        <v>542</v>
      </c>
      <c r="M1487" s="251" t="s">
        <v>808</v>
      </c>
      <c r="N1487" s="251" t="s">
        <v>809</v>
      </c>
      <c r="O1487" s="251" t="s">
        <v>545</v>
      </c>
      <c r="P1487" s="251" t="s">
        <v>810</v>
      </c>
      <c r="Q1487" s="251" t="s">
        <v>803</v>
      </c>
      <c r="R1487" s="251">
        <v>30</v>
      </c>
      <c r="S1487" s="251" t="s">
        <v>548</v>
      </c>
      <c r="T1487" s="251" t="s">
        <v>549</v>
      </c>
      <c r="U1487" s="251" t="s">
        <v>549</v>
      </c>
      <c r="V1487" s="251" t="s">
        <v>581</v>
      </c>
      <c r="W1487" s="251" t="s">
        <v>582</v>
      </c>
      <c r="X1487" s="251" t="s">
        <v>551</v>
      </c>
      <c r="Y1487" s="251" t="s">
        <v>552</v>
      </c>
      <c r="Z1487" s="251" t="s">
        <v>564</v>
      </c>
      <c r="AA1487" s="251" t="s">
        <v>587</v>
      </c>
      <c r="AB1487" s="251" t="s">
        <v>588</v>
      </c>
      <c r="AC1487" s="251" t="s">
        <v>589</v>
      </c>
      <c r="AD1487" s="251" t="s">
        <v>590</v>
      </c>
      <c r="AE1487" s="255">
        <v>20900</v>
      </c>
      <c r="AF1487" s="251" t="str">
        <f t="shared" si="73"/>
        <v>5.</v>
      </c>
      <c r="AG1487" s="251" t="str">
        <f t="shared" si="73"/>
        <v>2.</v>
      </c>
      <c r="AH1487" s="251" t="str">
        <f t="shared" si="73"/>
        <v>3.</v>
      </c>
      <c r="AI1487" s="251" t="str">
        <f t="shared" si="73"/>
        <v>1.</v>
      </c>
      <c r="AJ1487" s="251" t="str">
        <f t="shared" si="73"/>
        <v>3.</v>
      </c>
      <c r="AK1487" s="251" t="str">
        <f t="shared" si="73"/>
        <v>1.</v>
      </c>
      <c r="AL1487" s="251" t="str">
        <f t="shared" si="73"/>
        <v>1.</v>
      </c>
      <c r="AM1487" s="251" t="str">
        <f t="shared" si="74"/>
        <v>2.3.1.3.1.1.</v>
      </c>
    </row>
    <row r="1488" spans="1:39">
      <c r="A1488" s="251">
        <v>2022</v>
      </c>
      <c r="B1488" s="251" t="s">
        <v>533</v>
      </c>
      <c r="C1488" s="251" t="s">
        <v>534</v>
      </c>
      <c r="D1488" s="251" t="s">
        <v>535</v>
      </c>
      <c r="E1488" s="251" t="s">
        <v>536</v>
      </c>
      <c r="F1488" s="251" t="s">
        <v>492</v>
      </c>
      <c r="G1488" s="251" t="s">
        <v>797</v>
      </c>
      <c r="H1488" s="251" t="s">
        <v>538</v>
      </c>
      <c r="I1488" s="251" t="s">
        <v>798</v>
      </c>
      <c r="J1488" s="251" t="s">
        <v>540</v>
      </c>
      <c r="K1488" s="251" t="s">
        <v>807</v>
      </c>
      <c r="L1488" s="251" t="s">
        <v>542</v>
      </c>
      <c r="M1488" s="251" t="s">
        <v>808</v>
      </c>
      <c r="N1488" s="251" t="s">
        <v>809</v>
      </c>
      <c r="O1488" s="251" t="s">
        <v>545</v>
      </c>
      <c r="P1488" s="251" t="s">
        <v>810</v>
      </c>
      <c r="Q1488" s="251" t="s">
        <v>803</v>
      </c>
      <c r="R1488" s="251">
        <v>30</v>
      </c>
      <c r="S1488" s="251" t="s">
        <v>548</v>
      </c>
      <c r="T1488" s="251" t="s">
        <v>549</v>
      </c>
      <c r="U1488" s="251" t="s">
        <v>549</v>
      </c>
      <c r="V1488" s="251" t="s">
        <v>581</v>
      </c>
      <c r="W1488" s="251" t="s">
        <v>582</v>
      </c>
      <c r="X1488" s="251" t="s">
        <v>551</v>
      </c>
      <c r="Y1488" s="251" t="s">
        <v>552</v>
      </c>
      <c r="Z1488" s="251" t="s">
        <v>564</v>
      </c>
      <c r="AA1488" s="251" t="s">
        <v>565</v>
      </c>
      <c r="AB1488" s="251" t="s">
        <v>594</v>
      </c>
      <c r="AC1488" s="251" t="s">
        <v>813</v>
      </c>
      <c r="AD1488" s="251" t="s">
        <v>642</v>
      </c>
      <c r="AE1488" s="255">
        <v>36400</v>
      </c>
      <c r="AF1488" s="251" t="str">
        <f t="shared" si="73"/>
        <v>5.</v>
      </c>
      <c r="AG1488" s="251" t="str">
        <f t="shared" si="73"/>
        <v>2.</v>
      </c>
      <c r="AH1488" s="251" t="str">
        <f t="shared" si="73"/>
        <v>3.</v>
      </c>
      <c r="AI1488" s="251" t="str">
        <f t="shared" si="73"/>
        <v>2.</v>
      </c>
      <c r="AJ1488" s="251" t="str">
        <f t="shared" si="73"/>
        <v>1.</v>
      </c>
      <c r="AK1488" s="251" t="str">
        <f t="shared" si="73"/>
        <v>1.</v>
      </c>
      <c r="AL1488" s="251" t="str">
        <f t="shared" si="73"/>
        <v>1.</v>
      </c>
      <c r="AM1488" s="251" t="str">
        <f t="shared" si="74"/>
        <v>2.3.2.1.1.1.</v>
      </c>
    </row>
    <row r="1489" spans="1:39">
      <c r="A1489" s="251">
        <v>2022</v>
      </c>
      <c r="B1489" s="251" t="s">
        <v>533</v>
      </c>
      <c r="C1489" s="251" t="s">
        <v>534</v>
      </c>
      <c r="D1489" s="251" t="s">
        <v>535</v>
      </c>
      <c r="E1489" s="251" t="s">
        <v>536</v>
      </c>
      <c r="F1489" s="251" t="s">
        <v>492</v>
      </c>
      <c r="G1489" s="251" t="s">
        <v>797</v>
      </c>
      <c r="H1489" s="251" t="s">
        <v>538</v>
      </c>
      <c r="I1489" s="251" t="s">
        <v>798</v>
      </c>
      <c r="J1489" s="251" t="s">
        <v>540</v>
      </c>
      <c r="K1489" s="251" t="s">
        <v>807</v>
      </c>
      <c r="L1489" s="251" t="s">
        <v>542</v>
      </c>
      <c r="M1489" s="251" t="s">
        <v>808</v>
      </c>
      <c r="N1489" s="251" t="s">
        <v>809</v>
      </c>
      <c r="O1489" s="251" t="s">
        <v>545</v>
      </c>
      <c r="P1489" s="251" t="s">
        <v>810</v>
      </c>
      <c r="Q1489" s="251" t="s">
        <v>803</v>
      </c>
      <c r="R1489" s="251">
        <v>30</v>
      </c>
      <c r="S1489" s="251" t="s">
        <v>548</v>
      </c>
      <c r="T1489" s="251" t="s">
        <v>549</v>
      </c>
      <c r="U1489" s="251" t="s">
        <v>549</v>
      </c>
      <c r="V1489" s="251" t="s">
        <v>581</v>
      </c>
      <c r="W1489" s="251" t="s">
        <v>582</v>
      </c>
      <c r="X1489" s="251" t="s">
        <v>551</v>
      </c>
      <c r="Y1489" s="251" t="s">
        <v>552</v>
      </c>
      <c r="Z1489" s="251" t="s">
        <v>564</v>
      </c>
      <c r="AA1489" s="251" t="s">
        <v>565</v>
      </c>
      <c r="AB1489" s="251" t="s">
        <v>594</v>
      </c>
      <c r="AC1489" s="251" t="s">
        <v>595</v>
      </c>
      <c r="AD1489" s="251" t="s">
        <v>596</v>
      </c>
      <c r="AE1489" s="255">
        <v>11000</v>
      </c>
      <c r="AF1489" s="251" t="str">
        <f t="shared" si="73"/>
        <v>5.</v>
      </c>
      <c r="AG1489" s="251" t="str">
        <f t="shared" si="73"/>
        <v>2.</v>
      </c>
      <c r="AH1489" s="251" t="str">
        <f t="shared" si="73"/>
        <v>3.</v>
      </c>
      <c r="AI1489" s="251" t="str">
        <f t="shared" si="73"/>
        <v>2.</v>
      </c>
      <c r="AJ1489" s="251" t="str">
        <f t="shared" si="73"/>
        <v>1.</v>
      </c>
      <c r="AK1489" s="251" t="str">
        <f t="shared" si="73"/>
        <v>2.</v>
      </c>
      <c r="AL1489" s="251" t="str">
        <f t="shared" si="73"/>
        <v>99</v>
      </c>
      <c r="AM1489" s="251" t="str">
        <f t="shared" si="74"/>
        <v>2.3.2.1.2.99</v>
      </c>
    </row>
    <row r="1490" spans="1:39">
      <c r="A1490" s="251">
        <v>2022</v>
      </c>
      <c r="B1490" s="251" t="s">
        <v>533</v>
      </c>
      <c r="C1490" s="251" t="s">
        <v>534</v>
      </c>
      <c r="D1490" s="251" t="s">
        <v>535</v>
      </c>
      <c r="E1490" s="251" t="s">
        <v>536</v>
      </c>
      <c r="F1490" s="251" t="s">
        <v>492</v>
      </c>
      <c r="G1490" s="251" t="s">
        <v>797</v>
      </c>
      <c r="H1490" s="251" t="s">
        <v>538</v>
      </c>
      <c r="I1490" s="251" t="s">
        <v>798</v>
      </c>
      <c r="J1490" s="251" t="s">
        <v>540</v>
      </c>
      <c r="K1490" s="251" t="s">
        <v>807</v>
      </c>
      <c r="L1490" s="251" t="s">
        <v>542</v>
      </c>
      <c r="M1490" s="251" t="s">
        <v>808</v>
      </c>
      <c r="N1490" s="251" t="s">
        <v>809</v>
      </c>
      <c r="O1490" s="251" t="s">
        <v>545</v>
      </c>
      <c r="P1490" s="251" t="s">
        <v>810</v>
      </c>
      <c r="Q1490" s="251" t="s">
        <v>803</v>
      </c>
      <c r="R1490" s="251">
        <v>30</v>
      </c>
      <c r="S1490" s="251" t="s">
        <v>548</v>
      </c>
      <c r="T1490" s="251" t="s">
        <v>549</v>
      </c>
      <c r="U1490" s="251" t="s">
        <v>549</v>
      </c>
      <c r="V1490" s="251" t="s">
        <v>581</v>
      </c>
      <c r="W1490" s="251" t="s">
        <v>582</v>
      </c>
      <c r="X1490" s="251" t="s">
        <v>551</v>
      </c>
      <c r="Y1490" s="251" t="s">
        <v>552</v>
      </c>
      <c r="Z1490" s="251" t="s">
        <v>564</v>
      </c>
      <c r="AA1490" s="251" t="s">
        <v>565</v>
      </c>
      <c r="AB1490" s="251" t="s">
        <v>566</v>
      </c>
      <c r="AC1490" s="251" t="s">
        <v>597</v>
      </c>
      <c r="AD1490" s="251" t="s">
        <v>598</v>
      </c>
      <c r="AE1490" s="255">
        <v>53045</v>
      </c>
      <c r="AF1490" s="251" t="str">
        <f t="shared" si="73"/>
        <v>5.</v>
      </c>
      <c r="AG1490" s="251" t="str">
        <f t="shared" si="73"/>
        <v>2.</v>
      </c>
      <c r="AH1490" s="251" t="str">
        <f t="shared" si="73"/>
        <v>3.</v>
      </c>
      <c r="AI1490" s="251" t="str">
        <f t="shared" si="73"/>
        <v>2.</v>
      </c>
      <c r="AJ1490" s="251" t="str">
        <f t="shared" si="73"/>
        <v>2.</v>
      </c>
      <c r="AK1490" s="251" t="str">
        <f t="shared" si="73"/>
        <v>1.</v>
      </c>
      <c r="AL1490" s="251" t="str">
        <f t="shared" si="73"/>
        <v>1.</v>
      </c>
      <c r="AM1490" s="251" t="str">
        <f t="shared" si="74"/>
        <v>2.3.2.2.1.1.</v>
      </c>
    </row>
    <row r="1491" spans="1:39">
      <c r="A1491" s="251">
        <v>2022</v>
      </c>
      <c r="B1491" s="251" t="s">
        <v>533</v>
      </c>
      <c r="C1491" s="251" t="s">
        <v>534</v>
      </c>
      <c r="D1491" s="251" t="s">
        <v>535</v>
      </c>
      <c r="E1491" s="251" t="s">
        <v>536</v>
      </c>
      <c r="F1491" s="251" t="s">
        <v>492</v>
      </c>
      <c r="G1491" s="251" t="s">
        <v>797</v>
      </c>
      <c r="H1491" s="251" t="s">
        <v>538</v>
      </c>
      <c r="I1491" s="251" t="s">
        <v>798</v>
      </c>
      <c r="J1491" s="251" t="s">
        <v>540</v>
      </c>
      <c r="K1491" s="251" t="s">
        <v>807</v>
      </c>
      <c r="L1491" s="251" t="s">
        <v>542</v>
      </c>
      <c r="M1491" s="251" t="s">
        <v>808</v>
      </c>
      <c r="N1491" s="251" t="s">
        <v>809</v>
      </c>
      <c r="O1491" s="251" t="s">
        <v>545</v>
      </c>
      <c r="P1491" s="251" t="s">
        <v>810</v>
      </c>
      <c r="Q1491" s="251" t="s">
        <v>803</v>
      </c>
      <c r="R1491" s="251">
        <v>30</v>
      </c>
      <c r="S1491" s="251" t="s">
        <v>548</v>
      </c>
      <c r="T1491" s="251" t="s">
        <v>549</v>
      </c>
      <c r="U1491" s="251" t="s">
        <v>549</v>
      </c>
      <c r="V1491" s="251" t="s">
        <v>581</v>
      </c>
      <c r="W1491" s="251" t="s">
        <v>582</v>
      </c>
      <c r="X1491" s="251" t="s">
        <v>551</v>
      </c>
      <c r="Y1491" s="251" t="s">
        <v>552</v>
      </c>
      <c r="Z1491" s="251" t="s">
        <v>564</v>
      </c>
      <c r="AA1491" s="251" t="s">
        <v>565</v>
      </c>
      <c r="AB1491" s="251" t="s">
        <v>566</v>
      </c>
      <c r="AC1491" s="251" t="s">
        <v>600</v>
      </c>
      <c r="AD1491" s="251" t="s">
        <v>601</v>
      </c>
      <c r="AE1491" s="255">
        <v>115228</v>
      </c>
      <c r="AF1491" s="251" t="str">
        <f t="shared" si="73"/>
        <v>5.</v>
      </c>
      <c r="AG1491" s="251" t="str">
        <f t="shared" si="73"/>
        <v>2.</v>
      </c>
      <c r="AH1491" s="251" t="str">
        <f t="shared" si="73"/>
        <v>3.</v>
      </c>
      <c r="AI1491" s="251" t="str">
        <f t="shared" si="73"/>
        <v>2.</v>
      </c>
      <c r="AJ1491" s="251" t="str">
        <f t="shared" si="73"/>
        <v>2.</v>
      </c>
      <c r="AK1491" s="251" t="str">
        <f t="shared" si="73"/>
        <v>2.</v>
      </c>
      <c r="AL1491" s="251" t="str">
        <f t="shared" si="73"/>
        <v>1.</v>
      </c>
      <c r="AM1491" s="251" t="str">
        <f t="shared" si="74"/>
        <v>2.3.2.2.2.1.</v>
      </c>
    </row>
    <row r="1492" spans="1:39">
      <c r="A1492" s="251">
        <v>2022</v>
      </c>
      <c r="B1492" s="251" t="s">
        <v>533</v>
      </c>
      <c r="C1492" s="251" t="s">
        <v>534</v>
      </c>
      <c r="D1492" s="251" t="s">
        <v>535</v>
      </c>
      <c r="E1492" s="251" t="s">
        <v>536</v>
      </c>
      <c r="F1492" s="251" t="s">
        <v>492</v>
      </c>
      <c r="G1492" s="251" t="s">
        <v>797</v>
      </c>
      <c r="H1492" s="251" t="s">
        <v>538</v>
      </c>
      <c r="I1492" s="251" t="s">
        <v>798</v>
      </c>
      <c r="J1492" s="251" t="s">
        <v>540</v>
      </c>
      <c r="K1492" s="251" t="s">
        <v>807</v>
      </c>
      <c r="L1492" s="251" t="s">
        <v>542</v>
      </c>
      <c r="M1492" s="251" t="s">
        <v>808</v>
      </c>
      <c r="N1492" s="251" t="s">
        <v>809</v>
      </c>
      <c r="O1492" s="251" t="s">
        <v>545</v>
      </c>
      <c r="P1492" s="251" t="s">
        <v>810</v>
      </c>
      <c r="Q1492" s="251" t="s">
        <v>803</v>
      </c>
      <c r="R1492" s="251">
        <v>30</v>
      </c>
      <c r="S1492" s="251" t="s">
        <v>548</v>
      </c>
      <c r="T1492" s="251" t="s">
        <v>549</v>
      </c>
      <c r="U1492" s="251" t="s">
        <v>549</v>
      </c>
      <c r="V1492" s="251" t="s">
        <v>581</v>
      </c>
      <c r="W1492" s="251" t="s">
        <v>582</v>
      </c>
      <c r="X1492" s="251" t="s">
        <v>551</v>
      </c>
      <c r="Y1492" s="251" t="s">
        <v>552</v>
      </c>
      <c r="Z1492" s="251" t="s">
        <v>564</v>
      </c>
      <c r="AA1492" s="251" t="s">
        <v>565</v>
      </c>
      <c r="AB1492" s="251" t="s">
        <v>566</v>
      </c>
      <c r="AC1492" s="251" t="s">
        <v>600</v>
      </c>
      <c r="AD1492" s="251" t="s">
        <v>602</v>
      </c>
      <c r="AE1492" s="255">
        <v>2564</v>
      </c>
      <c r="AF1492" s="251" t="str">
        <f t="shared" si="73"/>
        <v>5.</v>
      </c>
      <c r="AG1492" s="251" t="str">
        <f t="shared" si="73"/>
        <v>2.</v>
      </c>
      <c r="AH1492" s="251" t="str">
        <f t="shared" si="73"/>
        <v>3.</v>
      </c>
      <c r="AI1492" s="251" t="str">
        <f t="shared" si="73"/>
        <v>2.</v>
      </c>
      <c r="AJ1492" s="251" t="str">
        <f t="shared" si="73"/>
        <v>2.</v>
      </c>
      <c r="AK1492" s="251" t="str">
        <f t="shared" si="73"/>
        <v>2.</v>
      </c>
      <c r="AL1492" s="251" t="str">
        <f t="shared" si="73"/>
        <v>2.</v>
      </c>
      <c r="AM1492" s="251" t="str">
        <f t="shared" si="74"/>
        <v>2.3.2.2.2.2.</v>
      </c>
    </row>
    <row r="1493" spans="1:39">
      <c r="A1493" s="251">
        <v>2022</v>
      </c>
      <c r="B1493" s="251" t="s">
        <v>533</v>
      </c>
      <c r="C1493" s="251" t="s">
        <v>534</v>
      </c>
      <c r="D1493" s="251" t="s">
        <v>535</v>
      </c>
      <c r="E1493" s="251" t="s">
        <v>536</v>
      </c>
      <c r="F1493" s="251" t="s">
        <v>492</v>
      </c>
      <c r="G1493" s="251" t="s">
        <v>797</v>
      </c>
      <c r="H1493" s="251" t="s">
        <v>538</v>
      </c>
      <c r="I1493" s="251" t="s">
        <v>798</v>
      </c>
      <c r="J1493" s="251" t="s">
        <v>540</v>
      </c>
      <c r="K1493" s="251" t="s">
        <v>807</v>
      </c>
      <c r="L1493" s="251" t="s">
        <v>542</v>
      </c>
      <c r="M1493" s="251" t="s">
        <v>808</v>
      </c>
      <c r="N1493" s="251" t="s">
        <v>809</v>
      </c>
      <c r="O1493" s="251" t="s">
        <v>545</v>
      </c>
      <c r="P1493" s="251" t="s">
        <v>810</v>
      </c>
      <c r="Q1493" s="251" t="s">
        <v>803</v>
      </c>
      <c r="R1493" s="251">
        <v>30</v>
      </c>
      <c r="S1493" s="251" t="s">
        <v>548</v>
      </c>
      <c r="T1493" s="251" t="s">
        <v>549</v>
      </c>
      <c r="U1493" s="251" t="s">
        <v>549</v>
      </c>
      <c r="V1493" s="251" t="s">
        <v>581</v>
      </c>
      <c r="W1493" s="251" t="s">
        <v>582</v>
      </c>
      <c r="X1493" s="251" t="s">
        <v>551</v>
      </c>
      <c r="Y1493" s="251" t="s">
        <v>552</v>
      </c>
      <c r="Z1493" s="251" t="s">
        <v>564</v>
      </c>
      <c r="AA1493" s="251" t="s">
        <v>565</v>
      </c>
      <c r="AB1493" s="251" t="s">
        <v>566</v>
      </c>
      <c r="AC1493" s="251" t="s">
        <v>567</v>
      </c>
      <c r="AD1493" s="251" t="s">
        <v>635</v>
      </c>
      <c r="AE1493" s="255">
        <v>1854</v>
      </c>
      <c r="AF1493" s="251" t="str">
        <f t="shared" si="73"/>
        <v>5.</v>
      </c>
      <c r="AG1493" s="251" t="str">
        <f t="shared" si="73"/>
        <v>2.</v>
      </c>
      <c r="AH1493" s="251" t="str">
        <f t="shared" si="73"/>
        <v>3.</v>
      </c>
      <c r="AI1493" s="251" t="str">
        <f t="shared" si="73"/>
        <v>2.</v>
      </c>
      <c r="AJ1493" s="251" t="str">
        <f t="shared" si="73"/>
        <v>2.</v>
      </c>
      <c r="AK1493" s="251" t="str">
        <f t="shared" si="73"/>
        <v>3.</v>
      </c>
      <c r="AL1493" s="251" t="str">
        <f t="shared" si="73"/>
        <v>99</v>
      </c>
      <c r="AM1493" s="251" t="str">
        <f t="shared" si="74"/>
        <v>2.3.2.2.3.99</v>
      </c>
    </row>
    <row r="1494" spans="1:39">
      <c r="A1494" s="251">
        <v>2022</v>
      </c>
      <c r="B1494" s="251" t="s">
        <v>533</v>
      </c>
      <c r="C1494" s="251" t="s">
        <v>534</v>
      </c>
      <c r="D1494" s="251" t="s">
        <v>535</v>
      </c>
      <c r="E1494" s="251" t="s">
        <v>536</v>
      </c>
      <c r="F1494" s="251" t="s">
        <v>492</v>
      </c>
      <c r="G1494" s="251" t="s">
        <v>797</v>
      </c>
      <c r="H1494" s="251" t="s">
        <v>538</v>
      </c>
      <c r="I1494" s="251" t="s">
        <v>798</v>
      </c>
      <c r="J1494" s="251" t="s">
        <v>540</v>
      </c>
      <c r="K1494" s="251" t="s">
        <v>807</v>
      </c>
      <c r="L1494" s="251" t="s">
        <v>542</v>
      </c>
      <c r="M1494" s="251" t="s">
        <v>808</v>
      </c>
      <c r="N1494" s="251" t="s">
        <v>809</v>
      </c>
      <c r="O1494" s="251" t="s">
        <v>545</v>
      </c>
      <c r="P1494" s="251" t="s">
        <v>810</v>
      </c>
      <c r="Q1494" s="251" t="s">
        <v>803</v>
      </c>
      <c r="R1494" s="251">
        <v>30</v>
      </c>
      <c r="S1494" s="251" t="s">
        <v>548</v>
      </c>
      <c r="T1494" s="251" t="s">
        <v>549</v>
      </c>
      <c r="U1494" s="251" t="s">
        <v>549</v>
      </c>
      <c r="V1494" s="251" t="s">
        <v>581</v>
      </c>
      <c r="W1494" s="251" t="s">
        <v>582</v>
      </c>
      <c r="X1494" s="251" t="s">
        <v>551</v>
      </c>
      <c r="Y1494" s="251" t="s">
        <v>552</v>
      </c>
      <c r="Z1494" s="251" t="s">
        <v>564</v>
      </c>
      <c r="AA1494" s="251" t="s">
        <v>565</v>
      </c>
      <c r="AB1494" s="251" t="s">
        <v>569</v>
      </c>
      <c r="AC1494" s="251" t="s">
        <v>570</v>
      </c>
      <c r="AD1494" s="251" t="s">
        <v>603</v>
      </c>
      <c r="AE1494" s="255">
        <v>70548</v>
      </c>
      <c r="AF1494" s="251" t="str">
        <f t="shared" si="73"/>
        <v>5.</v>
      </c>
      <c r="AG1494" s="251" t="str">
        <f t="shared" si="73"/>
        <v>2.</v>
      </c>
      <c r="AH1494" s="251" t="str">
        <f t="shared" si="73"/>
        <v>3.</v>
      </c>
      <c r="AI1494" s="251" t="str">
        <f t="shared" si="73"/>
        <v>2.</v>
      </c>
      <c r="AJ1494" s="251" t="str">
        <f t="shared" si="73"/>
        <v>3.</v>
      </c>
      <c r="AK1494" s="251" t="str">
        <f t="shared" si="73"/>
        <v>1.</v>
      </c>
      <c r="AL1494" s="251" t="str">
        <f t="shared" si="73"/>
        <v>1.</v>
      </c>
      <c r="AM1494" s="251" t="str">
        <f t="shared" si="74"/>
        <v>2.3.2.3.1.1.</v>
      </c>
    </row>
    <row r="1495" spans="1:39">
      <c r="A1495" s="251">
        <v>2022</v>
      </c>
      <c r="B1495" s="251" t="s">
        <v>533</v>
      </c>
      <c r="C1495" s="251" t="s">
        <v>534</v>
      </c>
      <c r="D1495" s="251" t="s">
        <v>535</v>
      </c>
      <c r="E1495" s="251" t="s">
        <v>536</v>
      </c>
      <c r="F1495" s="251" t="s">
        <v>492</v>
      </c>
      <c r="G1495" s="251" t="s">
        <v>797</v>
      </c>
      <c r="H1495" s="251" t="s">
        <v>538</v>
      </c>
      <c r="I1495" s="251" t="s">
        <v>798</v>
      </c>
      <c r="J1495" s="251" t="s">
        <v>540</v>
      </c>
      <c r="K1495" s="251" t="s">
        <v>807</v>
      </c>
      <c r="L1495" s="251" t="s">
        <v>542</v>
      </c>
      <c r="M1495" s="251" t="s">
        <v>808</v>
      </c>
      <c r="N1495" s="251" t="s">
        <v>809</v>
      </c>
      <c r="O1495" s="251" t="s">
        <v>545</v>
      </c>
      <c r="P1495" s="251" t="s">
        <v>810</v>
      </c>
      <c r="Q1495" s="251" t="s">
        <v>803</v>
      </c>
      <c r="R1495" s="251">
        <v>30</v>
      </c>
      <c r="S1495" s="251" t="s">
        <v>548</v>
      </c>
      <c r="T1495" s="251" t="s">
        <v>549</v>
      </c>
      <c r="U1495" s="251" t="s">
        <v>549</v>
      </c>
      <c r="V1495" s="251" t="s">
        <v>581</v>
      </c>
      <c r="W1495" s="251" t="s">
        <v>582</v>
      </c>
      <c r="X1495" s="251" t="s">
        <v>551</v>
      </c>
      <c r="Y1495" s="251" t="s">
        <v>552</v>
      </c>
      <c r="Z1495" s="251" t="s">
        <v>564</v>
      </c>
      <c r="AA1495" s="251" t="s">
        <v>565</v>
      </c>
      <c r="AB1495" s="251" t="s">
        <v>569</v>
      </c>
      <c r="AC1495" s="251" t="s">
        <v>570</v>
      </c>
      <c r="AD1495" s="251" t="s">
        <v>571</v>
      </c>
      <c r="AE1495" s="255">
        <v>178870</v>
      </c>
      <c r="AF1495" s="251" t="str">
        <f t="shared" si="73"/>
        <v>5.</v>
      </c>
      <c r="AG1495" s="251" t="str">
        <f t="shared" si="73"/>
        <v>2.</v>
      </c>
      <c r="AH1495" s="251" t="str">
        <f t="shared" si="73"/>
        <v>3.</v>
      </c>
      <c r="AI1495" s="251" t="str">
        <f t="shared" si="73"/>
        <v>2.</v>
      </c>
      <c r="AJ1495" s="251" t="str">
        <f t="shared" si="73"/>
        <v>3.</v>
      </c>
      <c r="AK1495" s="251" t="str">
        <f t="shared" si="73"/>
        <v>1.</v>
      </c>
      <c r="AL1495" s="251" t="str">
        <f t="shared" si="73"/>
        <v>2.</v>
      </c>
      <c r="AM1495" s="251" t="str">
        <f t="shared" si="74"/>
        <v>2.3.2.3.1.2.</v>
      </c>
    </row>
    <row r="1496" spans="1:39">
      <c r="A1496" s="251">
        <v>2022</v>
      </c>
      <c r="B1496" s="251" t="s">
        <v>533</v>
      </c>
      <c r="C1496" s="251" t="s">
        <v>534</v>
      </c>
      <c r="D1496" s="251" t="s">
        <v>535</v>
      </c>
      <c r="E1496" s="251" t="s">
        <v>536</v>
      </c>
      <c r="F1496" s="251" t="s">
        <v>492</v>
      </c>
      <c r="G1496" s="251" t="s">
        <v>797</v>
      </c>
      <c r="H1496" s="251" t="s">
        <v>538</v>
      </c>
      <c r="I1496" s="251" t="s">
        <v>798</v>
      </c>
      <c r="J1496" s="251" t="s">
        <v>540</v>
      </c>
      <c r="K1496" s="251" t="s">
        <v>807</v>
      </c>
      <c r="L1496" s="251" t="s">
        <v>542</v>
      </c>
      <c r="M1496" s="251" t="s">
        <v>808</v>
      </c>
      <c r="N1496" s="251" t="s">
        <v>809</v>
      </c>
      <c r="O1496" s="251" t="s">
        <v>545</v>
      </c>
      <c r="P1496" s="251" t="s">
        <v>810</v>
      </c>
      <c r="Q1496" s="251" t="s">
        <v>803</v>
      </c>
      <c r="R1496" s="251">
        <v>30</v>
      </c>
      <c r="S1496" s="251" t="s">
        <v>548</v>
      </c>
      <c r="T1496" s="251" t="s">
        <v>549</v>
      </c>
      <c r="U1496" s="251" t="s">
        <v>549</v>
      </c>
      <c r="V1496" s="251" t="s">
        <v>581</v>
      </c>
      <c r="W1496" s="251" t="s">
        <v>582</v>
      </c>
      <c r="X1496" s="251" t="s">
        <v>551</v>
      </c>
      <c r="Y1496" s="251" t="s">
        <v>552</v>
      </c>
      <c r="Z1496" s="251" t="s">
        <v>564</v>
      </c>
      <c r="AA1496" s="251" t="s">
        <v>565</v>
      </c>
      <c r="AB1496" s="251" t="s">
        <v>604</v>
      </c>
      <c r="AC1496" s="251" t="s">
        <v>607</v>
      </c>
      <c r="AD1496" s="251" t="s">
        <v>608</v>
      </c>
      <c r="AE1496" s="255">
        <v>9428</v>
      </c>
      <c r="AF1496" s="251" t="str">
        <f t="shared" si="73"/>
        <v>5.</v>
      </c>
      <c r="AG1496" s="251" t="str">
        <f t="shared" si="73"/>
        <v>2.</v>
      </c>
      <c r="AH1496" s="251" t="str">
        <f t="shared" si="73"/>
        <v>3.</v>
      </c>
      <c r="AI1496" s="251" t="str">
        <f t="shared" si="73"/>
        <v>2.</v>
      </c>
      <c r="AJ1496" s="251" t="str">
        <f t="shared" si="73"/>
        <v>4.</v>
      </c>
      <c r="AK1496" s="251" t="str">
        <f t="shared" si="73"/>
        <v>7.</v>
      </c>
      <c r="AL1496" s="251" t="str">
        <f t="shared" si="73"/>
        <v>1.</v>
      </c>
      <c r="AM1496" s="251" t="str">
        <f t="shared" si="74"/>
        <v>2.3.2.4.7.1.</v>
      </c>
    </row>
    <row r="1497" spans="1:39">
      <c r="A1497" s="251">
        <v>2022</v>
      </c>
      <c r="B1497" s="251" t="s">
        <v>533</v>
      </c>
      <c r="C1497" s="251" t="s">
        <v>534</v>
      </c>
      <c r="D1497" s="251" t="s">
        <v>535</v>
      </c>
      <c r="E1497" s="251" t="s">
        <v>536</v>
      </c>
      <c r="F1497" s="251" t="s">
        <v>492</v>
      </c>
      <c r="G1497" s="251" t="s">
        <v>797</v>
      </c>
      <c r="H1497" s="251" t="s">
        <v>538</v>
      </c>
      <c r="I1497" s="251" t="s">
        <v>798</v>
      </c>
      <c r="J1497" s="251" t="s">
        <v>540</v>
      </c>
      <c r="K1497" s="251" t="s">
        <v>807</v>
      </c>
      <c r="L1497" s="251" t="s">
        <v>542</v>
      </c>
      <c r="M1497" s="251" t="s">
        <v>808</v>
      </c>
      <c r="N1497" s="251" t="s">
        <v>809</v>
      </c>
      <c r="O1497" s="251" t="s">
        <v>545</v>
      </c>
      <c r="P1497" s="251" t="s">
        <v>810</v>
      </c>
      <c r="Q1497" s="251" t="s">
        <v>803</v>
      </c>
      <c r="R1497" s="251">
        <v>30</v>
      </c>
      <c r="S1497" s="251" t="s">
        <v>548</v>
      </c>
      <c r="T1497" s="251" t="s">
        <v>549</v>
      </c>
      <c r="U1497" s="251" t="s">
        <v>549</v>
      </c>
      <c r="V1497" s="251" t="s">
        <v>581</v>
      </c>
      <c r="W1497" s="251" t="s">
        <v>582</v>
      </c>
      <c r="X1497" s="251" t="s">
        <v>551</v>
      </c>
      <c r="Y1497" s="251" t="s">
        <v>552</v>
      </c>
      <c r="Z1497" s="251" t="s">
        <v>564</v>
      </c>
      <c r="AA1497" s="251" t="s">
        <v>565</v>
      </c>
      <c r="AB1497" s="251" t="s">
        <v>572</v>
      </c>
      <c r="AC1497" s="251" t="s">
        <v>573</v>
      </c>
      <c r="AD1497" s="251" t="s">
        <v>574</v>
      </c>
      <c r="AE1497" s="255">
        <v>332455</v>
      </c>
      <c r="AF1497" s="251" t="str">
        <f t="shared" si="73"/>
        <v>5.</v>
      </c>
      <c r="AG1497" s="251" t="str">
        <f t="shared" si="73"/>
        <v>2.</v>
      </c>
      <c r="AH1497" s="251" t="str">
        <f t="shared" si="73"/>
        <v>3.</v>
      </c>
      <c r="AI1497" s="251" t="str">
        <f t="shared" si="73"/>
        <v>2.</v>
      </c>
      <c r="AJ1497" s="251" t="str">
        <f t="shared" si="73"/>
        <v>5.</v>
      </c>
      <c r="AK1497" s="251" t="str">
        <f t="shared" si="73"/>
        <v>1.</v>
      </c>
      <c r="AL1497" s="251" t="str">
        <f t="shared" si="73"/>
        <v>1.</v>
      </c>
      <c r="AM1497" s="251" t="str">
        <f t="shared" si="74"/>
        <v>2.3.2.5.1.1.</v>
      </c>
    </row>
    <row r="1498" spans="1:39">
      <c r="A1498" s="251">
        <v>2022</v>
      </c>
      <c r="B1498" s="251" t="s">
        <v>533</v>
      </c>
      <c r="C1498" s="251" t="s">
        <v>534</v>
      </c>
      <c r="D1498" s="251" t="s">
        <v>535</v>
      </c>
      <c r="E1498" s="251" t="s">
        <v>536</v>
      </c>
      <c r="F1498" s="251" t="s">
        <v>492</v>
      </c>
      <c r="G1498" s="251" t="s">
        <v>797</v>
      </c>
      <c r="H1498" s="251" t="s">
        <v>538</v>
      </c>
      <c r="I1498" s="251" t="s">
        <v>798</v>
      </c>
      <c r="J1498" s="251" t="s">
        <v>540</v>
      </c>
      <c r="K1498" s="251" t="s">
        <v>807</v>
      </c>
      <c r="L1498" s="251" t="s">
        <v>542</v>
      </c>
      <c r="M1498" s="251" t="s">
        <v>808</v>
      </c>
      <c r="N1498" s="251" t="s">
        <v>809</v>
      </c>
      <c r="O1498" s="251" t="s">
        <v>545</v>
      </c>
      <c r="P1498" s="251" t="s">
        <v>810</v>
      </c>
      <c r="Q1498" s="251" t="s">
        <v>803</v>
      </c>
      <c r="R1498" s="251">
        <v>30</v>
      </c>
      <c r="S1498" s="251" t="s">
        <v>548</v>
      </c>
      <c r="T1498" s="251" t="s">
        <v>549</v>
      </c>
      <c r="U1498" s="251" t="s">
        <v>549</v>
      </c>
      <c r="V1498" s="251" t="s">
        <v>581</v>
      </c>
      <c r="W1498" s="251" t="s">
        <v>582</v>
      </c>
      <c r="X1498" s="251" t="s">
        <v>551</v>
      </c>
      <c r="Y1498" s="251" t="s">
        <v>552</v>
      </c>
      <c r="Z1498" s="251" t="s">
        <v>564</v>
      </c>
      <c r="AA1498" s="251" t="s">
        <v>565</v>
      </c>
      <c r="AB1498" s="251" t="s">
        <v>575</v>
      </c>
      <c r="AC1498" s="251" t="s">
        <v>576</v>
      </c>
      <c r="AD1498" s="251" t="s">
        <v>610</v>
      </c>
      <c r="AE1498" s="255">
        <v>1834</v>
      </c>
      <c r="AF1498" s="251" t="str">
        <f t="shared" si="73"/>
        <v>5.</v>
      </c>
      <c r="AG1498" s="251" t="str">
        <f t="shared" si="73"/>
        <v>2.</v>
      </c>
      <c r="AH1498" s="251" t="str">
        <f t="shared" si="73"/>
        <v>3.</v>
      </c>
      <c r="AI1498" s="251" t="str">
        <f t="shared" si="73"/>
        <v>2.</v>
      </c>
      <c r="AJ1498" s="251" t="str">
        <f t="shared" si="73"/>
        <v>6.</v>
      </c>
      <c r="AK1498" s="251" t="str">
        <f t="shared" si="73"/>
        <v>3.</v>
      </c>
      <c r="AL1498" s="251" t="str">
        <f t="shared" si="73"/>
        <v>2.</v>
      </c>
      <c r="AM1498" s="251" t="str">
        <f t="shared" si="74"/>
        <v>2.3.2.6.3.2.</v>
      </c>
    </row>
    <row r="1499" spans="1:39">
      <c r="A1499" s="251">
        <v>2022</v>
      </c>
      <c r="B1499" s="251" t="s">
        <v>533</v>
      </c>
      <c r="C1499" s="251" t="s">
        <v>534</v>
      </c>
      <c r="D1499" s="251" t="s">
        <v>535</v>
      </c>
      <c r="E1499" s="251" t="s">
        <v>536</v>
      </c>
      <c r="F1499" s="251" t="s">
        <v>492</v>
      </c>
      <c r="G1499" s="251" t="s">
        <v>797</v>
      </c>
      <c r="H1499" s="251" t="s">
        <v>538</v>
      </c>
      <c r="I1499" s="251" t="s">
        <v>798</v>
      </c>
      <c r="J1499" s="251" t="s">
        <v>540</v>
      </c>
      <c r="K1499" s="251" t="s">
        <v>807</v>
      </c>
      <c r="L1499" s="251" t="s">
        <v>542</v>
      </c>
      <c r="M1499" s="251" t="s">
        <v>808</v>
      </c>
      <c r="N1499" s="251" t="s">
        <v>809</v>
      </c>
      <c r="O1499" s="251" t="s">
        <v>545</v>
      </c>
      <c r="P1499" s="251" t="s">
        <v>810</v>
      </c>
      <c r="Q1499" s="251" t="s">
        <v>803</v>
      </c>
      <c r="R1499" s="251">
        <v>30</v>
      </c>
      <c r="S1499" s="251" t="s">
        <v>548</v>
      </c>
      <c r="T1499" s="251" t="s">
        <v>549</v>
      </c>
      <c r="U1499" s="251" t="s">
        <v>549</v>
      </c>
      <c r="V1499" s="251" t="s">
        <v>581</v>
      </c>
      <c r="W1499" s="251" t="s">
        <v>582</v>
      </c>
      <c r="X1499" s="251" t="s">
        <v>551</v>
      </c>
      <c r="Y1499" s="251" t="s">
        <v>552</v>
      </c>
      <c r="Z1499" s="251" t="s">
        <v>564</v>
      </c>
      <c r="AA1499" s="251" t="s">
        <v>565</v>
      </c>
      <c r="AB1499" s="251" t="s">
        <v>575</v>
      </c>
      <c r="AC1499" s="251" t="s">
        <v>576</v>
      </c>
      <c r="AD1499" s="251" t="s">
        <v>611</v>
      </c>
      <c r="AE1499" s="255">
        <v>297</v>
      </c>
      <c r="AF1499" s="251" t="str">
        <f t="shared" si="73"/>
        <v>5.</v>
      </c>
      <c r="AG1499" s="251" t="str">
        <f t="shared" si="73"/>
        <v>2.</v>
      </c>
      <c r="AH1499" s="251" t="str">
        <f t="shared" si="73"/>
        <v>3.</v>
      </c>
      <c r="AI1499" s="251" t="str">
        <f t="shared" si="73"/>
        <v>2.</v>
      </c>
      <c r="AJ1499" s="251" t="str">
        <f t="shared" si="73"/>
        <v>6.</v>
      </c>
      <c r="AK1499" s="251" t="str">
        <f t="shared" si="73"/>
        <v>3.</v>
      </c>
      <c r="AL1499" s="251" t="str">
        <f t="shared" si="73"/>
        <v>3.</v>
      </c>
      <c r="AM1499" s="251" t="str">
        <f t="shared" si="74"/>
        <v>2.3.2.6.3.3.</v>
      </c>
    </row>
    <row r="1500" spans="1:39">
      <c r="A1500" s="251">
        <v>2022</v>
      </c>
      <c r="B1500" s="251" t="s">
        <v>533</v>
      </c>
      <c r="C1500" s="251" t="s">
        <v>534</v>
      </c>
      <c r="D1500" s="251" t="s">
        <v>535</v>
      </c>
      <c r="E1500" s="251" t="s">
        <v>536</v>
      </c>
      <c r="F1500" s="251" t="s">
        <v>492</v>
      </c>
      <c r="G1500" s="251" t="s">
        <v>797</v>
      </c>
      <c r="H1500" s="251" t="s">
        <v>538</v>
      </c>
      <c r="I1500" s="251" t="s">
        <v>798</v>
      </c>
      <c r="J1500" s="251" t="s">
        <v>540</v>
      </c>
      <c r="K1500" s="251" t="s">
        <v>807</v>
      </c>
      <c r="L1500" s="251" t="s">
        <v>542</v>
      </c>
      <c r="M1500" s="251" t="s">
        <v>808</v>
      </c>
      <c r="N1500" s="251" t="s">
        <v>809</v>
      </c>
      <c r="O1500" s="251" t="s">
        <v>545</v>
      </c>
      <c r="P1500" s="251" t="s">
        <v>810</v>
      </c>
      <c r="Q1500" s="251" t="s">
        <v>803</v>
      </c>
      <c r="R1500" s="251">
        <v>30</v>
      </c>
      <c r="S1500" s="251" t="s">
        <v>548</v>
      </c>
      <c r="T1500" s="251" t="s">
        <v>549</v>
      </c>
      <c r="U1500" s="251" t="s">
        <v>549</v>
      </c>
      <c r="V1500" s="251" t="s">
        <v>581</v>
      </c>
      <c r="W1500" s="251" t="s">
        <v>582</v>
      </c>
      <c r="X1500" s="251" t="s">
        <v>551</v>
      </c>
      <c r="Y1500" s="251" t="s">
        <v>552</v>
      </c>
      <c r="Z1500" s="251" t="s">
        <v>564</v>
      </c>
      <c r="AA1500" s="251" t="s">
        <v>565</v>
      </c>
      <c r="AB1500" s="251" t="s">
        <v>575</v>
      </c>
      <c r="AC1500" s="251" t="s">
        <v>576</v>
      </c>
      <c r="AD1500" s="251" t="s">
        <v>577</v>
      </c>
      <c r="AE1500" s="255">
        <v>55111</v>
      </c>
      <c r="AF1500" s="251" t="str">
        <f t="shared" si="73"/>
        <v>5.</v>
      </c>
      <c r="AG1500" s="251" t="str">
        <f t="shared" si="73"/>
        <v>2.</v>
      </c>
      <c r="AH1500" s="251" t="str">
        <f t="shared" si="73"/>
        <v>3.</v>
      </c>
      <c r="AI1500" s="251" t="str">
        <f t="shared" si="73"/>
        <v>2.</v>
      </c>
      <c r="AJ1500" s="251" t="str">
        <f t="shared" si="73"/>
        <v>6.</v>
      </c>
      <c r="AK1500" s="251" t="str">
        <f t="shared" si="73"/>
        <v>3.</v>
      </c>
      <c r="AL1500" s="251" t="str">
        <f t="shared" si="73"/>
        <v>4.</v>
      </c>
      <c r="AM1500" s="251" t="str">
        <f t="shared" si="74"/>
        <v>2.3.2.6.3.4.</v>
      </c>
    </row>
    <row r="1501" spans="1:39">
      <c r="A1501" s="251">
        <v>2022</v>
      </c>
      <c r="B1501" s="251" t="s">
        <v>533</v>
      </c>
      <c r="C1501" s="251" t="s">
        <v>534</v>
      </c>
      <c r="D1501" s="251" t="s">
        <v>535</v>
      </c>
      <c r="E1501" s="251" t="s">
        <v>536</v>
      </c>
      <c r="F1501" s="251" t="s">
        <v>492</v>
      </c>
      <c r="G1501" s="251" t="s">
        <v>797</v>
      </c>
      <c r="H1501" s="251" t="s">
        <v>538</v>
      </c>
      <c r="I1501" s="251" t="s">
        <v>798</v>
      </c>
      <c r="J1501" s="251" t="s">
        <v>540</v>
      </c>
      <c r="K1501" s="251" t="s">
        <v>807</v>
      </c>
      <c r="L1501" s="251" t="s">
        <v>542</v>
      </c>
      <c r="M1501" s="251" t="s">
        <v>808</v>
      </c>
      <c r="N1501" s="251" t="s">
        <v>809</v>
      </c>
      <c r="O1501" s="251" t="s">
        <v>545</v>
      </c>
      <c r="P1501" s="251" t="s">
        <v>810</v>
      </c>
      <c r="Q1501" s="251" t="s">
        <v>803</v>
      </c>
      <c r="R1501" s="251">
        <v>30</v>
      </c>
      <c r="S1501" s="251" t="s">
        <v>548</v>
      </c>
      <c r="T1501" s="251" t="s">
        <v>549</v>
      </c>
      <c r="U1501" s="251" t="s">
        <v>549</v>
      </c>
      <c r="V1501" s="251" t="s">
        <v>581</v>
      </c>
      <c r="W1501" s="251" t="s">
        <v>582</v>
      </c>
      <c r="X1501" s="251" t="s">
        <v>551</v>
      </c>
      <c r="Y1501" s="251" t="s">
        <v>552</v>
      </c>
      <c r="Z1501" s="251" t="s">
        <v>564</v>
      </c>
      <c r="AA1501" s="251" t="s">
        <v>565</v>
      </c>
      <c r="AB1501" s="251" t="s">
        <v>575</v>
      </c>
      <c r="AC1501" s="251" t="s">
        <v>576</v>
      </c>
      <c r="AD1501" s="251" t="s">
        <v>612</v>
      </c>
      <c r="AE1501" s="255">
        <v>12318</v>
      </c>
      <c r="AF1501" s="251" t="str">
        <f t="shared" si="73"/>
        <v>5.</v>
      </c>
      <c r="AG1501" s="251" t="str">
        <f t="shared" si="73"/>
        <v>2.</v>
      </c>
      <c r="AH1501" s="251" t="str">
        <f t="shared" si="73"/>
        <v>3.</v>
      </c>
      <c r="AI1501" s="251" t="str">
        <f t="shared" si="73"/>
        <v>2.</v>
      </c>
      <c r="AJ1501" s="251" t="str">
        <f t="shared" si="73"/>
        <v>6.</v>
      </c>
      <c r="AK1501" s="251" t="str">
        <f t="shared" si="73"/>
        <v>3.</v>
      </c>
      <c r="AL1501" s="251" t="str">
        <f t="shared" si="73"/>
        <v>99</v>
      </c>
      <c r="AM1501" s="251" t="str">
        <f t="shared" si="74"/>
        <v>2.3.2.6.3.99</v>
      </c>
    </row>
    <row r="1502" spans="1:39">
      <c r="A1502" s="251">
        <v>2022</v>
      </c>
      <c r="B1502" s="251" t="s">
        <v>533</v>
      </c>
      <c r="C1502" s="251" t="s">
        <v>534</v>
      </c>
      <c r="D1502" s="251" t="s">
        <v>535</v>
      </c>
      <c r="E1502" s="251" t="s">
        <v>536</v>
      </c>
      <c r="F1502" s="251" t="s">
        <v>492</v>
      </c>
      <c r="G1502" s="251" t="s">
        <v>797</v>
      </c>
      <c r="H1502" s="251" t="s">
        <v>538</v>
      </c>
      <c r="I1502" s="251" t="s">
        <v>798</v>
      </c>
      <c r="J1502" s="251" t="s">
        <v>540</v>
      </c>
      <c r="K1502" s="251" t="s">
        <v>807</v>
      </c>
      <c r="L1502" s="251" t="s">
        <v>542</v>
      </c>
      <c r="M1502" s="251" t="s">
        <v>808</v>
      </c>
      <c r="N1502" s="251" t="s">
        <v>809</v>
      </c>
      <c r="O1502" s="251" t="s">
        <v>545</v>
      </c>
      <c r="P1502" s="251" t="s">
        <v>810</v>
      </c>
      <c r="Q1502" s="251" t="s">
        <v>803</v>
      </c>
      <c r="R1502" s="251">
        <v>30</v>
      </c>
      <c r="S1502" s="251" t="s">
        <v>548</v>
      </c>
      <c r="T1502" s="251" t="s">
        <v>549</v>
      </c>
      <c r="U1502" s="251" t="s">
        <v>549</v>
      </c>
      <c r="V1502" s="251" t="s">
        <v>581</v>
      </c>
      <c r="W1502" s="251" t="s">
        <v>582</v>
      </c>
      <c r="X1502" s="251" t="s">
        <v>551</v>
      </c>
      <c r="Y1502" s="251" t="s">
        <v>552</v>
      </c>
      <c r="Z1502" s="251" t="s">
        <v>564</v>
      </c>
      <c r="AA1502" s="251" t="s">
        <v>565</v>
      </c>
      <c r="AB1502" s="251" t="s">
        <v>578</v>
      </c>
      <c r="AC1502" s="251" t="s">
        <v>579</v>
      </c>
      <c r="AD1502" s="251" t="s">
        <v>580</v>
      </c>
      <c r="AE1502" s="255">
        <v>68367</v>
      </c>
      <c r="AF1502" s="251" t="str">
        <f t="shared" si="73"/>
        <v>5.</v>
      </c>
      <c r="AG1502" s="251" t="str">
        <f t="shared" si="73"/>
        <v>2.</v>
      </c>
      <c r="AH1502" s="251" t="str">
        <f t="shared" si="73"/>
        <v>3.</v>
      </c>
      <c r="AI1502" s="251" t="str">
        <f t="shared" si="73"/>
        <v>2.</v>
      </c>
      <c r="AJ1502" s="251" t="str">
        <f t="shared" si="73"/>
        <v>7.</v>
      </c>
      <c r="AK1502" s="251" t="str">
        <f t="shared" si="73"/>
        <v>11</v>
      </c>
      <c r="AL1502" s="251" t="str">
        <f t="shared" si="73"/>
        <v>99</v>
      </c>
      <c r="AM1502" s="251" t="str">
        <f t="shared" si="74"/>
        <v>2.3.2.7.1199</v>
      </c>
    </row>
    <row r="1503" spans="1:39">
      <c r="A1503" s="251">
        <v>2022</v>
      </c>
      <c r="B1503" s="251" t="s">
        <v>533</v>
      </c>
      <c r="C1503" s="251" t="s">
        <v>534</v>
      </c>
      <c r="D1503" s="251" t="s">
        <v>535</v>
      </c>
      <c r="E1503" s="251" t="s">
        <v>536</v>
      </c>
      <c r="F1503" s="251" t="s">
        <v>492</v>
      </c>
      <c r="G1503" s="251" t="s">
        <v>797</v>
      </c>
      <c r="H1503" s="251" t="s">
        <v>538</v>
      </c>
      <c r="I1503" s="251" t="s">
        <v>798</v>
      </c>
      <c r="J1503" s="251" t="s">
        <v>540</v>
      </c>
      <c r="K1503" s="251" t="s">
        <v>807</v>
      </c>
      <c r="L1503" s="251" t="s">
        <v>542</v>
      </c>
      <c r="M1503" s="251" t="s">
        <v>808</v>
      </c>
      <c r="N1503" s="251" t="s">
        <v>809</v>
      </c>
      <c r="O1503" s="251" t="s">
        <v>545</v>
      </c>
      <c r="P1503" s="251" t="s">
        <v>810</v>
      </c>
      <c r="Q1503" s="251" t="s">
        <v>803</v>
      </c>
      <c r="R1503" s="251">
        <v>30</v>
      </c>
      <c r="S1503" s="251" t="s">
        <v>548</v>
      </c>
      <c r="T1503" s="251" t="s">
        <v>549</v>
      </c>
      <c r="U1503" s="251" t="s">
        <v>549</v>
      </c>
      <c r="V1503" s="251" t="s">
        <v>581</v>
      </c>
      <c r="W1503" s="251" t="s">
        <v>582</v>
      </c>
      <c r="X1503" s="251" t="s">
        <v>551</v>
      </c>
      <c r="Y1503" s="251" t="s">
        <v>552</v>
      </c>
      <c r="Z1503" s="251" t="s">
        <v>564</v>
      </c>
      <c r="AA1503" s="251" t="s">
        <v>565</v>
      </c>
      <c r="AB1503" s="251" t="s">
        <v>613</v>
      </c>
      <c r="AC1503" s="251" t="s">
        <v>614</v>
      </c>
      <c r="AD1503" s="251" t="s">
        <v>614</v>
      </c>
      <c r="AE1503" s="255">
        <v>15369</v>
      </c>
      <c r="AF1503" s="251" t="str">
        <f t="shared" si="73"/>
        <v>5.</v>
      </c>
      <c r="AG1503" s="251" t="str">
        <f t="shared" si="73"/>
        <v>2.</v>
      </c>
      <c r="AH1503" s="251" t="str">
        <f t="shared" si="73"/>
        <v>3.</v>
      </c>
      <c r="AI1503" s="251" t="str">
        <f t="shared" si="73"/>
        <v>2.</v>
      </c>
      <c r="AJ1503" s="251" t="str">
        <f t="shared" si="73"/>
        <v>8.</v>
      </c>
      <c r="AK1503" s="251" t="str">
        <f t="shared" si="73"/>
        <v>1.</v>
      </c>
      <c r="AL1503" s="251" t="str">
        <f t="shared" si="73"/>
        <v>1.</v>
      </c>
      <c r="AM1503" s="251" t="str">
        <f t="shared" si="74"/>
        <v>2.3.2.8.1.1.</v>
      </c>
    </row>
    <row r="1504" spans="1:39">
      <c r="A1504" s="251">
        <v>2022</v>
      </c>
      <c r="B1504" s="251" t="s">
        <v>533</v>
      </c>
      <c r="C1504" s="251" t="s">
        <v>534</v>
      </c>
      <c r="D1504" s="251" t="s">
        <v>535</v>
      </c>
      <c r="E1504" s="251" t="s">
        <v>536</v>
      </c>
      <c r="F1504" s="251" t="s">
        <v>492</v>
      </c>
      <c r="G1504" s="251" t="s">
        <v>797</v>
      </c>
      <c r="H1504" s="251" t="s">
        <v>538</v>
      </c>
      <c r="I1504" s="251" t="s">
        <v>798</v>
      </c>
      <c r="J1504" s="251" t="s">
        <v>540</v>
      </c>
      <c r="K1504" s="251" t="s">
        <v>807</v>
      </c>
      <c r="L1504" s="251" t="s">
        <v>542</v>
      </c>
      <c r="M1504" s="251" t="s">
        <v>808</v>
      </c>
      <c r="N1504" s="251" t="s">
        <v>809</v>
      </c>
      <c r="O1504" s="251" t="s">
        <v>545</v>
      </c>
      <c r="P1504" s="251" t="s">
        <v>810</v>
      </c>
      <c r="Q1504" s="251" t="s">
        <v>803</v>
      </c>
      <c r="R1504" s="251">
        <v>30</v>
      </c>
      <c r="S1504" s="251" t="s">
        <v>548</v>
      </c>
      <c r="T1504" s="251" t="s">
        <v>549</v>
      </c>
      <c r="U1504" s="251" t="s">
        <v>549</v>
      </c>
      <c r="V1504" s="251" t="s">
        <v>581</v>
      </c>
      <c r="W1504" s="251" t="s">
        <v>582</v>
      </c>
      <c r="X1504" s="251" t="s">
        <v>551</v>
      </c>
      <c r="Y1504" s="251" t="s">
        <v>552</v>
      </c>
      <c r="Z1504" s="251" t="s">
        <v>564</v>
      </c>
      <c r="AA1504" s="251" t="s">
        <v>565</v>
      </c>
      <c r="AB1504" s="251" t="s">
        <v>613</v>
      </c>
      <c r="AC1504" s="251" t="s">
        <v>614</v>
      </c>
      <c r="AD1504" s="251" t="s">
        <v>615</v>
      </c>
      <c r="AE1504" s="255">
        <v>1250</v>
      </c>
      <c r="AF1504" s="251" t="str">
        <f t="shared" si="73"/>
        <v>5.</v>
      </c>
      <c r="AG1504" s="251" t="str">
        <f t="shared" si="73"/>
        <v>2.</v>
      </c>
      <c r="AH1504" s="251" t="str">
        <f t="shared" si="73"/>
        <v>3.</v>
      </c>
      <c r="AI1504" s="251" t="str">
        <f t="shared" si="73"/>
        <v>2.</v>
      </c>
      <c r="AJ1504" s="251" t="str">
        <f t="shared" si="73"/>
        <v>8.</v>
      </c>
      <c r="AK1504" s="251" t="str">
        <f t="shared" si="73"/>
        <v>1.</v>
      </c>
      <c r="AL1504" s="251" t="str">
        <f t="shared" si="73"/>
        <v>2.</v>
      </c>
      <c r="AM1504" s="251" t="str">
        <f t="shared" si="74"/>
        <v>2.3.2.8.1.2.</v>
      </c>
    </row>
    <row r="1505" spans="1:39">
      <c r="A1505" s="251">
        <v>2022</v>
      </c>
      <c r="B1505" s="251" t="s">
        <v>533</v>
      </c>
      <c r="C1505" s="251" t="s">
        <v>534</v>
      </c>
      <c r="D1505" s="251" t="s">
        <v>535</v>
      </c>
      <c r="E1505" s="251" t="s">
        <v>536</v>
      </c>
      <c r="F1505" s="251" t="s">
        <v>492</v>
      </c>
      <c r="G1505" s="251" t="s">
        <v>797</v>
      </c>
      <c r="H1505" s="251" t="s">
        <v>538</v>
      </c>
      <c r="I1505" s="251" t="s">
        <v>798</v>
      </c>
      <c r="J1505" s="251" t="s">
        <v>540</v>
      </c>
      <c r="K1505" s="251" t="s">
        <v>807</v>
      </c>
      <c r="L1505" s="251" t="s">
        <v>542</v>
      </c>
      <c r="M1505" s="251" t="s">
        <v>808</v>
      </c>
      <c r="N1505" s="251" t="s">
        <v>809</v>
      </c>
      <c r="O1505" s="251" t="s">
        <v>545</v>
      </c>
      <c r="P1505" s="251" t="s">
        <v>810</v>
      </c>
      <c r="Q1505" s="251" t="s">
        <v>803</v>
      </c>
      <c r="R1505" s="251">
        <v>30</v>
      </c>
      <c r="S1505" s="251" t="s">
        <v>548</v>
      </c>
      <c r="T1505" s="251" t="s">
        <v>549</v>
      </c>
      <c r="U1505" s="251" t="s">
        <v>549</v>
      </c>
      <c r="V1505" s="251" t="s">
        <v>581</v>
      </c>
      <c r="W1505" s="251" t="s">
        <v>582</v>
      </c>
      <c r="X1505" s="251" t="s">
        <v>551</v>
      </c>
      <c r="Y1505" s="251" t="s">
        <v>552</v>
      </c>
      <c r="Z1505" s="251" t="s">
        <v>564</v>
      </c>
      <c r="AA1505" s="251" t="s">
        <v>565</v>
      </c>
      <c r="AB1505" s="251" t="s">
        <v>613</v>
      </c>
      <c r="AC1505" s="251" t="s">
        <v>614</v>
      </c>
      <c r="AD1505" s="251" t="s">
        <v>616</v>
      </c>
      <c r="AE1505" s="255">
        <v>600</v>
      </c>
      <c r="AF1505" s="251" t="str">
        <f t="shared" si="73"/>
        <v>5.</v>
      </c>
      <c r="AG1505" s="251" t="str">
        <f t="shared" si="73"/>
        <v>2.</v>
      </c>
      <c r="AH1505" s="251" t="str">
        <f t="shared" si="73"/>
        <v>3.</v>
      </c>
      <c r="AI1505" s="251" t="str">
        <f t="shared" si="73"/>
        <v>2.</v>
      </c>
      <c r="AJ1505" s="251" t="str">
        <f t="shared" si="73"/>
        <v>8.</v>
      </c>
      <c r="AK1505" s="251" t="str">
        <f t="shared" si="73"/>
        <v>1.</v>
      </c>
      <c r="AL1505" s="251" t="str">
        <f t="shared" si="73"/>
        <v>4.</v>
      </c>
      <c r="AM1505" s="251" t="str">
        <f t="shared" si="74"/>
        <v>2.3.2.8.1.4.</v>
      </c>
    </row>
    <row r="1506" spans="1:39">
      <c r="A1506" s="251">
        <v>2022</v>
      </c>
      <c r="B1506" s="251" t="s">
        <v>533</v>
      </c>
      <c r="C1506" s="251" t="s">
        <v>534</v>
      </c>
      <c r="D1506" s="251" t="s">
        <v>535</v>
      </c>
      <c r="E1506" s="251" t="s">
        <v>536</v>
      </c>
      <c r="F1506" s="251" t="s">
        <v>492</v>
      </c>
      <c r="G1506" s="251" t="s">
        <v>797</v>
      </c>
      <c r="H1506" s="251" t="s">
        <v>538</v>
      </c>
      <c r="I1506" s="251" t="s">
        <v>798</v>
      </c>
      <c r="J1506" s="251" t="s">
        <v>540</v>
      </c>
      <c r="K1506" s="251" t="s">
        <v>807</v>
      </c>
      <c r="L1506" s="251" t="s">
        <v>542</v>
      </c>
      <c r="M1506" s="251" t="s">
        <v>808</v>
      </c>
      <c r="N1506" s="251" t="s">
        <v>809</v>
      </c>
      <c r="O1506" s="251" t="s">
        <v>631</v>
      </c>
      <c r="P1506" s="251" t="s">
        <v>814</v>
      </c>
      <c r="Q1506" s="251" t="s">
        <v>803</v>
      </c>
      <c r="R1506" s="251">
        <v>30</v>
      </c>
      <c r="S1506" s="251" t="s">
        <v>548</v>
      </c>
      <c r="T1506" s="251" t="s">
        <v>549</v>
      </c>
      <c r="U1506" s="251" t="s">
        <v>549</v>
      </c>
      <c r="V1506" s="251" t="s">
        <v>581</v>
      </c>
      <c r="W1506" s="251" t="s">
        <v>582</v>
      </c>
      <c r="X1506" s="251" t="s">
        <v>551</v>
      </c>
      <c r="Y1506" s="251" t="s">
        <v>552</v>
      </c>
      <c r="Z1506" s="251" t="s">
        <v>553</v>
      </c>
      <c r="AA1506" s="251" t="s">
        <v>554</v>
      </c>
      <c r="AB1506" s="251" t="s">
        <v>555</v>
      </c>
      <c r="AC1506" s="251" t="s">
        <v>555</v>
      </c>
      <c r="AD1506" s="251" t="s">
        <v>556</v>
      </c>
      <c r="AE1506" s="255">
        <v>794862</v>
      </c>
      <c r="AF1506" s="251" t="str">
        <f t="shared" si="73"/>
        <v>5.</v>
      </c>
      <c r="AG1506" s="251" t="str">
        <f t="shared" si="73"/>
        <v>2.</v>
      </c>
      <c r="AH1506" s="251" t="str">
        <f t="shared" si="73"/>
        <v>1.</v>
      </c>
      <c r="AI1506" s="251" t="str">
        <f t="shared" si="73"/>
        <v>1.</v>
      </c>
      <c r="AJ1506" s="251" t="str">
        <f t="shared" si="73"/>
        <v>1.</v>
      </c>
      <c r="AK1506" s="251" t="str">
        <f t="shared" si="73"/>
        <v>1.</v>
      </c>
      <c r="AL1506" s="251" t="str">
        <f t="shared" si="73"/>
        <v>4.</v>
      </c>
      <c r="AM1506" s="251" t="str">
        <f t="shared" si="74"/>
        <v>2.1.1.1.1.4.</v>
      </c>
    </row>
    <row r="1507" spans="1:39">
      <c r="A1507" s="251">
        <v>2022</v>
      </c>
      <c r="B1507" s="251" t="s">
        <v>533</v>
      </c>
      <c r="C1507" s="251" t="s">
        <v>534</v>
      </c>
      <c r="D1507" s="251" t="s">
        <v>535</v>
      </c>
      <c r="E1507" s="251" t="s">
        <v>536</v>
      </c>
      <c r="F1507" s="251" t="s">
        <v>492</v>
      </c>
      <c r="G1507" s="251" t="s">
        <v>797</v>
      </c>
      <c r="H1507" s="251" t="s">
        <v>538</v>
      </c>
      <c r="I1507" s="251" t="s">
        <v>798</v>
      </c>
      <c r="J1507" s="251" t="s">
        <v>540</v>
      </c>
      <c r="K1507" s="251" t="s">
        <v>807</v>
      </c>
      <c r="L1507" s="251" t="s">
        <v>542</v>
      </c>
      <c r="M1507" s="251" t="s">
        <v>808</v>
      </c>
      <c r="N1507" s="251" t="s">
        <v>809</v>
      </c>
      <c r="O1507" s="251" t="s">
        <v>631</v>
      </c>
      <c r="P1507" s="251" t="s">
        <v>814</v>
      </c>
      <c r="Q1507" s="251" t="s">
        <v>803</v>
      </c>
      <c r="R1507" s="251">
        <v>30</v>
      </c>
      <c r="S1507" s="251" t="s">
        <v>548</v>
      </c>
      <c r="T1507" s="251" t="s">
        <v>549</v>
      </c>
      <c r="U1507" s="251" t="s">
        <v>549</v>
      </c>
      <c r="V1507" s="251" t="s">
        <v>581</v>
      </c>
      <c r="W1507" s="251" t="s">
        <v>582</v>
      </c>
      <c r="X1507" s="251" t="s">
        <v>551</v>
      </c>
      <c r="Y1507" s="251" t="s">
        <v>552</v>
      </c>
      <c r="Z1507" s="251" t="s">
        <v>553</v>
      </c>
      <c r="AA1507" s="251" t="s">
        <v>554</v>
      </c>
      <c r="AB1507" s="251" t="s">
        <v>557</v>
      </c>
      <c r="AC1507" s="251" t="s">
        <v>558</v>
      </c>
      <c r="AD1507" s="251" t="s">
        <v>559</v>
      </c>
      <c r="AE1507" s="255">
        <v>130332</v>
      </c>
      <c r="AF1507" s="251" t="str">
        <f t="shared" si="73"/>
        <v>5.</v>
      </c>
      <c r="AG1507" s="251" t="str">
        <f t="shared" si="73"/>
        <v>2.</v>
      </c>
      <c r="AH1507" s="251" t="str">
        <f t="shared" si="73"/>
        <v>1.</v>
      </c>
      <c r="AI1507" s="251" t="str">
        <f t="shared" si="73"/>
        <v>1.</v>
      </c>
      <c r="AJ1507" s="251" t="str">
        <f t="shared" si="73"/>
        <v>9.</v>
      </c>
      <c r="AK1507" s="251" t="str">
        <f t="shared" si="73"/>
        <v>1.</v>
      </c>
      <c r="AL1507" s="251" t="str">
        <f t="shared" si="73"/>
        <v>1.</v>
      </c>
      <c r="AM1507" s="251" t="str">
        <f t="shared" si="74"/>
        <v>2.1.1.9.1.1.</v>
      </c>
    </row>
    <row r="1508" spans="1:39">
      <c r="A1508" s="251">
        <v>2022</v>
      </c>
      <c r="B1508" s="251" t="s">
        <v>533</v>
      </c>
      <c r="C1508" s="251" t="s">
        <v>534</v>
      </c>
      <c r="D1508" s="251" t="s">
        <v>535</v>
      </c>
      <c r="E1508" s="251" t="s">
        <v>536</v>
      </c>
      <c r="F1508" s="251" t="s">
        <v>492</v>
      </c>
      <c r="G1508" s="251" t="s">
        <v>797</v>
      </c>
      <c r="H1508" s="251" t="s">
        <v>538</v>
      </c>
      <c r="I1508" s="251" t="s">
        <v>798</v>
      </c>
      <c r="J1508" s="251" t="s">
        <v>540</v>
      </c>
      <c r="K1508" s="251" t="s">
        <v>807</v>
      </c>
      <c r="L1508" s="251" t="s">
        <v>542</v>
      </c>
      <c r="M1508" s="251" t="s">
        <v>808</v>
      </c>
      <c r="N1508" s="251" t="s">
        <v>809</v>
      </c>
      <c r="O1508" s="251" t="s">
        <v>631</v>
      </c>
      <c r="P1508" s="251" t="s">
        <v>814</v>
      </c>
      <c r="Q1508" s="251" t="s">
        <v>803</v>
      </c>
      <c r="R1508" s="251">
        <v>30</v>
      </c>
      <c r="S1508" s="251" t="s">
        <v>548</v>
      </c>
      <c r="T1508" s="251" t="s">
        <v>549</v>
      </c>
      <c r="U1508" s="251" t="s">
        <v>549</v>
      </c>
      <c r="V1508" s="251" t="s">
        <v>581</v>
      </c>
      <c r="W1508" s="251" t="s">
        <v>582</v>
      </c>
      <c r="X1508" s="251" t="s">
        <v>551</v>
      </c>
      <c r="Y1508" s="251" t="s">
        <v>552</v>
      </c>
      <c r="Z1508" s="251" t="s">
        <v>553</v>
      </c>
      <c r="AA1508" s="251" t="s">
        <v>554</v>
      </c>
      <c r="AB1508" s="251" t="s">
        <v>557</v>
      </c>
      <c r="AC1508" s="251" t="s">
        <v>558</v>
      </c>
      <c r="AD1508" s="251" t="s">
        <v>560</v>
      </c>
      <c r="AE1508" s="255">
        <v>11030</v>
      </c>
      <c r="AF1508" s="251" t="str">
        <f t="shared" si="73"/>
        <v>5.</v>
      </c>
      <c r="AG1508" s="251" t="str">
        <f t="shared" si="73"/>
        <v>2.</v>
      </c>
      <c r="AH1508" s="251" t="str">
        <f t="shared" si="73"/>
        <v>1.</v>
      </c>
      <c r="AI1508" s="251" t="str">
        <f t="shared" si="73"/>
        <v>1.</v>
      </c>
      <c r="AJ1508" s="251" t="str">
        <f t="shared" si="73"/>
        <v>9.</v>
      </c>
      <c r="AK1508" s="251" t="str">
        <f t="shared" si="73"/>
        <v>1.</v>
      </c>
      <c r="AL1508" s="251" t="str">
        <f t="shared" si="73"/>
        <v>3.</v>
      </c>
      <c r="AM1508" s="251" t="str">
        <f t="shared" si="74"/>
        <v>2.1.1.9.1.3.</v>
      </c>
    </row>
    <row r="1509" spans="1:39">
      <c r="A1509" s="251">
        <v>2022</v>
      </c>
      <c r="B1509" s="251" t="s">
        <v>533</v>
      </c>
      <c r="C1509" s="251" t="s">
        <v>534</v>
      </c>
      <c r="D1509" s="251" t="s">
        <v>535</v>
      </c>
      <c r="E1509" s="251" t="s">
        <v>536</v>
      </c>
      <c r="F1509" s="251" t="s">
        <v>492</v>
      </c>
      <c r="G1509" s="251" t="s">
        <v>797</v>
      </c>
      <c r="H1509" s="251" t="s">
        <v>538</v>
      </c>
      <c r="I1509" s="251" t="s">
        <v>798</v>
      </c>
      <c r="J1509" s="251" t="s">
        <v>540</v>
      </c>
      <c r="K1509" s="251" t="s">
        <v>807</v>
      </c>
      <c r="L1509" s="251" t="s">
        <v>542</v>
      </c>
      <c r="M1509" s="251" t="s">
        <v>808</v>
      </c>
      <c r="N1509" s="251" t="s">
        <v>809</v>
      </c>
      <c r="O1509" s="251" t="s">
        <v>631</v>
      </c>
      <c r="P1509" s="251" t="s">
        <v>814</v>
      </c>
      <c r="Q1509" s="251" t="s">
        <v>803</v>
      </c>
      <c r="R1509" s="251">
        <v>30</v>
      </c>
      <c r="S1509" s="251" t="s">
        <v>548</v>
      </c>
      <c r="T1509" s="251" t="s">
        <v>549</v>
      </c>
      <c r="U1509" s="251" t="s">
        <v>549</v>
      </c>
      <c r="V1509" s="251" t="s">
        <v>581</v>
      </c>
      <c r="W1509" s="251" t="s">
        <v>582</v>
      </c>
      <c r="X1509" s="251" t="s">
        <v>551</v>
      </c>
      <c r="Y1509" s="251" t="s">
        <v>552</v>
      </c>
      <c r="Z1509" s="251" t="s">
        <v>553</v>
      </c>
      <c r="AA1509" s="251" t="s">
        <v>554</v>
      </c>
      <c r="AB1509" s="251" t="s">
        <v>557</v>
      </c>
      <c r="AC1509" s="251" t="s">
        <v>583</v>
      </c>
      <c r="AD1509" s="251" t="s">
        <v>584</v>
      </c>
      <c r="AE1509" s="255">
        <v>76027</v>
      </c>
      <c r="AF1509" s="251" t="str">
        <f t="shared" si="73"/>
        <v>5.</v>
      </c>
      <c r="AG1509" s="251" t="str">
        <f t="shared" si="73"/>
        <v>2.</v>
      </c>
      <c r="AH1509" s="251" t="str">
        <f t="shared" si="73"/>
        <v>1.</v>
      </c>
      <c r="AI1509" s="251" t="str">
        <f t="shared" si="73"/>
        <v>1.</v>
      </c>
      <c r="AJ1509" s="251" t="str">
        <f t="shared" si="73"/>
        <v>9.</v>
      </c>
      <c r="AK1509" s="251" t="str">
        <f t="shared" si="73"/>
        <v>2.</v>
      </c>
      <c r="AL1509" s="251" t="str">
        <f t="shared" si="73"/>
        <v>1.</v>
      </c>
      <c r="AM1509" s="251" t="str">
        <f t="shared" si="74"/>
        <v>2.1.1.9.2.1.</v>
      </c>
    </row>
    <row r="1510" spans="1:39">
      <c r="A1510" s="251">
        <v>2022</v>
      </c>
      <c r="B1510" s="251" t="s">
        <v>533</v>
      </c>
      <c r="C1510" s="251" t="s">
        <v>534</v>
      </c>
      <c r="D1510" s="251" t="s">
        <v>535</v>
      </c>
      <c r="E1510" s="251" t="s">
        <v>536</v>
      </c>
      <c r="F1510" s="251" t="s">
        <v>492</v>
      </c>
      <c r="G1510" s="251" t="s">
        <v>797</v>
      </c>
      <c r="H1510" s="251" t="s">
        <v>538</v>
      </c>
      <c r="I1510" s="251" t="s">
        <v>798</v>
      </c>
      <c r="J1510" s="251" t="s">
        <v>540</v>
      </c>
      <c r="K1510" s="251" t="s">
        <v>807</v>
      </c>
      <c r="L1510" s="251" t="s">
        <v>542</v>
      </c>
      <c r="M1510" s="251" t="s">
        <v>808</v>
      </c>
      <c r="N1510" s="251" t="s">
        <v>809</v>
      </c>
      <c r="O1510" s="251" t="s">
        <v>631</v>
      </c>
      <c r="P1510" s="251" t="s">
        <v>814</v>
      </c>
      <c r="Q1510" s="251" t="s">
        <v>803</v>
      </c>
      <c r="R1510" s="251">
        <v>30</v>
      </c>
      <c r="S1510" s="251" t="s">
        <v>548</v>
      </c>
      <c r="T1510" s="251" t="s">
        <v>549</v>
      </c>
      <c r="U1510" s="251" t="s">
        <v>549</v>
      </c>
      <c r="V1510" s="251" t="s">
        <v>581</v>
      </c>
      <c r="W1510" s="251" t="s">
        <v>582</v>
      </c>
      <c r="X1510" s="251" t="s">
        <v>551</v>
      </c>
      <c r="Y1510" s="251" t="s">
        <v>552</v>
      </c>
      <c r="Z1510" s="251" t="s">
        <v>553</v>
      </c>
      <c r="AA1510" s="251" t="s">
        <v>554</v>
      </c>
      <c r="AB1510" s="251" t="s">
        <v>557</v>
      </c>
      <c r="AC1510" s="251" t="s">
        <v>585</v>
      </c>
      <c r="AD1510" s="251" t="s">
        <v>586</v>
      </c>
      <c r="AE1510" s="255">
        <v>11730</v>
      </c>
      <c r="AF1510" s="251" t="str">
        <f t="shared" si="73"/>
        <v>5.</v>
      </c>
      <c r="AG1510" s="251" t="str">
        <f t="shared" si="73"/>
        <v>2.</v>
      </c>
      <c r="AH1510" s="251" t="str">
        <f t="shared" si="73"/>
        <v>1.</v>
      </c>
      <c r="AI1510" s="251" t="str">
        <f t="shared" ref="AI1510:AL1573" si="75">LEFT(AA1510,2)</f>
        <v>1.</v>
      </c>
      <c r="AJ1510" s="251" t="str">
        <f t="shared" si="75"/>
        <v>9.</v>
      </c>
      <c r="AK1510" s="251" t="str">
        <f t="shared" si="75"/>
        <v>3.</v>
      </c>
      <c r="AL1510" s="251" t="str">
        <f t="shared" si="75"/>
        <v>99</v>
      </c>
      <c r="AM1510" s="251" t="str">
        <f t="shared" si="74"/>
        <v>2.1.1.9.3.99</v>
      </c>
    </row>
    <row r="1511" spans="1:39">
      <c r="A1511" s="251">
        <v>2022</v>
      </c>
      <c r="B1511" s="251" t="s">
        <v>533</v>
      </c>
      <c r="C1511" s="251" t="s">
        <v>534</v>
      </c>
      <c r="D1511" s="251" t="s">
        <v>535</v>
      </c>
      <c r="E1511" s="251" t="s">
        <v>536</v>
      </c>
      <c r="F1511" s="251" t="s">
        <v>492</v>
      </c>
      <c r="G1511" s="251" t="s">
        <v>797</v>
      </c>
      <c r="H1511" s="251" t="s">
        <v>538</v>
      </c>
      <c r="I1511" s="251" t="s">
        <v>798</v>
      </c>
      <c r="J1511" s="251" t="s">
        <v>540</v>
      </c>
      <c r="K1511" s="251" t="s">
        <v>807</v>
      </c>
      <c r="L1511" s="251" t="s">
        <v>542</v>
      </c>
      <c r="M1511" s="251" t="s">
        <v>808</v>
      </c>
      <c r="N1511" s="251" t="s">
        <v>809</v>
      </c>
      <c r="O1511" s="251" t="s">
        <v>631</v>
      </c>
      <c r="P1511" s="251" t="s">
        <v>814</v>
      </c>
      <c r="Q1511" s="251" t="s">
        <v>803</v>
      </c>
      <c r="R1511" s="251">
        <v>30</v>
      </c>
      <c r="S1511" s="251" t="s">
        <v>548</v>
      </c>
      <c r="T1511" s="251" t="s">
        <v>549</v>
      </c>
      <c r="U1511" s="251" t="s">
        <v>549</v>
      </c>
      <c r="V1511" s="251" t="s">
        <v>581</v>
      </c>
      <c r="W1511" s="251" t="s">
        <v>582</v>
      </c>
      <c r="X1511" s="251" t="s">
        <v>551</v>
      </c>
      <c r="Y1511" s="251" t="s">
        <v>552</v>
      </c>
      <c r="Z1511" s="251" t="s">
        <v>553</v>
      </c>
      <c r="AA1511" s="251" t="s">
        <v>561</v>
      </c>
      <c r="AB1511" s="251" t="s">
        <v>562</v>
      </c>
      <c r="AC1511" s="251" t="s">
        <v>562</v>
      </c>
      <c r="AD1511" s="251" t="s">
        <v>563</v>
      </c>
      <c r="AE1511" s="255">
        <v>70379</v>
      </c>
      <c r="AF1511" s="251" t="str">
        <f t="shared" ref="AF1511:AK1574" si="76">LEFT(X1511,2)</f>
        <v>5.</v>
      </c>
      <c r="AG1511" s="251" t="str">
        <f t="shared" si="76"/>
        <v>2.</v>
      </c>
      <c r="AH1511" s="251" t="str">
        <f t="shared" si="76"/>
        <v>1.</v>
      </c>
      <c r="AI1511" s="251" t="str">
        <f t="shared" si="75"/>
        <v>3.</v>
      </c>
      <c r="AJ1511" s="251" t="str">
        <f t="shared" si="75"/>
        <v>1.</v>
      </c>
      <c r="AK1511" s="251" t="str">
        <f t="shared" si="75"/>
        <v>1.</v>
      </c>
      <c r="AL1511" s="251" t="str">
        <f t="shared" si="75"/>
        <v>5.</v>
      </c>
      <c r="AM1511" s="251" t="str">
        <f t="shared" si="74"/>
        <v>2.1.3.1.1.5.</v>
      </c>
    </row>
    <row r="1512" spans="1:39">
      <c r="A1512" s="251">
        <v>2022</v>
      </c>
      <c r="B1512" s="251" t="s">
        <v>533</v>
      </c>
      <c r="C1512" s="251" t="s">
        <v>534</v>
      </c>
      <c r="D1512" s="251" t="s">
        <v>535</v>
      </c>
      <c r="E1512" s="251" t="s">
        <v>536</v>
      </c>
      <c r="F1512" s="251" t="s">
        <v>492</v>
      </c>
      <c r="G1512" s="251" t="s">
        <v>797</v>
      </c>
      <c r="H1512" s="251" t="s">
        <v>538</v>
      </c>
      <c r="I1512" s="251" t="s">
        <v>798</v>
      </c>
      <c r="J1512" s="251" t="s">
        <v>540</v>
      </c>
      <c r="K1512" s="251" t="s">
        <v>807</v>
      </c>
      <c r="L1512" s="251" t="s">
        <v>542</v>
      </c>
      <c r="M1512" s="251" t="s">
        <v>808</v>
      </c>
      <c r="N1512" s="251" t="s">
        <v>809</v>
      </c>
      <c r="O1512" s="251" t="s">
        <v>631</v>
      </c>
      <c r="P1512" s="251" t="s">
        <v>814</v>
      </c>
      <c r="Q1512" s="251" t="s">
        <v>803</v>
      </c>
      <c r="R1512" s="251">
        <v>30</v>
      </c>
      <c r="S1512" s="251" t="s">
        <v>548</v>
      </c>
      <c r="T1512" s="251" t="s">
        <v>549</v>
      </c>
      <c r="U1512" s="251" t="s">
        <v>549</v>
      </c>
      <c r="V1512" s="251" t="s">
        <v>581</v>
      </c>
      <c r="W1512" s="251" t="s">
        <v>582</v>
      </c>
      <c r="X1512" s="251" t="s">
        <v>551</v>
      </c>
      <c r="Y1512" s="251" t="s">
        <v>552</v>
      </c>
      <c r="Z1512" s="251" t="s">
        <v>564</v>
      </c>
      <c r="AA1512" s="251" t="s">
        <v>587</v>
      </c>
      <c r="AB1512" s="251" t="s">
        <v>633</v>
      </c>
      <c r="AC1512" s="251" t="s">
        <v>633</v>
      </c>
      <c r="AD1512" s="251" t="s">
        <v>634</v>
      </c>
      <c r="AE1512" s="255">
        <v>1018</v>
      </c>
      <c r="AF1512" s="251" t="str">
        <f t="shared" si="76"/>
        <v>5.</v>
      </c>
      <c r="AG1512" s="251" t="str">
        <f t="shared" si="76"/>
        <v>2.</v>
      </c>
      <c r="AH1512" s="251" t="str">
        <f t="shared" si="76"/>
        <v>3.</v>
      </c>
      <c r="AI1512" s="251" t="str">
        <f t="shared" si="75"/>
        <v>1.</v>
      </c>
      <c r="AJ1512" s="251" t="str">
        <f t="shared" si="75"/>
        <v>1.</v>
      </c>
      <c r="AK1512" s="251" t="str">
        <f t="shared" si="75"/>
        <v>1.</v>
      </c>
      <c r="AL1512" s="251" t="str">
        <f t="shared" si="75"/>
        <v>1.</v>
      </c>
      <c r="AM1512" s="251" t="str">
        <f t="shared" si="74"/>
        <v>2.3.1.1.1.1.</v>
      </c>
    </row>
    <row r="1513" spans="1:39">
      <c r="A1513" s="251">
        <v>2022</v>
      </c>
      <c r="B1513" s="251" t="s">
        <v>533</v>
      </c>
      <c r="C1513" s="251" t="s">
        <v>534</v>
      </c>
      <c r="D1513" s="251" t="s">
        <v>535</v>
      </c>
      <c r="E1513" s="251" t="s">
        <v>536</v>
      </c>
      <c r="F1513" s="251" t="s">
        <v>492</v>
      </c>
      <c r="G1513" s="251" t="s">
        <v>797</v>
      </c>
      <c r="H1513" s="251" t="s">
        <v>538</v>
      </c>
      <c r="I1513" s="251" t="s">
        <v>798</v>
      </c>
      <c r="J1513" s="251" t="s">
        <v>540</v>
      </c>
      <c r="K1513" s="251" t="s">
        <v>807</v>
      </c>
      <c r="L1513" s="251" t="s">
        <v>542</v>
      </c>
      <c r="M1513" s="251" t="s">
        <v>808</v>
      </c>
      <c r="N1513" s="251" t="s">
        <v>809</v>
      </c>
      <c r="O1513" s="251" t="s">
        <v>631</v>
      </c>
      <c r="P1513" s="251" t="s">
        <v>814</v>
      </c>
      <c r="Q1513" s="251" t="s">
        <v>803</v>
      </c>
      <c r="R1513" s="251">
        <v>30</v>
      </c>
      <c r="S1513" s="251" t="s">
        <v>548</v>
      </c>
      <c r="T1513" s="251" t="s">
        <v>549</v>
      </c>
      <c r="U1513" s="251" t="s">
        <v>549</v>
      </c>
      <c r="V1513" s="251" t="s">
        <v>581</v>
      </c>
      <c r="W1513" s="251" t="s">
        <v>582</v>
      </c>
      <c r="X1513" s="251" t="s">
        <v>551</v>
      </c>
      <c r="Y1513" s="251" t="s">
        <v>552</v>
      </c>
      <c r="Z1513" s="251" t="s">
        <v>564</v>
      </c>
      <c r="AA1513" s="251" t="s">
        <v>587</v>
      </c>
      <c r="AB1513" s="251" t="s">
        <v>588</v>
      </c>
      <c r="AC1513" s="251" t="s">
        <v>589</v>
      </c>
      <c r="AD1513" s="251" t="s">
        <v>590</v>
      </c>
      <c r="AE1513" s="255">
        <v>13750</v>
      </c>
      <c r="AF1513" s="251" t="str">
        <f t="shared" si="76"/>
        <v>5.</v>
      </c>
      <c r="AG1513" s="251" t="str">
        <f t="shared" si="76"/>
        <v>2.</v>
      </c>
      <c r="AH1513" s="251" t="str">
        <f t="shared" si="76"/>
        <v>3.</v>
      </c>
      <c r="AI1513" s="251" t="str">
        <f t="shared" si="75"/>
        <v>1.</v>
      </c>
      <c r="AJ1513" s="251" t="str">
        <f t="shared" si="75"/>
        <v>3.</v>
      </c>
      <c r="AK1513" s="251" t="str">
        <f t="shared" si="75"/>
        <v>1.</v>
      </c>
      <c r="AL1513" s="251" t="str">
        <f t="shared" si="75"/>
        <v>1.</v>
      </c>
      <c r="AM1513" s="251" t="str">
        <f t="shared" si="74"/>
        <v>2.3.1.3.1.1.</v>
      </c>
    </row>
    <row r="1514" spans="1:39">
      <c r="A1514" s="251">
        <v>2022</v>
      </c>
      <c r="B1514" s="251" t="s">
        <v>533</v>
      </c>
      <c r="C1514" s="251" t="s">
        <v>534</v>
      </c>
      <c r="D1514" s="251" t="s">
        <v>535</v>
      </c>
      <c r="E1514" s="251" t="s">
        <v>536</v>
      </c>
      <c r="F1514" s="251" t="s">
        <v>492</v>
      </c>
      <c r="G1514" s="251" t="s">
        <v>797</v>
      </c>
      <c r="H1514" s="251" t="s">
        <v>538</v>
      </c>
      <c r="I1514" s="251" t="s">
        <v>798</v>
      </c>
      <c r="J1514" s="251" t="s">
        <v>540</v>
      </c>
      <c r="K1514" s="251" t="s">
        <v>807</v>
      </c>
      <c r="L1514" s="251" t="s">
        <v>542</v>
      </c>
      <c r="M1514" s="251" t="s">
        <v>808</v>
      </c>
      <c r="N1514" s="251" t="s">
        <v>809</v>
      </c>
      <c r="O1514" s="251" t="s">
        <v>631</v>
      </c>
      <c r="P1514" s="251" t="s">
        <v>814</v>
      </c>
      <c r="Q1514" s="251" t="s">
        <v>803</v>
      </c>
      <c r="R1514" s="251">
        <v>30</v>
      </c>
      <c r="S1514" s="251" t="s">
        <v>548</v>
      </c>
      <c r="T1514" s="251" t="s">
        <v>549</v>
      </c>
      <c r="U1514" s="251" t="s">
        <v>549</v>
      </c>
      <c r="V1514" s="251" t="s">
        <v>581</v>
      </c>
      <c r="W1514" s="251" t="s">
        <v>582</v>
      </c>
      <c r="X1514" s="251" t="s">
        <v>551</v>
      </c>
      <c r="Y1514" s="251" t="s">
        <v>552</v>
      </c>
      <c r="Z1514" s="251" t="s">
        <v>564</v>
      </c>
      <c r="AA1514" s="251" t="s">
        <v>565</v>
      </c>
      <c r="AB1514" s="251" t="s">
        <v>594</v>
      </c>
      <c r="AC1514" s="251" t="s">
        <v>595</v>
      </c>
      <c r="AD1514" s="251" t="s">
        <v>596</v>
      </c>
      <c r="AE1514" s="255">
        <v>400</v>
      </c>
      <c r="AF1514" s="251" t="str">
        <f t="shared" si="76"/>
        <v>5.</v>
      </c>
      <c r="AG1514" s="251" t="str">
        <f t="shared" si="76"/>
        <v>2.</v>
      </c>
      <c r="AH1514" s="251" t="str">
        <f t="shared" si="76"/>
        <v>3.</v>
      </c>
      <c r="AI1514" s="251" t="str">
        <f t="shared" si="75"/>
        <v>2.</v>
      </c>
      <c r="AJ1514" s="251" t="str">
        <f t="shared" si="75"/>
        <v>1.</v>
      </c>
      <c r="AK1514" s="251" t="str">
        <f t="shared" si="75"/>
        <v>2.</v>
      </c>
      <c r="AL1514" s="251" t="str">
        <f t="shared" si="75"/>
        <v>99</v>
      </c>
      <c r="AM1514" s="251" t="str">
        <f t="shared" si="74"/>
        <v>2.3.2.1.2.99</v>
      </c>
    </row>
    <row r="1515" spans="1:39">
      <c r="A1515" s="251">
        <v>2022</v>
      </c>
      <c r="B1515" s="251" t="s">
        <v>533</v>
      </c>
      <c r="C1515" s="251" t="s">
        <v>534</v>
      </c>
      <c r="D1515" s="251" t="s">
        <v>535</v>
      </c>
      <c r="E1515" s="251" t="s">
        <v>536</v>
      </c>
      <c r="F1515" s="251" t="s">
        <v>492</v>
      </c>
      <c r="G1515" s="251" t="s">
        <v>797</v>
      </c>
      <c r="H1515" s="251" t="s">
        <v>538</v>
      </c>
      <c r="I1515" s="251" t="s">
        <v>798</v>
      </c>
      <c r="J1515" s="251" t="s">
        <v>540</v>
      </c>
      <c r="K1515" s="251" t="s">
        <v>807</v>
      </c>
      <c r="L1515" s="251" t="s">
        <v>542</v>
      </c>
      <c r="M1515" s="251" t="s">
        <v>808</v>
      </c>
      <c r="N1515" s="251" t="s">
        <v>809</v>
      </c>
      <c r="O1515" s="251" t="s">
        <v>631</v>
      </c>
      <c r="P1515" s="251" t="s">
        <v>814</v>
      </c>
      <c r="Q1515" s="251" t="s">
        <v>803</v>
      </c>
      <c r="R1515" s="251">
        <v>30</v>
      </c>
      <c r="S1515" s="251" t="s">
        <v>548</v>
      </c>
      <c r="T1515" s="251" t="s">
        <v>549</v>
      </c>
      <c r="U1515" s="251" t="s">
        <v>549</v>
      </c>
      <c r="V1515" s="251" t="s">
        <v>581</v>
      </c>
      <c r="W1515" s="251" t="s">
        <v>582</v>
      </c>
      <c r="X1515" s="251" t="s">
        <v>551</v>
      </c>
      <c r="Y1515" s="251" t="s">
        <v>552</v>
      </c>
      <c r="Z1515" s="251" t="s">
        <v>564</v>
      </c>
      <c r="AA1515" s="251" t="s">
        <v>565</v>
      </c>
      <c r="AB1515" s="251" t="s">
        <v>566</v>
      </c>
      <c r="AC1515" s="251" t="s">
        <v>597</v>
      </c>
      <c r="AD1515" s="251" t="s">
        <v>598</v>
      </c>
      <c r="AE1515" s="255">
        <v>125334</v>
      </c>
      <c r="AF1515" s="251" t="str">
        <f t="shared" si="76"/>
        <v>5.</v>
      </c>
      <c r="AG1515" s="251" t="str">
        <f t="shared" si="76"/>
        <v>2.</v>
      </c>
      <c r="AH1515" s="251" t="str">
        <f t="shared" si="76"/>
        <v>3.</v>
      </c>
      <c r="AI1515" s="251" t="str">
        <f t="shared" si="75"/>
        <v>2.</v>
      </c>
      <c r="AJ1515" s="251" t="str">
        <f t="shared" si="75"/>
        <v>2.</v>
      </c>
      <c r="AK1515" s="251" t="str">
        <f t="shared" si="75"/>
        <v>1.</v>
      </c>
      <c r="AL1515" s="251" t="str">
        <f t="shared" si="75"/>
        <v>1.</v>
      </c>
      <c r="AM1515" s="251" t="str">
        <f t="shared" si="74"/>
        <v>2.3.2.2.1.1.</v>
      </c>
    </row>
    <row r="1516" spans="1:39">
      <c r="A1516" s="251">
        <v>2022</v>
      </c>
      <c r="B1516" s="251" t="s">
        <v>533</v>
      </c>
      <c r="C1516" s="251" t="s">
        <v>534</v>
      </c>
      <c r="D1516" s="251" t="s">
        <v>535</v>
      </c>
      <c r="E1516" s="251" t="s">
        <v>536</v>
      </c>
      <c r="F1516" s="251" t="s">
        <v>492</v>
      </c>
      <c r="G1516" s="251" t="s">
        <v>797</v>
      </c>
      <c r="H1516" s="251" t="s">
        <v>538</v>
      </c>
      <c r="I1516" s="251" t="s">
        <v>798</v>
      </c>
      <c r="J1516" s="251" t="s">
        <v>540</v>
      </c>
      <c r="K1516" s="251" t="s">
        <v>807</v>
      </c>
      <c r="L1516" s="251" t="s">
        <v>542</v>
      </c>
      <c r="M1516" s="251" t="s">
        <v>808</v>
      </c>
      <c r="N1516" s="251" t="s">
        <v>809</v>
      </c>
      <c r="O1516" s="251" t="s">
        <v>631</v>
      </c>
      <c r="P1516" s="251" t="s">
        <v>814</v>
      </c>
      <c r="Q1516" s="251" t="s">
        <v>803</v>
      </c>
      <c r="R1516" s="251">
        <v>30</v>
      </c>
      <c r="S1516" s="251" t="s">
        <v>548</v>
      </c>
      <c r="T1516" s="251" t="s">
        <v>549</v>
      </c>
      <c r="U1516" s="251" t="s">
        <v>549</v>
      </c>
      <c r="V1516" s="251" t="s">
        <v>581</v>
      </c>
      <c r="W1516" s="251" t="s">
        <v>582</v>
      </c>
      <c r="X1516" s="251" t="s">
        <v>551</v>
      </c>
      <c r="Y1516" s="251" t="s">
        <v>552</v>
      </c>
      <c r="Z1516" s="251" t="s">
        <v>564</v>
      </c>
      <c r="AA1516" s="251" t="s">
        <v>565</v>
      </c>
      <c r="AB1516" s="251" t="s">
        <v>566</v>
      </c>
      <c r="AC1516" s="251" t="s">
        <v>597</v>
      </c>
      <c r="AD1516" s="251" t="s">
        <v>599</v>
      </c>
      <c r="AE1516" s="255">
        <v>8560</v>
      </c>
      <c r="AF1516" s="251" t="str">
        <f t="shared" si="76"/>
        <v>5.</v>
      </c>
      <c r="AG1516" s="251" t="str">
        <f t="shared" si="76"/>
        <v>2.</v>
      </c>
      <c r="AH1516" s="251" t="str">
        <f t="shared" si="76"/>
        <v>3.</v>
      </c>
      <c r="AI1516" s="251" t="str">
        <f t="shared" si="75"/>
        <v>2.</v>
      </c>
      <c r="AJ1516" s="251" t="str">
        <f t="shared" si="75"/>
        <v>2.</v>
      </c>
      <c r="AK1516" s="251" t="str">
        <f t="shared" si="75"/>
        <v>1.</v>
      </c>
      <c r="AL1516" s="251" t="str">
        <f t="shared" si="75"/>
        <v>2.</v>
      </c>
      <c r="AM1516" s="251" t="str">
        <f t="shared" si="74"/>
        <v>2.3.2.2.1.2.</v>
      </c>
    </row>
    <row r="1517" spans="1:39">
      <c r="A1517" s="251">
        <v>2022</v>
      </c>
      <c r="B1517" s="251" t="s">
        <v>533</v>
      </c>
      <c r="C1517" s="251" t="s">
        <v>534</v>
      </c>
      <c r="D1517" s="251" t="s">
        <v>535</v>
      </c>
      <c r="E1517" s="251" t="s">
        <v>536</v>
      </c>
      <c r="F1517" s="251" t="s">
        <v>492</v>
      </c>
      <c r="G1517" s="251" t="s">
        <v>797</v>
      </c>
      <c r="H1517" s="251" t="s">
        <v>538</v>
      </c>
      <c r="I1517" s="251" t="s">
        <v>798</v>
      </c>
      <c r="J1517" s="251" t="s">
        <v>540</v>
      </c>
      <c r="K1517" s="251" t="s">
        <v>807</v>
      </c>
      <c r="L1517" s="251" t="s">
        <v>542</v>
      </c>
      <c r="M1517" s="251" t="s">
        <v>808</v>
      </c>
      <c r="N1517" s="251" t="s">
        <v>809</v>
      </c>
      <c r="O1517" s="251" t="s">
        <v>631</v>
      </c>
      <c r="P1517" s="251" t="s">
        <v>814</v>
      </c>
      <c r="Q1517" s="251" t="s">
        <v>803</v>
      </c>
      <c r="R1517" s="251">
        <v>30</v>
      </c>
      <c r="S1517" s="251" t="s">
        <v>548</v>
      </c>
      <c r="T1517" s="251" t="s">
        <v>549</v>
      </c>
      <c r="U1517" s="251" t="s">
        <v>549</v>
      </c>
      <c r="V1517" s="251" t="s">
        <v>581</v>
      </c>
      <c r="W1517" s="251" t="s">
        <v>582</v>
      </c>
      <c r="X1517" s="251" t="s">
        <v>551</v>
      </c>
      <c r="Y1517" s="251" t="s">
        <v>552</v>
      </c>
      <c r="Z1517" s="251" t="s">
        <v>564</v>
      </c>
      <c r="AA1517" s="251" t="s">
        <v>565</v>
      </c>
      <c r="AB1517" s="251" t="s">
        <v>566</v>
      </c>
      <c r="AC1517" s="251" t="s">
        <v>600</v>
      </c>
      <c r="AD1517" s="251" t="s">
        <v>601</v>
      </c>
      <c r="AE1517" s="255">
        <v>6325</v>
      </c>
      <c r="AF1517" s="251" t="str">
        <f t="shared" si="76"/>
        <v>5.</v>
      </c>
      <c r="AG1517" s="251" t="str">
        <f t="shared" si="76"/>
        <v>2.</v>
      </c>
      <c r="AH1517" s="251" t="str">
        <f t="shared" si="76"/>
        <v>3.</v>
      </c>
      <c r="AI1517" s="251" t="str">
        <f t="shared" si="75"/>
        <v>2.</v>
      </c>
      <c r="AJ1517" s="251" t="str">
        <f t="shared" si="75"/>
        <v>2.</v>
      </c>
      <c r="AK1517" s="251" t="str">
        <f t="shared" si="75"/>
        <v>2.</v>
      </c>
      <c r="AL1517" s="251" t="str">
        <f t="shared" si="75"/>
        <v>1.</v>
      </c>
      <c r="AM1517" s="251" t="str">
        <f t="shared" si="74"/>
        <v>2.3.2.2.2.1.</v>
      </c>
    </row>
    <row r="1518" spans="1:39">
      <c r="A1518" s="251">
        <v>2022</v>
      </c>
      <c r="B1518" s="251" t="s">
        <v>533</v>
      </c>
      <c r="C1518" s="251" t="s">
        <v>534</v>
      </c>
      <c r="D1518" s="251" t="s">
        <v>535</v>
      </c>
      <c r="E1518" s="251" t="s">
        <v>536</v>
      </c>
      <c r="F1518" s="251" t="s">
        <v>492</v>
      </c>
      <c r="G1518" s="251" t="s">
        <v>797</v>
      </c>
      <c r="H1518" s="251" t="s">
        <v>538</v>
      </c>
      <c r="I1518" s="251" t="s">
        <v>798</v>
      </c>
      <c r="J1518" s="251" t="s">
        <v>540</v>
      </c>
      <c r="K1518" s="251" t="s">
        <v>807</v>
      </c>
      <c r="L1518" s="251" t="s">
        <v>542</v>
      </c>
      <c r="M1518" s="251" t="s">
        <v>808</v>
      </c>
      <c r="N1518" s="251" t="s">
        <v>809</v>
      </c>
      <c r="O1518" s="251" t="s">
        <v>631</v>
      </c>
      <c r="P1518" s="251" t="s">
        <v>814</v>
      </c>
      <c r="Q1518" s="251" t="s">
        <v>803</v>
      </c>
      <c r="R1518" s="251">
        <v>30</v>
      </c>
      <c r="S1518" s="251" t="s">
        <v>548</v>
      </c>
      <c r="T1518" s="251" t="s">
        <v>549</v>
      </c>
      <c r="U1518" s="251" t="s">
        <v>549</v>
      </c>
      <c r="V1518" s="251" t="s">
        <v>581</v>
      </c>
      <c r="W1518" s="251" t="s">
        <v>582</v>
      </c>
      <c r="X1518" s="251" t="s">
        <v>551</v>
      </c>
      <c r="Y1518" s="251" t="s">
        <v>552</v>
      </c>
      <c r="Z1518" s="251" t="s">
        <v>564</v>
      </c>
      <c r="AA1518" s="251" t="s">
        <v>565</v>
      </c>
      <c r="AB1518" s="251" t="s">
        <v>566</v>
      </c>
      <c r="AC1518" s="251" t="s">
        <v>600</v>
      </c>
      <c r="AD1518" s="251" t="s">
        <v>602</v>
      </c>
      <c r="AE1518" s="255">
        <v>890</v>
      </c>
      <c r="AF1518" s="251" t="str">
        <f t="shared" si="76"/>
        <v>5.</v>
      </c>
      <c r="AG1518" s="251" t="str">
        <f t="shared" si="76"/>
        <v>2.</v>
      </c>
      <c r="AH1518" s="251" t="str">
        <f t="shared" si="76"/>
        <v>3.</v>
      </c>
      <c r="AI1518" s="251" t="str">
        <f t="shared" si="75"/>
        <v>2.</v>
      </c>
      <c r="AJ1518" s="251" t="str">
        <f t="shared" si="75"/>
        <v>2.</v>
      </c>
      <c r="AK1518" s="251" t="str">
        <f t="shared" si="75"/>
        <v>2.</v>
      </c>
      <c r="AL1518" s="251" t="str">
        <f t="shared" si="75"/>
        <v>2.</v>
      </c>
      <c r="AM1518" s="251" t="str">
        <f t="shared" si="74"/>
        <v>2.3.2.2.2.2.</v>
      </c>
    </row>
    <row r="1519" spans="1:39">
      <c r="A1519" s="251">
        <v>2022</v>
      </c>
      <c r="B1519" s="251" t="s">
        <v>533</v>
      </c>
      <c r="C1519" s="251" t="s">
        <v>534</v>
      </c>
      <c r="D1519" s="251" t="s">
        <v>535</v>
      </c>
      <c r="E1519" s="251" t="s">
        <v>536</v>
      </c>
      <c r="F1519" s="251" t="s">
        <v>492</v>
      </c>
      <c r="G1519" s="251" t="s">
        <v>797</v>
      </c>
      <c r="H1519" s="251" t="s">
        <v>538</v>
      </c>
      <c r="I1519" s="251" t="s">
        <v>798</v>
      </c>
      <c r="J1519" s="251" t="s">
        <v>540</v>
      </c>
      <c r="K1519" s="251" t="s">
        <v>807</v>
      </c>
      <c r="L1519" s="251" t="s">
        <v>542</v>
      </c>
      <c r="M1519" s="251" t="s">
        <v>808</v>
      </c>
      <c r="N1519" s="251" t="s">
        <v>809</v>
      </c>
      <c r="O1519" s="251" t="s">
        <v>631</v>
      </c>
      <c r="P1519" s="251" t="s">
        <v>814</v>
      </c>
      <c r="Q1519" s="251" t="s">
        <v>803</v>
      </c>
      <c r="R1519" s="251">
        <v>30</v>
      </c>
      <c r="S1519" s="251" t="s">
        <v>548</v>
      </c>
      <c r="T1519" s="251" t="s">
        <v>549</v>
      </c>
      <c r="U1519" s="251" t="s">
        <v>549</v>
      </c>
      <c r="V1519" s="251" t="s">
        <v>581</v>
      </c>
      <c r="W1519" s="251" t="s">
        <v>582</v>
      </c>
      <c r="X1519" s="251" t="s">
        <v>551</v>
      </c>
      <c r="Y1519" s="251" t="s">
        <v>552</v>
      </c>
      <c r="Z1519" s="251" t="s">
        <v>564</v>
      </c>
      <c r="AA1519" s="251" t="s">
        <v>565</v>
      </c>
      <c r="AB1519" s="251" t="s">
        <v>566</v>
      </c>
      <c r="AC1519" s="251" t="s">
        <v>567</v>
      </c>
      <c r="AD1519" s="251" t="s">
        <v>568</v>
      </c>
      <c r="AE1519" s="255">
        <v>678000</v>
      </c>
      <c r="AF1519" s="251" t="str">
        <f t="shared" si="76"/>
        <v>5.</v>
      </c>
      <c r="AG1519" s="251" t="str">
        <f t="shared" si="76"/>
        <v>2.</v>
      </c>
      <c r="AH1519" s="251" t="str">
        <f t="shared" si="76"/>
        <v>3.</v>
      </c>
      <c r="AI1519" s="251" t="str">
        <f t="shared" si="75"/>
        <v>2.</v>
      </c>
      <c r="AJ1519" s="251" t="str">
        <f t="shared" si="75"/>
        <v>2.</v>
      </c>
      <c r="AK1519" s="251" t="str">
        <f t="shared" si="75"/>
        <v>3.</v>
      </c>
      <c r="AL1519" s="251" t="str">
        <f t="shared" si="75"/>
        <v>1.</v>
      </c>
      <c r="AM1519" s="251" t="str">
        <f t="shared" si="74"/>
        <v>2.3.2.2.3.1.</v>
      </c>
    </row>
    <row r="1520" spans="1:39">
      <c r="A1520" s="251">
        <v>2022</v>
      </c>
      <c r="B1520" s="251" t="s">
        <v>533</v>
      </c>
      <c r="C1520" s="251" t="s">
        <v>534</v>
      </c>
      <c r="D1520" s="251" t="s">
        <v>535</v>
      </c>
      <c r="E1520" s="251" t="s">
        <v>536</v>
      </c>
      <c r="F1520" s="251" t="s">
        <v>492</v>
      </c>
      <c r="G1520" s="251" t="s">
        <v>797</v>
      </c>
      <c r="H1520" s="251" t="s">
        <v>538</v>
      </c>
      <c r="I1520" s="251" t="s">
        <v>798</v>
      </c>
      <c r="J1520" s="251" t="s">
        <v>540</v>
      </c>
      <c r="K1520" s="251" t="s">
        <v>807</v>
      </c>
      <c r="L1520" s="251" t="s">
        <v>542</v>
      </c>
      <c r="M1520" s="251" t="s">
        <v>808</v>
      </c>
      <c r="N1520" s="251" t="s">
        <v>809</v>
      </c>
      <c r="O1520" s="251" t="s">
        <v>631</v>
      </c>
      <c r="P1520" s="251" t="s">
        <v>814</v>
      </c>
      <c r="Q1520" s="251" t="s">
        <v>803</v>
      </c>
      <c r="R1520" s="251">
        <v>30</v>
      </c>
      <c r="S1520" s="251" t="s">
        <v>548</v>
      </c>
      <c r="T1520" s="251" t="s">
        <v>549</v>
      </c>
      <c r="U1520" s="251" t="s">
        <v>549</v>
      </c>
      <c r="V1520" s="251" t="s">
        <v>581</v>
      </c>
      <c r="W1520" s="251" t="s">
        <v>582</v>
      </c>
      <c r="X1520" s="251" t="s">
        <v>551</v>
      </c>
      <c r="Y1520" s="251" t="s">
        <v>552</v>
      </c>
      <c r="Z1520" s="251" t="s">
        <v>564</v>
      </c>
      <c r="AA1520" s="251" t="s">
        <v>565</v>
      </c>
      <c r="AB1520" s="251" t="s">
        <v>566</v>
      </c>
      <c r="AC1520" s="251" t="s">
        <v>567</v>
      </c>
      <c r="AD1520" s="251" t="s">
        <v>635</v>
      </c>
      <c r="AE1520" s="255">
        <v>1854</v>
      </c>
      <c r="AF1520" s="251" t="str">
        <f t="shared" si="76"/>
        <v>5.</v>
      </c>
      <c r="AG1520" s="251" t="str">
        <f t="shared" si="76"/>
        <v>2.</v>
      </c>
      <c r="AH1520" s="251" t="str">
        <f t="shared" si="76"/>
        <v>3.</v>
      </c>
      <c r="AI1520" s="251" t="str">
        <f t="shared" si="75"/>
        <v>2.</v>
      </c>
      <c r="AJ1520" s="251" t="str">
        <f t="shared" si="75"/>
        <v>2.</v>
      </c>
      <c r="AK1520" s="251" t="str">
        <f t="shared" si="75"/>
        <v>3.</v>
      </c>
      <c r="AL1520" s="251" t="str">
        <f t="shared" si="75"/>
        <v>99</v>
      </c>
      <c r="AM1520" s="251" t="str">
        <f t="shared" si="74"/>
        <v>2.3.2.2.3.99</v>
      </c>
    </row>
    <row r="1521" spans="1:39">
      <c r="A1521" s="251">
        <v>2022</v>
      </c>
      <c r="B1521" s="251" t="s">
        <v>533</v>
      </c>
      <c r="C1521" s="251" t="s">
        <v>534</v>
      </c>
      <c r="D1521" s="251" t="s">
        <v>535</v>
      </c>
      <c r="E1521" s="251" t="s">
        <v>536</v>
      </c>
      <c r="F1521" s="251" t="s">
        <v>492</v>
      </c>
      <c r="G1521" s="251" t="s">
        <v>797</v>
      </c>
      <c r="H1521" s="251" t="s">
        <v>538</v>
      </c>
      <c r="I1521" s="251" t="s">
        <v>798</v>
      </c>
      <c r="J1521" s="251" t="s">
        <v>540</v>
      </c>
      <c r="K1521" s="251" t="s">
        <v>807</v>
      </c>
      <c r="L1521" s="251" t="s">
        <v>542</v>
      </c>
      <c r="M1521" s="251" t="s">
        <v>808</v>
      </c>
      <c r="N1521" s="251" t="s">
        <v>809</v>
      </c>
      <c r="O1521" s="251" t="s">
        <v>631</v>
      </c>
      <c r="P1521" s="251" t="s">
        <v>814</v>
      </c>
      <c r="Q1521" s="251" t="s">
        <v>803</v>
      </c>
      <c r="R1521" s="251">
        <v>30</v>
      </c>
      <c r="S1521" s="251" t="s">
        <v>548</v>
      </c>
      <c r="T1521" s="251" t="s">
        <v>549</v>
      </c>
      <c r="U1521" s="251" t="s">
        <v>549</v>
      </c>
      <c r="V1521" s="251" t="s">
        <v>581</v>
      </c>
      <c r="W1521" s="251" t="s">
        <v>582</v>
      </c>
      <c r="X1521" s="251" t="s">
        <v>551</v>
      </c>
      <c r="Y1521" s="251" t="s">
        <v>552</v>
      </c>
      <c r="Z1521" s="251" t="s">
        <v>564</v>
      </c>
      <c r="AA1521" s="251" t="s">
        <v>565</v>
      </c>
      <c r="AB1521" s="251" t="s">
        <v>569</v>
      </c>
      <c r="AC1521" s="251" t="s">
        <v>570</v>
      </c>
      <c r="AD1521" s="251" t="s">
        <v>603</v>
      </c>
      <c r="AE1521" s="255">
        <v>69831</v>
      </c>
      <c r="AF1521" s="251" t="str">
        <f t="shared" si="76"/>
        <v>5.</v>
      </c>
      <c r="AG1521" s="251" t="str">
        <f t="shared" si="76"/>
        <v>2.</v>
      </c>
      <c r="AH1521" s="251" t="str">
        <f t="shared" si="76"/>
        <v>3.</v>
      </c>
      <c r="AI1521" s="251" t="str">
        <f t="shared" si="75"/>
        <v>2.</v>
      </c>
      <c r="AJ1521" s="251" t="str">
        <f t="shared" si="75"/>
        <v>3.</v>
      </c>
      <c r="AK1521" s="251" t="str">
        <f t="shared" si="75"/>
        <v>1.</v>
      </c>
      <c r="AL1521" s="251" t="str">
        <f t="shared" si="75"/>
        <v>1.</v>
      </c>
      <c r="AM1521" s="251" t="str">
        <f t="shared" si="74"/>
        <v>2.3.2.3.1.1.</v>
      </c>
    </row>
    <row r="1522" spans="1:39">
      <c r="A1522" s="251">
        <v>2022</v>
      </c>
      <c r="B1522" s="251" t="s">
        <v>533</v>
      </c>
      <c r="C1522" s="251" t="s">
        <v>534</v>
      </c>
      <c r="D1522" s="251" t="s">
        <v>535</v>
      </c>
      <c r="E1522" s="251" t="s">
        <v>536</v>
      </c>
      <c r="F1522" s="251" t="s">
        <v>492</v>
      </c>
      <c r="G1522" s="251" t="s">
        <v>797</v>
      </c>
      <c r="H1522" s="251" t="s">
        <v>538</v>
      </c>
      <c r="I1522" s="251" t="s">
        <v>798</v>
      </c>
      <c r="J1522" s="251" t="s">
        <v>540</v>
      </c>
      <c r="K1522" s="251" t="s">
        <v>807</v>
      </c>
      <c r="L1522" s="251" t="s">
        <v>542</v>
      </c>
      <c r="M1522" s="251" t="s">
        <v>808</v>
      </c>
      <c r="N1522" s="251" t="s">
        <v>809</v>
      </c>
      <c r="O1522" s="251" t="s">
        <v>631</v>
      </c>
      <c r="P1522" s="251" t="s">
        <v>814</v>
      </c>
      <c r="Q1522" s="251" t="s">
        <v>803</v>
      </c>
      <c r="R1522" s="251">
        <v>30</v>
      </c>
      <c r="S1522" s="251" t="s">
        <v>548</v>
      </c>
      <c r="T1522" s="251" t="s">
        <v>549</v>
      </c>
      <c r="U1522" s="251" t="s">
        <v>549</v>
      </c>
      <c r="V1522" s="251" t="s">
        <v>581</v>
      </c>
      <c r="W1522" s="251" t="s">
        <v>582</v>
      </c>
      <c r="X1522" s="251" t="s">
        <v>551</v>
      </c>
      <c r="Y1522" s="251" t="s">
        <v>552</v>
      </c>
      <c r="Z1522" s="251" t="s">
        <v>564</v>
      </c>
      <c r="AA1522" s="251" t="s">
        <v>565</v>
      </c>
      <c r="AB1522" s="251" t="s">
        <v>569</v>
      </c>
      <c r="AC1522" s="251" t="s">
        <v>570</v>
      </c>
      <c r="AD1522" s="251" t="s">
        <v>571</v>
      </c>
      <c r="AE1522" s="255">
        <v>121321</v>
      </c>
      <c r="AF1522" s="251" t="str">
        <f t="shared" si="76"/>
        <v>5.</v>
      </c>
      <c r="AG1522" s="251" t="str">
        <f t="shared" si="76"/>
        <v>2.</v>
      </c>
      <c r="AH1522" s="251" t="str">
        <f t="shared" si="76"/>
        <v>3.</v>
      </c>
      <c r="AI1522" s="251" t="str">
        <f t="shared" si="75"/>
        <v>2.</v>
      </c>
      <c r="AJ1522" s="251" t="str">
        <f t="shared" si="75"/>
        <v>3.</v>
      </c>
      <c r="AK1522" s="251" t="str">
        <f t="shared" si="75"/>
        <v>1.</v>
      </c>
      <c r="AL1522" s="251" t="str">
        <f t="shared" si="75"/>
        <v>2.</v>
      </c>
      <c r="AM1522" s="251" t="str">
        <f t="shared" si="74"/>
        <v>2.3.2.3.1.2.</v>
      </c>
    </row>
    <row r="1523" spans="1:39">
      <c r="A1523" s="251">
        <v>2022</v>
      </c>
      <c r="B1523" s="251" t="s">
        <v>533</v>
      </c>
      <c r="C1523" s="251" t="s">
        <v>534</v>
      </c>
      <c r="D1523" s="251" t="s">
        <v>535</v>
      </c>
      <c r="E1523" s="251" t="s">
        <v>536</v>
      </c>
      <c r="F1523" s="251" t="s">
        <v>492</v>
      </c>
      <c r="G1523" s="251" t="s">
        <v>797</v>
      </c>
      <c r="H1523" s="251" t="s">
        <v>538</v>
      </c>
      <c r="I1523" s="251" t="s">
        <v>798</v>
      </c>
      <c r="J1523" s="251" t="s">
        <v>540</v>
      </c>
      <c r="K1523" s="251" t="s">
        <v>807</v>
      </c>
      <c r="L1523" s="251" t="s">
        <v>542</v>
      </c>
      <c r="M1523" s="251" t="s">
        <v>808</v>
      </c>
      <c r="N1523" s="251" t="s">
        <v>809</v>
      </c>
      <c r="O1523" s="251" t="s">
        <v>631</v>
      </c>
      <c r="P1523" s="251" t="s">
        <v>814</v>
      </c>
      <c r="Q1523" s="251" t="s">
        <v>803</v>
      </c>
      <c r="R1523" s="251">
        <v>30</v>
      </c>
      <c r="S1523" s="251" t="s">
        <v>548</v>
      </c>
      <c r="T1523" s="251" t="s">
        <v>549</v>
      </c>
      <c r="U1523" s="251" t="s">
        <v>549</v>
      </c>
      <c r="V1523" s="251" t="s">
        <v>581</v>
      </c>
      <c r="W1523" s="251" t="s">
        <v>582</v>
      </c>
      <c r="X1523" s="251" t="s">
        <v>551</v>
      </c>
      <c r="Y1523" s="251" t="s">
        <v>552</v>
      </c>
      <c r="Z1523" s="251" t="s">
        <v>564</v>
      </c>
      <c r="AA1523" s="251" t="s">
        <v>565</v>
      </c>
      <c r="AB1523" s="251" t="s">
        <v>604</v>
      </c>
      <c r="AC1523" s="251" t="s">
        <v>607</v>
      </c>
      <c r="AD1523" s="251" t="s">
        <v>608</v>
      </c>
      <c r="AE1523" s="255">
        <v>40803</v>
      </c>
      <c r="AF1523" s="251" t="str">
        <f t="shared" si="76"/>
        <v>5.</v>
      </c>
      <c r="AG1523" s="251" t="str">
        <f t="shared" si="76"/>
        <v>2.</v>
      </c>
      <c r="AH1523" s="251" t="str">
        <f t="shared" si="76"/>
        <v>3.</v>
      </c>
      <c r="AI1523" s="251" t="str">
        <f t="shared" si="75"/>
        <v>2.</v>
      </c>
      <c r="AJ1523" s="251" t="str">
        <f t="shared" si="75"/>
        <v>4.</v>
      </c>
      <c r="AK1523" s="251" t="str">
        <f t="shared" si="75"/>
        <v>7.</v>
      </c>
      <c r="AL1523" s="251" t="str">
        <f t="shared" si="75"/>
        <v>1.</v>
      </c>
      <c r="AM1523" s="251" t="str">
        <f t="shared" si="74"/>
        <v>2.3.2.4.7.1.</v>
      </c>
    </row>
    <row r="1524" spans="1:39">
      <c r="A1524" s="251">
        <v>2022</v>
      </c>
      <c r="B1524" s="251" t="s">
        <v>533</v>
      </c>
      <c r="C1524" s="251" t="s">
        <v>534</v>
      </c>
      <c r="D1524" s="251" t="s">
        <v>535</v>
      </c>
      <c r="E1524" s="251" t="s">
        <v>536</v>
      </c>
      <c r="F1524" s="251" t="s">
        <v>492</v>
      </c>
      <c r="G1524" s="251" t="s">
        <v>797</v>
      </c>
      <c r="H1524" s="251" t="s">
        <v>538</v>
      </c>
      <c r="I1524" s="251" t="s">
        <v>798</v>
      </c>
      <c r="J1524" s="251" t="s">
        <v>540</v>
      </c>
      <c r="K1524" s="251" t="s">
        <v>807</v>
      </c>
      <c r="L1524" s="251" t="s">
        <v>542</v>
      </c>
      <c r="M1524" s="251" t="s">
        <v>808</v>
      </c>
      <c r="N1524" s="251" t="s">
        <v>809</v>
      </c>
      <c r="O1524" s="251" t="s">
        <v>631</v>
      </c>
      <c r="P1524" s="251" t="s">
        <v>814</v>
      </c>
      <c r="Q1524" s="251" t="s">
        <v>803</v>
      </c>
      <c r="R1524" s="251">
        <v>30</v>
      </c>
      <c r="S1524" s="251" t="s">
        <v>548</v>
      </c>
      <c r="T1524" s="251" t="s">
        <v>549</v>
      </c>
      <c r="U1524" s="251" t="s">
        <v>549</v>
      </c>
      <c r="V1524" s="251" t="s">
        <v>581</v>
      </c>
      <c r="W1524" s="251" t="s">
        <v>582</v>
      </c>
      <c r="X1524" s="251" t="s">
        <v>551</v>
      </c>
      <c r="Y1524" s="251" t="s">
        <v>552</v>
      </c>
      <c r="Z1524" s="251" t="s">
        <v>564</v>
      </c>
      <c r="AA1524" s="251" t="s">
        <v>565</v>
      </c>
      <c r="AB1524" s="251" t="s">
        <v>572</v>
      </c>
      <c r="AC1524" s="251" t="s">
        <v>573</v>
      </c>
      <c r="AD1524" s="251" t="s">
        <v>574</v>
      </c>
      <c r="AE1524" s="255">
        <v>282360</v>
      </c>
      <c r="AF1524" s="251" t="str">
        <f t="shared" si="76"/>
        <v>5.</v>
      </c>
      <c r="AG1524" s="251" t="str">
        <f t="shared" si="76"/>
        <v>2.</v>
      </c>
      <c r="AH1524" s="251" t="str">
        <f t="shared" si="76"/>
        <v>3.</v>
      </c>
      <c r="AI1524" s="251" t="str">
        <f t="shared" si="75"/>
        <v>2.</v>
      </c>
      <c r="AJ1524" s="251" t="str">
        <f t="shared" si="75"/>
        <v>5.</v>
      </c>
      <c r="AK1524" s="251" t="str">
        <f t="shared" si="75"/>
        <v>1.</v>
      </c>
      <c r="AL1524" s="251" t="str">
        <f t="shared" si="75"/>
        <v>1.</v>
      </c>
      <c r="AM1524" s="251" t="str">
        <f t="shared" si="74"/>
        <v>2.3.2.5.1.1.</v>
      </c>
    </row>
    <row r="1525" spans="1:39">
      <c r="A1525" s="251">
        <v>2022</v>
      </c>
      <c r="B1525" s="251" t="s">
        <v>533</v>
      </c>
      <c r="C1525" s="251" t="s">
        <v>534</v>
      </c>
      <c r="D1525" s="251" t="s">
        <v>535</v>
      </c>
      <c r="E1525" s="251" t="s">
        <v>536</v>
      </c>
      <c r="F1525" s="251" t="s">
        <v>492</v>
      </c>
      <c r="G1525" s="251" t="s">
        <v>797</v>
      </c>
      <c r="H1525" s="251" t="s">
        <v>538</v>
      </c>
      <c r="I1525" s="251" t="s">
        <v>798</v>
      </c>
      <c r="J1525" s="251" t="s">
        <v>540</v>
      </c>
      <c r="K1525" s="251" t="s">
        <v>807</v>
      </c>
      <c r="L1525" s="251" t="s">
        <v>542</v>
      </c>
      <c r="M1525" s="251" t="s">
        <v>808</v>
      </c>
      <c r="N1525" s="251" t="s">
        <v>809</v>
      </c>
      <c r="O1525" s="251" t="s">
        <v>631</v>
      </c>
      <c r="P1525" s="251" t="s">
        <v>814</v>
      </c>
      <c r="Q1525" s="251" t="s">
        <v>803</v>
      </c>
      <c r="R1525" s="251">
        <v>30</v>
      </c>
      <c r="S1525" s="251" t="s">
        <v>548</v>
      </c>
      <c r="T1525" s="251" t="s">
        <v>549</v>
      </c>
      <c r="U1525" s="251" t="s">
        <v>549</v>
      </c>
      <c r="V1525" s="251" t="s">
        <v>581</v>
      </c>
      <c r="W1525" s="251" t="s">
        <v>582</v>
      </c>
      <c r="X1525" s="251" t="s">
        <v>551</v>
      </c>
      <c r="Y1525" s="251" t="s">
        <v>552</v>
      </c>
      <c r="Z1525" s="251" t="s">
        <v>564</v>
      </c>
      <c r="AA1525" s="251" t="s">
        <v>565</v>
      </c>
      <c r="AB1525" s="251" t="s">
        <v>572</v>
      </c>
      <c r="AC1525" s="251" t="s">
        <v>573</v>
      </c>
      <c r="AD1525" s="251" t="s">
        <v>609</v>
      </c>
      <c r="AE1525" s="255">
        <v>60000</v>
      </c>
      <c r="AF1525" s="251" t="str">
        <f t="shared" si="76"/>
        <v>5.</v>
      </c>
      <c r="AG1525" s="251" t="str">
        <f t="shared" si="76"/>
        <v>2.</v>
      </c>
      <c r="AH1525" s="251" t="str">
        <f t="shared" si="76"/>
        <v>3.</v>
      </c>
      <c r="AI1525" s="251" t="str">
        <f t="shared" si="75"/>
        <v>2.</v>
      </c>
      <c r="AJ1525" s="251" t="str">
        <f t="shared" si="75"/>
        <v>5.</v>
      </c>
      <c r="AK1525" s="251" t="str">
        <f t="shared" si="75"/>
        <v>1.</v>
      </c>
      <c r="AL1525" s="251" t="str">
        <f t="shared" si="75"/>
        <v>2.</v>
      </c>
      <c r="AM1525" s="251" t="str">
        <f t="shared" si="74"/>
        <v>2.3.2.5.1.2.</v>
      </c>
    </row>
    <row r="1526" spans="1:39">
      <c r="A1526" s="251">
        <v>2022</v>
      </c>
      <c r="B1526" s="251" t="s">
        <v>533</v>
      </c>
      <c r="C1526" s="251" t="s">
        <v>534</v>
      </c>
      <c r="D1526" s="251" t="s">
        <v>535</v>
      </c>
      <c r="E1526" s="251" t="s">
        <v>536</v>
      </c>
      <c r="F1526" s="251" t="s">
        <v>492</v>
      </c>
      <c r="G1526" s="251" t="s">
        <v>797</v>
      </c>
      <c r="H1526" s="251" t="s">
        <v>538</v>
      </c>
      <c r="I1526" s="251" t="s">
        <v>798</v>
      </c>
      <c r="J1526" s="251" t="s">
        <v>540</v>
      </c>
      <c r="K1526" s="251" t="s">
        <v>807</v>
      </c>
      <c r="L1526" s="251" t="s">
        <v>542</v>
      </c>
      <c r="M1526" s="251" t="s">
        <v>808</v>
      </c>
      <c r="N1526" s="251" t="s">
        <v>809</v>
      </c>
      <c r="O1526" s="251" t="s">
        <v>631</v>
      </c>
      <c r="P1526" s="251" t="s">
        <v>814</v>
      </c>
      <c r="Q1526" s="251" t="s">
        <v>803</v>
      </c>
      <c r="R1526" s="251">
        <v>30</v>
      </c>
      <c r="S1526" s="251" t="s">
        <v>548</v>
      </c>
      <c r="T1526" s="251" t="s">
        <v>549</v>
      </c>
      <c r="U1526" s="251" t="s">
        <v>549</v>
      </c>
      <c r="V1526" s="251" t="s">
        <v>581</v>
      </c>
      <c r="W1526" s="251" t="s">
        <v>582</v>
      </c>
      <c r="X1526" s="251" t="s">
        <v>551</v>
      </c>
      <c r="Y1526" s="251" t="s">
        <v>552</v>
      </c>
      <c r="Z1526" s="251" t="s">
        <v>564</v>
      </c>
      <c r="AA1526" s="251" t="s">
        <v>565</v>
      </c>
      <c r="AB1526" s="251" t="s">
        <v>575</v>
      </c>
      <c r="AC1526" s="251" t="s">
        <v>576</v>
      </c>
      <c r="AD1526" s="251" t="s">
        <v>577</v>
      </c>
      <c r="AE1526" s="255">
        <v>116655</v>
      </c>
      <c r="AF1526" s="251" t="str">
        <f t="shared" si="76"/>
        <v>5.</v>
      </c>
      <c r="AG1526" s="251" t="str">
        <f t="shared" si="76"/>
        <v>2.</v>
      </c>
      <c r="AH1526" s="251" t="str">
        <f t="shared" si="76"/>
        <v>3.</v>
      </c>
      <c r="AI1526" s="251" t="str">
        <f t="shared" si="75"/>
        <v>2.</v>
      </c>
      <c r="AJ1526" s="251" t="str">
        <f t="shared" si="75"/>
        <v>6.</v>
      </c>
      <c r="AK1526" s="251" t="str">
        <f t="shared" si="75"/>
        <v>3.</v>
      </c>
      <c r="AL1526" s="251" t="str">
        <f t="shared" si="75"/>
        <v>4.</v>
      </c>
      <c r="AM1526" s="251" t="str">
        <f t="shared" si="74"/>
        <v>2.3.2.6.3.4.</v>
      </c>
    </row>
    <row r="1527" spans="1:39">
      <c r="A1527" s="251">
        <v>2022</v>
      </c>
      <c r="B1527" s="251" t="s">
        <v>533</v>
      </c>
      <c r="C1527" s="251" t="s">
        <v>534</v>
      </c>
      <c r="D1527" s="251" t="s">
        <v>535</v>
      </c>
      <c r="E1527" s="251" t="s">
        <v>536</v>
      </c>
      <c r="F1527" s="251" t="s">
        <v>492</v>
      </c>
      <c r="G1527" s="251" t="s">
        <v>797</v>
      </c>
      <c r="H1527" s="251" t="s">
        <v>538</v>
      </c>
      <c r="I1527" s="251" t="s">
        <v>798</v>
      </c>
      <c r="J1527" s="251" t="s">
        <v>540</v>
      </c>
      <c r="K1527" s="251" t="s">
        <v>807</v>
      </c>
      <c r="L1527" s="251" t="s">
        <v>542</v>
      </c>
      <c r="M1527" s="251" t="s">
        <v>808</v>
      </c>
      <c r="N1527" s="251" t="s">
        <v>809</v>
      </c>
      <c r="O1527" s="251" t="s">
        <v>631</v>
      </c>
      <c r="P1527" s="251" t="s">
        <v>814</v>
      </c>
      <c r="Q1527" s="251" t="s">
        <v>803</v>
      </c>
      <c r="R1527" s="251">
        <v>30</v>
      </c>
      <c r="S1527" s="251" t="s">
        <v>548</v>
      </c>
      <c r="T1527" s="251" t="s">
        <v>549</v>
      </c>
      <c r="U1527" s="251" t="s">
        <v>549</v>
      </c>
      <c r="V1527" s="251" t="s">
        <v>581</v>
      </c>
      <c r="W1527" s="251" t="s">
        <v>582</v>
      </c>
      <c r="X1527" s="251" t="s">
        <v>551</v>
      </c>
      <c r="Y1527" s="251" t="s">
        <v>552</v>
      </c>
      <c r="Z1527" s="251" t="s">
        <v>564</v>
      </c>
      <c r="AA1527" s="251" t="s">
        <v>565</v>
      </c>
      <c r="AB1527" s="251" t="s">
        <v>575</v>
      </c>
      <c r="AC1527" s="251" t="s">
        <v>576</v>
      </c>
      <c r="AD1527" s="251" t="s">
        <v>612</v>
      </c>
      <c r="AE1527" s="255">
        <v>5702</v>
      </c>
      <c r="AF1527" s="251" t="str">
        <f t="shared" si="76"/>
        <v>5.</v>
      </c>
      <c r="AG1527" s="251" t="str">
        <f t="shared" si="76"/>
        <v>2.</v>
      </c>
      <c r="AH1527" s="251" t="str">
        <f t="shared" si="76"/>
        <v>3.</v>
      </c>
      <c r="AI1527" s="251" t="str">
        <f t="shared" si="75"/>
        <v>2.</v>
      </c>
      <c r="AJ1527" s="251" t="str">
        <f t="shared" si="75"/>
        <v>6.</v>
      </c>
      <c r="AK1527" s="251" t="str">
        <f t="shared" si="75"/>
        <v>3.</v>
      </c>
      <c r="AL1527" s="251" t="str">
        <f t="shared" si="75"/>
        <v>99</v>
      </c>
      <c r="AM1527" s="251" t="str">
        <f t="shared" si="74"/>
        <v>2.3.2.6.3.99</v>
      </c>
    </row>
    <row r="1528" spans="1:39">
      <c r="A1528" s="251">
        <v>2022</v>
      </c>
      <c r="B1528" s="251" t="s">
        <v>533</v>
      </c>
      <c r="C1528" s="251" t="s">
        <v>534</v>
      </c>
      <c r="D1528" s="251" t="s">
        <v>535</v>
      </c>
      <c r="E1528" s="251" t="s">
        <v>536</v>
      </c>
      <c r="F1528" s="251" t="s">
        <v>492</v>
      </c>
      <c r="G1528" s="251" t="s">
        <v>797</v>
      </c>
      <c r="H1528" s="251" t="s">
        <v>538</v>
      </c>
      <c r="I1528" s="251" t="s">
        <v>798</v>
      </c>
      <c r="J1528" s="251" t="s">
        <v>540</v>
      </c>
      <c r="K1528" s="251" t="s">
        <v>807</v>
      </c>
      <c r="L1528" s="251" t="s">
        <v>542</v>
      </c>
      <c r="M1528" s="251" t="s">
        <v>808</v>
      </c>
      <c r="N1528" s="251" t="s">
        <v>809</v>
      </c>
      <c r="O1528" s="251" t="s">
        <v>631</v>
      </c>
      <c r="P1528" s="251" t="s">
        <v>814</v>
      </c>
      <c r="Q1528" s="251" t="s">
        <v>803</v>
      </c>
      <c r="R1528" s="251">
        <v>30</v>
      </c>
      <c r="S1528" s="251" t="s">
        <v>548</v>
      </c>
      <c r="T1528" s="251" t="s">
        <v>549</v>
      </c>
      <c r="U1528" s="251" t="s">
        <v>549</v>
      </c>
      <c r="V1528" s="251" t="s">
        <v>581</v>
      </c>
      <c r="W1528" s="251" t="s">
        <v>582</v>
      </c>
      <c r="X1528" s="251" t="s">
        <v>551</v>
      </c>
      <c r="Y1528" s="251" t="s">
        <v>552</v>
      </c>
      <c r="Z1528" s="251" t="s">
        <v>564</v>
      </c>
      <c r="AA1528" s="251" t="s">
        <v>565</v>
      </c>
      <c r="AB1528" s="251" t="s">
        <v>578</v>
      </c>
      <c r="AC1528" s="251" t="s">
        <v>579</v>
      </c>
      <c r="AD1528" s="251" t="s">
        <v>580</v>
      </c>
      <c r="AE1528" s="255">
        <v>58073</v>
      </c>
      <c r="AF1528" s="251" t="str">
        <f t="shared" si="76"/>
        <v>5.</v>
      </c>
      <c r="AG1528" s="251" t="str">
        <f t="shared" si="76"/>
        <v>2.</v>
      </c>
      <c r="AH1528" s="251" t="str">
        <f t="shared" si="76"/>
        <v>3.</v>
      </c>
      <c r="AI1528" s="251" t="str">
        <f t="shared" si="75"/>
        <v>2.</v>
      </c>
      <c r="AJ1528" s="251" t="str">
        <f t="shared" si="75"/>
        <v>7.</v>
      </c>
      <c r="AK1528" s="251" t="str">
        <f t="shared" si="75"/>
        <v>11</v>
      </c>
      <c r="AL1528" s="251" t="str">
        <f t="shared" si="75"/>
        <v>99</v>
      </c>
      <c r="AM1528" s="251" t="str">
        <f t="shared" si="74"/>
        <v>2.3.2.7.1199</v>
      </c>
    </row>
    <row r="1529" spans="1:39">
      <c r="A1529" s="251">
        <v>2022</v>
      </c>
      <c r="B1529" s="251" t="s">
        <v>533</v>
      </c>
      <c r="C1529" s="251" t="s">
        <v>534</v>
      </c>
      <c r="D1529" s="251" t="s">
        <v>535</v>
      </c>
      <c r="E1529" s="251" t="s">
        <v>536</v>
      </c>
      <c r="F1529" s="251" t="s">
        <v>492</v>
      </c>
      <c r="G1529" s="251" t="s">
        <v>797</v>
      </c>
      <c r="H1529" s="251" t="s">
        <v>538</v>
      </c>
      <c r="I1529" s="251" t="s">
        <v>798</v>
      </c>
      <c r="J1529" s="251" t="s">
        <v>540</v>
      </c>
      <c r="K1529" s="251" t="s">
        <v>807</v>
      </c>
      <c r="L1529" s="251" t="s">
        <v>542</v>
      </c>
      <c r="M1529" s="251" t="s">
        <v>808</v>
      </c>
      <c r="N1529" s="251" t="s">
        <v>809</v>
      </c>
      <c r="O1529" s="251" t="s">
        <v>631</v>
      </c>
      <c r="P1529" s="251" t="s">
        <v>814</v>
      </c>
      <c r="Q1529" s="251" t="s">
        <v>803</v>
      </c>
      <c r="R1529" s="251">
        <v>30</v>
      </c>
      <c r="S1529" s="251" t="s">
        <v>548</v>
      </c>
      <c r="T1529" s="251" t="s">
        <v>549</v>
      </c>
      <c r="U1529" s="251" t="s">
        <v>549</v>
      </c>
      <c r="V1529" s="251" t="s">
        <v>581</v>
      </c>
      <c r="W1529" s="251" t="s">
        <v>582</v>
      </c>
      <c r="X1529" s="251" t="s">
        <v>551</v>
      </c>
      <c r="Y1529" s="251" t="s">
        <v>552</v>
      </c>
      <c r="Z1529" s="251" t="s">
        <v>564</v>
      </c>
      <c r="AA1529" s="251" t="s">
        <v>565</v>
      </c>
      <c r="AB1529" s="251" t="s">
        <v>613</v>
      </c>
      <c r="AC1529" s="251" t="s">
        <v>614</v>
      </c>
      <c r="AD1529" s="251" t="s">
        <v>614</v>
      </c>
      <c r="AE1529" s="255">
        <v>850614</v>
      </c>
      <c r="AF1529" s="251" t="str">
        <f t="shared" si="76"/>
        <v>5.</v>
      </c>
      <c r="AG1529" s="251" t="str">
        <f t="shared" si="76"/>
        <v>2.</v>
      </c>
      <c r="AH1529" s="251" t="str">
        <f t="shared" si="76"/>
        <v>3.</v>
      </c>
      <c r="AI1529" s="251" t="str">
        <f t="shared" si="75"/>
        <v>2.</v>
      </c>
      <c r="AJ1529" s="251" t="str">
        <f t="shared" si="75"/>
        <v>8.</v>
      </c>
      <c r="AK1529" s="251" t="str">
        <f t="shared" si="75"/>
        <v>1.</v>
      </c>
      <c r="AL1529" s="251" t="str">
        <f t="shared" si="75"/>
        <v>1.</v>
      </c>
      <c r="AM1529" s="251" t="str">
        <f t="shared" si="74"/>
        <v>2.3.2.8.1.1.</v>
      </c>
    </row>
    <row r="1530" spans="1:39">
      <c r="A1530" s="251">
        <v>2022</v>
      </c>
      <c r="B1530" s="251" t="s">
        <v>533</v>
      </c>
      <c r="C1530" s="251" t="s">
        <v>534</v>
      </c>
      <c r="D1530" s="251" t="s">
        <v>535</v>
      </c>
      <c r="E1530" s="251" t="s">
        <v>536</v>
      </c>
      <c r="F1530" s="251" t="s">
        <v>492</v>
      </c>
      <c r="G1530" s="251" t="s">
        <v>797</v>
      </c>
      <c r="H1530" s="251" t="s">
        <v>538</v>
      </c>
      <c r="I1530" s="251" t="s">
        <v>798</v>
      </c>
      <c r="J1530" s="251" t="s">
        <v>540</v>
      </c>
      <c r="K1530" s="251" t="s">
        <v>807</v>
      </c>
      <c r="L1530" s="251" t="s">
        <v>542</v>
      </c>
      <c r="M1530" s="251" t="s">
        <v>808</v>
      </c>
      <c r="N1530" s="251" t="s">
        <v>809</v>
      </c>
      <c r="O1530" s="251" t="s">
        <v>631</v>
      </c>
      <c r="P1530" s="251" t="s">
        <v>814</v>
      </c>
      <c r="Q1530" s="251" t="s">
        <v>803</v>
      </c>
      <c r="R1530" s="251">
        <v>30</v>
      </c>
      <c r="S1530" s="251" t="s">
        <v>548</v>
      </c>
      <c r="T1530" s="251" t="s">
        <v>549</v>
      </c>
      <c r="U1530" s="251" t="s">
        <v>549</v>
      </c>
      <c r="V1530" s="251" t="s">
        <v>581</v>
      </c>
      <c r="W1530" s="251" t="s">
        <v>582</v>
      </c>
      <c r="X1530" s="251" t="s">
        <v>551</v>
      </c>
      <c r="Y1530" s="251" t="s">
        <v>552</v>
      </c>
      <c r="Z1530" s="251" t="s">
        <v>564</v>
      </c>
      <c r="AA1530" s="251" t="s">
        <v>565</v>
      </c>
      <c r="AB1530" s="251" t="s">
        <v>613</v>
      </c>
      <c r="AC1530" s="251" t="s">
        <v>614</v>
      </c>
      <c r="AD1530" s="251" t="s">
        <v>615</v>
      </c>
      <c r="AE1530" s="255">
        <v>60737</v>
      </c>
      <c r="AF1530" s="251" t="str">
        <f t="shared" si="76"/>
        <v>5.</v>
      </c>
      <c r="AG1530" s="251" t="str">
        <f t="shared" si="76"/>
        <v>2.</v>
      </c>
      <c r="AH1530" s="251" t="str">
        <f t="shared" si="76"/>
        <v>3.</v>
      </c>
      <c r="AI1530" s="251" t="str">
        <f t="shared" si="75"/>
        <v>2.</v>
      </c>
      <c r="AJ1530" s="251" t="str">
        <f t="shared" si="75"/>
        <v>8.</v>
      </c>
      <c r="AK1530" s="251" t="str">
        <f t="shared" si="75"/>
        <v>1.</v>
      </c>
      <c r="AL1530" s="251" t="str">
        <f t="shared" si="75"/>
        <v>2.</v>
      </c>
      <c r="AM1530" s="251" t="str">
        <f t="shared" si="74"/>
        <v>2.3.2.8.1.2.</v>
      </c>
    </row>
    <row r="1531" spans="1:39">
      <c r="A1531" s="251">
        <v>2022</v>
      </c>
      <c r="B1531" s="251" t="s">
        <v>533</v>
      </c>
      <c r="C1531" s="251" t="s">
        <v>534</v>
      </c>
      <c r="D1531" s="251" t="s">
        <v>535</v>
      </c>
      <c r="E1531" s="251" t="s">
        <v>536</v>
      </c>
      <c r="F1531" s="251" t="s">
        <v>492</v>
      </c>
      <c r="G1531" s="251" t="s">
        <v>797</v>
      </c>
      <c r="H1531" s="251" t="s">
        <v>538</v>
      </c>
      <c r="I1531" s="251" t="s">
        <v>798</v>
      </c>
      <c r="J1531" s="251" t="s">
        <v>540</v>
      </c>
      <c r="K1531" s="251" t="s">
        <v>807</v>
      </c>
      <c r="L1531" s="251" t="s">
        <v>542</v>
      </c>
      <c r="M1531" s="251" t="s">
        <v>808</v>
      </c>
      <c r="N1531" s="251" t="s">
        <v>809</v>
      </c>
      <c r="O1531" s="251" t="s">
        <v>631</v>
      </c>
      <c r="P1531" s="251" t="s">
        <v>814</v>
      </c>
      <c r="Q1531" s="251" t="s">
        <v>803</v>
      </c>
      <c r="R1531" s="251">
        <v>30</v>
      </c>
      <c r="S1531" s="251" t="s">
        <v>548</v>
      </c>
      <c r="T1531" s="251" t="s">
        <v>549</v>
      </c>
      <c r="U1531" s="251" t="s">
        <v>549</v>
      </c>
      <c r="V1531" s="251" t="s">
        <v>581</v>
      </c>
      <c r="W1531" s="251" t="s">
        <v>582</v>
      </c>
      <c r="X1531" s="251" t="s">
        <v>551</v>
      </c>
      <c r="Y1531" s="251" t="s">
        <v>552</v>
      </c>
      <c r="Z1531" s="251" t="s">
        <v>564</v>
      </c>
      <c r="AA1531" s="251" t="s">
        <v>565</v>
      </c>
      <c r="AB1531" s="251" t="s">
        <v>613</v>
      </c>
      <c r="AC1531" s="251" t="s">
        <v>614</v>
      </c>
      <c r="AD1531" s="251" t="s">
        <v>616</v>
      </c>
      <c r="AE1531" s="255">
        <v>19800</v>
      </c>
      <c r="AF1531" s="251" t="str">
        <f t="shared" si="76"/>
        <v>5.</v>
      </c>
      <c r="AG1531" s="251" t="str">
        <f t="shared" si="76"/>
        <v>2.</v>
      </c>
      <c r="AH1531" s="251" t="str">
        <f t="shared" si="76"/>
        <v>3.</v>
      </c>
      <c r="AI1531" s="251" t="str">
        <f t="shared" si="75"/>
        <v>2.</v>
      </c>
      <c r="AJ1531" s="251" t="str">
        <f t="shared" si="75"/>
        <v>8.</v>
      </c>
      <c r="AK1531" s="251" t="str">
        <f t="shared" si="75"/>
        <v>1.</v>
      </c>
      <c r="AL1531" s="251" t="str">
        <f t="shared" si="75"/>
        <v>4.</v>
      </c>
      <c r="AM1531" s="251" t="str">
        <f t="shared" si="74"/>
        <v>2.3.2.8.1.4.</v>
      </c>
    </row>
    <row r="1532" spans="1:39">
      <c r="A1532" s="251">
        <v>2022</v>
      </c>
      <c r="B1532" s="251" t="s">
        <v>533</v>
      </c>
      <c r="C1532" s="251" t="s">
        <v>534</v>
      </c>
      <c r="D1532" s="251" t="s">
        <v>535</v>
      </c>
      <c r="E1532" s="251" t="s">
        <v>536</v>
      </c>
      <c r="F1532" s="251" t="s">
        <v>492</v>
      </c>
      <c r="G1532" s="251" t="s">
        <v>797</v>
      </c>
      <c r="H1532" s="251" t="s">
        <v>538</v>
      </c>
      <c r="I1532" s="251" t="s">
        <v>798</v>
      </c>
      <c r="J1532" s="251" t="s">
        <v>540</v>
      </c>
      <c r="K1532" s="251" t="s">
        <v>807</v>
      </c>
      <c r="L1532" s="251" t="s">
        <v>542</v>
      </c>
      <c r="M1532" s="251" t="s">
        <v>808</v>
      </c>
      <c r="N1532" s="251" t="s">
        <v>809</v>
      </c>
      <c r="O1532" s="251" t="s">
        <v>686</v>
      </c>
      <c r="P1532" s="251" t="s">
        <v>815</v>
      </c>
      <c r="Q1532" s="251" t="s">
        <v>803</v>
      </c>
      <c r="R1532" s="251">
        <v>36</v>
      </c>
      <c r="S1532" s="251" t="s">
        <v>548</v>
      </c>
      <c r="T1532" s="251" t="s">
        <v>549</v>
      </c>
      <c r="U1532" s="251" t="s">
        <v>549</v>
      </c>
      <c r="V1532" s="251" t="s">
        <v>581</v>
      </c>
      <c r="W1532" s="251" t="s">
        <v>582</v>
      </c>
      <c r="X1532" s="251" t="s">
        <v>551</v>
      </c>
      <c r="Y1532" s="251" t="s">
        <v>552</v>
      </c>
      <c r="Z1532" s="251" t="s">
        <v>553</v>
      </c>
      <c r="AA1532" s="251" t="s">
        <v>554</v>
      </c>
      <c r="AB1532" s="251" t="s">
        <v>555</v>
      </c>
      <c r="AC1532" s="251" t="s">
        <v>555</v>
      </c>
      <c r="AD1532" s="251" t="s">
        <v>556</v>
      </c>
      <c r="AE1532" s="255">
        <v>453228</v>
      </c>
      <c r="AF1532" s="251" t="str">
        <f t="shared" si="76"/>
        <v>5.</v>
      </c>
      <c r="AG1532" s="251" t="str">
        <f t="shared" si="76"/>
        <v>2.</v>
      </c>
      <c r="AH1532" s="251" t="str">
        <f t="shared" si="76"/>
        <v>1.</v>
      </c>
      <c r="AI1532" s="251" t="str">
        <f t="shared" si="75"/>
        <v>1.</v>
      </c>
      <c r="AJ1532" s="251" t="str">
        <f t="shared" si="75"/>
        <v>1.</v>
      </c>
      <c r="AK1532" s="251" t="str">
        <f t="shared" si="75"/>
        <v>1.</v>
      </c>
      <c r="AL1532" s="251" t="str">
        <f t="shared" si="75"/>
        <v>4.</v>
      </c>
      <c r="AM1532" s="251" t="str">
        <f t="shared" si="74"/>
        <v>2.1.1.1.1.4.</v>
      </c>
    </row>
    <row r="1533" spans="1:39">
      <c r="A1533" s="251">
        <v>2022</v>
      </c>
      <c r="B1533" s="251" t="s">
        <v>533</v>
      </c>
      <c r="C1533" s="251" t="s">
        <v>534</v>
      </c>
      <c r="D1533" s="251" t="s">
        <v>535</v>
      </c>
      <c r="E1533" s="251" t="s">
        <v>536</v>
      </c>
      <c r="F1533" s="251" t="s">
        <v>492</v>
      </c>
      <c r="G1533" s="251" t="s">
        <v>797</v>
      </c>
      <c r="H1533" s="251" t="s">
        <v>538</v>
      </c>
      <c r="I1533" s="251" t="s">
        <v>798</v>
      </c>
      <c r="J1533" s="251" t="s">
        <v>540</v>
      </c>
      <c r="K1533" s="251" t="s">
        <v>807</v>
      </c>
      <c r="L1533" s="251" t="s">
        <v>542</v>
      </c>
      <c r="M1533" s="251" t="s">
        <v>808</v>
      </c>
      <c r="N1533" s="251" t="s">
        <v>809</v>
      </c>
      <c r="O1533" s="251" t="s">
        <v>686</v>
      </c>
      <c r="P1533" s="251" t="s">
        <v>815</v>
      </c>
      <c r="Q1533" s="251" t="s">
        <v>803</v>
      </c>
      <c r="R1533" s="251">
        <v>36</v>
      </c>
      <c r="S1533" s="251" t="s">
        <v>548</v>
      </c>
      <c r="T1533" s="251" t="s">
        <v>549</v>
      </c>
      <c r="U1533" s="251" t="s">
        <v>549</v>
      </c>
      <c r="V1533" s="251" t="s">
        <v>581</v>
      </c>
      <c r="W1533" s="251" t="s">
        <v>582</v>
      </c>
      <c r="X1533" s="251" t="s">
        <v>551</v>
      </c>
      <c r="Y1533" s="251" t="s">
        <v>552</v>
      </c>
      <c r="Z1533" s="251" t="s">
        <v>553</v>
      </c>
      <c r="AA1533" s="251" t="s">
        <v>554</v>
      </c>
      <c r="AB1533" s="251" t="s">
        <v>557</v>
      </c>
      <c r="AC1533" s="251" t="s">
        <v>558</v>
      </c>
      <c r="AD1533" s="251" t="s">
        <v>559</v>
      </c>
      <c r="AE1533" s="255">
        <v>74758</v>
      </c>
      <c r="AF1533" s="251" t="str">
        <f t="shared" si="76"/>
        <v>5.</v>
      </c>
      <c r="AG1533" s="251" t="str">
        <f t="shared" si="76"/>
        <v>2.</v>
      </c>
      <c r="AH1533" s="251" t="str">
        <f t="shared" si="76"/>
        <v>1.</v>
      </c>
      <c r="AI1533" s="251" t="str">
        <f t="shared" si="75"/>
        <v>1.</v>
      </c>
      <c r="AJ1533" s="251" t="str">
        <f t="shared" si="75"/>
        <v>9.</v>
      </c>
      <c r="AK1533" s="251" t="str">
        <f t="shared" si="75"/>
        <v>1.</v>
      </c>
      <c r="AL1533" s="251" t="str">
        <f t="shared" si="75"/>
        <v>1.</v>
      </c>
      <c r="AM1533" s="251" t="str">
        <f t="shared" si="74"/>
        <v>2.1.1.9.1.1.</v>
      </c>
    </row>
    <row r="1534" spans="1:39">
      <c r="A1534" s="251">
        <v>2022</v>
      </c>
      <c r="B1534" s="251" t="s">
        <v>533</v>
      </c>
      <c r="C1534" s="251" t="s">
        <v>534</v>
      </c>
      <c r="D1534" s="251" t="s">
        <v>535</v>
      </c>
      <c r="E1534" s="251" t="s">
        <v>536</v>
      </c>
      <c r="F1534" s="251" t="s">
        <v>492</v>
      </c>
      <c r="G1534" s="251" t="s">
        <v>797</v>
      </c>
      <c r="H1534" s="251" t="s">
        <v>538</v>
      </c>
      <c r="I1534" s="251" t="s">
        <v>798</v>
      </c>
      <c r="J1534" s="251" t="s">
        <v>540</v>
      </c>
      <c r="K1534" s="251" t="s">
        <v>807</v>
      </c>
      <c r="L1534" s="251" t="s">
        <v>542</v>
      </c>
      <c r="M1534" s="251" t="s">
        <v>808</v>
      </c>
      <c r="N1534" s="251" t="s">
        <v>809</v>
      </c>
      <c r="O1534" s="251" t="s">
        <v>686</v>
      </c>
      <c r="P1534" s="251" t="s">
        <v>815</v>
      </c>
      <c r="Q1534" s="251" t="s">
        <v>803</v>
      </c>
      <c r="R1534" s="251">
        <v>36</v>
      </c>
      <c r="S1534" s="251" t="s">
        <v>548</v>
      </c>
      <c r="T1534" s="251" t="s">
        <v>549</v>
      </c>
      <c r="U1534" s="251" t="s">
        <v>549</v>
      </c>
      <c r="V1534" s="251" t="s">
        <v>581</v>
      </c>
      <c r="W1534" s="251" t="s">
        <v>582</v>
      </c>
      <c r="X1534" s="251" t="s">
        <v>551</v>
      </c>
      <c r="Y1534" s="251" t="s">
        <v>552</v>
      </c>
      <c r="Z1534" s="251" t="s">
        <v>553</v>
      </c>
      <c r="AA1534" s="251" t="s">
        <v>554</v>
      </c>
      <c r="AB1534" s="251" t="s">
        <v>557</v>
      </c>
      <c r="AC1534" s="251" t="s">
        <v>558</v>
      </c>
      <c r="AD1534" s="251" t="s">
        <v>560</v>
      </c>
      <c r="AE1534" s="255">
        <v>4120</v>
      </c>
      <c r="AF1534" s="251" t="str">
        <f t="shared" si="76"/>
        <v>5.</v>
      </c>
      <c r="AG1534" s="251" t="str">
        <f t="shared" si="76"/>
        <v>2.</v>
      </c>
      <c r="AH1534" s="251" t="str">
        <f t="shared" si="76"/>
        <v>1.</v>
      </c>
      <c r="AI1534" s="251" t="str">
        <f t="shared" si="75"/>
        <v>1.</v>
      </c>
      <c r="AJ1534" s="251" t="str">
        <f t="shared" si="75"/>
        <v>9.</v>
      </c>
      <c r="AK1534" s="251" t="str">
        <f t="shared" si="75"/>
        <v>1.</v>
      </c>
      <c r="AL1534" s="251" t="str">
        <f t="shared" si="75"/>
        <v>3.</v>
      </c>
      <c r="AM1534" s="251" t="str">
        <f t="shared" si="74"/>
        <v>2.1.1.9.1.3.</v>
      </c>
    </row>
    <row r="1535" spans="1:39">
      <c r="A1535" s="251">
        <v>2022</v>
      </c>
      <c r="B1535" s="251" t="s">
        <v>533</v>
      </c>
      <c r="C1535" s="251" t="s">
        <v>534</v>
      </c>
      <c r="D1535" s="251" t="s">
        <v>535</v>
      </c>
      <c r="E1535" s="251" t="s">
        <v>536</v>
      </c>
      <c r="F1535" s="251" t="s">
        <v>492</v>
      </c>
      <c r="G1535" s="251" t="s">
        <v>797</v>
      </c>
      <c r="H1535" s="251" t="s">
        <v>538</v>
      </c>
      <c r="I1535" s="251" t="s">
        <v>798</v>
      </c>
      <c r="J1535" s="251" t="s">
        <v>540</v>
      </c>
      <c r="K1535" s="251" t="s">
        <v>807</v>
      </c>
      <c r="L1535" s="251" t="s">
        <v>542</v>
      </c>
      <c r="M1535" s="251" t="s">
        <v>808</v>
      </c>
      <c r="N1535" s="251" t="s">
        <v>809</v>
      </c>
      <c r="O1535" s="251" t="s">
        <v>686</v>
      </c>
      <c r="P1535" s="251" t="s">
        <v>815</v>
      </c>
      <c r="Q1535" s="251" t="s">
        <v>803</v>
      </c>
      <c r="R1535" s="251">
        <v>36</v>
      </c>
      <c r="S1535" s="251" t="s">
        <v>548</v>
      </c>
      <c r="T1535" s="251" t="s">
        <v>549</v>
      </c>
      <c r="U1535" s="251" t="s">
        <v>549</v>
      </c>
      <c r="V1535" s="251" t="s">
        <v>581</v>
      </c>
      <c r="W1535" s="251" t="s">
        <v>582</v>
      </c>
      <c r="X1535" s="251" t="s">
        <v>551</v>
      </c>
      <c r="Y1535" s="251" t="s">
        <v>552</v>
      </c>
      <c r="Z1535" s="251" t="s">
        <v>553</v>
      </c>
      <c r="AA1535" s="251" t="s">
        <v>554</v>
      </c>
      <c r="AB1535" s="251" t="s">
        <v>557</v>
      </c>
      <c r="AC1535" s="251" t="s">
        <v>583</v>
      </c>
      <c r="AD1535" s="251" t="s">
        <v>584</v>
      </c>
      <c r="AE1535" s="255">
        <v>43609</v>
      </c>
      <c r="AF1535" s="251" t="str">
        <f t="shared" si="76"/>
        <v>5.</v>
      </c>
      <c r="AG1535" s="251" t="str">
        <f t="shared" si="76"/>
        <v>2.</v>
      </c>
      <c r="AH1535" s="251" t="str">
        <f t="shared" si="76"/>
        <v>1.</v>
      </c>
      <c r="AI1535" s="251" t="str">
        <f t="shared" si="75"/>
        <v>1.</v>
      </c>
      <c r="AJ1535" s="251" t="str">
        <f t="shared" si="75"/>
        <v>9.</v>
      </c>
      <c r="AK1535" s="251" t="str">
        <f t="shared" si="75"/>
        <v>2.</v>
      </c>
      <c r="AL1535" s="251" t="str">
        <f t="shared" si="75"/>
        <v>1.</v>
      </c>
      <c r="AM1535" s="251" t="str">
        <f t="shared" si="74"/>
        <v>2.1.1.9.2.1.</v>
      </c>
    </row>
    <row r="1536" spans="1:39">
      <c r="A1536" s="251">
        <v>2022</v>
      </c>
      <c r="B1536" s="251" t="s">
        <v>533</v>
      </c>
      <c r="C1536" s="251" t="s">
        <v>534</v>
      </c>
      <c r="D1536" s="251" t="s">
        <v>535</v>
      </c>
      <c r="E1536" s="251" t="s">
        <v>536</v>
      </c>
      <c r="F1536" s="251" t="s">
        <v>492</v>
      </c>
      <c r="G1536" s="251" t="s">
        <v>797</v>
      </c>
      <c r="H1536" s="251" t="s">
        <v>538</v>
      </c>
      <c r="I1536" s="251" t="s">
        <v>798</v>
      </c>
      <c r="J1536" s="251" t="s">
        <v>540</v>
      </c>
      <c r="K1536" s="251" t="s">
        <v>807</v>
      </c>
      <c r="L1536" s="251" t="s">
        <v>542</v>
      </c>
      <c r="M1536" s="251" t="s">
        <v>808</v>
      </c>
      <c r="N1536" s="251" t="s">
        <v>809</v>
      </c>
      <c r="O1536" s="251" t="s">
        <v>686</v>
      </c>
      <c r="P1536" s="251" t="s">
        <v>815</v>
      </c>
      <c r="Q1536" s="251" t="s">
        <v>803</v>
      </c>
      <c r="R1536" s="251">
        <v>36</v>
      </c>
      <c r="S1536" s="251" t="s">
        <v>548</v>
      </c>
      <c r="T1536" s="251" t="s">
        <v>549</v>
      </c>
      <c r="U1536" s="251" t="s">
        <v>549</v>
      </c>
      <c r="V1536" s="251" t="s">
        <v>581</v>
      </c>
      <c r="W1536" s="251" t="s">
        <v>582</v>
      </c>
      <c r="X1536" s="251" t="s">
        <v>551</v>
      </c>
      <c r="Y1536" s="251" t="s">
        <v>552</v>
      </c>
      <c r="Z1536" s="251" t="s">
        <v>553</v>
      </c>
      <c r="AA1536" s="251" t="s">
        <v>554</v>
      </c>
      <c r="AB1536" s="251" t="s">
        <v>557</v>
      </c>
      <c r="AC1536" s="251" t="s">
        <v>585</v>
      </c>
      <c r="AD1536" s="251" t="s">
        <v>586</v>
      </c>
      <c r="AE1536" s="255">
        <v>6728</v>
      </c>
      <c r="AF1536" s="251" t="str">
        <f t="shared" si="76"/>
        <v>5.</v>
      </c>
      <c r="AG1536" s="251" t="str">
        <f t="shared" si="76"/>
        <v>2.</v>
      </c>
      <c r="AH1536" s="251" t="str">
        <f t="shared" si="76"/>
        <v>1.</v>
      </c>
      <c r="AI1536" s="251" t="str">
        <f t="shared" si="75"/>
        <v>1.</v>
      </c>
      <c r="AJ1536" s="251" t="str">
        <f t="shared" si="75"/>
        <v>9.</v>
      </c>
      <c r="AK1536" s="251" t="str">
        <f t="shared" si="75"/>
        <v>3.</v>
      </c>
      <c r="AL1536" s="251" t="str">
        <f t="shared" si="75"/>
        <v>99</v>
      </c>
      <c r="AM1536" s="251" t="str">
        <f t="shared" si="74"/>
        <v>2.1.1.9.3.99</v>
      </c>
    </row>
    <row r="1537" spans="1:39">
      <c r="A1537" s="251">
        <v>2022</v>
      </c>
      <c r="B1537" s="251" t="s">
        <v>533</v>
      </c>
      <c r="C1537" s="251" t="s">
        <v>534</v>
      </c>
      <c r="D1537" s="251" t="s">
        <v>535</v>
      </c>
      <c r="E1537" s="251" t="s">
        <v>536</v>
      </c>
      <c r="F1537" s="251" t="s">
        <v>492</v>
      </c>
      <c r="G1537" s="251" t="s">
        <v>797</v>
      </c>
      <c r="H1537" s="251" t="s">
        <v>538</v>
      </c>
      <c r="I1537" s="251" t="s">
        <v>798</v>
      </c>
      <c r="J1537" s="251" t="s">
        <v>540</v>
      </c>
      <c r="K1537" s="251" t="s">
        <v>807</v>
      </c>
      <c r="L1537" s="251" t="s">
        <v>542</v>
      </c>
      <c r="M1537" s="251" t="s">
        <v>808</v>
      </c>
      <c r="N1537" s="251" t="s">
        <v>809</v>
      </c>
      <c r="O1537" s="251" t="s">
        <v>686</v>
      </c>
      <c r="P1537" s="251" t="s">
        <v>815</v>
      </c>
      <c r="Q1537" s="251" t="s">
        <v>803</v>
      </c>
      <c r="R1537" s="251">
        <v>36</v>
      </c>
      <c r="S1537" s="251" t="s">
        <v>548</v>
      </c>
      <c r="T1537" s="251" t="s">
        <v>549</v>
      </c>
      <c r="U1537" s="251" t="s">
        <v>549</v>
      </c>
      <c r="V1537" s="251" t="s">
        <v>581</v>
      </c>
      <c r="W1537" s="251" t="s">
        <v>582</v>
      </c>
      <c r="X1537" s="251" t="s">
        <v>551</v>
      </c>
      <c r="Y1537" s="251" t="s">
        <v>552</v>
      </c>
      <c r="Z1537" s="251" t="s">
        <v>553</v>
      </c>
      <c r="AA1537" s="251" t="s">
        <v>561</v>
      </c>
      <c r="AB1537" s="251" t="s">
        <v>562</v>
      </c>
      <c r="AC1537" s="251" t="s">
        <v>562</v>
      </c>
      <c r="AD1537" s="251" t="s">
        <v>563</v>
      </c>
      <c r="AE1537" s="255">
        <v>40369</v>
      </c>
      <c r="AF1537" s="251" t="str">
        <f t="shared" si="76"/>
        <v>5.</v>
      </c>
      <c r="AG1537" s="251" t="str">
        <f t="shared" si="76"/>
        <v>2.</v>
      </c>
      <c r="AH1537" s="251" t="str">
        <f t="shared" si="76"/>
        <v>1.</v>
      </c>
      <c r="AI1537" s="251" t="str">
        <f t="shared" si="75"/>
        <v>3.</v>
      </c>
      <c r="AJ1537" s="251" t="str">
        <f t="shared" si="75"/>
        <v>1.</v>
      </c>
      <c r="AK1537" s="251" t="str">
        <f t="shared" si="75"/>
        <v>1.</v>
      </c>
      <c r="AL1537" s="251" t="str">
        <f t="shared" si="75"/>
        <v>5.</v>
      </c>
      <c r="AM1537" s="251" t="str">
        <f t="shared" si="74"/>
        <v>2.1.3.1.1.5.</v>
      </c>
    </row>
    <row r="1538" spans="1:39">
      <c r="A1538" s="251">
        <v>2022</v>
      </c>
      <c r="B1538" s="251" t="s">
        <v>533</v>
      </c>
      <c r="C1538" s="251" t="s">
        <v>534</v>
      </c>
      <c r="D1538" s="251" t="s">
        <v>535</v>
      </c>
      <c r="E1538" s="251" t="s">
        <v>536</v>
      </c>
      <c r="F1538" s="251" t="s">
        <v>492</v>
      </c>
      <c r="G1538" s="251" t="s">
        <v>797</v>
      </c>
      <c r="H1538" s="251" t="s">
        <v>538</v>
      </c>
      <c r="I1538" s="251" t="s">
        <v>798</v>
      </c>
      <c r="J1538" s="251" t="s">
        <v>540</v>
      </c>
      <c r="K1538" s="251" t="s">
        <v>807</v>
      </c>
      <c r="L1538" s="251" t="s">
        <v>542</v>
      </c>
      <c r="M1538" s="251" t="s">
        <v>808</v>
      </c>
      <c r="N1538" s="251" t="s">
        <v>809</v>
      </c>
      <c r="O1538" s="251" t="s">
        <v>686</v>
      </c>
      <c r="P1538" s="251" t="s">
        <v>815</v>
      </c>
      <c r="Q1538" s="251" t="s">
        <v>803</v>
      </c>
      <c r="R1538" s="251">
        <v>36</v>
      </c>
      <c r="S1538" s="251" t="s">
        <v>548</v>
      </c>
      <c r="T1538" s="251" t="s">
        <v>549</v>
      </c>
      <c r="U1538" s="251" t="s">
        <v>549</v>
      </c>
      <c r="V1538" s="251" t="s">
        <v>581</v>
      </c>
      <c r="W1538" s="251" t="s">
        <v>582</v>
      </c>
      <c r="X1538" s="251" t="s">
        <v>551</v>
      </c>
      <c r="Y1538" s="251" t="s">
        <v>552</v>
      </c>
      <c r="Z1538" s="251" t="s">
        <v>564</v>
      </c>
      <c r="AA1538" s="251" t="s">
        <v>587</v>
      </c>
      <c r="AB1538" s="251" t="s">
        <v>588</v>
      </c>
      <c r="AC1538" s="251" t="s">
        <v>589</v>
      </c>
      <c r="AD1538" s="251" t="s">
        <v>590</v>
      </c>
      <c r="AE1538" s="255">
        <v>4836</v>
      </c>
      <c r="AF1538" s="251" t="str">
        <f t="shared" si="76"/>
        <v>5.</v>
      </c>
      <c r="AG1538" s="251" t="str">
        <f t="shared" si="76"/>
        <v>2.</v>
      </c>
      <c r="AH1538" s="251" t="str">
        <f t="shared" si="76"/>
        <v>3.</v>
      </c>
      <c r="AI1538" s="251" t="str">
        <f t="shared" si="75"/>
        <v>1.</v>
      </c>
      <c r="AJ1538" s="251" t="str">
        <f t="shared" si="75"/>
        <v>3.</v>
      </c>
      <c r="AK1538" s="251" t="str">
        <f t="shared" si="75"/>
        <v>1.</v>
      </c>
      <c r="AL1538" s="251" t="str">
        <f t="shared" si="75"/>
        <v>1.</v>
      </c>
      <c r="AM1538" s="251" t="str">
        <f t="shared" si="74"/>
        <v>2.3.1.3.1.1.</v>
      </c>
    </row>
    <row r="1539" spans="1:39">
      <c r="A1539" s="251">
        <v>2022</v>
      </c>
      <c r="B1539" s="251" t="s">
        <v>533</v>
      </c>
      <c r="C1539" s="251" t="s">
        <v>534</v>
      </c>
      <c r="D1539" s="251" t="s">
        <v>535</v>
      </c>
      <c r="E1539" s="251" t="s">
        <v>536</v>
      </c>
      <c r="F1539" s="251" t="s">
        <v>492</v>
      </c>
      <c r="G1539" s="251" t="s">
        <v>797</v>
      </c>
      <c r="H1539" s="251" t="s">
        <v>538</v>
      </c>
      <c r="I1539" s="251" t="s">
        <v>798</v>
      </c>
      <c r="J1539" s="251" t="s">
        <v>540</v>
      </c>
      <c r="K1539" s="251" t="s">
        <v>807</v>
      </c>
      <c r="L1539" s="251" t="s">
        <v>542</v>
      </c>
      <c r="M1539" s="251" t="s">
        <v>808</v>
      </c>
      <c r="N1539" s="251" t="s">
        <v>809</v>
      </c>
      <c r="O1539" s="251" t="s">
        <v>686</v>
      </c>
      <c r="P1539" s="251" t="s">
        <v>815</v>
      </c>
      <c r="Q1539" s="251" t="s">
        <v>803</v>
      </c>
      <c r="R1539" s="251">
        <v>36</v>
      </c>
      <c r="S1539" s="251" t="s">
        <v>548</v>
      </c>
      <c r="T1539" s="251" t="s">
        <v>549</v>
      </c>
      <c r="U1539" s="251" t="s">
        <v>549</v>
      </c>
      <c r="V1539" s="251" t="s">
        <v>581</v>
      </c>
      <c r="W1539" s="251" t="s">
        <v>582</v>
      </c>
      <c r="X1539" s="251" t="s">
        <v>551</v>
      </c>
      <c r="Y1539" s="251" t="s">
        <v>552</v>
      </c>
      <c r="Z1539" s="251" t="s">
        <v>564</v>
      </c>
      <c r="AA1539" s="251" t="s">
        <v>565</v>
      </c>
      <c r="AB1539" s="251" t="s">
        <v>594</v>
      </c>
      <c r="AC1539" s="251" t="s">
        <v>595</v>
      </c>
      <c r="AD1539" s="251" t="s">
        <v>596</v>
      </c>
      <c r="AE1539" s="255">
        <v>5000</v>
      </c>
      <c r="AF1539" s="251" t="str">
        <f t="shared" si="76"/>
        <v>5.</v>
      </c>
      <c r="AG1539" s="251" t="str">
        <f t="shared" si="76"/>
        <v>2.</v>
      </c>
      <c r="AH1539" s="251" t="str">
        <f t="shared" si="76"/>
        <v>3.</v>
      </c>
      <c r="AI1539" s="251" t="str">
        <f t="shared" si="75"/>
        <v>2.</v>
      </c>
      <c r="AJ1539" s="251" t="str">
        <f t="shared" si="75"/>
        <v>1.</v>
      </c>
      <c r="AK1539" s="251" t="str">
        <f t="shared" si="75"/>
        <v>2.</v>
      </c>
      <c r="AL1539" s="251" t="str">
        <f t="shared" si="75"/>
        <v>99</v>
      </c>
      <c r="AM1539" s="251" t="str">
        <f t="shared" ref="AM1539:AM1602" si="77">CONCATENATE(AG1539,AH1539,AI1539,AJ1539,AK1539,AL1539)</f>
        <v>2.3.2.1.2.99</v>
      </c>
    </row>
    <row r="1540" spans="1:39">
      <c r="A1540" s="251">
        <v>2022</v>
      </c>
      <c r="B1540" s="251" t="s">
        <v>533</v>
      </c>
      <c r="C1540" s="251" t="s">
        <v>534</v>
      </c>
      <c r="D1540" s="251" t="s">
        <v>535</v>
      </c>
      <c r="E1540" s="251" t="s">
        <v>536</v>
      </c>
      <c r="F1540" s="251" t="s">
        <v>492</v>
      </c>
      <c r="G1540" s="251" t="s">
        <v>797</v>
      </c>
      <c r="H1540" s="251" t="s">
        <v>538</v>
      </c>
      <c r="I1540" s="251" t="s">
        <v>798</v>
      </c>
      <c r="J1540" s="251" t="s">
        <v>540</v>
      </c>
      <c r="K1540" s="251" t="s">
        <v>807</v>
      </c>
      <c r="L1540" s="251" t="s">
        <v>542</v>
      </c>
      <c r="M1540" s="251" t="s">
        <v>808</v>
      </c>
      <c r="N1540" s="251" t="s">
        <v>809</v>
      </c>
      <c r="O1540" s="251" t="s">
        <v>686</v>
      </c>
      <c r="P1540" s="251" t="s">
        <v>815</v>
      </c>
      <c r="Q1540" s="251" t="s">
        <v>803</v>
      </c>
      <c r="R1540" s="251">
        <v>36</v>
      </c>
      <c r="S1540" s="251" t="s">
        <v>548</v>
      </c>
      <c r="T1540" s="251" t="s">
        <v>549</v>
      </c>
      <c r="U1540" s="251" t="s">
        <v>549</v>
      </c>
      <c r="V1540" s="251" t="s">
        <v>581</v>
      </c>
      <c r="W1540" s="251" t="s">
        <v>582</v>
      </c>
      <c r="X1540" s="251" t="s">
        <v>551</v>
      </c>
      <c r="Y1540" s="251" t="s">
        <v>552</v>
      </c>
      <c r="Z1540" s="251" t="s">
        <v>564</v>
      </c>
      <c r="AA1540" s="251" t="s">
        <v>565</v>
      </c>
      <c r="AB1540" s="251" t="s">
        <v>566</v>
      </c>
      <c r="AC1540" s="251" t="s">
        <v>597</v>
      </c>
      <c r="AD1540" s="251" t="s">
        <v>598</v>
      </c>
      <c r="AE1540" s="255">
        <v>13084</v>
      </c>
      <c r="AF1540" s="251" t="str">
        <f t="shared" si="76"/>
        <v>5.</v>
      </c>
      <c r="AG1540" s="251" t="str">
        <f t="shared" si="76"/>
        <v>2.</v>
      </c>
      <c r="AH1540" s="251" t="str">
        <f t="shared" si="76"/>
        <v>3.</v>
      </c>
      <c r="AI1540" s="251" t="str">
        <f t="shared" si="75"/>
        <v>2.</v>
      </c>
      <c r="AJ1540" s="251" t="str">
        <f t="shared" si="75"/>
        <v>2.</v>
      </c>
      <c r="AK1540" s="251" t="str">
        <f t="shared" si="75"/>
        <v>1.</v>
      </c>
      <c r="AL1540" s="251" t="str">
        <f t="shared" si="75"/>
        <v>1.</v>
      </c>
      <c r="AM1540" s="251" t="str">
        <f t="shared" si="77"/>
        <v>2.3.2.2.1.1.</v>
      </c>
    </row>
    <row r="1541" spans="1:39">
      <c r="A1541" s="251">
        <v>2022</v>
      </c>
      <c r="B1541" s="251" t="s">
        <v>533</v>
      </c>
      <c r="C1541" s="251" t="s">
        <v>534</v>
      </c>
      <c r="D1541" s="251" t="s">
        <v>535</v>
      </c>
      <c r="E1541" s="251" t="s">
        <v>536</v>
      </c>
      <c r="F1541" s="251" t="s">
        <v>492</v>
      </c>
      <c r="G1541" s="251" t="s">
        <v>797</v>
      </c>
      <c r="H1541" s="251" t="s">
        <v>538</v>
      </c>
      <c r="I1541" s="251" t="s">
        <v>798</v>
      </c>
      <c r="J1541" s="251" t="s">
        <v>540</v>
      </c>
      <c r="K1541" s="251" t="s">
        <v>807</v>
      </c>
      <c r="L1541" s="251" t="s">
        <v>542</v>
      </c>
      <c r="M1541" s="251" t="s">
        <v>808</v>
      </c>
      <c r="N1541" s="251" t="s">
        <v>809</v>
      </c>
      <c r="O1541" s="251" t="s">
        <v>686</v>
      </c>
      <c r="P1541" s="251" t="s">
        <v>815</v>
      </c>
      <c r="Q1541" s="251" t="s">
        <v>803</v>
      </c>
      <c r="R1541" s="251">
        <v>36</v>
      </c>
      <c r="S1541" s="251" t="s">
        <v>548</v>
      </c>
      <c r="T1541" s="251" t="s">
        <v>549</v>
      </c>
      <c r="U1541" s="251" t="s">
        <v>549</v>
      </c>
      <c r="V1541" s="251" t="s">
        <v>581</v>
      </c>
      <c r="W1541" s="251" t="s">
        <v>582</v>
      </c>
      <c r="X1541" s="251" t="s">
        <v>551</v>
      </c>
      <c r="Y1541" s="251" t="s">
        <v>552</v>
      </c>
      <c r="Z1541" s="251" t="s">
        <v>564</v>
      </c>
      <c r="AA1541" s="251" t="s">
        <v>565</v>
      </c>
      <c r="AB1541" s="251" t="s">
        <v>566</v>
      </c>
      <c r="AC1541" s="251" t="s">
        <v>600</v>
      </c>
      <c r="AD1541" s="251" t="s">
        <v>601</v>
      </c>
      <c r="AE1541" s="255">
        <v>6329</v>
      </c>
      <c r="AF1541" s="251" t="str">
        <f t="shared" si="76"/>
        <v>5.</v>
      </c>
      <c r="AG1541" s="251" t="str">
        <f t="shared" si="76"/>
        <v>2.</v>
      </c>
      <c r="AH1541" s="251" t="str">
        <f t="shared" si="76"/>
        <v>3.</v>
      </c>
      <c r="AI1541" s="251" t="str">
        <f t="shared" si="75"/>
        <v>2.</v>
      </c>
      <c r="AJ1541" s="251" t="str">
        <f t="shared" si="75"/>
        <v>2.</v>
      </c>
      <c r="AK1541" s="251" t="str">
        <f t="shared" si="75"/>
        <v>2.</v>
      </c>
      <c r="AL1541" s="251" t="str">
        <f t="shared" si="75"/>
        <v>1.</v>
      </c>
      <c r="AM1541" s="251" t="str">
        <f t="shared" si="77"/>
        <v>2.3.2.2.2.1.</v>
      </c>
    </row>
    <row r="1542" spans="1:39">
      <c r="A1542" s="251">
        <v>2022</v>
      </c>
      <c r="B1542" s="251" t="s">
        <v>533</v>
      </c>
      <c r="C1542" s="251" t="s">
        <v>534</v>
      </c>
      <c r="D1542" s="251" t="s">
        <v>535</v>
      </c>
      <c r="E1542" s="251" t="s">
        <v>536</v>
      </c>
      <c r="F1542" s="251" t="s">
        <v>492</v>
      </c>
      <c r="G1542" s="251" t="s">
        <v>797</v>
      </c>
      <c r="H1542" s="251" t="s">
        <v>538</v>
      </c>
      <c r="I1542" s="251" t="s">
        <v>798</v>
      </c>
      <c r="J1542" s="251" t="s">
        <v>540</v>
      </c>
      <c r="K1542" s="251" t="s">
        <v>807</v>
      </c>
      <c r="L1542" s="251" t="s">
        <v>542</v>
      </c>
      <c r="M1542" s="251" t="s">
        <v>808</v>
      </c>
      <c r="N1542" s="251" t="s">
        <v>809</v>
      </c>
      <c r="O1542" s="251" t="s">
        <v>686</v>
      </c>
      <c r="P1542" s="251" t="s">
        <v>815</v>
      </c>
      <c r="Q1542" s="251" t="s">
        <v>803</v>
      </c>
      <c r="R1542" s="251">
        <v>36</v>
      </c>
      <c r="S1542" s="251" t="s">
        <v>548</v>
      </c>
      <c r="T1542" s="251" t="s">
        <v>549</v>
      </c>
      <c r="U1542" s="251" t="s">
        <v>549</v>
      </c>
      <c r="V1542" s="251" t="s">
        <v>581</v>
      </c>
      <c r="W1542" s="251" t="s">
        <v>582</v>
      </c>
      <c r="X1542" s="251" t="s">
        <v>551</v>
      </c>
      <c r="Y1542" s="251" t="s">
        <v>552</v>
      </c>
      <c r="Z1542" s="251" t="s">
        <v>564</v>
      </c>
      <c r="AA1542" s="251" t="s">
        <v>565</v>
      </c>
      <c r="AB1542" s="251" t="s">
        <v>566</v>
      </c>
      <c r="AC1542" s="251" t="s">
        <v>600</v>
      </c>
      <c r="AD1542" s="251" t="s">
        <v>602</v>
      </c>
      <c r="AE1542" s="255">
        <v>2998</v>
      </c>
      <c r="AF1542" s="251" t="str">
        <f t="shared" si="76"/>
        <v>5.</v>
      </c>
      <c r="AG1542" s="251" t="str">
        <f t="shared" si="76"/>
        <v>2.</v>
      </c>
      <c r="AH1542" s="251" t="str">
        <f t="shared" si="76"/>
        <v>3.</v>
      </c>
      <c r="AI1542" s="251" t="str">
        <f t="shared" si="75"/>
        <v>2.</v>
      </c>
      <c r="AJ1542" s="251" t="str">
        <f t="shared" si="75"/>
        <v>2.</v>
      </c>
      <c r="AK1542" s="251" t="str">
        <f t="shared" si="75"/>
        <v>2.</v>
      </c>
      <c r="AL1542" s="251" t="str">
        <f t="shared" si="75"/>
        <v>2.</v>
      </c>
      <c r="AM1542" s="251" t="str">
        <f t="shared" si="77"/>
        <v>2.3.2.2.2.2.</v>
      </c>
    </row>
    <row r="1543" spans="1:39">
      <c r="A1543" s="251">
        <v>2022</v>
      </c>
      <c r="B1543" s="251" t="s">
        <v>533</v>
      </c>
      <c r="C1543" s="251" t="s">
        <v>534</v>
      </c>
      <c r="D1543" s="251" t="s">
        <v>535</v>
      </c>
      <c r="E1543" s="251" t="s">
        <v>536</v>
      </c>
      <c r="F1543" s="251" t="s">
        <v>492</v>
      </c>
      <c r="G1543" s="251" t="s">
        <v>797</v>
      </c>
      <c r="H1543" s="251" t="s">
        <v>538</v>
      </c>
      <c r="I1543" s="251" t="s">
        <v>798</v>
      </c>
      <c r="J1543" s="251" t="s">
        <v>540</v>
      </c>
      <c r="K1543" s="251" t="s">
        <v>807</v>
      </c>
      <c r="L1543" s="251" t="s">
        <v>542</v>
      </c>
      <c r="M1543" s="251" t="s">
        <v>808</v>
      </c>
      <c r="N1543" s="251" t="s">
        <v>809</v>
      </c>
      <c r="O1543" s="251" t="s">
        <v>686</v>
      </c>
      <c r="P1543" s="251" t="s">
        <v>815</v>
      </c>
      <c r="Q1543" s="251" t="s">
        <v>803</v>
      </c>
      <c r="R1543" s="251">
        <v>36</v>
      </c>
      <c r="S1543" s="251" t="s">
        <v>548</v>
      </c>
      <c r="T1543" s="251" t="s">
        <v>549</v>
      </c>
      <c r="U1543" s="251" t="s">
        <v>549</v>
      </c>
      <c r="V1543" s="251" t="s">
        <v>581</v>
      </c>
      <c r="W1543" s="251" t="s">
        <v>582</v>
      </c>
      <c r="X1543" s="251" t="s">
        <v>551</v>
      </c>
      <c r="Y1543" s="251" t="s">
        <v>552</v>
      </c>
      <c r="Z1543" s="251" t="s">
        <v>564</v>
      </c>
      <c r="AA1543" s="251" t="s">
        <v>565</v>
      </c>
      <c r="AB1543" s="251" t="s">
        <v>566</v>
      </c>
      <c r="AC1543" s="251" t="s">
        <v>567</v>
      </c>
      <c r="AD1543" s="251" t="s">
        <v>635</v>
      </c>
      <c r="AE1543" s="255">
        <v>1854</v>
      </c>
      <c r="AF1543" s="251" t="str">
        <f t="shared" si="76"/>
        <v>5.</v>
      </c>
      <c r="AG1543" s="251" t="str">
        <f t="shared" si="76"/>
        <v>2.</v>
      </c>
      <c r="AH1543" s="251" t="str">
        <f t="shared" si="76"/>
        <v>3.</v>
      </c>
      <c r="AI1543" s="251" t="str">
        <f t="shared" si="75"/>
        <v>2.</v>
      </c>
      <c r="AJ1543" s="251" t="str">
        <f t="shared" si="75"/>
        <v>2.</v>
      </c>
      <c r="AK1543" s="251" t="str">
        <f t="shared" si="75"/>
        <v>3.</v>
      </c>
      <c r="AL1543" s="251" t="str">
        <f t="shared" si="75"/>
        <v>99</v>
      </c>
      <c r="AM1543" s="251" t="str">
        <f t="shared" si="77"/>
        <v>2.3.2.2.3.99</v>
      </c>
    </row>
    <row r="1544" spans="1:39">
      <c r="A1544" s="251">
        <v>2022</v>
      </c>
      <c r="B1544" s="251" t="s">
        <v>533</v>
      </c>
      <c r="C1544" s="251" t="s">
        <v>534</v>
      </c>
      <c r="D1544" s="251" t="s">
        <v>535</v>
      </c>
      <c r="E1544" s="251" t="s">
        <v>536</v>
      </c>
      <c r="F1544" s="251" t="s">
        <v>492</v>
      </c>
      <c r="G1544" s="251" t="s">
        <v>797</v>
      </c>
      <c r="H1544" s="251" t="s">
        <v>538</v>
      </c>
      <c r="I1544" s="251" t="s">
        <v>798</v>
      </c>
      <c r="J1544" s="251" t="s">
        <v>540</v>
      </c>
      <c r="K1544" s="251" t="s">
        <v>807</v>
      </c>
      <c r="L1544" s="251" t="s">
        <v>542</v>
      </c>
      <c r="M1544" s="251" t="s">
        <v>808</v>
      </c>
      <c r="N1544" s="251" t="s">
        <v>809</v>
      </c>
      <c r="O1544" s="251" t="s">
        <v>686</v>
      </c>
      <c r="P1544" s="251" t="s">
        <v>815</v>
      </c>
      <c r="Q1544" s="251" t="s">
        <v>803</v>
      </c>
      <c r="R1544" s="251">
        <v>36</v>
      </c>
      <c r="S1544" s="251" t="s">
        <v>548</v>
      </c>
      <c r="T1544" s="251" t="s">
        <v>549</v>
      </c>
      <c r="U1544" s="251" t="s">
        <v>549</v>
      </c>
      <c r="V1544" s="251" t="s">
        <v>581</v>
      </c>
      <c r="W1544" s="251" t="s">
        <v>582</v>
      </c>
      <c r="X1544" s="251" t="s">
        <v>551</v>
      </c>
      <c r="Y1544" s="251" t="s">
        <v>552</v>
      </c>
      <c r="Z1544" s="251" t="s">
        <v>564</v>
      </c>
      <c r="AA1544" s="251" t="s">
        <v>565</v>
      </c>
      <c r="AB1544" s="251" t="s">
        <v>569</v>
      </c>
      <c r="AC1544" s="251" t="s">
        <v>570</v>
      </c>
      <c r="AD1544" s="251" t="s">
        <v>603</v>
      </c>
      <c r="AE1544" s="255">
        <v>39662</v>
      </c>
      <c r="AF1544" s="251" t="str">
        <f t="shared" si="76"/>
        <v>5.</v>
      </c>
      <c r="AG1544" s="251" t="str">
        <f t="shared" si="76"/>
        <v>2.</v>
      </c>
      <c r="AH1544" s="251" t="str">
        <f t="shared" si="76"/>
        <v>3.</v>
      </c>
      <c r="AI1544" s="251" t="str">
        <f t="shared" si="75"/>
        <v>2.</v>
      </c>
      <c r="AJ1544" s="251" t="str">
        <f t="shared" si="75"/>
        <v>3.</v>
      </c>
      <c r="AK1544" s="251" t="str">
        <f t="shared" si="75"/>
        <v>1.</v>
      </c>
      <c r="AL1544" s="251" t="str">
        <f t="shared" si="75"/>
        <v>1.</v>
      </c>
      <c r="AM1544" s="251" t="str">
        <f t="shared" si="77"/>
        <v>2.3.2.3.1.1.</v>
      </c>
    </row>
    <row r="1545" spans="1:39">
      <c r="A1545" s="251">
        <v>2022</v>
      </c>
      <c r="B1545" s="251" t="s">
        <v>533</v>
      </c>
      <c r="C1545" s="251" t="s">
        <v>534</v>
      </c>
      <c r="D1545" s="251" t="s">
        <v>535</v>
      </c>
      <c r="E1545" s="251" t="s">
        <v>536</v>
      </c>
      <c r="F1545" s="251" t="s">
        <v>492</v>
      </c>
      <c r="G1545" s="251" t="s">
        <v>797</v>
      </c>
      <c r="H1545" s="251" t="s">
        <v>538</v>
      </c>
      <c r="I1545" s="251" t="s">
        <v>798</v>
      </c>
      <c r="J1545" s="251" t="s">
        <v>540</v>
      </c>
      <c r="K1545" s="251" t="s">
        <v>807</v>
      </c>
      <c r="L1545" s="251" t="s">
        <v>542</v>
      </c>
      <c r="M1545" s="251" t="s">
        <v>808</v>
      </c>
      <c r="N1545" s="251" t="s">
        <v>809</v>
      </c>
      <c r="O1545" s="251" t="s">
        <v>686</v>
      </c>
      <c r="P1545" s="251" t="s">
        <v>815</v>
      </c>
      <c r="Q1545" s="251" t="s">
        <v>803</v>
      </c>
      <c r="R1545" s="251">
        <v>36</v>
      </c>
      <c r="S1545" s="251" t="s">
        <v>548</v>
      </c>
      <c r="T1545" s="251" t="s">
        <v>549</v>
      </c>
      <c r="U1545" s="251" t="s">
        <v>549</v>
      </c>
      <c r="V1545" s="251" t="s">
        <v>581</v>
      </c>
      <c r="W1545" s="251" t="s">
        <v>582</v>
      </c>
      <c r="X1545" s="251" t="s">
        <v>551</v>
      </c>
      <c r="Y1545" s="251" t="s">
        <v>552</v>
      </c>
      <c r="Z1545" s="251" t="s">
        <v>564</v>
      </c>
      <c r="AA1545" s="251" t="s">
        <v>565</v>
      </c>
      <c r="AB1545" s="251" t="s">
        <v>569</v>
      </c>
      <c r="AC1545" s="251" t="s">
        <v>570</v>
      </c>
      <c r="AD1545" s="251" t="s">
        <v>571</v>
      </c>
      <c r="AE1545" s="255">
        <v>128115</v>
      </c>
      <c r="AF1545" s="251" t="str">
        <f t="shared" si="76"/>
        <v>5.</v>
      </c>
      <c r="AG1545" s="251" t="str">
        <f t="shared" si="76"/>
        <v>2.</v>
      </c>
      <c r="AH1545" s="251" t="str">
        <f t="shared" si="76"/>
        <v>3.</v>
      </c>
      <c r="AI1545" s="251" t="str">
        <f t="shared" si="75"/>
        <v>2.</v>
      </c>
      <c r="AJ1545" s="251" t="str">
        <f t="shared" si="75"/>
        <v>3.</v>
      </c>
      <c r="AK1545" s="251" t="str">
        <f t="shared" si="75"/>
        <v>1.</v>
      </c>
      <c r="AL1545" s="251" t="str">
        <f t="shared" si="75"/>
        <v>2.</v>
      </c>
      <c r="AM1545" s="251" t="str">
        <f t="shared" si="77"/>
        <v>2.3.2.3.1.2.</v>
      </c>
    </row>
    <row r="1546" spans="1:39">
      <c r="A1546" s="251">
        <v>2022</v>
      </c>
      <c r="B1546" s="251" t="s">
        <v>533</v>
      </c>
      <c r="C1546" s="251" t="s">
        <v>534</v>
      </c>
      <c r="D1546" s="251" t="s">
        <v>535</v>
      </c>
      <c r="E1546" s="251" t="s">
        <v>536</v>
      </c>
      <c r="F1546" s="251" t="s">
        <v>492</v>
      </c>
      <c r="G1546" s="251" t="s">
        <v>797</v>
      </c>
      <c r="H1546" s="251" t="s">
        <v>538</v>
      </c>
      <c r="I1546" s="251" t="s">
        <v>798</v>
      </c>
      <c r="J1546" s="251" t="s">
        <v>540</v>
      </c>
      <c r="K1546" s="251" t="s">
        <v>807</v>
      </c>
      <c r="L1546" s="251" t="s">
        <v>542</v>
      </c>
      <c r="M1546" s="251" t="s">
        <v>808</v>
      </c>
      <c r="N1546" s="251" t="s">
        <v>809</v>
      </c>
      <c r="O1546" s="251" t="s">
        <v>686</v>
      </c>
      <c r="P1546" s="251" t="s">
        <v>815</v>
      </c>
      <c r="Q1546" s="251" t="s">
        <v>803</v>
      </c>
      <c r="R1546" s="251">
        <v>36</v>
      </c>
      <c r="S1546" s="251" t="s">
        <v>548</v>
      </c>
      <c r="T1546" s="251" t="s">
        <v>549</v>
      </c>
      <c r="U1546" s="251" t="s">
        <v>549</v>
      </c>
      <c r="V1546" s="251" t="s">
        <v>581</v>
      </c>
      <c r="W1546" s="251" t="s">
        <v>582</v>
      </c>
      <c r="X1546" s="251" t="s">
        <v>551</v>
      </c>
      <c r="Y1546" s="251" t="s">
        <v>552</v>
      </c>
      <c r="Z1546" s="251" t="s">
        <v>564</v>
      </c>
      <c r="AA1546" s="251" t="s">
        <v>565</v>
      </c>
      <c r="AB1546" s="251" t="s">
        <v>604</v>
      </c>
      <c r="AC1546" s="251" t="s">
        <v>605</v>
      </c>
      <c r="AD1546" s="251" t="s">
        <v>606</v>
      </c>
      <c r="AE1546" s="255">
        <v>1055</v>
      </c>
      <c r="AF1546" s="251" t="str">
        <f t="shared" si="76"/>
        <v>5.</v>
      </c>
      <c r="AG1546" s="251" t="str">
        <f t="shared" si="76"/>
        <v>2.</v>
      </c>
      <c r="AH1546" s="251" t="str">
        <f t="shared" si="76"/>
        <v>3.</v>
      </c>
      <c r="AI1546" s="251" t="str">
        <f t="shared" si="75"/>
        <v>2.</v>
      </c>
      <c r="AJ1546" s="251" t="str">
        <f t="shared" si="75"/>
        <v>4.</v>
      </c>
      <c r="AK1546" s="251" t="str">
        <f t="shared" si="75"/>
        <v>5.</v>
      </c>
      <c r="AL1546" s="251" t="str">
        <f t="shared" si="75"/>
        <v>1.</v>
      </c>
      <c r="AM1546" s="251" t="str">
        <f t="shared" si="77"/>
        <v>2.3.2.4.5.1.</v>
      </c>
    </row>
    <row r="1547" spans="1:39">
      <c r="A1547" s="251">
        <v>2022</v>
      </c>
      <c r="B1547" s="251" t="s">
        <v>533</v>
      </c>
      <c r="C1547" s="251" t="s">
        <v>534</v>
      </c>
      <c r="D1547" s="251" t="s">
        <v>535</v>
      </c>
      <c r="E1547" s="251" t="s">
        <v>536</v>
      </c>
      <c r="F1547" s="251" t="s">
        <v>492</v>
      </c>
      <c r="G1547" s="251" t="s">
        <v>797</v>
      </c>
      <c r="H1547" s="251" t="s">
        <v>538</v>
      </c>
      <c r="I1547" s="251" t="s">
        <v>798</v>
      </c>
      <c r="J1547" s="251" t="s">
        <v>540</v>
      </c>
      <c r="K1547" s="251" t="s">
        <v>807</v>
      </c>
      <c r="L1547" s="251" t="s">
        <v>542</v>
      </c>
      <c r="M1547" s="251" t="s">
        <v>808</v>
      </c>
      <c r="N1547" s="251" t="s">
        <v>809</v>
      </c>
      <c r="O1547" s="251" t="s">
        <v>686</v>
      </c>
      <c r="P1547" s="251" t="s">
        <v>815</v>
      </c>
      <c r="Q1547" s="251" t="s">
        <v>803</v>
      </c>
      <c r="R1547" s="251">
        <v>36</v>
      </c>
      <c r="S1547" s="251" t="s">
        <v>548</v>
      </c>
      <c r="T1547" s="251" t="s">
        <v>549</v>
      </c>
      <c r="U1547" s="251" t="s">
        <v>549</v>
      </c>
      <c r="V1547" s="251" t="s">
        <v>581</v>
      </c>
      <c r="W1547" s="251" t="s">
        <v>582</v>
      </c>
      <c r="X1547" s="251" t="s">
        <v>551</v>
      </c>
      <c r="Y1547" s="251" t="s">
        <v>552</v>
      </c>
      <c r="Z1547" s="251" t="s">
        <v>564</v>
      </c>
      <c r="AA1547" s="251" t="s">
        <v>565</v>
      </c>
      <c r="AB1547" s="251" t="s">
        <v>604</v>
      </c>
      <c r="AC1547" s="251" t="s">
        <v>607</v>
      </c>
      <c r="AD1547" s="251" t="s">
        <v>608</v>
      </c>
      <c r="AE1547" s="255">
        <v>7619</v>
      </c>
      <c r="AF1547" s="251" t="str">
        <f t="shared" si="76"/>
        <v>5.</v>
      </c>
      <c r="AG1547" s="251" t="str">
        <f t="shared" si="76"/>
        <v>2.</v>
      </c>
      <c r="AH1547" s="251" t="str">
        <f t="shared" si="76"/>
        <v>3.</v>
      </c>
      <c r="AI1547" s="251" t="str">
        <f t="shared" si="75"/>
        <v>2.</v>
      </c>
      <c r="AJ1547" s="251" t="str">
        <f t="shared" si="75"/>
        <v>4.</v>
      </c>
      <c r="AK1547" s="251" t="str">
        <f t="shared" si="75"/>
        <v>7.</v>
      </c>
      <c r="AL1547" s="251" t="str">
        <f t="shared" si="75"/>
        <v>1.</v>
      </c>
      <c r="AM1547" s="251" t="str">
        <f t="shared" si="77"/>
        <v>2.3.2.4.7.1.</v>
      </c>
    </row>
    <row r="1548" spans="1:39">
      <c r="A1548" s="251">
        <v>2022</v>
      </c>
      <c r="B1548" s="251" t="s">
        <v>533</v>
      </c>
      <c r="C1548" s="251" t="s">
        <v>534</v>
      </c>
      <c r="D1548" s="251" t="s">
        <v>535</v>
      </c>
      <c r="E1548" s="251" t="s">
        <v>536</v>
      </c>
      <c r="F1548" s="251" t="s">
        <v>492</v>
      </c>
      <c r="G1548" s="251" t="s">
        <v>797</v>
      </c>
      <c r="H1548" s="251" t="s">
        <v>538</v>
      </c>
      <c r="I1548" s="251" t="s">
        <v>798</v>
      </c>
      <c r="J1548" s="251" t="s">
        <v>540</v>
      </c>
      <c r="K1548" s="251" t="s">
        <v>807</v>
      </c>
      <c r="L1548" s="251" t="s">
        <v>542</v>
      </c>
      <c r="M1548" s="251" t="s">
        <v>808</v>
      </c>
      <c r="N1548" s="251" t="s">
        <v>809</v>
      </c>
      <c r="O1548" s="251" t="s">
        <v>686</v>
      </c>
      <c r="P1548" s="251" t="s">
        <v>815</v>
      </c>
      <c r="Q1548" s="251" t="s">
        <v>803</v>
      </c>
      <c r="R1548" s="251">
        <v>36</v>
      </c>
      <c r="S1548" s="251" t="s">
        <v>548</v>
      </c>
      <c r="T1548" s="251" t="s">
        <v>549</v>
      </c>
      <c r="U1548" s="251" t="s">
        <v>549</v>
      </c>
      <c r="V1548" s="251" t="s">
        <v>581</v>
      </c>
      <c r="W1548" s="251" t="s">
        <v>582</v>
      </c>
      <c r="X1548" s="251" t="s">
        <v>551</v>
      </c>
      <c r="Y1548" s="251" t="s">
        <v>552</v>
      </c>
      <c r="Z1548" s="251" t="s">
        <v>564</v>
      </c>
      <c r="AA1548" s="251" t="s">
        <v>565</v>
      </c>
      <c r="AB1548" s="251" t="s">
        <v>572</v>
      </c>
      <c r="AC1548" s="251" t="s">
        <v>573</v>
      </c>
      <c r="AD1548" s="251" t="s">
        <v>574</v>
      </c>
      <c r="AE1548" s="255">
        <v>145734</v>
      </c>
      <c r="AF1548" s="251" t="str">
        <f t="shared" si="76"/>
        <v>5.</v>
      </c>
      <c r="AG1548" s="251" t="str">
        <f t="shared" si="76"/>
        <v>2.</v>
      </c>
      <c r="AH1548" s="251" t="str">
        <f t="shared" si="76"/>
        <v>3.</v>
      </c>
      <c r="AI1548" s="251" t="str">
        <f t="shared" si="75"/>
        <v>2.</v>
      </c>
      <c r="AJ1548" s="251" t="str">
        <f t="shared" si="75"/>
        <v>5.</v>
      </c>
      <c r="AK1548" s="251" t="str">
        <f t="shared" si="75"/>
        <v>1.</v>
      </c>
      <c r="AL1548" s="251" t="str">
        <f t="shared" si="75"/>
        <v>1.</v>
      </c>
      <c r="AM1548" s="251" t="str">
        <f t="shared" si="77"/>
        <v>2.3.2.5.1.1.</v>
      </c>
    </row>
    <row r="1549" spans="1:39">
      <c r="A1549" s="251">
        <v>2022</v>
      </c>
      <c r="B1549" s="251" t="s">
        <v>533</v>
      </c>
      <c r="C1549" s="251" t="s">
        <v>534</v>
      </c>
      <c r="D1549" s="251" t="s">
        <v>535</v>
      </c>
      <c r="E1549" s="251" t="s">
        <v>536</v>
      </c>
      <c r="F1549" s="251" t="s">
        <v>492</v>
      </c>
      <c r="G1549" s="251" t="s">
        <v>797</v>
      </c>
      <c r="H1549" s="251" t="s">
        <v>538</v>
      </c>
      <c r="I1549" s="251" t="s">
        <v>798</v>
      </c>
      <c r="J1549" s="251" t="s">
        <v>540</v>
      </c>
      <c r="K1549" s="251" t="s">
        <v>807</v>
      </c>
      <c r="L1549" s="251" t="s">
        <v>542</v>
      </c>
      <c r="M1549" s="251" t="s">
        <v>808</v>
      </c>
      <c r="N1549" s="251" t="s">
        <v>809</v>
      </c>
      <c r="O1549" s="251" t="s">
        <v>686</v>
      </c>
      <c r="P1549" s="251" t="s">
        <v>815</v>
      </c>
      <c r="Q1549" s="251" t="s">
        <v>803</v>
      </c>
      <c r="R1549" s="251">
        <v>36</v>
      </c>
      <c r="S1549" s="251" t="s">
        <v>548</v>
      </c>
      <c r="T1549" s="251" t="s">
        <v>549</v>
      </c>
      <c r="U1549" s="251" t="s">
        <v>549</v>
      </c>
      <c r="V1549" s="251" t="s">
        <v>581</v>
      </c>
      <c r="W1549" s="251" t="s">
        <v>582</v>
      </c>
      <c r="X1549" s="251" t="s">
        <v>551</v>
      </c>
      <c r="Y1549" s="251" t="s">
        <v>552</v>
      </c>
      <c r="Z1549" s="251" t="s">
        <v>564</v>
      </c>
      <c r="AA1549" s="251" t="s">
        <v>565</v>
      </c>
      <c r="AB1549" s="251" t="s">
        <v>575</v>
      </c>
      <c r="AC1549" s="251" t="s">
        <v>576</v>
      </c>
      <c r="AD1549" s="251" t="s">
        <v>610</v>
      </c>
      <c r="AE1549" s="255">
        <v>2385</v>
      </c>
      <c r="AF1549" s="251" t="str">
        <f t="shared" si="76"/>
        <v>5.</v>
      </c>
      <c r="AG1549" s="251" t="str">
        <f t="shared" si="76"/>
        <v>2.</v>
      </c>
      <c r="AH1549" s="251" t="str">
        <f t="shared" si="76"/>
        <v>3.</v>
      </c>
      <c r="AI1549" s="251" t="str">
        <f t="shared" si="75"/>
        <v>2.</v>
      </c>
      <c r="AJ1549" s="251" t="str">
        <f t="shared" si="75"/>
        <v>6.</v>
      </c>
      <c r="AK1549" s="251" t="str">
        <f t="shared" si="75"/>
        <v>3.</v>
      </c>
      <c r="AL1549" s="251" t="str">
        <f t="shared" si="75"/>
        <v>2.</v>
      </c>
      <c r="AM1549" s="251" t="str">
        <f t="shared" si="77"/>
        <v>2.3.2.6.3.2.</v>
      </c>
    </row>
    <row r="1550" spans="1:39">
      <c r="A1550" s="251">
        <v>2022</v>
      </c>
      <c r="B1550" s="251" t="s">
        <v>533</v>
      </c>
      <c r="C1550" s="251" t="s">
        <v>534</v>
      </c>
      <c r="D1550" s="251" t="s">
        <v>535</v>
      </c>
      <c r="E1550" s="251" t="s">
        <v>536</v>
      </c>
      <c r="F1550" s="251" t="s">
        <v>492</v>
      </c>
      <c r="G1550" s="251" t="s">
        <v>797</v>
      </c>
      <c r="H1550" s="251" t="s">
        <v>538</v>
      </c>
      <c r="I1550" s="251" t="s">
        <v>798</v>
      </c>
      <c r="J1550" s="251" t="s">
        <v>540</v>
      </c>
      <c r="K1550" s="251" t="s">
        <v>807</v>
      </c>
      <c r="L1550" s="251" t="s">
        <v>542</v>
      </c>
      <c r="M1550" s="251" t="s">
        <v>808</v>
      </c>
      <c r="N1550" s="251" t="s">
        <v>809</v>
      </c>
      <c r="O1550" s="251" t="s">
        <v>686</v>
      </c>
      <c r="P1550" s="251" t="s">
        <v>815</v>
      </c>
      <c r="Q1550" s="251" t="s">
        <v>803</v>
      </c>
      <c r="R1550" s="251">
        <v>36</v>
      </c>
      <c r="S1550" s="251" t="s">
        <v>548</v>
      </c>
      <c r="T1550" s="251" t="s">
        <v>549</v>
      </c>
      <c r="U1550" s="251" t="s">
        <v>549</v>
      </c>
      <c r="V1550" s="251" t="s">
        <v>581</v>
      </c>
      <c r="W1550" s="251" t="s">
        <v>582</v>
      </c>
      <c r="X1550" s="251" t="s">
        <v>551</v>
      </c>
      <c r="Y1550" s="251" t="s">
        <v>552</v>
      </c>
      <c r="Z1550" s="251" t="s">
        <v>564</v>
      </c>
      <c r="AA1550" s="251" t="s">
        <v>565</v>
      </c>
      <c r="AB1550" s="251" t="s">
        <v>575</v>
      </c>
      <c r="AC1550" s="251" t="s">
        <v>576</v>
      </c>
      <c r="AD1550" s="251" t="s">
        <v>611</v>
      </c>
      <c r="AE1550" s="255">
        <v>99</v>
      </c>
      <c r="AF1550" s="251" t="str">
        <f t="shared" si="76"/>
        <v>5.</v>
      </c>
      <c r="AG1550" s="251" t="str">
        <f t="shared" si="76"/>
        <v>2.</v>
      </c>
      <c r="AH1550" s="251" t="str">
        <f t="shared" si="76"/>
        <v>3.</v>
      </c>
      <c r="AI1550" s="251" t="str">
        <f t="shared" si="75"/>
        <v>2.</v>
      </c>
      <c r="AJ1550" s="251" t="str">
        <f t="shared" si="75"/>
        <v>6.</v>
      </c>
      <c r="AK1550" s="251" t="str">
        <f t="shared" si="75"/>
        <v>3.</v>
      </c>
      <c r="AL1550" s="251" t="str">
        <f t="shared" si="75"/>
        <v>3.</v>
      </c>
      <c r="AM1550" s="251" t="str">
        <f t="shared" si="77"/>
        <v>2.3.2.6.3.3.</v>
      </c>
    </row>
    <row r="1551" spans="1:39">
      <c r="A1551" s="251">
        <v>2022</v>
      </c>
      <c r="B1551" s="251" t="s">
        <v>533</v>
      </c>
      <c r="C1551" s="251" t="s">
        <v>534</v>
      </c>
      <c r="D1551" s="251" t="s">
        <v>535</v>
      </c>
      <c r="E1551" s="251" t="s">
        <v>536</v>
      </c>
      <c r="F1551" s="251" t="s">
        <v>492</v>
      </c>
      <c r="G1551" s="251" t="s">
        <v>797</v>
      </c>
      <c r="H1551" s="251" t="s">
        <v>538</v>
      </c>
      <c r="I1551" s="251" t="s">
        <v>798</v>
      </c>
      <c r="J1551" s="251" t="s">
        <v>540</v>
      </c>
      <c r="K1551" s="251" t="s">
        <v>807</v>
      </c>
      <c r="L1551" s="251" t="s">
        <v>542</v>
      </c>
      <c r="M1551" s="251" t="s">
        <v>808</v>
      </c>
      <c r="N1551" s="251" t="s">
        <v>809</v>
      </c>
      <c r="O1551" s="251" t="s">
        <v>686</v>
      </c>
      <c r="P1551" s="251" t="s">
        <v>815</v>
      </c>
      <c r="Q1551" s="251" t="s">
        <v>803</v>
      </c>
      <c r="R1551" s="251">
        <v>36</v>
      </c>
      <c r="S1551" s="251" t="s">
        <v>548</v>
      </c>
      <c r="T1551" s="251" t="s">
        <v>549</v>
      </c>
      <c r="U1551" s="251" t="s">
        <v>549</v>
      </c>
      <c r="V1551" s="251" t="s">
        <v>581</v>
      </c>
      <c r="W1551" s="251" t="s">
        <v>582</v>
      </c>
      <c r="X1551" s="251" t="s">
        <v>551</v>
      </c>
      <c r="Y1551" s="251" t="s">
        <v>552</v>
      </c>
      <c r="Z1551" s="251" t="s">
        <v>564</v>
      </c>
      <c r="AA1551" s="251" t="s">
        <v>565</v>
      </c>
      <c r="AB1551" s="251" t="s">
        <v>575</v>
      </c>
      <c r="AC1551" s="251" t="s">
        <v>576</v>
      </c>
      <c r="AD1551" s="251" t="s">
        <v>577</v>
      </c>
      <c r="AE1551" s="255">
        <v>47017</v>
      </c>
      <c r="AF1551" s="251" t="str">
        <f t="shared" si="76"/>
        <v>5.</v>
      </c>
      <c r="AG1551" s="251" t="str">
        <f t="shared" si="76"/>
        <v>2.</v>
      </c>
      <c r="AH1551" s="251" t="str">
        <f t="shared" si="76"/>
        <v>3.</v>
      </c>
      <c r="AI1551" s="251" t="str">
        <f t="shared" si="75"/>
        <v>2.</v>
      </c>
      <c r="AJ1551" s="251" t="str">
        <f t="shared" si="75"/>
        <v>6.</v>
      </c>
      <c r="AK1551" s="251" t="str">
        <f t="shared" si="75"/>
        <v>3.</v>
      </c>
      <c r="AL1551" s="251" t="str">
        <f t="shared" si="75"/>
        <v>4.</v>
      </c>
      <c r="AM1551" s="251" t="str">
        <f t="shared" si="77"/>
        <v>2.3.2.6.3.4.</v>
      </c>
    </row>
    <row r="1552" spans="1:39">
      <c r="A1552" s="251">
        <v>2022</v>
      </c>
      <c r="B1552" s="251" t="s">
        <v>533</v>
      </c>
      <c r="C1552" s="251" t="s">
        <v>534</v>
      </c>
      <c r="D1552" s="251" t="s">
        <v>535</v>
      </c>
      <c r="E1552" s="251" t="s">
        <v>536</v>
      </c>
      <c r="F1552" s="251" t="s">
        <v>492</v>
      </c>
      <c r="G1552" s="251" t="s">
        <v>797</v>
      </c>
      <c r="H1552" s="251" t="s">
        <v>538</v>
      </c>
      <c r="I1552" s="251" t="s">
        <v>798</v>
      </c>
      <c r="J1552" s="251" t="s">
        <v>540</v>
      </c>
      <c r="K1552" s="251" t="s">
        <v>807</v>
      </c>
      <c r="L1552" s="251" t="s">
        <v>542</v>
      </c>
      <c r="M1552" s="251" t="s">
        <v>808</v>
      </c>
      <c r="N1552" s="251" t="s">
        <v>809</v>
      </c>
      <c r="O1552" s="251" t="s">
        <v>686</v>
      </c>
      <c r="P1552" s="251" t="s">
        <v>815</v>
      </c>
      <c r="Q1552" s="251" t="s">
        <v>803</v>
      </c>
      <c r="R1552" s="251">
        <v>36</v>
      </c>
      <c r="S1552" s="251" t="s">
        <v>548</v>
      </c>
      <c r="T1552" s="251" t="s">
        <v>549</v>
      </c>
      <c r="U1552" s="251" t="s">
        <v>549</v>
      </c>
      <c r="V1552" s="251" t="s">
        <v>581</v>
      </c>
      <c r="W1552" s="251" t="s">
        <v>582</v>
      </c>
      <c r="X1552" s="251" t="s">
        <v>551</v>
      </c>
      <c r="Y1552" s="251" t="s">
        <v>552</v>
      </c>
      <c r="Z1552" s="251" t="s">
        <v>564</v>
      </c>
      <c r="AA1552" s="251" t="s">
        <v>565</v>
      </c>
      <c r="AB1552" s="251" t="s">
        <v>575</v>
      </c>
      <c r="AC1552" s="251" t="s">
        <v>576</v>
      </c>
      <c r="AD1552" s="251" t="s">
        <v>612</v>
      </c>
      <c r="AE1552" s="255">
        <v>4066</v>
      </c>
      <c r="AF1552" s="251" t="str">
        <f t="shared" si="76"/>
        <v>5.</v>
      </c>
      <c r="AG1552" s="251" t="str">
        <f t="shared" si="76"/>
        <v>2.</v>
      </c>
      <c r="AH1552" s="251" t="str">
        <f t="shared" si="76"/>
        <v>3.</v>
      </c>
      <c r="AI1552" s="251" t="str">
        <f t="shared" si="75"/>
        <v>2.</v>
      </c>
      <c r="AJ1552" s="251" t="str">
        <f t="shared" si="75"/>
        <v>6.</v>
      </c>
      <c r="AK1552" s="251" t="str">
        <f t="shared" si="75"/>
        <v>3.</v>
      </c>
      <c r="AL1552" s="251" t="str">
        <f t="shared" si="75"/>
        <v>99</v>
      </c>
      <c r="AM1552" s="251" t="str">
        <f t="shared" si="77"/>
        <v>2.3.2.6.3.99</v>
      </c>
    </row>
    <row r="1553" spans="1:39">
      <c r="A1553" s="251">
        <v>2022</v>
      </c>
      <c r="B1553" s="251" t="s">
        <v>533</v>
      </c>
      <c r="C1553" s="251" t="s">
        <v>534</v>
      </c>
      <c r="D1553" s="251" t="s">
        <v>535</v>
      </c>
      <c r="E1553" s="251" t="s">
        <v>536</v>
      </c>
      <c r="F1553" s="251" t="s">
        <v>492</v>
      </c>
      <c r="G1553" s="251" t="s">
        <v>797</v>
      </c>
      <c r="H1553" s="251" t="s">
        <v>538</v>
      </c>
      <c r="I1553" s="251" t="s">
        <v>798</v>
      </c>
      <c r="J1553" s="251" t="s">
        <v>540</v>
      </c>
      <c r="K1553" s="251" t="s">
        <v>807</v>
      </c>
      <c r="L1553" s="251" t="s">
        <v>542</v>
      </c>
      <c r="M1553" s="251" t="s">
        <v>808</v>
      </c>
      <c r="N1553" s="251" t="s">
        <v>809</v>
      </c>
      <c r="O1553" s="251" t="s">
        <v>686</v>
      </c>
      <c r="P1553" s="251" t="s">
        <v>815</v>
      </c>
      <c r="Q1553" s="251" t="s">
        <v>803</v>
      </c>
      <c r="R1553" s="251">
        <v>36</v>
      </c>
      <c r="S1553" s="251" t="s">
        <v>548</v>
      </c>
      <c r="T1553" s="251" t="s">
        <v>549</v>
      </c>
      <c r="U1553" s="251" t="s">
        <v>549</v>
      </c>
      <c r="V1553" s="251" t="s">
        <v>581</v>
      </c>
      <c r="W1553" s="251" t="s">
        <v>582</v>
      </c>
      <c r="X1553" s="251" t="s">
        <v>551</v>
      </c>
      <c r="Y1553" s="251" t="s">
        <v>552</v>
      </c>
      <c r="Z1553" s="251" t="s">
        <v>564</v>
      </c>
      <c r="AA1553" s="251" t="s">
        <v>565</v>
      </c>
      <c r="AB1553" s="251" t="s">
        <v>578</v>
      </c>
      <c r="AC1553" s="251" t="s">
        <v>579</v>
      </c>
      <c r="AD1553" s="251" t="s">
        <v>580</v>
      </c>
      <c r="AE1553" s="255">
        <v>29937</v>
      </c>
      <c r="AF1553" s="251" t="str">
        <f t="shared" si="76"/>
        <v>5.</v>
      </c>
      <c r="AG1553" s="251" t="str">
        <f t="shared" si="76"/>
        <v>2.</v>
      </c>
      <c r="AH1553" s="251" t="str">
        <f t="shared" si="76"/>
        <v>3.</v>
      </c>
      <c r="AI1553" s="251" t="str">
        <f t="shared" si="75"/>
        <v>2.</v>
      </c>
      <c r="AJ1553" s="251" t="str">
        <f t="shared" si="75"/>
        <v>7.</v>
      </c>
      <c r="AK1553" s="251" t="str">
        <f t="shared" si="75"/>
        <v>11</v>
      </c>
      <c r="AL1553" s="251" t="str">
        <f t="shared" si="75"/>
        <v>99</v>
      </c>
      <c r="AM1553" s="251" t="str">
        <f t="shared" si="77"/>
        <v>2.3.2.7.1199</v>
      </c>
    </row>
    <row r="1554" spans="1:39">
      <c r="A1554" s="251">
        <v>2022</v>
      </c>
      <c r="B1554" s="251" t="s">
        <v>533</v>
      </c>
      <c r="C1554" s="251" t="s">
        <v>534</v>
      </c>
      <c r="D1554" s="251" t="s">
        <v>535</v>
      </c>
      <c r="E1554" s="251" t="s">
        <v>536</v>
      </c>
      <c r="F1554" s="251" t="s">
        <v>492</v>
      </c>
      <c r="G1554" s="251" t="s">
        <v>797</v>
      </c>
      <c r="H1554" s="251" t="s">
        <v>538</v>
      </c>
      <c r="I1554" s="251" t="s">
        <v>798</v>
      </c>
      <c r="J1554" s="251" t="s">
        <v>540</v>
      </c>
      <c r="K1554" s="251" t="s">
        <v>807</v>
      </c>
      <c r="L1554" s="251" t="s">
        <v>542</v>
      </c>
      <c r="M1554" s="251" t="s">
        <v>808</v>
      </c>
      <c r="N1554" s="251" t="s">
        <v>809</v>
      </c>
      <c r="O1554" s="251" t="s">
        <v>686</v>
      </c>
      <c r="P1554" s="251" t="s">
        <v>815</v>
      </c>
      <c r="Q1554" s="251" t="s">
        <v>803</v>
      </c>
      <c r="R1554" s="251">
        <v>36</v>
      </c>
      <c r="S1554" s="251" t="s">
        <v>548</v>
      </c>
      <c r="T1554" s="251" t="s">
        <v>549</v>
      </c>
      <c r="U1554" s="251" t="s">
        <v>549</v>
      </c>
      <c r="V1554" s="251" t="s">
        <v>581</v>
      </c>
      <c r="W1554" s="251" t="s">
        <v>582</v>
      </c>
      <c r="X1554" s="251" t="s">
        <v>551</v>
      </c>
      <c r="Y1554" s="251" t="s">
        <v>552</v>
      </c>
      <c r="Z1554" s="251" t="s">
        <v>564</v>
      </c>
      <c r="AA1554" s="251" t="s">
        <v>565</v>
      </c>
      <c r="AB1554" s="251" t="s">
        <v>613</v>
      </c>
      <c r="AC1554" s="251" t="s">
        <v>614</v>
      </c>
      <c r="AD1554" s="251" t="s">
        <v>614</v>
      </c>
      <c r="AE1554" s="255">
        <v>207928</v>
      </c>
      <c r="AF1554" s="251" t="str">
        <f t="shared" si="76"/>
        <v>5.</v>
      </c>
      <c r="AG1554" s="251" t="str">
        <f t="shared" si="76"/>
        <v>2.</v>
      </c>
      <c r="AH1554" s="251" t="str">
        <f t="shared" si="76"/>
        <v>3.</v>
      </c>
      <c r="AI1554" s="251" t="str">
        <f t="shared" si="75"/>
        <v>2.</v>
      </c>
      <c r="AJ1554" s="251" t="str">
        <f t="shared" si="75"/>
        <v>8.</v>
      </c>
      <c r="AK1554" s="251" t="str">
        <f t="shared" si="75"/>
        <v>1.</v>
      </c>
      <c r="AL1554" s="251" t="str">
        <f t="shared" si="75"/>
        <v>1.</v>
      </c>
      <c r="AM1554" s="251" t="str">
        <f t="shared" si="77"/>
        <v>2.3.2.8.1.1.</v>
      </c>
    </row>
    <row r="1555" spans="1:39">
      <c r="A1555" s="251">
        <v>2022</v>
      </c>
      <c r="B1555" s="251" t="s">
        <v>533</v>
      </c>
      <c r="C1555" s="251" t="s">
        <v>534</v>
      </c>
      <c r="D1555" s="251" t="s">
        <v>535</v>
      </c>
      <c r="E1555" s="251" t="s">
        <v>536</v>
      </c>
      <c r="F1555" s="251" t="s">
        <v>492</v>
      </c>
      <c r="G1555" s="251" t="s">
        <v>797</v>
      </c>
      <c r="H1555" s="251" t="s">
        <v>538</v>
      </c>
      <c r="I1555" s="251" t="s">
        <v>798</v>
      </c>
      <c r="J1555" s="251" t="s">
        <v>540</v>
      </c>
      <c r="K1555" s="251" t="s">
        <v>807</v>
      </c>
      <c r="L1555" s="251" t="s">
        <v>542</v>
      </c>
      <c r="M1555" s="251" t="s">
        <v>808</v>
      </c>
      <c r="N1555" s="251" t="s">
        <v>809</v>
      </c>
      <c r="O1555" s="251" t="s">
        <v>686</v>
      </c>
      <c r="P1555" s="251" t="s">
        <v>815</v>
      </c>
      <c r="Q1555" s="251" t="s">
        <v>803</v>
      </c>
      <c r="R1555" s="251">
        <v>36</v>
      </c>
      <c r="S1555" s="251" t="s">
        <v>548</v>
      </c>
      <c r="T1555" s="251" t="s">
        <v>549</v>
      </c>
      <c r="U1555" s="251" t="s">
        <v>549</v>
      </c>
      <c r="V1555" s="251" t="s">
        <v>581</v>
      </c>
      <c r="W1555" s="251" t="s">
        <v>582</v>
      </c>
      <c r="X1555" s="251" t="s">
        <v>551</v>
      </c>
      <c r="Y1555" s="251" t="s">
        <v>552</v>
      </c>
      <c r="Z1555" s="251" t="s">
        <v>564</v>
      </c>
      <c r="AA1555" s="251" t="s">
        <v>565</v>
      </c>
      <c r="AB1555" s="251" t="s">
        <v>613</v>
      </c>
      <c r="AC1555" s="251" t="s">
        <v>614</v>
      </c>
      <c r="AD1555" s="251" t="s">
        <v>615</v>
      </c>
      <c r="AE1555" s="255">
        <v>11747</v>
      </c>
      <c r="AF1555" s="251" t="str">
        <f t="shared" si="76"/>
        <v>5.</v>
      </c>
      <c r="AG1555" s="251" t="str">
        <f t="shared" si="76"/>
        <v>2.</v>
      </c>
      <c r="AH1555" s="251" t="str">
        <f t="shared" si="76"/>
        <v>3.</v>
      </c>
      <c r="AI1555" s="251" t="str">
        <f t="shared" si="75"/>
        <v>2.</v>
      </c>
      <c r="AJ1555" s="251" t="str">
        <f t="shared" si="75"/>
        <v>8.</v>
      </c>
      <c r="AK1555" s="251" t="str">
        <f t="shared" si="75"/>
        <v>1.</v>
      </c>
      <c r="AL1555" s="251" t="str">
        <f t="shared" si="75"/>
        <v>2.</v>
      </c>
      <c r="AM1555" s="251" t="str">
        <f t="shared" si="77"/>
        <v>2.3.2.8.1.2.</v>
      </c>
    </row>
    <row r="1556" spans="1:39">
      <c r="A1556" s="251">
        <v>2022</v>
      </c>
      <c r="B1556" s="251" t="s">
        <v>533</v>
      </c>
      <c r="C1556" s="251" t="s">
        <v>534</v>
      </c>
      <c r="D1556" s="251" t="s">
        <v>535</v>
      </c>
      <c r="E1556" s="251" t="s">
        <v>536</v>
      </c>
      <c r="F1556" s="251" t="s">
        <v>492</v>
      </c>
      <c r="G1556" s="251" t="s">
        <v>797</v>
      </c>
      <c r="H1556" s="251" t="s">
        <v>538</v>
      </c>
      <c r="I1556" s="251" t="s">
        <v>798</v>
      </c>
      <c r="J1556" s="251" t="s">
        <v>540</v>
      </c>
      <c r="K1556" s="251" t="s">
        <v>807</v>
      </c>
      <c r="L1556" s="251" t="s">
        <v>542</v>
      </c>
      <c r="M1556" s="251" t="s">
        <v>808</v>
      </c>
      <c r="N1556" s="251" t="s">
        <v>809</v>
      </c>
      <c r="O1556" s="251" t="s">
        <v>686</v>
      </c>
      <c r="P1556" s="251" t="s">
        <v>815</v>
      </c>
      <c r="Q1556" s="251" t="s">
        <v>803</v>
      </c>
      <c r="R1556" s="251">
        <v>36</v>
      </c>
      <c r="S1556" s="251" t="s">
        <v>548</v>
      </c>
      <c r="T1556" s="251" t="s">
        <v>549</v>
      </c>
      <c r="U1556" s="251" t="s">
        <v>549</v>
      </c>
      <c r="V1556" s="251" t="s">
        <v>581</v>
      </c>
      <c r="W1556" s="251" t="s">
        <v>582</v>
      </c>
      <c r="X1556" s="251" t="s">
        <v>551</v>
      </c>
      <c r="Y1556" s="251" t="s">
        <v>552</v>
      </c>
      <c r="Z1556" s="251" t="s">
        <v>564</v>
      </c>
      <c r="AA1556" s="251" t="s">
        <v>565</v>
      </c>
      <c r="AB1556" s="251" t="s">
        <v>613</v>
      </c>
      <c r="AC1556" s="251" t="s">
        <v>614</v>
      </c>
      <c r="AD1556" s="251" t="s">
        <v>616</v>
      </c>
      <c r="AE1556" s="255">
        <v>3600</v>
      </c>
      <c r="AF1556" s="251" t="str">
        <f t="shared" si="76"/>
        <v>5.</v>
      </c>
      <c r="AG1556" s="251" t="str">
        <f t="shared" si="76"/>
        <v>2.</v>
      </c>
      <c r="AH1556" s="251" t="str">
        <f t="shared" si="76"/>
        <v>3.</v>
      </c>
      <c r="AI1556" s="251" t="str">
        <f t="shared" si="75"/>
        <v>2.</v>
      </c>
      <c r="AJ1556" s="251" t="str">
        <f t="shared" si="75"/>
        <v>8.</v>
      </c>
      <c r="AK1556" s="251" t="str">
        <f t="shared" si="75"/>
        <v>1.</v>
      </c>
      <c r="AL1556" s="251" t="str">
        <f t="shared" si="75"/>
        <v>4.</v>
      </c>
      <c r="AM1556" s="251" t="str">
        <f t="shared" si="77"/>
        <v>2.3.2.8.1.4.</v>
      </c>
    </row>
    <row r="1557" spans="1:39">
      <c r="A1557" s="251">
        <v>2022</v>
      </c>
      <c r="B1557" s="251" t="s">
        <v>533</v>
      </c>
      <c r="C1557" s="251" t="s">
        <v>534</v>
      </c>
      <c r="D1557" s="251" t="s">
        <v>535</v>
      </c>
      <c r="E1557" s="251" t="s">
        <v>536</v>
      </c>
      <c r="F1557" s="251" t="s">
        <v>492</v>
      </c>
      <c r="G1557" s="251" t="s">
        <v>797</v>
      </c>
      <c r="H1557" s="251" t="s">
        <v>538</v>
      </c>
      <c r="I1557" s="251" t="s">
        <v>798</v>
      </c>
      <c r="J1557" s="251" t="s">
        <v>540</v>
      </c>
      <c r="K1557" s="251" t="s">
        <v>807</v>
      </c>
      <c r="L1557" s="251" t="s">
        <v>542</v>
      </c>
      <c r="M1557" s="251" t="s">
        <v>808</v>
      </c>
      <c r="N1557" s="251" t="s">
        <v>809</v>
      </c>
      <c r="O1557" s="251" t="s">
        <v>640</v>
      </c>
      <c r="P1557" s="251" t="s">
        <v>816</v>
      </c>
      <c r="Q1557" s="251" t="s">
        <v>803</v>
      </c>
      <c r="R1557" s="251">
        <v>60</v>
      </c>
      <c r="S1557" s="251" t="s">
        <v>548</v>
      </c>
      <c r="T1557" s="251" t="s">
        <v>549</v>
      </c>
      <c r="U1557" s="251" t="s">
        <v>549</v>
      </c>
      <c r="V1557" s="251" t="s">
        <v>581</v>
      </c>
      <c r="W1557" s="251" t="s">
        <v>582</v>
      </c>
      <c r="X1557" s="251" t="s">
        <v>551</v>
      </c>
      <c r="Y1557" s="251" t="s">
        <v>552</v>
      </c>
      <c r="Z1557" s="251" t="s">
        <v>553</v>
      </c>
      <c r="AA1557" s="251" t="s">
        <v>554</v>
      </c>
      <c r="AB1557" s="251" t="s">
        <v>555</v>
      </c>
      <c r="AC1557" s="251" t="s">
        <v>555</v>
      </c>
      <c r="AD1557" s="251" t="s">
        <v>556</v>
      </c>
      <c r="AE1557" s="255">
        <v>336000</v>
      </c>
      <c r="AF1557" s="251" t="str">
        <f t="shared" si="76"/>
        <v>5.</v>
      </c>
      <c r="AG1557" s="251" t="str">
        <f t="shared" si="76"/>
        <v>2.</v>
      </c>
      <c r="AH1557" s="251" t="str">
        <f t="shared" si="76"/>
        <v>1.</v>
      </c>
      <c r="AI1557" s="251" t="str">
        <f t="shared" si="75"/>
        <v>1.</v>
      </c>
      <c r="AJ1557" s="251" t="str">
        <f t="shared" si="75"/>
        <v>1.</v>
      </c>
      <c r="AK1557" s="251" t="str">
        <f t="shared" si="75"/>
        <v>1.</v>
      </c>
      <c r="AL1557" s="251" t="str">
        <f t="shared" si="75"/>
        <v>4.</v>
      </c>
      <c r="AM1557" s="251" t="str">
        <f t="shared" si="77"/>
        <v>2.1.1.1.1.4.</v>
      </c>
    </row>
    <row r="1558" spans="1:39">
      <c r="A1558" s="251">
        <v>2022</v>
      </c>
      <c r="B1558" s="251" t="s">
        <v>533</v>
      </c>
      <c r="C1558" s="251" t="s">
        <v>534</v>
      </c>
      <c r="D1558" s="251" t="s">
        <v>535</v>
      </c>
      <c r="E1558" s="251" t="s">
        <v>536</v>
      </c>
      <c r="F1558" s="251" t="s">
        <v>492</v>
      </c>
      <c r="G1558" s="251" t="s">
        <v>797</v>
      </c>
      <c r="H1558" s="251" t="s">
        <v>538</v>
      </c>
      <c r="I1558" s="251" t="s">
        <v>798</v>
      </c>
      <c r="J1558" s="251" t="s">
        <v>540</v>
      </c>
      <c r="K1558" s="251" t="s">
        <v>807</v>
      </c>
      <c r="L1558" s="251" t="s">
        <v>542</v>
      </c>
      <c r="M1558" s="251" t="s">
        <v>808</v>
      </c>
      <c r="N1558" s="251" t="s">
        <v>809</v>
      </c>
      <c r="O1558" s="251" t="s">
        <v>640</v>
      </c>
      <c r="P1558" s="251" t="s">
        <v>816</v>
      </c>
      <c r="Q1558" s="251" t="s">
        <v>803</v>
      </c>
      <c r="R1558" s="251">
        <v>60</v>
      </c>
      <c r="S1558" s="251" t="s">
        <v>548</v>
      </c>
      <c r="T1558" s="251" t="s">
        <v>549</v>
      </c>
      <c r="U1558" s="251" t="s">
        <v>549</v>
      </c>
      <c r="V1558" s="251" t="s">
        <v>581</v>
      </c>
      <c r="W1558" s="251" t="s">
        <v>582</v>
      </c>
      <c r="X1558" s="251" t="s">
        <v>551</v>
      </c>
      <c r="Y1558" s="251" t="s">
        <v>552</v>
      </c>
      <c r="Z1558" s="251" t="s">
        <v>553</v>
      </c>
      <c r="AA1558" s="251" t="s">
        <v>554</v>
      </c>
      <c r="AB1558" s="251" t="s">
        <v>557</v>
      </c>
      <c r="AC1558" s="251" t="s">
        <v>558</v>
      </c>
      <c r="AD1558" s="251" t="s">
        <v>559</v>
      </c>
      <c r="AE1558" s="255">
        <v>56000</v>
      </c>
      <c r="AF1558" s="251" t="str">
        <f t="shared" si="76"/>
        <v>5.</v>
      </c>
      <c r="AG1558" s="251" t="str">
        <f t="shared" si="76"/>
        <v>2.</v>
      </c>
      <c r="AH1558" s="251" t="str">
        <f t="shared" si="76"/>
        <v>1.</v>
      </c>
      <c r="AI1558" s="251" t="str">
        <f t="shared" si="75"/>
        <v>1.</v>
      </c>
      <c r="AJ1558" s="251" t="str">
        <f t="shared" si="75"/>
        <v>9.</v>
      </c>
      <c r="AK1558" s="251" t="str">
        <f t="shared" si="75"/>
        <v>1.</v>
      </c>
      <c r="AL1558" s="251" t="str">
        <f t="shared" si="75"/>
        <v>1.</v>
      </c>
      <c r="AM1558" s="251" t="str">
        <f t="shared" si="77"/>
        <v>2.1.1.9.1.1.</v>
      </c>
    </row>
    <row r="1559" spans="1:39">
      <c r="A1559" s="251">
        <v>2022</v>
      </c>
      <c r="B1559" s="251" t="s">
        <v>533</v>
      </c>
      <c r="C1559" s="251" t="s">
        <v>534</v>
      </c>
      <c r="D1559" s="251" t="s">
        <v>535</v>
      </c>
      <c r="E1559" s="251" t="s">
        <v>536</v>
      </c>
      <c r="F1559" s="251" t="s">
        <v>492</v>
      </c>
      <c r="G1559" s="251" t="s">
        <v>797</v>
      </c>
      <c r="H1559" s="251" t="s">
        <v>538</v>
      </c>
      <c r="I1559" s="251" t="s">
        <v>798</v>
      </c>
      <c r="J1559" s="251" t="s">
        <v>540</v>
      </c>
      <c r="K1559" s="251" t="s">
        <v>807</v>
      </c>
      <c r="L1559" s="251" t="s">
        <v>542</v>
      </c>
      <c r="M1559" s="251" t="s">
        <v>808</v>
      </c>
      <c r="N1559" s="251" t="s">
        <v>809</v>
      </c>
      <c r="O1559" s="251" t="s">
        <v>640</v>
      </c>
      <c r="P1559" s="251" t="s">
        <v>816</v>
      </c>
      <c r="Q1559" s="251" t="s">
        <v>803</v>
      </c>
      <c r="R1559" s="251">
        <v>60</v>
      </c>
      <c r="S1559" s="251" t="s">
        <v>548</v>
      </c>
      <c r="T1559" s="251" t="s">
        <v>549</v>
      </c>
      <c r="U1559" s="251" t="s">
        <v>549</v>
      </c>
      <c r="V1559" s="251" t="s">
        <v>581</v>
      </c>
      <c r="W1559" s="251" t="s">
        <v>582</v>
      </c>
      <c r="X1559" s="251" t="s">
        <v>551</v>
      </c>
      <c r="Y1559" s="251" t="s">
        <v>552</v>
      </c>
      <c r="Z1559" s="251" t="s">
        <v>553</v>
      </c>
      <c r="AA1559" s="251" t="s">
        <v>554</v>
      </c>
      <c r="AB1559" s="251" t="s">
        <v>557</v>
      </c>
      <c r="AC1559" s="251" t="s">
        <v>558</v>
      </c>
      <c r="AD1559" s="251" t="s">
        <v>560</v>
      </c>
      <c r="AE1559" s="255">
        <v>800</v>
      </c>
      <c r="AF1559" s="251" t="str">
        <f t="shared" si="76"/>
        <v>5.</v>
      </c>
      <c r="AG1559" s="251" t="str">
        <f t="shared" si="76"/>
        <v>2.</v>
      </c>
      <c r="AH1559" s="251" t="str">
        <f t="shared" si="76"/>
        <v>1.</v>
      </c>
      <c r="AI1559" s="251" t="str">
        <f t="shared" si="75"/>
        <v>1.</v>
      </c>
      <c r="AJ1559" s="251" t="str">
        <f t="shared" si="75"/>
        <v>9.</v>
      </c>
      <c r="AK1559" s="251" t="str">
        <f t="shared" si="75"/>
        <v>1.</v>
      </c>
      <c r="AL1559" s="251" t="str">
        <f t="shared" si="75"/>
        <v>3.</v>
      </c>
      <c r="AM1559" s="251" t="str">
        <f t="shared" si="77"/>
        <v>2.1.1.9.1.3.</v>
      </c>
    </row>
    <row r="1560" spans="1:39">
      <c r="A1560" s="251">
        <v>2022</v>
      </c>
      <c r="B1560" s="251" t="s">
        <v>533</v>
      </c>
      <c r="C1560" s="251" t="s">
        <v>534</v>
      </c>
      <c r="D1560" s="251" t="s">
        <v>535</v>
      </c>
      <c r="E1560" s="251" t="s">
        <v>536</v>
      </c>
      <c r="F1560" s="251" t="s">
        <v>492</v>
      </c>
      <c r="G1560" s="251" t="s">
        <v>797</v>
      </c>
      <c r="H1560" s="251" t="s">
        <v>538</v>
      </c>
      <c r="I1560" s="251" t="s">
        <v>798</v>
      </c>
      <c r="J1560" s="251" t="s">
        <v>540</v>
      </c>
      <c r="K1560" s="251" t="s">
        <v>807</v>
      </c>
      <c r="L1560" s="251" t="s">
        <v>542</v>
      </c>
      <c r="M1560" s="251" t="s">
        <v>808</v>
      </c>
      <c r="N1560" s="251" t="s">
        <v>809</v>
      </c>
      <c r="O1560" s="251" t="s">
        <v>640</v>
      </c>
      <c r="P1560" s="251" t="s">
        <v>816</v>
      </c>
      <c r="Q1560" s="251" t="s">
        <v>803</v>
      </c>
      <c r="R1560" s="251">
        <v>60</v>
      </c>
      <c r="S1560" s="251" t="s">
        <v>548</v>
      </c>
      <c r="T1560" s="251" t="s">
        <v>549</v>
      </c>
      <c r="U1560" s="251" t="s">
        <v>549</v>
      </c>
      <c r="V1560" s="251" t="s">
        <v>581</v>
      </c>
      <c r="W1560" s="251" t="s">
        <v>582</v>
      </c>
      <c r="X1560" s="251" t="s">
        <v>551</v>
      </c>
      <c r="Y1560" s="251" t="s">
        <v>552</v>
      </c>
      <c r="Z1560" s="251" t="s">
        <v>553</v>
      </c>
      <c r="AA1560" s="251" t="s">
        <v>554</v>
      </c>
      <c r="AB1560" s="251" t="s">
        <v>557</v>
      </c>
      <c r="AC1560" s="251" t="s">
        <v>583</v>
      </c>
      <c r="AD1560" s="251" t="s">
        <v>584</v>
      </c>
      <c r="AE1560" s="255">
        <v>32667</v>
      </c>
      <c r="AF1560" s="251" t="str">
        <f t="shared" si="76"/>
        <v>5.</v>
      </c>
      <c r="AG1560" s="251" t="str">
        <f t="shared" si="76"/>
        <v>2.</v>
      </c>
      <c r="AH1560" s="251" t="str">
        <f t="shared" si="76"/>
        <v>1.</v>
      </c>
      <c r="AI1560" s="251" t="str">
        <f t="shared" si="75"/>
        <v>1.</v>
      </c>
      <c r="AJ1560" s="251" t="str">
        <f t="shared" si="75"/>
        <v>9.</v>
      </c>
      <c r="AK1560" s="251" t="str">
        <f t="shared" si="75"/>
        <v>2.</v>
      </c>
      <c r="AL1560" s="251" t="str">
        <f t="shared" si="75"/>
        <v>1.</v>
      </c>
      <c r="AM1560" s="251" t="str">
        <f t="shared" si="77"/>
        <v>2.1.1.9.2.1.</v>
      </c>
    </row>
    <row r="1561" spans="1:39">
      <c r="A1561" s="251">
        <v>2022</v>
      </c>
      <c r="B1561" s="251" t="s">
        <v>533</v>
      </c>
      <c r="C1561" s="251" t="s">
        <v>534</v>
      </c>
      <c r="D1561" s="251" t="s">
        <v>535</v>
      </c>
      <c r="E1561" s="251" t="s">
        <v>536</v>
      </c>
      <c r="F1561" s="251" t="s">
        <v>492</v>
      </c>
      <c r="G1561" s="251" t="s">
        <v>797</v>
      </c>
      <c r="H1561" s="251" t="s">
        <v>538</v>
      </c>
      <c r="I1561" s="251" t="s">
        <v>798</v>
      </c>
      <c r="J1561" s="251" t="s">
        <v>540</v>
      </c>
      <c r="K1561" s="251" t="s">
        <v>807</v>
      </c>
      <c r="L1561" s="251" t="s">
        <v>542</v>
      </c>
      <c r="M1561" s="251" t="s">
        <v>808</v>
      </c>
      <c r="N1561" s="251" t="s">
        <v>809</v>
      </c>
      <c r="O1561" s="251" t="s">
        <v>640</v>
      </c>
      <c r="P1561" s="251" t="s">
        <v>816</v>
      </c>
      <c r="Q1561" s="251" t="s">
        <v>803</v>
      </c>
      <c r="R1561" s="251">
        <v>60</v>
      </c>
      <c r="S1561" s="251" t="s">
        <v>548</v>
      </c>
      <c r="T1561" s="251" t="s">
        <v>549</v>
      </c>
      <c r="U1561" s="251" t="s">
        <v>549</v>
      </c>
      <c r="V1561" s="251" t="s">
        <v>581</v>
      </c>
      <c r="W1561" s="251" t="s">
        <v>582</v>
      </c>
      <c r="X1561" s="251" t="s">
        <v>551</v>
      </c>
      <c r="Y1561" s="251" t="s">
        <v>552</v>
      </c>
      <c r="Z1561" s="251" t="s">
        <v>553</v>
      </c>
      <c r="AA1561" s="251" t="s">
        <v>554</v>
      </c>
      <c r="AB1561" s="251" t="s">
        <v>557</v>
      </c>
      <c r="AC1561" s="251" t="s">
        <v>585</v>
      </c>
      <c r="AD1561" s="251" t="s">
        <v>586</v>
      </c>
      <c r="AE1561" s="255">
        <v>5040</v>
      </c>
      <c r="AF1561" s="251" t="str">
        <f t="shared" si="76"/>
        <v>5.</v>
      </c>
      <c r="AG1561" s="251" t="str">
        <f t="shared" si="76"/>
        <v>2.</v>
      </c>
      <c r="AH1561" s="251" t="str">
        <f t="shared" si="76"/>
        <v>1.</v>
      </c>
      <c r="AI1561" s="251" t="str">
        <f t="shared" si="75"/>
        <v>1.</v>
      </c>
      <c r="AJ1561" s="251" t="str">
        <f t="shared" si="75"/>
        <v>9.</v>
      </c>
      <c r="AK1561" s="251" t="str">
        <f t="shared" si="75"/>
        <v>3.</v>
      </c>
      <c r="AL1561" s="251" t="str">
        <f t="shared" si="75"/>
        <v>99</v>
      </c>
      <c r="AM1561" s="251" t="str">
        <f t="shared" si="77"/>
        <v>2.1.1.9.3.99</v>
      </c>
    </row>
    <row r="1562" spans="1:39">
      <c r="A1562" s="251">
        <v>2022</v>
      </c>
      <c r="B1562" s="251" t="s">
        <v>533</v>
      </c>
      <c r="C1562" s="251" t="s">
        <v>534</v>
      </c>
      <c r="D1562" s="251" t="s">
        <v>535</v>
      </c>
      <c r="E1562" s="251" t="s">
        <v>536</v>
      </c>
      <c r="F1562" s="251" t="s">
        <v>492</v>
      </c>
      <c r="G1562" s="251" t="s">
        <v>797</v>
      </c>
      <c r="H1562" s="251" t="s">
        <v>538</v>
      </c>
      <c r="I1562" s="251" t="s">
        <v>798</v>
      </c>
      <c r="J1562" s="251" t="s">
        <v>540</v>
      </c>
      <c r="K1562" s="251" t="s">
        <v>807</v>
      </c>
      <c r="L1562" s="251" t="s">
        <v>542</v>
      </c>
      <c r="M1562" s="251" t="s">
        <v>808</v>
      </c>
      <c r="N1562" s="251" t="s">
        <v>809</v>
      </c>
      <c r="O1562" s="251" t="s">
        <v>640</v>
      </c>
      <c r="P1562" s="251" t="s">
        <v>816</v>
      </c>
      <c r="Q1562" s="251" t="s">
        <v>803</v>
      </c>
      <c r="R1562" s="251">
        <v>60</v>
      </c>
      <c r="S1562" s="251" t="s">
        <v>548</v>
      </c>
      <c r="T1562" s="251" t="s">
        <v>549</v>
      </c>
      <c r="U1562" s="251" t="s">
        <v>549</v>
      </c>
      <c r="V1562" s="251" t="s">
        <v>581</v>
      </c>
      <c r="W1562" s="251" t="s">
        <v>582</v>
      </c>
      <c r="X1562" s="251" t="s">
        <v>551</v>
      </c>
      <c r="Y1562" s="251" t="s">
        <v>552</v>
      </c>
      <c r="Z1562" s="251" t="s">
        <v>553</v>
      </c>
      <c r="AA1562" s="251" t="s">
        <v>561</v>
      </c>
      <c r="AB1562" s="251" t="s">
        <v>562</v>
      </c>
      <c r="AC1562" s="251" t="s">
        <v>562</v>
      </c>
      <c r="AD1562" s="251" t="s">
        <v>563</v>
      </c>
      <c r="AE1562" s="255">
        <v>30240</v>
      </c>
      <c r="AF1562" s="251" t="str">
        <f t="shared" si="76"/>
        <v>5.</v>
      </c>
      <c r="AG1562" s="251" t="str">
        <f t="shared" si="76"/>
        <v>2.</v>
      </c>
      <c r="AH1562" s="251" t="str">
        <f t="shared" si="76"/>
        <v>1.</v>
      </c>
      <c r="AI1562" s="251" t="str">
        <f t="shared" si="75"/>
        <v>3.</v>
      </c>
      <c r="AJ1562" s="251" t="str">
        <f t="shared" si="75"/>
        <v>1.</v>
      </c>
      <c r="AK1562" s="251" t="str">
        <f t="shared" si="75"/>
        <v>1.</v>
      </c>
      <c r="AL1562" s="251" t="str">
        <f t="shared" si="75"/>
        <v>5.</v>
      </c>
      <c r="AM1562" s="251" t="str">
        <f t="shared" si="77"/>
        <v>2.1.3.1.1.5.</v>
      </c>
    </row>
    <row r="1563" spans="1:39">
      <c r="A1563" s="251">
        <v>2022</v>
      </c>
      <c r="B1563" s="251" t="s">
        <v>533</v>
      </c>
      <c r="C1563" s="251" t="s">
        <v>534</v>
      </c>
      <c r="D1563" s="251" t="s">
        <v>535</v>
      </c>
      <c r="E1563" s="251" t="s">
        <v>536</v>
      </c>
      <c r="F1563" s="251" t="s">
        <v>492</v>
      </c>
      <c r="G1563" s="251" t="s">
        <v>797</v>
      </c>
      <c r="H1563" s="251" t="s">
        <v>538</v>
      </c>
      <c r="I1563" s="251" t="s">
        <v>798</v>
      </c>
      <c r="J1563" s="251" t="s">
        <v>540</v>
      </c>
      <c r="K1563" s="251" t="s">
        <v>807</v>
      </c>
      <c r="L1563" s="251" t="s">
        <v>542</v>
      </c>
      <c r="M1563" s="251" t="s">
        <v>808</v>
      </c>
      <c r="N1563" s="251" t="s">
        <v>809</v>
      </c>
      <c r="O1563" s="251" t="s">
        <v>640</v>
      </c>
      <c r="P1563" s="251" t="s">
        <v>816</v>
      </c>
      <c r="Q1563" s="251" t="s">
        <v>803</v>
      </c>
      <c r="R1563" s="251">
        <v>60</v>
      </c>
      <c r="S1563" s="251" t="s">
        <v>548</v>
      </c>
      <c r="T1563" s="251" t="s">
        <v>549</v>
      </c>
      <c r="U1563" s="251" t="s">
        <v>549</v>
      </c>
      <c r="V1563" s="251" t="s">
        <v>581</v>
      </c>
      <c r="W1563" s="251" t="s">
        <v>582</v>
      </c>
      <c r="X1563" s="251" t="s">
        <v>551</v>
      </c>
      <c r="Y1563" s="251" t="s">
        <v>552</v>
      </c>
      <c r="Z1563" s="251" t="s">
        <v>564</v>
      </c>
      <c r="AA1563" s="251" t="s">
        <v>587</v>
      </c>
      <c r="AB1563" s="251" t="s">
        <v>633</v>
      </c>
      <c r="AC1563" s="251" t="s">
        <v>633</v>
      </c>
      <c r="AD1563" s="251" t="s">
        <v>634</v>
      </c>
      <c r="AE1563" s="255">
        <v>1872</v>
      </c>
      <c r="AF1563" s="251" t="str">
        <f t="shared" si="76"/>
        <v>5.</v>
      </c>
      <c r="AG1563" s="251" t="str">
        <f t="shared" si="76"/>
        <v>2.</v>
      </c>
      <c r="AH1563" s="251" t="str">
        <f t="shared" si="76"/>
        <v>3.</v>
      </c>
      <c r="AI1563" s="251" t="str">
        <f t="shared" si="75"/>
        <v>1.</v>
      </c>
      <c r="AJ1563" s="251" t="str">
        <f t="shared" si="75"/>
        <v>1.</v>
      </c>
      <c r="AK1563" s="251" t="str">
        <f t="shared" si="75"/>
        <v>1.</v>
      </c>
      <c r="AL1563" s="251" t="str">
        <f t="shared" si="75"/>
        <v>1.</v>
      </c>
      <c r="AM1563" s="251" t="str">
        <f t="shared" si="77"/>
        <v>2.3.1.1.1.1.</v>
      </c>
    </row>
    <row r="1564" spans="1:39">
      <c r="A1564" s="251">
        <v>2022</v>
      </c>
      <c r="B1564" s="251" t="s">
        <v>533</v>
      </c>
      <c r="C1564" s="251" t="s">
        <v>534</v>
      </c>
      <c r="D1564" s="251" t="s">
        <v>535</v>
      </c>
      <c r="E1564" s="251" t="s">
        <v>536</v>
      </c>
      <c r="F1564" s="251" t="s">
        <v>492</v>
      </c>
      <c r="G1564" s="251" t="s">
        <v>797</v>
      </c>
      <c r="H1564" s="251" t="s">
        <v>538</v>
      </c>
      <c r="I1564" s="251" t="s">
        <v>798</v>
      </c>
      <c r="J1564" s="251" t="s">
        <v>540</v>
      </c>
      <c r="K1564" s="251" t="s">
        <v>807</v>
      </c>
      <c r="L1564" s="251" t="s">
        <v>542</v>
      </c>
      <c r="M1564" s="251" t="s">
        <v>808</v>
      </c>
      <c r="N1564" s="251" t="s">
        <v>809</v>
      </c>
      <c r="O1564" s="251" t="s">
        <v>640</v>
      </c>
      <c r="P1564" s="251" t="s">
        <v>816</v>
      </c>
      <c r="Q1564" s="251" t="s">
        <v>803</v>
      </c>
      <c r="R1564" s="251">
        <v>60</v>
      </c>
      <c r="S1564" s="251" t="s">
        <v>548</v>
      </c>
      <c r="T1564" s="251" t="s">
        <v>549</v>
      </c>
      <c r="U1564" s="251" t="s">
        <v>549</v>
      </c>
      <c r="V1564" s="251" t="s">
        <v>581</v>
      </c>
      <c r="W1564" s="251" t="s">
        <v>582</v>
      </c>
      <c r="X1564" s="251" t="s">
        <v>551</v>
      </c>
      <c r="Y1564" s="251" t="s">
        <v>552</v>
      </c>
      <c r="Z1564" s="251" t="s">
        <v>564</v>
      </c>
      <c r="AA1564" s="251" t="s">
        <v>565</v>
      </c>
      <c r="AB1564" s="251" t="s">
        <v>594</v>
      </c>
      <c r="AC1564" s="251" t="s">
        <v>595</v>
      </c>
      <c r="AD1564" s="251" t="s">
        <v>596</v>
      </c>
      <c r="AE1564" s="255">
        <v>950</v>
      </c>
      <c r="AF1564" s="251" t="str">
        <f t="shared" si="76"/>
        <v>5.</v>
      </c>
      <c r="AG1564" s="251" t="str">
        <f t="shared" si="76"/>
        <v>2.</v>
      </c>
      <c r="AH1564" s="251" t="str">
        <f t="shared" si="76"/>
        <v>3.</v>
      </c>
      <c r="AI1564" s="251" t="str">
        <f t="shared" si="75"/>
        <v>2.</v>
      </c>
      <c r="AJ1564" s="251" t="str">
        <f t="shared" si="75"/>
        <v>1.</v>
      </c>
      <c r="AK1564" s="251" t="str">
        <f t="shared" si="75"/>
        <v>2.</v>
      </c>
      <c r="AL1564" s="251" t="str">
        <f t="shared" si="75"/>
        <v>99</v>
      </c>
      <c r="AM1564" s="251" t="str">
        <f t="shared" si="77"/>
        <v>2.3.2.1.2.99</v>
      </c>
    </row>
    <row r="1565" spans="1:39">
      <c r="A1565" s="251">
        <v>2022</v>
      </c>
      <c r="B1565" s="251" t="s">
        <v>533</v>
      </c>
      <c r="C1565" s="251" t="s">
        <v>534</v>
      </c>
      <c r="D1565" s="251" t="s">
        <v>535</v>
      </c>
      <c r="E1565" s="251" t="s">
        <v>536</v>
      </c>
      <c r="F1565" s="251" t="s">
        <v>492</v>
      </c>
      <c r="G1565" s="251" t="s">
        <v>797</v>
      </c>
      <c r="H1565" s="251" t="s">
        <v>538</v>
      </c>
      <c r="I1565" s="251" t="s">
        <v>798</v>
      </c>
      <c r="J1565" s="251" t="s">
        <v>540</v>
      </c>
      <c r="K1565" s="251" t="s">
        <v>807</v>
      </c>
      <c r="L1565" s="251" t="s">
        <v>542</v>
      </c>
      <c r="M1565" s="251" t="s">
        <v>808</v>
      </c>
      <c r="N1565" s="251" t="s">
        <v>809</v>
      </c>
      <c r="O1565" s="251" t="s">
        <v>640</v>
      </c>
      <c r="P1565" s="251" t="s">
        <v>816</v>
      </c>
      <c r="Q1565" s="251" t="s">
        <v>803</v>
      </c>
      <c r="R1565" s="251">
        <v>60</v>
      </c>
      <c r="S1565" s="251" t="s">
        <v>548</v>
      </c>
      <c r="T1565" s="251" t="s">
        <v>549</v>
      </c>
      <c r="U1565" s="251" t="s">
        <v>549</v>
      </c>
      <c r="V1565" s="251" t="s">
        <v>581</v>
      </c>
      <c r="W1565" s="251" t="s">
        <v>582</v>
      </c>
      <c r="X1565" s="251" t="s">
        <v>551</v>
      </c>
      <c r="Y1565" s="251" t="s">
        <v>552</v>
      </c>
      <c r="Z1565" s="251" t="s">
        <v>564</v>
      </c>
      <c r="AA1565" s="251" t="s">
        <v>565</v>
      </c>
      <c r="AB1565" s="251" t="s">
        <v>566</v>
      </c>
      <c r="AC1565" s="251" t="s">
        <v>597</v>
      </c>
      <c r="AD1565" s="251" t="s">
        <v>598</v>
      </c>
      <c r="AE1565" s="255">
        <v>28422</v>
      </c>
      <c r="AF1565" s="251" t="str">
        <f t="shared" si="76"/>
        <v>5.</v>
      </c>
      <c r="AG1565" s="251" t="str">
        <f t="shared" si="76"/>
        <v>2.</v>
      </c>
      <c r="AH1565" s="251" t="str">
        <f t="shared" si="76"/>
        <v>3.</v>
      </c>
      <c r="AI1565" s="251" t="str">
        <f t="shared" si="75"/>
        <v>2.</v>
      </c>
      <c r="AJ1565" s="251" t="str">
        <f t="shared" si="75"/>
        <v>2.</v>
      </c>
      <c r="AK1565" s="251" t="str">
        <f t="shared" si="75"/>
        <v>1.</v>
      </c>
      <c r="AL1565" s="251" t="str">
        <f t="shared" si="75"/>
        <v>1.</v>
      </c>
      <c r="AM1565" s="251" t="str">
        <f t="shared" si="77"/>
        <v>2.3.2.2.1.1.</v>
      </c>
    </row>
    <row r="1566" spans="1:39">
      <c r="A1566" s="251">
        <v>2022</v>
      </c>
      <c r="B1566" s="251" t="s">
        <v>533</v>
      </c>
      <c r="C1566" s="251" t="s">
        <v>534</v>
      </c>
      <c r="D1566" s="251" t="s">
        <v>535</v>
      </c>
      <c r="E1566" s="251" t="s">
        <v>536</v>
      </c>
      <c r="F1566" s="251" t="s">
        <v>492</v>
      </c>
      <c r="G1566" s="251" t="s">
        <v>797</v>
      </c>
      <c r="H1566" s="251" t="s">
        <v>538</v>
      </c>
      <c r="I1566" s="251" t="s">
        <v>798</v>
      </c>
      <c r="J1566" s="251" t="s">
        <v>540</v>
      </c>
      <c r="K1566" s="251" t="s">
        <v>807</v>
      </c>
      <c r="L1566" s="251" t="s">
        <v>542</v>
      </c>
      <c r="M1566" s="251" t="s">
        <v>808</v>
      </c>
      <c r="N1566" s="251" t="s">
        <v>809</v>
      </c>
      <c r="O1566" s="251" t="s">
        <v>640</v>
      </c>
      <c r="P1566" s="251" t="s">
        <v>816</v>
      </c>
      <c r="Q1566" s="251" t="s">
        <v>803</v>
      </c>
      <c r="R1566" s="251">
        <v>60</v>
      </c>
      <c r="S1566" s="251" t="s">
        <v>548</v>
      </c>
      <c r="T1566" s="251" t="s">
        <v>549</v>
      </c>
      <c r="U1566" s="251" t="s">
        <v>549</v>
      </c>
      <c r="V1566" s="251" t="s">
        <v>581</v>
      </c>
      <c r="W1566" s="251" t="s">
        <v>582</v>
      </c>
      <c r="X1566" s="251" t="s">
        <v>551</v>
      </c>
      <c r="Y1566" s="251" t="s">
        <v>552</v>
      </c>
      <c r="Z1566" s="251" t="s">
        <v>564</v>
      </c>
      <c r="AA1566" s="251" t="s">
        <v>565</v>
      </c>
      <c r="AB1566" s="251" t="s">
        <v>566</v>
      </c>
      <c r="AC1566" s="251" t="s">
        <v>597</v>
      </c>
      <c r="AD1566" s="251" t="s">
        <v>599</v>
      </c>
      <c r="AE1566" s="255">
        <v>2418</v>
      </c>
      <c r="AF1566" s="251" t="str">
        <f t="shared" si="76"/>
        <v>5.</v>
      </c>
      <c r="AG1566" s="251" t="str">
        <f t="shared" si="76"/>
        <v>2.</v>
      </c>
      <c r="AH1566" s="251" t="str">
        <f t="shared" si="76"/>
        <v>3.</v>
      </c>
      <c r="AI1566" s="251" t="str">
        <f t="shared" si="75"/>
        <v>2.</v>
      </c>
      <c r="AJ1566" s="251" t="str">
        <f t="shared" si="75"/>
        <v>2.</v>
      </c>
      <c r="AK1566" s="251" t="str">
        <f t="shared" si="75"/>
        <v>1.</v>
      </c>
      <c r="AL1566" s="251" t="str">
        <f t="shared" si="75"/>
        <v>2.</v>
      </c>
      <c r="AM1566" s="251" t="str">
        <f t="shared" si="77"/>
        <v>2.3.2.2.1.2.</v>
      </c>
    </row>
    <row r="1567" spans="1:39">
      <c r="A1567" s="251">
        <v>2022</v>
      </c>
      <c r="B1567" s="251" t="s">
        <v>533</v>
      </c>
      <c r="C1567" s="251" t="s">
        <v>534</v>
      </c>
      <c r="D1567" s="251" t="s">
        <v>535</v>
      </c>
      <c r="E1567" s="251" t="s">
        <v>536</v>
      </c>
      <c r="F1567" s="251" t="s">
        <v>492</v>
      </c>
      <c r="G1567" s="251" t="s">
        <v>797</v>
      </c>
      <c r="H1567" s="251" t="s">
        <v>538</v>
      </c>
      <c r="I1567" s="251" t="s">
        <v>798</v>
      </c>
      <c r="J1567" s="251" t="s">
        <v>540</v>
      </c>
      <c r="K1567" s="251" t="s">
        <v>807</v>
      </c>
      <c r="L1567" s="251" t="s">
        <v>542</v>
      </c>
      <c r="M1567" s="251" t="s">
        <v>808</v>
      </c>
      <c r="N1567" s="251" t="s">
        <v>809</v>
      </c>
      <c r="O1567" s="251" t="s">
        <v>640</v>
      </c>
      <c r="P1567" s="251" t="s">
        <v>816</v>
      </c>
      <c r="Q1567" s="251" t="s">
        <v>803</v>
      </c>
      <c r="R1567" s="251">
        <v>60</v>
      </c>
      <c r="S1567" s="251" t="s">
        <v>548</v>
      </c>
      <c r="T1567" s="251" t="s">
        <v>549</v>
      </c>
      <c r="U1567" s="251" t="s">
        <v>549</v>
      </c>
      <c r="V1567" s="251" t="s">
        <v>581</v>
      </c>
      <c r="W1567" s="251" t="s">
        <v>582</v>
      </c>
      <c r="X1567" s="251" t="s">
        <v>551</v>
      </c>
      <c r="Y1567" s="251" t="s">
        <v>552</v>
      </c>
      <c r="Z1567" s="251" t="s">
        <v>564</v>
      </c>
      <c r="AA1567" s="251" t="s">
        <v>565</v>
      </c>
      <c r="AB1567" s="251" t="s">
        <v>566</v>
      </c>
      <c r="AC1567" s="251" t="s">
        <v>600</v>
      </c>
      <c r="AD1567" s="251" t="s">
        <v>601</v>
      </c>
      <c r="AE1567" s="255">
        <v>21140</v>
      </c>
      <c r="AF1567" s="251" t="str">
        <f t="shared" si="76"/>
        <v>5.</v>
      </c>
      <c r="AG1567" s="251" t="str">
        <f t="shared" si="76"/>
        <v>2.</v>
      </c>
      <c r="AH1567" s="251" t="str">
        <f t="shared" si="76"/>
        <v>3.</v>
      </c>
      <c r="AI1567" s="251" t="str">
        <f t="shared" si="75"/>
        <v>2.</v>
      </c>
      <c r="AJ1567" s="251" t="str">
        <f t="shared" si="75"/>
        <v>2.</v>
      </c>
      <c r="AK1567" s="251" t="str">
        <f t="shared" si="75"/>
        <v>2.</v>
      </c>
      <c r="AL1567" s="251" t="str">
        <f t="shared" si="75"/>
        <v>1.</v>
      </c>
      <c r="AM1567" s="251" t="str">
        <f t="shared" si="77"/>
        <v>2.3.2.2.2.1.</v>
      </c>
    </row>
    <row r="1568" spans="1:39">
      <c r="A1568" s="251">
        <v>2022</v>
      </c>
      <c r="B1568" s="251" t="s">
        <v>533</v>
      </c>
      <c r="C1568" s="251" t="s">
        <v>534</v>
      </c>
      <c r="D1568" s="251" t="s">
        <v>535</v>
      </c>
      <c r="E1568" s="251" t="s">
        <v>536</v>
      </c>
      <c r="F1568" s="251" t="s">
        <v>492</v>
      </c>
      <c r="G1568" s="251" t="s">
        <v>797</v>
      </c>
      <c r="H1568" s="251" t="s">
        <v>538</v>
      </c>
      <c r="I1568" s="251" t="s">
        <v>798</v>
      </c>
      <c r="J1568" s="251" t="s">
        <v>540</v>
      </c>
      <c r="K1568" s="251" t="s">
        <v>807</v>
      </c>
      <c r="L1568" s="251" t="s">
        <v>542</v>
      </c>
      <c r="M1568" s="251" t="s">
        <v>808</v>
      </c>
      <c r="N1568" s="251" t="s">
        <v>809</v>
      </c>
      <c r="O1568" s="251" t="s">
        <v>640</v>
      </c>
      <c r="P1568" s="251" t="s">
        <v>816</v>
      </c>
      <c r="Q1568" s="251" t="s">
        <v>803</v>
      </c>
      <c r="R1568" s="251">
        <v>60</v>
      </c>
      <c r="S1568" s="251" t="s">
        <v>548</v>
      </c>
      <c r="T1568" s="251" t="s">
        <v>549</v>
      </c>
      <c r="U1568" s="251" t="s">
        <v>549</v>
      </c>
      <c r="V1568" s="251" t="s">
        <v>581</v>
      </c>
      <c r="W1568" s="251" t="s">
        <v>582</v>
      </c>
      <c r="X1568" s="251" t="s">
        <v>551</v>
      </c>
      <c r="Y1568" s="251" t="s">
        <v>552</v>
      </c>
      <c r="Z1568" s="251" t="s">
        <v>564</v>
      </c>
      <c r="AA1568" s="251" t="s">
        <v>565</v>
      </c>
      <c r="AB1568" s="251" t="s">
        <v>566</v>
      </c>
      <c r="AC1568" s="251" t="s">
        <v>600</v>
      </c>
      <c r="AD1568" s="251" t="s">
        <v>602</v>
      </c>
      <c r="AE1568" s="255">
        <v>5096</v>
      </c>
      <c r="AF1568" s="251" t="str">
        <f t="shared" si="76"/>
        <v>5.</v>
      </c>
      <c r="AG1568" s="251" t="str">
        <f t="shared" si="76"/>
        <v>2.</v>
      </c>
      <c r="AH1568" s="251" t="str">
        <f t="shared" si="76"/>
        <v>3.</v>
      </c>
      <c r="AI1568" s="251" t="str">
        <f t="shared" si="75"/>
        <v>2.</v>
      </c>
      <c r="AJ1568" s="251" t="str">
        <f t="shared" si="75"/>
        <v>2.</v>
      </c>
      <c r="AK1568" s="251" t="str">
        <f t="shared" si="75"/>
        <v>2.</v>
      </c>
      <c r="AL1568" s="251" t="str">
        <f t="shared" si="75"/>
        <v>2.</v>
      </c>
      <c r="AM1568" s="251" t="str">
        <f t="shared" si="77"/>
        <v>2.3.2.2.2.2.</v>
      </c>
    </row>
    <row r="1569" spans="1:39">
      <c r="A1569" s="251">
        <v>2022</v>
      </c>
      <c r="B1569" s="251" t="s">
        <v>533</v>
      </c>
      <c r="C1569" s="251" t="s">
        <v>534</v>
      </c>
      <c r="D1569" s="251" t="s">
        <v>535</v>
      </c>
      <c r="E1569" s="251" t="s">
        <v>536</v>
      </c>
      <c r="F1569" s="251" t="s">
        <v>492</v>
      </c>
      <c r="G1569" s="251" t="s">
        <v>797</v>
      </c>
      <c r="H1569" s="251" t="s">
        <v>538</v>
      </c>
      <c r="I1569" s="251" t="s">
        <v>798</v>
      </c>
      <c r="J1569" s="251" t="s">
        <v>540</v>
      </c>
      <c r="K1569" s="251" t="s">
        <v>807</v>
      </c>
      <c r="L1569" s="251" t="s">
        <v>542</v>
      </c>
      <c r="M1569" s="251" t="s">
        <v>808</v>
      </c>
      <c r="N1569" s="251" t="s">
        <v>809</v>
      </c>
      <c r="O1569" s="251" t="s">
        <v>640</v>
      </c>
      <c r="P1569" s="251" t="s">
        <v>816</v>
      </c>
      <c r="Q1569" s="251" t="s">
        <v>803</v>
      </c>
      <c r="R1569" s="251">
        <v>60</v>
      </c>
      <c r="S1569" s="251" t="s">
        <v>548</v>
      </c>
      <c r="T1569" s="251" t="s">
        <v>549</v>
      </c>
      <c r="U1569" s="251" t="s">
        <v>549</v>
      </c>
      <c r="V1569" s="251" t="s">
        <v>581</v>
      </c>
      <c r="W1569" s="251" t="s">
        <v>582</v>
      </c>
      <c r="X1569" s="251" t="s">
        <v>551</v>
      </c>
      <c r="Y1569" s="251" t="s">
        <v>552</v>
      </c>
      <c r="Z1569" s="251" t="s">
        <v>564</v>
      </c>
      <c r="AA1569" s="251" t="s">
        <v>565</v>
      </c>
      <c r="AB1569" s="251" t="s">
        <v>566</v>
      </c>
      <c r="AC1569" s="251" t="s">
        <v>567</v>
      </c>
      <c r="AD1569" s="251" t="s">
        <v>635</v>
      </c>
      <c r="AE1569" s="255">
        <v>1854</v>
      </c>
      <c r="AF1569" s="251" t="str">
        <f t="shared" si="76"/>
        <v>5.</v>
      </c>
      <c r="AG1569" s="251" t="str">
        <f t="shared" si="76"/>
        <v>2.</v>
      </c>
      <c r="AH1569" s="251" t="str">
        <f t="shared" si="76"/>
        <v>3.</v>
      </c>
      <c r="AI1569" s="251" t="str">
        <f t="shared" si="75"/>
        <v>2.</v>
      </c>
      <c r="AJ1569" s="251" t="str">
        <f t="shared" si="75"/>
        <v>2.</v>
      </c>
      <c r="AK1569" s="251" t="str">
        <f t="shared" si="75"/>
        <v>3.</v>
      </c>
      <c r="AL1569" s="251" t="str">
        <f t="shared" si="75"/>
        <v>99</v>
      </c>
      <c r="AM1569" s="251" t="str">
        <f t="shared" si="77"/>
        <v>2.3.2.2.3.99</v>
      </c>
    </row>
    <row r="1570" spans="1:39">
      <c r="A1570" s="251">
        <v>2022</v>
      </c>
      <c r="B1570" s="251" t="s">
        <v>533</v>
      </c>
      <c r="C1570" s="251" t="s">
        <v>534</v>
      </c>
      <c r="D1570" s="251" t="s">
        <v>535</v>
      </c>
      <c r="E1570" s="251" t="s">
        <v>536</v>
      </c>
      <c r="F1570" s="251" t="s">
        <v>492</v>
      </c>
      <c r="G1570" s="251" t="s">
        <v>797</v>
      </c>
      <c r="H1570" s="251" t="s">
        <v>538</v>
      </c>
      <c r="I1570" s="251" t="s">
        <v>798</v>
      </c>
      <c r="J1570" s="251" t="s">
        <v>540</v>
      </c>
      <c r="K1570" s="251" t="s">
        <v>807</v>
      </c>
      <c r="L1570" s="251" t="s">
        <v>542</v>
      </c>
      <c r="M1570" s="251" t="s">
        <v>808</v>
      </c>
      <c r="N1570" s="251" t="s">
        <v>809</v>
      </c>
      <c r="O1570" s="251" t="s">
        <v>640</v>
      </c>
      <c r="P1570" s="251" t="s">
        <v>816</v>
      </c>
      <c r="Q1570" s="251" t="s">
        <v>803</v>
      </c>
      <c r="R1570" s="251">
        <v>60</v>
      </c>
      <c r="S1570" s="251" t="s">
        <v>548</v>
      </c>
      <c r="T1570" s="251" t="s">
        <v>549</v>
      </c>
      <c r="U1570" s="251" t="s">
        <v>549</v>
      </c>
      <c r="V1570" s="251" t="s">
        <v>581</v>
      </c>
      <c r="W1570" s="251" t="s">
        <v>582</v>
      </c>
      <c r="X1570" s="251" t="s">
        <v>551</v>
      </c>
      <c r="Y1570" s="251" t="s">
        <v>552</v>
      </c>
      <c r="Z1570" s="251" t="s">
        <v>564</v>
      </c>
      <c r="AA1570" s="251" t="s">
        <v>565</v>
      </c>
      <c r="AB1570" s="251" t="s">
        <v>569</v>
      </c>
      <c r="AC1570" s="251" t="s">
        <v>570</v>
      </c>
      <c r="AD1570" s="251" t="s">
        <v>603</v>
      </c>
      <c r="AE1570" s="255">
        <v>70047</v>
      </c>
      <c r="AF1570" s="251" t="str">
        <f t="shared" si="76"/>
        <v>5.</v>
      </c>
      <c r="AG1570" s="251" t="str">
        <f t="shared" si="76"/>
        <v>2.</v>
      </c>
      <c r="AH1570" s="251" t="str">
        <f t="shared" si="76"/>
        <v>3.</v>
      </c>
      <c r="AI1570" s="251" t="str">
        <f t="shared" si="75"/>
        <v>2.</v>
      </c>
      <c r="AJ1570" s="251" t="str">
        <f t="shared" si="75"/>
        <v>3.</v>
      </c>
      <c r="AK1570" s="251" t="str">
        <f t="shared" si="75"/>
        <v>1.</v>
      </c>
      <c r="AL1570" s="251" t="str">
        <f t="shared" si="75"/>
        <v>1.</v>
      </c>
      <c r="AM1570" s="251" t="str">
        <f t="shared" si="77"/>
        <v>2.3.2.3.1.1.</v>
      </c>
    </row>
    <row r="1571" spans="1:39">
      <c r="A1571" s="251">
        <v>2022</v>
      </c>
      <c r="B1571" s="251" t="s">
        <v>533</v>
      </c>
      <c r="C1571" s="251" t="s">
        <v>534</v>
      </c>
      <c r="D1571" s="251" t="s">
        <v>535</v>
      </c>
      <c r="E1571" s="251" t="s">
        <v>536</v>
      </c>
      <c r="F1571" s="251" t="s">
        <v>492</v>
      </c>
      <c r="G1571" s="251" t="s">
        <v>797</v>
      </c>
      <c r="H1571" s="251" t="s">
        <v>538</v>
      </c>
      <c r="I1571" s="251" t="s">
        <v>798</v>
      </c>
      <c r="J1571" s="251" t="s">
        <v>540</v>
      </c>
      <c r="K1571" s="251" t="s">
        <v>807</v>
      </c>
      <c r="L1571" s="251" t="s">
        <v>542</v>
      </c>
      <c r="M1571" s="251" t="s">
        <v>808</v>
      </c>
      <c r="N1571" s="251" t="s">
        <v>809</v>
      </c>
      <c r="O1571" s="251" t="s">
        <v>640</v>
      </c>
      <c r="P1571" s="251" t="s">
        <v>816</v>
      </c>
      <c r="Q1571" s="251" t="s">
        <v>803</v>
      </c>
      <c r="R1571" s="251">
        <v>60</v>
      </c>
      <c r="S1571" s="251" t="s">
        <v>548</v>
      </c>
      <c r="T1571" s="251" t="s">
        <v>549</v>
      </c>
      <c r="U1571" s="251" t="s">
        <v>549</v>
      </c>
      <c r="V1571" s="251" t="s">
        <v>581</v>
      </c>
      <c r="W1571" s="251" t="s">
        <v>582</v>
      </c>
      <c r="X1571" s="251" t="s">
        <v>551</v>
      </c>
      <c r="Y1571" s="251" t="s">
        <v>552</v>
      </c>
      <c r="Z1571" s="251" t="s">
        <v>564</v>
      </c>
      <c r="AA1571" s="251" t="s">
        <v>565</v>
      </c>
      <c r="AB1571" s="251" t="s">
        <v>569</v>
      </c>
      <c r="AC1571" s="251" t="s">
        <v>570</v>
      </c>
      <c r="AD1571" s="251" t="s">
        <v>571</v>
      </c>
      <c r="AE1571" s="255">
        <v>132975</v>
      </c>
      <c r="AF1571" s="251" t="str">
        <f t="shared" si="76"/>
        <v>5.</v>
      </c>
      <c r="AG1571" s="251" t="str">
        <f t="shared" si="76"/>
        <v>2.</v>
      </c>
      <c r="AH1571" s="251" t="str">
        <f t="shared" si="76"/>
        <v>3.</v>
      </c>
      <c r="AI1571" s="251" t="str">
        <f t="shared" si="75"/>
        <v>2.</v>
      </c>
      <c r="AJ1571" s="251" t="str">
        <f t="shared" si="75"/>
        <v>3.</v>
      </c>
      <c r="AK1571" s="251" t="str">
        <f t="shared" si="75"/>
        <v>1.</v>
      </c>
      <c r="AL1571" s="251" t="str">
        <f t="shared" si="75"/>
        <v>2.</v>
      </c>
      <c r="AM1571" s="251" t="str">
        <f t="shared" si="77"/>
        <v>2.3.2.3.1.2.</v>
      </c>
    </row>
    <row r="1572" spans="1:39">
      <c r="A1572" s="251">
        <v>2022</v>
      </c>
      <c r="B1572" s="251" t="s">
        <v>533</v>
      </c>
      <c r="C1572" s="251" t="s">
        <v>534</v>
      </c>
      <c r="D1572" s="251" t="s">
        <v>535</v>
      </c>
      <c r="E1572" s="251" t="s">
        <v>536</v>
      </c>
      <c r="F1572" s="251" t="s">
        <v>492</v>
      </c>
      <c r="G1572" s="251" t="s">
        <v>797</v>
      </c>
      <c r="H1572" s="251" t="s">
        <v>538</v>
      </c>
      <c r="I1572" s="251" t="s">
        <v>798</v>
      </c>
      <c r="J1572" s="251" t="s">
        <v>540</v>
      </c>
      <c r="K1572" s="251" t="s">
        <v>807</v>
      </c>
      <c r="L1572" s="251" t="s">
        <v>542</v>
      </c>
      <c r="M1572" s="251" t="s">
        <v>808</v>
      </c>
      <c r="N1572" s="251" t="s">
        <v>809</v>
      </c>
      <c r="O1572" s="251" t="s">
        <v>640</v>
      </c>
      <c r="P1572" s="251" t="s">
        <v>816</v>
      </c>
      <c r="Q1572" s="251" t="s">
        <v>803</v>
      </c>
      <c r="R1572" s="251">
        <v>60</v>
      </c>
      <c r="S1572" s="251" t="s">
        <v>548</v>
      </c>
      <c r="T1572" s="251" t="s">
        <v>549</v>
      </c>
      <c r="U1572" s="251" t="s">
        <v>549</v>
      </c>
      <c r="V1572" s="251" t="s">
        <v>581</v>
      </c>
      <c r="W1572" s="251" t="s">
        <v>582</v>
      </c>
      <c r="X1572" s="251" t="s">
        <v>551</v>
      </c>
      <c r="Y1572" s="251" t="s">
        <v>552</v>
      </c>
      <c r="Z1572" s="251" t="s">
        <v>564</v>
      </c>
      <c r="AA1572" s="251" t="s">
        <v>565</v>
      </c>
      <c r="AB1572" s="251" t="s">
        <v>604</v>
      </c>
      <c r="AC1572" s="251" t="s">
        <v>607</v>
      </c>
      <c r="AD1572" s="251" t="s">
        <v>608</v>
      </c>
      <c r="AE1572" s="255">
        <v>33141</v>
      </c>
      <c r="AF1572" s="251" t="str">
        <f t="shared" si="76"/>
        <v>5.</v>
      </c>
      <c r="AG1572" s="251" t="str">
        <f t="shared" si="76"/>
        <v>2.</v>
      </c>
      <c r="AH1572" s="251" t="str">
        <f t="shared" si="76"/>
        <v>3.</v>
      </c>
      <c r="AI1572" s="251" t="str">
        <f t="shared" si="75"/>
        <v>2.</v>
      </c>
      <c r="AJ1572" s="251" t="str">
        <f t="shared" si="75"/>
        <v>4.</v>
      </c>
      <c r="AK1572" s="251" t="str">
        <f t="shared" si="75"/>
        <v>7.</v>
      </c>
      <c r="AL1572" s="251" t="str">
        <f t="shared" si="75"/>
        <v>1.</v>
      </c>
      <c r="AM1572" s="251" t="str">
        <f t="shared" si="77"/>
        <v>2.3.2.4.7.1.</v>
      </c>
    </row>
    <row r="1573" spans="1:39">
      <c r="A1573" s="251">
        <v>2022</v>
      </c>
      <c r="B1573" s="251" t="s">
        <v>533</v>
      </c>
      <c r="C1573" s="251" t="s">
        <v>534</v>
      </c>
      <c r="D1573" s="251" t="s">
        <v>535</v>
      </c>
      <c r="E1573" s="251" t="s">
        <v>536</v>
      </c>
      <c r="F1573" s="251" t="s">
        <v>492</v>
      </c>
      <c r="G1573" s="251" t="s">
        <v>797</v>
      </c>
      <c r="H1573" s="251" t="s">
        <v>538</v>
      </c>
      <c r="I1573" s="251" t="s">
        <v>798</v>
      </c>
      <c r="J1573" s="251" t="s">
        <v>540</v>
      </c>
      <c r="K1573" s="251" t="s">
        <v>807</v>
      </c>
      <c r="L1573" s="251" t="s">
        <v>542</v>
      </c>
      <c r="M1573" s="251" t="s">
        <v>808</v>
      </c>
      <c r="N1573" s="251" t="s">
        <v>809</v>
      </c>
      <c r="O1573" s="251" t="s">
        <v>640</v>
      </c>
      <c r="P1573" s="251" t="s">
        <v>816</v>
      </c>
      <c r="Q1573" s="251" t="s">
        <v>803</v>
      </c>
      <c r="R1573" s="251">
        <v>60</v>
      </c>
      <c r="S1573" s="251" t="s">
        <v>548</v>
      </c>
      <c r="T1573" s="251" t="s">
        <v>549</v>
      </c>
      <c r="U1573" s="251" t="s">
        <v>549</v>
      </c>
      <c r="V1573" s="251" t="s">
        <v>581</v>
      </c>
      <c r="W1573" s="251" t="s">
        <v>582</v>
      </c>
      <c r="X1573" s="251" t="s">
        <v>551</v>
      </c>
      <c r="Y1573" s="251" t="s">
        <v>552</v>
      </c>
      <c r="Z1573" s="251" t="s">
        <v>564</v>
      </c>
      <c r="AA1573" s="251" t="s">
        <v>565</v>
      </c>
      <c r="AB1573" s="251" t="s">
        <v>572</v>
      </c>
      <c r="AC1573" s="251" t="s">
        <v>573</v>
      </c>
      <c r="AD1573" s="251" t="s">
        <v>574</v>
      </c>
      <c r="AE1573" s="255">
        <v>312642</v>
      </c>
      <c r="AF1573" s="251" t="str">
        <f t="shared" si="76"/>
        <v>5.</v>
      </c>
      <c r="AG1573" s="251" t="str">
        <f t="shared" si="76"/>
        <v>2.</v>
      </c>
      <c r="AH1573" s="251" t="str">
        <f t="shared" si="76"/>
        <v>3.</v>
      </c>
      <c r="AI1573" s="251" t="str">
        <f t="shared" si="75"/>
        <v>2.</v>
      </c>
      <c r="AJ1573" s="251" t="str">
        <f t="shared" si="75"/>
        <v>5.</v>
      </c>
      <c r="AK1573" s="251" t="str">
        <f t="shared" si="75"/>
        <v>1.</v>
      </c>
      <c r="AL1573" s="251" t="str">
        <f t="shared" ref="AL1573:AL1636" si="78">LEFT(AD1573,2)</f>
        <v>1.</v>
      </c>
      <c r="AM1573" s="251" t="str">
        <f t="shared" si="77"/>
        <v>2.3.2.5.1.1.</v>
      </c>
    </row>
    <row r="1574" spans="1:39">
      <c r="A1574" s="251">
        <v>2022</v>
      </c>
      <c r="B1574" s="251" t="s">
        <v>533</v>
      </c>
      <c r="C1574" s="251" t="s">
        <v>534</v>
      </c>
      <c r="D1574" s="251" t="s">
        <v>535</v>
      </c>
      <c r="E1574" s="251" t="s">
        <v>536</v>
      </c>
      <c r="F1574" s="251" t="s">
        <v>492</v>
      </c>
      <c r="G1574" s="251" t="s">
        <v>797</v>
      </c>
      <c r="H1574" s="251" t="s">
        <v>538</v>
      </c>
      <c r="I1574" s="251" t="s">
        <v>798</v>
      </c>
      <c r="J1574" s="251" t="s">
        <v>540</v>
      </c>
      <c r="K1574" s="251" t="s">
        <v>807</v>
      </c>
      <c r="L1574" s="251" t="s">
        <v>542</v>
      </c>
      <c r="M1574" s="251" t="s">
        <v>808</v>
      </c>
      <c r="N1574" s="251" t="s">
        <v>809</v>
      </c>
      <c r="O1574" s="251" t="s">
        <v>640</v>
      </c>
      <c r="P1574" s="251" t="s">
        <v>816</v>
      </c>
      <c r="Q1574" s="251" t="s">
        <v>803</v>
      </c>
      <c r="R1574" s="251">
        <v>60</v>
      </c>
      <c r="S1574" s="251" t="s">
        <v>548</v>
      </c>
      <c r="T1574" s="251" t="s">
        <v>549</v>
      </c>
      <c r="U1574" s="251" t="s">
        <v>549</v>
      </c>
      <c r="V1574" s="251" t="s">
        <v>581</v>
      </c>
      <c r="W1574" s="251" t="s">
        <v>582</v>
      </c>
      <c r="X1574" s="251" t="s">
        <v>551</v>
      </c>
      <c r="Y1574" s="251" t="s">
        <v>552</v>
      </c>
      <c r="Z1574" s="251" t="s">
        <v>564</v>
      </c>
      <c r="AA1574" s="251" t="s">
        <v>565</v>
      </c>
      <c r="AB1574" s="251" t="s">
        <v>575</v>
      </c>
      <c r="AC1574" s="251" t="s">
        <v>576</v>
      </c>
      <c r="AD1574" s="251" t="s">
        <v>577</v>
      </c>
      <c r="AE1574" s="255">
        <v>59855</v>
      </c>
      <c r="AF1574" s="251" t="str">
        <f t="shared" si="76"/>
        <v>5.</v>
      </c>
      <c r="AG1574" s="251" t="str">
        <f t="shared" si="76"/>
        <v>2.</v>
      </c>
      <c r="AH1574" s="251" t="str">
        <f t="shared" si="76"/>
        <v>3.</v>
      </c>
      <c r="AI1574" s="251" t="str">
        <f t="shared" si="76"/>
        <v>2.</v>
      </c>
      <c r="AJ1574" s="251" t="str">
        <f t="shared" si="76"/>
        <v>6.</v>
      </c>
      <c r="AK1574" s="251" t="str">
        <f t="shared" si="76"/>
        <v>3.</v>
      </c>
      <c r="AL1574" s="251" t="str">
        <f t="shared" si="78"/>
        <v>4.</v>
      </c>
      <c r="AM1574" s="251" t="str">
        <f t="shared" si="77"/>
        <v>2.3.2.6.3.4.</v>
      </c>
    </row>
    <row r="1575" spans="1:39">
      <c r="A1575" s="251">
        <v>2022</v>
      </c>
      <c r="B1575" s="251" t="s">
        <v>533</v>
      </c>
      <c r="C1575" s="251" t="s">
        <v>534</v>
      </c>
      <c r="D1575" s="251" t="s">
        <v>535</v>
      </c>
      <c r="E1575" s="251" t="s">
        <v>536</v>
      </c>
      <c r="F1575" s="251" t="s">
        <v>492</v>
      </c>
      <c r="G1575" s="251" t="s">
        <v>797</v>
      </c>
      <c r="H1575" s="251" t="s">
        <v>538</v>
      </c>
      <c r="I1575" s="251" t="s">
        <v>798</v>
      </c>
      <c r="J1575" s="251" t="s">
        <v>540</v>
      </c>
      <c r="K1575" s="251" t="s">
        <v>807</v>
      </c>
      <c r="L1575" s="251" t="s">
        <v>542</v>
      </c>
      <c r="M1575" s="251" t="s">
        <v>808</v>
      </c>
      <c r="N1575" s="251" t="s">
        <v>809</v>
      </c>
      <c r="O1575" s="251" t="s">
        <v>640</v>
      </c>
      <c r="P1575" s="251" t="s">
        <v>816</v>
      </c>
      <c r="Q1575" s="251" t="s">
        <v>803</v>
      </c>
      <c r="R1575" s="251">
        <v>60</v>
      </c>
      <c r="S1575" s="251" t="s">
        <v>548</v>
      </c>
      <c r="T1575" s="251" t="s">
        <v>549</v>
      </c>
      <c r="U1575" s="251" t="s">
        <v>549</v>
      </c>
      <c r="V1575" s="251" t="s">
        <v>581</v>
      </c>
      <c r="W1575" s="251" t="s">
        <v>582</v>
      </c>
      <c r="X1575" s="251" t="s">
        <v>551</v>
      </c>
      <c r="Y1575" s="251" t="s">
        <v>552</v>
      </c>
      <c r="Z1575" s="251" t="s">
        <v>564</v>
      </c>
      <c r="AA1575" s="251" t="s">
        <v>565</v>
      </c>
      <c r="AB1575" s="251" t="s">
        <v>575</v>
      </c>
      <c r="AC1575" s="251" t="s">
        <v>576</v>
      </c>
      <c r="AD1575" s="251" t="s">
        <v>612</v>
      </c>
      <c r="AE1575" s="255">
        <v>20420</v>
      </c>
      <c r="AF1575" s="251" t="str">
        <f t="shared" ref="AF1575:AK1617" si="79">LEFT(X1575,2)</f>
        <v>5.</v>
      </c>
      <c r="AG1575" s="251" t="str">
        <f t="shared" si="79"/>
        <v>2.</v>
      </c>
      <c r="AH1575" s="251" t="str">
        <f t="shared" si="79"/>
        <v>3.</v>
      </c>
      <c r="AI1575" s="251" t="str">
        <f t="shared" si="79"/>
        <v>2.</v>
      </c>
      <c r="AJ1575" s="251" t="str">
        <f t="shared" si="79"/>
        <v>6.</v>
      </c>
      <c r="AK1575" s="251" t="str">
        <f t="shared" si="79"/>
        <v>3.</v>
      </c>
      <c r="AL1575" s="251" t="str">
        <f t="shared" si="78"/>
        <v>99</v>
      </c>
      <c r="AM1575" s="251" t="str">
        <f t="shared" si="77"/>
        <v>2.3.2.6.3.99</v>
      </c>
    </row>
    <row r="1576" spans="1:39">
      <c r="A1576" s="251">
        <v>2022</v>
      </c>
      <c r="B1576" s="251" t="s">
        <v>533</v>
      </c>
      <c r="C1576" s="251" t="s">
        <v>534</v>
      </c>
      <c r="D1576" s="251" t="s">
        <v>535</v>
      </c>
      <c r="E1576" s="251" t="s">
        <v>536</v>
      </c>
      <c r="F1576" s="251" t="s">
        <v>492</v>
      </c>
      <c r="G1576" s="251" t="s">
        <v>797</v>
      </c>
      <c r="H1576" s="251" t="s">
        <v>538</v>
      </c>
      <c r="I1576" s="251" t="s">
        <v>798</v>
      </c>
      <c r="J1576" s="251" t="s">
        <v>540</v>
      </c>
      <c r="K1576" s="251" t="s">
        <v>807</v>
      </c>
      <c r="L1576" s="251" t="s">
        <v>542</v>
      </c>
      <c r="M1576" s="251" t="s">
        <v>808</v>
      </c>
      <c r="N1576" s="251" t="s">
        <v>809</v>
      </c>
      <c r="O1576" s="251" t="s">
        <v>640</v>
      </c>
      <c r="P1576" s="251" t="s">
        <v>816</v>
      </c>
      <c r="Q1576" s="251" t="s">
        <v>803</v>
      </c>
      <c r="R1576" s="251">
        <v>60</v>
      </c>
      <c r="S1576" s="251" t="s">
        <v>548</v>
      </c>
      <c r="T1576" s="251" t="s">
        <v>549</v>
      </c>
      <c r="U1576" s="251" t="s">
        <v>549</v>
      </c>
      <c r="V1576" s="251" t="s">
        <v>581</v>
      </c>
      <c r="W1576" s="251" t="s">
        <v>582</v>
      </c>
      <c r="X1576" s="251" t="s">
        <v>551</v>
      </c>
      <c r="Y1576" s="251" t="s">
        <v>552</v>
      </c>
      <c r="Z1576" s="251" t="s">
        <v>564</v>
      </c>
      <c r="AA1576" s="251" t="s">
        <v>565</v>
      </c>
      <c r="AB1576" s="251" t="s">
        <v>578</v>
      </c>
      <c r="AC1576" s="251" t="s">
        <v>579</v>
      </c>
      <c r="AD1576" s="251" t="s">
        <v>580</v>
      </c>
      <c r="AE1576" s="255">
        <v>98437</v>
      </c>
      <c r="AF1576" s="251" t="str">
        <f t="shared" si="79"/>
        <v>5.</v>
      </c>
      <c r="AG1576" s="251" t="str">
        <f t="shared" si="79"/>
        <v>2.</v>
      </c>
      <c r="AH1576" s="251" t="str">
        <f t="shared" si="79"/>
        <v>3.</v>
      </c>
      <c r="AI1576" s="251" t="str">
        <f t="shared" si="79"/>
        <v>2.</v>
      </c>
      <c r="AJ1576" s="251" t="str">
        <f t="shared" si="79"/>
        <v>7.</v>
      </c>
      <c r="AK1576" s="251" t="str">
        <f t="shared" si="79"/>
        <v>11</v>
      </c>
      <c r="AL1576" s="251" t="str">
        <f t="shared" si="78"/>
        <v>99</v>
      </c>
      <c r="AM1576" s="251" t="str">
        <f t="shared" si="77"/>
        <v>2.3.2.7.1199</v>
      </c>
    </row>
    <row r="1577" spans="1:39">
      <c r="A1577" s="251">
        <v>2022</v>
      </c>
      <c r="B1577" s="251" t="s">
        <v>533</v>
      </c>
      <c r="C1577" s="251" t="s">
        <v>534</v>
      </c>
      <c r="D1577" s="251" t="s">
        <v>535</v>
      </c>
      <c r="E1577" s="251" t="s">
        <v>536</v>
      </c>
      <c r="F1577" s="251" t="s">
        <v>492</v>
      </c>
      <c r="G1577" s="251" t="s">
        <v>797</v>
      </c>
      <c r="H1577" s="251" t="s">
        <v>538</v>
      </c>
      <c r="I1577" s="251" t="s">
        <v>798</v>
      </c>
      <c r="J1577" s="251" t="s">
        <v>540</v>
      </c>
      <c r="K1577" s="251" t="s">
        <v>807</v>
      </c>
      <c r="L1577" s="251" t="s">
        <v>542</v>
      </c>
      <c r="M1577" s="251" t="s">
        <v>808</v>
      </c>
      <c r="N1577" s="251" t="s">
        <v>809</v>
      </c>
      <c r="O1577" s="251" t="s">
        <v>640</v>
      </c>
      <c r="P1577" s="251" t="s">
        <v>816</v>
      </c>
      <c r="Q1577" s="251" t="s">
        <v>803</v>
      </c>
      <c r="R1577" s="251">
        <v>60</v>
      </c>
      <c r="S1577" s="251" t="s">
        <v>548</v>
      </c>
      <c r="T1577" s="251" t="s">
        <v>549</v>
      </c>
      <c r="U1577" s="251" t="s">
        <v>549</v>
      </c>
      <c r="V1577" s="251" t="s">
        <v>581</v>
      </c>
      <c r="W1577" s="251" t="s">
        <v>582</v>
      </c>
      <c r="X1577" s="251" t="s">
        <v>551</v>
      </c>
      <c r="Y1577" s="251" t="s">
        <v>552</v>
      </c>
      <c r="Z1577" s="251" t="s">
        <v>564</v>
      </c>
      <c r="AA1577" s="251" t="s">
        <v>565</v>
      </c>
      <c r="AB1577" s="251" t="s">
        <v>613</v>
      </c>
      <c r="AC1577" s="251" t="s">
        <v>614</v>
      </c>
      <c r="AD1577" s="251" t="s">
        <v>614</v>
      </c>
      <c r="AE1577" s="255">
        <v>265880</v>
      </c>
      <c r="AF1577" s="251" t="str">
        <f t="shared" si="79"/>
        <v>5.</v>
      </c>
      <c r="AG1577" s="251" t="str">
        <f t="shared" si="79"/>
        <v>2.</v>
      </c>
      <c r="AH1577" s="251" t="str">
        <f t="shared" si="79"/>
        <v>3.</v>
      </c>
      <c r="AI1577" s="251" t="str">
        <f t="shared" si="79"/>
        <v>2.</v>
      </c>
      <c r="AJ1577" s="251" t="str">
        <f t="shared" si="79"/>
        <v>8.</v>
      </c>
      <c r="AK1577" s="251" t="str">
        <f t="shared" si="79"/>
        <v>1.</v>
      </c>
      <c r="AL1577" s="251" t="str">
        <f t="shared" si="78"/>
        <v>1.</v>
      </c>
      <c r="AM1577" s="251" t="str">
        <f t="shared" si="77"/>
        <v>2.3.2.8.1.1.</v>
      </c>
    </row>
    <row r="1578" spans="1:39">
      <c r="A1578" s="251">
        <v>2022</v>
      </c>
      <c r="B1578" s="251" t="s">
        <v>533</v>
      </c>
      <c r="C1578" s="251" t="s">
        <v>534</v>
      </c>
      <c r="D1578" s="251" t="s">
        <v>535</v>
      </c>
      <c r="E1578" s="251" t="s">
        <v>536</v>
      </c>
      <c r="F1578" s="251" t="s">
        <v>492</v>
      </c>
      <c r="G1578" s="251" t="s">
        <v>797</v>
      </c>
      <c r="H1578" s="251" t="s">
        <v>538</v>
      </c>
      <c r="I1578" s="251" t="s">
        <v>798</v>
      </c>
      <c r="J1578" s="251" t="s">
        <v>540</v>
      </c>
      <c r="K1578" s="251" t="s">
        <v>807</v>
      </c>
      <c r="L1578" s="251" t="s">
        <v>542</v>
      </c>
      <c r="M1578" s="251" t="s">
        <v>808</v>
      </c>
      <c r="N1578" s="251" t="s">
        <v>809</v>
      </c>
      <c r="O1578" s="251" t="s">
        <v>640</v>
      </c>
      <c r="P1578" s="251" t="s">
        <v>816</v>
      </c>
      <c r="Q1578" s="251" t="s">
        <v>803</v>
      </c>
      <c r="R1578" s="251">
        <v>60</v>
      </c>
      <c r="S1578" s="251" t="s">
        <v>548</v>
      </c>
      <c r="T1578" s="251" t="s">
        <v>549</v>
      </c>
      <c r="U1578" s="251" t="s">
        <v>549</v>
      </c>
      <c r="V1578" s="251" t="s">
        <v>581</v>
      </c>
      <c r="W1578" s="251" t="s">
        <v>582</v>
      </c>
      <c r="X1578" s="251" t="s">
        <v>551</v>
      </c>
      <c r="Y1578" s="251" t="s">
        <v>552</v>
      </c>
      <c r="Z1578" s="251" t="s">
        <v>564</v>
      </c>
      <c r="AA1578" s="251" t="s">
        <v>565</v>
      </c>
      <c r="AB1578" s="251" t="s">
        <v>613</v>
      </c>
      <c r="AC1578" s="251" t="s">
        <v>614</v>
      </c>
      <c r="AD1578" s="251" t="s">
        <v>615</v>
      </c>
      <c r="AE1578" s="255">
        <v>14114</v>
      </c>
      <c r="AF1578" s="251" t="str">
        <f t="shared" si="79"/>
        <v>5.</v>
      </c>
      <c r="AG1578" s="251" t="str">
        <f t="shared" si="79"/>
        <v>2.</v>
      </c>
      <c r="AH1578" s="251" t="str">
        <f t="shared" si="79"/>
        <v>3.</v>
      </c>
      <c r="AI1578" s="251" t="str">
        <f t="shared" si="79"/>
        <v>2.</v>
      </c>
      <c r="AJ1578" s="251" t="str">
        <f t="shared" si="79"/>
        <v>8.</v>
      </c>
      <c r="AK1578" s="251" t="str">
        <f t="shared" si="79"/>
        <v>1.</v>
      </c>
      <c r="AL1578" s="251" t="str">
        <f t="shared" si="78"/>
        <v>2.</v>
      </c>
      <c r="AM1578" s="251" t="str">
        <f t="shared" si="77"/>
        <v>2.3.2.8.1.2.</v>
      </c>
    </row>
    <row r="1579" spans="1:39">
      <c r="A1579" s="251">
        <v>2022</v>
      </c>
      <c r="B1579" s="251" t="s">
        <v>533</v>
      </c>
      <c r="C1579" s="251" t="s">
        <v>534</v>
      </c>
      <c r="D1579" s="251" t="s">
        <v>535</v>
      </c>
      <c r="E1579" s="251" t="s">
        <v>536</v>
      </c>
      <c r="F1579" s="251" t="s">
        <v>492</v>
      </c>
      <c r="G1579" s="251" t="s">
        <v>797</v>
      </c>
      <c r="H1579" s="251" t="s">
        <v>538</v>
      </c>
      <c r="I1579" s="251" t="s">
        <v>798</v>
      </c>
      <c r="J1579" s="251" t="s">
        <v>540</v>
      </c>
      <c r="K1579" s="251" t="s">
        <v>807</v>
      </c>
      <c r="L1579" s="251" t="s">
        <v>542</v>
      </c>
      <c r="M1579" s="251" t="s">
        <v>808</v>
      </c>
      <c r="N1579" s="251" t="s">
        <v>809</v>
      </c>
      <c r="O1579" s="251" t="s">
        <v>640</v>
      </c>
      <c r="P1579" s="251" t="s">
        <v>816</v>
      </c>
      <c r="Q1579" s="251" t="s">
        <v>803</v>
      </c>
      <c r="R1579" s="251">
        <v>60</v>
      </c>
      <c r="S1579" s="251" t="s">
        <v>548</v>
      </c>
      <c r="T1579" s="251" t="s">
        <v>549</v>
      </c>
      <c r="U1579" s="251" t="s">
        <v>549</v>
      </c>
      <c r="V1579" s="251" t="s">
        <v>581</v>
      </c>
      <c r="W1579" s="251" t="s">
        <v>582</v>
      </c>
      <c r="X1579" s="251" t="s">
        <v>551</v>
      </c>
      <c r="Y1579" s="251" t="s">
        <v>552</v>
      </c>
      <c r="Z1579" s="251" t="s">
        <v>564</v>
      </c>
      <c r="AA1579" s="251" t="s">
        <v>565</v>
      </c>
      <c r="AB1579" s="251" t="s">
        <v>613</v>
      </c>
      <c r="AC1579" s="251" t="s">
        <v>614</v>
      </c>
      <c r="AD1579" s="251" t="s">
        <v>616</v>
      </c>
      <c r="AE1579" s="255">
        <v>4200</v>
      </c>
      <c r="AF1579" s="251" t="str">
        <f t="shared" si="79"/>
        <v>5.</v>
      </c>
      <c r="AG1579" s="251" t="str">
        <f t="shared" si="79"/>
        <v>2.</v>
      </c>
      <c r="AH1579" s="251" t="str">
        <f t="shared" si="79"/>
        <v>3.</v>
      </c>
      <c r="AI1579" s="251" t="str">
        <f t="shared" si="79"/>
        <v>2.</v>
      </c>
      <c r="AJ1579" s="251" t="str">
        <f t="shared" si="79"/>
        <v>8.</v>
      </c>
      <c r="AK1579" s="251" t="str">
        <f t="shared" si="79"/>
        <v>1.</v>
      </c>
      <c r="AL1579" s="251" t="str">
        <f t="shared" si="78"/>
        <v>4.</v>
      </c>
      <c r="AM1579" s="251" t="str">
        <f t="shared" si="77"/>
        <v>2.3.2.8.1.4.</v>
      </c>
    </row>
    <row r="1580" spans="1:39">
      <c r="A1580" s="251">
        <v>2022</v>
      </c>
      <c r="B1580" s="251" t="s">
        <v>533</v>
      </c>
      <c r="C1580" s="251" t="s">
        <v>534</v>
      </c>
      <c r="D1580" s="251" t="s">
        <v>535</v>
      </c>
      <c r="E1580" s="251" t="s">
        <v>536</v>
      </c>
      <c r="F1580" s="251" t="s">
        <v>492</v>
      </c>
      <c r="G1580" s="251" t="s">
        <v>797</v>
      </c>
      <c r="H1580" s="251" t="s">
        <v>538</v>
      </c>
      <c r="I1580" s="251" t="s">
        <v>798</v>
      </c>
      <c r="J1580" s="251" t="s">
        <v>540</v>
      </c>
      <c r="K1580" s="251" t="s">
        <v>807</v>
      </c>
      <c r="L1580" s="251" t="s">
        <v>542</v>
      </c>
      <c r="M1580" s="251" t="s">
        <v>808</v>
      </c>
      <c r="N1580" s="251" t="s">
        <v>809</v>
      </c>
      <c r="O1580" s="251" t="s">
        <v>640</v>
      </c>
      <c r="P1580" s="251" t="s">
        <v>816</v>
      </c>
      <c r="Q1580" s="251" t="s">
        <v>803</v>
      </c>
      <c r="R1580" s="251">
        <v>60</v>
      </c>
      <c r="S1580" s="251" t="s">
        <v>548</v>
      </c>
      <c r="T1580" s="251" t="s">
        <v>549</v>
      </c>
      <c r="U1580" s="251" t="s">
        <v>549</v>
      </c>
      <c r="V1580" s="251" t="s">
        <v>581</v>
      </c>
      <c r="W1580" s="251" t="s">
        <v>582</v>
      </c>
      <c r="X1580" s="251" t="s">
        <v>551</v>
      </c>
      <c r="Y1580" s="251" t="s">
        <v>552</v>
      </c>
      <c r="Z1580" s="251" t="s">
        <v>617</v>
      </c>
      <c r="AA1580" s="251" t="s">
        <v>618</v>
      </c>
      <c r="AB1580" s="251" t="s">
        <v>619</v>
      </c>
      <c r="AC1580" s="251" t="s">
        <v>620</v>
      </c>
      <c r="AD1580" s="251" t="s">
        <v>621</v>
      </c>
      <c r="AE1580" s="255">
        <v>810</v>
      </c>
      <c r="AF1580" s="251" t="str">
        <f t="shared" si="79"/>
        <v>5.</v>
      </c>
      <c r="AG1580" s="251" t="str">
        <f t="shared" si="79"/>
        <v>2.</v>
      </c>
      <c r="AH1580" s="251" t="str">
        <f t="shared" si="79"/>
        <v>5.</v>
      </c>
      <c r="AI1580" s="251" t="str">
        <f t="shared" si="79"/>
        <v>4.</v>
      </c>
      <c r="AJ1580" s="251" t="str">
        <f t="shared" si="79"/>
        <v>3.</v>
      </c>
      <c r="AK1580" s="251" t="str">
        <f t="shared" si="79"/>
        <v>2.</v>
      </c>
      <c r="AL1580" s="251" t="str">
        <f t="shared" si="78"/>
        <v>1.</v>
      </c>
      <c r="AM1580" s="251" t="str">
        <f t="shared" si="77"/>
        <v>2.5.4.3.2.1.</v>
      </c>
    </row>
    <row r="1581" spans="1:39">
      <c r="A1581" s="251">
        <v>2022</v>
      </c>
      <c r="B1581" s="251" t="s">
        <v>533</v>
      </c>
      <c r="C1581" s="251" t="s">
        <v>534</v>
      </c>
      <c r="D1581" s="251" t="s">
        <v>535</v>
      </c>
      <c r="E1581" s="251" t="s">
        <v>536</v>
      </c>
      <c r="F1581" s="251" t="s">
        <v>492</v>
      </c>
      <c r="G1581" s="251" t="s">
        <v>797</v>
      </c>
      <c r="H1581" s="251" t="s">
        <v>538</v>
      </c>
      <c r="I1581" s="251" t="s">
        <v>798</v>
      </c>
      <c r="J1581" s="251" t="s">
        <v>540</v>
      </c>
      <c r="K1581" s="251" t="s">
        <v>807</v>
      </c>
      <c r="L1581" s="251" t="s">
        <v>542</v>
      </c>
      <c r="M1581" s="251" t="s">
        <v>808</v>
      </c>
      <c r="N1581" s="251" t="s">
        <v>809</v>
      </c>
      <c r="O1581" s="251" t="s">
        <v>646</v>
      </c>
      <c r="P1581" s="251" t="s">
        <v>817</v>
      </c>
      <c r="Q1581" s="251" t="s">
        <v>803</v>
      </c>
      <c r="R1581" s="251">
        <v>16</v>
      </c>
      <c r="S1581" s="251" t="s">
        <v>548</v>
      </c>
      <c r="T1581" s="251" t="s">
        <v>549</v>
      </c>
      <c r="U1581" s="251" t="s">
        <v>549</v>
      </c>
      <c r="V1581" s="251" t="s">
        <v>581</v>
      </c>
      <c r="W1581" s="251" t="s">
        <v>582</v>
      </c>
      <c r="X1581" s="251" t="s">
        <v>551</v>
      </c>
      <c r="Y1581" s="251" t="s">
        <v>552</v>
      </c>
      <c r="Z1581" s="251" t="s">
        <v>553</v>
      </c>
      <c r="AA1581" s="251" t="s">
        <v>554</v>
      </c>
      <c r="AB1581" s="251" t="s">
        <v>555</v>
      </c>
      <c r="AC1581" s="251" t="s">
        <v>555</v>
      </c>
      <c r="AD1581" s="251" t="s">
        <v>556</v>
      </c>
      <c r="AE1581" s="255">
        <v>388458</v>
      </c>
      <c r="AF1581" s="251" t="str">
        <f t="shared" si="79"/>
        <v>5.</v>
      </c>
      <c r="AG1581" s="251" t="str">
        <f t="shared" si="79"/>
        <v>2.</v>
      </c>
      <c r="AH1581" s="251" t="str">
        <f t="shared" si="79"/>
        <v>1.</v>
      </c>
      <c r="AI1581" s="251" t="str">
        <f t="shared" si="79"/>
        <v>1.</v>
      </c>
      <c r="AJ1581" s="251" t="str">
        <f t="shared" si="79"/>
        <v>1.</v>
      </c>
      <c r="AK1581" s="251" t="str">
        <f t="shared" si="79"/>
        <v>1.</v>
      </c>
      <c r="AL1581" s="251" t="str">
        <f t="shared" si="78"/>
        <v>4.</v>
      </c>
      <c r="AM1581" s="251" t="str">
        <f t="shared" si="77"/>
        <v>2.1.1.1.1.4.</v>
      </c>
    </row>
    <row r="1582" spans="1:39">
      <c r="A1582" s="251">
        <v>2022</v>
      </c>
      <c r="B1582" s="251" t="s">
        <v>533</v>
      </c>
      <c r="C1582" s="251" t="s">
        <v>534</v>
      </c>
      <c r="D1582" s="251" t="s">
        <v>535</v>
      </c>
      <c r="E1582" s="251" t="s">
        <v>536</v>
      </c>
      <c r="F1582" s="251" t="s">
        <v>492</v>
      </c>
      <c r="G1582" s="251" t="s">
        <v>797</v>
      </c>
      <c r="H1582" s="251" t="s">
        <v>538</v>
      </c>
      <c r="I1582" s="251" t="s">
        <v>798</v>
      </c>
      <c r="J1582" s="251" t="s">
        <v>540</v>
      </c>
      <c r="K1582" s="251" t="s">
        <v>807</v>
      </c>
      <c r="L1582" s="251" t="s">
        <v>542</v>
      </c>
      <c r="M1582" s="251" t="s">
        <v>808</v>
      </c>
      <c r="N1582" s="251" t="s">
        <v>809</v>
      </c>
      <c r="O1582" s="251" t="s">
        <v>646</v>
      </c>
      <c r="P1582" s="251" t="s">
        <v>817</v>
      </c>
      <c r="Q1582" s="251" t="s">
        <v>803</v>
      </c>
      <c r="R1582" s="251">
        <v>16</v>
      </c>
      <c r="S1582" s="251" t="s">
        <v>548</v>
      </c>
      <c r="T1582" s="251" t="s">
        <v>549</v>
      </c>
      <c r="U1582" s="251" t="s">
        <v>549</v>
      </c>
      <c r="V1582" s="251" t="s">
        <v>581</v>
      </c>
      <c r="W1582" s="251" t="s">
        <v>582</v>
      </c>
      <c r="X1582" s="251" t="s">
        <v>551</v>
      </c>
      <c r="Y1582" s="251" t="s">
        <v>552</v>
      </c>
      <c r="Z1582" s="251" t="s">
        <v>553</v>
      </c>
      <c r="AA1582" s="251" t="s">
        <v>554</v>
      </c>
      <c r="AB1582" s="251" t="s">
        <v>557</v>
      </c>
      <c r="AC1582" s="251" t="s">
        <v>558</v>
      </c>
      <c r="AD1582" s="251" t="s">
        <v>559</v>
      </c>
      <c r="AE1582" s="255">
        <v>64158</v>
      </c>
      <c r="AF1582" s="251" t="str">
        <f t="shared" si="79"/>
        <v>5.</v>
      </c>
      <c r="AG1582" s="251" t="str">
        <f t="shared" si="79"/>
        <v>2.</v>
      </c>
      <c r="AH1582" s="251" t="str">
        <f t="shared" si="79"/>
        <v>1.</v>
      </c>
      <c r="AI1582" s="251" t="str">
        <f t="shared" si="79"/>
        <v>1.</v>
      </c>
      <c r="AJ1582" s="251" t="str">
        <f t="shared" si="79"/>
        <v>9.</v>
      </c>
      <c r="AK1582" s="251" t="str">
        <f t="shared" si="79"/>
        <v>1.</v>
      </c>
      <c r="AL1582" s="251" t="str">
        <f t="shared" si="78"/>
        <v>1.</v>
      </c>
      <c r="AM1582" s="251" t="str">
        <f t="shared" si="77"/>
        <v>2.1.1.9.1.1.</v>
      </c>
    </row>
    <row r="1583" spans="1:39">
      <c r="A1583" s="251">
        <v>2022</v>
      </c>
      <c r="B1583" s="251" t="s">
        <v>533</v>
      </c>
      <c r="C1583" s="251" t="s">
        <v>534</v>
      </c>
      <c r="D1583" s="251" t="s">
        <v>535</v>
      </c>
      <c r="E1583" s="251" t="s">
        <v>536</v>
      </c>
      <c r="F1583" s="251" t="s">
        <v>492</v>
      </c>
      <c r="G1583" s="251" t="s">
        <v>797</v>
      </c>
      <c r="H1583" s="251" t="s">
        <v>538</v>
      </c>
      <c r="I1583" s="251" t="s">
        <v>798</v>
      </c>
      <c r="J1583" s="251" t="s">
        <v>540</v>
      </c>
      <c r="K1583" s="251" t="s">
        <v>807</v>
      </c>
      <c r="L1583" s="251" t="s">
        <v>542</v>
      </c>
      <c r="M1583" s="251" t="s">
        <v>808</v>
      </c>
      <c r="N1583" s="251" t="s">
        <v>809</v>
      </c>
      <c r="O1583" s="251" t="s">
        <v>646</v>
      </c>
      <c r="P1583" s="251" t="s">
        <v>817</v>
      </c>
      <c r="Q1583" s="251" t="s">
        <v>803</v>
      </c>
      <c r="R1583" s="251">
        <v>16</v>
      </c>
      <c r="S1583" s="251" t="s">
        <v>548</v>
      </c>
      <c r="T1583" s="251" t="s">
        <v>549</v>
      </c>
      <c r="U1583" s="251" t="s">
        <v>549</v>
      </c>
      <c r="V1583" s="251" t="s">
        <v>581</v>
      </c>
      <c r="W1583" s="251" t="s">
        <v>582</v>
      </c>
      <c r="X1583" s="251" t="s">
        <v>551</v>
      </c>
      <c r="Y1583" s="251" t="s">
        <v>552</v>
      </c>
      <c r="Z1583" s="251" t="s">
        <v>553</v>
      </c>
      <c r="AA1583" s="251" t="s">
        <v>554</v>
      </c>
      <c r="AB1583" s="251" t="s">
        <v>557</v>
      </c>
      <c r="AC1583" s="251" t="s">
        <v>558</v>
      </c>
      <c r="AD1583" s="251" t="s">
        <v>560</v>
      </c>
      <c r="AE1583" s="255">
        <v>3190</v>
      </c>
      <c r="AF1583" s="251" t="str">
        <f t="shared" si="79"/>
        <v>5.</v>
      </c>
      <c r="AG1583" s="251" t="str">
        <f t="shared" si="79"/>
        <v>2.</v>
      </c>
      <c r="AH1583" s="251" t="str">
        <f t="shared" si="79"/>
        <v>1.</v>
      </c>
      <c r="AI1583" s="251" t="str">
        <f t="shared" si="79"/>
        <v>1.</v>
      </c>
      <c r="AJ1583" s="251" t="str">
        <f t="shared" si="79"/>
        <v>9.</v>
      </c>
      <c r="AK1583" s="251" t="str">
        <f t="shared" si="79"/>
        <v>1.</v>
      </c>
      <c r="AL1583" s="251" t="str">
        <f t="shared" si="78"/>
        <v>3.</v>
      </c>
      <c r="AM1583" s="251" t="str">
        <f t="shared" si="77"/>
        <v>2.1.1.9.1.3.</v>
      </c>
    </row>
    <row r="1584" spans="1:39">
      <c r="A1584" s="251">
        <v>2022</v>
      </c>
      <c r="B1584" s="251" t="s">
        <v>533</v>
      </c>
      <c r="C1584" s="251" t="s">
        <v>534</v>
      </c>
      <c r="D1584" s="251" t="s">
        <v>535</v>
      </c>
      <c r="E1584" s="251" t="s">
        <v>536</v>
      </c>
      <c r="F1584" s="251" t="s">
        <v>492</v>
      </c>
      <c r="G1584" s="251" t="s">
        <v>797</v>
      </c>
      <c r="H1584" s="251" t="s">
        <v>538</v>
      </c>
      <c r="I1584" s="251" t="s">
        <v>798</v>
      </c>
      <c r="J1584" s="251" t="s">
        <v>540</v>
      </c>
      <c r="K1584" s="251" t="s">
        <v>807</v>
      </c>
      <c r="L1584" s="251" t="s">
        <v>542</v>
      </c>
      <c r="M1584" s="251" t="s">
        <v>808</v>
      </c>
      <c r="N1584" s="251" t="s">
        <v>809</v>
      </c>
      <c r="O1584" s="251" t="s">
        <v>646</v>
      </c>
      <c r="P1584" s="251" t="s">
        <v>817</v>
      </c>
      <c r="Q1584" s="251" t="s">
        <v>803</v>
      </c>
      <c r="R1584" s="251">
        <v>16</v>
      </c>
      <c r="S1584" s="251" t="s">
        <v>548</v>
      </c>
      <c r="T1584" s="251" t="s">
        <v>549</v>
      </c>
      <c r="U1584" s="251" t="s">
        <v>549</v>
      </c>
      <c r="V1584" s="251" t="s">
        <v>581</v>
      </c>
      <c r="W1584" s="251" t="s">
        <v>582</v>
      </c>
      <c r="X1584" s="251" t="s">
        <v>551</v>
      </c>
      <c r="Y1584" s="251" t="s">
        <v>552</v>
      </c>
      <c r="Z1584" s="251" t="s">
        <v>553</v>
      </c>
      <c r="AA1584" s="251" t="s">
        <v>554</v>
      </c>
      <c r="AB1584" s="251" t="s">
        <v>557</v>
      </c>
      <c r="AC1584" s="251" t="s">
        <v>583</v>
      </c>
      <c r="AD1584" s="251" t="s">
        <v>584</v>
      </c>
      <c r="AE1584" s="255">
        <v>37426</v>
      </c>
      <c r="AF1584" s="251" t="str">
        <f t="shared" si="79"/>
        <v>5.</v>
      </c>
      <c r="AG1584" s="251" t="str">
        <f t="shared" si="79"/>
        <v>2.</v>
      </c>
      <c r="AH1584" s="251" t="str">
        <f t="shared" si="79"/>
        <v>1.</v>
      </c>
      <c r="AI1584" s="251" t="str">
        <f t="shared" si="79"/>
        <v>1.</v>
      </c>
      <c r="AJ1584" s="251" t="str">
        <f t="shared" si="79"/>
        <v>9.</v>
      </c>
      <c r="AK1584" s="251" t="str">
        <f t="shared" si="79"/>
        <v>2.</v>
      </c>
      <c r="AL1584" s="251" t="str">
        <f t="shared" si="78"/>
        <v>1.</v>
      </c>
      <c r="AM1584" s="251" t="str">
        <f t="shared" si="77"/>
        <v>2.1.1.9.2.1.</v>
      </c>
    </row>
    <row r="1585" spans="1:39">
      <c r="A1585" s="251">
        <v>2022</v>
      </c>
      <c r="B1585" s="251" t="s">
        <v>533</v>
      </c>
      <c r="C1585" s="251" t="s">
        <v>534</v>
      </c>
      <c r="D1585" s="251" t="s">
        <v>535</v>
      </c>
      <c r="E1585" s="251" t="s">
        <v>536</v>
      </c>
      <c r="F1585" s="251" t="s">
        <v>492</v>
      </c>
      <c r="G1585" s="251" t="s">
        <v>797</v>
      </c>
      <c r="H1585" s="251" t="s">
        <v>538</v>
      </c>
      <c r="I1585" s="251" t="s">
        <v>798</v>
      </c>
      <c r="J1585" s="251" t="s">
        <v>540</v>
      </c>
      <c r="K1585" s="251" t="s">
        <v>807</v>
      </c>
      <c r="L1585" s="251" t="s">
        <v>542</v>
      </c>
      <c r="M1585" s="251" t="s">
        <v>808</v>
      </c>
      <c r="N1585" s="251" t="s">
        <v>809</v>
      </c>
      <c r="O1585" s="251" t="s">
        <v>646</v>
      </c>
      <c r="P1585" s="251" t="s">
        <v>817</v>
      </c>
      <c r="Q1585" s="251" t="s">
        <v>803</v>
      </c>
      <c r="R1585" s="251">
        <v>16</v>
      </c>
      <c r="S1585" s="251" t="s">
        <v>548</v>
      </c>
      <c r="T1585" s="251" t="s">
        <v>549</v>
      </c>
      <c r="U1585" s="251" t="s">
        <v>549</v>
      </c>
      <c r="V1585" s="251" t="s">
        <v>581</v>
      </c>
      <c r="W1585" s="251" t="s">
        <v>582</v>
      </c>
      <c r="X1585" s="251" t="s">
        <v>551</v>
      </c>
      <c r="Y1585" s="251" t="s">
        <v>552</v>
      </c>
      <c r="Z1585" s="251" t="s">
        <v>553</v>
      </c>
      <c r="AA1585" s="251" t="s">
        <v>554</v>
      </c>
      <c r="AB1585" s="251" t="s">
        <v>557</v>
      </c>
      <c r="AC1585" s="251" t="s">
        <v>585</v>
      </c>
      <c r="AD1585" s="251" t="s">
        <v>586</v>
      </c>
      <c r="AE1585" s="255">
        <v>5774</v>
      </c>
      <c r="AF1585" s="251" t="str">
        <f t="shared" si="79"/>
        <v>5.</v>
      </c>
      <c r="AG1585" s="251" t="str">
        <f t="shared" si="79"/>
        <v>2.</v>
      </c>
      <c r="AH1585" s="251" t="str">
        <f t="shared" si="79"/>
        <v>1.</v>
      </c>
      <c r="AI1585" s="251" t="str">
        <f t="shared" si="79"/>
        <v>1.</v>
      </c>
      <c r="AJ1585" s="251" t="str">
        <f t="shared" si="79"/>
        <v>9.</v>
      </c>
      <c r="AK1585" s="251" t="str">
        <f t="shared" si="79"/>
        <v>3.</v>
      </c>
      <c r="AL1585" s="251" t="str">
        <f t="shared" si="78"/>
        <v>99</v>
      </c>
      <c r="AM1585" s="251" t="str">
        <f t="shared" si="77"/>
        <v>2.1.1.9.3.99</v>
      </c>
    </row>
    <row r="1586" spans="1:39">
      <c r="A1586" s="251">
        <v>2022</v>
      </c>
      <c r="B1586" s="251" t="s">
        <v>533</v>
      </c>
      <c r="C1586" s="251" t="s">
        <v>534</v>
      </c>
      <c r="D1586" s="251" t="s">
        <v>535</v>
      </c>
      <c r="E1586" s="251" t="s">
        <v>536</v>
      </c>
      <c r="F1586" s="251" t="s">
        <v>492</v>
      </c>
      <c r="G1586" s="251" t="s">
        <v>797</v>
      </c>
      <c r="H1586" s="251" t="s">
        <v>538</v>
      </c>
      <c r="I1586" s="251" t="s">
        <v>798</v>
      </c>
      <c r="J1586" s="251" t="s">
        <v>540</v>
      </c>
      <c r="K1586" s="251" t="s">
        <v>807</v>
      </c>
      <c r="L1586" s="251" t="s">
        <v>542</v>
      </c>
      <c r="M1586" s="251" t="s">
        <v>808</v>
      </c>
      <c r="N1586" s="251" t="s">
        <v>809</v>
      </c>
      <c r="O1586" s="251" t="s">
        <v>646</v>
      </c>
      <c r="P1586" s="251" t="s">
        <v>817</v>
      </c>
      <c r="Q1586" s="251" t="s">
        <v>803</v>
      </c>
      <c r="R1586" s="251">
        <v>16</v>
      </c>
      <c r="S1586" s="251" t="s">
        <v>548</v>
      </c>
      <c r="T1586" s="251" t="s">
        <v>549</v>
      </c>
      <c r="U1586" s="251" t="s">
        <v>549</v>
      </c>
      <c r="V1586" s="251" t="s">
        <v>581</v>
      </c>
      <c r="W1586" s="251" t="s">
        <v>582</v>
      </c>
      <c r="X1586" s="251" t="s">
        <v>551</v>
      </c>
      <c r="Y1586" s="251" t="s">
        <v>552</v>
      </c>
      <c r="Z1586" s="251" t="s">
        <v>553</v>
      </c>
      <c r="AA1586" s="251" t="s">
        <v>561</v>
      </c>
      <c r="AB1586" s="251" t="s">
        <v>562</v>
      </c>
      <c r="AC1586" s="251" t="s">
        <v>562</v>
      </c>
      <c r="AD1586" s="251" t="s">
        <v>563</v>
      </c>
      <c r="AE1586" s="255">
        <v>34645</v>
      </c>
      <c r="AF1586" s="251" t="str">
        <f t="shared" si="79"/>
        <v>5.</v>
      </c>
      <c r="AG1586" s="251" t="str">
        <f t="shared" si="79"/>
        <v>2.</v>
      </c>
      <c r="AH1586" s="251" t="str">
        <f t="shared" si="79"/>
        <v>1.</v>
      </c>
      <c r="AI1586" s="251" t="str">
        <f t="shared" si="79"/>
        <v>3.</v>
      </c>
      <c r="AJ1586" s="251" t="str">
        <f t="shared" si="79"/>
        <v>1.</v>
      </c>
      <c r="AK1586" s="251" t="str">
        <f t="shared" si="79"/>
        <v>1.</v>
      </c>
      <c r="AL1586" s="251" t="str">
        <f t="shared" si="78"/>
        <v>5.</v>
      </c>
      <c r="AM1586" s="251" t="str">
        <f t="shared" si="77"/>
        <v>2.1.3.1.1.5.</v>
      </c>
    </row>
    <row r="1587" spans="1:39">
      <c r="A1587" s="251">
        <v>2022</v>
      </c>
      <c r="B1587" s="251" t="s">
        <v>533</v>
      </c>
      <c r="C1587" s="251" t="s">
        <v>534</v>
      </c>
      <c r="D1587" s="251" t="s">
        <v>535</v>
      </c>
      <c r="E1587" s="251" t="s">
        <v>536</v>
      </c>
      <c r="F1587" s="251" t="s">
        <v>492</v>
      </c>
      <c r="G1587" s="251" t="s">
        <v>797</v>
      </c>
      <c r="H1587" s="251" t="s">
        <v>538</v>
      </c>
      <c r="I1587" s="251" t="s">
        <v>798</v>
      </c>
      <c r="J1587" s="251" t="s">
        <v>540</v>
      </c>
      <c r="K1587" s="251" t="s">
        <v>807</v>
      </c>
      <c r="L1587" s="251" t="s">
        <v>542</v>
      </c>
      <c r="M1587" s="251" t="s">
        <v>808</v>
      </c>
      <c r="N1587" s="251" t="s">
        <v>809</v>
      </c>
      <c r="O1587" s="251" t="s">
        <v>646</v>
      </c>
      <c r="P1587" s="251" t="s">
        <v>817</v>
      </c>
      <c r="Q1587" s="251" t="s">
        <v>803</v>
      </c>
      <c r="R1587" s="251">
        <v>16</v>
      </c>
      <c r="S1587" s="251" t="s">
        <v>548</v>
      </c>
      <c r="T1587" s="251" t="s">
        <v>549</v>
      </c>
      <c r="U1587" s="251" t="s">
        <v>549</v>
      </c>
      <c r="V1587" s="251" t="s">
        <v>581</v>
      </c>
      <c r="W1587" s="251" t="s">
        <v>582</v>
      </c>
      <c r="X1587" s="251" t="s">
        <v>551</v>
      </c>
      <c r="Y1587" s="251" t="s">
        <v>552</v>
      </c>
      <c r="Z1587" s="251" t="s">
        <v>564</v>
      </c>
      <c r="AA1587" s="251" t="s">
        <v>587</v>
      </c>
      <c r="AB1587" s="251" t="s">
        <v>633</v>
      </c>
      <c r="AC1587" s="251" t="s">
        <v>633</v>
      </c>
      <c r="AD1587" s="251" t="s">
        <v>634</v>
      </c>
      <c r="AE1587" s="255">
        <v>740</v>
      </c>
      <c r="AF1587" s="251" t="str">
        <f t="shared" si="79"/>
        <v>5.</v>
      </c>
      <c r="AG1587" s="251" t="str">
        <f t="shared" si="79"/>
        <v>2.</v>
      </c>
      <c r="AH1587" s="251" t="str">
        <f t="shared" si="79"/>
        <v>3.</v>
      </c>
      <c r="AI1587" s="251" t="str">
        <f t="shared" si="79"/>
        <v>1.</v>
      </c>
      <c r="AJ1587" s="251" t="str">
        <f t="shared" si="79"/>
        <v>1.</v>
      </c>
      <c r="AK1587" s="251" t="str">
        <f t="shared" si="79"/>
        <v>1.</v>
      </c>
      <c r="AL1587" s="251" t="str">
        <f t="shared" si="78"/>
        <v>1.</v>
      </c>
      <c r="AM1587" s="251" t="str">
        <f t="shared" si="77"/>
        <v>2.3.1.1.1.1.</v>
      </c>
    </row>
    <row r="1588" spans="1:39">
      <c r="A1588" s="251">
        <v>2022</v>
      </c>
      <c r="B1588" s="251" t="s">
        <v>533</v>
      </c>
      <c r="C1588" s="251" t="s">
        <v>534</v>
      </c>
      <c r="D1588" s="251" t="s">
        <v>535</v>
      </c>
      <c r="E1588" s="251" t="s">
        <v>536</v>
      </c>
      <c r="F1588" s="251" t="s">
        <v>492</v>
      </c>
      <c r="G1588" s="251" t="s">
        <v>797</v>
      </c>
      <c r="H1588" s="251" t="s">
        <v>538</v>
      </c>
      <c r="I1588" s="251" t="s">
        <v>798</v>
      </c>
      <c r="J1588" s="251" t="s">
        <v>540</v>
      </c>
      <c r="K1588" s="251" t="s">
        <v>807</v>
      </c>
      <c r="L1588" s="251" t="s">
        <v>542</v>
      </c>
      <c r="M1588" s="251" t="s">
        <v>808</v>
      </c>
      <c r="N1588" s="251" t="s">
        <v>809</v>
      </c>
      <c r="O1588" s="251" t="s">
        <v>646</v>
      </c>
      <c r="P1588" s="251" t="s">
        <v>817</v>
      </c>
      <c r="Q1588" s="251" t="s">
        <v>803</v>
      </c>
      <c r="R1588" s="251">
        <v>16</v>
      </c>
      <c r="S1588" s="251" t="s">
        <v>548</v>
      </c>
      <c r="T1588" s="251" t="s">
        <v>549</v>
      </c>
      <c r="U1588" s="251" t="s">
        <v>549</v>
      </c>
      <c r="V1588" s="251" t="s">
        <v>581</v>
      </c>
      <c r="W1588" s="251" t="s">
        <v>582</v>
      </c>
      <c r="X1588" s="251" t="s">
        <v>551</v>
      </c>
      <c r="Y1588" s="251" t="s">
        <v>552</v>
      </c>
      <c r="Z1588" s="251" t="s">
        <v>564</v>
      </c>
      <c r="AA1588" s="251" t="s">
        <v>587</v>
      </c>
      <c r="AB1588" s="251" t="s">
        <v>588</v>
      </c>
      <c r="AC1588" s="251" t="s">
        <v>589</v>
      </c>
      <c r="AD1588" s="251" t="s">
        <v>590</v>
      </c>
      <c r="AE1588" s="255">
        <v>20900</v>
      </c>
      <c r="AF1588" s="251" t="str">
        <f t="shared" si="79"/>
        <v>5.</v>
      </c>
      <c r="AG1588" s="251" t="str">
        <f t="shared" si="79"/>
        <v>2.</v>
      </c>
      <c r="AH1588" s="251" t="str">
        <f t="shared" si="79"/>
        <v>3.</v>
      </c>
      <c r="AI1588" s="251" t="str">
        <f t="shared" si="79"/>
        <v>1.</v>
      </c>
      <c r="AJ1588" s="251" t="str">
        <f t="shared" si="79"/>
        <v>3.</v>
      </c>
      <c r="AK1588" s="251" t="str">
        <f t="shared" si="79"/>
        <v>1.</v>
      </c>
      <c r="AL1588" s="251" t="str">
        <f t="shared" si="78"/>
        <v>1.</v>
      </c>
      <c r="AM1588" s="251" t="str">
        <f t="shared" si="77"/>
        <v>2.3.1.3.1.1.</v>
      </c>
    </row>
    <row r="1589" spans="1:39">
      <c r="A1589" s="251">
        <v>2022</v>
      </c>
      <c r="B1589" s="251" t="s">
        <v>533</v>
      </c>
      <c r="C1589" s="251" t="s">
        <v>534</v>
      </c>
      <c r="D1589" s="251" t="s">
        <v>535</v>
      </c>
      <c r="E1589" s="251" t="s">
        <v>536</v>
      </c>
      <c r="F1589" s="251" t="s">
        <v>492</v>
      </c>
      <c r="G1589" s="251" t="s">
        <v>797</v>
      </c>
      <c r="H1589" s="251" t="s">
        <v>538</v>
      </c>
      <c r="I1589" s="251" t="s">
        <v>798</v>
      </c>
      <c r="J1589" s="251" t="s">
        <v>540</v>
      </c>
      <c r="K1589" s="251" t="s">
        <v>807</v>
      </c>
      <c r="L1589" s="251" t="s">
        <v>542</v>
      </c>
      <c r="M1589" s="251" t="s">
        <v>808</v>
      </c>
      <c r="N1589" s="251" t="s">
        <v>809</v>
      </c>
      <c r="O1589" s="251" t="s">
        <v>646</v>
      </c>
      <c r="P1589" s="251" t="s">
        <v>817</v>
      </c>
      <c r="Q1589" s="251" t="s">
        <v>803</v>
      </c>
      <c r="R1589" s="251">
        <v>16</v>
      </c>
      <c r="S1589" s="251" t="s">
        <v>548</v>
      </c>
      <c r="T1589" s="251" t="s">
        <v>549</v>
      </c>
      <c r="U1589" s="251" t="s">
        <v>549</v>
      </c>
      <c r="V1589" s="251" t="s">
        <v>581</v>
      </c>
      <c r="W1589" s="251" t="s">
        <v>582</v>
      </c>
      <c r="X1589" s="251" t="s">
        <v>551</v>
      </c>
      <c r="Y1589" s="251" t="s">
        <v>552</v>
      </c>
      <c r="Z1589" s="251" t="s">
        <v>564</v>
      </c>
      <c r="AA1589" s="251" t="s">
        <v>565</v>
      </c>
      <c r="AB1589" s="251" t="s">
        <v>594</v>
      </c>
      <c r="AC1589" s="251" t="s">
        <v>595</v>
      </c>
      <c r="AD1589" s="251" t="s">
        <v>596</v>
      </c>
      <c r="AE1589" s="255">
        <v>1000</v>
      </c>
      <c r="AF1589" s="251" t="str">
        <f t="shared" si="79"/>
        <v>5.</v>
      </c>
      <c r="AG1589" s="251" t="str">
        <f t="shared" si="79"/>
        <v>2.</v>
      </c>
      <c r="AH1589" s="251" t="str">
        <f t="shared" si="79"/>
        <v>3.</v>
      </c>
      <c r="AI1589" s="251" t="str">
        <f t="shared" si="79"/>
        <v>2.</v>
      </c>
      <c r="AJ1589" s="251" t="str">
        <f t="shared" si="79"/>
        <v>1.</v>
      </c>
      <c r="AK1589" s="251" t="str">
        <f t="shared" si="79"/>
        <v>2.</v>
      </c>
      <c r="AL1589" s="251" t="str">
        <f t="shared" si="78"/>
        <v>99</v>
      </c>
      <c r="AM1589" s="251" t="str">
        <f t="shared" si="77"/>
        <v>2.3.2.1.2.99</v>
      </c>
    </row>
    <row r="1590" spans="1:39">
      <c r="A1590" s="251">
        <v>2022</v>
      </c>
      <c r="B1590" s="251" t="s">
        <v>533</v>
      </c>
      <c r="C1590" s="251" t="s">
        <v>534</v>
      </c>
      <c r="D1590" s="251" t="s">
        <v>535</v>
      </c>
      <c r="E1590" s="251" t="s">
        <v>536</v>
      </c>
      <c r="F1590" s="251" t="s">
        <v>492</v>
      </c>
      <c r="G1590" s="251" t="s">
        <v>797</v>
      </c>
      <c r="H1590" s="251" t="s">
        <v>538</v>
      </c>
      <c r="I1590" s="251" t="s">
        <v>798</v>
      </c>
      <c r="J1590" s="251" t="s">
        <v>540</v>
      </c>
      <c r="K1590" s="251" t="s">
        <v>807</v>
      </c>
      <c r="L1590" s="251" t="s">
        <v>542</v>
      </c>
      <c r="M1590" s="251" t="s">
        <v>808</v>
      </c>
      <c r="N1590" s="251" t="s">
        <v>809</v>
      </c>
      <c r="O1590" s="251" t="s">
        <v>646</v>
      </c>
      <c r="P1590" s="251" t="s">
        <v>817</v>
      </c>
      <c r="Q1590" s="251" t="s">
        <v>803</v>
      </c>
      <c r="R1590" s="251">
        <v>16</v>
      </c>
      <c r="S1590" s="251" t="s">
        <v>548</v>
      </c>
      <c r="T1590" s="251" t="s">
        <v>549</v>
      </c>
      <c r="U1590" s="251" t="s">
        <v>549</v>
      </c>
      <c r="V1590" s="251" t="s">
        <v>581</v>
      </c>
      <c r="W1590" s="251" t="s">
        <v>582</v>
      </c>
      <c r="X1590" s="251" t="s">
        <v>551</v>
      </c>
      <c r="Y1590" s="251" t="s">
        <v>552</v>
      </c>
      <c r="Z1590" s="251" t="s">
        <v>564</v>
      </c>
      <c r="AA1590" s="251" t="s">
        <v>565</v>
      </c>
      <c r="AB1590" s="251" t="s">
        <v>566</v>
      </c>
      <c r="AC1590" s="251" t="s">
        <v>597</v>
      </c>
      <c r="AD1590" s="251" t="s">
        <v>598</v>
      </c>
      <c r="AE1590" s="255">
        <v>27951</v>
      </c>
      <c r="AF1590" s="251" t="str">
        <f t="shared" si="79"/>
        <v>5.</v>
      </c>
      <c r="AG1590" s="251" t="str">
        <f t="shared" si="79"/>
        <v>2.</v>
      </c>
      <c r="AH1590" s="251" t="str">
        <f t="shared" si="79"/>
        <v>3.</v>
      </c>
      <c r="AI1590" s="251" t="str">
        <f t="shared" si="79"/>
        <v>2.</v>
      </c>
      <c r="AJ1590" s="251" t="str">
        <f t="shared" si="79"/>
        <v>2.</v>
      </c>
      <c r="AK1590" s="251" t="str">
        <f t="shared" si="79"/>
        <v>1.</v>
      </c>
      <c r="AL1590" s="251" t="str">
        <f t="shared" si="78"/>
        <v>1.</v>
      </c>
      <c r="AM1590" s="251" t="str">
        <f t="shared" si="77"/>
        <v>2.3.2.2.1.1.</v>
      </c>
    </row>
    <row r="1591" spans="1:39">
      <c r="A1591" s="251">
        <v>2022</v>
      </c>
      <c r="B1591" s="251" t="s">
        <v>533</v>
      </c>
      <c r="C1591" s="251" t="s">
        <v>534</v>
      </c>
      <c r="D1591" s="251" t="s">
        <v>535</v>
      </c>
      <c r="E1591" s="251" t="s">
        <v>536</v>
      </c>
      <c r="F1591" s="251" t="s">
        <v>492</v>
      </c>
      <c r="G1591" s="251" t="s">
        <v>797</v>
      </c>
      <c r="H1591" s="251" t="s">
        <v>538</v>
      </c>
      <c r="I1591" s="251" t="s">
        <v>798</v>
      </c>
      <c r="J1591" s="251" t="s">
        <v>540</v>
      </c>
      <c r="K1591" s="251" t="s">
        <v>807</v>
      </c>
      <c r="L1591" s="251" t="s">
        <v>542</v>
      </c>
      <c r="M1591" s="251" t="s">
        <v>808</v>
      </c>
      <c r="N1591" s="251" t="s">
        <v>809</v>
      </c>
      <c r="O1591" s="251" t="s">
        <v>646</v>
      </c>
      <c r="P1591" s="251" t="s">
        <v>817</v>
      </c>
      <c r="Q1591" s="251" t="s">
        <v>803</v>
      </c>
      <c r="R1591" s="251">
        <v>16</v>
      </c>
      <c r="S1591" s="251" t="s">
        <v>548</v>
      </c>
      <c r="T1591" s="251" t="s">
        <v>549</v>
      </c>
      <c r="U1591" s="251" t="s">
        <v>549</v>
      </c>
      <c r="V1591" s="251" t="s">
        <v>581</v>
      </c>
      <c r="W1591" s="251" t="s">
        <v>582</v>
      </c>
      <c r="X1591" s="251" t="s">
        <v>551</v>
      </c>
      <c r="Y1591" s="251" t="s">
        <v>552</v>
      </c>
      <c r="Z1591" s="251" t="s">
        <v>564</v>
      </c>
      <c r="AA1591" s="251" t="s">
        <v>565</v>
      </c>
      <c r="AB1591" s="251" t="s">
        <v>566</v>
      </c>
      <c r="AC1591" s="251" t="s">
        <v>600</v>
      </c>
      <c r="AD1591" s="251" t="s">
        <v>601</v>
      </c>
      <c r="AE1591" s="255">
        <v>7741</v>
      </c>
      <c r="AF1591" s="251" t="str">
        <f t="shared" si="79"/>
        <v>5.</v>
      </c>
      <c r="AG1591" s="251" t="str">
        <f t="shared" si="79"/>
        <v>2.</v>
      </c>
      <c r="AH1591" s="251" t="str">
        <f t="shared" si="79"/>
        <v>3.</v>
      </c>
      <c r="AI1591" s="251" t="str">
        <f t="shared" si="79"/>
        <v>2.</v>
      </c>
      <c r="AJ1591" s="251" t="str">
        <f t="shared" si="79"/>
        <v>2.</v>
      </c>
      <c r="AK1591" s="251" t="str">
        <f t="shared" si="79"/>
        <v>2.</v>
      </c>
      <c r="AL1591" s="251" t="str">
        <f t="shared" si="78"/>
        <v>1.</v>
      </c>
      <c r="AM1591" s="251" t="str">
        <f t="shared" si="77"/>
        <v>2.3.2.2.2.1.</v>
      </c>
    </row>
    <row r="1592" spans="1:39">
      <c r="A1592" s="251">
        <v>2022</v>
      </c>
      <c r="B1592" s="251" t="s">
        <v>533</v>
      </c>
      <c r="C1592" s="251" t="s">
        <v>534</v>
      </c>
      <c r="D1592" s="251" t="s">
        <v>535</v>
      </c>
      <c r="E1592" s="251" t="s">
        <v>536</v>
      </c>
      <c r="F1592" s="251" t="s">
        <v>492</v>
      </c>
      <c r="G1592" s="251" t="s">
        <v>797</v>
      </c>
      <c r="H1592" s="251" t="s">
        <v>538</v>
      </c>
      <c r="I1592" s="251" t="s">
        <v>798</v>
      </c>
      <c r="J1592" s="251" t="s">
        <v>540</v>
      </c>
      <c r="K1592" s="251" t="s">
        <v>807</v>
      </c>
      <c r="L1592" s="251" t="s">
        <v>542</v>
      </c>
      <c r="M1592" s="251" t="s">
        <v>808</v>
      </c>
      <c r="N1592" s="251" t="s">
        <v>809</v>
      </c>
      <c r="O1592" s="251" t="s">
        <v>646</v>
      </c>
      <c r="P1592" s="251" t="s">
        <v>817</v>
      </c>
      <c r="Q1592" s="251" t="s">
        <v>803</v>
      </c>
      <c r="R1592" s="251">
        <v>16</v>
      </c>
      <c r="S1592" s="251" t="s">
        <v>548</v>
      </c>
      <c r="T1592" s="251" t="s">
        <v>549</v>
      </c>
      <c r="U1592" s="251" t="s">
        <v>549</v>
      </c>
      <c r="V1592" s="251" t="s">
        <v>581</v>
      </c>
      <c r="W1592" s="251" t="s">
        <v>582</v>
      </c>
      <c r="X1592" s="251" t="s">
        <v>551</v>
      </c>
      <c r="Y1592" s="251" t="s">
        <v>552</v>
      </c>
      <c r="Z1592" s="251" t="s">
        <v>564</v>
      </c>
      <c r="AA1592" s="251" t="s">
        <v>565</v>
      </c>
      <c r="AB1592" s="251" t="s">
        <v>566</v>
      </c>
      <c r="AC1592" s="251" t="s">
        <v>600</v>
      </c>
      <c r="AD1592" s="251" t="s">
        <v>602</v>
      </c>
      <c r="AE1592" s="255">
        <v>392</v>
      </c>
      <c r="AF1592" s="251" t="str">
        <f t="shared" si="79"/>
        <v>5.</v>
      </c>
      <c r="AG1592" s="251" t="str">
        <f t="shared" si="79"/>
        <v>2.</v>
      </c>
      <c r="AH1592" s="251" t="str">
        <f t="shared" si="79"/>
        <v>3.</v>
      </c>
      <c r="AI1592" s="251" t="str">
        <f t="shared" si="79"/>
        <v>2.</v>
      </c>
      <c r="AJ1592" s="251" t="str">
        <f t="shared" si="79"/>
        <v>2.</v>
      </c>
      <c r="AK1592" s="251" t="str">
        <f t="shared" si="79"/>
        <v>2.</v>
      </c>
      <c r="AL1592" s="251" t="str">
        <f t="shared" si="78"/>
        <v>2.</v>
      </c>
      <c r="AM1592" s="251" t="str">
        <f t="shared" si="77"/>
        <v>2.3.2.2.2.2.</v>
      </c>
    </row>
    <row r="1593" spans="1:39">
      <c r="A1593" s="251">
        <v>2022</v>
      </c>
      <c r="B1593" s="251" t="s">
        <v>533</v>
      </c>
      <c r="C1593" s="251" t="s">
        <v>534</v>
      </c>
      <c r="D1593" s="251" t="s">
        <v>535</v>
      </c>
      <c r="E1593" s="251" t="s">
        <v>536</v>
      </c>
      <c r="F1593" s="251" t="s">
        <v>492</v>
      </c>
      <c r="G1593" s="251" t="s">
        <v>797</v>
      </c>
      <c r="H1593" s="251" t="s">
        <v>538</v>
      </c>
      <c r="I1593" s="251" t="s">
        <v>798</v>
      </c>
      <c r="J1593" s="251" t="s">
        <v>540</v>
      </c>
      <c r="K1593" s="251" t="s">
        <v>807</v>
      </c>
      <c r="L1593" s="251" t="s">
        <v>542</v>
      </c>
      <c r="M1593" s="251" t="s">
        <v>808</v>
      </c>
      <c r="N1593" s="251" t="s">
        <v>809</v>
      </c>
      <c r="O1593" s="251" t="s">
        <v>646</v>
      </c>
      <c r="P1593" s="251" t="s">
        <v>817</v>
      </c>
      <c r="Q1593" s="251" t="s">
        <v>803</v>
      </c>
      <c r="R1593" s="251">
        <v>16</v>
      </c>
      <c r="S1593" s="251" t="s">
        <v>548</v>
      </c>
      <c r="T1593" s="251" t="s">
        <v>549</v>
      </c>
      <c r="U1593" s="251" t="s">
        <v>549</v>
      </c>
      <c r="V1593" s="251" t="s">
        <v>581</v>
      </c>
      <c r="W1593" s="251" t="s">
        <v>582</v>
      </c>
      <c r="X1593" s="251" t="s">
        <v>551</v>
      </c>
      <c r="Y1593" s="251" t="s">
        <v>552</v>
      </c>
      <c r="Z1593" s="251" t="s">
        <v>564</v>
      </c>
      <c r="AA1593" s="251" t="s">
        <v>565</v>
      </c>
      <c r="AB1593" s="251" t="s">
        <v>566</v>
      </c>
      <c r="AC1593" s="251" t="s">
        <v>567</v>
      </c>
      <c r="AD1593" s="251" t="s">
        <v>635</v>
      </c>
      <c r="AE1593" s="255">
        <v>1854</v>
      </c>
      <c r="AF1593" s="251" t="str">
        <f t="shared" si="79"/>
        <v>5.</v>
      </c>
      <c r="AG1593" s="251" t="str">
        <f t="shared" si="79"/>
        <v>2.</v>
      </c>
      <c r="AH1593" s="251" t="str">
        <f t="shared" si="79"/>
        <v>3.</v>
      </c>
      <c r="AI1593" s="251" t="str">
        <f t="shared" si="79"/>
        <v>2.</v>
      </c>
      <c r="AJ1593" s="251" t="str">
        <f t="shared" si="79"/>
        <v>2.</v>
      </c>
      <c r="AK1593" s="251" t="str">
        <f t="shared" si="79"/>
        <v>3.</v>
      </c>
      <c r="AL1593" s="251" t="str">
        <f t="shared" si="78"/>
        <v>99</v>
      </c>
      <c r="AM1593" s="251" t="str">
        <f t="shared" si="77"/>
        <v>2.3.2.2.3.99</v>
      </c>
    </row>
    <row r="1594" spans="1:39">
      <c r="A1594" s="251">
        <v>2022</v>
      </c>
      <c r="B1594" s="251" t="s">
        <v>533</v>
      </c>
      <c r="C1594" s="251" t="s">
        <v>534</v>
      </c>
      <c r="D1594" s="251" t="s">
        <v>535</v>
      </c>
      <c r="E1594" s="251" t="s">
        <v>536</v>
      </c>
      <c r="F1594" s="251" t="s">
        <v>492</v>
      </c>
      <c r="G1594" s="251" t="s">
        <v>797</v>
      </c>
      <c r="H1594" s="251" t="s">
        <v>538</v>
      </c>
      <c r="I1594" s="251" t="s">
        <v>798</v>
      </c>
      <c r="J1594" s="251" t="s">
        <v>540</v>
      </c>
      <c r="K1594" s="251" t="s">
        <v>807</v>
      </c>
      <c r="L1594" s="251" t="s">
        <v>542</v>
      </c>
      <c r="M1594" s="251" t="s">
        <v>808</v>
      </c>
      <c r="N1594" s="251" t="s">
        <v>809</v>
      </c>
      <c r="O1594" s="251" t="s">
        <v>646</v>
      </c>
      <c r="P1594" s="251" t="s">
        <v>817</v>
      </c>
      <c r="Q1594" s="251" t="s">
        <v>803</v>
      </c>
      <c r="R1594" s="251">
        <v>16</v>
      </c>
      <c r="S1594" s="251" t="s">
        <v>548</v>
      </c>
      <c r="T1594" s="251" t="s">
        <v>549</v>
      </c>
      <c r="U1594" s="251" t="s">
        <v>549</v>
      </c>
      <c r="V1594" s="251" t="s">
        <v>581</v>
      </c>
      <c r="W1594" s="251" t="s">
        <v>582</v>
      </c>
      <c r="X1594" s="251" t="s">
        <v>551</v>
      </c>
      <c r="Y1594" s="251" t="s">
        <v>552</v>
      </c>
      <c r="Z1594" s="251" t="s">
        <v>564</v>
      </c>
      <c r="AA1594" s="251" t="s">
        <v>565</v>
      </c>
      <c r="AB1594" s="251" t="s">
        <v>566</v>
      </c>
      <c r="AC1594" s="251" t="s">
        <v>660</v>
      </c>
      <c r="AD1594" s="251" t="s">
        <v>661</v>
      </c>
      <c r="AE1594" s="255">
        <v>150000</v>
      </c>
      <c r="AF1594" s="251" t="str">
        <f t="shared" si="79"/>
        <v>5.</v>
      </c>
      <c r="AG1594" s="251" t="str">
        <f t="shared" si="79"/>
        <v>2.</v>
      </c>
      <c r="AH1594" s="251" t="str">
        <f t="shared" si="79"/>
        <v>3.</v>
      </c>
      <c r="AI1594" s="251" t="str">
        <f t="shared" si="79"/>
        <v>2.</v>
      </c>
      <c r="AJ1594" s="251" t="str">
        <f t="shared" si="79"/>
        <v>2.</v>
      </c>
      <c r="AK1594" s="251" t="str">
        <f t="shared" si="79"/>
        <v>5.</v>
      </c>
      <c r="AL1594" s="251" t="str">
        <f t="shared" si="78"/>
        <v>1.</v>
      </c>
      <c r="AM1594" s="251" t="str">
        <f t="shared" si="77"/>
        <v>2.3.2.2.5.1.</v>
      </c>
    </row>
    <row r="1595" spans="1:39">
      <c r="A1595" s="251">
        <v>2022</v>
      </c>
      <c r="B1595" s="251" t="s">
        <v>533</v>
      </c>
      <c r="C1595" s="251" t="s">
        <v>534</v>
      </c>
      <c r="D1595" s="251" t="s">
        <v>535</v>
      </c>
      <c r="E1595" s="251" t="s">
        <v>536</v>
      </c>
      <c r="F1595" s="251" t="s">
        <v>492</v>
      </c>
      <c r="G1595" s="251" t="s">
        <v>797</v>
      </c>
      <c r="H1595" s="251" t="s">
        <v>538</v>
      </c>
      <c r="I1595" s="251" t="s">
        <v>798</v>
      </c>
      <c r="J1595" s="251" t="s">
        <v>540</v>
      </c>
      <c r="K1595" s="251" t="s">
        <v>807</v>
      </c>
      <c r="L1595" s="251" t="s">
        <v>542</v>
      </c>
      <c r="M1595" s="251" t="s">
        <v>808</v>
      </c>
      <c r="N1595" s="251" t="s">
        <v>809</v>
      </c>
      <c r="O1595" s="251" t="s">
        <v>646</v>
      </c>
      <c r="P1595" s="251" t="s">
        <v>817</v>
      </c>
      <c r="Q1595" s="251" t="s">
        <v>803</v>
      </c>
      <c r="R1595" s="251">
        <v>16</v>
      </c>
      <c r="S1595" s="251" t="s">
        <v>548</v>
      </c>
      <c r="T1595" s="251" t="s">
        <v>549</v>
      </c>
      <c r="U1595" s="251" t="s">
        <v>549</v>
      </c>
      <c r="V1595" s="251" t="s">
        <v>581</v>
      </c>
      <c r="W1595" s="251" t="s">
        <v>582</v>
      </c>
      <c r="X1595" s="251" t="s">
        <v>551</v>
      </c>
      <c r="Y1595" s="251" t="s">
        <v>552</v>
      </c>
      <c r="Z1595" s="251" t="s">
        <v>564</v>
      </c>
      <c r="AA1595" s="251" t="s">
        <v>565</v>
      </c>
      <c r="AB1595" s="251" t="s">
        <v>569</v>
      </c>
      <c r="AC1595" s="251" t="s">
        <v>570</v>
      </c>
      <c r="AD1595" s="251" t="s">
        <v>603</v>
      </c>
      <c r="AE1595" s="255">
        <v>35686</v>
      </c>
      <c r="AF1595" s="251" t="str">
        <f t="shared" si="79"/>
        <v>5.</v>
      </c>
      <c r="AG1595" s="251" t="str">
        <f t="shared" si="79"/>
        <v>2.</v>
      </c>
      <c r="AH1595" s="251" t="str">
        <f t="shared" si="79"/>
        <v>3.</v>
      </c>
      <c r="AI1595" s="251" t="str">
        <f t="shared" si="79"/>
        <v>2.</v>
      </c>
      <c r="AJ1595" s="251" t="str">
        <f t="shared" si="79"/>
        <v>3.</v>
      </c>
      <c r="AK1595" s="251" t="str">
        <f t="shared" si="79"/>
        <v>1.</v>
      </c>
      <c r="AL1595" s="251" t="str">
        <f t="shared" si="78"/>
        <v>1.</v>
      </c>
      <c r="AM1595" s="251" t="str">
        <f t="shared" si="77"/>
        <v>2.3.2.3.1.1.</v>
      </c>
    </row>
    <row r="1596" spans="1:39">
      <c r="A1596" s="251">
        <v>2022</v>
      </c>
      <c r="B1596" s="251" t="s">
        <v>533</v>
      </c>
      <c r="C1596" s="251" t="s">
        <v>534</v>
      </c>
      <c r="D1596" s="251" t="s">
        <v>535</v>
      </c>
      <c r="E1596" s="251" t="s">
        <v>536</v>
      </c>
      <c r="F1596" s="251" t="s">
        <v>492</v>
      </c>
      <c r="G1596" s="251" t="s">
        <v>797</v>
      </c>
      <c r="H1596" s="251" t="s">
        <v>538</v>
      </c>
      <c r="I1596" s="251" t="s">
        <v>798</v>
      </c>
      <c r="J1596" s="251" t="s">
        <v>540</v>
      </c>
      <c r="K1596" s="251" t="s">
        <v>807</v>
      </c>
      <c r="L1596" s="251" t="s">
        <v>542</v>
      </c>
      <c r="M1596" s="251" t="s">
        <v>808</v>
      </c>
      <c r="N1596" s="251" t="s">
        <v>809</v>
      </c>
      <c r="O1596" s="251" t="s">
        <v>646</v>
      </c>
      <c r="P1596" s="251" t="s">
        <v>817</v>
      </c>
      <c r="Q1596" s="251" t="s">
        <v>803</v>
      </c>
      <c r="R1596" s="251">
        <v>16</v>
      </c>
      <c r="S1596" s="251" t="s">
        <v>548</v>
      </c>
      <c r="T1596" s="251" t="s">
        <v>549</v>
      </c>
      <c r="U1596" s="251" t="s">
        <v>549</v>
      </c>
      <c r="V1596" s="251" t="s">
        <v>581</v>
      </c>
      <c r="W1596" s="251" t="s">
        <v>582</v>
      </c>
      <c r="X1596" s="251" t="s">
        <v>551</v>
      </c>
      <c r="Y1596" s="251" t="s">
        <v>552</v>
      </c>
      <c r="Z1596" s="251" t="s">
        <v>564</v>
      </c>
      <c r="AA1596" s="251" t="s">
        <v>565</v>
      </c>
      <c r="AB1596" s="251" t="s">
        <v>569</v>
      </c>
      <c r="AC1596" s="251" t="s">
        <v>570</v>
      </c>
      <c r="AD1596" s="251" t="s">
        <v>571</v>
      </c>
      <c r="AE1596" s="255">
        <v>100220</v>
      </c>
      <c r="AF1596" s="251" t="str">
        <f t="shared" si="79"/>
        <v>5.</v>
      </c>
      <c r="AG1596" s="251" t="str">
        <f t="shared" si="79"/>
        <v>2.</v>
      </c>
      <c r="AH1596" s="251" t="str">
        <f t="shared" si="79"/>
        <v>3.</v>
      </c>
      <c r="AI1596" s="251" t="str">
        <f t="shared" si="79"/>
        <v>2.</v>
      </c>
      <c r="AJ1596" s="251" t="str">
        <f t="shared" si="79"/>
        <v>3.</v>
      </c>
      <c r="AK1596" s="251" t="str">
        <f t="shared" si="79"/>
        <v>1.</v>
      </c>
      <c r="AL1596" s="251" t="str">
        <f t="shared" si="78"/>
        <v>2.</v>
      </c>
      <c r="AM1596" s="251" t="str">
        <f t="shared" si="77"/>
        <v>2.3.2.3.1.2.</v>
      </c>
    </row>
    <row r="1597" spans="1:39">
      <c r="A1597" s="251">
        <v>2022</v>
      </c>
      <c r="B1597" s="251" t="s">
        <v>533</v>
      </c>
      <c r="C1597" s="251" t="s">
        <v>534</v>
      </c>
      <c r="D1597" s="251" t="s">
        <v>535</v>
      </c>
      <c r="E1597" s="251" t="s">
        <v>536</v>
      </c>
      <c r="F1597" s="251" t="s">
        <v>492</v>
      </c>
      <c r="G1597" s="251" t="s">
        <v>797</v>
      </c>
      <c r="H1597" s="251" t="s">
        <v>538</v>
      </c>
      <c r="I1597" s="251" t="s">
        <v>798</v>
      </c>
      <c r="J1597" s="251" t="s">
        <v>540</v>
      </c>
      <c r="K1597" s="251" t="s">
        <v>807</v>
      </c>
      <c r="L1597" s="251" t="s">
        <v>542</v>
      </c>
      <c r="M1597" s="251" t="s">
        <v>808</v>
      </c>
      <c r="N1597" s="251" t="s">
        <v>809</v>
      </c>
      <c r="O1597" s="251" t="s">
        <v>646</v>
      </c>
      <c r="P1597" s="251" t="s">
        <v>817</v>
      </c>
      <c r="Q1597" s="251" t="s">
        <v>803</v>
      </c>
      <c r="R1597" s="251">
        <v>16</v>
      </c>
      <c r="S1597" s="251" t="s">
        <v>548</v>
      </c>
      <c r="T1597" s="251" t="s">
        <v>549</v>
      </c>
      <c r="U1597" s="251" t="s">
        <v>549</v>
      </c>
      <c r="V1597" s="251" t="s">
        <v>581</v>
      </c>
      <c r="W1597" s="251" t="s">
        <v>582</v>
      </c>
      <c r="X1597" s="251" t="s">
        <v>551</v>
      </c>
      <c r="Y1597" s="251" t="s">
        <v>552</v>
      </c>
      <c r="Z1597" s="251" t="s">
        <v>564</v>
      </c>
      <c r="AA1597" s="251" t="s">
        <v>565</v>
      </c>
      <c r="AB1597" s="251" t="s">
        <v>604</v>
      </c>
      <c r="AC1597" s="251" t="s">
        <v>605</v>
      </c>
      <c r="AD1597" s="251" t="s">
        <v>606</v>
      </c>
      <c r="AE1597" s="255">
        <v>1205</v>
      </c>
      <c r="AF1597" s="251" t="str">
        <f t="shared" si="79"/>
        <v>5.</v>
      </c>
      <c r="AG1597" s="251" t="str">
        <f t="shared" si="79"/>
        <v>2.</v>
      </c>
      <c r="AH1597" s="251" t="str">
        <f t="shared" si="79"/>
        <v>3.</v>
      </c>
      <c r="AI1597" s="251" t="str">
        <f t="shared" si="79"/>
        <v>2.</v>
      </c>
      <c r="AJ1597" s="251" t="str">
        <f t="shared" si="79"/>
        <v>4.</v>
      </c>
      <c r="AK1597" s="251" t="str">
        <f t="shared" si="79"/>
        <v>5.</v>
      </c>
      <c r="AL1597" s="251" t="str">
        <f t="shared" si="78"/>
        <v>1.</v>
      </c>
      <c r="AM1597" s="251" t="str">
        <f t="shared" si="77"/>
        <v>2.3.2.4.5.1.</v>
      </c>
    </row>
    <row r="1598" spans="1:39">
      <c r="A1598" s="251">
        <v>2022</v>
      </c>
      <c r="B1598" s="251" t="s">
        <v>533</v>
      </c>
      <c r="C1598" s="251" t="s">
        <v>534</v>
      </c>
      <c r="D1598" s="251" t="s">
        <v>535</v>
      </c>
      <c r="E1598" s="251" t="s">
        <v>536</v>
      </c>
      <c r="F1598" s="251" t="s">
        <v>492</v>
      </c>
      <c r="G1598" s="251" t="s">
        <v>797</v>
      </c>
      <c r="H1598" s="251" t="s">
        <v>538</v>
      </c>
      <c r="I1598" s="251" t="s">
        <v>798</v>
      </c>
      <c r="J1598" s="251" t="s">
        <v>540</v>
      </c>
      <c r="K1598" s="251" t="s">
        <v>807</v>
      </c>
      <c r="L1598" s="251" t="s">
        <v>542</v>
      </c>
      <c r="M1598" s="251" t="s">
        <v>808</v>
      </c>
      <c r="N1598" s="251" t="s">
        <v>809</v>
      </c>
      <c r="O1598" s="251" t="s">
        <v>646</v>
      </c>
      <c r="P1598" s="251" t="s">
        <v>817</v>
      </c>
      <c r="Q1598" s="251" t="s">
        <v>803</v>
      </c>
      <c r="R1598" s="251">
        <v>16</v>
      </c>
      <c r="S1598" s="251" t="s">
        <v>548</v>
      </c>
      <c r="T1598" s="251" t="s">
        <v>549</v>
      </c>
      <c r="U1598" s="251" t="s">
        <v>549</v>
      </c>
      <c r="V1598" s="251" t="s">
        <v>581</v>
      </c>
      <c r="W1598" s="251" t="s">
        <v>582</v>
      </c>
      <c r="X1598" s="251" t="s">
        <v>551</v>
      </c>
      <c r="Y1598" s="251" t="s">
        <v>552</v>
      </c>
      <c r="Z1598" s="251" t="s">
        <v>564</v>
      </c>
      <c r="AA1598" s="251" t="s">
        <v>565</v>
      </c>
      <c r="AB1598" s="251" t="s">
        <v>604</v>
      </c>
      <c r="AC1598" s="251" t="s">
        <v>607</v>
      </c>
      <c r="AD1598" s="251" t="s">
        <v>608</v>
      </c>
      <c r="AE1598" s="255">
        <v>29862</v>
      </c>
      <c r="AF1598" s="251" t="str">
        <f t="shared" si="79"/>
        <v>5.</v>
      </c>
      <c r="AG1598" s="251" t="str">
        <f t="shared" si="79"/>
        <v>2.</v>
      </c>
      <c r="AH1598" s="251" t="str">
        <f t="shared" si="79"/>
        <v>3.</v>
      </c>
      <c r="AI1598" s="251" t="str">
        <f t="shared" si="79"/>
        <v>2.</v>
      </c>
      <c r="AJ1598" s="251" t="str">
        <f t="shared" si="79"/>
        <v>4.</v>
      </c>
      <c r="AK1598" s="251" t="str">
        <f t="shared" si="79"/>
        <v>7.</v>
      </c>
      <c r="AL1598" s="251" t="str">
        <f t="shared" si="78"/>
        <v>1.</v>
      </c>
      <c r="AM1598" s="251" t="str">
        <f t="shared" si="77"/>
        <v>2.3.2.4.7.1.</v>
      </c>
    </row>
    <row r="1599" spans="1:39">
      <c r="A1599" s="251">
        <v>2022</v>
      </c>
      <c r="B1599" s="251" t="s">
        <v>533</v>
      </c>
      <c r="C1599" s="251" t="s">
        <v>534</v>
      </c>
      <c r="D1599" s="251" t="s">
        <v>535</v>
      </c>
      <c r="E1599" s="251" t="s">
        <v>536</v>
      </c>
      <c r="F1599" s="251" t="s">
        <v>492</v>
      </c>
      <c r="G1599" s="251" t="s">
        <v>797</v>
      </c>
      <c r="H1599" s="251" t="s">
        <v>538</v>
      </c>
      <c r="I1599" s="251" t="s">
        <v>798</v>
      </c>
      <c r="J1599" s="251" t="s">
        <v>540</v>
      </c>
      <c r="K1599" s="251" t="s">
        <v>807</v>
      </c>
      <c r="L1599" s="251" t="s">
        <v>542</v>
      </c>
      <c r="M1599" s="251" t="s">
        <v>808</v>
      </c>
      <c r="N1599" s="251" t="s">
        <v>809</v>
      </c>
      <c r="O1599" s="251" t="s">
        <v>646</v>
      </c>
      <c r="P1599" s="251" t="s">
        <v>817</v>
      </c>
      <c r="Q1599" s="251" t="s">
        <v>803</v>
      </c>
      <c r="R1599" s="251">
        <v>16</v>
      </c>
      <c r="S1599" s="251" t="s">
        <v>548</v>
      </c>
      <c r="T1599" s="251" t="s">
        <v>549</v>
      </c>
      <c r="U1599" s="251" t="s">
        <v>549</v>
      </c>
      <c r="V1599" s="251" t="s">
        <v>581</v>
      </c>
      <c r="W1599" s="251" t="s">
        <v>582</v>
      </c>
      <c r="X1599" s="251" t="s">
        <v>551</v>
      </c>
      <c r="Y1599" s="251" t="s">
        <v>552</v>
      </c>
      <c r="Z1599" s="251" t="s">
        <v>564</v>
      </c>
      <c r="AA1599" s="251" t="s">
        <v>565</v>
      </c>
      <c r="AB1599" s="251" t="s">
        <v>572</v>
      </c>
      <c r="AC1599" s="251" t="s">
        <v>573</v>
      </c>
      <c r="AD1599" s="251" t="s">
        <v>574</v>
      </c>
      <c r="AE1599" s="255">
        <v>113855</v>
      </c>
      <c r="AF1599" s="251" t="str">
        <f t="shared" si="79"/>
        <v>5.</v>
      </c>
      <c r="AG1599" s="251" t="str">
        <f t="shared" si="79"/>
        <v>2.</v>
      </c>
      <c r="AH1599" s="251" t="str">
        <f t="shared" si="79"/>
        <v>3.</v>
      </c>
      <c r="AI1599" s="251" t="str">
        <f t="shared" si="79"/>
        <v>2.</v>
      </c>
      <c r="AJ1599" s="251" t="str">
        <f t="shared" si="79"/>
        <v>5.</v>
      </c>
      <c r="AK1599" s="251" t="str">
        <f t="shared" si="79"/>
        <v>1.</v>
      </c>
      <c r="AL1599" s="251" t="str">
        <f t="shared" si="78"/>
        <v>1.</v>
      </c>
      <c r="AM1599" s="251" t="str">
        <f t="shared" si="77"/>
        <v>2.3.2.5.1.1.</v>
      </c>
    </row>
    <row r="1600" spans="1:39">
      <c r="A1600" s="251">
        <v>2022</v>
      </c>
      <c r="B1600" s="251" t="s">
        <v>533</v>
      </c>
      <c r="C1600" s="251" t="s">
        <v>534</v>
      </c>
      <c r="D1600" s="251" t="s">
        <v>535</v>
      </c>
      <c r="E1600" s="251" t="s">
        <v>536</v>
      </c>
      <c r="F1600" s="251" t="s">
        <v>492</v>
      </c>
      <c r="G1600" s="251" t="s">
        <v>797</v>
      </c>
      <c r="H1600" s="251" t="s">
        <v>538</v>
      </c>
      <c r="I1600" s="251" t="s">
        <v>798</v>
      </c>
      <c r="J1600" s="251" t="s">
        <v>540</v>
      </c>
      <c r="K1600" s="251" t="s">
        <v>807</v>
      </c>
      <c r="L1600" s="251" t="s">
        <v>542</v>
      </c>
      <c r="M1600" s="251" t="s">
        <v>808</v>
      </c>
      <c r="N1600" s="251" t="s">
        <v>809</v>
      </c>
      <c r="O1600" s="251" t="s">
        <v>646</v>
      </c>
      <c r="P1600" s="251" t="s">
        <v>817</v>
      </c>
      <c r="Q1600" s="251" t="s">
        <v>803</v>
      </c>
      <c r="R1600" s="251">
        <v>16</v>
      </c>
      <c r="S1600" s="251" t="s">
        <v>548</v>
      </c>
      <c r="T1600" s="251" t="s">
        <v>549</v>
      </c>
      <c r="U1600" s="251" t="s">
        <v>549</v>
      </c>
      <c r="V1600" s="251" t="s">
        <v>581</v>
      </c>
      <c r="W1600" s="251" t="s">
        <v>582</v>
      </c>
      <c r="X1600" s="251" t="s">
        <v>551</v>
      </c>
      <c r="Y1600" s="251" t="s">
        <v>552</v>
      </c>
      <c r="Z1600" s="251" t="s">
        <v>564</v>
      </c>
      <c r="AA1600" s="251" t="s">
        <v>565</v>
      </c>
      <c r="AB1600" s="251" t="s">
        <v>575</v>
      </c>
      <c r="AC1600" s="251" t="s">
        <v>576</v>
      </c>
      <c r="AD1600" s="251" t="s">
        <v>610</v>
      </c>
      <c r="AE1600" s="255">
        <v>1702</v>
      </c>
      <c r="AF1600" s="251" t="str">
        <f t="shared" si="79"/>
        <v>5.</v>
      </c>
      <c r="AG1600" s="251" t="str">
        <f t="shared" si="79"/>
        <v>2.</v>
      </c>
      <c r="AH1600" s="251" t="str">
        <f t="shared" si="79"/>
        <v>3.</v>
      </c>
      <c r="AI1600" s="251" t="str">
        <f t="shared" si="79"/>
        <v>2.</v>
      </c>
      <c r="AJ1600" s="251" t="str">
        <f t="shared" si="79"/>
        <v>6.</v>
      </c>
      <c r="AK1600" s="251" t="str">
        <f t="shared" si="79"/>
        <v>3.</v>
      </c>
      <c r="AL1600" s="251" t="str">
        <f t="shared" si="78"/>
        <v>2.</v>
      </c>
      <c r="AM1600" s="251" t="str">
        <f t="shared" si="77"/>
        <v>2.3.2.6.3.2.</v>
      </c>
    </row>
    <row r="1601" spans="1:39">
      <c r="A1601" s="251">
        <v>2022</v>
      </c>
      <c r="B1601" s="251" t="s">
        <v>533</v>
      </c>
      <c r="C1601" s="251" t="s">
        <v>534</v>
      </c>
      <c r="D1601" s="251" t="s">
        <v>535</v>
      </c>
      <c r="E1601" s="251" t="s">
        <v>536</v>
      </c>
      <c r="F1601" s="251" t="s">
        <v>492</v>
      </c>
      <c r="G1601" s="251" t="s">
        <v>797</v>
      </c>
      <c r="H1601" s="251" t="s">
        <v>538</v>
      </c>
      <c r="I1601" s="251" t="s">
        <v>798</v>
      </c>
      <c r="J1601" s="251" t="s">
        <v>540</v>
      </c>
      <c r="K1601" s="251" t="s">
        <v>807</v>
      </c>
      <c r="L1601" s="251" t="s">
        <v>542</v>
      </c>
      <c r="M1601" s="251" t="s">
        <v>808</v>
      </c>
      <c r="N1601" s="251" t="s">
        <v>809</v>
      </c>
      <c r="O1601" s="251" t="s">
        <v>646</v>
      </c>
      <c r="P1601" s="251" t="s">
        <v>817</v>
      </c>
      <c r="Q1601" s="251" t="s">
        <v>803</v>
      </c>
      <c r="R1601" s="251">
        <v>16</v>
      </c>
      <c r="S1601" s="251" t="s">
        <v>548</v>
      </c>
      <c r="T1601" s="251" t="s">
        <v>549</v>
      </c>
      <c r="U1601" s="251" t="s">
        <v>549</v>
      </c>
      <c r="V1601" s="251" t="s">
        <v>581</v>
      </c>
      <c r="W1601" s="251" t="s">
        <v>582</v>
      </c>
      <c r="X1601" s="251" t="s">
        <v>551</v>
      </c>
      <c r="Y1601" s="251" t="s">
        <v>552</v>
      </c>
      <c r="Z1601" s="251" t="s">
        <v>564</v>
      </c>
      <c r="AA1601" s="251" t="s">
        <v>565</v>
      </c>
      <c r="AB1601" s="251" t="s">
        <v>575</v>
      </c>
      <c r="AC1601" s="251" t="s">
        <v>576</v>
      </c>
      <c r="AD1601" s="251" t="s">
        <v>611</v>
      </c>
      <c r="AE1601" s="255">
        <v>99</v>
      </c>
      <c r="AF1601" s="251" t="str">
        <f t="shared" si="79"/>
        <v>5.</v>
      </c>
      <c r="AG1601" s="251" t="str">
        <f t="shared" si="79"/>
        <v>2.</v>
      </c>
      <c r="AH1601" s="251" t="str">
        <f t="shared" si="79"/>
        <v>3.</v>
      </c>
      <c r="AI1601" s="251" t="str">
        <f t="shared" si="79"/>
        <v>2.</v>
      </c>
      <c r="AJ1601" s="251" t="str">
        <f t="shared" si="79"/>
        <v>6.</v>
      </c>
      <c r="AK1601" s="251" t="str">
        <f t="shared" si="79"/>
        <v>3.</v>
      </c>
      <c r="AL1601" s="251" t="str">
        <f t="shared" si="78"/>
        <v>3.</v>
      </c>
      <c r="AM1601" s="251" t="str">
        <f t="shared" si="77"/>
        <v>2.3.2.6.3.3.</v>
      </c>
    </row>
    <row r="1602" spans="1:39">
      <c r="A1602" s="251">
        <v>2022</v>
      </c>
      <c r="B1602" s="251" t="s">
        <v>533</v>
      </c>
      <c r="C1602" s="251" t="s">
        <v>534</v>
      </c>
      <c r="D1602" s="251" t="s">
        <v>535</v>
      </c>
      <c r="E1602" s="251" t="s">
        <v>536</v>
      </c>
      <c r="F1602" s="251" t="s">
        <v>492</v>
      </c>
      <c r="G1602" s="251" t="s">
        <v>797</v>
      </c>
      <c r="H1602" s="251" t="s">
        <v>538</v>
      </c>
      <c r="I1602" s="251" t="s">
        <v>798</v>
      </c>
      <c r="J1602" s="251" t="s">
        <v>540</v>
      </c>
      <c r="K1602" s="251" t="s">
        <v>807</v>
      </c>
      <c r="L1602" s="251" t="s">
        <v>542</v>
      </c>
      <c r="M1602" s="251" t="s">
        <v>808</v>
      </c>
      <c r="N1602" s="251" t="s">
        <v>809</v>
      </c>
      <c r="O1602" s="251" t="s">
        <v>646</v>
      </c>
      <c r="P1602" s="251" t="s">
        <v>817</v>
      </c>
      <c r="Q1602" s="251" t="s">
        <v>803</v>
      </c>
      <c r="R1602" s="251">
        <v>16</v>
      </c>
      <c r="S1602" s="251" t="s">
        <v>548</v>
      </c>
      <c r="T1602" s="251" t="s">
        <v>549</v>
      </c>
      <c r="U1602" s="251" t="s">
        <v>549</v>
      </c>
      <c r="V1602" s="251" t="s">
        <v>581</v>
      </c>
      <c r="W1602" s="251" t="s">
        <v>582</v>
      </c>
      <c r="X1602" s="251" t="s">
        <v>551</v>
      </c>
      <c r="Y1602" s="251" t="s">
        <v>552</v>
      </c>
      <c r="Z1602" s="251" t="s">
        <v>564</v>
      </c>
      <c r="AA1602" s="251" t="s">
        <v>565</v>
      </c>
      <c r="AB1602" s="251" t="s">
        <v>575</v>
      </c>
      <c r="AC1602" s="251" t="s">
        <v>576</v>
      </c>
      <c r="AD1602" s="251" t="s">
        <v>577</v>
      </c>
      <c r="AE1602" s="255">
        <v>68045</v>
      </c>
      <c r="AF1602" s="251" t="str">
        <f t="shared" si="79"/>
        <v>5.</v>
      </c>
      <c r="AG1602" s="251" t="str">
        <f t="shared" si="79"/>
        <v>2.</v>
      </c>
      <c r="AH1602" s="251" t="str">
        <f t="shared" si="79"/>
        <v>3.</v>
      </c>
      <c r="AI1602" s="251" t="str">
        <f t="shared" si="79"/>
        <v>2.</v>
      </c>
      <c r="AJ1602" s="251" t="str">
        <f t="shared" si="79"/>
        <v>6.</v>
      </c>
      <c r="AK1602" s="251" t="str">
        <f t="shared" si="79"/>
        <v>3.</v>
      </c>
      <c r="AL1602" s="251" t="str">
        <f t="shared" si="78"/>
        <v>4.</v>
      </c>
      <c r="AM1602" s="251" t="str">
        <f t="shared" si="77"/>
        <v>2.3.2.6.3.4.</v>
      </c>
    </row>
    <row r="1603" spans="1:39">
      <c r="A1603" s="251">
        <v>2022</v>
      </c>
      <c r="B1603" s="251" t="s">
        <v>533</v>
      </c>
      <c r="C1603" s="251" t="s">
        <v>534</v>
      </c>
      <c r="D1603" s="251" t="s">
        <v>535</v>
      </c>
      <c r="E1603" s="251" t="s">
        <v>536</v>
      </c>
      <c r="F1603" s="251" t="s">
        <v>492</v>
      </c>
      <c r="G1603" s="251" t="s">
        <v>797</v>
      </c>
      <c r="H1603" s="251" t="s">
        <v>538</v>
      </c>
      <c r="I1603" s="251" t="s">
        <v>798</v>
      </c>
      <c r="J1603" s="251" t="s">
        <v>540</v>
      </c>
      <c r="K1603" s="251" t="s">
        <v>807</v>
      </c>
      <c r="L1603" s="251" t="s">
        <v>542</v>
      </c>
      <c r="M1603" s="251" t="s">
        <v>808</v>
      </c>
      <c r="N1603" s="251" t="s">
        <v>809</v>
      </c>
      <c r="O1603" s="251" t="s">
        <v>646</v>
      </c>
      <c r="P1603" s="251" t="s">
        <v>817</v>
      </c>
      <c r="Q1603" s="251" t="s">
        <v>803</v>
      </c>
      <c r="R1603" s="251">
        <v>16</v>
      </c>
      <c r="S1603" s="251" t="s">
        <v>548</v>
      </c>
      <c r="T1603" s="251" t="s">
        <v>549</v>
      </c>
      <c r="U1603" s="251" t="s">
        <v>549</v>
      </c>
      <c r="V1603" s="251" t="s">
        <v>581</v>
      </c>
      <c r="W1603" s="251" t="s">
        <v>582</v>
      </c>
      <c r="X1603" s="251" t="s">
        <v>551</v>
      </c>
      <c r="Y1603" s="251" t="s">
        <v>552</v>
      </c>
      <c r="Z1603" s="251" t="s">
        <v>564</v>
      </c>
      <c r="AA1603" s="251" t="s">
        <v>565</v>
      </c>
      <c r="AB1603" s="251" t="s">
        <v>575</v>
      </c>
      <c r="AC1603" s="251" t="s">
        <v>576</v>
      </c>
      <c r="AD1603" s="251" t="s">
        <v>612</v>
      </c>
      <c r="AE1603" s="255">
        <v>9510</v>
      </c>
      <c r="AF1603" s="251" t="str">
        <f t="shared" si="79"/>
        <v>5.</v>
      </c>
      <c r="AG1603" s="251" t="str">
        <f t="shared" si="79"/>
        <v>2.</v>
      </c>
      <c r="AH1603" s="251" t="str">
        <f t="shared" si="79"/>
        <v>3.</v>
      </c>
      <c r="AI1603" s="251" t="str">
        <f t="shared" si="79"/>
        <v>2.</v>
      </c>
      <c r="AJ1603" s="251" t="str">
        <f t="shared" si="79"/>
        <v>6.</v>
      </c>
      <c r="AK1603" s="251" t="str">
        <f t="shared" si="79"/>
        <v>3.</v>
      </c>
      <c r="AL1603" s="251" t="str">
        <f t="shared" si="78"/>
        <v>99</v>
      </c>
      <c r="AM1603" s="251" t="str">
        <f t="shared" ref="AM1603:AM1666" si="80">CONCATENATE(AG1603,AH1603,AI1603,AJ1603,AK1603,AL1603)</f>
        <v>2.3.2.6.3.99</v>
      </c>
    </row>
    <row r="1604" spans="1:39">
      <c r="A1604" s="251">
        <v>2022</v>
      </c>
      <c r="B1604" s="251" t="s">
        <v>533</v>
      </c>
      <c r="C1604" s="251" t="s">
        <v>534</v>
      </c>
      <c r="D1604" s="251" t="s">
        <v>535</v>
      </c>
      <c r="E1604" s="251" t="s">
        <v>536</v>
      </c>
      <c r="F1604" s="251" t="s">
        <v>492</v>
      </c>
      <c r="G1604" s="251" t="s">
        <v>797</v>
      </c>
      <c r="H1604" s="251" t="s">
        <v>538</v>
      </c>
      <c r="I1604" s="251" t="s">
        <v>798</v>
      </c>
      <c r="J1604" s="251" t="s">
        <v>540</v>
      </c>
      <c r="K1604" s="251" t="s">
        <v>807</v>
      </c>
      <c r="L1604" s="251" t="s">
        <v>542</v>
      </c>
      <c r="M1604" s="251" t="s">
        <v>808</v>
      </c>
      <c r="N1604" s="251" t="s">
        <v>809</v>
      </c>
      <c r="O1604" s="251" t="s">
        <v>646</v>
      </c>
      <c r="P1604" s="251" t="s">
        <v>817</v>
      </c>
      <c r="Q1604" s="251" t="s">
        <v>803</v>
      </c>
      <c r="R1604" s="251">
        <v>16</v>
      </c>
      <c r="S1604" s="251" t="s">
        <v>548</v>
      </c>
      <c r="T1604" s="251" t="s">
        <v>549</v>
      </c>
      <c r="U1604" s="251" t="s">
        <v>549</v>
      </c>
      <c r="V1604" s="251" t="s">
        <v>581</v>
      </c>
      <c r="W1604" s="251" t="s">
        <v>582</v>
      </c>
      <c r="X1604" s="251" t="s">
        <v>551</v>
      </c>
      <c r="Y1604" s="251" t="s">
        <v>552</v>
      </c>
      <c r="Z1604" s="251" t="s">
        <v>564</v>
      </c>
      <c r="AA1604" s="251" t="s">
        <v>565</v>
      </c>
      <c r="AB1604" s="251" t="s">
        <v>578</v>
      </c>
      <c r="AC1604" s="251" t="s">
        <v>579</v>
      </c>
      <c r="AD1604" s="251" t="s">
        <v>580</v>
      </c>
      <c r="AE1604" s="255">
        <v>23418</v>
      </c>
      <c r="AF1604" s="251" t="str">
        <f t="shared" si="79"/>
        <v>5.</v>
      </c>
      <c r="AG1604" s="251" t="str">
        <f t="shared" si="79"/>
        <v>2.</v>
      </c>
      <c r="AH1604" s="251" t="str">
        <f t="shared" si="79"/>
        <v>3.</v>
      </c>
      <c r="AI1604" s="251" t="str">
        <f t="shared" si="79"/>
        <v>2.</v>
      </c>
      <c r="AJ1604" s="251" t="str">
        <f t="shared" si="79"/>
        <v>7.</v>
      </c>
      <c r="AK1604" s="251" t="str">
        <f t="shared" si="79"/>
        <v>11</v>
      </c>
      <c r="AL1604" s="251" t="str">
        <f t="shared" si="78"/>
        <v>99</v>
      </c>
      <c r="AM1604" s="251" t="str">
        <f t="shared" si="80"/>
        <v>2.3.2.7.1199</v>
      </c>
    </row>
    <row r="1605" spans="1:39">
      <c r="A1605" s="251">
        <v>2022</v>
      </c>
      <c r="B1605" s="251" t="s">
        <v>533</v>
      </c>
      <c r="C1605" s="251" t="s">
        <v>534</v>
      </c>
      <c r="D1605" s="251" t="s">
        <v>535</v>
      </c>
      <c r="E1605" s="251" t="s">
        <v>536</v>
      </c>
      <c r="F1605" s="251" t="s">
        <v>492</v>
      </c>
      <c r="G1605" s="251" t="s">
        <v>797</v>
      </c>
      <c r="H1605" s="251" t="s">
        <v>538</v>
      </c>
      <c r="I1605" s="251" t="s">
        <v>798</v>
      </c>
      <c r="J1605" s="251" t="s">
        <v>540</v>
      </c>
      <c r="K1605" s="251" t="s">
        <v>807</v>
      </c>
      <c r="L1605" s="251" t="s">
        <v>542</v>
      </c>
      <c r="M1605" s="251" t="s">
        <v>808</v>
      </c>
      <c r="N1605" s="251" t="s">
        <v>809</v>
      </c>
      <c r="O1605" s="251" t="s">
        <v>646</v>
      </c>
      <c r="P1605" s="251" t="s">
        <v>817</v>
      </c>
      <c r="Q1605" s="251" t="s">
        <v>803</v>
      </c>
      <c r="R1605" s="251">
        <v>16</v>
      </c>
      <c r="S1605" s="251" t="s">
        <v>548</v>
      </c>
      <c r="T1605" s="251" t="s">
        <v>549</v>
      </c>
      <c r="U1605" s="251" t="s">
        <v>549</v>
      </c>
      <c r="V1605" s="251" t="s">
        <v>581</v>
      </c>
      <c r="W1605" s="251" t="s">
        <v>582</v>
      </c>
      <c r="X1605" s="251" t="s">
        <v>551</v>
      </c>
      <c r="Y1605" s="251" t="s">
        <v>552</v>
      </c>
      <c r="Z1605" s="251" t="s">
        <v>564</v>
      </c>
      <c r="AA1605" s="251" t="s">
        <v>565</v>
      </c>
      <c r="AB1605" s="251" t="s">
        <v>613</v>
      </c>
      <c r="AC1605" s="251" t="s">
        <v>614</v>
      </c>
      <c r="AD1605" s="251" t="s">
        <v>614</v>
      </c>
      <c r="AE1605" s="255">
        <v>327536</v>
      </c>
      <c r="AF1605" s="251" t="str">
        <f t="shared" si="79"/>
        <v>5.</v>
      </c>
      <c r="AG1605" s="251" t="str">
        <f t="shared" si="79"/>
        <v>2.</v>
      </c>
      <c r="AH1605" s="251" t="str">
        <f t="shared" si="79"/>
        <v>3.</v>
      </c>
      <c r="AI1605" s="251" t="str">
        <f t="shared" si="79"/>
        <v>2.</v>
      </c>
      <c r="AJ1605" s="251" t="str">
        <f t="shared" si="79"/>
        <v>8.</v>
      </c>
      <c r="AK1605" s="251" t="str">
        <f t="shared" si="79"/>
        <v>1.</v>
      </c>
      <c r="AL1605" s="251" t="str">
        <f t="shared" si="78"/>
        <v>1.</v>
      </c>
      <c r="AM1605" s="251" t="str">
        <f t="shared" si="80"/>
        <v>2.3.2.8.1.1.</v>
      </c>
    </row>
    <row r="1606" spans="1:39">
      <c r="A1606" s="251">
        <v>2022</v>
      </c>
      <c r="B1606" s="251" t="s">
        <v>533</v>
      </c>
      <c r="C1606" s="251" t="s">
        <v>534</v>
      </c>
      <c r="D1606" s="251" t="s">
        <v>535</v>
      </c>
      <c r="E1606" s="251" t="s">
        <v>536</v>
      </c>
      <c r="F1606" s="251" t="s">
        <v>492</v>
      </c>
      <c r="G1606" s="251" t="s">
        <v>797</v>
      </c>
      <c r="H1606" s="251" t="s">
        <v>538</v>
      </c>
      <c r="I1606" s="251" t="s">
        <v>798</v>
      </c>
      <c r="J1606" s="251" t="s">
        <v>540</v>
      </c>
      <c r="K1606" s="251" t="s">
        <v>807</v>
      </c>
      <c r="L1606" s="251" t="s">
        <v>542</v>
      </c>
      <c r="M1606" s="251" t="s">
        <v>808</v>
      </c>
      <c r="N1606" s="251" t="s">
        <v>809</v>
      </c>
      <c r="O1606" s="251" t="s">
        <v>646</v>
      </c>
      <c r="P1606" s="251" t="s">
        <v>817</v>
      </c>
      <c r="Q1606" s="251" t="s">
        <v>803</v>
      </c>
      <c r="R1606" s="251">
        <v>16</v>
      </c>
      <c r="S1606" s="251" t="s">
        <v>548</v>
      </c>
      <c r="T1606" s="251" t="s">
        <v>549</v>
      </c>
      <c r="U1606" s="251" t="s">
        <v>549</v>
      </c>
      <c r="V1606" s="251" t="s">
        <v>581</v>
      </c>
      <c r="W1606" s="251" t="s">
        <v>582</v>
      </c>
      <c r="X1606" s="251" t="s">
        <v>551</v>
      </c>
      <c r="Y1606" s="251" t="s">
        <v>552</v>
      </c>
      <c r="Z1606" s="251" t="s">
        <v>564</v>
      </c>
      <c r="AA1606" s="251" t="s">
        <v>565</v>
      </c>
      <c r="AB1606" s="251" t="s">
        <v>613</v>
      </c>
      <c r="AC1606" s="251" t="s">
        <v>614</v>
      </c>
      <c r="AD1606" s="251" t="s">
        <v>615</v>
      </c>
      <c r="AE1606" s="255">
        <v>15780</v>
      </c>
      <c r="AF1606" s="251" t="str">
        <f t="shared" si="79"/>
        <v>5.</v>
      </c>
      <c r="AG1606" s="251" t="str">
        <f t="shared" si="79"/>
        <v>2.</v>
      </c>
      <c r="AH1606" s="251" t="str">
        <f t="shared" si="79"/>
        <v>3.</v>
      </c>
      <c r="AI1606" s="251" t="str">
        <f t="shared" si="79"/>
        <v>2.</v>
      </c>
      <c r="AJ1606" s="251" t="str">
        <f t="shared" si="79"/>
        <v>8.</v>
      </c>
      <c r="AK1606" s="251" t="str">
        <f t="shared" si="79"/>
        <v>1.</v>
      </c>
      <c r="AL1606" s="251" t="str">
        <f t="shared" si="78"/>
        <v>2.</v>
      </c>
      <c r="AM1606" s="251" t="str">
        <f t="shared" si="80"/>
        <v>2.3.2.8.1.2.</v>
      </c>
    </row>
    <row r="1607" spans="1:39">
      <c r="A1607" s="251">
        <v>2022</v>
      </c>
      <c r="B1607" s="251" t="s">
        <v>533</v>
      </c>
      <c r="C1607" s="251" t="s">
        <v>534</v>
      </c>
      <c r="D1607" s="251" t="s">
        <v>535</v>
      </c>
      <c r="E1607" s="251" t="s">
        <v>536</v>
      </c>
      <c r="F1607" s="251" t="s">
        <v>492</v>
      </c>
      <c r="G1607" s="251" t="s">
        <v>797</v>
      </c>
      <c r="H1607" s="251" t="s">
        <v>538</v>
      </c>
      <c r="I1607" s="251" t="s">
        <v>798</v>
      </c>
      <c r="J1607" s="251" t="s">
        <v>540</v>
      </c>
      <c r="K1607" s="251" t="s">
        <v>807</v>
      </c>
      <c r="L1607" s="251" t="s">
        <v>542</v>
      </c>
      <c r="M1607" s="251" t="s">
        <v>808</v>
      </c>
      <c r="N1607" s="251" t="s">
        <v>809</v>
      </c>
      <c r="O1607" s="251" t="s">
        <v>646</v>
      </c>
      <c r="P1607" s="251" t="s">
        <v>817</v>
      </c>
      <c r="Q1607" s="251" t="s">
        <v>803</v>
      </c>
      <c r="R1607" s="251">
        <v>16</v>
      </c>
      <c r="S1607" s="251" t="s">
        <v>548</v>
      </c>
      <c r="T1607" s="251" t="s">
        <v>549</v>
      </c>
      <c r="U1607" s="251" t="s">
        <v>549</v>
      </c>
      <c r="V1607" s="251" t="s">
        <v>581</v>
      </c>
      <c r="W1607" s="251" t="s">
        <v>582</v>
      </c>
      <c r="X1607" s="251" t="s">
        <v>551</v>
      </c>
      <c r="Y1607" s="251" t="s">
        <v>552</v>
      </c>
      <c r="Z1607" s="251" t="s">
        <v>564</v>
      </c>
      <c r="AA1607" s="251" t="s">
        <v>565</v>
      </c>
      <c r="AB1607" s="251" t="s">
        <v>613</v>
      </c>
      <c r="AC1607" s="251" t="s">
        <v>614</v>
      </c>
      <c r="AD1607" s="251" t="s">
        <v>616</v>
      </c>
      <c r="AE1607" s="255">
        <v>4800</v>
      </c>
      <c r="AF1607" s="251" t="str">
        <f t="shared" si="79"/>
        <v>5.</v>
      </c>
      <c r="AG1607" s="251" t="str">
        <f t="shared" si="79"/>
        <v>2.</v>
      </c>
      <c r="AH1607" s="251" t="str">
        <f t="shared" si="79"/>
        <v>3.</v>
      </c>
      <c r="AI1607" s="251" t="str">
        <f t="shared" si="79"/>
        <v>2.</v>
      </c>
      <c r="AJ1607" s="251" t="str">
        <f t="shared" si="79"/>
        <v>8.</v>
      </c>
      <c r="AK1607" s="251" t="str">
        <f t="shared" si="79"/>
        <v>1.</v>
      </c>
      <c r="AL1607" s="251" t="str">
        <f t="shared" si="78"/>
        <v>4.</v>
      </c>
      <c r="AM1607" s="251" t="str">
        <f t="shared" si="80"/>
        <v>2.3.2.8.1.4.</v>
      </c>
    </row>
    <row r="1608" spans="1:39">
      <c r="A1608" s="251">
        <v>2022</v>
      </c>
      <c r="B1608" s="251" t="s">
        <v>533</v>
      </c>
      <c r="C1608" s="251" t="s">
        <v>534</v>
      </c>
      <c r="D1608" s="251" t="s">
        <v>535</v>
      </c>
      <c r="E1608" s="251" t="s">
        <v>536</v>
      </c>
      <c r="F1608" s="251" t="s">
        <v>492</v>
      </c>
      <c r="G1608" s="251" t="s">
        <v>797</v>
      </c>
      <c r="H1608" s="251" t="s">
        <v>538</v>
      </c>
      <c r="I1608" s="251" t="s">
        <v>798</v>
      </c>
      <c r="J1608" s="251" t="s">
        <v>540</v>
      </c>
      <c r="K1608" s="251" t="s">
        <v>807</v>
      </c>
      <c r="L1608" s="251" t="s">
        <v>542</v>
      </c>
      <c r="M1608" s="251" t="s">
        <v>808</v>
      </c>
      <c r="N1608" s="251" t="s">
        <v>809</v>
      </c>
      <c r="O1608" s="251" t="s">
        <v>733</v>
      </c>
      <c r="P1608" s="251" t="s">
        <v>818</v>
      </c>
      <c r="Q1608" s="251" t="s">
        <v>803</v>
      </c>
      <c r="R1608" s="251">
        <v>30</v>
      </c>
      <c r="S1608" s="251" t="s">
        <v>548</v>
      </c>
      <c r="T1608" s="251" t="s">
        <v>549</v>
      </c>
      <c r="U1608" s="251" t="s">
        <v>630</v>
      </c>
      <c r="V1608" s="251" t="s">
        <v>38</v>
      </c>
      <c r="W1608" s="251" t="s">
        <v>550</v>
      </c>
      <c r="X1608" s="251" t="s">
        <v>551</v>
      </c>
      <c r="Y1608" s="251" t="s">
        <v>552</v>
      </c>
      <c r="Z1608" s="251" t="s">
        <v>553</v>
      </c>
      <c r="AA1608" s="251" t="s">
        <v>554</v>
      </c>
      <c r="AB1608" s="251" t="s">
        <v>555</v>
      </c>
      <c r="AC1608" s="251" t="s">
        <v>555</v>
      </c>
      <c r="AD1608" s="251" t="s">
        <v>556</v>
      </c>
      <c r="AE1608" s="255">
        <v>94455</v>
      </c>
      <c r="AF1608" s="251" t="str">
        <f t="shared" si="79"/>
        <v>5.</v>
      </c>
      <c r="AG1608" s="251" t="str">
        <f t="shared" si="79"/>
        <v>2.</v>
      </c>
      <c r="AH1608" s="251" t="str">
        <f t="shared" si="79"/>
        <v>1.</v>
      </c>
      <c r="AI1608" s="251" t="str">
        <f t="shared" si="79"/>
        <v>1.</v>
      </c>
      <c r="AJ1608" s="251" t="str">
        <f t="shared" si="79"/>
        <v>1.</v>
      </c>
      <c r="AK1608" s="251" t="str">
        <f t="shared" si="79"/>
        <v>1.</v>
      </c>
      <c r="AL1608" s="251" t="str">
        <f t="shared" si="78"/>
        <v>4.</v>
      </c>
      <c r="AM1608" s="251" t="str">
        <f t="shared" si="80"/>
        <v>2.1.1.1.1.4.</v>
      </c>
    </row>
    <row r="1609" spans="1:39">
      <c r="A1609" s="251">
        <v>2022</v>
      </c>
      <c r="B1609" s="251" t="s">
        <v>533</v>
      </c>
      <c r="C1609" s="251" t="s">
        <v>534</v>
      </c>
      <c r="D1609" s="251" t="s">
        <v>535</v>
      </c>
      <c r="E1609" s="251" t="s">
        <v>536</v>
      </c>
      <c r="F1609" s="251" t="s">
        <v>492</v>
      </c>
      <c r="G1609" s="251" t="s">
        <v>797</v>
      </c>
      <c r="H1609" s="251" t="s">
        <v>538</v>
      </c>
      <c r="I1609" s="251" t="s">
        <v>798</v>
      </c>
      <c r="J1609" s="251" t="s">
        <v>540</v>
      </c>
      <c r="K1609" s="251" t="s">
        <v>807</v>
      </c>
      <c r="L1609" s="251" t="s">
        <v>542</v>
      </c>
      <c r="M1609" s="251" t="s">
        <v>808</v>
      </c>
      <c r="N1609" s="251" t="s">
        <v>809</v>
      </c>
      <c r="O1609" s="251" t="s">
        <v>733</v>
      </c>
      <c r="P1609" s="251" t="s">
        <v>818</v>
      </c>
      <c r="Q1609" s="251" t="s">
        <v>803</v>
      </c>
      <c r="R1609" s="251">
        <v>30</v>
      </c>
      <c r="S1609" s="251" t="s">
        <v>548</v>
      </c>
      <c r="T1609" s="251" t="s">
        <v>549</v>
      </c>
      <c r="U1609" s="251" t="s">
        <v>630</v>
      </c>
      <c r="V1609" s="251" t="s">
        <v>38</v>
      </c>
      <c r="W1609" s="251" t="s">
        <v>550</v>
      </c>
      <c r="X1609" s="251" t="s">
        <v>551</v>
      </c>
      <c r="Y1609" s="251" t="s">
        <v>552</v>
      </c>
      <c r="Z1609" s="251" t="s">
        <v>553</v>
      </c>
      <c r="AA1609" s="251" t="s">
        <v>554</v>
      </c>
      <c r="AB1609" s="251" t="s">
        <v>557</v>
      </c>
      <c r="AC1609" s="251" t="s">
        <v>558</v>
      </c>
      <c r="AD1609" s="251" t="s">
        <v>559</v>
      </c>
      <c r="AE1609" s="255">
        <v>13800</v>
      </c>
      <c r="AF1609" s="251" t="str">
        <f t="shared" si="79"/>
        <v>5.</v>
      </c>
      <c r="AG1609" s="251" t="str">
        <f t="shared" si="79"/>
        <v>2.</v>
      </c>
      <c r="AH1609" s="251" t="str">
        <f t="shared" si="79"/>
        <v>1.</v>
      </c>
      <c r="AI1609" s="251" t="str">
        <f t="shared" si="79"/>
        <v>1.</v>
      </c>
      <c r="AJ1609" s="251" t="str">
        <f t="shared" si="79"/>
        <v>9.</v>
      </c>
      <c r="AK1609" s="251" t="str">
        <f t="shared" si="79"/>
        <v>1.</v>
      </c>
      <c r="AL1609" s="251" t="str">
        <f t="shared" si="78"/>
        <v>1.</v>
      </c>
      <c r="AM1609" s="251" t="str">
        <f t="shared" si="80"/>
        <v>2.1.1.9.1.1.</v>
      </c>
    </row>
    <row r="1610" spans="1:39">
      <c r="A1610" s="251">
        <v>2022</v>
      </c>
      <c r="B1610" s="251" t="s">
        <v>533</v>
      </c>
      <c r="C1610" s="251" t="s">
        <v>534</v>
      </c>
      <c r="D1610" s="251" t="s">
        <v>535</v>
      </c>
      <c r="E1610" s="251" t="s">
        <v>536</v>
      </c>
      <c r="F1610" s="251" t="s">
        <v>492</v>
      </c>
      <c r="G1610" s="251" t="s">
        <v>797</v>
      </c>
      <c r="H1610" s="251" t="s">
        <v>538</v>
      </c>
      <c r="I1610" s="251" t="s">
        <v>798</v>
      </c>
      <c r="J1610" s="251" t="s">
        <v>540</v>
      </c>
      <c r="K1610" s="251" t="s">
        <v>807</v>
      </c>
      <c r="L1610" s="251" t="s">
        <v>542</v>
      </c>
      <c r="M1610" s="251" t="s">
        <v>808</v>
      </c>
      <c r="N1610" s="251" t="s">
        <v>809</v>
      </c>
      <c r="O1610" s="251" t="s">
        <v>733</v>
      </c>
      <c r="P1610" s="251" t="s">
        <v>818</v>
      </c>
      <c r="Q1610" s="251" t="s">
        <v>803</v>
      </c>
      <c r="R1610" s="251">
        <v>30</v>
      </c>
      <c r="S1610" s="251" t="s">
        <v>548</v>
      </c>
      <c r="T1610" s="251" t="s">
        <v>549</v>
      </c>
      <c r="U1610" s="251" t="s">
        <v>630</v>
      </c>
      <c r="V1610" s="251" t="s">
        <v>38</v>
      </c>
      <c r="W1610" s="251" t="s">
        <v>550</v>
      </c>
      <c r="X1610" s="251" t="s">
        <v>551</v>
      </c>
      <c r="Y1610" s="251" t="s">
        <v>552</v>
      </c>
      <c r="Z1610" s="251" t="s">
        <v>553</v>
      </c>
      <c r="AA1610" s="251" t="s">
        <v>554</v>
      </c>
      <c r="AB1610" s="251" t="s">
        <v>557</v>
      </c>
      <c r="AC1610" s="251" t="s">
        <v>558</v>
      </c>
      <c r="AD1610" s="251" t="s">
        <v>560</v>
      </c>
      <c r="AE1610" s="255">
        <v>1860</v>
      </c>
      <c r="AF1610" s="251" t="str">
        <f t="shared" si="79"/>
        <v>5.</v>
      </c>
      <c r="AG1610" s="251" t="str">
        <f t="shared" si="79"/>
        <v>2.</v>
      </c>
      <c r="AH1610" s="251" t="str">
        <f t="shared" si="79"/>
        <v>1.</v>
      </c>
      <c r="AI1610" s="251" t="str">
        <f t="shared" si="79"/>
        <v>1.</v>
      </c>
      <c r="AJ1610" s="251" t="str">
        <f t="shared" si="79"/>
        <v>9.</v>
      </c>
      <c r="AK1610" s="251" t="str">
        <f t="shared" si="79"/>
        <v>1.</v>
      </c>
      <c r="AL1610" s="251" t="str">
        <f t="shared" si="78"/>
        <v>3.</v>
      </c>
      <c r="AM1610" s="251" t="str">
        <f t="shared" si="80"/>
        <v>2.1.1.9.1.3.</v>
      </c>
    </row>
    <row r="1611" spans="1:39">
      <c r="A1611" s="251">
        <v>2022</v>
      </c>
      <c r="B1611" s="251" t="s">
        <v>533</v>
      </c>
      <c r="C1611" s="251" t="s">
        <v>534</v>
      </c>
      <c r="D1611" s="251" t="s">
        <v>535</v>
      </c>
      <c r="E1611" s="251" t="s">
        <v>536</v>
      </c>
      <c r="F1611" s="251" t="s">
        <v>492</v>
      </c>
      <c r="G1611" s="251" t="s">
        <v>797</v>
      </c>
      <c r="H1611" s="251" t="s">
        <v>538</v>
      </c>
      <c r="I1611" s="251" t="s">
        <v>798</v>
      </c>
      <c r="J1611" s="251" t="s">
        <v>540</v>
      </c>
      <c r="K1611" s="251" t="s">
        <v>807</v>
      </c>
      <c r="L1611" s="251" t="s">
        <v>542</v>
      </c>
      <c r="M1611" s="251" t="s">
        <v>808</v>
      </c>
      <c r="N1611" s="251" t="s">
        <v>809</v>
      </c>
      <c r="O1611" s="251" t="s">
        <v>733</v>
      </c>
      <c r="P1611" s="251" t="s">
        <v>818</v>
      </c>
      <c r="Q1611" s="251" t="s">
        <v>803</v>
      </c>
      <c r="R1611" s="251">
        <v>30</v>
      </c>
      <c r="S1611" s="251" t="s">
        <v>548</v>
      </c>
      <c r="T1611" s="251" t="s">
        <v>549</v>
      </c>
      <c r="U1611" s="251" t="s">
        <v>630</v>
      </c>
      <c r="V1611" s="251" t="s">
        <v>38</v>
      </c>
      <c r="W1611" s="251" t="s">
        <v>550</v>
      </c>
      <c r="X1611" s="251" t="s">
        <v>551</v>
      </c>
      <c r="Y1611" s="251" t="s">
        <v>552</v>
      </c>
      <c r="Z1611" s="251" t="s">
        <v>553</v>
      </c>
      <c r="AA1611" s="251" t="s">
        <v>561</v>
      </c>
      <c r="AB1611" s="251" t="s">
        <v>562</v>
      </c>
      <c r="AC1611" s="251" t="s">
        <v>562</v>
      </c>
      <c r="AD1611" s="251" t="s">
        <v>563</v>
      </c>
      <c r="AE1611" s="255">
        <v>7452</v>
      </c>
      <c r="AF1611" s="251" t="str">
        <f t="shared" si="79"/>
        <v>5.</v>
      </c>
      <c r="AG1611" s="251" t="str">
        <f t="shared" si="79"/>
        <v>2.</v>
      </c>
      <c r="AH1611" s="251" t="str">
        <f t="shared" si="79"/>
        <v>1.</v>
      </c>
      <c r="AI1611" s="251" t="str">
        <f t="shared" si="79"/>
        <v>3.</v>
      </c>
      <c r="AJ1611" s="251" t="str">
        <f t="shared" si="79"/>
        <v>1.</v>
      </c>
      <c r="AK1611" s="251" t="str">
        <f t="shared" si="79"/>
        <v>1.</v>
      </c>
      <c r="AL1611" s="251" t="str">
        <f t="shared" si="78"/>
        <v>5.</v>
      </c>
      <c r="AM1611" s="251" t="str">
        <f t="shared" si="80"/>
        <v>2.1.3.1.1.5.</v>
      </c>
    </row>
    <row r="1612" spans="1:39">
      <c r="A1612" s="251">
        <v>2022</v>
      </c>
      <c r="B1612" s="251" t="s">
        <v>533</v>
      </c>
      <c r="C1612" s="251" t="s">
        <v>534</v>
      </c>
      <c r="D1612" s="251" t="s">
        <v>535</v>
      </c>
      <c r="E1612" s="251" t="s">
        <v>536</v>
      </c>
      <c r="F1612" s="251" t="s">
        <v>492</v>
      </c>
      <c r="G1612" s="251" t="s">
        <v>797</v>
      </c>
      <c r="H1612" s="251" t="s">
        <v>538</v>
      </c>
      <c r="I1612" s="251" t="s">
        <v>798</v>
      </c>
      <c r="J1612" s="251" t="s">
        <v>540</v>
      </c>
      <c r="K1612" s="251" t="s">
        <v>807</v>
      </c>
      <c r="L1612" s="251" t="s">
        <v>542</v>
      </c>
      <c r="M1612" s="251" t="s">
        <v>808</v>
      </c>
      <c r="N1612" s="251" t="s">
        <v>809</v>
      </c>
      <c r="O1612" s="251" t="s">
        <v>733</v>
      </c>
      <c r="P1612" s="251" t="s">
        <v>818</v>
      </c>
      <c r="Q1612" s="251" t="s">
        <v>803</v>
      </c>
      <c r="R1612" s="251">
        <v>30</v>
      </c>
      <c r="S1612" s="251" t="s">
        <v>548</v>
      </c>
      <c r="T1612" s="251" t="s">
        <v>549</v>
      </c>
      <c r="U1612" s="251" t="s">
        <v>630</v>
      </c>
      <c r="V1612" s="251" t="s">
        <v>581</v>
      </c>
      <c r="W1612" s="251" t="s">
        <v>582</v>
      </c>
      <c r="X1612" s="251" t="s">
        <v>551</v>
      </c>
      <c r="Y1612" s="251" t="s">
        <v>552</v>
      </c>
      <c r="Z1612" s="251" t="s">
        <v>553</v>
      </c>
      <c r="AA1612" s="251" t="s">
        <v>554</v>
      </c>
      <c r="AB1612" s="251" t="s">
        <v>555</v>
      </c>
      <c r="AC1612" s="251" t="s">
        <v>555</v>
      </c>
      <c r="AD1612" s="251" t="s">
        <v>556</v>
      </c>
      <c r="AE1612" s="255">
        <v>912624</v>
      </c>
      <c r="AF1612" s="251" t="str">
        <f t="shared" si="79"/>
        <v>5.</v>
      </c>
      <c r="AG1612" s="251" t="str">
        <f t="shared" si="79"/>
        <v>2.</v>
      </c>
      <c r="AH1612" s="251" t="str">
        <f t="shared" si="79"/>
        <v>1.</v>
      </c>
      <c r="AI1612" s="251" t="str">
        <f t="shared" si="79"/>
        <v>1.</v>
      </c>
      <c r="AJ1612" s="251" t="str">
        <f t="shared" si="79"/>
        <v>1.</v>
      </c>
      <c r="AK1612" s="251" t="str">
        <f t="shared" si="79"/>
        <v>1.</v>
      </c>
      <c r="AL1612" s="251" t="str">
        <f t="shared" si="78"/>
        <v>4.</v>
      </c>
      <c r="AM1612" s="251" t="str">
        <f t="shared" si="80"/>
        <v>2.1.1.1.1.4.</v>
      </c>
    </row>
    <row r="1613" spans="1:39">
      <c r="A1613" s="251">
        <v>2022</v>
      </c>
      <c r="B1613" s="251" t="s">
        <v>533</v>
      </c>
      <c r="C1613" s="251" t="s">
        <v>534</v>
      </c>
      <c r="D1613" s="251" t="s">
        <v>535</v>
      </c>
      <c r="E1613" s="251" t="s">
        <v>536</v>
      </c>
      <c r="F1613" s="251" t="s">
        <v>492</v>
      </c>
      <c r="G1613" s="251" t="s">
        <v>797</v>
      </c>
      <c r="H1613" s="251" t="s">
        <v>538</v>
      </c>
      <c r="I1613" s="251" t="s">
        <v>798</v>
      </c>
      <c r="J1613" s="251" t="s">
        <v>540</v>
      </c>
      <c r="K1613" s="251" t="s">
        <v>807</v>
      </c>
      <c r="L1613" s="251" t="s">
        <v>542</v>
      </c>
      <c r="M1613" s="251" t="s">
        <v>808</v>
      </c>
      <c r="N1613" s="251" t="s">
        <v>809</v>
      </c>
      <c r="O1613" s="251" t="s">
        <v>733</v>
      </c>
      <c r="P1613" s="251" t="s">
        <v>818</v>
      </c>
      <c r="Q1613" s="251" t="s">
        <v>803</v>
      </c>
      <c r="R1613" s="251">
        <v>30</v>
      </c>
      <c r="S1613" s="251" t="s">
        <v>548</v>
      </c>
      <c r="T1613" s="251" t="s">
        <v>549</v>
      </c>
      <c r="U1613" s="251" t="s">
        <v>630</v>
      </c>
      <c r="V1613" s="251" t="s">
        <v>581</v>
      </c>
      <c r="W1613" s="251" t="s">
        <v>582</v>
      </c>
      <c r="X1613" s="251" t="s">
        <v>551</v>
      </c>
      <c r="Y1613" s="251" t="s">
        <v>552</v>
      </c>
      <c r="Z1613" s="251" t="s">
        <v>553</v>
      </c>
      <c r="AA1613" s="251" t="s">
        <v>554</v>
      </c>
      <c r="AB1613" s="251" t="s">
        <v>557</v>
      </c>
      <c r="AC1613" s="251" t="s">
        <v>558</v>
      </c>
      <c r="AD1613" s="251" t="s">
        <v>559</v>
      </c>
      <c r="AE1613" s="255">
        <v>150544</v>
      </c>
      <c r="AF1613" s="251" t="str">
        <f t="shared" si="79"/>
        <v>5.</v>
      </c>
      <c r="AG1613" s="251" t="str">
        <f t="shared" si="79"/>
        <v>2.</v>
      </c>
      <c r="AH1613" s="251" t="str">
        <f t="shared" si="79"/>
        <v>1.</v>
      </c>
      <c r="AI1613" s="251" t="str">
        <f t="shared" si="79"/>
        <v>1.</v>
      </c>
      <c r="AJ1613" s="251" t="str">
        <f t="shared" si="79"/>
        <v>9.</v>
      </c>
      <c r="AK1613" s="251" t="str">
        <f t="shared" si="79"/>
        <v>1.</v>
      </c>
      <c r="AL1613" s="251" t="str">
        <f t="shared" si="78"/>
        <v>1.</v>
      </c>
      <c r="AM1613" s="251" t="str">
        <f t="shared" si="80"/>
        <v>2.1.1.9.1.1.</v>
      </c>
    </row>
    <row r="1614" spans="1:39">
      <c r="A1614" s="251">
        <v>2022</v>
      </c>
      <c r="B1614" s="251" t="s">
        <v>533</v>
      </c>
      <c r="C1614" s="251" t="s">
        <v>534</v>
      </c>
      <c r="D1614" s="251" t="s">
        <v>535</v>
      </c>
      <c r="E1614" s="251" t="s">
        <v>536</v>
      </c>
      <c r="F1614" s="251" t="s">
        <v>492</v>
      </c>
      <c r="G1614" s="251" t="s">
        <v>797</v>
      </c>
      <c r="H1614" s="251" t="s">
        <v>538</v>
      </c>
      <c r="I1614" s="251" t="s">
        <v>798</v>
      </c>
      <c r="J1614" s="251" t="s">
        <v>540</v>
      </c>
      <c r="K1614" s="251" t="s">
        <v>807</v>
      </c>
      <c r="L1614" s="251" t="s">
        <v>542</v>
      </c>
      <c r="M1614" s="251" t="s">
        <v>808</v>
      </c>
      <c r="N1614" s="251" t="s">
        <v>809</v>
      </c>
      <c r="O1614" s="251" t="s">
        <v>733</v>
      </c>
      <c r="P1614" s="251" t="s">
        <v>818</v>
      </c>
      <c r="Q1614" s="251" t="s">
        <v>803</v>
      </c>
      <c r="R1614" s="251">
        <v>30</v>
      </c>
      <c r="S1614" s="251" t="s">
        <v>548</v>
      </c>
      <c r="T1614" s="251" t="s">
        <v>549</v>
      </c>
      <c r="U1614" s="251" t="s">
        <v>630</v>
      </c>
      <c r="V1614" s="251" t="s">
        <v>581</v>
      </c>
      <c r="W1614" s="251" t="s">
        <v>582</v>
      </c>
      <c r="X1614" s="251" t="s">
        <v>551</v>
      </c>
      <c r="Y1614" s="251" t="s">
        <v>552</v>
      </c>
      <c r="Z1614" s="251" t="s">
        <v>553</v>
      </c>
      <c r="AA1614" s="251" t="s">
        <v>554</v>
      </c>
      <c r="AB1614" s="251" t="s">
        <v>557</v>
      </c>
      <c r="AC1614" s="251" t="s">
        <v>558</v>
      </c>
      <c r="AD1614" s="251" t="s">
        <v>560</v>
      </c>
      <c r="AE1614" s="255">
        <v>8640</v>
      </c>
      <c r="AF1614" s="251" t="str">
        <f t="shared" si="79"/>
        <v>5.</v>
      </c>
      <c r="AG1614" s="251" t="str">
        <f t="shared" si="79"/>
        <v>2.</v>
      </c>
      <c r="AH1614" s="251" t="str">
        <f t="shared" si="79"/>
        <v>1.</v>
      </c>
      <c r="AI1614" s="251" t="str">
        <f t="shared" si="79"/>
        <v>1.</v>
      </c>
      <c r="AJ1614" s="251" t="str">
        <f t="shared" si="79"/>
        <v>9.</v>
      </c>
      <c r="AK1614" s="251" t="str">
        <f t="shared" si="79"/>
        <v>1.</v>
      </c>
      <c r="AL1614" s="251" t="str">
        <f t="shared" si="78"/>
        <v>3.</v>
      </c>
      <c r="AM1614" s="251" t="str">
        <f t="shared" si="80"/>
        <v>2.1.1.9.1.3.</v>
      </c>
    </row>
    <row r="1615" spans="1:39">
      <c r="A1615" s="251">
        <v>2022</v>
      </c>
      <c r="B1615" s="251" t="s">
        <v>533</v>
      </c>
      <c r="C1615" s="251" t="s">
        <v>534</v>
      </c>
      <c r="D1615" s="251" t="s">
        <v>535</v>
      </c>
      <c r="E1615" s="251" t="s">
        <v>536</v>
      </c>
      <c r="F1615" s="251" t="s">
        <v>492</v>
      </c>
      <c r="G1615" s="251" t="s">
        <v>797</v>
      </c>
      <c r="H1615" s="251" t="s">
        <v>538</v>
      </c>
      <c r="I1615" s="251" t="s">
        <v>798</v>
      </c>
      <c r="J1615" s="251" t="s">
        <v>540</v>
      </c>
      <c r="K1615" s="251" t="s">
        <v>807</v>
      </c>
      <c r="L1615" s="251" t="s">
        <v>542</v>
      </c>
      <c r="M1615" s="251" t="s">
        <v>808</v>
      </c>
      <c r="N1615" s="251" t="s">
        <v>809</v>
      </c>
      <c r="O1615" s="251" t="s">
        <v>733</v>
      </c>
      <c r="P1615" s="251" t="s">
        <v>818</v>
      </c>
      <c r="Q1615" s="251" t="s">
        <v>803</v>
      </c>
      <c r="R1615" s="251">
        <v>30</v>
      </c>
      <c r="S1615" s="251" t="s">
        <v>548</v>
      </c>
      <c r="T1615" s="251" t="s">
        <v>549</v>
      </c>
      <c r="U1615" s="251" t="s">
        <v>630</v>
      </c>
      <c r="V1615" s="251" t="s">
        <v>581</v>
      </c>
      <c r="W1615" s="251" t="s">
        <v>582</v>
      </c>
      <c r="X1615" s="251" t="s">
        <v>551</v>
      </c>
      <c r="Y1615" s="251" t="s">
        <v>552</v>
      </c>
      <c r="Z1615" s="251" t="s">
        <v>553</v>
      </c>
      <c r="AA1615" s="251" t="s">
        <v>554</v>
      </c>
      <c r="AB1615" s="251" t="s">
        <v>557</v>
      </c>
      <c r="AC1615" s="251" t="s">
        <v>583</v>
      </c>
      <c r="AD1615" s="251" t="s">
        <v>584</v>
      </c>
      <c r="AE1615" s="255">
        <v>87817</v>
      </c>
      <c r="AF1615" s="251" t="str">
        <f t="shared" si="79"/>
        <v>5.</v>
      </c>
      <c r="AG1615" s="251" t="str">
        <f t="shared" si="79"/>
        <v>2.</v>
      </c>
      <c r="AH1615" s="251" t="str">
        <f t="shared" si="79"/>
        <v>1.</v>
      </c>
      <c r="AI1615" s="251" t="str">
        <f t="shared" si="79"/>
        <v>1.</v>
      </c>
      <c r="AJ1615" s="251" t="str">
        <f t="shared" si="79"/>
        <v>9.</v>
      </c>
      <c r="AK1615" s="251" t="str">
        <f t="shared" si="79"/>
        <v>2.</v>
      </c>
      <c r="AL1615" s="251" t="str">
        <f t="shared" si="78"/>
        <v>1.</v>
      </c>
      <c r="AM1615" s="251" t="str">
        <f t="shared" si="80"/>
        <v>2.1.1.9.2.1.</v>
      </c>
    </row>
    <row r="1616" spans="1:39">
      <c r="A1616" s="251">
        <v>2022</v>
      </c>
      <c r="B1616" s="251" t="s">
        <v>533</v>
      </c>
      <c r="C1616" s="251" t="s">
        <v>534</v>
      </c>
      <c r="D1616" s="251" t="s">
        <v>535</v>
      </c>
      <c r="E1616" s="251" t="s">
        <v>536</v>
      </c>
      <c r="F1616" s="251" t="s">
        <v>492</v>
      </c>
      <c r="G1616" s="251" t="s">
        <v>797</v>
      </c>
      <c r="H1616" s="251" t="s">
        <v>538</v>
      </c>
      <c r="I1616" s="251" t="s">
        <v>798</v>
      </c>
      <c r="J1616" s="251" t="s">
        <v>540</v>
      </c>
      <c r="K1616" s="251" t="s">
        <v>807</v>
      </c>
      <c r="L1616" s="251" t="s">
        <v>542</v>
      </c>
      <c r="M1616" s="251" t="s">
        <v>808</v>
      </c>
      <c r="N1616" s="251" t="s">
        <v>809</v>
      </c>
      <c r="O1616" s="251" t="s">
        <v>733</v>
      </c>
      <c r="P1616" s="251" t="s">
        <v>818</v>
      </c>
      <c r="Q1616" s="251" t="s">
        <v>803</v>
      </c>
      <c r="R1616" s="251">
        <v>30</v>
      </c>
      <c r="S1616" s="251" t="s">
        <v>548</v>
      </c>
      <c r="T1616" s="251" t="s">
        <v>549</v>
      </c>
      <c r="U1616" s="251" t="s">
        <v>630</v>
      </c>
      <c r="V1616" s="251" t="s">
        <v>581</v>
      </c>
      <c r="W1616" s="251" t="s">
        <v>582</v>
      </c>
      <c r="X1616" s="251" t="s">
        <v>551</v>
      </c>
      <c r="Y1616" s="251" t="s">
        <v>552</v>
      </c>
      <c r="Z1616" s="251" t="s">
        <v>553</v>
      </c>
      <c r="AA1616" s="251" t="s">
        <v>554</v>
      </c>
      <c r="AB1616" s="251" t="s">
        <v>557</v>
      </c>
      <c r="AC1616" s="251" t="s">
        <v>585</v>
      </c>
      <c r="AD1616" s="251" t="s">
        <v>586</v>
      </c>
      <c r="AE1616" s="255">
        <v>13549</v>
      </c>
      <c r="AF1616" s="251" t="str">
        <f t="shared" si="79"/>
        <v>5.</v>
      </c>
      <c r="AG1616" s="251" t="str">
        <f t="shared" si="79"/>
        <v>2.</v>
      </c>
      <c r="AH1616" s="251" t="str">
        <f t="shared" si="79"/>
        <v>1.</v>
      </c>
      <c r="AI1616" s="251" t="str">
        <f t="shared" si="79"/>
        <v>1.</v>
      </c>
      <c r="AJ1616" s="251" t="str">
        <f t="shared" si="79"/>
        <v>9.</v>
      </c>
      <c r="AK1616" s="251" t="str">
        <f t="shared" si="79"/>
        <v>3.</v>
      </c>
      <c r="AL1616" s="251" t="str">
        <f t="shared" si="78"/>
        <v>99</v>
      </c>
      <c r="AM1616" s="251" t="str">
        <f t="shared" si="80"/>
        <v>2.1.1.9.3.99</v>
      </c>
    </row>
    <row r="1617" spans="1:39">
      <c r="A1617" s="251">
        <v>2022</v>
      </c>
      <c r="B1617" s="251" t="s">
        <v>533</v>
      </c>
      <c r="C1617" s="251" t="s">
        <v>534</v>
      </c>
      <c r="D1617" s="251" t="s">
        <v>535</v>
      </c>
      <c r="E1617" s="251" t="s">
        <v>536</v>
      </c>
      <c r="F1617" s="251" t="s">
        <v>492</v>
      </c>
      <c r="G1617" s="251" t="s">
        <v>797</v>
      </c>
      <c r="H1617" s="251" t="s">
        <v>538</v>
      </c>
      <c r="I1617" s="251" t="s">
        <v>798</v>
      </c>
      <c r="J1617" s="251" t="s">
        <v>540</v>
      </c>
      <c r="K1617" s="251" t="s">
        <v>807</v>
      </c>
      <c r="L1617" s="251" t="s">
        <v>542</v>
      </c>
      <c r="M1617" s="251" t="s">
        <v>808</v>
      </c>
      <c r="N1617" s="251" t="s">
        <v>809</v>
      </c>
      <c r="O1617" s="251" t="s">
        <v>733</v>
      </c>
      <c r="P1617" s="251" t="s">
        <v>818</v>
      </c>
      <c r="Q1617" s="251" t="s">
        <v>803</v>
      </c>
      <c r="R1617" s="251">
        <v>30</v>
      </c>
      <c r="S1617" s="251" t="s">
        <v>548</v>
      </c>
      <c r="T1617" s="251" t="s">
        <v>549</v>
      </c>
      <c r="U1617" s="251" t="s">
        <v>630</v>
      </c>
      <c r="V1617" s="251" t="s">
        <v>581</v>
      </c>
      <c r="W1617" s="251" t="s">
        <v>582</v>
      </c>
      <c r="X1617" s="251" t="s">
        <v>551</v>
      </c>
      <c r="Y1617" s="251" t="s">
        <v>552</v>
      </c>
      <c r="Z1617" s="251" t="s">
        <v>553</v>
      </c>
      <c r="AA1617" s="251" t="s">
        <v>561</v>
      </c>
      <c r="AB1617" s="251" t="s">
        <v>562</v>
      </c>
      <c r="AC1617" s="251" t="s">
        <v>562</v>
      </c>
      <c r="AD1617" s="251" t="s">
        <v>563</v>
      </c>
      <c r="AE1617" s="255">
        <v>81294</v>
      </c>
      <c r="AF1617" s="251" t="str">
        <f t="shared" si="79"/>
        <v>5.</v>
      </c>
      <c r="AG1617" s="251" t="str">
        <f t="shared" si="79"/>
        <v>2.</v>
      </c>
      <c r="AH1617" s="251" t="str">
        <f t="shared" si="79"/>
        <v>1.</v>
      </c>
      <c r="AI1617" s="251" t="str">
        <f t="shared" ref="AI1617:AL1680" si="81">LEFT(AA1617,2)</f>
        <v>3.</v>
      </c>
      <c r="AJ1617" s="251" t="str">
        <f t="shared" si="81"/>
        <v>1.</v>
      </c>
      <c r="AK1617" s="251" t="str">
        <f t="shared" si="81"/>
        <v>1.</v>
      </c>
      <c r="AL1617" s="251" t="str">
        <f t="shared" si="78"/>
        <v>5.</v>
      </c>
      <c r="AM1617" s="251" t="str">
        <f t="shared" si="80"/>
        <v>2.1.3.1.1.5.</v>
      </c>
    </row>
    <row r="1618" spans="1:39">
      <c r="A1618" s="251">
        <v>2022</v>
      </c>
      <c r="B1618" s="251" t="s">
        <v>533</v>
      </c>
      <c r="C1618" s="251" t="s">
        <v>534</v>
      </c>
      <c r="D1618" s="251" t="s">
        <v>535</v>
      </c>
      <c r="E1618" s="251" t="s">
        <v>536</v>
      </c>
      <c r="F1618" s="251" t="s">
        <v>492</v>
      </c>
      <c r="G1618" s="251" t="s">
        <v>797</v>
      </c>
      <c r="H1618" s="251" t="s">
        <v>538</v>
      </c>
      <c r="I1618" s="251" t="s">
        <v>798</v>
      </c>
      <c r="J1618" s="251" t="s">
        <v>540</v>
      </c>
      <c r="K1618" s="251" t="s">
        <v>807</v>
      </c>
      <c r="L1618" s="251" t="s">
        <v>542</v>
      </c>
      <c r="M1618" s="251" t="s">
        <v>808</v>
      </c>
      <c r="N1618" s="251" t="s">
        <v>809</v>
      </c>
      <c r="O1618" s="251" t="s">
        <v>733</v>
      </c>
      <c r="P1618" s="251" t="s">
        <v>818</v>
      </c>
      <c r="Q1618" s="251" t="s">
        <v>803</v>
      </c>
      <c r="R1618" s="251">
        <v>30</v>
      </c>
      <c r="S1618" s="251" t="s">
        <v>548</v>
      </c>
      <c r="T1618" s="251" t="s">
        <v>549</v>
      </c>
      <c r="U1618" s="251" t="s">
        <v>630</v>
      </c>
      <c r="V1618" s="251" t="s">
        <v>581</v>
      </c>
      <c r="W1618" s="251" t="s">
        <v>582</v>
      </c>
      <c r="X1618" s="251" t="s">
        <v>551</v>
      </c>
      <c r="Y1618" s="251" t="s">
        <v>552</v>
      </c>
      <c r="Z1618" s="251" t="s">
        <v>564</v>
      </c>
      <c r="AA1618" s="251" t="s">
        <v>587</v>
      </c>
      <c r="AB1618" s="251" t="s">
        <v>588</v>
      </c>
      <c r="AC1618" s="251" t="s">
        <v>589</v>
      </c>
      <c r="AD1618" s="251" t="s">
        <v>590</v>
      </c>
      <c r="AE1618" s="255">
        <v>2797</v>
      </c>
      <c r="AF1618" s="251" t="str">
        <f t="shared" ref="AF1618:AL1681" si="82">LEFT(X1618,2)</f>
        <v>5.</v>
      </c>
      <c r="AG1618" s="251" t="str">
        <f t="shared" si="82"/>
        <v>2.</v>
      </c>
      <c r="AH1618" s="251" t="str">
        <f t="shared" si="82"/>
        <v>3.</v>
      </c>
      <c r="AI1618" s="251" t="str">
        <f t="shared" si="81"/>
        <v>1.</v>
      </c>
      <c r="AJ1618" s="251" t="str">
        <f t="shared" si="81"/>
        <v>3.</v>
      </c>
      <c r="AK1618" s="251" t="str">
        <f t="shared" si="81"/>
        <v>1.</v>
      </c>
      <c r="AL1618" s="251" t="str">
        <f t="shared" si="78"/>
        <v>1.</v>
      </c>
      <c r="AM1618" s="251" t="str">
        <f t="shared" si="80"/>
        <v>2.3.1.3.1.1.</v>
      </c>
    </row>
    <row r="1619" spans="1:39">
      <c r="A1619" s="251">
        <v>2022</v>
      </c>
      <c r="B1619" s="251" t="s">
        <v>533</v>
      </c>
      <c r="C1619" s="251" t="s">
        <v>534</v>
      </c>
      <c r="D1619" s="251" t="s">
        <v>535</v>
      </c>
      <c r="E1619" s="251" t="s">
        <v>536</v>
      </c>
      <c r="F1619" s="251" t="s">
        <v>492</v>
      </c>
      <c r="G1619" s="251" t="s">
        <v>797</v>
      </c>
      <c r="H1619" s="251" t="s">
        <v>538</v>
      </c>
      <c r="I1619" s="251" t="s">
        <v>798</v>
      </c>
      <c r="J1619" s="251" t="s">
        <v>540</v>
      </c>
      <c r="K1619" s="251" t="s">
        <v>807</v>
      </c>
      <c r="L1619" s="251" t="s">
        <v>542</v>
      </c>
      <c r="M1619" s="251" t="s">
        <v>808</v>
      </c>
      <c r="N1619" s="251" t="s">
        <v>809</v>
      </c>
      <c r="O1619" s="251" t="s">
        <v>733</v>
      </c>
      <c r="P1619" s="251" t="s">
        <v>818</v>
      </c>
      <c r="Q1619" s="251" t="s">
        <v>803</v>
      </c>
      <c r="R1619" s="251">
        <v>30</v>
      </c>
      <c r="S1619" s="251" t="s">
        <v>548</v>
      </c>
      <c r="T1619" s="251" t="s">
        <v>549</v>
      </c>
      <c r="U1619" s="251" t="s">
        <v>630</v>
      </c>
      <c r="V1619" s="251" t="s">
        <v>581</v>
      </c>
      <c r="W1619" s="251" t="s">
        <v>582</v>
      </c>
      <c r="X1619" s="251" t="s">
        <v>551</v>
      </c>
      <c r="Y1619" s="251" t="s">
        <v>552</v>
      </c>
      <c r="Z1619" s="251" t="s">
        <v>564</v>
      </c>
      <c r="AA1619" s="251" t="s">
        <v>565</v>
      </c>
      <c r="AB1619" s="251" t="s">
        <v>594</v>
      </c>
      <c r="AC1619" s="251" t="s">
        <v>595</v>
      </c>
      <c r="AD1619" s="251" t="s">
        <v>596</v>
      </c>
      <c r="AE1619" s="255">
        <v>200</v>
      </c>
      <c r="AF1619" s="251" t="str">
        <f t="shared" si="82"/>
        <v>5.</v>
      </c>
      <c r="AG1619" s="251" t="str">
        <f t="shared" si="82"/>
        <v>2.</v>
      </c>
      <c r="AH1619" s="251" t="str">
        <f t="shared" si="82"/>
        <v>3.</v>
      </c>
      <c r="AI1619" s="251" t="str">
        <f t="shared" si="81"/>
        <v>2.</v>
      </c>
      <c r="AJ1619" s="251" t="str">
        <f t="shared" si="81"/>
        <v>1.</v>
      </c>
      <c r="AK1619" s="251" t="str">
        <f t="shared" si="81"/>
        <v>2.</v>
      </c>
      <c r="AL1619" s="251" t="str">
        <f t="shared" si="78"/>
        <v>99</v>
      </c>
      <c r="AM1619" s="251" t="str">
        <f t="shared" si="80"/>
        <v>2.3.2.1.2.99</v>
      </c>
    </row>
    <row r="1620" spans="1:39">
      <c r="A1620" s="251">
        <v>2022</v>
      </c>
      <c r="B1620" s="251" t="s">
        <v>533</v>
      </c>
      <c r="C1620" s="251" t="s">
        <v>534</v>
      </c>
      <c r="D1620" s="251" t="s">
        <v>535</v>
      </c>
      <c r="E1620" s="251" t="s">
        <v>536</v>
      </c>
      <c r="F1620" s="251" t="s">
        <v>492</v>
      </c>
      <c r="G1620" s="251" t="s">
        <v>797</v>
      </c>
      <c r="H1620" s="251" t="s">
        <v>538</v>
      </c>
      <c r="I1620" s="251" t="s">
        <v>798</v>
      </c>
      <c r="J1620" s="251" t="s">
        <v>540</v>
      </c>
      <c r="K1620" s="251" t="s">
        <v>807</v>
      </c>
      <c r="L1620" s="251" t="s">
        <v>542</v>
      </c>
      <c r="M1620" s="251" t="s">
        <v>808</v>
      </c>
      <c r="N1620" s="251" t="s">
        <v>809</v>
      </c>
      <c r="O1620" s="251" t="s">
        <v>733</v>
      </c>
      <c r="P1620" s="251" t="s">
        <v>818</v>
      </c>
      <c r="Q1620" s="251" t="s">
        <v>803</v>
      </c>
      <c r="R1620" s="251">
        <v>30</v>
      </c>
      <c r="S1620" s="251" t="s">
        <v>548</v>
      </c>
      <c r="T1620" s="251" t="s">
        <v>549</v>
      </c>
      <c r="U1620" s="251" t="s">
        <v>630</v>
      </c>
      <c r="V1620" s="251" t="s">
        <v>581</v>
      </c>
      <c r="W1620" s="251" t="s">
        <v>582</v>
      </c>
      <c r="X1620" s="251" t="s">
        <v>551</v>
      </c>
      <c r="Y1620" s="251" t="s">
        <v>552</v>
      </c>
      <c r="Z1620" s="251" t="s">
        <v>564</v>
      </c>
      <c r="AA1620" s="251" t="s">
        <v>565</v>
      </c>
      <c r="AB1620" s="251" t="s">
        <v>566</v>
      </c>
      <c r="AC1620" s="251" t="s">
        <v>597</v>
      </c>
      <c r="AD1620" s="251" t="s">
        <v>598</v>
      </c>
      <c r="AE1620" s="255">
        <v>48555</v>
      </c>
      <c r="AF1620" s="251" t="str">
        <f t="shared" si="82"/>
        <v>5.</v>
      </c>
      <c r="AG1620" s="251" t="str">
        <f t="shared" si="82"/>
        <v>2.</v>
      </c>
      <c r="AH1620" s="251" t="str">
        <f t="shared" si="82"/>
        <v>3.</v>
      </c>
      <c r="AI1620" s="251" t="str">
        <f t="shared" si="81"/>
        <v>2.</v>
      </c>
      <c r="AJ1620" s="251" t="str">
        <f t="shared" si="81"/>
        <v>2.</v>
      </c>
      <c r="AK1620" s="251" t="str">
        <f t="shared" si="81"/>
        <v>1.</v>
      </c>
      <c r="AL1620" s="251" t="str">
        <f t="shared" si="78"/>
        <v>1.</v>
      </c>
      <c r="AM1620" s="251" t="str">
        <f t="shared" si="80"/>
        <v>2.3.2.2.1.1.</v>
      </c>
    </row>
    <row r="1621" spans="1:39">
      <c r="A1621" s="251">
        <v>2022</v>
      </c>
      <c r="B1621" s="251" t="s">
        <v>533</v>
      </c>
      <c r="C1621" s="251" t="s">
        <v>534</v>
      </c>
      <c r="D1621" s="251" t="s">
        <v>535</v>
      </c>
      <c r="E1621" s="251" t="s">
        <v>536</v>
      </c>
      <c r="F1621" s="251" t="s">
        <v>492</v>
      </c>
      <c r="G1621" s="251" t="s">
        <v>797</v>
      </c>
      <c r="H1621" s="251" t="s">
        <v>538</v>
      </c>
      <c r="I1621" s="251" t="s">
        <v>798</v>
      </c>
      <c r="J1621" s="251" t="s">
        <v>540</v>
      </c>
      <c r="K1621" s="251" t="s">
        <v>807</v>
      </c>
      <c r="L1621" s="251" t="s">
        <v>542</v>
      </c>
      <c r="M1621" s="251" t="s">
        <v>808</v>
      </c>
      <c r="N1621" s="251" t="s">
        <v>809</v>
      </c>
      <c r="O1621" s="251" t="s">
        <v>733</v>
      </c>
      <c r="P1621" s="251" t="s">
        <v>818</v>
      </c>
      <c r="Q1621" s="251" t="s">
        <v>803</v>
      </c>
      <c r="R1621" s="251">
        <v>30</v>
      </c>
      <c r="S1621" s="251" t="s">
        <v>548</v>
      </c>
      <c r="T1621" s="251" t="s">
        <v>549</v>
      </c>
      <c r="U1621" s="251" t="s">
        <v>630</v>
      </c>
      <c r="V1621" s="251" t="s">
        <v>581</v>
      </c>
      <c r="W1621" s="251" t="s">
        <v>582</v>
      </c>
      <c r="X1621" s="251" t="s">
        <v>551</v>
      </c>
      <c r="Y1621" s="251" t="s">
        <v>552</v>
      </c>
      <c r="Z1621" s="251" t="s">
        <v>564</v>
      </c>
      <c r="AA1621" s="251" t="s">
        <v>565</v>
      </c>
      <c r="AB1621" s="251" t="s">
        <v>566</v>
      </c>
      <c r="AC1621" s="251" t="s">
        <v>597</v>
      </c>
      <c r="AD1621" s="251" t="s">
        <v>599</v>
      </c>
      <c r="AE1621" s="255">
        <v>5135</v>
      </c>
      <c r="AF1621" s="251" t="str">
        <f t="shared" si="82"/>
        <v>5.</v>
      </c>
      <c r="AG1621" s="251" t="str">
        <f t="shared" si="82"/>
        <v>2.</v>
      </c>
      <c r="AH1621" s="251" t="str">
        <f t="shared" si="82"/>
        <v>3.</v>
      </c>
      <c r="AI1621" s="251" t="str">
        <f t="shared" si="81"/>
        <v>2.</v>
      </c>
      <c r="AJ1621" s="251" t="str">
        <f t="shared" si="81"/>
        <v>2.</v>
      </c>
      <c r="AK1621" s="251" t="str">
        <f t="shared" si="81"/>
        <v>1.</v>
      </c>
      <c r="AL1621" s="251" t="str">
        <f t="shared" si="78"/>
        <v>2.</v>
      </c>
      <c r="AM1621" s="251" t="str">
        <f t="shared" si="80"/>
        <v>2.3.2.2.1.2.</v>
      </c>
    </row>
    <row r="1622" spans="1:39">
      <c r="A1622" s="251">
        <v>2022</v>
      </c>
      <c r="B1622" s="251" t="s">
        <v>533</v>
      </c>
      <c r="C1622" s="251" t="s">
        <v>534</v>
      </c>
      <c r="D1622" s="251" t="s">
        <v>535</v>
      </c>
      <c r="E1622" s="251" t="s">
        <v>536</v>
      </c>
      <c r="F1622" s="251" t="s">
        <v>492</v>
      </c>
      <c r="G1622" s="251" t="s">
        <v>797</v>
      </c>
      <c r="H1622" s="251" t="s">
        <v>538</v>
      </c>
      <c r="I1622" s="251" t="s">
        <v>798</v>
      </c>
      <c r="J1622" s="251" t="s">
        <v>540</v>
      </c>
      <c r="K1622" s="251" t="s">
        <v>807</v>
      </c>
      <c r="L1622" s="251" t="s">
        <v>542</v>
      </c>
      <c r="M1622" s="251" t="s">
        <v>808</v>
      </c>
      <c r="N1622" s="251" t="s">
        <v>809</v>
      </c>
      <c r="O1622" s="251" t="s">
        <v>733</v>
      </c>
      <c r="P1622" s="251" t="s">
        <v>818</v>
      </c>
      <c r="Q1622" s="251" t="s">
        <v>803</v>
      </c>
      <c r="R1622" s="251">
        <v>30</v>
      </c>
      <c r="S1622" s="251" t="s">
        <v>548</v>
      </c>
      <c r="T1622" s="251" t="s">
        <v>549</v>
      </c>
      <c r="U1622" s="251" t="s">
        <v>630</v>
      </c>
      <c r="V1622" s="251" t="s">
        <v>581</v>
      </c>
      <c r="W1622" s="251" t="s">
        <v>582</v>
      </c>
      <c r="X1622" s="251" t="s">
        <v>551</v>
      </c>
      <c r="Y1622" s="251" t="s">
        <v>552</v>
      </c>
      <c r="Z1622" s="251" t="s">
        <v>564</v>
      </c>
      <c r="AA1622" s="251" t="s">
        <v>565</v>
      </c>
      <c r="AB1622" s="251" t="s">
        <v>566</v>
      </c>
      <c r="AC1622" s="251" t="s">
        <v>600</v>
      </c>
      <c r="AD1622" s="251" t="s">
        <v>601</v>
      </c>
      <c r="AE1622" s="255">
        <v>13951</v>
      </c>
      <c r="AF1622" s="251" t="str">
        <f t="shared" si="82"/>
        <v>5.</v>
      </c>
      <c r="AG1622" s="251" t="str">
        <f t="shared" si="82"/>
        <v>2.</v>
      </c>
      <c r="AH1622" s="251" t="str">
        <f t="shared" si="82"/>
        <v>3.</v>
      </c>
      <c r="AI1622" s="251" t="str">
        <f t="shared" si="81"/>
        <v>2.</v>
      </c>
      <c r="AJ1622" s="251" t="str">
        <f t="shared" si="81"/>
        <v>2.</v>
      </c>
      <c r="AK1622" s="251" t="str">
        <f t="shared" si="81"/>
        <v>2.</v>
      </c>
      <c r="AL1622" s="251" t="str">
        <f t="shared" si="78"/>
        <v>1.</v>
      </c>
      <c r="AM1622" s="251" t="str">
        <f t="shared" si="80"/>
        <v>2.3.2.2.2.1.</v>
      </c>
    </row>
    <row r="1623" spans="1:39">
      <c r="A1623" s="251">
        <v>2022</v>
      </c>
      <c r="B1623" s="251" t="s">
        <v>533</v>
      </c>
      <c r="C1623" s="251" t="s">
        <v>534</v>
      </c>
      <c r="D1623" s="251" t="s">
        <v>535</v>
      </c>
      <c r="E1623" s="251" t="s">
        <v>536</v>
      </c>
      <c r="F1623" s="251" t="s">
        <v>492</v>
      </c>
      <c r="G1623" s="251" t="s">
        <v>797</v>
      </c>
      <c r="H1623" s="251" t="s">
        <v>538</v>
      </c>
      <c r="I1623" s="251" t="s">
        <v>798</v>
      </c>
      <c r="J1623" s="251" t="s">
        <v>540</v>
      </c>
      <c r="K1623" s="251" t="s">
        <v>807</v>
      </c>
      <c r="L1623" s="251" t="s">
        <v>542</v>
      </c>
      <c r="M1623" s="251" t="s">
        <v>808</v>
      </c>
      <c r="N1623" s="251" t="s">
        <v>809</v>
      </c>
      <c r="O1623" s="251" t="s">
        <v>733</v>
      </c>
      <c r="P1623" s="251" t="s">
        <v>818</v>
      </c>
      <c r="Q1623" s="251" t="s">
        <v>803</v>
      </c>
      <c r="R1623" s="251">
        <v>30</v>
      </c>
      <c r="S1623" s="251" t="s">
        <v>548</v>
      </c>
      <c r="T1623" s="251" t="s">
        <v>549</v>
      </c>
      <c r="U1623" s="251" t="s">
        <v>630</v>
      </c>
      <c r="V1623" s="251" t="s">
        <v>581</v>
      </c>
      <c r="W1623" s="251" t="s">
        <v>582</v>
      </c>
      <c r="X1623" s="251" t="s">
        <v>551</v>
      </c>
      <c r="Y1623" s="251" t="s">
        <v>552</v>
      </c>
      <c r="Z1623" s="251" t="s">
        <v>564</v>
      </c>
      <c r="AA1623" s="251" t="s">
        <v>565</v>
      </c>
      <c r="AB1623" s="251" t="s">
        <v>566</v>
      </c>
      <c r="AC1623" s="251" t="s">
        <v>600</v>
      </c>
      <c r="AD1623" s="251" t="s">
        <v>602</v>
      </c>
      <c r="AE1623" s="255">
        <v>4587</v>
      </c>
      <c r="AF1623" s="251" t="str">
        <f t="shared" si="82"/>
        <v>5.</v>
      </c>
      <c r="AG1623" s="251" t="str">
        <f t="shared" si="82"/>
        <v>2.</v>
      </c>
      <c r="AH1623" s="251" t="str">
        <f t="shared" si="82"/>
        <v>3.</v>
      </c>
      <c r="AI1623" s="251" t="str">
        <f t="shared" si="81"/>
        <v>2.</v>
      </c>
      <c r="AJ1623" s="251" t="str">
        <f t="shared" si="81"/>
        <v>2.</v>
      </c>
      <c r="AK1623" s="251" t="str">
        <f t="shared" si="81"/>
        <v>2.</v>
      </c>
      <c r="AL1623" s="251" t="str">
        <f t="shared" si="78"/>
        <v>2.</v>
      </c>
      <c r="AM1623" s="251" t="str">
        <f t="shared" si="80"/>
        <v>2.3.2.2.2.2.</v>
      </c>
    </row>
    <row r="1624" spans="1:39">
      <c r="A1624" s="251">
        <v>2022</v>
      </c>
      <c r="B1624" s="251" t="s">
        <v>533</v>
      </c>
      <c r="C1624" s="251" t="s">
        <v>534</v>
      </c>
      <c r="D1624" s="251" t="s">
        <v>535</v>
      </c>
      <c r="E1624" s="251" t="s">
        <v>536</v>
      </c>
      <c r="F1624" s="251" t="s">
        <v>492</v>
      </c>
      <c r="G1624" s="251" t="s">
        <v>797</v>
      </c>
      <c r="H1624" s="251" t="s">
        <v>538</v>
      </c>
      <c r="I1624" s="251" t="s">
        <v>798</v>
      </c>
      <c r="J1624" s="251" t="s">
        <v>540</v>
      </c>
      <c r="K1624" s="251" t="s">
        <v>807</v>
      </c>
      <c r="L1624" s="251" t="s">
        <v>542</v>
      </c>
      <c r="M1624" s="251" t="s">
        <v>808</v>
      </c>
      <c r="N1624" s="251" t="s">
        <v>809</v>
      </c>
      <c r="O1624" s="251" t="s">
        <v>733</v>
      </c>
      <c r="P1624" s="251" t="s">
        <v>818</v>
      </c>
      <c r="Q1624" s="251" t="s">
        <v>803</v>
      </c>
      <c r="R1624" s="251">
        <v>30</v>
      </c>
      <c r="S1624" s="251" t="s">
        <v>548</v>
      </c>
      <c r="T1624" s="251" t="s">
        <v>549</v>
      </c>
      <c r="U1624" s="251" t="s">
        <v>630</v>
      </c>
      <c r="V1624" s="251" t="s">
        <v>581</v>
      </c>
      <c r="W1624" s="251" t="s">
        <v>582</v>
      </c>
      <c r="X1624" s="251" t="s">
        <v>551</v>
      </c>
      <c r="Y1624" s="251" t="s">
        <v>552</v>
      </c>
      <c r="Z1624" s="251" t="s">
        <v>564</v>
      </c>
      <c r="AA1624" s="251" t="s">
        <v>565</v>
      </c>
      <c r="AB1624" s="251" t="s">
        <v>566</v>
      </c>
      <c r="AC1624" s="251" t="s">
        <v>567</v>
      </c>
      <c r="AD1624" s="251" t="s">
        <v>635</v>
      </c>
      <c r="AE1624" s="255">
        <v>1854</v>
      </c>
      <c r="AF1624" s="251" t="str">
        <f t="shared" si="82"/>
        <v>5.</v>
      </c>
      <c r="AG1624" s="251" t="str">
        <f t="shared" si="82"/>
        <v>2.</v>
      </c>
      <c r="AH1624" s="251" t="str">
        <f t="shared" si="82"/>
        <v>3.</v>
      </c>
      <c r="AI1624" s="251" t="str">
        <f t="shared" si="81"/>
        <v>2.</v>
      </c>
      <c r="AJ1624" s="251" t="str">
        <f t="shared" si="81"/>
        <v>2.</v>
      </c>
      <c r="AK1624" s="251" t="str">
        <f t="shared" si="81"/>
        <v>3.</v>
      </c>
      <c r="AL1624" s="251" t="str">
        <f t="shared" si="78"/>
        <v>99</v>
      </c>
      <c r="AM1624" s="251" t="str">
        <f t="shared" si="80"/>
        <v>2.3.2.2.3.99</v>
      </c>
    </row>
    <row r="1625" spans="1:39">
      <c r="A1625" s="251">
        <v>2022</v>
      </c>
      <c r="B1625" s="251" t="s">
        <v>533</v>
      </c>
      <c r="C1625" s="251" t="s">
        <v>534</v>
      </c>
      <c r="D1625" s="251" t="s">
        <v>535</v>
      </c>
      <c r="E1625" s="251" t="s">
        <v>536</v>
      </c>
      <c r="F1625" s="251" t="s">
        <v>492</v>
      </c>
      <c r="G1625" s="251" t="s">
        <v>797</v>
      </c>
      <c r="H1625" s="251" t="s">
        <v>538</v>
      </c>
      <c r="I1625" s="251" t="s">
        <v>798</v>
      </c>
      <c r="J1625" s="251" t="s">
        <v>540</v>
      </c>
      <c r="K1625" s="251" t="s">
        <v>807</v>
      </c>
      <c r="L1625" s="251" t="s">
        <v>542</v>
      </c>
      <c r="M1625" s="251" t="s">
        <v>808</v>
      </c>
      <c r="N1625" s="251" t="s">
        <v>809</v>
      </c>
      <c r="O1625" s="251" t="s">
        <v>733</v>
      </c>
      <c r="P1625" s="251" t="s">
        <v>818</v>
      </c>
      <c r="Q1625" s="251" t="s">
        <v>803</v>
      </c>
      <c r="R1625" s="251">
        <v>30</v>
      </c>
      <c r="S1625" s="251" t="s">
        <v>548</v>
      </c>
      <c r="T1625" s="251" t="s">
        <v>549</v>
      </c>
      <c r="U1625" s="251" t="s">
        <v>630</v>
      </c>
      <c r="V1625" s="251" t="s">
        <v>581</v>
      </c>
      <c r="W1625" s="251" t="s">
        <v>582</v>
      </c>
      <c r="X1625" s="251" t="s">
        <v>551</v>
      </c>
      <c r="Y1625" s="251" t="s">
        <v>552</v>
      </c>
      <c r="Z1625" s="251" t="s">
        <v>564</v>
      </c>
      <c r="AA1625" s="251" t="s">
        <v>565</v>
      </c>
      <c r="AB1625" s="251" t="s">
        <v>569</v>
      </c>
      <c r="AC1625" s="251" t="s">
        <v>570</v>
      </c>
      <c r="AD1625" s="251" t="s">
        <v>603</v>
      </c>
      <c r="AE1625" s="255">
        <v>111034</v>
      </c>
      <c r="AF1625" s="251" t="str">
        <f t="shared" si="82"/>
        <v>5.</v>
      </c>
      <c r="AG1625" s="251" t="str">
        <f t="shared" si="82"/>
        <v>2.</v>
      </c>
      <c r="AH1625" s="251" t="str">
        <f t="shared" si="82"/>
        <v>3.</v>
      </c>
      <c r="AI1625" s="251" t="str">
        <f t="shared" si="81"/>
        <v>2.</v>
      </c>
      <c r="AJ1625" s="251" t="str">
        <f t="shared" si="81"/>
        <v>3.</v>
      </c>
      <c r="AK1625" s="251" t="str">
        <f t="shared" si="81"/>
        <v>1.</v>
      </c>
      <c r="AL1625" s="251" t="str">
        <f t="shared" si="78"/>
        <v>1.</v>
      </c>
      <c r="AM1625" s="251" t="str">
        <f t="shared" si="80"/>
        <v>2.3.2.3.1.1.</v>
      </c>
    </row>
    <row r="1626" spans="1:39">
      <c r="A1626" s="251">
        <v>2022</v>
      </c>
      <c r="B1626" s="251" t="s">
        <v>533</v>
      </c>
      <c r="C1626" s="251" t="s">
        <v>534</v>
      </c>
      <c r="D1626" s="251" t="s">
        <v>535</v>
      </c>
      <c r="E1626" s="251" t="s">
        <v>536</v>
      </c>
      <c r="F1626" s="251" t="s">
        <v>492</v>
      </c>
      <c r="G1626" s="251" t="s">
        <v>797</v>
      </c>
      <c r="H1626" s="251" t="s">
        <v>538</v>
      </c>
      <c r="I1626" s="251" t="s">
        <v>798</v>
      </c>
      <c r="J1626" s="251" t="s">
        <v>540</v>
      </c>
      <c r="K1626" s="251" t="s">
        <v>807</v>
      </c>
      <c r="L1626" s="251" t="s">
        <v>542</v>
      </c>
      <c r="M1626" s="251" t="s">
        <v>808</v>
      </c>
      <c r="N1626" s="251" t="s">
        <v>809</v>
      </c>
      <c r="O1626" s="251" t="s">
        <v>733</v>
      </c>
      <c r="P1626" s="251" t="s">
        <v>818</v>
      </c>
      <c r="Q1626" s="251" t="s">
        <v>803</v>
      </c>
      <c r="R1626" s="251">
        <v>30</v>
      </c>
      <c r="S1626" s="251" t="s">
        <v>548</v>
      </c>
      <c r="T1626" s="251" t="s">
        <v>549</v>
      </c>
      <c r="U1626" s="251" t="s">
        <v>630</v>
      </c>
      <c r="V1626" s="251" t="s">
        <v>581</v>
      </c>
      <c r="W1626" s="251" t="s">
        <v>582</v>
      </c>
      <c r="X1626" s="251" t="s">
        <v>551</v>
      </c>
      <c r="Y1626" s="251" t="s">
        <v>552</v>
      </c>
      <c r="Z1626" s="251" t="s">
        <v>564</v>
      </c>
      <c r="AA1626" s="251" t="s">
        <v>565</v>
      </c>
      <c r="AB1626" s="251" t="s">
        <v>569</v>
      </c>
      <c r="AC1626" s="251" t="s">
        <v>570</v>
      </c>
      <c r="AD1626" s="251" t="s">
        <v>571</v>
      </c>
      <c r="AE1626" s="255">
        <v>122541</v>
      </c>
      <c r="AF1626" s="251" t="str">
        <f t="shared" si="82"/>
        <v>5.</v>
      </c>
      <c r="AG1626" s="251" t="str">
        <f t="shared" si="82"/>
        <v>2.</v>
      </c>
      <c r="AH1626" s="251" t="str">
        <f t="shared" si="82"/>
        <v>3.</v>
      </c>
      <c r="AI1626" s="251" t="str">
        <f t="shared" si="81"/>
        <v>2.</v>
      </c>
      <c r="AJ1626" s="251" t="str">
        <f t="shared" si="81"/>
        <v>3.</v>
      </c>
      <c r="AK1626" s="251" t="str">
        <f t="shared" si="81"/>
        <v>1.</v>
      </c>
      <c r="AL1626" s="251" t="str">
        <f t="shared" si="78"/>
        <v>2.</v>
      </c>
      <c r="AM1626" s="251" t="str">
        <f t="shared" si="80"/>
        <v>2.3.2.3.1.2.</v>
      </c>
    </row>
    <row r="1627" spans="1:39">
      <c r="A1627" s="251">
        <v>2022</v>
      </c>
      <c r="B1627" s="251" t="s">
        <v>533</v>
      </c>
      <c r="C1627" s="251" t="s">
        <v>534</v>
      </c>
      <c r="D1627" s="251" t="s">
        <v>535</v>
      </c>
      <c r="E1627" s="251" t="s">
        <v>536</v>
      </c>
      <c r="F1627" s="251" t="s">
        <v>492</v>
      </c>
      <c r="G1627" s="251" t="s">
        <v>797</v>
      </c>
      <c r="H1627" s="251" t="s">
        <v>538</v>
      </c>
      <c r="I1627" s="251" t="s">
        <v>798</v>
      </c>
      <c r="J1627" s="251" t="s">
        <v>540</v>
      </c>
      <c r="K1627" s="251" t="s">
        <v>807</v>
      </c>
      <c r="L1627" s="251" t="s">
        <v>542</v>
      </c>
      <c r="M1627" s="251" t="s">
        <v>808</v>
      </c>
      <c r="N1627" s="251" t="s">
        <v>809</v>
      </c>
      <c r="O1627" s="251" t="s">
        <v>733</v>
      </c>
      <c r="P1627" s="251" t="s">
        <v>818</v>
      </c>
      <c r="Q1627" s="251" t="s">
        <v>803</v>
      </c>
      <c r="R1627" s="251">
        <v>30</v>
      </c>
      <c r="S1627" s="251" t="s">
        <v>548</v>
      </c>
      <c r="T1627" s="251" t="s">
        <v>549</v>
      </c>
      <c r="U1627" s="251" t="s">
        <v>630</v>
      </c>
      <c r="V1627" s="251" t="s">
        <v>581</v>
      </c>
      <c r="W1627" s="251" t="s">
        <v>582</v>
      </c>
      <c r="X1627" s="251" t="s">
        <v>551</v>
      </c>
      <c r="Y1627" s="251" t="s">
        <v>552</v>
      </c>
      <c r="Z1627" s="251" t="s">
        <v>564</v>
      </c>
      <c r="AA1627" s="251" t="s">
        <v>565</v>
      </c>
      <c r="AB1627" s="251" t="s">
        <v>604</v>
      </c>
      <c r="AC1627" s="251" t="s">
        <v>607</v>
      </c>
      <c r="AD1627" s="251" t="s">
        <v>608</v>
      </c>
      <c r="AE1627" s="255">
        <v>32351</v>
      </c>
      <c r="AF1627" s="251" t="str">
        <f t="shared" si="82"/>
        <v>5.</v>
      </c>
      <c r="AG1627" s="251" t="str">
        <f t="shared" si="82"/>
        <v>2.</v>
      </c>
      <c r="AH1627" s="251" t="str">
        <f t="shared" si="82"/>
        <v>3.</v>
      </c>
      <c r="AI1627" s="251" t="str">
        <f t="shared" si="81"/>
        <v>2.</v>
      </c>
      <c r="AJ1627" s="251" t="str">
        <f t="shared" si="81"/>
        <v>4.</v>
      </c>
      <c r="AK1627" s="251" t="str">
        <f t="shared" si="81"/>
        <v>7.</v>
      </c>
      <c r="AL1627" s="251" t="str">
        <f t="shared" si="78"/>
        <v>1.</v>
      </c>
      <c r="AM1627" s="251" t="str">
        <f t="shared" si="80"/>
        <v>2.3.2.4.7.1.</v>
      </c>
    </row>
    <row r="1628" spans="1:39">
      <c r="A1628" s="251">
        <v>2022</v>
      </c>
      <c r="B1628" s="251" t="s">
        <v>533</v>
      </c>
      <c r="C1628" s="251" t="s">
        <v>534</v>
      </c>
      <c r="D1628" s="251" t="s">
        <v>535</v>
      </c>
      <c r="E1628" s="251" t="s">
        <v>536</v>
      </c>
      <c r="F1628" s="251" t="s">
        <v>492</v>
      </c>
      <c r="G1628" s="251" t="s">
        <v>797</v>
      </c>
      <c r="H1628" s="251" t="s">
        <v>538</v>
      </c>
      <c r="I1628" s="251" t="s">
        <v>798</v>
      </c>
      <c r="J1628" s="251" t="s">
        <v>540</v>
      </c>
      <c r="K1628" s="251" t="s">
        <v>807</v>
      </c>
      <c r="L1628" s="251" t="s">
        <v>542</v>
      </c>
      <c r="M1628" s="251" t="s">
        <v>808</v>
      </c>
      <c r="N1628" s="251" t="s">
        <v>809</v>
      </c>
      <c r="O1628" s="251" t="s">
        <v>733</v>
      </c>
      <c r="P1628" s="251" t="s">
        <v>818</v>
      </c>
      <c r="Q1628" s="251" t="s">
        <v>803</v>
      </c>
      <c r="R1628" s="251">
        <v>30</v>
      </c>
      <c r="S1628" s="251" t="s">
        <v>548</v>
      </c>
      <c r="T1628" s="251" t="s">
        <v>549</v>
      </c>
      <c r="U1628" s="251" t="s">
        <v>630</v>
      </c>
      <c r="V1628" s="251" t="s">
        <v>581</v>
      </c>
      <c r="W1628" s="251" t="s">
        <v>582</v>
      </c>
      <c r="X1628" s="251" t="s">
        <v>551</v>
      </c>
      <c r="Y1628" s="251" t="s">
        <v>552</v>
      </c>
      <c r="Z1628" s="251" t="s">
        <v>564</v>
      </c>
      <c r="AA1628" s="251" t="s">
        <v>565</v>
      </c>
      <c r="AB1628" s="251" t="s">
        <v>572</v>
      </c>
      <c r="AC1628" s="251" t="s">
        <v>573</v>
      </c>
      <c r="AD1628" s="251" t="s">
        <v>574</v>
      </c>
      <c r="AE1628" s="255">
        <v>114768</v>
      </c>
      <c r="AF1628" s="251" t="str">
        <f t="shared" si="82"/>
        <v>5.</v>
      </c>
      <c r="AG1628" s="251" t="str">
        <f t="shared" si="82"/>
        <v>2.</v>
      </c>
      <c r="AH1628" s="251" t="str">
        <f t="shared" si="82"/>
        <v>3.</v>
      </c>
      <c r="AI1628" s="251" t="str">
        <f t="shared" si="81"/>
        <v>2.</v>
      </c>
      <c r="AJ1628" s="251" t="str">
        <f t="shared" si="81"/>
        <v>5.</v>
      </c>
      <c r="AK1628" s="251" t="str">
        <f t="shared" si="81"/>
        <v>1.</v>
      </c>
      <c r="AL1628" s="251" t="str">
        <f t="shared" si="78"/>
        <v>1.</v>
      </c>
      <c r="AM1628" s="251" t="str">
        <f t="shared" si="80"/>
        <v>2.3.2.5.1.1.</v>
      </c>
    </row>
    <row r="1629" spans="1:39">
      <c r="A1629" s="251">
        <v>2022</v>
      </c>
      <c r="B1629" s="251" t="s">
        <v>533</v>
      </c>
      <c r="C1629" s="251" t="s">
        <v>534</v>
      </c>
      <c r="D1629" s="251" t="s">
        <v>535</v>
      </c>
      <c r="E1629" s="251" t="s">
        <v>536</v>
      </c>
      <c r="F1629" s="251" t="s">
        <v>492</v>
      </c>
      <c r="G1629" s="251" t="s">
        <v>797</v>
      </c>
      <c r="H1629" s="251" t="s">
        <v>538</v>
      </c>
      <c r="I1629" s="251" t="s">
        <v>798</v>
      </c>
      <c r="J1629" s="251" t="s">
        <v>540</v>
      </c>
      <c r="K1629" s="251" t="s">
        <v>807</v>
      </c>
      <c r="L1629" s="251" t="s">
        <v>542</v>
      </c>
      <c r="M1629" s="251" t="s">
        <v>808</v>
      </c>
      <c r="N1629" s="251" t="s">
        <v>809</v>
      </c>
      <c r="O1629" s="251" t="s">
        <v>733</v>
      </c>
      <c r="P1629" s="251" t="s">
        <v>818</v>
      </c>
      <c r="Q1629" s="251" t="s">
        <v>803</v>
      </c>
      <c r="R1629" s="251">
        <v>30</v>
      </c>
      <c r="S1629" s="251" t="s">
        <v>548</v>
      </c>
      <c r="T1629" s="251" t="s">
        <v>549</v>
      </c>
      <c r="U1629" s="251" t="s">
        <v>630</v>
      </c>
      <c r="V1629" s="251" t="s">
        <v>581</v>
      </c>
      <c r="W1629" s="251" t="s">
        <v>582</v>
      </c>
      <c r="X1629" s="251" t="s">
        <v>551</v>
      </c>
      <c r="Y1629" s="251" t="s">
        <v>552</v>
      </c>
      <c r="Z1629" s="251" t="s">
        <v>564</v>
      </c>
      <c r="AA1629" s="251" t="s">
        <v>565</v>
      </c>
      <c r="AB1629" s="251" t="s">
        <v>572</v>
      </c>
      <c r="AC1629" s="251" t="s">
        <v>573</v>
      </c>
      <c r="AD1629" s="251" t="s">
        <v>609</v>
      </c>
      <c r="AE1629" s="255">
        <v>48000</v>
      </c>
      <c r="AF1629" s="251" t="str">
        <f t="shared" si="82"/>
        <v>5.</v>
      </c>
      <c r="AG1629" s="251" t="str">
        <f t="shared" si="82"/>
        <v>2.</v>
      </c>
      <c r="AH1629" s="251" t="str">
        <f t="shared" si="82"/>
        <v>3.</v>
      </c>
      <c r="AI1629" s="251" t="str">
        <f t="shared" si="81"/>
        <v>2.</v>
      </c>
      <c r="AJ1629" s="251" t="str">
        <f t="shared" si="81"/>
        <v>5.</v>
      </c>
      <c r="AK1629" s="251" t="str">
        <f t="shared" si="81"/>
        <v>1.</v>
      </c>
      <c r="AL1629" s="251" t="str">
        <f t="shared" si="78"/>
        <v>2.</v>
      </c>
      <c r="AM1629" s="251" t="str">
        <f t="shared" si="80"/>
        <v>2.3.2.5.1.2.</v>
      </c>
    </row>
    <row r="1630" spans="1:39">
      <c r="A1630" s="251">
        <v>2022</v>
      </c>
      <c r="B1630" s="251" t="s">
        <v>533</v>
      </c>
      <c r="C1630" s="251" t="s">
        <v>534</v>
      </c>
      <c r="D1630" s="251" t="s">
        <v>535</v>
      </c>
      <c r="E1630" s="251" t="s">
        <v>536</v>
      </c>
      <c r="F1630" s="251" t="s">
        <v>492</v>
      </c>
      <c r="G1630" s="251" t="s">
        <v>797</v>
      </c>
      <c r="H1630" s="251" t="s">
        <v>538</v>
      </c>
      <c r="I1630" s="251" t="s">
        <v>798</v>
      </c>
      <c r="J1630" s="251" t="s">
        <v>540</v>
      </c>
      <c r="K1630" s="251" t="s">
        <v>807</v>
      </c>
      <c r="L1630" s="251" t="s">
        <v>542</v>
      </c>
      <c r="M1630" s="251" t="s">
        <v>808</v>
      </c>
      <c r="N1630" s="251" t="s">
        <v>809</v>
      </c>
      <c r="O1630" s="251" t="s">
        <v>733</v>
      </c>
      <c r="P1630" s="251" t="s">
        <v>818</v>
      </c>
      <c r="Q1630" s="251" t="s">
        <v>803</v>
      </c>
      <c r="R1630" s="251">
        <v>30</v>
      </c>
      <c r="S1630" s="251" t="s">
        <v>548</v>
      </c>
      <c r="T1630" s="251" t="s">
        <v>549</v>
      </c>
      <c r="U1630" s="251" t="s">
        <v>630</v>
      </c>
      <c r="V1630" s="251" t="s">
        <v>581</v>
      </c>
      <c r="W1630" s="251" t="s">
        <v>582</v>
      </c>
      <c r="X1630" s="251" t="s">
        <v>551</v>
      </c>
      <c r="Y1630" s="251" t="s">
        <v>552</v>
      </c>
      <c r="Z1630" s="251" t="s">
        <v>564</v>
      </c>
      <c r="AA1630" s="251" t="s">
        <v>565</v>
      </c>
      <c r="AB1630" s="251" t="s">
        <v>575</v>
      </c>
      <c r="AC1630" s="251" t="s">
        <v>576</v>
      </c>
      <c r="AD1630" s="251" t="s">
        <v>577</v>
      </c>
      <c r="AE1630" s="255">
        <v>105478</v>
      </c>
      <c r="AF1630" s="251" t="str">
        <f t="shared" si="82"/>
        <v>5.</v>
      </c>
      <c r="AG1630" s="251" t="str">
        <f t="shared" si="82"/>
        <v>2.</v>
      </c>
      <c r="AH1630" s="251" t="str">
        <f t="shared" si="82"/>
        <v>3.</v>
      </c>
      <c r="AI1630" s="251" t="str">
        <f t="shared" si="81"/>
        <v>2.</v>
      </c>
      <c r="AJ1630" s="251" t="str">
        <f t="shared" si="81"/>
        <v>6.</v>
      </c>
      <c r="AK1630" s="251" t="str">
        <f t="shared" si="81"/>
        <v>3.</v>
      </c>
      <c r="AL1630" s="251" t="str">
        <f t="shared" si="78"/>
        <v>4.</v>
      </c>
      <c r="AM1630" s="251" t="str">
        <f t="shared" si="80"/>
        <v>2.3.2.6.3.4.</v>
      </c>
    </row>
    <row r="1631" spans="1:39">
      <c r="A1631" s="251">
        <v>2022</v>
      </c>
      <c r="B1631" s="251" t="s">
        <v>533</v>
      </c>
      <c r="C1631" s="251" t="s">
        <v>534</v>
      </c>
      <c r="D1631" s="251" t="s">
        <v>535</v>
      </c>
      <c r="E1631" s="251" t="s">
        <v>536</v>
      </c>
      <c r="F1631" s="251" t="s">
        <v>492</v>
      </c>
      <c r="G1631" s="251" t="s">
        <v>797</v>
      </c>
      <c r="H1631" s="251" t="s">
        <v>538</v>
      </c>
      <c r="I1631" s="251" t="s">
        <v>798</v>
      </c>
      <c r="J1631" s="251" t="s">
        <v>540</v>
      </c>
      <c r="K1631" s="251" t="s">
        <v>807</v>
      </c>
      <c r="L1631" s="251" t="s">
        <v>542</v>
      </c>
      <c r="M1631" s="251" t="s">
        <v>808</v>
      </c>
      <c r="N1631" s="251" t="s">
        <v>809</v>
      </c>
      <c r="O1631" s="251" t="s">
        <v>733</v>
      </c>
      <c r="P1631" s="251" t="s">
        <v>818</v>
      </c>
      <c r="Q1631" s="251" t="s">
        <v>803</v>
      </c>
      <c r="R1631" s="251">
        <v>30</v>
      </c>
      <c r="S1631" s="251" t="s">
        <v>548</v>
      </c>
      <c r="T1631" s="251" t="s">
        <v>549</v>
      </c>
      <c r="U1631" s="251" t="s">
        <v>630</v>
      </c>
      <c r="V1631" s="251" t="s">
        <v>581</v>
      </c>
      <c r="W1631" s="251" t="s">
        <v>582</v>
      </c>
      <c r="X1631" s="251" t="s">
        <v>551</v>
      </c>
      <c r="Y1631" s="251" t="s">
        <v>552</v>
      </c>
      <c r="Z1631" s="251" t="s">
        <v>564</v>
      </c>
      <c r="AA1631" s="251" t="s">
        <v>565</v>
      </c>
      <c r="AB1631" s="251" t="s">
        <v>575</v>
      </c>
      <c r="AC1631" s="251" t="s">
        <v>576</v>
      </c>
      <c r="AD1631" s="251" t="s">
        <v>612</v>
      </c>
      <c r="AE1631" s="255">
        <v>21656</v>
      </c>
      <c r="AF1631" s="251" t="str">
        <f t="shared" si="82"/>
        <v>5.</v>
      </c>
      <c r="AG1631" s="251" t="str">
        <f t="shared" si="82"/>
        <v>2.</v>
      </c>
      <c r="AH1631" s="251" t="str">
        <f t="shared" si="82"/>
        <v>3.</v>
      </c>
      <c r="AI1631" s="251" t="str">
        <f t="shared" si="81"/>
        <v>2.</v>
      </c>
      <c r="AJ1631" s="251" t="str">
        <f t="shared" si="81"/>
        <v>6.</v>
      </c>
      <c r="AK1631" s="251" t="str">
        <f t="shared" si="81"/>
        <v>3.</v>
      </c>
      <c r="AL1631" s="251" t="str">
        <f t="shared" si="78"/>
        <v>99</v>
      </c>
      <c r="AM1631" s="251" t="str">
        <f t="shared" si="80"/>
        <v>2.3.2.6.3.99</v>
      </c>
    </row>
    <row r="1632" spans="1:39">
      <c r="A1632" s="251">
        <v>2022</v>
      </c>
      <c r="B1632" s="251" t="s">
        <v>533</v>
      </c>
      <c r="C1632" s="251" t="s">
        <v>534</v>
      </c>
      <c r="D1632" s="251" t="s">
        <v>535</v>
      </c>
      <c r="E1632" s="251" t="s">
        <v>536</v>
      </c>
      <c r="F1632" s="251" t="s">
        <v>492</v>
      </c>
      <c r="G1632" s="251" t="s">
        <v>797</v>
      </c>
      <c r="H1632" s="251" t="s">
        <v>538</v>
      </c>
      <c r="I1632" s="251" t="s">
        <v>798</v>
      </c>
      <c r="J1632" s="251" t="s">
        <v>540</v>
      </c>
      <c r="K1632" s="251" t="s">
        <v>807</v>
      </c>
      <c r="L1632" s="251" t="s">
        <v>542</v>
      </c>
      <c r="M1632" s="251" t="s">
        <v>808</v>
      </c>
      <c r="N1632" s="251" t="s">
        <v>809</v>
      </c>
      <c r="O1632" s="251" t="s">
        <v>733</v>
      </c>
      <c r="P1632" s="251" t="s">
        <v>818</v>
      </c>
      <c r="Q1632" s="251" t="s">
        <v>803</v>
      </c>
      <c r="R1632" s="251">
        <v>30</v>
      </c>
      <c r="S1632" s="251" t="s">
        <v>548</v>
      </c>
      <c r="T1632" s="251" t="s">
        <v>549</v>
      </c>
      <c r="U1632" s="251" t="s">
        <v>630</v>
      </c>
      <c r="V1632" s="251" t="s">
        <v>581</v>
      </c>
      <c r="W1632" s="251" t="s">
        <v>582</v>
      </c>
      <c r="X1632" s="251" t="s">
        <v>551</v>
      </c>
      <c r="Y1632" s="251" t="s">
        <v>552</v>
      </c>
      <c r="Z1632" s="251" t="s">
        <v>564</v>
      </c>
      <c r="AA1632" s="251" t="s">
        <v>565</v>
      </c>
      <c r="AB1632" s="251" t="s">
        <v>578</v>
      </c>
      <c r="AC1632" s="251" t="s">
        <v>579</v>
      </c>
      <c r="AD1632" s="251" t="s">
        <v>580</v>
      </c>
      <c r="AE1632" s="255">
        <v>81897</v>
      </c>
      <c r="AF1632" s="251" t="str">
        <f t="shared" si="82"/>
        <v>5.</v>
      </c>
      <c r="AG1632" s="251" t="str">
        <f t="shared" si="82"/>
        <v>2.</v>
      </c>
      <c r="AH1632" s="251" t="str">
        <f t="shared" si="82"/>
        <v>3.</v>
      </c>
      <c r="AI1632" s="251" t="str">
        <f t="shared" si="81"/>
        <v>2.</v>
      </c>
      <c r="AJ1632" s="251" t="str">
        <f t="shared" si="81"/>
        <v>7.</v>
      </c>
      <c r="AK1632" s="251" t="str">
        <f t="shared" si="81"/>
        <v>11</v>
      </c>
      <c r="AL1632" s="251" t="str">
        <f t="shared" si="78"/>
        <v>99</v>
      </c>
      <c r="AM1632" s="251" t="str">
        <f t="shared" si="80"/>
        <v>2.3.2.7.1199</v>
      </c>
    </row>
    <row r="1633" spans="1:39">
      <c r="A1633" s="251">
        <v>2022</v>
      </c>
      <c r="B1633" s="251" t="s">
        <v>533</v>
      </c>
      <c r="C1633" s="251" t="s">
        <v>534</v>
      </c>
      <c r="D1633" s="251" t="s">
        <v>535</v>
      </c>
      <c r="E1633" s="251" t="s">
        <v>536</v>
      </c>
      <c r="F1633" s="251" t="s">
        <v>492</v>
      </c>
      <c r="G1633" s="251" t="s">
        <v>797</v>
      </c>
      <c r="H1633" s="251" t="s">
        <v>538</v>
      </c>
      <c r="I1633" s="251" t="s">
        <v>798</v>
      </c>
      <c r="J1633" s="251" t="s">
        <v>540</v>
      </c>
      <c r="K1633" s="251" t="s">
        <v>807</v>
      </c>
      <c r="L1633" s="251" t="s">
        <v>542</v>
      </c>
      <c r="M1633" s="251" t="s">
        <v>808</v>
      </c>
      <c r="N1633" s="251" t="s">
        <v>809</v>
      </c>
      <c r="O1633" s="251" t="s">
        <v>733</v>
      </c>
      <c r="P1633" s="251" t="s">
        <v>818</v>
      </c>
      <c r="Q1633" s="251" t="s">
        <v>803</v>
      </c>
      <c r="R1633" s="251">
        <v>30</v>
      </c>
      <c r="S1633" s="251" t="s">
        <v>548</v>
      </c>
      <c r="T1633" s="251" t="s">
        <v>549</v>
      </c>
      <c r="U1633" s="251" t="s">
        <v>630</v>
      </c>
      <c r="V1633" s="251" t="s">
        <v>581</v>
      </c>
      <c r="W1633" s="251" t="s">
        <v>582</v>
      </c>
      <c r="X1633" s="251" t="s">
        <v>551</v>
      </c>
      <c r="Y1633" s="251" t="s">
        <v>552</v>
      </c>
      <c r="Z1633" s="251" t="s">
        <v>564</v>
      </c>
      <c r="AA1633" s="251" t="s">
        <v>565</v>
      </c>
      <c r="AB1633" s="251" t="s">
        <v>613</v>
      </c>
      <c r="AC1633" s="251" t="s">
        <v>614</v>
      </c>
      <c r="AD1633" s="251" t="s">
        <v>614</v>
      </c>
      <c r="AE1633" s="255">
        <v>445300</v>
      </c>
      <c r="AF1633" s="251" t="str">
        <f t="shared" si="82"/>
        <v>5.</v>
      </c>
      <c r="AG1633" s="251" t="str">
        <f t="shared" si="82"/>
        <v>2.</v>
      </c>
      <c r="AH1633" s="251" t="str">
        <f t="shared" si="82"/>
        <v>3.</v>
      </c>
      <c r="AI1633" s="251" t="str">
        <f t="shared" si="81"/>
        <v>2.</v>
      </c>
      <c r="AJ1633" s="251" t="str">
        <f t="shared" si="81"/>
        <v>8.</v>
      </c>
      <c r="AK1633" s="251" t="str">
        <f t="shared" si="81"/>
        <v>1.</v>
      </c>
      <c r="AL1633" s="251" t="str">
        <f t="shared" si="78"/>
        <v>1.</v>
      </c>
      <c r="AM1633" s="251" t="str">
        <f t="shared" si="80"/>
        <v>2.3.2.8.1.1.</v>
      </c>
    </row>
    <row r="1634" spans="1:39">
      <c r="A1634" s="251">
        <v>2022</v>
      </c>
      <c r="B1634" s="251" t="s">
        <v>533</v>
      </c>
      <c r="C1634" s="251" t="s">
        <v>534</v>
      </c>
      <c r="D1634" s="251" t="s">
        <v>535</v>
      </c>
      <c r="E1634" s="251" t="s">
        <v>536</v>
      </c>
      <c r="F1634" s="251" t="s">
        <v>492</v>
      </c>
      <c r="G1634" s="251" t="s">
        <v>797</v>
      </c>
      <c r="H1634" s="251" t="s">
        <v>538</v>
      </c>
      <c r="I1634" s="251" t="s">
        <v>798</v>
      </c>
      <c r="J1634" s="251" t="s">
        <v>540</v>
      </c>
      <c r="K1634" s="251" t="s">
        <v>807</v>
      </c>
      <c r="L1634" s="251" t="s">
        <v>542</v>
      </c>
      <c r="M1634" s="251" t="s">
        <v>808</v>
      </c>
      <c r="N1634" s="251" t="s">
        <v>809</v>
      </c>
      <c r="O1634" s="251" t="s">
        <v>733</v>
      </c>
      <c r="P1634" s="251" t="s">
        <v>818</v>
      </c>
      <c r="Q1634" s="251" t="s">
        <v>803</v>
      </c>
      <c r="R1634" s="251">
        <v>30</v>
      </c>
      <c r="S1634" s="251" t="s">
        <v>548</v>
      </c>
      <c r="T1634" s="251" t="s">
        <v>549</v>
      </c>
      <c r="U1634" s="251" t="s">
        <v>630</v>
      </c>
      <c r="V1634" s="251" t="s">
        <v>581</v>
      </c>
      <c r="W1634" s="251" t="s">
        <v>582</v>
      </c>
      <c r="X1634" s="251" t="s">
        <v>551</v>
      </c>
      <c r="Y1634" s="251" t="s">
        <v>552</v>
      </c>
      <c r="Z1634" s="251" t="s">
        <v>564</v>
      </c>
      <c r="AA1634" s="251" t="s">
        <v>565</v>
      </c>
      <c r="AB1634" s="251" t="s">
        <v>613</v>
      </c>
      <c r="AC1634" s="251" t="s">
        <v>614</v>
      </c>
      <c r="AD1634" s="251" t="s">
        <v>615</v>
      </c>
      <c r="AE1634" s="255">
        <v>28577</v>
      </c>
      <c r="AF1634" s="251" t="str">
        <f t="shared" si="82"/>
        <v>5.</v>
      </c>
      <c r="AG1634" s="251" t="str">
        <f t="shared" si="82"/>
        <v>2.</v>
      </c>
      <c r="AH1634" s="251" t="str">
        <f t="shared" si="82"/>
        <v>3.</v>
      </c>
      <c r="AI1634" s="251" t="str">
        <f t="shared" si="81"/>
        <v>2.</v>
      </c>
      <c r="AJ1634" s="251" t="str">
        <f t="shared" si="81"/>
        <v>8.</v>
      </c>
      <c r="AK1634" s="251" t="str">
        <f t="shared" si="81"/>
        <v>1.</v>
      </c>
      <c r="AL1634" s="251" t="str">
        <f t="shared" si="78"/>
        <v>2.</v>
      </c>
      <c r="AM1634" s="251" t="str">
        <f t="shared" si="80"/>
        <v>2.3.2.8.1.2.</v>
      </c>
    </row>
    <row r="1635" spans="1:39">
      <c r="A1635" s="251">
        <v>2022</v>
      </c>
      <c r="B1635" s="251" t="s">
        <v>533</v>
      </c>
      <c r="C1635" s="251" t="s">
        <v>534</v>
      </c>
      <c r="D1635" s="251" t="s">
        <v>535</v>
      </c>
      <c r="E1635" s="251" t="s">
        <v>536</v>
      </c>
      <c r="F1635" s="251" t="s">
        <v>492</v>
      </c>
      <c r="G1635" s="251" t="s">
        <v>797</v>
      </c>
      <c r="H1635" s="251" t="s">
        <v>538</v>
      </c>
      <c r="I1635" s="251" t="s">
        <v>798</v>
      </c>
      <c r="J1635" s="251" t="s">
        <v>540</v>
      </c>
      <c r="K1635" s="251" t="s">
        <v>807</v>
      </c>
      <c r="L1635" s="251" t="s">
        <v>542</v>
      </c>
      <c r="M1635" s="251" t="s">
        <v>808</v>
      </c>
      <c r="N1635" s="251" t="s">
        <v>809</v>
      </c>
      <c r="O1635" s="251" t="s">
        <v>733</v>
      </c>
      <c r="P1635" s="251" t="s">
        <v>818</v>
      </c>
      <c r="Q1635" s="251" t="s">
        <v>803</v>
      </c>
      <c r="R1635" s="251">
        <v>30</v>
      </c>
      <c r="S1635" s="251" t="s">
        <v>548</v>
      </c>
      <c r="T1635" s="251" t="s">
        <v>549</v>
      </c>
      <c r="U1635" s="251" t="s">
        <v>630</v>
      </c>
      <c r="V1635" s="251" t="s">
        <v>581</v>
      </c>
      <c r="W1635" s="251" t="s">
        <v>582</v>
      </c>
      <c r="X1635" s="251" t="s">
        <v>551</v>
      </c>
      <c r="Y1635" s="251" t="s">
        <v>552</v>
      </c>
      <c r="Z1635" s="251" t="s">
        <v>564</v>
      </c>
      <c r="AA1635" s="251" t="s">
        <v>565</v>
      </c>
      <c r="AB1635" s="251" t="s">
        <v>613</v>
      </c>
      <c r="AC1635" s="251" t="s">
        <v>614</v>
      </c>
      <c r="AD1635" s="251" t="s">
        <v>616</v>
      </c>
      <c r="AE1635" s="255">
        <v>9000</v>
      </c>
      <c r="AF1635" s="251" t="str">
        <f t="shared" si="82"/>
        <v>5.</v>
      </c>
      <c r="AG1635" s="251" t="str">
        <f t="shared" si="82"/>
        <v>2.</v>
      </c>
      <c r="AH1635" s="251" t="str">
        <f t="shared" si="82"/>
        <v>3.</v>
      </c>
      <c r="AI1635" s="251" t="str">
        <f t="shared" si="81"/>
        <v>2.</v>
      </c>
      <c r="AJ1635" s="251" t="str">
        <f t="shared" si="81"/>
        <v>8.</v>
      </c>
      <c r="AK1635" s="251" t="str">
        <f t="shared" si="81"/>
        <v>1.</v>
      </c>
      <c r="AL1635" s="251" t="str">
        <f t="shared" si="78"/>
        <v>4.</v>
      </c>
      <c r="AM1635" s="251" t="str">
        <f t="shared" si="80"/>
        <v>2.3.2.8.1.4.</v>
      </c>
    </row>
    <row r="1636" spans="1:39">
      <c r="A1636" s="251">
        <v>2022</v>
      </c>
      <c r="B1636" s="251" t="s">
        <v>533</v>
      </c>
      <c r="C1636" s="251" t="s">
        <v>534</v>
      </c>
      <c r="D1636" s="251" t="s">
        <v>535</v>
      </c>
      <c r="E1636" s="251" t="s">
        <v>536</v>
      </c>
      <c r="F1636" s="251" t="s">
        <v>492</v>
      </c>
      <c r="G1636" s="251" t="s">
        <v>797</v>
      </c>
      <c r="H1636" s="251" t="s">
        <v>538</v>
      </c>
      <c r="I1636" s="251" t="s">
        <v>798</v>
      </c>
      <c r="J1636" s="251" t="s">
        <v>540</v>
      </c>
      <c r="K1636" s="251" t="s">
        <v>807</v>
      </c>
      <c r="L1636" s="251" t="s">
        <v>542</v>
      </c>
      <c r="M1636" s="251" t="s">
        <v>808</v>
      </c>
      <c r="N1636" s="251" t="s">
        <v>809</v>
      </c>
      <c r="O1636" s="251" t="s">
        <v>790</v>
      </c>
      <c r="P1636" s="251" t="s">
        <v>819</v>
      </c>
      <c r="Q1636" s="251" t="s">
        <v>803</v>
      </c>
      <c r="R1636" s="251">
        <v>1</v>
      </c>
      <c r="S1636" s="251" t="s">
        <v>548</v>
      </c>
      <c r="T1636" s="251" t="s">
        <v>549</v>
      </c>
      <c r="U1636" s="251" t="s">
        <v>645</v>
      </c>
      <c r="V1636" s="251" t="s">
        <v>581</v>
      </c>
      <c r="W1636" s="251" t="s">
        <v>582</v>
      </c>
      <c r="X1636" s="251" t="s">
        <v>551</v>
      </c>
      <c r="Y1636" s="251" t="s">
        <v>552</v>
      </c>
      <c r="Z1636" s="251" t="s">
        <v>553</v>
      </c>
      <c r="AA1636" s="251" t="s">
        <v>554</v>
      </c>
      <c r="AB1636" s="251" t="s">
        <v>555</v>
      </c>
      <c r="AC1636" s="251" t="s">
        <v>555</v>
      </c>
      <c r="AD1636" s="251" t="s">
        <v>556</v>
      </c>
      <c r="AE1636" s="255">
        <v>409914</v>
      </c>
      <c r="AF1636" s="251" t="str">
        <f t="shared" si="82"/>
        <v>5.</v>
      </c>
      <c r="AG1636" s="251" t="str">
        <f t="shared" si="82"/>
        <v>2.</v>
      </c>
      <c r="AH1636" s="251" t="str">
        <f t="shared" si="82"/>
        <v>1.</v>
      </c>
      <c r="AI1636" s="251" t="str">
        <f t="shared" si="81"/>
        <v>1.</v>
      </c>
      <c r="AJ1636" s="251" t="str">
        <f t="shared" si="81"/>
        <v>1.</v>
      </c>
      <c r="AK1636" s="251" t="str">
        <f t="shared" si="81"/>
        <v>1.</v>
      </c>
      <c r="AL1636" s="251" t="str">
        <f t="shared" si="78"/>
        <v>4.</v>
      </c>
      <c r="AM1636" s="251" t="str">
        <f t="shared" si="80"/>
        <v>2.1.1.1.1.4.</v>
      </c>
    </row>
    <row r="1637" spans="1:39">
      <c r="A1637" s="251">
        <v>2022</v>
      </c>
      <c r="B1637" s="251" t="s">
        <v>533</v>
      </c>
      <c r="C1637" s="251" t="s">
        <v>534</v>
      </c>
      <c r="D1637" s="251" t="s">
        <v>535</v>
      </c>
      <c r="E1637" s="251" t="s">
        <v>536</v>
      </c>
      <c r="F1637" s="251" t="s">
        <v>492</v>
      </c>
      <c r="G1637" s="251" t="s">
        <v>797</v>
      </c>
      <c r="H1637" s="251" t="s">
        <v>538</v>
      </c>
      <c r="I1637" s="251" t="s">
        <v>798</v>
      </c>
      <c r="J1637" s="251" t="s">
        <v>540</v>
      </c>
      <c r="K1637" s="251" t="s">
        <v>807</v>
      </c>
      <c r="L1637" s="251" t="s">
        <v>542</v>
      </c>
      <c r="M1637" s="251" t="s">
        <v>808</v>
      </c>
      <c r="N1637" s="251" t="s">
        <v>809</v>
      </c>
      <c r="O1637" s="251" t="s">
        <v>790</v>
      </c>
      <c r="P1637" s="251" t="s">
        <v>819</v>
      </c>
      <c r="Q1637" s="251" t="s">
        <v>803</v>
      </c>
      <c r="R1637" s="251">
        <v>1</v>
      </c>
      <c r="S1637" s="251" t="s">
        <v>548</v>
      </c>
      <c r="T1637" s="251" t="s">
        <v>549</v>
      </c>
      <c r="U1637" s="251" t="s">
        <v>645</v>
      </c>
      <c r="V1637" s="251" t="s">
        <v>581</v>
      </c>
      <c r="W1637" s="251" t="s">
        <v>582</v>
      </c>
      <c r="X1637" s="251" t="s">
        <v>551</v>
      </c>
      <c r="Y1637" s="251" t="s">
        <v>552</v>
      </c>
      <c r="Z1637" s="251" t="s">
        <v>553</v>
      </c>
      <c r="AA1637" s="251" t="s">
        <v>554</v>
      </c>
      <c r="AB1637" s="251" t="s">
        <v>557</v>
      </c>
      <c r="AC1637" s="251" t="s">
        <v>558</v>
      </c>
      <c r="AD1637" s="251" t="s">
        <v>559</v>
      </c>
      <c r="AE1637" s="255">
        <v>67344</v>
      </c>
      <c r="AF1637" s="251" t="str">
        <f t="shared" si="82"/>
        <v>5.</v>
      </c>
      <c r="AG1637" s="251" t="str">
        <f t="shared" si="82"/>
        <v>2.</v>
      </c>
      <c r="AH1637" s="251" t="str">
        <f t="shared" si="82"/>
        <v>1.</v>
      </c>
      <c r="AI1637" s="251" t="str">
        <f t="shared" si="81"/>
        <v>1.</v>
      </c>
      <c r="AJ1637" s="251" t="str">
        <f t="shared" si="81"/>
        <v>9.</v>
      </c>
      <c r="AK1637" s="251" t="str">
        <f t="shared" si="81"/>
        <v>1.</v>
      </c>
      <c r="AL1637" s="251" t="str">
        <f t="shared" si="81"/>
        <v>1.</v>
      </c>
      <c r="AM1637" s="251" t="str">
        <f t="shared" si="80"/>
        <v>2.1.1.9.1.1.</v>
      </c>
    </row>
    <row r="1638" spans="1:39">
      <c r="A1638" s="251">
        <v>2022</v>
      </c>
      <c r="B1638" s="251" t="s">
        <v>533</v>
      </c>
      <c r="C1638" s="251" t="s">
        <v>534</v>
      </c>
      <c r="D1638" s="251" t="s">
        <v>535</v>
      </c>
      <c r="E1638" s="251" t="s">
        <v>536</v>
      </c>
      <c r="F1638" s="251" t="s">
        <v>492</v>
      </c>
      <c r="G1638" s="251" t="s">
        <v>797</v>
      </c>
      <c r="H1638" s="251" t="s">
        <v>538</v>
      </c>
      <c r="I1638" s="251" t="s">
        <v>798</v>
      </c>
      <c r="J1638" s="251" t="s">
        <v>540</v>
      </c>
      <c r="K1638" s="251" t="s">
        <v>807</v>
      </c>
      <c r="L1638" s="251" t="s">
        <v>542</v>
      </c>
      <c r="M1638" s="251" t="s">
        <v>808</v>
      </c>
      <c r="N1638" s="251" t="s">
        <v>809</v>
      </c>
      <c r="O1638" s="251" t="s">
        <v>790</v>
      </c>
      <c r="P1638" s="251" t="s">
        <v>819</v>
      </c>
      <c r="Q1638" s="251" t="s">
        <v>803</v>
      </c>
      <c r="R1638" s="251">
        <v>1</v>
      </c>
      <c r="S1638" s="251" t="s">
        <v>548</v>
      </c>
      <c r="T1638" s="251" t="s">
        <v>549</v>
      </c>
      <c r="U1638" s="251" t="s">
        <v>645</v>
      </c>
      <c r="V1638" s="251" t="s">
        <v>581</v>
      </c>
      <c r="W1638" s="251" t="s">
        <v>582</v>
      </c>
      <c r="X1638" s="251" t="s">
        <v>551</v>
      </c>
      <c r="Y1638" s="251" t="s">
        <v>552</v>
      </c>
      <c r="Z1638" s="251" t="s">
        <v>553</v>
      </c>
      <c r="AA1638" s="251" t="s">
        <v>554</v>
      </c>
      <c r="AB1638" s="251" t="s">
        <v>557</v>
      </c>
      <c r="AC1638" s="251" t="s">
        <v>558</v>
      </c>
      <c r="AD1638" s="251" t="s">
        <v>560</v>
      </c>
      <c r="AE1638" s="255">
        <v>5050</v>
      </c>
      <c r="AF1638" s="251" t="str">
        <f t="shared" si="82"/>
        <v>5.</v>
      </c>
      <c r="AG1638" s="251" t="str">
        <f t="shared" si="82"/>
        <v>2.</v>
      </c>
      <c r="AH1638" s="251" t="str">
        <f t="shared" si="82"/>
        <v>1.</v>
      </c>
      <c r="AI1638" s="251" t="str">
        <f t="shared" si="81"/>
        <v>1.</v>
      </c>
      <c r="AJ1638" s="251" t="str">
        <f t="shared" si="81"/>
        <v>9.</v>
      </c>
      <c r="AK1638" s="251" t="str">
        <f t="shared" si="81"/>
        <v>1.</v>
      </c>
      <c r="AL1638" s="251" t="str">
        <f t="shared" si="81"/>
        <v>3.</v>
      </c>
      <c r="AM1638" s="251" t="str">
        <f t="shared" si="80"/>
        <v>2.1.1.9.1.3.</v>
      </c>
    </row>
    <row r="1639" spans="1:39">
      <c r="A1639" s="251">
        <v>2022</v>
      </c>
      <c r="B1639" s="251" t="s">
        <v>533</v>
      </c>
      <c r="C1639" s="251" t="s">
        <v>534</v>
      </c>
      <c r="D1639" s="251" t="s">
        <v>535</v>
      </c>
      <c r="E1639" s="251" t="s">
        <v>536</v>
      </c>
      <c r="F1639" s="251" t="s">
        <v>492</v>
      </c>
      <c r="G1639" s="251" t="s">
        <v>797</v>
      </c>
      <c r="H1639" s="251" t="s">
        <v>538</v>
      </c>
      <c r="I1639" s="251" t="s">
        <v>798</v>
      </c>
      <c r="J1639" s="251" t="s">
        <v>540</v>
      </c>
      <c r="K1639" s="251" t="s">
        <v>807</v>
      </c>
      <c r="L1639" s="251" t="s">
        <v>542</v>
      </c>
      <c r="M1639" s="251" t="s">
        <v>808</v>
      </c>
      <c r="N1639" s="251" t="s">
        <v>809</v>
      </c>
      <c r="O1639" s="251" t="s">
        <v>790</v>
      </c>
      <c r="P1639" s="251" t="s">
        <v>819</v>
      </c>
      <c r="Q1639" s="251" t="s">
        <v>803</v>
      </c>
      <c r="R1639" s="251">
        <v>1</v>
      </c>
      <c r="S1639" s="251" t="s">
        <v>548</v>
      </c>
      <c r="T1639" s="251" t="s">
        <v>549</v>
      </c>
      <c r="U1639" s="251" t="s">
        <v>645</v>
      </c>
      <c r="V1639" s="251" t="s">
        <v>581</v>
      </c>
      <c r="W1639" s="251" t="s">
        <v>582</v>
      </c>
      <c r="X1639" s="251" t="s">
        <v>551</v>
      </c>
      <c r="Y1639" s="251" t="s">
        <v>552</v>
      </c>
      <c r="Z1639" s="251" t="s">
        <v>553</v>
      </c>
      <c r="AA1639" s="251" t="s">
        <v>554</v>
      </c>
      <c r="AB1639" s="251" t="s">
        <v>557</v>
      </c>
      <c r="AC1639" s="251" t="s">
        <v>583</v>
      </c>
      <c r="AD1639" s="251" t="s">
        <v>584</v>
      </c>
      <c r="AE1639" s="255">
        <v>39284</v>
      </c>
      <c r="AF1639" s="251" t="str">
        <f t="shared" si="82"/>
        <v>5.</v>
      </c>
      <c r="AG1639" s="251" t="str">
        <f t="shared" si="82"/>
        <v>2.</v>
      </c>
      <c r="AH1639" s="251" t="str">
        <f t="shared" si="82"/>
        <v>1.</v>
      </c>
      <c r="AI1639" s="251" t="str">
        <f t="shared" si="81"/>
        <v>1.</v>
      </c>
      <c r="AJ1639" s="251" t="str">
        <f t="shared" si="81"/>
        <v>9.</v>
      </c>
      <c r="AK1639" s="251" t="str">
        <f t="shared" si="81"/>
        <v>2.</v>
      </c>
      <c r="AL1639" s="251" t="str">
        <f t="shared" si="81"/>
        <v>1.</v>
      </c>
      <c r="AM1639" s="251" t="str">
        <f t="shared" si="80"/>
        <v>2.1.1.9.2.1.</v>
      </c>
    </row>
    <row r="1640" spans="1:39">
      <c r="A1640" s="251">
        <v>2022</v>
      </c>
      <c r="B1640" s="251" t="s">
        <v>533</v>
      </c>
      <c r="C1640" s="251" t="s">
        <v>534</v>
      </c>
      <c r="D1640" s="251" t="s">
        <v>535</v>
      </c>
      <c r="E1640" s="251" t="s">
        <v>536</v>
      </c>
      <c r="F1640" s="251" t="s">
        <v>492</v>
      </c>
      <c r="G1640" s="251" t="s">
        <v>797</v>
      </c>
      <c r="H1640" s="251" t="s">
        <v>538</v>
      </c>
      <c r="I1640" s="251" t="s">
        <v>798</v>
      </c>
      <c r="J1640" s="251" t="s">
        <v>540</v>
      </c>
      <c r="K1640" s="251" t="s">
        <v>807</v>
      </c>
      <c r="L1640" s="251" t="s">
        <v>542</v>
      </c>
      <c r="M1640" s="251" t="s">
        <v>808</v>
      </c>
      <c r="N1640" s="251" t="s">
        <v>809</v>
      </c>
      <c r="O1640" s="251" t="s">
        <v>790</v>
      </c>
      <c r="P1640" s="251" t="s">
        <v>819</v>
      </c>
      <c r="Q1640" s="251" t="s">
        <v>803</v>
      </c>
      <c r="R1640" s="251">
        <v>1</v>
      </c>
      <c r="S1640" s="251" t="s">
        <v>548</v>
      </c>
      <c r="T1640" s="251" t="s">
        <v>549</v>
      </c>
      <c r="U1640" s="251" t="s">
        <v>645</v>
      </c>
      <c r="V1640" s="251" t="s">
        <v>581</v>
      </c>
      <c r="W1640" s="251" t="s">
        <v>582</v>
      </c>
      <c r="X1640" s="251" t="s">
        <v>551</v>
      </c>
      <c r="Y1640" s="251" t="s">
        <v>552</v>
      </c>
      <c r="Z1640" s="251" t="s">
        <v>553</v>
      </c>
      <c r="AA1640" s="251" t="s">
        <v>554</v>
      </c>
      <c r="AB1640" s="251" t="s">
        <v>557</v>
      </c>
      <c r="AC1640" s="251" t="s">
        <v>585</v>
      </c>
      <c r="AD1640" s="251" t="s">
        <v>586</v>
      </c>
      <c r="AE1640" s="255">
        <v>6061</v>
      </c>
      <c r="AF1640" s="251" t="str">
        <f t="shared" si="82"/>
        <v>5.</v>
      </c>
      <c r="AG1640" s="251" t="str">
        <f t="shared" si="82"/>
        <v>2.</v>
      </c>
      <c r="AH1640" s="251" t="str">
        <f t="shared" si="82"/>
        <v>1.</v>
      </c>
      <c r="AI1640" s="251" t="str">
        <f t="shared" si="81"/>
        <v>1.</v>
      </c>
      <c r="AJ1640" s="251" t="str">
        <f t="shared" si="81"/>
        <v>9.</v>
      </c>
      <c r="AK1640" s="251" t="str">
        <f t="shared" si="81"/>
        <v>3.</v>
      </c>
      <c r="AL1640" s="251" t="str">
        <f t="shared" si="81"/>
        <v>99</v>
      </c>
      <c r="AM1640" s="251" t="str">
        <f t="shared" si="80"/>
        <v>2.1.1.9.3.99</v>
      </c>
    </row>
    <row r="1641" spans="1:39">
      <c r="A1641" s="251">
        <v>2022</v>
      </c>
      <c r="B1641" s="251" t="s">
        <v>533</v>
      </c>
      <c r="C1641" s="251" t="s">
        <v>534</v>
      </c>
      <c r="D1641" s="251" t="s">
        <v>535</v>
      </c>
      <c r="E1641" s="251" t="s">
        <v>536</v>
      </c>
      <c r="F1641" s="251" t="s">
        <v>492</v>
      </c>
      <c r="G1641" s="251" t="s">
        <v>797</v>
      </c>
      <c r="H1641" s="251" t="s">
        <v>538</v>
      </c>
      <c r="I1641" s="251" t="s">
        <v>798</v>
      </c>
      <c r="J1641" s="251" t="s">
        <v>540</v>
      </c>
      <c r="K1641" s="251" t="s">
        <v>807</v>
      </c>
      <c r="L1641" s="251" t="s">
        <v>542</v>
      </c>
      <c r="M1641" s="251" t="s">
        <v>808</v>
      </c>
      <c r="N1641" s="251" t="s">
        <v>809</v>
      </c>
      <c r="O1641" s="251" t="s">
        <v>790</v>
      </c>
      <c r="P1641" s="251" t="s">
        <v>819</v>
      </c>
      <c r="Q1641" s="251" t="s">
        <v>803</v>
      </c>
      <c r="R1641" s="251">
        <v>1</v>
      </c>
      <c r="S1641" s="251" t="s">
        <v>548</v>
      </c>
      <c r="T1641" s="251" t="s">
        <v>549</v>
      </c>
      <c r="U1641" s="251" t="s">
        <v>645</v>
      </c>
      <c r="V1641" s="251" t="s">
        <v>581</v>
      </c>
      <c r="W1641" s="251" t="s">
        <v>582</v>
      </c>
      <c r="X1641" s="251" t="s">
        <v>551</v>
      </c>
      <c r="Y1641" s="251" t="s">
        <v>552</v>
      </c>
      <c r="Z1641" s="251" t="s">
        <v>553</v>
      </c>
      <c r="AA1641" s="251" t="s">
        <v>561</v>
      </c>
      <c r="AB1641" s="251" t="s">
        <v>562</v>
      </c>
      <c r="AC1641" s="251" t="s">
        <v>562</v>
      </c>
      <c r="AD1641" s="251" t="s">
        <v>563</v>
      </c>
      <c r="AE1641" s="255">
        <v>36366</v>
      </c>
      <c r="AF1641" s="251" t="str">
        <f t="shared" si="82"/>
        <v>5.</v>
      </c>
      <c r="AG1641" s="251" t="str">
        <f t="shared" si="82"/>
        <v>2.</v>
      </c>
      <c r="AH1641" s="251" t="str">
        <f t="shared" si="82"/>
        <v>1.</v>
      </c>
      <c r="AI1641" s="251" t="str">
        <f t="shared" si="81"/>
        <v>3.</v>
      </c>
      <c r="AJ1641" s="251" t="str">
        <f t="shared" si="81"/>
        <v>1.</v>
      </c>
      <c r="AK1641" s="251" t="str">
        <f t="shared" si="81"/>
        <v>1.</v>
      </c>
      <c r="AL1641" s="251" t="str">
        <f t="shared" si="81"/>
        <v>5.</v>
      </c>
      <c r="AM1641" s="251" t="str">
        <f t="shared" si="80"/>
        <v>2.1.3.1.1.5.</v>
      </c>
    </row>
    <row r="1642" spans="1:39">
      <c r="A1642" s="251">
        <v>2022</v>
      </c>
      <c r="B1642" s="251" t="s">
        <v>533</v>
      </c>
      <c r="C1642" s="251" t="s">
        <v>534</v>
      </c>
      <c r="D1642" s="251" t="s">
        <v>535</v>
      </c>
      <c r="E1642" s="251" t="s">
        <v>536</v>
      </c>
      <c r="F1642" s="251" t="s">
        <v>492</v>
      </c>
      <c r="G1642" s="251" t="s">
        <v>797</v>
      </c>
      <c r="H1642" s="251" t="s">
        <v>538</v>
      </c>
      <c r="I1642" s="251" t="s">
        <v>798</v>
      </c>
      <c r="J1642" s="251" t="s">
        <v>540</v>
      </c>
      <c r="K1642" s="251" t="s">
        <v>807</v>
      </c>
      <c r="L1642" s="251" t="s">
        <v>542</v>
      </c>
      <c r="M1642" s="251" t="s">
        <v>808</v>
      </c>
      <c r="N1642" s="251" t="s">
        <v>809</v>
      </c>
      <c r="O1642" s="251" t="s">
        <v>790</v>
      </c>
      <c r="P1642" s="251" t="s">
        <v>819</v>
      </c>
      <c r="Q1642" s="251" t="s">
        <v>803</v>
      </c>
      <c r="R1642" s="251">
        <v>1</v>
      </c>
      <c r="S1642" s="251" t="s">
        <v>548</v>
      </c>
      <c r="T1642" s="251" t="s">
        <v>549</v>
      </c>
      <c r="U1642" s="251" t="s">
        <v>645</v>
      </c>
      <c r="V1642" s="251" t="s">
        <v>581</v>
      </c>
      <c r="W1642" s="251" t="s">
        <v>582</v>
      </c>
      <c r="X1642" s="251" t="s">
        <v>551</v>
      </c>
      <c r="Y1642" s="251" t="s">
        <v>552</v>
      </c>
      <c r="Z1642" s="251" t="s">
        <v>564</v>
      </c>
      <c r="AA1642" s="251" t="s">
        <v>565</v>
      </c>
      <c r="AB1642" s="251" t="s">
        <v>594</v>
      </c>
      <c r="AC1642" s="251" t="s">
        <v>595</v>
      </c>
      <c r="AD1642" s="251" t="s">
        <v>596</v>
      </c>
      <c r="AE1642" s="255">
        <v>2890</v>
      </c>
      <c r="AF1642" s="251" t="str">
        <f t="shared" si="82"/>
        <v>5.</v>
      </c>
      <c r="AG1642" s="251" t="str">
        <f t="shared" si="82"/>
        <v>2.</v>
      </c>
      <c r="AH1642" s="251" t="str">
        <f t="shared" si="82"/>
        <v>3.</v>
      </c>
      <c r="AI1642" s="251" t="str">
        <f t="shared" si="81"/>
        <v>2.</v>
      </c>
      <c r="AJ1642" s="251" t="str">
        <f t="shared" si="81"/>
        <v>1.</v>
      </c>
      <c r="AK1642" s="251" t="str">
        <f t="shared" si="81"/>
        <v>2.</v>
      </c>
      <c r="AL1642" s="251" t="str">
        <f t="shared" si="81"/>
        <v>99</v>
      </c>
      <c r="AM1642" s="251" t="str">
        <f t="shared" si="80"/>
        <v>2.3.2.1.2.99</v>
      </c>
    </row>
    <row r="1643" spans="1:39">
      <c r="A1643" s="251">
        <v>2022</v>
      </c>
      <c r="B1643" s="251" t="s">
        <v>533</v>
      </c>
      <c r="C1643" s="251" t="s">
        <v>534</v>
      </c>
      <c r="D1643" s="251" t="s">
        <v>535</v>
      </c>
      <c r="E1643" s="251" t="s">
        <v>536</v>
      </c>
      <c r="F1643" s="251" t="s">
        <v>492</v>
      </c>
      <c r="G1643" s="251" t="s">
        <v>797</v>
      </c>
      <c r="H1643" s="251" t="s">
        <v>538</v>
      </c>
      <c r="I1643" s="251" t="s">
        <v>798</v>
      </c>
      <c r="J1643" s="251" t="s">
        <v>540</v>
      </c>
      <c r="K1643" s="251" t="s">
        <v>807</v>
      </c>
      <c r="L1643" s="251" t="s">
        <v>542</v>
      </c>
      <c r="M1643" s="251" t="s">
        <v>808</v>
      </c>
      <c r="N1643" s="251" t="s">
        <v>809</v>
      </c>
      <c r="O1643" s="251" t="s">
        <v>790</v>
      </c>
      <c r="P1643" s="251" t="s">
        <v>819</v>
      </c>
      <c r="Q1643" s="251" t="s">
        <v>803</v>
      </c>
      <c r="R1643" s="251">
        <v>1</v>
      </c>
      <c r="S1643" s="251" t="s">
        <v>548</v>
      </c>
      <c r="T1643" s="251" t="s">
        <v>549</v>
      </c>
      <c r="U1643" s="251" t="s">
        <v>645</v>
      </c>
      <c r="V1643" s="251" t="s">
        <v>581</v>
      </c>
      <c r="W1643" s="251" t="s">
        <v>582</v>
      </c>
      <c r="X1643" s="251" t="s">
        <v>551</v>
      </c>
      <c r="Y1643" s="251" t="s">
        <v>552</v>
      </c>
      <c r="Z1643" s="251" t="s">
        <v>564</v>
      </c>
      <c r="AA1643" s="251" t="s">
        <v>565</v>
      </c>
      <c r="AB1643" s="251" t="s">
        <v>566</v>
      </c>
      <c r="AC1643" s="251" t="s">
        <v>597</v>
      </c>
      <c r="AD1643" s="251" t="s">
        <v>598</v>
      </c>
      <c r="AE1643" s="255">
        <v>8396</v>
      </c>
      <c r="AF1643" s="251" t="str">
        <f t="shared" si="82"/>
        <v>5.</v>
      </c>
      <c r="AG1643" s="251" t="str">
        <f t="shared" si="82"/>
        <v>2.</v>
      </c>
      <c r="AH1643" s="251" t="str">
        <f t="shared" si="82"/>
        <v>3.</v>
      </c>
      <c r="AI1643" s="251" t="str">
        <f t="shared" si="81"/>
        <v>2.</v>
      </c>
      <c r="AJ1643" s="251" t="str">
        <f t="shared" si="81"/>
        <v>2.</v>
      </c>
      <c r="AK1643" s="251" t="str">
        <f t="shared" si="81"/>
        <v>1.</v>
      </c>
      <c r="AL1643" s="251" t="str">
        <f t="shared" si="81"/>
        <v>1.</v>
      </c>
      <c r="AM1643" s="251" t="str">
        <f t="shared" si="80"/>
        <v>2.3.2.2.1.1.</v>
      </c>
    </row>
    <row r="1644" spans="1:39">
      <c r="A1644" s="251">
        <v>2022</v>
      </c>
      <c r="B1644" s="251" t="s">
        <v>533</v>
      </c>
      <c r="C1644" s="251" t="s">
        <v>534</v>
      </c>
      <c r="D1644" s="251" t="s">
        <v>535</v>
      </c>
      <c r="E1644" s="251" t="s">
        <v>536</v>
      </c>
      <c r="F1644" s="251" t="s">
        <v>492</v>
      </c>
      <c r="G1644" s="251" t="s">
        <v>797</v>
      </c>
      <c r="H1644" s="251" t="s">
        <v>538</v>
      </c>
      <c r="I1644" s="251" t="s">
        <v>798</v>
      </c>
      <c r="J1644" s="251" t="s">
        <v>540</v>
      </c>
      <c r="K1644" s="251" t="s">
        <v>807</v>
      </c>
      <c r="L1644" s="251" t="s">
        <v>542</v>
      </c>
      <c r="M1644" s="251" t="s">
        <v>808</v>
      </c>
      <c r="N1644" s="251" t="s">
        <v>809</v>
      </c>
      <c r="O1644" s="251" t="s">
        <v>790</v>
      </c>
      <c r="P1644" s="251" t="s">
        <v>819</v>
      </c>
      <c r="Q1644" s="251" t="s">
        <v>803</v>
      </c>
      <c r="R1644" s="251">
        <v>1</v>
      </c>
      <c r="S1644" s="251" t="s">
        <v>548</v>
      </c>
      <c r="T1644" s="251" t="s">
        <v>549</v>
      </c>
      <c r="U1644" s="251" t="s">
        <v>645</v>
      </c>
      <c r="V1644" s="251" t="s">
        <v>581</v>
      </c>
      <c r="W1644" s="251" t="s">
        <v>582</v>
      </c>
      <c r="X1644" s="251" t="s">
        <v>551</v>
      </c>
      <c r="Y1644" s="251" t="s">
        <v>552</v>
      </c>
      <c r="Z1644" s="251" t="s">
        <v>564</v>
      </c>
      <c r="AA1644" s="251" t="s">
        <v>565</v>
      </c>
      <c r="AB1644" s="251" t="s">
        <v>566</v>
      </c>
      <c r="AC1644" s="251" t="s">
        <v>597</v>
      </c>
      <c r="AD1644" s="251" t="s">
        <v>599</v>
      </c>
      <c r="AE1644" s="255">
        <v>2362</v>
      </c>
      <c r="AF1644" s="251" t="str">
        <f t="shared" si="82"/>
        <v>5.</v>
      </c>
      <c r="AG1644" s="251" t="str">
        <f t="shared" si="82"/>
        <v>2.</v>
      </c>
      <c r="AH1644" s="251" t="str">
        <f t="shared" si="82"/>
        <v>3.</v>
      </c>
      <c r="AI1644" s="251" t="str">
        <f t="shared" si="81"/>
        <v>2.</v>
      </c>
      <c r="AJ1644" s="251" t="str">
        <f t="shared" si="81"/>
        <v>2.</v>
      </c>
      <c r="AK1644" s="251" t="str">
        <f t="shared" si="81"/>
        <v>1.</v>
      </c>
      <c r="AL1644" s="251" t="str">
        <f t="shared" si="81"/>
        <v>2.</v>
      </c>
      <c r="AM1644" s="251" t="str">
        <f t="shared" si="80"/>
        <v>2.3.2.2.1.2.</v>
      </c>
    </row>
    <row r="1645" spans="1:39">
      <c r="A1645" s="251">
        <v>2022</v>
      </c>
      <c r="B1645" s="251" t="s">
        <v>533</v>
      </c>
      <c r="C1645" s="251" t="s">
        <v>534</v>
      </c>
      <c r="D1645" s="251" t="s">
        <v>535</v>
      </c>
      <c r="E1645" s="251" t="s">
        <v>536</v>
      </c>
      <c r="F1645" s="251" t="s">
        <v>492</v>
      </c>
      <c r="G1645" s="251" t="s">
        <v>797</v>
      </c>
      <c r="H1645" s="251" t="s">
        <v>538</v>
      </c>
      <c r="I1645" s="251" t="s">
        <v>798</v>
      </c>
      <c r="J1645" s="251" t="s">
        <v>540</v>
      </c>
      <c r="K1645" s="251" t="s">
        <v>807</v>
      </c>
      <c r="L1645" s="251" t="s">
        <v>542</v>
      </c>
      <c r="M1645" s="251" t="s">
        <v>808</v>
      </c>
      <c r="N1645" s="251" t="s">
        <v>809</v>
      </c>
      <c r="O1645" s="251" t="s">
        <v>790</v>
      </c>
      <c r="P1645" s="251" t="s">
        <v>819</v>
      </c>
      <c r="Q1645" s="251" t="s">
        <v>803</v>
      </c>
      <c r="R1645" s="251">
        <v>1</v>
      </c>
      <c r="S1645" s="251" t="s">
        <v>548</v>
      </c>
      <c r="T1645" s="251" t="s">
        <v>549</v>
      </c>
      <c r="U1645" s="251" t="s">
        <v>645</v>
      </c>
      <c r="V1645" s="251" t="s">
        <v>581</v>
      </c>
      <c r="W1645" s="251" t="s">
        <v>582</v>
      </c>
      <c r="X1645" s="251" t="s">
        <v>551</v>
      </c>
      <c r="Y1645" s="251" t="s">
        <v>552</v>
      </c>
      <c r="Z1645" s="251" t="s">
        <v>564</v>
      </c>
      <c r="AA1645" s="251" t="s">
        <v>565</v>
      </c>
      <c r="AB1645" s="251" t="s">
        <v>566</v>
      </c>
      <c r="AC1645" s="251" t="s">
        <v>600</v>
      </c>
      <c r="AD1645" s="251" t="s">
        <v>601</v>
      </c>
      <c r="AE1645" s="255">
        <v>3452</v>
      </c>
      <c r="AF1645" s="251" t="str">
        <f t="shared" si="82"/>
        <v>5.</v>
      </c>
      <c r="AG1645" s="251" t="str">
        <f t="shared" si="82"/>
        <v>2.</v>
      </c>
      <c r="AH1645" s="251" t="str">
        <f t="shared" si="82"/>
        <v>3.</v>
      </c>
      <c r="AI1645" s="251" t="str">
        <f t="shared" si="81"/>
        <v>2.</v>
      </c>
      <c r="AJ1645" s="251" t="str">
        <f t="shared" si="81"/>
        <v>2.</v>
      </c>
      <c r="AK1645" s="251" t="str">
        <f t="shared" si="81"/>
        <v>2.</v>
      </c>
      <c r="AL1645" s="251" t="str">
        <f t="shared" si="81"/>
        <v>1.</v>
      </c>
      <c r="AM1645" s="251" t="str">
        <f t="shared" si="80"/>
        <v>2.3.2.2.2.1.</v>
      </c>
    </row>
    <row r="1646" spans="1:39">
      <c r="A1646" s="251">
        <v>2022</v>
      </c>
      <c r="B1646" s="251" t="s">
        <v>533</v>
      </c>
      <c r="C1646" s="251" t="s">
        <v>534</v>
      </c>
      <c r="D1646" s="251" t="s">
        <v>535</v>
      </c>
      <c r="E1646" s="251" t="s">
        <v>536</v>
      </c>
      <c r="F1646" s="251" t="s">
        <v>492</v>
      </c>
      <c r="G1646" s="251" t="s">
        <v>797</v>
      </c>
      <c r="H1646" s="251" t="s">
        <v>538</v>
      </c>
      <c r="I1646" s="251" t="s">
        <v>798</v>
      </c>
      <c r="J1646" s="251" t="s">
        <v>540</v>
      </c>
      <c r="K1646" s="251" t="s">
        <v>807</v>
      </c>
      <c r="L1646" s="251" t="s">
        <v>542</v>
      </c>
      <c r="M1646" s="251" t="s">
        <v>808</v>
      </c>
      <c r="N1646" s="251" t="s">
        <v>809</v>
      </c>
      <c r="O1646" s="251" t="s">
        <v>790</v>
      </c>
      <c r="P1646" s="251" t="s">
        <v>819</v>
      </c>
      <c r="Q1646" s="251" t="s">
        <v>803</v>
      </c>
      <c r="R1646" s="251">
        <v>1</v>
      </c>
      <c r="S1646" s="251" t="s">
        <v>548</v>
      </c>
      <c r="T1646" s="251" t="s">
        <v>549</v>
      </c>
      <c r="U1646" s="251" t="s">
        <v>645</v>
      </c>
      <c r="V1646" s="251" t="s">
        <v>581</v>
      </c>
      <c r="W1646" s="251" t="s">
        <v>582</v>
      </c>
      <c r="X1646" s="251" t="s">
        <v>551</v>
      </c>
      <c r="Y1646" s="251" t="s">
        <v>552</v>
      </c>
      <c r="Z1646" s="251" t="s">
        <v>564</v>
      </c>
      <c r="AA1646" s="251" t="s">
        <v>565</v>
      </c>
      <c r="AB1646" s="251" t="s">
        <v>566</v>
      </c>
      <c r="AC1646" s="251" t="s">
        <v>600</v>
      </c>
      <c r="AD1646" s="251" t="s">
        <v>602</v>
      </c>
      <c r="AE1646" s="255">
        <v>1780</v>
      </c>
      <c r="AF1646" s="251" t="str">
        <f t="shared" si="82"/>
        <v>5.</v>
      </c>
      <c r="AG1646" s="251" t="str">
        <f t="shared" si="82"/>
        <v>2.</v>
      </c>
      <c r="AH1646" s="251" t="str">
        <f t="shared" si="82"/>
        <v>3.</v>
      </c>
      <c r="AI1646" s="251" t="str">
        <f t="shared" si="81"/>
        <v>2.</v>
      </c>
      <c r="AJ1646" s="251" t="str">
        <f t="shared" si="81"/>
        <v>2.</v>
      </c>
      <c r="AK1646" s="251" t="str">
        <f t="shared" si="81"/>
        <v>2.</v>
      </c>
      <c r="AL1646" s="251" t="str">
        <f t="shared" si="81"/>
        <v>2.</v>
      </c>
      <c r="AM1646" s="251" t="str">
        <f t="shared" si="80"/>
        <v>2.3.2.2.2.2.</v>
      </c>
    </row>
    <row r="1647" spans="1:39">
      <c r="A1647" s="251">
        <v>2022</v>
      </c>
      <c r="B1647" s="251" t="s">
        <v>533</v>
      </c>
      <c r="C1647" s="251" t="s">
        <v>534</v>
      </c>
      <c r="D1647" s="251" t="s">
        <v>535</v>
      </c>
      <c r="E1647" s="251" t="s">
        <v>536</v>
      </c>
      <c r="F1647" s="251" t="s">
        <v>492</v>
      </c>
      <c r="G1647" s="251" t="s">
        <v>797</v>
      </c>
      <c r="H1647" s="251" t="s">
        <v>538</v>
      </c>
      <c r="I1647" s="251" t="s">
        <v>798</v>
      </c>
      <c r="J1647" s="251" t="s">
        <v>540</v>
      </c>
      <c r="K1647" s="251" t="s">
        <v>807</v>
      </c>
      <c r="L1647" s="251" t="s">
        <v>542</v>
      </c>
      <c r="M1647" s="251" t="s">
        <v>808</v>
      </c>
      <c r="N1647" s="251" t="s">
        <v>809</v>
      </c>
      <c r="O1647" s="251" t="s">
        <v>790</v>
      </c>
      <c r="P1647" s="251" t="s">
        <v>819</v>
      </c>
      <c r="Q1647" s="251" t="s">
        <v>803</v>
      </c>
      <c r="R1647" s="251">
        <v>1</v>
      </c>
      <c r="S1647" s="251" t="s">
        <v>548</v>
      </c>
      <c r="T1647" s="251" t="s">
        <v>549</v>
      </c>
      <c r="U1647" s="251" t="s">
        <v>645</v>
      </c>
      <c r="V1647" s="251" t="s">
        <v>581</v>
      </c>
      <c r="W1647" s="251" t="s">
        <v>582</v>
      </c>
      <c r="X1647" s="251" t="s">
        <v>551</v>
      </c>
      <c r="Y1647" s="251" t="s">
        <v>552</v>
      </c>
      <c r="Z1647" s="251" t="s">
        <v>564</v>
      </c>
      <c r="AA1647" s="251" t="s">
        <v>565</v>
      </c>
      <c r="AB1647" s="251" t="s">
        <v>569</v>
      </c>
      <c r="AC1647" s="251" t="s">
        <v>570</v>
      </c>
      <c r="AD1647" s="251" t="s">
        <v>603</v>
      </c>
      <c r="AE1647" s="255">
        <v>39662</v>
      </c>
      <c r="AF1647" s="251" t="str">
        <f t="shared" si="82"/>
        <v>5.</v>
      </c>
      <c r="AG1647" s="251" t="str">
        <f t="shared" si="82"/>
        <v>2.</v>
      </c>
      <c r="AH1647" s="251" t="str">
        <f t="shared" si="82"/>
        <v>3.</v>
      </c>
      <c r="AI1647" s="251" t="str">
        <f t="shared" si="81"/>
        <v>2.</v>
      </c>
      <c r="AJ1647" s="251" t="str">
        <f t="shared" si="81"/>
        <v>3.</v>
      </c>
      <c r="AK1647" s="251" t="str">
        <f t="shared" si="81"/>
        <v>1.</v>
      </c>
      <c r="AL1647" s="251" t="str">
        <f t="shared" si="81"/>
        <v>1.</v>
      </c>
      <c r="AM1647" s="251" t="str">
        <f t="shared" si="80"/>
        <v>2.3.2.3.1.1.</v>
      </c>
    </row>
    <row r="1648" spans="1:39">
      <c r="A1648" s="251">
        <v>2022</v>
      </c>
      <c r="B1648" s="251" t="s">
        <v>533</v>
      </c>
      <c r="C1648" s="251" t="s">
        <v>534</v>
      </c>
      <c r="D1648" s="251" t="s">
        <v>535</v>
      </c>
      <c r="E1648" s="251" t="s">
        <v>536</v>
      </c>
      <c r="F1648" s="251" t="s">
        <v>492</v>
      </c>
      <c r="G1648" s="251" t="s">
        <v>797</v>
      </c>
      <c r="H1648" s="251" t="s">
        <v>538</v>
      </c>
      <c r="I1648" s="251" t="s">
        <v>798</v>
      </c>
      <c r="J1648" s="251" t="s">
        <v>540</v>
      </c>
      <c r="K1648" s="251" t="s">
        <v>807</v>
      </c>
      <c r="L1648" s="251" t="s">
        <v>542</v>
      </c>
      <c r="M1648" s="251" t="s">
        <v>808</v>
      </c>
      <c r="N1648" s="251" t="s">
        <v>809</v>
      </c>
      <c r="O1648" s="251" t="s">
        <v>790</v>
      </c>
      <c r="P1648" s="251" t="s">
        <v>819</v>
      </c>
      <c r="Q1648" s="251" t="s">
        <v>803</v>
      </c>
      <c r="R1648" s="251">
        <v>1</v>
      </c>
      <c r="S1648" s="251" t="s">
        <v>548</v>
      </c>
      <c r="T1648" s="251" t="s">
        <v>549</v>
      </c>
      <c r="U1648" s="251" t="s">
        <v>645</v>
      </c>
      <c r="V1648" s="251" t="s">
        <v>581</v>
      </c>
      <c r="W1648" s="251" t="s">
        <v>582</v>
      </c>
      <c r="X1648" s="251" t="s">
        <v>551</v>
      </c>
      <c r="Y1648" s="251" t="s">
        <v>552</v>
      </c>
      <c r="Z1648" s="251" t="s">
        <v>564</v>
      </c>
      <c r="AA1648" s="251" t="s">
        <v>565</v>
      </c>
      <c r="AB1648" s="251" t="s">
        <v>569</v>
      </c>
      <c r="AC1648" s="251" t="s">
        <v>570</v>
      </c>
      <c r="AD1648" s="251" t="s">
        <v>571</v>
      </c>
      <c r="AE1648" s="255">
        <v>52817</v>
      </c>
      <c r="AF1648" s="251" t="str">
        <f t="shared" si="82"/>
        <v>5.</v>
      </c>
      <c r="AG1648" s="251" t="str">
        <f t="shared" si="82"/>
        <v>2.</v>
      </c>
      <c r="AH1648" s="251" t="str">
        <f t="shared" si="82"/>
        <v>3.</v>
      </c>
      <c r="AI1648" s="251" t="str">
        <f t="shared" si="81"/>
        <v>2.</v>
      </c>
      <c r="AJ1648" s="251" t="str">
        <f t="shared" si="81"/>
        <v>3.</v>
      </c>
      <c r="AK1648" s="251" t="str">
        <f t="shared" si="81"/>
        <v>1.</v>
      </c>
      <c r="AL1648" s="251" t="str">
        <f t="shared" si="81"/>
        <v>2.</v>
      </c>
      <c r="AM1648" s="251" t="str">
        <f t="shared" si="80"/>
        <v>2.3.2.3.1.2.</v>
      </c>
    </row>
    <row r="1649" spans="1:39">
      <c r="A1649" s="251">
        <v>2022</v>
      </c>
      <c r="B1649" s="251" t="s">
        <v>533</v>
      </c>
      <c r="C1649" s="251" t="s">
        <v>534</v>
      </c>
      <c r="D1649" s="251" t="s">
        <v>535</v>
      </c>
      <c r="E1649" s="251" t="s">
        <v>536</v>
      </c>
      <c r="F1649" s="251" t="s">
        <v>492</v>
      </c>
      <c r="G1649" s="251" t="s">
        <v>797</v>
      </c>
      <c r="H1649" s="251" t="s">
        <v>538</v>
      </c>
      <c r="I1649" s="251" t="s">
        <v>798</v>
      </c>
      <c r="J1649" s="251" t="s">
        <v>540</v>
      </c>
      <c r="K1649" s="251" t="s">
        <v>807</v>
      </c>
      <c r="L1649" s="251" t="s">
        <v>542</v>
      </c>
      <c r="M1649" s="251" t="s">
        <v>808</v>
      </c>
      <c r="N1649" s="251" t="s">
        <v>809</v>
      </c>
      <c r="O1649" s="251" t="s">
        <v>790</v>
      </c>
      <c r="P1649" s="251" t="s">
        <v>819</v>
      </c>
      <c r="Q1649" s="251" t="s">
        <v>803</v>
      </c>
      <c r="R1649" s="251">
        <v>1</v>
      </c>
      <c r="S1649" s="251" t="s">
        <v>548</v>
      </c>
      <c r="T1649" s="251" t="s">
        <v>549</v>
      </c>
      <c r="U1649" s="251" t="s">
        <v>645</v>
      </c>
      <c r="V1649" s="251" t="s">
        <v>581</v>
      </c>
      <c r="W1649" s="251" t="s">
        <v>582</v>
      </c>
      <c r="X1649" s="251" t="s">
        <v>551</v>
      </c>
      <c r="Y1649" s="251" t="s">
        <v>552</v>
      </c>
      <c r="Z1649" s="251" t="s">
        <v>564</v>
      </c>
      <c r="AA1649" s="251" t="s">
        <v>565</v>
      </c>
      <c r="AB1649" s="251" t="s">
        <v>604</v>
      </c>
      <c r="AC1649" s="251" t="s">
        <v>607</v>
      </c>
      <c r="AD1649" s="251" t="s">
        <v>608</v>
      </c>
      <c r="AE1649" s="255">
        <v>30693</v>
      </c>
      <c r="AF1649" s="251" t="str">
        <f t="shared" si="82"/>
        <v>5.</v>
      </c>
      <c r="AG1649" s="251" t="str">
        <f t="shared" si="82"/>
        <v>2.</v>
      </c>
      <c r="AH1649" s="251" t="str">
        <f t="shared" si="82"/>
        <v>3.</v>
      </c>
      <c r="AI1649" s="251" t="str">
        <f t="shared" si="81"/>
        <v>2.</v>
      </c>
      <c r="AJ1649" s="251" t="str">
        <f t="shared" si="81"/>
        <v>4.</v>
      </c>
      <c r="AK1649" s="251" t="str">
        <f t="shared" si="81"/>
        <v>7.</v>
      </c>
      <c r="AL1649" s="251" t="str">
        <f t="shared" si="81"/>
        <v>1.</v>
      </c>
      <c r="AM1649" s="251" t="str">
        <f t="shared" si="80"/>
        <v>2.3.2.4.7.1.</v>
      </c>
    </row>
    <row r="1650" spans="1:39">
      <c r="A1650" s="251">
        <v>2022</v>
      </c>
      <c r="B1650" s="251" t="s">
        <v>533</v>
      </c>
      <c r="C1650" s="251" t="s">
        <v>534</v>
      </c>
      <c r="D1650" s="251" t="s">
        <v>535</v>
      </c>
      <c r="E1650" s="251" t="s">
        <v>536</v>
      </c>
      <c r="F1650" s="251" t="s">
        <v>492</v>
      </c>
      <c r="G1650" s="251" t="s">
        <v>797</v>
      </c>
      <c r="H1650" s="251" t="s">
        <v>538</v>
      </c>
      <c r="I1650" s="251" t="s">
        <v>798</v>
      </c>
      <c r="J1650" s="251" t="s">
        <v>540</v>
      </c>
      <c r="K1650" s="251" t="s">
        <v>807</v>
      </c>
      <c r="L1650" s="251" t="s">
        <v>542</v>
      </c>
      <c r="M1650" s="251" t="s">
        <v>808</v>
      </c>
      <c r="N1650" s="251" t="s">
        <v>809</v>
      </c>
      <c r="O1650" s="251" t="s">
        <v>790</v>
      </c>
      <c r="P1650" s="251" t="s">
        <v>819</v>
      </c>
      <c r="Q1650" s="251" t="s">
        <v>803</v>
      </c>
      <c r="R1650" s="251">
        <v>1</v>
      </c>
      <c r="S1650" s="251" t="s">
        <v>548</v>
      </c>
      <c r="T1650" s="251" t="s">
        <v>549</v>
      </c>
      <c r="U1650" s="251" t="s">
        <v>645</v>
      </c>
      <c r="V1650" s="251" t="s">
        <v>581</v>
      </c>
      <c r="W1650" s="251" t="s">
        <v>582</v>
      </c>
      <c r="X1650" s="251" t="s">
        <v>551</v>
      </c>
      <c r="Y1650" s="251" t="s">
        <v>552</v>
      </c>
      <c r="Z1650" s="251" t="s">
        <v>564</v>
      </c>
      <c r="AA1650" s="251" t="s">
        <v>565</v>
      </c>
      <c r="AB1650" s="251" t="s">
        <v>572</v>
      </c>
      <c r="AC1650" s="251" t="s">
        <v>573</v>
      </c>
      <c r="AD1650" s="251" t="s">
        <v>574</v>
      </c>
      <c r="AE1650" s="255">
        <v>61425</v>
      </c>
      <c r="AF1650" s="251" t="str">
        <f t="shared" si="82"/>
        <v>5.</v>
      </c>
      <c r="AG1650" s="251" t="str">
        <f t="shared" si="82"/>
        <v>2.</v>
      </c>
      <c r="AH1650" s="251" t="str">
        <f t="shared" si="82"/>
        <v>3.</v>
      </c>
      <c r="AI1650" s="251" t="str">
        <f t="shared" si="81"/>
        <v>2.</v>
      </c>
      <c r="AJ1650" s="251" t="str">
        <f t="shared" si="81"/>
        <v>5.</v>
      </c>
      <c r="AK1650" s="251" t="str">
        <f t="shared" si="81"/>
        <v>1.</v>
      </c>
      <c r="AL1650" s="251" t="str">
        <f t="shared" si="81"/>
        <v>1.</v>
      </c>
      <c r="AM1650" s="251" t="str">
        <f t="shared" si="80"/>
        <v>2.3.2.5.1.1.</v>
      </c>
    </row>
    <row r="1651" spans="1:39">
      <c r="A1651" s="251">
        <v>2022</v>
      </c>
      <c r="B1651" s="251" t="s">
        <v>533</v>
      </c>
      <c r="C1651" s="251" t="s">
        <v>534</v>
      </c>
      <c r="D1651" s="251" t="s">
        <v>535</v>
      </c>
      <c r="E1651" s="251" t="s">
        <v>536</v>
      </c>
      <c r="F1651" s="251" t="s">
        <v>492</v>
      </c>
      <c r="G1651" s="251" t="s">
        <v>797</v>
      </c>
      <c r="H1651" s="251" t="s">
        <v>538</v>
      </c>
      <c r="I1651" s="251" t="s">
        <v>798</v>
      </c>
      <c r="J1651" s="251" t="s">
        <v>540</v>
      </c>
      <c r="K1651" s="251" t="s">
        <v>807</v>
      </c>
      <c r="L1651" s="251" t="s">
        <v>542</v>
      </c>
      <c r="M1651" s="251" t="s">
        <v>808</v>
      </c>
      <c r="N1651" s="251" t="s">
        <v>809</v>
      </c>
      <c r="O1651" s="251" t="s">
        <v>790</v>
      </c>
      <c r="P1651" s="251" t="s">
        <v>819</v>
      </c>
      <c r="Q1651" s="251" t="s">
        <v>803</v>
      </c>
      <c r="R1651" s="251">
        <v>1</v>
      </c>
      <c r="S1651" s="251" t="s">
        <v>548</v>
      </c>
      <c r="T1651" s="251" t="s">
        <v>549</v>
      </c>
      <c r="U1651" s="251" t="s">
        <v>645</v>
      </c>
      <c r="V1651" s="251" t="s">
        <v>581</v>
      </c>
      <c r="W1651" s="251" t="s">
        <v>582</v>
      </c>
      <c r="X1651" s="251" t="s">
        <v>551</v>
      </c>
      <c r="Y1651" s="251" t="s">
        <v>552</v>
      </c>
      <c r="Z1651" s="251" t="s">
        <v>564</v>
      </c>
      <c r="AA1651" s="251" t="s">
        <v>565</v>
      </c>
      <c r="AB1651" s="251" t="s">
        <v>575</v>
      </c>
      <c r="AC1651" s="251" t="s">
        <v>576</v>
      </c>
      <c r="AD1651" s="251" t="s">
        <v>577</v>
      </c>
      <c r="AE1651" s="255">
        <v>67805</v>
      </c>
      <c r="AF1651" s="251" t="str">
        <f t="shared" si="82"/>
        <v>5.</v>
      </c>
      <c r="AG1651" s="251" t="str">
        <f t="shared" si="82"/>
        <v>2.</v>
      </c>
      <c r="AH1651" s="251" t="str">
        <f t="shared" si="82"/>
        <v>3.</v>
      </c>
      <c r="AI1651" s="251" t="str">
        <f t="shared" si="81"/>
        <v>2.</v>
      </c>
      <c r="AJ1651" s="251" t="str">
        <f t="shared" si="81"/>
        <v>6.</v>
      </c>
      <c r="AK1651" s="251" t="str">
        <f t="shared" si="81"/>
        <v>3.</v>
      </c>
      <c r="AL1651" s="251" t="str">
        <f t="shared" si="81"/>
        <v>4.</v>
      </c>
      <c r="AM1651" s="251" t="str">
        <f t="shared" si="80"/>
        <v>2.3.2.6.3.4.</v>
      </c>
    </row>
    <row r="1652" spans="1:39">
      <c r="A1652" s="251">
        <v>2022</v>
      </c>
      <c r="B1652" s="251" t="s">
        <v>533</v>
      </c>
      <c r="C1652" s="251" t="s">
        <v>534</v>
      </c>
      <c r="D1652" s="251" t="s">
        <v>535</v>
      </c>
      <c r="E1652" s="251" t="s">
        <v>536</v>
      </c>
      <c r="F1652" s="251" t="s">
        <v>492</v>
      </c>
      <c r="G1652" s="251" t="s">
        <v>797</v>
      </c>
      <c r="H1652" s="251" t="s">
        <v>538</v>
      </c>
      <c r="I1652" s="251" t="s">
        <v>798</v>
      </c>
      <c r="J1652" s="251" t="s">
        <v>540</v>
      </c>
      <c r="K1652" s="251" t="s">
        <v>807</v>
      </c>
      <c r="L1652" s="251" t="s">
        <v>542</v>
      </c>
      <c r="M1652" s="251" t="s">
        <v>808</v>
      </c>
      <c r="N1652" s="251" t="s">
        <v>809</v>
      </c>
      <c r="O1652" s="251" t="s">
        <v>790</v>
      </c>
      <c r="P1652" s="251" t="s">
        <v>819</v>
      </c>
      <c r="Q1652" s="251" t="s">
        <v>803</v>
      </c>
      <c r="R1652" s="251">
        <v>1</v>
      </c>
      <c r="S1652" s="251" t="s">
        <v>548</v>
      </c>
      <c r="T1652" s="251" t="s">
        <v>549</v>
      </c>
      <c r="U1652" s="251" t="s">
        <v>645</v>
      </c>
      <c r="V1652" s="251" t="s">
        <v>581</v>
      </c>
      <c r="W1652" s="251" t="s">
        <v>582</v>
      </c>
      <c r="X1652" s="251" t="s">
        <v>551</v>
      </c>
      <c r="Y1652" s="251" t="s">
        <v>552</v>
      </c>
      <c r="Z1652" s="251" t="s">
        <v>564</v>
      </c>
      <c r="AA1652" s="251" t="s">
        <v>565</v>
      </c>
      <c r="AB1652" s="251" t="s">
        <v>575</v>
      </c>
      <c r="AC1652" s="251" t="s">
        <v>576</v>
      </c>
      <c r="AD1652" s="251" t="s">
        <v>612</v>
      </c>
      <c r="AE1652" s="255">
        <v>5514</v>
      </c>
      <c r="AF1652" s="251" t="str">
        <f t="shared" si="82"/>
        <v>5.</v>
      </c>
      <c r="AG1652" s="251" t="str">
        <f t="shared" si="82"/>
        <v>2.</v>
      </c>
      <c r="AH1652" s="251" t="str">
        <f t="shared" si="82"/>
        <v>3.</v>
      </c>
      <c r="AI1652" s="251" t="str">
        <f t="shared" si="81"/>
        <v>2.</v>
      </c>
      <c r="AJ1652" s="251" t="str">
        <f t="shared" si="81"/>
        <v>6.</v>
      </c>
      <c r="AK1652" s="251" t="str">
        <f t="shared" si="81"/>
        <v>3.</v>
      </c>
      <c r="AL1652" s="251" t="str">
        <f t="shared" si="81"/>
        <v>99</v>
      </c>
      <c r="AM1652" s="251" t="str">
        <f t="shared" si="80"/>
        <v>2.3.2.6.3.99</v>
      </c>
    </row>
    <row r="1653" spans="1:39">
      <c r="A1653" s="251">
        <v>2022</v>
      </c>
      <c r="B1653" s="251" t="s">
        <v>533</v>
      </c>
      <c r="C1653" s="251" t="s">
        <v>534</v>
      </c>
      <c r="D1653" s="251" t="s">
        <v>535</v>
      </c>
      <c r="E1653" s="251" t="s">
        <v>536</v>
      </c>
      <c r="F1653" s="251" t="s">
        <v>492</v>
      </c>
      <c r="G1653" s="251" t="s">
        <v>797</v>
      </c>
      <c r="H1653" s="251" t="s">
        <v>538</v>
      </c>
      <c r="I1653" s="251" t="s">
        <v>798</v>
      </c>
      <c r="J1653" s="251" t="s">
        <v>540</v>
      </c>
      <c r="K1653" s="251" t="s">
        <v>807</v>
      </c>
      <c r="L1653" s="251" t="s">
        <v>542</v>
      </c>
      <c r="M1653" s="251" t="s">
        <v>808</v>
      </c>
      <c r="N1653" s="251" t="s">
        <v>809</v>
      </c>
      <c r="O1653" s="251" t="s">
        <v>790</v>
      </c>
      <c r="P1653" s="251" t="s">
        <v>819</v>
      </c>
      <c r="Q1653" s="251" t="s">
        <v>803</v>
      </c>
      <c r="R1653" s="251">
        <v>1</v>
      </c>
      <c r="S1653" s="251" t="s">
        <v>548</v>
      </c>
      <c r="T1653" s="251" t="s">
        <v>549</v>
      </c>
      <c r="U1653" s="251" t="s">
        <v>645</v>
      </c>
      <c r="V1653" s="251" t="s">
        <v>581</v>
      </c>
      <c r="W1653" s="251" t="s">
        <v>582</v>
      </c>
      <c r="X1653" s="251" t="s">
        <v>551</v>
      </c>
      <c r="Y1653" s="251" t="s">
        <v>552</v>
      </c>
      <c r="Z1653" s="251" t="s">
        <v>564</v>
      </c>
      <c r="AA1653" s="251" t="s">
        <v>565</v>
      </c>
      <c r="AB1653" s="251" t="s">
        <v>613</v>
      </c>
      <c r="AC1653" s="251" t="s">
        <v>614</v>
      </c>
      <c r="AD1653" s="251" t="s">
        <v>614</v>
      </c>
      <c r="AE1653" s="255">
        <v>251069</v>
      </c>
      <c r="AF1653" s="251" t="str">
        <f t="shared" si="82"/>
        <v>5.</v>
      </c>
      <c r="AG1653" s="251" t="str">
        <f t="shared" si="82"/>
        <v>2.</v>
      </c>
      <c r="AH1653" s="251" t="str">
        <f t="shared" si="82"/>
        <v>3.</v>
      </c>
      <c r="AI1653" s="251" t="str">
        <f t="shared" si="81"/>
        <v>2.</v>
      </c>
      <c r="AJ1653" s="251" t="str">
        <f t="shared" si="81"/>
        <v>8.</v>
      </c>
      <c r="AK1653" s="251" t="str">
        <f t="shared" si="81"/>
        <v>1.</v>
      </c>
      <c r="AL1653" s="251" t="str">
        <f t="shared" si="81"/>
        <v>1.</v>
      </c>
      <c r="AM1653" s="251" t="str">
        <f t="shared" si="80"/>
        <v>2.3.2.8.1.1.</v>
      </c>
    </row>
    <row r="1654" spans="1:39">
      <c r="A1654" s="251">
        <v>2022</v>
      </c>
      <c r="B1654" s="251" t="s">
        <v>533</v>
      </c>
      <c r="C1654" s="251" t="s">
        <v>534</v>
      </c>
      <c r="D1654" s="251" t="s">
        <v>535</v>
      </c>
      <c r="E1654" s="251" t="s">
        <v>536</v>
      </c>
      <c r="F1654" s="251" t="s">
        <v>492</v>
      </c>
      <c r="G1654" s="251" t="s">
        <v>797</v>
      </c>
      <c r="H1654" s="251" t="s">
        <v>538</v>
      </c>
      <c r="I1654" s="251" t="s">
        <v>798</v>
      </c>
      <c r="J1654" s="251" t="s">
        <v>540</v>
      </c>
      <c r="K1654" s="251" t="s">
        <v>807</v>
      </c>
      <c r="L1654" s="251" t="s">
        <v>542</v>
      </c>
      <c r="M1654" s="251" t="s">
        <v>808</v>
      </c>
      <c r="N1654" s="251" t="s">
        <v>809</v>
      </c>
      <c r="O1654" s="251" t="s">
        <v>790</v>
      </c>
      <c r="P1654" s="251" t="s">
        <v>819</v>
      </c>
      <c r="Q1654" s="251" t="s">
        <v>803</v>
      </c>
      <c r="R1654" s="251">
        <v>1</v>
      </c>
      <c r="S1654" s="251" t="s">
        <v>548</v>
      </c>
      <c r="T1654" s="251" t="s">
        <v>549</v>
      </c>
      <c r="U1654" s="251" t="s">
        <v>645</v>
      </c>
      <c r="V1654" s="251" t="s">
        <v>581</v>
      </c>
      <c r="W1654" s="251" t="s">
        <v>582</v>
      </c>
      <c r="X1654" s="251" t="s">
        <v>551</v>
      </c>
      <c r="Y1654" s="251" t="s">
        <v>552</v>
      </c>
      <c r="Z1654" s="251" t="s">
        <v>564</v>
      </c>
      <c r="AA1654" s="251" t="s">
        <v>565</v>
      </c>
      <c r="AB1654" s="251" t="s">
        <v>613</v>
      </c>
      <c r="AC1654" s="251" t="s">
        <v>614</v>
      </c>
      <c r="AD1654" s="251" t="s">
        <v>615</v>
      </c>
      <c r="AE1654" s="255">
        <v>14114</v>
      </c>
      <c r="AF1654" s="251" t="str">
        <f t="shared" si="82"/>
        <v>5.</v>
      </c>
      <c r="AG1654" s="251" t="str">
        <f t="shared" si="82"/>
        <v>2.</v>
      </c>
      <c r="AH1654" s="251" t="str">
        <f t="shared" si="82"/>
        <v>3.</v>
      </c>
      <c r="AI1654" s="251" t="str">
        <f t="shared" si="81"/>
        <v>2.</v>
      </c>
      <c r="AJ1654" s="251" t="str">
        <f t="shared" si="81"/>
        <v>8.</v>
      </c>
      <c r="AK1654" s="251" t="str">
        <f t="shared" si="81"/>
        <v>1.</v>
      </c>
      <c r="AL1654" s="251" t="str">
        <f t="shared" si="81"/>
        <v>2.</v>
      </c>
      <c r="AM1654" s="251" t="str">
        <f t="shared" si="80"/>
        <v>2.3.2.8.1.2.</v>
      </c>
    </row>
    <row r="1655" spans="1:39">
      <c r="A1655" s="251">
        <v>2022</v>
      </c>
      <c r="B1655" s="251" t="s">
        <v>533</v>
      </c>
      <c r="C1655" s="251" t="s">
        <v>534</v>
      </c>
      <c r="D1655" s="251" t="s">
        <v>535</v>
      </c>
      <c r="E1655" s="251" t="s">
        <v>536</v>
      </c>
      <c r="F1655" s="251" t="s">
        <v>492</v>
      </c>
      <c r="G1655" s="251" t="s">
        <v>797</v>
      </c>
      <c r="H1655" s="251" t="s">
        <v>538</v>
      </c>
      <c r="I1655" s="251" t="s">
        <v>798</v>
      </c>
      <c r="J1655" s="251" t="s">
        <v>540</v>
      </c>
      <c r="K1655" s="251" t="s">
        <v>807</v>
      </c>
      <c r="L1655" s="251" t="s">
        <v>542</v>
      </c>
      <c r="M1655" s="251" t="s">
        <v>808</v>
      </c>
      <c r="N1655" s="251" t="s">
        <v>809</v>
      </c>
      <c r="O1655" s="251" t="s">
        <v>790</v>
      </c>
      <c r="P1655" s="251" t="s">
        <v>819</v>
      </c>
      <c r="Q1655" s="251" t="s">
        <v>803</v>
      </c>
      <c r="R1655" s="251">
        <v>1</v>
      </c>
      <c r="S1655" s="251" t="s">
        <v>548</v>
      </c>
      <c r="T1655" s="251" t="s">
        <v>549</v>
      </c>
      <c r="U1655" s="251" t="s">
        <v>645</v>
      </c>
      <c r="V1655" s="251" t="s">
        <v>581</v>
      </c>
      <c r="W1655" s="251" t="s">
        <v>582</v>
      </c>
      <c r="X1655" s="251" t="s">
        <v>551</v>
      </c>
      <c r="Y1655" s="251" t="s">
        <v>552</v>
      </c>
      <c r="Z1655" s="251" t="s">
        <v>564</v>
      </c>
      <c r="AA1655" s="251" t="s">
        <v>565</v>
      </c>
      <c r="AB1655" s="251" t="s">
        <v>613</v>
      </c>
      <c r="AC1655" s="251" t="s">
        <v>614</v>
      </c>
      <c r="AD1655" s="251" t="s">
        <v>616</v>
      </c>
      <c r="AE1655" s="255">
        <v>4200</v>
      </c>
      <c r="AF1655" s="251" t="str">
        <f t="shared" si="82"/>
        <v>5.</v>
      </c>
      <c r="AG1655" s="251" t="str">
        <f t="shared" si="82"/>
        <v>2.</v>
      </c>
      <c r="AH1655" s="251" t="str">
        <f t="shared" si="82"/>
        <v>3.</v>
      </c>
      <c r="AI1655" s="251" t="str">
        <f t="shared" si="81"/>
        <v>2.</v>
      </c>
      <c r="AJ1655" s="251" t="str">
        <f t="shared" si="81"/>
        <v>8.</v>
      </c>
      <c r="AK1655" s="251" t="str">
        <f t="shared" si="81"/>
        <v>1.</v>
      </c>
      <c r="AL1655" s="251" t="str">
        <f t="shared" si="81"/>
        <v>4.</v>
      </c>
      <c r="AM1655" s="251" t="str">
        <f t="shared" si="80"/>
        <v>2.3.2.8.1.4.</v>
      </c>
    </row>
    <row r="1656" spans="1:39">
      <c r="A1656" s="251">
        <v>2022</v>
      </c>
      <c r="B1656" s="251" t="s">
        <v>533</v>
      </c>
      <c r="C1656" s="251" t="s">
        <v>534</v>
      </c>
      <c r="D1656" s="251" t="s">
        <v>535</v>
      </c>
      <c r="E1656" s="251" t="s">
        <v>536</v>
      </c>
      <c r="F1656" s="251" t="s">
        <v>492</v>
      </c>
      <c r="G1656" s="251" t="s">
        <v>797</v>
      </c>
      <c r="H1656" s="251" t="s">
        <v>538</v>
      </c>
      <c r="I1656" s="251" t="s">
        <v>798</v>
      </c>
      <c r="J1656" s="251" t="s">
        <v>540</v>
      </c>
      <c r="K1656" s="251" t="s">
        <v>807</v>
      </c>
      <c r="L1656" s="251" t="s">
        <v>542</v>
      </c>
      <c r="M1656" s="251" t="s">
        <v>808</v>
      </c>
      <c r="N1656" s="251" t="s">
        <v>809</v>
      </c>
      <c r="O1656" s="251" t="s">
        <v>790</v>
      </c>
      <c r="P1656" s="251" t="s">
        <v>819</v>
      </c>
      <c r="Q1656" s="251" t="s">
        <v>803</v>
      </c>
      <c r="R1656" s="251">
        <v>1</v>
      </c>
      <c r="S1656" s="251" t="s">
        <v>548</v>
      </c>
      <c r="T1656" s="251" t="s">
        <v>549</v>
      </c>
      <c r="U1656" s="251" t="s">
        <v>645</v>
      </c>
      <c r="V1656" s="251" t="s">
        <v>581</v>
      </c>
      <c r="W1656" s="251" t="s">
        <v>582</v>
      </c>
      <c r="X1656" s="251" t="s">
        <v>551</v>
      </c>
      <c r="Y1656" s="251" t="s">
        <v>552</v>
      </c>
      <c r="Z1656" s="251" t="s">
        <v>617</v>
      </c>
      <c r="AA1656" s="251" t="s">
        <v>618</v>
      </c>
      <c r="AB1656" s="251" t="s">
        <v>619</v>
      </c>
      <c r="AC1656" s="251" t="s">
        <v>620</v>
      </c>
      <c r="AD1656" s="251" t="s">
        <v>621</v>
      </c>
      <c r="AE1656" s="255">
        <v>4641</v>
      </c>
      <c r="AF1656" s="251" t="str">
        <f t="shared" si="82"/>
        <v>5.</v>
      </c>
      <c r="AG1656" s="251" t="str">
        <f t="shared" si="82"/>
        <v>2.</v>
      </c>
      <c r="AH1656" s="251" t="str">
        <f t="shared" si="82"/>
        <v>5.</v>
      </c>
      <c r="AI1656" s="251" t="str">
        <f t="shared" si="81"/>
        <v>4.</v>
      </c>
      <c r="AJ1656" s="251" t="str">
        <f t="shared" si="81"/>
        <v>3.</v>
      </c>
      <c r="AK1656" s="251" t="str">
        <f t="shared" si="81"/>
        <v>2.</v>
      </c>
      <c r="AL1656" s="251" t="str">
        <f t="shared" si="81"/>
        <v>1.</v>
      </c>
      <c r="AM1656" s="251" t="str">
        <f t="shared" si="80"/>
        <v>2.5.4.3.2.1.</v>
      </c>
    </row>
    <row r="1657" spans="1:39">
      <c r="A1657" s="251">
        <v>2022</v>
      </c>
      <c r="B1657" s="251" t="s">
        <v>533</v>
      </c>
      <c r="C1657" s="251" t="s">
        <v>534</v>
      </c>
      <c r="D1657" s="251" t="s">
        <v>535</v>
      </c>
      <c r="E1657" s="251" t="s">
        <v>536</v>
      </c>
      <c r="F1657" s="251" t="s">
        <v>492</v>
      </c>
      <c r="G1657" s="251" t="s">
        <v>797</v>
      </c>
      <c r="H1657" s="251" t="s">
        <v>538</v>
      </c>
      <c r="I1657" s="251" t="s">
        <v>798</v>
      </c>
      <c r="J1657" s="251" t="s">
        <v>540</v>
      </c>
      <c r="K1657" s="251" t="s">
        <v>807</v>
      </c>
      <c r="L1657" s="251" t="s">
        <v>542</v>
      </c>
      <c r="M1657" s="251" t="s">
        <v>808</v>
      </c>
      <c r="N1657" s="251" t="s">
        <v>809</v>
      </c>
      <c r="O1657" s="251" t="s">
        <v>820</v>
      </c>
      <c r="P1657" s="251" t="s">
        <v>821</v>
      </c>
      <c r="Q1657" s="251" t="s">
        <v>803</v>
      </c>
      <c r="R1657" s="251">
        <v>1000</v>
      </c>
      <c r="S1657" s="251" t="s">
        <v>548</v>
      </c>
      <c r="T1657" s="251" t="s">
        <v>549</v>
      </c>
      <c r="U1657" s="251" t="s">
        <v>549</v>
      </c>
      <c r="V1657" s="251" t="s">
        <v>581</v>
      </c>
      <c r="W1657" s="251" t="s">
        <v>582</v>
      </c>
      <c r="X1657" s="251" t="s">
        <v>551</v>
      </c>
      <c r="Y1657" s="251" t="s">
        <v>552</v>
      </c>
      <c r="Z1657" s="251" t="s">
        <v>553</v>
      </c>
      <c r="AA1657" s="251" t="s">
        <v>554</v>
      </c>
      <c r="AB1657" s="251" t="s">
        <v>555</v>
      </c>
      <c r="AC1657" s="251" t="s">
        <v>555</v>
      </c>
      <c r="AD1657" s="251" t="s">
        <v>556</v>
      </c>
      <c r="AE1657" s="255">
        <v>199086</v>
      </c>
      <c r="AF1657" s="251" t="str">
        <f t="shared" si="82"/>
        <v>5.</v>
      </c>
      <c r="AG1657" s="251" t="str">
        <f t="shared" si="82"/>
        <v>2.</v>
      </c>
      <c r="AH1657" s="251" t="str">
        <f t="shared" si="82"/>
        <v>1.</v>
      </c>
      <c r="AI1657" s="251" t="str">
        <f t="shared" si="81"/>
        <v>1.</v>
      </c>
      <c r="AJ1657" s="251" t="str">
        <f t="shared" si="81"/>
        <v>1.</v>
      </c>
      <c r="AK1657" s="251" t="str">
        <f t="shared" si="81"/>
        <v>1.</v>
      </c>
      <c r="AL1657" s="251" t="str">
        <f t="shared" si="81"/>
        <v>4.</v>
      </c>
      <c r="AM1657" s="251" t="str">
        <f t="shared" si="80"/>
        <v>2.1.1.1.1.4.</v>
      </c>
    </row>
    <row r="1658" spans="1:39">
      <c r="A1658" s="251">
        <v>2022</v>
      </c>
      <c r="B1658" s="251" t="s">
        <v>533</v>
      </c>
      <c r="C1658" s="251" t="s">
        <v>534</v>
      </c>
      <c r="D1658" s="251" t="s">
        <v>535</v>
      </c>
      <c r="E1658" s="251" t="s">
        <v>536</v>
      </c>
      <c r="F1658" s="251" t="s">
        <v>492</v>
      </c>
      <c r="G1658" s="251" t="s">
        <v>797</v>
      </c>
      <c r="H1658" s="251" t="s">
        <v>538</v>
      </c>
      <c r="I1658" s="251" t="s">
        <v>798</v>
      </c>
      <c r="J1658" s="251" t="s">
        <v>540</v>
      </c>
      <c r="K1658" s="251" t="s">
        <v>807</v>
      </c>
      <c r="L1658" s="251" t="s">
        <v>542</v>
      </c>
      <c r="M1658" s="251" t="s">
        <v>808</v>
      </c>
      <c r="N1658" s="251" t="s">
        <v>809</v>
      </c>
      <c r="O1658" s="251" t="s">
        <v>820</v>
      </c>
      <c r="P1658" s="251" t="s">
        <v>821</v>
      </c>
      <c r="Q1658" s="251" t="s">
        <v>803</v>
      </c>
      <c r="R1658" s="251">
        <v>1000</v>
      </c>
      <c r="S1658" s="251" t="s">
        <v>548</v>
      </c>
      <c r="T1658" s="251" t="s">
        <v>549</v>
      </c>
      <c r="U1658" s="251" t="s">
        <v>549</v>
      </c>
      <c r="V1658" s="251" t="s">
        <v>581</v>
      </c>
      <c r="W1658" s="251" t="s">
        <v>582</v>
      </c>
      <c r="X1658" s="251" t="s">
        <v>551</v>
      </c>
      <c r="Y1658" s="251" t="s">
        <v>552</v>
      </c>
      <c r="Z1658" s="251" t="s">
        <v>553</v>
      </c>
      <c r="AA1658" s="251" t="s">
        <v>554</v>
      </c>
      <c r="AB1658" s="251" t="s">
        <v>557</v>
      </c>
      <c r="AC1658" s="251" t="s">
        <v>558</v>
      </c>
      <c r="AD1658" s="251" t="s">
        <v>559</v>
      </c>
      <c r="AE1658" s="255">
        <v>32986</v>
      </c>
      <c r="AF1658" s="251" t="str">
        <f t="shared" si="82"/>
        <v>5.</v>
      </c>
      <c r="AG1658" s="251" t="str">
        <f t="shared" si="82"/>
        <v>2.</v>
      </c>
      <c r="AH1658" s="251" t="str">
        <f t="shared" si="82"/>
        <v>1.</v>
      </c>
      <c r="AI1658" s="251" t="str">
        <f t="shared" si="81"/>
        <v>1.</v>
      </c>
      <c r="AJ1658" s="251" t="str">
        <f t="shared" si="81"/>
        <v>9.</v>
      </c>
      <c r="AK1658" s="251" t="str">
        <f t="shared" si="81"/>
        <v>1.</v>
      </c>
      <c r="AL1658" s="251" t="str">
        <f t="shared" si="81"/>
        <v>1.</v>
      </c>
      <c r="AM1658" s="251" t="str">
        <f t="shared" si="80"/>
        <v>2.1.1.9.1.1.</v>
      </c>
    </row>
    <row r="1659" spans="1:39">
      <c r="A1659" s="251">
        <v>2022</v>
      </c>
      <c r="B1659" s="251" t="s">
        <v>533</v>
      </c>
      <c r="C1659" s="251" t="s">
        <v>534</v>
      </c>
      <c r="D1659" s="251" t="s">
        <v>535</v>
      </c>
      <c r="E1659" s="251" t="s">
        <v>536</v>
      </c>
      <c r="F1659" s="251" t="s">
        <v>492</v>
      </c>
      <c r="G1659" s="251" t="s">
        <v>797</v>
      </c>
      <c r="H1659" s="251" t="s">
        <v>538</v>
      </c>
      <c r="I1659" s="251" t="s">
        <v>798</v>
      </c>
      <c r="J1659" s="251" t="s">
        <v>540</v>
      </c>
      <c r="K1659" s="251" t="s">
        <v>807</v>
      </c>
      <c r="L1659" s="251" t="s">
        <v>542</v>
      </c>
      <c r="M1659" s="251" t="s">
        <v>808</v>
      </c>
      <c r="N1659" s="251" t="s">
        <v>809</v>
      </c>
      <c r="O1659" s="251" t="s">
        <v>820</v>
      </c>
      <c r="P1659" s="251" t="s">
        <v>821</v>
      </c>
      <c r="Q1659" s="251" t="s">
        <v>803</v>
      </c>
      <c r="R1659" s="251">
        <v>1000</v>
      </c>
      <c r="S1659" s="251" t="s">
        <v>548</v>
      </c>
      <c r="T1659" s="251" t="s">
        <v>549</v>
      </c>
      <c r="U1659" s="251" t="s">
        <v>549</v>
      </c>
      <c r="V1659" s="251" t="s">
        <v>581</v>
      </c>
      <c r="W1659" s="251" t="s">
        <v>582</v>
      </c>
      <c r="X1659" s="251" t="s">
        <v>551</v>
      </c>
      <c r="Y1659" s="251" t="s">
        <v>552</v>
      </c>
      <c r="Z1659" s="251" t="s">
        <v>553</v>
      </c>
      <c r="AA1659" s="251" t="s">
        <v>554</v>
      </c>
      <c r="AB1659" s="251" t="s">
        <v>557</v>
      </c>
      <c r="AC1659" s="251" t="s">
        <v>558</v>
      </c>
      <c r="AD1659" s="251" t="s">
        <v>560</v>
      </c>
      <c r="AE1659" s="255">
        <v>1330</v>
      </c>
      <c r="AF1659" s="251" t="str">
        <f t="shared" si="82"/>
        <v>5.</v>
      </c>
      <c r="AG1659" s="251" t="str">
        <f t="shared" si="82"/>
        <v>2.</v>
      </c>
      <c r="AH1659" s="251" t="str">
        <f t="shared" si="82"/>
        <v>1.</v>
      </c>
      <c r="AI1659" s="251" t="str">
        <f t="shared" si="81"/>
        <v>1.</v>
      </c>
      <c r="AJ1659" s="251" t="str">
        <f t="shared" si="81"/>
        <v>9.</v>
      </c>
      <c r="AK1659" s="251" t="str">
        <f t="shared" si="81"/>
        <v>1.</v>
      </c>
      <c r="AL1659" s="251" t="str">
        <f t="shared" si="81"/>
        <v>3.</v>
      </c>
      <c r="AM1659" s="251" t="str">
        <f t="shared" si="80"/>
        <v>2.1.1.9.1.3.</v>
      </c>
    </row>
    <row r="1660" spans="1:39">
      <c r="A1660" s="251">
        <v>2022</v>
      </c>
      <c r="B1660" s="251" t="s">
        <v>533</v>
      </c>
      <c r="C1660" s="251" t="s">
        <v>534</v>
      </c>
      <c r="D1660" s="251" t="s">
        <v>535</v>
      </c>
      <c r="E1660" s="251" t="s">
        <v>536</v>
      </c>
      <c r="F1660" s="251" t="s">
        <v>492</v>
      </c>
      <c r="G1660" s="251" t="s">
        <v>797</v>
      </c>
      <c r="H1660" s="251" t="s">
        <v>538</v>
      </c>
      <c r="I1660" s="251" t="s">
        <v>798</v>
      </c>
      <c r="J1660" s="251" t="s">
        <v>540</v>
      </c>
      <c r="K1660" s="251" t="s">
        <v>807</v>
      </c>
      <c r="L1660" s="251" t="s">
        <v>542</v>
      </c>
      <c r="M1660" s="251" t="s">
        <v>808</v>
      </c>
      <c r="N1660" s="251" t="s">
        <v>809</v>
      </c>
      <c r="O1660" s="251" t="s">
        <v>820</v>
      </c>
      <c r="P1660" s="251" t="s">
        <v>821</v>
      </c>
      <c r="Q1660" s="251" t="s">
        <v>803</v>
      </c>
      <c r="R1660" s="251">
        <v>1000</v>
      </c>
      <c r="S1660" s="251" t="s">
        <v>548</v>
      </c>
      <c r="T1660" s="251" t="s">
        <v>549</v>
      </c>
      <c r="U1660" s="251" t="s">
        <v>549</v>
      </c>
      <c r="V1660" s="251" t="s">
        <v>581</v>
      </c>
      <c r="W1660" s="251" t="s">
        <v>582</v>
      </c>
      <c r="X1660" s="251" t="s">
        <v>551</v>
      </c>
      <c r="Y1660" s="251" t="s">
        <v>552</v>
      </c>
      <c r="Z1660" s="251" t="s">
        <v>553</v>
      </c>
      <c r="AA1660" s="251" t="s">
        <v>554</v>
      </c>
      <c r="AB1660" s="251" t="s">
        <v>557</v>
      </c>
      <c r="AC1660" s="251" t="s">
        <v>583</v>
      </c>
      <c r="AD1660" s="251" t="s">
        <v>584</v>
      </c>
      <c r="AE1660" s="255">
        <v>19242</v>
      </c>
      <c r="AF1660" s="251" t="str">
        <f t="shared" si="82"/>
        <v>5.</v>
      </c>
      <c r="AG1660" s="251" t="str">
        <f t="shared" si="82"/>
        <v>2.</v>
      </c>
      <c r="AH1660" s="251" t="str">
        <f t="shared" si="82"/>
        <v>1.</v>
      </c>
      <c r="AI1660" s="251" t="str">
        <f t="shared" si="81"/>
        <v>1.</v>
      </c>
      <c r="AJ1660" s="251" t="str">
        <f t="shared" si="81"/>
        <v>9.</v>
      </c>
      <c r="AK1660" s="251" t="str">
        <f t="shared" si="81"/>
        <v>2.</v>
      </c>
      <c r="AL1660" s="251" t="str">
        <f t="shared" si="81"/>
        <v>1.</v>
      </c>
      <c r="AM1660" s="251" t="str">
        <f t="shared" si="80"/>
        <v>2.1.1.9.2.1.</v>
      </c>
    </row>
    <row r="1661" spans="1:39">
      <c r="A1661" s="251">
        <v>2022</v>
      </c>
      <c r="B1661" s="251" t="s">
        <v>533</v>
      </c>
      <c r="C1661" s="251" t="s">
        <v>534</v>
      </c>
      <c r="D1661" s="251" t="s">
        <v>535</v>
      </c>
      <c r="E1661" s="251" t="s">
        <v>536</v>
      </c>
      <c r="F1661" s="251" t="s">
        <v>492</v>
      </c>
      <c r="G1661" s="251" t="s">
        <v>797</v>
      </c>
      <c r="H1661" s="251" t="s">
        <v>538</v>
      </c>
      <c r="I1661" s="251" t="s">
        <v>798</v>
      </c>
      <c r="J1661" s="251" t="s">
        <v>540</v>
      </c>
      <c r="K1661" s="251" t="s">
        <v>807</v>
      </c>
      <c r="L1661" s="251" t="s">
        <v>542</v>
      </c>
      <c r="M1661" s="251" t="s">
        <v>808</v>
      </c>
      <c r="N1661" s="251" t="s">
        <v>809</v>
      </c>
      <c r="O1661" s="251" t="s">
        <v>820</v>
      </c>
      <c r="P1661" s="251" t="s">
        <v>821</v>
      </c>
      <c r="Q1661" s="251" t="s">
        <v>803</v>
      </c>
      <c r="R1661" s="251">
        <v>1000</v>
      </c>
      <c r="S1661" s="251" t="s">
        <v>548</v>
      </c>
      <c r="T1661" s="251" t="s">
        <v>549</v>
      </c>
      <c r="U1661" s="251" t="s">
        <v>549</v>
      </c>
      <c r="V1661" s="251" t="s">
        <v>581</v>
      </c>
      <c r="W1661" s="251" t="s">
        <v>582</v>
      </c>
      <c r="X1661" s="251" t="s">
        <v>551</v>
      </c>
      <c r="Y1661" s="251" t="s">
        <v>552</v>
      </c>
      <c r="Z1661" s="251" t="s">
        <v>553</v>
      </c>
      <c r="AA1661" s="251" t="s">
        <v>554</v>
      </c>
      <c r="AB1661" s="251" t="s">
        <v>557</v>
      </c>
      <c r="AC1661" s="251" t="s">
        <v>585</v>
      </c>
      <c r="AD1661" s="251" t="s">
        <v>586</v>
      </c>
      <c r="AE1661" s="255">
        <v>2969</v>
      </c>
      <c r="AF1661" s="251" t="str">
        <f t="shared" si="82"/>
        <v>5.</v>
      </c>
      <c r="AG1661" s="251" t="str">
        <f t="shared" si="82"/>
        <v>2.</v>
      </c>
      <c r="AH1661" s="251" t="str">
        <f t="shared" si="82"/>
        <v>1.</v>
      </c>
      <c r="AI1661" s="251" t="str">
        <f t="shared" si="81"/>
        <v>1.</v>
      </c>
      <c r="AJ1661" s="251" t="str">
        <f t="shared" si="81"/>
        <v>9.</v>
      </c>
      <c r="AK1661" s="251" t="str">
        <f t="shared" si="81"/>
        <v>3.</v>
      </c>
      <c r="AL1661" s="251" t="str">
        <f t="shared" si="81"/>
        <v>99</v>
      </c>
      <c r="AM1661" s="251" t="str">
        <f t="shared" si="80"/>
        <v>2.1.1.9.3.99</v>
      </c>
    </row>
    <row r="1662" spans="1:39">
      <c r="A1662" s="251">
        <v>2022</v>
      </c>
      <c r="B1662" s="251" t="s">
        <v>533</v>
      </c>
      <c r="C1662" s="251" t="s">
        <v>534</v>
      </c>
      <c r="D1662" s="251" t="s">
        <v>535</v>
      </c>
      <c r="E1662" s="251" t="s">
        <v>536</v>
      </c>
      <c r="F1662" s="251" t="s">
        <v>492</v>
      </c>
      <c r="G1662" s="251" t="s">
        <v>797</v>
      </c>
      <c r="H1662" s="251" t="s">
        <v>538</v>
      </c>
      <c r="I1662" s="251" t="s">
        <v>798</v>
      </c>
      <c r="J1662" s="251" t="s">
        <v>540</v>
      </c>
      <c r="K1662" s="251" t="s">
        <v>807</v>
      </c>
      <c r="L1662" s="251" t="s">
        <v>542</v>
      </c>
      <c r="M1662" s="251" t="s">
        <v>808</v>
      </c>
      <c r="N1662" s="251" t="s">
        <v>809</v>
      </c>
      <c r="O1662" s="251" t="s">
        <v>820</v>
      </c>
      <c r="P1662" s="251" t="s">
        <v>821</v>
      </c>
      <c r="Q1662" s="251" t="s">
        <v>803</v>
      </c>
      <c r="R1662" s="251">
        <v>1000</v>
      </c>
      <c r="S1662" s="251" t="s">
        <v>548</v>
      </c>
      <c r="T1662" s="251" t="s">
        <v>549</v>
      </c>
      <c r="U1662" s="251" t="s">
        <v>549</v>
      </c>
      <c r="V1662" s="251" t="s">
        <v>581</v>
      </c>
      <c r="W1662" s="251" t="s">
        <v>582</v>
      </c>
      <c r="X1662" s="251" t="s">
        <v>551</v>
      </c>
      <c r="Y1662" s="251" t="s">
        <v>552</v>
      </c>
      <c r="Z1662" s="251" t="s">
        <v>553</v>
      </c>
      <c r="AA1662" s="251" t="s">
        <v>561</v>
      </c>
      <c r="AB1662" s="251" t="s">
        <v>562</v>
      </c>
      <c r="AC1662" s="251" t="s">
        <v>562</v>
      </c>
      <c r="AD1662" s="251" t="s">
        <v>563</v>
      </c>
      <c r="AE1662" s="255">
        <v>17812</v>
      </c>
      <c r="AF1662" s="251" t="str">
        <f t="shared" si="82"/>
        <v>5.</v>
      </c>
      <c r="AG1662" s="251" t="str">
        <f t="shared" si="82"/>
        <v>2.</v>
      </c>
      <c r="AH1662" s="251" t="str">
        <f t="shared" si="82"/>
        <v>1.</v>
      </c>
      <c r="AI1662" s="251" t="str">
        <f t="shared" si="81"/>
        <v>3.</v>
      </c>
      <c r="AJ1662" s="251" t="str">
        <f t="shared" si="81"/>
        <v>1.</v>
      </c>
      <c r="AK1662" s="251" t="str">
        <f t="shared" si="81"/>
        <v>1.</v>
      </c>
      <c r="AL1662" s="251" t="str">
        <f t="shared" si="81"/>
        <v>5.</v>
      </c>
      <c r="AM1662" s="251" t="str">
        <f t="shared" si="80"/>
        <v>2.1.3.1.1.5.</v>
      </c>
    </row>
    <row r="1663" spans="1:39">
      <c r="A1663" s="251">
        <v>2022</v>
      </c>
      <c r="B1663" s="251" t="s">
        <v>533</v>
      </c>
      <c r="C1663" s="251" t="s">
        <v>534</v>
      </c>
      <c r="D1663" s="251" t="s">
        <v>535</v>
      </c>
      <c r="E1663" s="251" t="s">
        <v>536</v>
      </c>
      <c r="F1663" s="251" t="s">
        <v>492</v>
      </c>
      <c r="G1663" s="251" t="s">
        <v>797</v>
      </c>
      <c r="H1663" s="251" t="s">
        <v>538</v>
      </c>
      <c r="I1663" s="251" t="s">
        <v>798</v>
      </c>
      <c r="J1663" s="251" t="s">
        <v>540</v>
      </c>
      <c r="K1663" s="251" t="s">
        <v>807</v>
      </c>
      <c r="L1663" s="251" t="s">
        <v>542</v>
      </c>
      <c r="M1663" s="251" t="s">
        <v>808</v>
      </c>
      <c r="N1663" s="251" t="s">
        <v>809</v>
      </c>
      <c r="O1663" s="251" t="s">
        <v>820</v>
      </c>
      <c r="P1663" s="251" t="s">
        <v>821</v>
      </c>
      <c r="Q1663" s="251" t="s">
        <v>803</v>
      </c>
      <c r="R1663" s="251">
        <v>1000</v>
      </c>
      <c r="S1663" s="251" t="s">
        <v>548</v>
      </c>
      <c r="T1663" s="251" t="s">
        <v>549</v>
      </c>
      <c r="U1663" s="251" t="s">
        <v>549</v>
      </c>
      <c r="V1663" s="251" t="s">
        <v>581</v>
      </c>
      <c r="W1663" s="251" t="s">
        <v>582</v>
      </c>
      <c r="X1663" s="251" t="s">
        <v>551</v>
      </c>
      <c r="Y1663" s="251" t="s">
        <v>552</v>
      </c>
      <c r="Z1663" s="251" t="s">
        <v>564</v>
      </c>
      <c r="AA1663" s="251" t="s">
        <v>565</v>
      </c>
      <c r="AB1663" s="251" t="s">
        <v>594</v>
      </c>
      <c r="AC1663" s="251" t="s">
        <v>595</v>
      </c>
      <c r="AD1663" s="251" t="s">
        <v>596</v>
      </c>
      <c r="AE1663" s="255">
        <v>200</v>
      </c>
      <c r="AF1663" s="251" t="str">
        <f t="shared" si="82"/>
        <v>5.</v>
      </c>
      <c r="AG1663" s="251" t="str">
        <f t="shared" si="82"/>
        <v>2.</v>
      </c>
      <c r="AH1663" s="251" t="str">
        <f t="shared" si="82"/>
        <v>3.</v>
      </c>
      <c r="AI1663" s="251" t="str">
        <f t="shared" si="81"/>
        <v>2.</v>
      </c>
      <c r="AJ1663" s="251" t="str">
        <f t="shared" si="81"/>
        <v>1.</v>
      </c>
      <c r="AK1663" s="251" t="str">
        <f t="shared" si="81"/>
        <v>2.</v>
      </c>
      <c r="AL1663" s="251" t="str">
        <f t="shared" si="81"/>
        <v>99</v>
      </c>
      <c r="AM1663" s="251" t="str">
        <f t="shared" si="80"/>
        <v>2.3.2.1.2.99</v>
      </c>
    </row>
    <row r="1664" spans="1:39">
      <c r="A1664" s="251">
        <v>2022</v>
      </c>
      <c r="B1664" s="251" t="s">
        <v>533</v>
      </c>
      <c r="C1664" s="251" t="s">
        <v>534</v>
      </c>
      <c r="D1664" s="251" t="s">
        <v>535</v>
      </c>
      <c r="E1664" s="251" t="s">
        <v>536</v>
      </c>
      <c r="F1664" s="251" t="s">
        <v>492</v>
      </c>
      <c r="G1664" s="251" t="s">
        <v>797</v>
      </c>
      <c r="H1664" s="251" t="s">
        <v>538</v>
      </c>
      <c r="I1664" s="251" t="s">
        <v>798</v>
      </c>
      <c r="J1664" s="251" t="s">
        <v>540</v>
      </c>
      <c r="K1664" s="251" t="s">
        <v>807</v>
      </c>
      <c r="L1664" s="251" t="s">
        <v>542</v>
      </c>
      <c r="M1664" s="251" t="s">
        <v>808</v>
      </c>
      <c r="N1664" s="251" t="s">
        <v>809</v>
      </c>
      <c r="O1664" s="251" t="s">
        <v>820</v>
      </c>
      <c r="P1664" s="251" t="s">
        <v>821</v>
      </c>
      <c r="Q1664" s="251" t="s">
        <v>803</v>
      </c>
      <c r="R1664" s="251">
        <v>1000</v>
      </c>
      <c r="S1664" s="251" t="s">
        <v>548</v>
      </c>
      <c r="T1664" s="251" t="s">
        <v>549</v>
      </c>
      <c r="U1664" s="251" t="s">
        <v>549</v>
      </c>
      <c r="V1664" s="251" t="s">
        <v>581</v>
      </c>
      <c r="W1664" s="251" t="s">
        <v>582</v>
      </c>
      <c r="X1664" s="251" t="s">
        <v>551</v>
      </c>
      <c r="Y1664" s="251" t="s">
        <v>552</v>
      </c>
      <c r="Z1664" s="251" t="s">
        <v>564</v>
      </c>
      <c r="AA1664" s="251" t="s">
        <v>565</v>
      </c>
      <c r="AB1664" s="251" t="s">
        <v>566</v>
      </c>
      <c r="AC1664" s="251" t="s">
        <v>597</v>
      </c>
      <c r="AD1664" s="251" t="s">
        <v>598</v>
      </c>
      <c r="AE1664" s="255">
        <v>17452</v>
      </c>
      <c r="AF1664" s="251" t="str">
        <f t="shared" si="82"/>
        <v>5.</v>
      </c>
      <c r="AG1664" s="251" t="str">
        <f t="shared" si="82"/>
        <v>2.</v>
      </c>
      <c r="AH1664" s="251" t="str">
        <f t="shared" si="82"/>
        <v>3.</v>
      </c>
      <c r="AI1664" s="251" t="str">
        <f t="shared" si="81"/>
        <v>2.</v>
      </c>
      <c r="AJ1664" s="251" t="str">
        <f t="shared" si="81"/>
        <v>2.</v>
      </c>
      <c r="AK1664" s="251" t="str">
        <f t="shared" si="81"/>
        <v>1.</v>
      </c>
      <c r="AL1664" s="251" t="str">
        <f t="shared" si="81"/>
        <v>1.</v>
      </c>
      <c r="AM1664" s="251" t="str">
        <f t="shared" si="80"/>
        <v>2.3.2.2.1.1.</v>
      </c>
    </row>
    <row r="1665" spans="1:39">
      <c r="A1665" s="251">
        <v>2022</v>
      </c>
      <c r="B1665" s="251" t="s">
        <v>533</v>
      </c>
      <c r="C1665" s="251" t="s">
        <v>534</v>
      </c>
      <c r="D1665" s="251" t="s">
        <v>535</v>
      </c>
      <c r="E1665" s="251" t="s">
        <v>536</v>
      </c>
      <c r="F1665" s="251" t="s">
        <v>492</v>
      </c>
      <c r="G1665" s="251" t="s">
        <v>797</v>
      </c>
      <c r="H1665" s="251" t="s">
        <v>538</v>
      </c>
      <c r="I1665" s="251" t="s">
        <v>798</v>
      </c>
      <c r="J1665" s="251" t="s">
        <v>540</v>
      </c>
      <c r="K1665" s="251" t="s">
        <v>807</v>
      </c>
      <c r="L1665" s="251" t="s">
        <v>542</v>
      </c>
      <c r="M1665" s="251" t="s">
        <v>808</v>
      </c>
      <c r="N1665" s="251" t="s">
        <v>809</v>
      </c>
      <c r="O1665" s="251" t="s">
        <v>820</v>
      </c>
      <c r="P1665" s="251" t="s">
        <v>821</v>
      </c>
      <c r="Q1665" s="251" t="s">
        <v>803</v>
      </c>
      <c r="R1665" s="251">
        <v>1000</v>
      </c>
      <c r="S1665" s="251" t="s">
        <v>548</v>
      </c>
      <c r="T1665" s="251" t="s">
        <v>549</v>
      </c>
      <c r="U1665" s="251" t="s">
        <v>549</v>
      </c>
      <c r="V1665" s="251" t="s">
        <v>581</v>
      </c>
      <c r="W1665" s="251" t="s">
        <v>582</v>
      </c>
      <c r="X1665" s="251" t="s">
        <v>551</v>
      </c>
      <c r="Y1665" s="251" t="s">
        <v>552</v>
      </c>
      <c r="Z1665" s="251" t="s">
        <v>564</v>
      </c>
      <c r="AA1665" s="251" t="s">
        <v>565</v>
      </c>
      <c r="AB1665" s="251" t="s">
        <v>566</v>
      </c>
      <c r="AC1665" s="251" t="s">
        <v>600</v>
      </c>
      <c r="AD1665" s="251" t="s">
        <v>601</v>
      </c>
      <c r="AE1665" s="255">
        <v>4890</v>
      </c>
      <c r="AF1665" s="251" t="str">
        <f t="shared" si="82"/>
        <v>5.</v>
      </c>
      <c r="AG1665" s="251" t="str">
        <f t="shared" si="82"/>
        <v>2.</v>
      </c>
      <c r="AH1665" s="251" t="str">
        <f t="shared" si="82"/>
        <v>3.</v>
      </c>
      <c r="AI1665" s="251" t="str">
        <f t="shared" si="81"/>
        <v>2.</v>
      </c>
      <c r="AJ1665" s="251" t="str">
        <f t="shared" si="81"/>
        <v>2.</v>
      </c>
      <c r="AK1665" s="251" t="str">
        <f t="shared" si="81"/>
        <v>2.</v>
      </c>
      <c r="AL1665" s="251" t="str">
        <f t="shared" si="81"/>
        <v>1.</v>
      </c>
      <c r="AM1665" s="251" t="str">
        <f t="shared" si="80"/>
        <v>2.3.2.2.2.1.</v>
      </c>
    </row>
    <row r="1666" spans="1:39">
      <c r="A1666" s="251">
        <v>2022</v>
      </c>
      <c r="B1666" s="251" t="s">
        <v>533</v>
      </c>
      <c r="C1666" s="251" t="s">
        <v>534</v>
      </c>
      <c r="D1666" s="251" t="s">
        <v>535</v>
      </c>
      <c r="E1666" s="251" t="s">
        <v>536</v>
      </c>
      <c r="F1666" s="251" t="s">
        <v>492</v>
      </c>
      <c r="G1666" s="251" t="s">
        <v>797</v>
      </c>
      <c r="H1666" s="251" t="s">
        <v>538</v>
      </c>
      <c r="I1666" s="251" t="s">
        <v>798</v>
      </c>
      <c r="J1666" s="251" t="s">
        <v>540</v>
      </c>
      <c r="K1666" s="251" t="s">
        <v>807</v>
      </c>
      <c r="L1666" s="251" t="s">
        <v>542</v>
      </c>
      <c r="M1666" s="251" t="s">
        <v>808</v>
      </c>
      <c r="N1666" s="251" t="s">
        <v>809</v>
      </c>
      <c r="O1666" s="251" t="s">
        <v>820</v>
      </c>
      <c r="P1666" s="251" t="s">
        <v>821</v>
      </c>
      <c r="Q1666" s="251" t="s">
        <v>803</v>
      </c>
      <c r="R1666" s="251">
        <v>1000</v>
      </c>
      <c r="S1666" s="251" t="s">
        <v>548</v>
      </c>
      <c r="T1666" s="251" t="s">
        <v>549</v>
      </c>
      <c r="U1666" s="251" t="s">
        <v>549</v>
      </c>
      <c r="V1666" s="251" t="s">
        <v>581</v>
      </c>
      <c r="W1666" s="251" t="s">
        <v>582</v>
      </c>
      <c r="X1666" s="251" t="s">
        <v>551</v>
      </c>
      <c r="Y1666" s="251" t="s">
        <v>552</v>
      </c>
      <c r="Z1666" s="251" t="s">
        <v>564</v>
      </c>
      <c r="AA1666" s="251" t="s">
        <v>565</v>
      </c>
      <c r="AB1666" s="251" t="s">
        <v>566</v>
      </c>
      <c r="AC1666" s="251" t="s">
        <v>600</v>
      </c>
      <c r="AD1666" s="251" t="s">
        <v>602</v>
      </c>
      <c r="AE1666" s="255">
        <v>996</v>
      </c>
      <c r="AF1666" s="251" t="str">
        <f t="shared" si="82"/>
        <v>5.</v>
      </c>
      <c r="AG1666" s="251" t="str">
        <f t="shared" si="82"/>
        <v>2.</v>
      </c>
      <c r="AH1666" s="251" t="str">
        <f t="shared" si="82"/>
        <v>3.</v>
      </c>
      <c r="AI1666" s="251" t="str">
        <f t="shared" si="81"/>
        <v>2.</v>
      </c>
      <c r="AJ1666" s="251" t="str">
        <f t="shared" si="81"/>
        <v>2.</v>
      </c>
      <c r="AK1666" s="251" t="str">
        <f t="shared" si="81"/>
        <v>2.</v>
      </c>
      <c r="AL1666" s="251" t="str">
        <f t="shared" si="81"/>
        <v>2.</v>
      </c>
      <c r="AM1666" s="251" t="str">
        <f t="shared" si="80"/>
        <v>2.3.2.2.2.2.</v>
      </c>
    </row>
    <row r="1667" spans="1:39">
      <c r="A1667" s="251">
        <v>2022</v>
      </c>
      <c r="B1667" s="251" t="s">
        <v>533</v>
      </c>
      <c r="C1667" s="251" t="s">
        <v>534</v>
      </c>
      <c r="D1667" s="251" t="s">
        <v>535</v>
      </c>
      <c r="E1667" s="251" t="s">
        <v>536</v>
      </c>
      <c r="F1667" s="251" t="s">
        <v>492</v>
      </c>
      <c r="G1667" s="251" t="s">
        <v>797</v>
      </c>
      <c r="H1667" s="251" t="s">
        <v>538</v>
      </c>
      <c r="I1667" s="251" t="s">
        <v>798</v>
      </c>
      <c r="J1667" s="251" t="s">
        <v>540</v>
      </c>
      <c r="K1667" s="251" t="s">
        <v>807</v>
      </c>
      <c r="L1667" s="251" t="s">
        <v>542</v>
      </c>
      <c r="M1667" s="251" t="s">
        <v>808</v>
      </c>
      <c r="N1667" s="251" t="s">
        <v>809</v>
      </c>
      <c r="O1667" s="251" t="s">
        <v>820</v>
      </c>
      <c r="P1667" s="251" t="s">
        <v>821</v>
      </c>
      <c r="Q1667" s="251" t="s">
        <v>803</v>
      </c>
      <c r="R1667" s="251">
        <v>1000</v>
      </c>
      <c r="S1667" s="251" t="s">
        <v>548</v>
      </c>
      <c r="T1667" s="251" t="s">
        <v>549</v>
      </c>
      <c r="U1667" s="251" t="s">
        <v>549</v>
      </c>
      <c r="V1667" s="251" t="s">
        <v>581</v>
      </c>
      <c r="W1667" s="251" t="s">
        <v>582</v>
      </c>
      <c r="X1667" s="251" t="s">
        <v>551</v>
      </c>
      <c r="Y1667" s="251" t="s">
        <v>552</v>
      </c>
      <c r="Z1667" s="251" t="s">
        <v>564</v>
      </c>
      <c r="AA1667" s="251" t="s">
        <v>565</v>
      </c>
      <c r="AB1667" s="251" t="s">
        <v>569</v>
      </c>
      <c r="AC1667" s="251" t="s">
        <v>570</v>
      </c>
      <c r="AD1667" s="251" t="s">
        <v>603</v>
      </c>
      <c r="AE1667" s="255">
        <v>34361</v>
      </c>
      <c r="AF1667" s="251" t="str">
        <f t="shared" si="82"/>
        <v>5.</v>
      </c>
      <c r="AG1667" s="251" t="str">
        <f t="shared" si="82"/>
        <v>2.</v>
      </c>
      <c r="AH1667" s="251" t="str">
        <f t="shared" si="82"/>
        <v>3.</v>
      </c>
      <c r="AI1667" s="251" t="str">
        <f t="shared" si="81"/>
        <v>2.</v>
      </c>
      <c r="AJ1667" s="251" t="str">
        <f t="shared" si="81"/>
        <v>3.</v>
      </c>
      <c r="AK1667" s="251" t="str">
        <f t="shared" si="81"/>
        <v>1.</v>
      </c>
      <c r="AL1667" s="251" t="str">
        <f t="shared" si="81"/>
        <v>1.</v>
      </c>
      <c r="AM1667" s="251" t="str">
        <f t="shared" ref="AM1667:AM1730" si="83">CONCATENATE(AG1667,AH1667,AI1667,AJ1667,AK1667,AL1667)</f>
        <v>2.3.2.3.1.1.</v>
      </c>
    </row>
    <row r="1668" spans="1:39">
      <c r="A1668" s="251">
        <v>2022</v>
      </c>
      <c r="B1668" s="251" t="s">
        <v>533</v>
      </c>
      <c r="C1668" s="251" t="s">
        <v>534</v>
      </c>
      <c r="D1668" s="251" t="s">
        <v>535</v>
      </c>
      <c r="E1668" s="251" t="s">
        <v>536</v>
      </c>
      <c r="F1668" s="251" t="s">
        <v>492</v>
      </c>
      <c r="G1668" s="251" t="s">
        <v>797</v>
      </c>
      <c r="H1668" s="251" t="s">
        <v>538</v>
      </c>
      <c r="I1668" s="251" t="s">
        <v>798</v>
      </c>
      <c r="J1668" s="251" t="s">
        <v>540</v>
      </c>
      <c r="K1668" s="251" t="s">
        <v>807</v>
      </c>
      <c r="L1668" s="251" t="s">
        <v>542</v>
      </c>
      <c r="M1668" s="251" t="s">
        <v>808</v>
      </c>
      <c r="N1668" s="251" t="s">
        <v>809</v>
      </c>
      <c r="O1668" s="251" t="s">
        <v>820</v>
      </c>
      <c r="P1668" s="251" t="s">
        <v>821</v>
      </c>
      <c r="Q1668" s="251" t="s">
        <v>803</v>
      </c>
      <c r="R1668" s="251">
        <v>1000</v>
      </c>
      <c r="S1668" s="251" t="s">
        <v>548</v>
      </c>
      <c r="T1668" s="251" t="s">
        <v>549</v>
      </c>
      <c r="U1668" s="251" t="s">
        <v>549</v>
      </c>
      <c r="V1668" s="251" t="s">
        <v>581</v>
      </c>
      <c r="W1668" s="251" t="s">
        <v>582</v>
      </c>
      <c r="X1668" s="251" t="s">
        <v>551</v>
      </c>
      <c r="Y1668" s="251" t="s">
        <v>552</v>
      </c>
      <c r="Z1668" s="251" t="s">
        <v>564</v>
      </c>
      <c r="AA1668" s="251" t="s">
        <v>565</v>
      </c>
      <c r="AB1668" s="251" t="s">
        <v>569</v>
      </c>
      <c r="AC1668" s="251" t="s">
        <v>570</v>
      </c>
      <c r="AD1668" s="251" t="s">
        <v>571</v>
      </c>
      <c r="AE1668" s="255">
        <v>75099</v>
      </c>
      <c r="AF1668" s="251" t="str">
        <f t="shared" si="82"/>
        <v>5.</v>
      </c>
      <c r="AG1668" s="251" t="str">
        <f t="shared" si="82"/>
        <v>2.</v>
      </c>
      <c r="AH1668" s="251" t="str">
        <f t="shared" si="82"/>
        <v>3.</v>
      </c>
      <c r="AI1668" s="251" t="str">
        <f t="shared" si="81"/>
        <v>2.</v>
      </c>
      <c r="AJ1668" s="251" t="str">
        <f t="shared" si="81"/>
        <v>3.</v>
      </c>
      <c r="AK1668" s="251" t="str">
        <f t="shared" si="81"/>
        <v>1.</v>
      </c>
      <c r="AL1668" s="251" t="str">
        <f t="shared" si="81"/>
        <v>2.</v>
      </c>
      <c r="AM1668" s="251" t="str">
        <f t="shared" si="83"/>
        <v>2.3.2.3.1.2.</v>
      </c>
    </row>
    <row r="1669" spans="1:39">
      <c r="A1669" s="251">
        <v>2022</v>
      </c>
      <c r="B1669" s="251" t="s">
        <v>533</v>
      </c>
      <c r="C1669" s="251" t="s">
        <v>534</v>
      </c>
      <c r="D1669" s="251" t="s">
        <v>535</v>
      </c>
      <c r="E1669" s="251" t="s">
        <v>536</v>
      </c>
      <c r="F1669" s="251" t="s">
        <v>492</v>
      </c>
      <c r="G1669" s="251" t="s">
        <v>797</v>
      </c>
      <c r="H1669" s="251" t="s">
        <v>538</v>
      </c>
      <c r="I1669" s="251" t="s">
        <v>798</v>
      </c>
      <c r="J1669" s="251" t="s">
        <v>540</v>
      </c>
      <c r="K1669" s="251" t="s">
        <v>807</v>
      </c>
      <c r="L1669" s="251" t="s">
        <v>542</v>
      </c>
      <c r="M1669" s="251" t="s">
        <v>808</v>
      </c>
      <c r="N1669" s="251" t="s">
        <v>809</v>
      </c>
      <c r="O1669" s="251" t="s">
        <v>820</v>
      </c>
      <c r="P1669" s="251" t="s">
        <v>821</v>
      </c>
      <c r="Q1669" s="251" t="s">
        <v>803</v>
      </c>
      <c r="R1669" s="251">
        <v>1000</v>
      </c>
      <c r="S1669" s="251" t="s">
        <v>548</v>
      </c>
      <c r="T1669" s="251" t="s">
        <v>549</v>
      </c>
      <c r="U1669" s="251" t="s">
        <v>549</v>
      </c>
      <c r="V1669" s="251" t="s">
        <v>581</v>
      </c>
      <c r="W1669" s="251" t="s">
        <v>582</v>
      </c>
      <c r="X1669" s="251" t="s">
        <v>551</v>
      </c>
      <c r="Y1669" s="251" t="s">
        <v>552</v>
      </c>
      <c r="Z1669" s="251" t="s">
        <v>564</v>
      </c>
      <c r="AA1669" s="251" t="s">
        <v>565</v>
      </c>
      <c r="AB1669" s="251" t="s">
        <v>572</v>
      </c>
      <c r="AC1669" s="251" t="s">
        <v>573</v>
      </c>
      <c r="AD1669" s="251" t="s">
        <v>574</v>
      </c>
      <c r="AE1669" s="255">
        <v>45543</v>
      </c>
      <c r="AF1669" s="251" t="str">
        <f t="shared" si="82"/>
        <v>5.</v>
      </c>
      <c r="AG1669" s="251" t="str">
        <f t="shared" si="82"/>
        <v>2.</v>
      </c>
      <c r="AH1669" s="251" t="str">
        <f t="shared" si="82"/>
        <v>3.</v>
      </c>
      <c r="AI1669" s="251" t="str">
        <f t="shared" si="81"/>
        <v>2.</v>
      </c>
      <c r="AJ1669" s="251" t="str">
        <f t="shared" si="81"/>
        <v>5.</v>
      </c>
      <c r="AK1669" s="251" t="str">
        <f t="shared" si="81"/>
        <v>1.</v>
      </c>
      <c r="AL1669" s="251" t="str">
        <f t="shared" si="81"/>
        <v>1.</v>
      </c>
      <c r="AM1669" s="251" t="str">
        <f t="shared" si="83"/>
        <v>2.3.2.5.1.1.</v>
      </c>
    </row>
    <row r="1670" spans="1:39">
      <c r="A1670" s="251">
        <v>2022</v>
      </c>
      <c r="B1670" s="251" t="s">
        <v>533</v>
      </c>
      <c r="C1670" s="251" t="s">
        <v>534</v>
      </c>
      <c r="D1670" s="251" t="s">
        <v>535</v>
      </c>
      <c r="E1670" s="251" t="s">
        <v>536</v>
      </c>
      <c r="F1670" s="251" t="s">
        <v>492</v>
      </c>
      <c r="G1670" s="251" t="s">
        <v>797</v>
      </c>
      <c r="H1670" s="251" t="s">
        <v>538</v>
      </c>
      <c r="I1670" s="251" t="s">
        <v>798</v>
      </c>
      <c r="J1670" s="251" t="s">
        <v>540</v>
      </c>
      <c r="K1670" s="251" t="s">
        <v>807</v>
      </c>
      <c r="L1670" s="251" t="s">
        <v>542</v>
      </c>
      <c r="M1670" s="251" t="s">
        <v>808</v>
      </c>
      <c r="N1670" s="251" t="s">
        <v>809</v>
      </c>
      <c r="O1670" s="251" t="s">
        <v>820</v>
      </c>
      <c r="P1670" s="251" t="s">
        <v>821</v>
      </c>
      <c r="Q1670" s="251" t="s">
        <v>803</v>
      </c>
      <c r="R1670" s="251">
        <v>1000</v>
      </c>
      <c r="S1670" s="251" t="s">
        <v>548</v>
      </c>
      <c r="T1670" s="251" t="s">
        <v>549</v>
      </c>
      <c r="U1670" s="251" t="s">
        <v>549</v>
      </c>
      <c r="V1670" s="251" t="s">
        <v>581</v>
      </c>
      <c r="W1670" s="251" t="s">
        <v>582</v>
      </c>
      <c r="X1670" s="251" t="s">
        <v>551</v>
      </c>
      <c r="Y1670" s="251" t="s">
        <v>552</v>
      </c>
      <c r="Z1670" s="251" t="s">
        <v>564</v>
      </c>
      <c r="AA1670" s="251" t="s">
        <v>565</v>
      </c>
      <c r="AB1670" s="251" t="s">
        <v>575</v>
      </c>
      <c r="AC1670" s="251" t="s">
        <v>576</v>
      </c>
      <c r="AD1670" s="251" t="s">
        <v>577</v>
      </c>
      <c r="AE1670" s="255">
        <v>25244</v>
      </c>
      <c r="AF1670" s="251" t="str">
        <f t="shared" si="82"/>
        <v>5.</v>
      </c>
      <c r="AG1670" s="251" t="str">
        <f t="shared" si="82"/>
        <v>2.</v>
      </c>
      <c r="AH1670" s="251" t="str">
        <f t="shared" si="82"/>
        <v>3.</v>
      </c>
      <c r="AI1670" s="251" t="str">
        <f t="shared" si="81"/>
        <v>2.</v>
      </c>
      <c r="AJ1670" s="251" t="str">
        <f t="shared" si="81"/>
        <v>6.</v>
      </c>
      <c r="AK1670" s="251" t="str">
        <f t="shared" si="81"/>
        <v>3.</v>
      </c>
      <c r="AL1670" s="251" t="str">
        <f t="shared" si="81"/>
        <v>4.</v>
      </c>
      <c r="AM1670" s="251" t="str">
        <f t="shared" si="83"/>
        <v>2.3.2.6.3.4.</v>
      </c>
    </row>
    <row r="1671" spans="1:39">
      <c r="A1671" s="251">
        <v>2022</v>
      </c>
      <c r="B1671" s="251" t="s">
        <v>533</v>
      </c>
      <c r="C1671" s="251" t="s">
        <v>534</v>
      </c>
      <c r="D1671" s="251" t="s">
        <v>535</v>
      </c>
      <c r="E1671" s="251" t="s">
        <v>536</v>
      </c>
      <c r="F1671" s="251" t="s">
        <v>492</v>
      </c>
      <c r="G1671" s="251" t="s">
        <v>797</v>
      </c>
      <c r="H1671" s="251" t="s">
        <v>538</v>
      </c>
      <c r="I1671" s="251" t="s">
        <v>798</v>
      </c>
      <c r="J1671" s="251" t="s">
        <v>540</v>
      </c>
      <c r="K1671" s="251" t="s">
        <v>807</v>
      </c>
      <c r="L1671" s="251" t="s">
        <v>542</v>
      </c>
      <c r="M1671" s="251" t="s">
        <v>808</v>
      </c>
      <c r="N1671" s="251" t="s">
        <v>809</v>
      </c>
      <c r="O1671" s="251" t="s">
        <v>820</v>
      </c>
      <c r="P1671" s="251" t="s">
        <v>821</v>
      </c>
      <c r="Q1671" s="251" t="s">
        <v>803</v>
      </c>
      <c r="R1671" s="251">
        <v>1000</v>
      </c>
      <c r="S1671" s="251" t="s">
        <v>548</v>
      </c>
      <c r="T1671" s="251" t="s">
        <v>549</v>
      </c>
      <c r="U1671" s="251" t="s">
        <v>549</v>
      </c>
      <c r="V1671" s="251" t="s">
        <v>581</v>
      </c>
      <c r="W1671" s="251" t="s">
        <v>582</v>
      </c>
      <c r="X1671" s="251" t="s">
        <v>551</v>
      </c>
      <c r="Y1671" s="251" t="s">
        <v>552</v>
      </c>
      <c r="Z1671" s="251" t="s">
        <v>564</v>
      </c>
      <c r="AA1671" s="251" t="s">
        <v>565</v>
      </c>
      <c r="AB1671" s="251" t="s">
        <v>575</v>
      </c>
      <c r="AC1671" s="251" t="s">
        <v>576</v>
      </c>
      <c r="AD1671" s="251" t="s">
        <v>612</v>
      </c>
      <c r="AE1671" s="255">
        <v>2760</v>
      </c>
      <c r="AF1671" s="251" t="str">
        <f t="shared" si="82"/>
        <v>5.</v>
      </c>
      <c r="AG1671" s="251" t="str">
        <f t="shared" si="82"/>
        <v>2.</v>
      </c>
      <c r="AH1671" s="251" t="str">
        <f t="shared" si="82"/>
        <v>3.</v>
      </c>
      <c r="AI1671" s="251" t="str">
        <f t="shared" si="81"/>
        <v>2.</v>
      </c>
      <c r="AJ1671" s="251" t="str">
        <f t="shared" si="81"/>
        <v>6.</v>
      </c>
      <c r="AK1671" s="251" t="str">
        <f t="shared" si="81"/>
        <v>3.</v>
      </c>
      <c r="AL1671" s="251" t="str">
        <f t="shared" si="81"/>
        <v>99</v>
      </c>
      <c r="AM1671" s="251" t="str">
        <f t="shared" si="83"/>
        <v>2.3.2.6.3.99</v>
      </c>
    </row>
    <row r="1672" spans="1:39">
      <c r="A1672" s="251">
        <v>2022</v>
      </c>
      <c r="B1672" s="251" t="s">
        <v>533</v>
      </c>
      <c r="C1672" s="251" t="s">
        <v>534</v>
      </c>
      <c r="D1672" s="251" t="s">
        <v>535</v>
      </c>
      <c r="E1672" s="251" t="s">
        <v>536</v>
      </c>
      <c r="F1672" s="251" t="s">
        <v>492</v>
      </c>
      <c r="G1672" s="251" t="s">
        <v>797</v>
      </c>
      <c r="H1672" s="251" t="s">
        <v>538</v>
      </c>
      <c r="I1672" s="251" t="s">
        <v>798</v>
      </c>
      <c r="J1672" s="251" t="s">
        <v>540</v>
      </c>
      <c r="K1672" s="251" t="s">
        <v>807</v>
      </c>
      <c r="L1672" s="251" t="s">
        <v>542</v>
      </c>
      <c r="M1672" s="251" t="s">
        <v>808</v>
      </c>
      <c r="N1672" s="251" t="s">
        <v>809</v>
      </c>
      <c r="O1672" s="251" t="s">
        <v>820</v>
      </c>
      <c r="P1672" s="251" t="s">
        <v>821</v>
      </c>
      <c r="Q1672" s="251" t="s">
        <v>803</v>
      </c>
      <c r="R1672" s="251">
        <v>1000</v>
      </c>
      <c r="S1672" s="251" t="s">
        <v>548</v>
      </c>
      <c r="T1672" s="251" t="s">
        <v>549</v>
      </c>
      <c r="U1672" s="251" t="s">
        <v>549</v>
      </c>
      <c r="V1672" s="251" t="s">
        <v>581</v>
      </c>
      <c r="W1672" s="251" t="s">
        <v>582</v>
      </c>
      <c r="X1672" s="251" t="s">
        <v>551</v>
      </c>
      <c r="Y1672" s="251" t="s">
        <v>552</v>
      </c>
      <c r="Z1672" s="251" t="s">
        <v>564</v>
      </c>
      <c r="AA1672" s="251" t="s">
        <v>565</v>
      </c>
      <c r="AB1672" s="251" t="s">
        <v>578</v>
      </c>
      <c r="AC1672" s="251" t="s">
        <v>579</v>
      </c>
      <c r="AD1672" s="251" t="s">
        <v>580</v>
      </c>
      <c r="AE1672" s="255">
        <v>9350</v>
      </c>
      <c r="AF1672" s="251" t="str">
        <f t="shared" si="82"/>
        <v>5.</v>
      </c>
      <c r="AG1672" s="251" t="str">
        <f t="shared" si="82"/>
        <v>2.</v>
      </c>
      <c r="AH1672" s="251" t="str">
        <f t="shared" si="82"/>
        <v>3.</v>
      </c>
      <c r="AI1672" s="251" t="str">
        <f t="shared" si="81"/>
        <v>2.</v>
      </c>
      <c r="AJ1672" s="251" t="str">
        <f t="shared" si="81"/>
        <v>7.</v>
      </c>
      <c r="AK1672" s="251" t="str">
        <f t="shared" si="81"/>
        <v>11</v>
      </c>
      <c r="AL1672" s="251" t="str">
        <f t="shared" si="81"/>
        <v>99</v>
      </c>
      <c r="AM1672" s="251" t="str">
        <f t="shared" si="83"/>
        <v>2.3.2.7.1199</v>
      </c>
    </row>
    <row r="1673" spans="1:39">
      <c r="A1673" s="251">
        <v>2022</v>
      </c>
      <c r="B1673" s="251" t="s">
        <v>533</v>
      </c>
      <c r="C1673" s="251" t="s">
        <v>534</v>
      </c>
      <c r="D1673" s="251" t="s">
        <v>535</v>
      </c>
      <c r="E1673" s="251" t="s">
        <v>536</v>
      </c>
      <c r="F1673" s="251" t="s">
        <v>492</v>
      </c>
      <c r="G1673" s="251" t="s">
        <v>797</v>
      </c>
      <c r="H1673" s="251" t="s">
        <v>538</v>
      </c>
      <c r="I1673" s="251" t="s">
        <v>798</v>
      </c>
      <c r="J1673" s="251" t="s">
        <v>540</v>
      </c>
      <c r="K1673" s="251" t="s">
        <v>807</v>
      </c>
      <c r="L1673" s="251" t="s">
        <v>542</v>
      </c>
      <c r="M1673" s="251" t="s">
        <v>808</v>
      </c>
      <c r="N1673" s="251" t="s">
        <v>809</v>
      </c>
      <c r="O1673" s="251" t="s">
        <v>820</v>
      </c>
      <c r="P1673" s="251" t="s">
        <v>821</v>
      </c>
      <c r="Q1673" s="251" t="s">
        <v>803</v>
      </c>
      <c r="R1673" s="251">
        <v>1000</v>
      </c>
      <c r="S1673" s="251" t="s">
        <v>548</v>
      </c>
      <c r="T1673" s="251" t="s">
        <v>549</v>
      </c>
      <c r="U1673" s="251" t="s">
        <v>549</v>
      </c>
      <c r="V1673" s="251" t="s">
        <v>581</v>
      </c>
      <c r="W1673" s="251" t="s">
        <v>582</v>
      </c>
      <c r="X1673" s="251" t="s">
        <v>551</v>
      </c>
      <c r="Y1673" s="251" t="s">
        <v>552</v>
      </c>
      <c r="Z1673" s="251" t="s">
        <v>564</v>
      </c>
      <c r="AA1673" s="251" t="s">
        <v>565</v>
      </c>
      <c r="AB1673" s="251" t="s">
        <v>613</v>
      </c>
      <c r="AC1673" s="251" t="s">
        <v>614</v>
      </c>
      <c r="AD1673" s="251" t="s">
        <v>614</v>
      </c>
      <c r="AE1673" s="255">
        <v>338464</v>
      </c>
      <c r="AF1673" s="251" t="str">
        <f t="shared" si="82"/>
        <v>5.</v>
      </c>
      <c r="AG1673" s="251" t="str">
        <f t="shared" si="82"/>
        <v>2.</v>
      </c>
      <c r="AH1673" s="251" t="str">
        <f t="shared" si="82"/>
        <v>3.</v>
      </c>
      <c r="AI1673" s="251" t="str">
        <f t="shared" si="81"/>
        <v>2.</v>
      </c>
      <c r="AJ1673" s="251" t="str">
        <f t="shared" si="81"/>
        <v>8.</v>
      </c>
      <c r="AK1673" s="251" t="str">
        <f t="shared" si="81"/>
        <v>1.</v>
      </c>
      <c r="AL1673" s="251" t="str">
        <f t="shared" si="81"/>
        <v>1.</v>
      </c>
      <c r="AM1673" s="251" t="str">
        <f t="shared" si="83"/>
        <v>2.3.2.8.1.1.</v>
      </c>
    </row>
    <row r="1674" spans="1:39">
      <c r="A1674" s="251">
        <v>2022</v>
      </c>
      <c r="B1674" s="251" t="s">
        <v>533</v>
      </c>
      <c r="C1674" s="251" t="s">
        <v>534</v>
      </c>
      <c r="D1674" s="251" t="s">
        <v>535</v>
      </c>
      <c r="E1674" s="251" t="s">
        <v>536</v>
      </c>
      <c r="F1674" s="251" t="s">
        <v>492</v>
      </c>
      <c r="G1674" s="251" t="s">
        <v>797</v>
      </c>
      <c r="H1674" s="251" t="s">
        <v>538</v>
      </c>
      <c r="I1674" s="251" t="s">
        <v>798</v>
      </c>
      <c r="J1674" s="251" t="s">
        <v>540</v>
      </c>
      <c r="K1674" s="251" t="s">
        <v>807</v>
      </c>
      <c r="L1674" s="251" t="s">
        <v>542</v>
      </c>
      <c r="M1674" s="251" t="s">
        <v>808</v>
      </c>
      <c r="N1674" s="251" t="s">
        <v>809</v>
      </c>
      <c r="O1674" s="251" t="s">
        <v>820</v>
      </c>
      <c r="P1674" s="251" t="s">
        <v>821</v>
      </c>
      <c r="Q1674" s="251" t="s">
        <v>803</v>
      </c>
      <c r="R1674" s="251">
        <v>1000</v>
      </c>
      <c r="S1674" s="251" t="s">
        <v>548</v>
      </c>
      <c r="T1674" s="251" t="s">
        <v>549</v>
      </c>
      <c r="U1674" s="251" t="s">
        <v>549</v>
      </c>
      <c r="V1674" s="251" t="s">
        <v>581</v>
      </c>
      <c r="W1674" s="251" t="s">
        <v>582</v>
      </c>
      <c r="X1674" s="251" t="s">
        <v>551</v>
      </c>
      <c r="Y1674" s="251" t="s">
        <v>552</v>
      </c>
      <c r="Z1674" s="251" t="s">
        <v>564</v>
      </c>
      <c r="AA1674" s="251" t="s">
        <v>565</v>
      </c>
      <c r="AB1674" s="251" t="s">
        <v>613</v>
      </c>
      <c r="AC1674" s="251" t="s">
        <v>614</v>
      </c>
      <c r="AD1674" s="251" t="s">
        <v>615</v>
      </c>
      <c r="AE1674" s="255">
        <v>19879</v>
      </c>
      <c r="AF1674" s="251" t="str">
        <f t="shared" si="82"/>
        <v>5.</v>
      </c>
      <c r="AG1674" s="251" t="str">
        <f t="shared" si="82"/>
        <v>2.</v>
      </c>
      <c r="AH1674" s="251" t="str">
        <f t="shared" si="82"/>
        <v>3.</v>
      </c>
      <c r="AI1674" s="251" t="str">
        <f t="shared" si="81"/>
        <v>2.</v>
      </c>
      <c r="AJ1674" s="251" t="str">
        <f t="shared" si="81"/>
        <v>8.</v>
      </c>
      <c r="AK1674" s="251" t="str">
        <f t="shared" si="81"/>
        <v>1.</v>
      </c>
      <c r="AL1674" s="251" t="str">
        <f t="shared" si="81"/>
        <v>2.</v>
      </c>
      <c r="AM1674" s="251" t="str">
        <f t="shared" si="83"/>
        <v>2.3.2.8.1.2.</v>
      </c>
    </row>
    <row r="1675" spans="1:39">
      <c r="A1675" s="251">
        <v>2022</v>
      </c>
      <c r="B1675" s="251" t="s">
        <v>533</v>
      </c>
      <c r="C1675" s="251" t="s">
        <v>534</v>
      </c>
      <c r="D1675" s="251" t="s">
        <v>535</v>
      </c>
      <c r="E1675" s="251" t="s">
        <v>536</v>
      </c>
      <c r="F1675" s="251" t="s">
        <v>492</v>
      </c>
      <c r="G1675" s="251" t="s">
        <v>797</v>
      </c>
      <c r="H1675" s="251" t="s">
        <v>538</v>
      </c>
      <c r="I1675" s="251" t="s">
        <v>798</v>
      </c>
      <c r="J1675" s="251" t="s">
        <v>540</v>
      </c>
      <c r="K1675" s="251" t="s">
        <v>807</v>
      </c>
      <c r="L1675" s="251" t="s">
        <v>542</v>
      </c>
      <c r="M1675" s="251" t="s">
        <v>808</v>
      </c>
      <c r="N1675" s="251" t="s">
        <v>809</v>
      </c>
      <c r="O1675" s="251" t="s">
        <v>820</v>
      </c>
      <c r="P1675" s="251" t="s">
        <v>821</v>
      </c>
      <c r="Q1675" s="251" t="s">
        <v>803</v>
      </c>
      <c r="R1675" s="251">
        <v>1000</v>
      </c>
      <c r="S1675" s="251" t="s">
        <v>548</v>
      </c>
      <c r="T1675" s="251" t="s">
        <v>549</v>
      </c>
      <c r="U1675" s="251" t="s">
        <v>549</v>
      </c>
      <c r="V1675" s="251" t="s">
        <v>581</v>
      </c>
      <c r="W1675" s="251" t="s">
        <v>582</v>
      </c>
      <c r="X1675" s="251" t="s">
        <v>551</v>
      </c>
      <c r="Y1675" s="251" t="s">
        <v>552</v>
      </c>
      <c r="Z1675" s="251" t="s">
        <v>564</v>
      </c>
      <c r="AA1675" s="251" t="s">
        <v>565</v>
      </c>
      <c r="AB1675" s="251" t="s">
        <v>613</v>
      </c>
      <c r="AC1675" s="251" t="s">
        <v>614</v>
      </c>
      <c r="AD1675" s="251" t="s">
        <v>616</v>
      </c>
      <c r="AE1675" s="255">
        <v>6600</v>
      </c>
      <c r="AF1675" s="251" t="str">
        <f t="shared" si="82"/>
        <v>5.</v>
      </c>
      <c r="AG1675" s="251" t="str">
        <f t="shared" si="82"/>
        <v>2.</v>
      </c>
      <c r="AH1675" s="251" t="str">
        <f t="shared" si="82"/>
        <v>3.</v>
      </c>
      <c r="AI1675" s="251" t="str">
        <f t="shared" si="81"/>
        <v>2.</v>
      </c>
      <c r="AJ1675" s="251" t="str">
        <f t="shared" si="81"/>
        <v>8.</v>
      </c>
      <c r="AK1675" s="251" t="str">
        <f t="shared" si="81"/>
        <v>1.</v>
      </c>
      <c r="AL1675" s="251" t="str">
        <f t="shared" si="81"/>
        <v>4.</v>
      </c>
      <c r="AM1675" s="251" t="str">
        <f t="shared" si="83"/>
        <v>2.3.2.8.1.4.</v>
      </c>
    </row>
    <row r="1676" spans="1:39">
      <c r="A1676" s="251">
        <v>2022</v>
      </c>
      <c r="B1676" s="251" t="s">
        <v>533</v>
      </c>
      <c r="C1676" s="251" t="s">
        <v>534</v>
      </c>
      <c r="D1676" s="251" t="s">
        <v>535</v>
      </c>
      <c r="E1676" s="251" t="s">
        <v>536</v>
      </c>
      <c r="F1676" s="251" t="s">
        <v>492</v>
      </c>
      <c r="G1676" s="251" t="s">
        <v>797</v>
      </c>
      <c r="H1676" s="251" t="s">
        <v>538</v>
      </c>
      <c r="I1676" s="251" t="s">
        <v>798</v>
      </c>
      <c r="J1676" s="251" t="s">
        <v>540</v>
      </c>
      <c r="K1676" s="251" t="s">
        <v>807</v>
      </c>
      <c r="L1676" s="251" t="s">
        <v>542</v>
      </c>
      <c r="M1676" s="251" t="s">
        <v>808</v>
      </c>
      <c r="N1676" s="251" t="s">
        <v>809</v>
      </c>
      <c r="O1676" s="251" t="s">
        <v>822</v>
      </c>
      <c r="P1676" s="251" t="s">
        <v>823</v>
      </c>
      <c r="Q1676" s="251" t="s">
        <v>803</v>
      </c>
      <c r="R1676" s="251">
        <v>400</v>
      </c>
      <c r="S1676" s="251" t="s">
        <v>548</v>
      </c>
      <c r="T1676" s="251" t="s">
        <v>549</v>
      </c>
      <c r="U1676" s="251" t="s">
        <v>549</v>
      </c>
      <c r="V1676" s="251" t="s">
        <v>581</v>
      </c>
      <c r="W1676" s="251" t="s">
        <v>582</v>
      </c>
      <c r="X1676" s="251" t="s">
        <v>551</v>
      </c>
      <c r="Y1676" s="251" t="s">
        <v>552</v>
      </c>
      <c r="Z1676" s="251" t="s">
        <v>553</v>
      </c>
      <c r="AA1676" s="251" t="s">
        <v>554</v>
      </c>
      <c r="AB1676" s="251" t="s">
        <v>555</v>
      </c>
      <c r="AC1676" s="251" t="s">
        <v>555</v>
      </c>
      <c r="AD1676" s="251" t="s">
        <v>556</v>
      </c>
      <c r="AE1676" s="255">
        <v>823224</v>
      </c>
      <c r="AF1676" s="251" t="str">
        <f t="shared" si="82"/>
        <v>5.</v>
      </c>
      <c r="AG1676" s="251" t="str">
        <f t="shared" si="82"/>
        <v>2.</v>
      </c>
      <c r="AH1676" s="251" t="str">
        <f t="shared" si="82"/>
        <v>1.</v>
      </c>
      <c r="AI1676" s="251" t="str">
        <f t="shared" si="81"/>
        <v>1.</v>
      </c>
      <c r="AJ1676" s="251" t="str">
        <f t="shared" si="81"/>
        <v>1.</v>
      </c>
      <c r="AK1676" s="251" t="str">
        <f t="shared" si="81"/>
        <v>1.</v>
      </c>
      <c r="AL1676" s="251" t="str">
        <f t="shared" si="81"/>
        <v>4.</v>
      </c>
      <c r="AM1676" s="251" t="str">
        <f t="shared" si="83"/>
        <v>2.1.1.1.1.4.</v>
      </c>
    </row>
    <row r="1677" spans="1:39">
      <c r="A1677" s="251">
        <v>2022</v>
      </c>
      <c r="B1677" s="251" t="s">
        <v>533</v>
      </c>
      <c r="C1677" s="251" t="s">
        <v>534</v>
      </c>
      <c r="D1677" s="251" t="s">
        <v>535</v>
      </c>
      <c r="E1677" s="251" t="s">
        <v>536</v>
      </c>
      <c r="F1677" s="251" t="s">
        <v>492</v>
      </c>
      <c r="G1677" s="251" t="s">
        <v>797</v>
      </c>
      <c r="H1677" s="251" t="s">
        <v>538</v>
      </c>
      <c r="I1677" s="251" t="s">
        <v>798</v>
      </c>
      <c r="J1677" s="251" t="s">
        <v>540</v>
      </c>
      <c r="K1677" s="251" t="s">
        <v>807</v>
      </c>
      <c r="L1677" s="251" t="s">
        <v>542</v>
      </c>
      <c r="M1677" s="251" t="s">
        <v>808</v>
      </c>
      <c r="N1677" s="251" t="s">
        <v>809</v>
      </c>
      <c r="O1677" s="251" t="s">
        <v>822</v>
      </c>
      <c r="P1677" s="251" t="s">
        <v>823</v>
      </c>
      <c r="Q1677" s="251" t="s">
        <v>803</v>
      </c>
      <c r="R1677" s="251">
        <v>400</v>
      </c>
      <c r="S1677" s="251" t="s">
        <v>548</v>
      </c>
      <c r="T1677" s="251" t="s">
        <v>549</v>
      </c>
      <c r="U1677" s="251" t="s">
        <v>549</v>
      </c>
      <c r="V1677" s="251" t="s">
        <v>581</v>
      </c>
      <c r="W1677" s="251" t="s">
        <v>582</v>
      </c>
      <c r="X1677" s="251" t="s">
        <v>551</v>
      </c>
      <c r="Y1677" s="251" t="s">
        <v>552</v>
      </c>
      <c r="Z1677" s="251" t="s">
        <v>553</v>
      </c>
      <c r="AA1677" s="251" t="s">
        <v>554</v>
      </c>
      <c r="AB1677" s="251" t="s">
        <v>557</v>
      </c>
      <c r="AC1677" s="251" t="s">
        <v>558</v>
      </c>
      <c r="AD1677" s="251" t="s">
        <v>559</v>
      </c>
      <c r="AE1677" s="255">
        <v>135644</v>
      </c>
      <c r="AF1677" s="251" t="str">
        <f t="shared" si="82"/>
        <v>5.</v>
      </c>
      <c r="AG1677" s="251" t="str">
        <f t="shared" si="82"/>
        <v>2.</v>
      </c>
      <c r="AH1677" s="251" t="str">
        <f t="shared" si="82"/>
        <v>1.</v>
      </c>
      <c r="AI1677" s="251" t="str">
        <f t="shared" si="81"/>
        <v>1.</v>
      </c>
      <c r="AJ1677" s="251" t="str">
        <f t="shared" si="81"/>
        <v>9.</v>
      </c>
      <c r="AK1677" s="251" t="str">
        <f t="shared" si="81"/>
        <v>1.</v>
      </c>
      <c r="AL1677" s="251" t="str">
        <f t="shared" si="81"/>
        <v>1.</v>
      </c>
      <c r="AM1677" s="251" t="str">
        <f t="shared" si="83"/>
        <v>2.1.1.9.1.1.</v>
      </c>
    </row>
    <row r="1678" spans="1:39">
      <c r="A1678" s="251">
        <v>2022</v>
      </c>
      <c r="B1678" s="251" t="s">
        <v>533</v>
      </c>
      <c r="C1678" s="251" t="s">
        <v>534</v>
      </c>
      <c r="D1678" s="251" t="s">
        <v>535</v>
      </c>
      <c r="E1678" s="251" t="s">
        <v>536</v>
      </c>
      <c r="F1678" s="251" t="s">
        <v>492</v>
      </c>
      <c r="G1678" s="251" t="s">
        <v>797</v>
      </c>
      <c r="H1678" s="251" t="s">
        <v>538</v>
      </c>
      <c r="I1678" s="251" t="s">
        <v>798</v>
      </c>
      <c r="J1678" s="251" t="s">
        <v>540</v>
      </c>
      <c r="K1678" s="251" t="s">
        <v>807</v>
      </c>
      <c r="L1678" s="251" t="s">
        <v>542</v>
      </c>
      <c r="M1678" s="251" t="s">
        <v>808</v>
      </c>
      <c r="N1678" s="251" t="s">
        <v>809</v>
      </c>
      <c r="O1678" s="251" t="s">
        <v>822</v>
      </c>
      <c r="P1678" s="251" t="s">
        <v>823</v>
      </c>
      <c r="Q1678" s="251" t="s">
        <v>803</v>
      </c>
      <c r="R1678" s="251">
        <v>400</v>
      </c>
      <c r="S1678" s="251" t="s">
        <v>548</v>
      </c>
      <c r="T1678" s="251" t="s">
        <v>549</v>
      </c>
      <c r="U1678" s="251" t="s">
        <v>549</v>
      </c>
      <c r="V1678" s="251" t="s">
        <v>581</v>
      </c>
      <c r="W1678" s="251" t="s">
        <v>582</v>
      </c>
      <c r="X1678" s="251" t="s">
        <v>551</v>
      </c>
      <c r="Y1678" s="251" t="s">
        <v>552</v>
      </c>
      <c r="Z1678" s="251" t="s">
        <v>553</v>
      </c>
      <c r="AA1678" s="251" t="s">
        <v>554</v>
      </c>
      <c r="AB1678" s="251" t="s">
        <v>557</v>
      </c>
      <c r="AC1678" s="251" t="s">
        <v>558</v>
      </c>
      <c r="AD1678" s="251" t="s">
        <v>560</v>
      </c>
      <c r="AE1678" s="255">
        <v>8640</v>
      </c>
      <c r="AF1678" s="251" t="str">
        <f t="shared" si="82"/>
        <v>5.</v>
      </c>
      <c r="AG1678" s="251" t="str">
        <f t="shared" si="82"/>
        <v>2.</v>
      </c>
      <c r="AH1678" s="251" t="str">
        <f t="shared" si="82"/>
        <v>1.</v>
      </c>
      <c r="AI1678" s="251" t="str">
        <f t="shared" si="81"/>
        <v>1.</v>
      </c>
      <c r="AJ1678" s="251" t="str">
        <f t="shared" si="81"/>
        <v>9.</v>
      </c>
      <c r="AK1678" s="251" t="str">
        <f t="shared" si="81"/>
        <v>1.</v>
      </c>
      <c r="AL1678" s="251" t="str">
        <f t="shared" si="81"/>
        <v>3.</v>
      </c>
      <c r="AM1678" s="251" t="str">
        <f t="shared" si="83"/>
        <v>2.1.1.9.1.3.</v>
      </c>
    </row>
    <row r="1679" spans="1:39">
      <c r="A1679" s="251">
        <v>2022</v>
      </c>
      <c r="B1679" s="251" t="s">
        <v>533</v>
      </c>
      <c r="C1679" s="251" t="s">
        <v>534</v>
      </c>
      <c r="D1679" s="251" t="s">
        <v>535</v>
      </c>
      <c r="E1679" s="251" t="s">
        <v>536</v>
      </c>
      <c r="F1679" s="251" t="s">
        <v>492</v>
      </c>
      <c r="G1679" s="251" t="s">
        <v>797</v>
      </c>
      <c r="H1679" s="251" t="s">
        <v>538</v>
      </c>
      <c r="I1679" s="251" t="s">
        <v>798</v>
      </c>
      <c r="J1679" s="251" t="s">
        <v>540</v>
      </c>
      <c r="K1679" s="251" t="s">
        <v>807</v>
      </c>
      <c r="L1679" s="251" t="s">
        <v>542</v>
      </c>
      <c r="M1679" s="251" t="s">
        <v>808</v>
      </c>
      <c r="N1679" s="251" t="s">
        <v>809</v>
      </c>
      <c r="O1679" s="251" t="s">
        <v>822</v>
      </c>
      <c r="P1679" s="251" t="s">
        <v>823</v>
      </c>
      <c r="Q1679" s="251" t="s">
        <v>803</v>
      </c>
      <c r="R1679" s="251">
        <v>400</v>
      </c>
      <c r="S1679" s="251" t="s">
        <v>548</v>
      </c>
      <c r="T1679" s="251" t="s">
        <v>549</v>
      </c>
      <c r="U1679" s="251" t="s">
        <v>549</v>
      </c>
      <c r="V1679" s="251" t="s">
        <v>581</v>
      </c>
      <c r="W1679" s="251" t="s">
        <v>582</v>
      </c>
      <c r="X1679" s="251" t="s">
        <v>551</v>
      </c>
      <c r="Y1679" s="251" t="s">
        <v>552</v>
      </c>
      <c r="Z1679" s="251" t="s">
        <v>553</v>
      </c>
      <c r="AA1679" s="251" t="s">
        <v>554</v>
      </c>
      <c r="AB1679" s="251" t="s">
        <v>557</v>
      </c>
      <c r="AC1679" s="251" t="s">
        <v>583</v>
      </c>
      <c r="AD1679" s="251" t="s">
        <v>584</v>
      </c>
      <c r="AE1679" s="255">
        <v>79126</v>
      </c>
      <c r="AF1679" s="251" t="str">
        <f t="shared" si="82"/>
        <v>5.</v>
      </c>
      <c r="AG1679" s="251" t="str">
        <f t="shared" si="82"/>
        <v>2.</v>
      </c>
      <c r="AH1679" s="251" t="str">
        <f t="shared" si="82"/>
        <v>1.</v>
      </c>
      <c r="AI1679" s="251" t="str">
        <f t="shared" si="81"/>
        <v>1.</v>
      </c>
      <c r="AJ1679" s="251" t="str">
        <f t="shared" si="81"/>
        <v>9.</v>
      </c>
      <c r="AK1679" s="251" t="str">
        <f t="shared" si="81"/>
        <v>2.</v>
      </c>
      <c r="AL1679" s="251" t="str">
        <f t="shared" si="81"/>
        <v>1.</v>
      </c>
      <c r="AM1679" s="251" t="str">
        <f t="shared" si="83"/>
        <v>2.1.1.9.2.1.</v>
      </c>
    </row>
    <row r="1680" spans="1:39">
      <c r="A1680" s="251">
        <v>2022</v>
      </c>
      <c r="B1680" s="251" t="s">
        <v>533</v>
      </c>
      <c r="C1680" s="251" t="s">
        <v>534</v>
      </c>
      <c r="D1680" s="251" t="s">
        <v>535</v>
      </c>
      <c r="E1680" s="251" t="s">
        <v>536</v>
      </c>
      <c r="F1680" s="251" t="s">
        <v>492</v>
      </c>
      <c r="G1680" s="251" t="s">
        <v>797</v>
      </c>
      <c r="H1680" s="251" t="s">
        <v>538</v>
      </c>
      <c r="I1680" s="251" t="s">
        <v>798</v>
      </c>
      <c r="J1680" s="251" t="s">
        <v>540</v>
      </c>
      <c r="K1680" s="251" t="s">
        <v>807</v>
      </c>
      <c r="L1680" s="251" t="s">
        <v>542</v>
      </c>
      <c r="M1680" s="251" t="s">
        <v>808</v>
      </c>
      <c r="N1680" s="251" t="s">
        <v>809</v>
      </c>
      <c r="O1680" s="251" t="s">
        <v>822</v>
      </c>
      <c r="P1680" s="251" t="s">
        <v>823</v>
      </c>
      <c r="Q1680" s="251" t="s">
        <v>803</v>
      </c>
      <c r="R1680" s="251">
        <v>400</v>
      </c>
      <c r="S1680" s="251" t="s">
        <v>548</v>
      </c>
      <c r="T1680" s="251" t="s">
        <v>549</v>
      </c>
      <c r="U1680" s="251" t="s">
        <v>549</v>
      </c>
      <c r="V1680" s="251" t="s">
        <v>581</v>
      </c>
      <c r="W1680" s="251" t="s">
        <v>582</v>
      </c>
      <c r="X1680" s="251" t="s">
        <v>551</v>
      </c>
      <c r="Y1680" s="251" t="s">
        <v>552</v>
      </c>
      <c r="Z1680" s="251" t="s">
        <v>553</v>
      </c>
      <c r="AA1680" s="251" t="s">
        <v>554</v>
      </c>
      <c r="AB1680" s="251" t="s">
        <v>557</v>
      </c>
      <c r="AC1680" s="251" t="s">
        <v>585</v>
      </c>
      <c r="AD1680" s="251" t="s">
        <v>586</v>
      </c>
      <c r="AE1680" s="255">
        <v>12208</v>
      </c>
      <c r="AF1680" s="251" t="str">
        <f t="shared" si="82"/>
        <v>5.</v>
      </c>
      <c r="AG1680" s="251" t="str">
        <f t="shared" si="82"/>
        <v>2.</v>
      </c>
      <c r="AH1680" s="251" t="str">
        <f t="shared" si="82"/>
        <v>1.</v>
      </c>
      <c r="AI1680" s="251" t="str">
        <f t="shared" si="81"/>
        <v>1.</v>
      </c>
      <c r="AJ1680" s="251" t="str">
        <f t="shared" si="81"/>
        <v>9.</v>
      </c>
      <c r="AK1680" s="251" t="str">
        <f t="shared" si="81"/>
        <v>3.</v>
      </c>
      <c r="AL1680" s="251" t="str">
        <f t="shared" si="81"/>
        <v>99</v>
      </c>
      <c r="AM1680" s="251" t="str">
        <f t="shared" si="83"/>
        <v>2.1.1.9.3.99</v>
      </c>
    </row>
    <row r="1681" spans="1:39">
      <c r="A1681" s="251">
        <v>2022</v>
      </c>
      <c r="B1681" s="251" t="s">
        <v>533</v>
      </c>
      <c r="C1681" s="251" t="s">
        <v>534</v>
      </c>
      <c r="D1681" s="251" t="s">
        <v>535</v>
      </c>
      <c r="E1681" s="251" t="s">
        <v>536</v>
      </c>
      <c r="F1681" s="251" t="s">
        <v>492</v>
      </c>
      <c r="G1681" s="251" t="s">
        <v>797</v>
      </c>
      <c r="H1681" s="251" t="s">
        <v>538</v>
      </c>
      <c r="I1681" s="251" t="s">
        <v>798</v>
      </c>
      <c r="J1681" s="251" t="s">
        <v>540</v>
      </c>
      <c r="K1681" s="251" t="s">
        <v>807</v>
      </c>
      <c r="L1681" s="251" t="s">
        <v>542</v>
      </c>
      <c r="M1681" s="251" t="s">
        <v>808</v>
      </c>
      <c r="N1681" s="251" t="s">
        <v>809</v>
      </c>
      <c r="O1681" s="251" t="s">
        <v>822</v>
      </c>
      <c r="P1681" s="251" t="s">
        <v>823</v>
      </c>
      <c r="Q1681" s="251" t="s">
        <v>803</v>
      </c>
      <c r="R1681" s="251">
        <v>400</v>
      </c>
      <c r="S1681" s="251" t="s">
        <v>548</v>
      </c>
      <c r="T1681" s="251" t="s">
        <v>549</v>
      </c>
      <c r="U1681" s="251" t="s">
        <v>549</v>
      </c>
      <c r="V1681" s="251" t="s">
        <v>581</v>
      </c>
      <c r="W1681" s="251" t="s">
        <v>582</v>
      </c>
      <c r="X1681" s="251" t="s">
        <v>551</v>
      </c>
      <c r="Y1681" s="251" t="s">
        <v>552</v>
      </c>
      <c r="Z1681" s="251" t="s">
        <v>553</v>
      </c>
      <c r="AA1681" s="251" t="s">
        <v>561</v>
      </c>
      <c r="AB1681" s="251" t="s">
        <v>562</v>
      </c>
      <c r="AC1681" s="251" t="s">
        <v>562</v>
      </c>
      <c r="AD1681" s="251" t="s">
        <v>563</v>
      </c>
      <c r="AE1681" s="255">
        <v>73248</v>
      </c>
      <c r="AF1681" s="251" t="str">
        <f t="shared" si="82"/>
        <v>5.</v>
      </c>
      <c r="AG1681" s="251" t="str">
        <f t="shared" si="82"/>
        <v>2.</v>
      </c>
      <c r="AH1681" s="251" t="str">
        <f t="shared" si="82"/>
        <v>1.</v>
      </c>
      <c r="AI1681" s="251" t="str">
        <f t="shared" si="82"/>
        <v>3.</v>
      </c>
      <c r="AJ1681" s="251" t="str">
        <f t="shared" si="82"/>
        <v>1.</v>
      </c>
      <c r="AK1681" s="251" t="str">
        <f t="shared" si="82"/>
        <v>1.</v>
      </c>
      <c r="AL1681" s="251" t="str">
        <f t="shared" si="82"/>
        <v>5.</v>
      </c>
      <c r="AM1681" s="251" t="str">
        <f t="shared" si="83"/>
        <v>2.1.3.1.1.5.</v>
      </c>
    </row>
    <row r="1682" spans="1:39">
      <c r="A1682" s="251">
        <v>2022</v>
      </c>
      <c r="B1682" s="251" t="s">
        <v>533</v>
      </c>
      <c r="C1682" s="251" t="s">
        <v>534</v>
      </c>
      <c r="D1682" s="251" t="s">
        <v>535</v>
      </c>
      <c r="E1682" s="251" t="s">
        <v>536</v>
      </c>
      <c r="F1682" s="251" t="s">
        <v>492</v>
      </c>
      <c r="G1682" s="251" t="s">
        <v>797</v>
      </c>
      <c r="H1682" s="251" t="s">
        <v>538</v>
      </c>
      <c r="I1682" s="251" t="s">
        <v>798</v>
      </c>
      <c r="J1682" s="251" t="s">
        <v>540</v>
      </c>
      <c r="K1682" s="251" t="s">
        <v>807</v>
      </c>
      <c r="L1682" s="251" t="s">
        <v>542</v>
      </c>
      <c r="M1682" s="251" t="s">
        <v>808</v>
      </c>
      <c r="N1682" s="251" t="s">
        <v>809</v>
      </c>
      <c r="O1682" s="251" t="s">
        <v>822</v>
      </c>
      <c r="P1682" s="251" t="s">
        <v>823</v>
      </c>
      <c r="Q1682" s="251" t="s">
        <v>803</v>
      </c>
      <c r="R1682" s="251">
        <v>400</v>
      </c>
      <c r="S1682" s="251" t="s">
        <v>548</v>
      </c>
      <c r="T1682" s="251" t="s">
        <v>549</v>
      </c>
      <c r="U1682" s="251" t="s">
        <v>549</v>
      </c>
      <c r="V1682" s="251" t="s">
        <v>581</v>
      </c>
      <c r="W1682" s="251" t="s">
        <v>582</v>
      </c>
      <c r="X1682" s="251" t="s">
        <v>551</v>
      </c>
      <c r="Y1682" s="251" t="s">
        <v>552</v>
      </c>
      <c r="Z1682" s="251" t="s">
        <v>564</v>
      </c>
      <c r="AA1682" s="251" t="s">
        <v>587</v>
      </c>
      <c r="AB1682" s="251" t="s">
        <v>633</v>
      </c>
      <c r="AC1682" s="251" t="s">
        <v>633</v>
      </c>
      <c r="AD1682" s="251" t="s">
        <v>634</v>
      </c>
      <c r="AE1682" s="255">
        <v>3982</v>
      </c>
      <c r="AF1682" s="251" t="str">
        <f t="shared" ref="AF1682:AL1718" si="84">LEFT(X1682,2)</f>
        <v>5.</v>
      </c>
      <c r="AG1682" s="251" t="str">
        <f t="shared" si="84"/>
        <v>2.</v>
      </c>
      <c r="AH1682" s="251" t="str">
        <f t="shared" si="84"/>
        <v>3.</v>
      </c>
      <c r="AI1682" s="251" t="str">
        <f t="shared" si="84"/>
        <v>1.</v>
      </c>
      <c r="AJ1682" s="251" t="str">
        <f t="shared" si="84"/>
        <v>1.</v>
      </c>
      <c r="AK1682" s="251" t="str">
        <f t="shared" si="84"/>
        <v>1.</v>
      </c>
      <c r="AL1682" s="251" t="str">
        <f t="shared" si="84"/>
        <v>1.</v>
      </c>
      <c r="AM1682" s="251" t="str">
        <f t="shared" si="83"/>
        <v>2.3.1.1.1.1.</v>
      </c>
    </row>
    <row r="1683" spans="1:39">
      <c r="A1683" s="251">
        <v>2022</v>
      </c>
      <c r="B1683" s="251" t="s">
        <v>533</v>
      </c>
      <c r="C1683" s="251" t="s">
        <v>534</v>
      </c>
      <c r="D1683" s="251" t="s">
        <v>535</v>
      </c>
      <c r="E1683" s="251" t="s">
        <v>536</v>
      </c>
      <c r="F1683" s="251" t="s">
        <v>492</v>
      </c>
      <c r="G1683" s="251" t="s">
        <v>797</v>
      </c>
      <c r="H1683" s="251" t="s">
        <v>538</v>
      </c>
      <c r="I1683" s="251" t="s">
        <v>798</v>
      </c>
      <c r="J1683" s="251" t="s">
        <v>540</v>
      </c>
      <c r="K1683" s="251" t="s">
        <v>807</v>
      </c>
      <c r="L1683" s="251" t="s">
        <v>542</v>
      </c>
      <c r="M1683" s="251" t="s">
        <v>808</v>
      </c>
      <c r="N1683" s="251" t="s">
        <v>809</v>
      </c>
      <c r="O1683" s="251" t="s">
        <v>822</v>
      </c>
      <c r="P1683" s="251" t="s">
        <v>823</v>
      </c>
      <c r="Q1683" s="251" t="s">
        <v>803</v>
      </c>
      <c r="R1683" s="251">
        <v>400</v>
      </c>
      <c r="S1683" s="251" t="s">
        <v>548</v>
      </c>
      <c r="T1683" s="251" t="s">
        <v>549</v>
      </c>
      <c r="U1683" s="251" t="s">
        <v>549</v>
      </c>
      <c r="V1683" s="251" t="s">
        <v>581</v>
      </c>
      <c r="W1683" s="251" t="s">
        <v>582</v>
      </c>
      <c r="X1683" s="251" t="s">
        <v>551</v>
      </c>
      <c r="Y1683" s="251" t="s">
        <v>552</v>
      </c>
      <c r="Z1683" s="251" t="s">
        <v>564</v>
      </c>
      <c r="AA1683" s="251" t="s">
        <v>565</v>
      </c>
      <c r="AB1683" s="251" t="s">
        <v>594</v>
      </c>
      <c r="AC1683" s="251" t="s">
        <v>595</v>
      </c>
      <c r="AD1683" s="251" t="s">
        <v>596</v>
      </c>
      <c r="AE1683" s="255">
        <v>1350</v>
      </c>
      <c r="AF1683" s="251" t="str">
        <f t="shared" si="84"/>
        <v>5.</v>
      </c>
      <c r="AG1683" s="251" t="str">
        <f t="shared" si="84"/>
        <v>2.</v>
      </c>
      <c r="AH1683" s="251" t="str">
        <f t="shared" si="84"/>
        <v>3.</v>
      </c>
      <c r="AI1683" s="251" t="str">
        <f t="shared" si="84"/>
        <v>2.</v>
      </c>
      <c r="AJ1683" s="251" t="str">
        <f t="shared" si="84"/>
        <v>1.</v>
      </c>
      <c r="AK1683" s="251" t="str">
        <f t="shared" si="84"/>
        <v>2.</v>
      </c>
      <c r="AL1683" s="251" t="str">
        <f t="shared" si="84"/>
        <v>99</v>
      </c>
      <c r="AM1683" s="251" t="str">
        <f t="shared" si="83"/>
        <v>2.3.2.1.2.99</v>
      </c>
    </row>
    <row r="1684" spans="1:39">
      <c r="A1684" s="251">
        <v>2022</v>
      </c>
      <c r="B1684" s="251" t="s">
        <v>533</v>
      </c>
      <c r="C1684" s="251" t="s">
        <v>534</v>
      </c>
      <c r="D1684" s="251" t="s">
        <v>535</v>
      </c>
      <c r="E1684" s="251" t="s">
        <v>536</v>
      </c>
      <c r="F1684" s="251" t="s">
        <v>492</v>
      </c>
      <c r="G1684" s="251" t="s">
        <v>797</v>
      </c>
      <c r="H1684" s="251" t="s">
        <v>538</v>
      </c>
      <c r="I1684" s="251" t="s">
        <v>798</v>
      </c>
      <c r="J1684" s="251" t="s">
        <v>540</v>
      </c>
      <c r="K1684" s="251" t="s">
        <v>807</v>
      </c>
      <c r="L1684" s="251" t="s">
        <v>542</v>
      </c>
      <c r="M1684" s="251" t="s">
        <v>808</v>
      </c>
      <c r="N1684" s="251" t="s">
        <v>809</v>
      </c>
      <c r="O1684" s="251" t="s">
        <v>822</v>
      </c>
      <c r="P1684" s="251" t="s">
        <v>823</v>
      </c>
      <c r="Q1684" s="251" t="s">
        <v>803</v>
      </c>
      <c r="R1684" s="251">
        <v>400</v>
      </c>
      <c r="S1684" s="251" t="s">
        <v>548</v>
      </c>
      <c r="T1684" s="251" t="s">
        <v>549</v>
      </c>
      <c r="U1684" s="251" t="s">
        <v>549</v>
      </c>
      <c r="V1684" s="251" t="s">
        <v>581</v>
      </c>
      <c r="W1684" s="251" t="s">
        <v>582</v>
      </c>
      <c r="X1684" s="251" t="s">
        <v>551</v>
      </c>
      <c r="Y1684" s="251" t="s">
        <v>552</v>
      </c>
      <c r="Z1684" s="251" t="s">
        <v>564</v>
      </c>
      <c r="AA1684" s="251" t="s">
        <v>565</v>
      </c>
      <c r="AB1684" s="251" t="s">
        <v>566</v>
      </c>
      <c r="AC1684" s="251" t="s">
        <v>597</v>
      </c>
      <c r="AD1684" s="251" t="s">
        <v>598</v>
      </c>
      <c r="AE1684" s="255">
        <v>32867</v>
      </c>
      <c r="AF1684" s="251" t="str">
        <f t="shared" si="84"/>
        <v>5.</v>
      </c>
      <c r="AG1684" s="251" t="str">
        <f t="shared" si="84"/>
        <v>2.</v>
      </c>
      <c r="AH1684" s="251" t="str">
        <f t="shared" si="84"/>
        <v>3.</v>
      </c>
      <c r="AI1684" s="251" t="str">
        <f t="shared" si="84"/>
        <v>2.</v>
      </c>
      <c r="AJ1684" s="251" t="str">
        <f t="shared" si="84"/>
        <v>2.</v>
      </c>
      <c r="AK1684" s="251" t="str">
        <f t="shared" si="84"/>
        <v>1.</v>
      </c>
      <c r="AL1684" s="251" t="str">
        <f t="shared" si="84"/>
        <v>1.</v>
      </c>
      <c r="AM1684" s="251" t="str">
        <f t="shared" si="83"/>
        <v>2.3.2.2.1.1.</v>
      </c>
    </row>
    <row r="1685" spans="1:39">
      <c r="A1685" s="251">
        <v>2022</v>
      </c>
      <c r="B1685" s="251" t="s">
        <v>533</v>
      </c>
      <c r="C1685" s="251" t="s">
        <v>534</v>
      </c>
      <c r="D1685" s="251" t="s">
        <v>535</v>
      </c>
      <c r="E1685" s="251" t="s">
        <v>536</v>
      </c>
      <c r="F1685" s="251" t="s">
        <v>492</v>
      </c>
      <c r="G1685" s="251" t="s">
        <v>797</v>
      </c>
      <c r="H1685" s="251" t="s">
        <v>538</v>
      </c>
      <c r="I1685" s="251" t="s">
        <v>798</v>
      </c>
      <c r="J1685" s="251" t="s">
        <v>540</v>
      </c>
      <c r="K1685" s="251" t="s">
        <v>807</v>
      </c>
      <c r="L1685" s="251" t="s">
        <v>542</v>
      </c>
      <c r="M1685" s="251" t="s">
        <v>808</v>
      </c>
      <c r="N1685" s="251" t="s">
        <v>809</v>
      </c>
      <c r="O1685" s="251" t="s">
        <v>822</v>
      </c>
      <c r="P1685" s="251" t="s">
        <v>823</v>
      </c>
      <c r="Q1685" s="251" t="s">
        <v>803</v>
      </c>
      <c r="R1685" s="251">
        <v>400</v>
      </c>
      <c r="S1685" s="251" t="s">
        <v>548</v>
      </c>
      <c r="T1685" s="251" t="s">
        <v>549</v>
      </c>
      <c r="U1685" s="251" t="s">
        <v>549</v>
      </c>
      <c r="V1685" s="251" t="s">
        <v>581</v>
      </c>
      <c r="W1685" s="251" t="s">
        <v>582</v>
      </c>
      <c r="X1685" s="251" t="s">
        <v>551</v>
      </c>
      <c r="Y1685" s="251" t="s">
        <v>552</v>
      </c>
      <c r="Z1685" s="251" t="s">
        <v>564</v>
      </c>
      <c r="AA1685" s="251" t="s">
        <v>565</v>
      </c>
      <c r="AB1685" s="251" t="s">
        <v>566</v>
      </c>
      <c r="AC1685" s="251" t="s">
        <v>600</v>
      </c>
      <c r="AD1685" s="251" t="s">
        <v>601</v>
      </c>
      <c r="AE1685" s="255">
        <v>13807</v>
      </c>
      <c r="AF1685" s="251" t="str">
        <f t="shared" si="84"/>
        <v>5.</v>
      </c>
      <c r="AG1685" s="251" t="str">
        <f t="shared" si="84"/>
        <v>2.</v>
      </c>
      <c r="AH1685" s="251" t="str">
        <f t="shared" si="84"/>
        <v>3.</v>
      </c>
      <c r="AI1685" s="251" t="str">
        <f t="shared" si="84"/>
        <v>2.</v>
      </c>
      <c r="AJ1685" s="251" t="str">
        <f t="shared" si="84"/>
        <v>2.</v>
      </c>
      <c r="AK1685" s="251" t="str">
        <f t="shared" si="84"/>
        <v>2.</v>
      </c>
      <c r="AL1685" s="251" t="str">
        <f t="shared" si="84"/>
        <v>1.</v>
      </c>
      <c r="AM1685" s="251" t="str">
        <f t="shared" si="83"/>
        <v>2.3.2.2.2.1.</v>
      </c>
    </row>
    <row r="1686" spans="1:39">
      <c r="A1686" s="251">
        <v>2022</v>
      </c>
      <c r="B1686" s="251" t="s">
        <v>533</v>
      </c>
      <c r="C1686" s="251" t="s">
        <v>534</v>
      </c>
      <c r="D1686" s="251" t="s">
        <v>535</v>
      </c>
      <c r="E1686" s="251" t="s">
        <v>536</v>
      </c>
      <c r="F1686" s="251" t="s">
        <v>492</v>
      </c>
      <c r="G1686" s="251" t="s">
        <v>797</v>
      </c>
      <c r="H1686" s="251" t="s">
        <v>538</v>
      </c>
      <c r="I1686" s="251" t="s">
        <v>798</v>
      </c>
      <c r="J1686" s="251" t="s">
        <v>540</v>
      </c>
      <c r="K1686" s="251" t="s">
        <v>807</v>
      </c>
      <c r="L1686" s="251" t="s">
        <v>542</v>
      </c>
      <c r="M1686" s="251" t="s">
        <v>808</v>
      </c>
      <c r="N1686" s="251" t="s">
        <v>809</v>
      </c>
      <c r="O1686" s="251" t="s">
        <v>822</v>
      </c>
      <c r="P1686" s="251" t="s">
        <v>823</v>
      </c>
      <c r="Q1686" s="251" t="s">
        <v>803</v>
      </c>
      <c r="R1686" s="251">
        <v>400</v>
      </c>
      <c r="S1686" s="251" t="s">
        <v>548</v>
      </c>
      <c r="T1686" s="251" t="s">
        <v>549</v>
      </c>
      <c r="U1686" s="251" t="s">
        <v>549</v>
      </c>
      <c r="V1686" s="251" t="s">
        <v>581</v>
      </c>
      <c r="W1686" s="251" t="s">
        <v>582</v>
      </c>
      <c r="X1686" s="251" t="s">
        <v>551</v>
      </c>
      <c r="Y1686" s="251" t="s">
        <v>552</v>
      </c>
      <c r="Z1686" s="251" t="s">
        <v>564</v>
      </c>
      <c r="AA1686" s="251" t="s">
        <v>565</v>
      </c>
      <c r="AB1686" s="251" t="s">
        <v>566</v>
      </c>
      <c r="AC1686" s="251" t="s">
        <v>600</v>
      </c>
      <c r="AD1686" s="251" t="s">
        <v>602</v>
      </c>
      <c r="AE1686" s="255">
        <v>317760</v>
      </c>
      <c r="AF1686" s="251" t="str">
        <f t="shared" si="84"/>
        <v>5.</v>
      </c>
      <c r="AG1686" s="251" t="str">
        <f t="shared" si="84"/>
        <v>2.</v>
      </c>
      <c r="AH1686" s="251" t="str">
        <f t="shared" si="84"/>
        <v>3.</v>
      </c>
      <c r="AI1686" s="251" t="str">
        <f t="shared" si="84"/>
        <v>2.</v>
      </c>
      <c r="AJ1686" s="251" t="str">
        <f t="shared" si="84"/>
        <v>2.</v>
      </c>
      <c r="AK1686" s="251" t="str">
        <f t="shared" si="84"/>
        <v>2.</v>
      </c>
      <c r="AL1686" s="251" t="str">
        <f t="shared" si="84"/>
        <v>2.</v>
      </c>
      <c r="AM1686" s="251" t="str">
        <f t="shared" si="83"/>
        <v>2.3.2.2.2.2.</v>
      </c>
    </row>
    <row r="1687" spans="1:39">
      <c r="A1687" s="251">
        <v>2022</v>
      </c>
      <c r="B1687" s="251" t="s">
        <v>533</v>
      </c>
      <c r="C1687" s="251" t="s">
        <v>534</v>
      </c>
      <c r="D1687" s="251" t="s">
        <v>535</v>
      </c>
      <c r="E1687" s="251" t="s">
        <v>536</v>
      </c>
      <c r="F1687" s="251" t="s">
        <v>492</v>
      </c>
      <c r="G1687" s="251" t="s">
        <v>797</v>
      </c>
      <c r="H1687" s="251" t="s">
        <v>538</v>
      </c>
      <c r="I1687" s="251" t="s">
        <v>798</v>
      </c>
      <c r="J1687" s="251" t="s">
        <v>540</v>
      </c>
      <c r="K1687" s="251" t="s">
        <v>807</v>
      </c>
      <c r="L1687" s="251" t="s">
        <v>542</v>
      </c>
      <c r="M1687" s="251" t="s">
        <v>808</v>
      </c>
      <c r="N1687" s="251" t="s">
        <v>809</v>
      </c>
      <c r="O1687" s="251" t="s">
        <v>822</v>
      </c>
      <c r="P1687" s="251" t="s">
        <v>823</v>
      </c>
      <c r="Q1687" s="251" t="s">
        <v>803</v>
      </c>
      <c r="R1687" s="251">
        <v>400</v>
      </c>
      <c r="S1687" s="251" t="s">
        <v>548</v>
      </c>
      <c r="T1687" s="251" t="s">
        <v>549</v>
      </c>
      <c r="U1687" s="251" t="s">
        <v>549</v>
      </c>
      <c r="V1687" s="251" t="s">
        <v>581</v>
      </c>
      <c r="W1687" s="251" t="s">
        <v>582</v>
      </c>
      <c r="X1687" s="251" t="s">
        <v>551</v>
      </c>
      <c r="Y1687" s="251" t="s">
        <v>552</v>
      </c>
      <c r="Z1687" s="251" t="s">
        <v>564</v>
      </c>
      <c r="AA1687" s="251" t="s">
        <v>565</v>
      </c>
      <c r="AB1687" s="251" t="s">
        <v>569</v>
      </c>
      <c r="AC1687" s="251" t="s">
        <v>570</v>
      </c>
      <c r="AD1687" s="251" t="s">
        <v>603</v>
      </c>
      <c r="AE1687" s="255">
        <v>109444</v>
      </c>
      <c r="AF1687" s="251" t="str">
        <f t="shared" si="84"/>
        <v>5.</v>
      </c>
      <c r="AG1687" s="251" t="str">
        <f t="shared" si="84"/>
        <v>2.</v>
      </c>
      <c r="AH1687" s="251" t="str">
        <f t="shared" si="84"/>
        <v>3.</v>
      </c>
      <c r="AI1687" s="251" t="str">
        <f t="shared" si="84"/>
        <v>2.</v>
      </c>
      <c r="AJ1687" s="251" t="str">
        <f t="shared" si="84"/>
        <v>3.</v>
      </c>
      <c r="AK1687" s="251" t="str">
        <f t="shared" si="84"/>
        <v>1.</v>
      </c>
      <c r="AL1687" s="251" t="str">
        <f t="shared" si="84"/>
        <v>1.</v>
      </c>
      <c r="AM1687" s="251" t="str">
        <f t="shared" si="83"/>
        <v>2.3.2.3.1.1.</v>
      </c>
    </row>
    <row r="1688" spans="1:39">
      <c r="A1688" s="251">
        <v>2022</v>
      </c>
      <c r="B1688" s="251" t="s">
        <v>533</v>
      </c>
      <c r="C1688" s="251" t="s">
        <v>534</v>
      </c>
      <c r="D1688" s="251" t="s">
        <v>535</v>
      </c>
      <c r="E1688" s="251" t="s">
        <v>536</v>
      </c>
      <c r="F1688" s="251" t="s">
        <v>492</v>
      </c>
      <c r="G1688" s="251" t="s">
        <v>797</v>
      </c>
      <c r="H1688" s="251" t="s">
        <v>538</v>
      </c>
      <c r="I1688" s="251" t="s">
        <v>798</v>
      </c>
      <c r="J1688" s="251" t="s">
        <v>540</v>
      </c>
      <c r="K1688" s="251" t="s">
        <v>807</v>
      </c>
      <c r="L1688" s="251" t="s">
        <v>542</v>
      </c>
      <c r="M1688" s="251" t="s">
        <v>808</v>
      </c>
      <c r="N1688" s="251" t="s">
        <v>809</v>
      </c>
      <c r="O1688" s="251" t="s">
        <v>822</v>
      </c>
      <c r="P1688" s="251" t="s">
        <v>823</v>
      </c>
      <c r="Q1688" s="251" t="s">
        <v>803</v>
      </c>
      <c r="R1688" s="251">
        <v>400</v>
      </c>
      <c r="S1688" s="251" t="s">
        <v>548</v>
      </c>
      <c r="T1688" s="251" t="s">
        <v>549</v>
      </c>
      <c r="U1688" s="251" t="s">
        <v>549</v>
      </c>
      <c r="V1688" s="251" t="s">
        <v>581</v>
      </c>
      <c r="W1688" s="251" t="s">
        <v>582</v>
      </c>
      <c r="X1688" s="251" t="s">
        <v>551</v>
      </c>
      <c r="Y1688" s="251" t="s">
        <v>552</v>
      </c>
      <c r="Z1688" s="251" t="s">
        <v>564</v>
      </c>
      <c r="AA1688" s="251" t="s">
        <v>565</v>
      </c>
      <c r="AB1688" s="251" t="s">
        <v>569</v>
      </c>
      <c r="AC1688" s="251" t="s">
        <v>570</v>
      </c>
      <c r="AD1688" s="251" t="s">
        <v>571</v>
      </c>
      <c r="AE1688" s="255">
        <v>131547</v>
      </c>
      <c r="AF1688" s="251" t="str">
        <f t="shared" si="84"/>
        <v>5.</v>
      </c>
      <c r="AG1688" s="251" t="str">
        <f t="shared" si="84"/>
        <v>2.</v>
      </c>
      <c r="AH1688" s="251" t="str">
        <f t="shared" si="84"/>
        <v>3.</v>
      </c>
      <c r="AI1688" s="251" t="str">
        <f t="shared" si="84"/>
        <v>2.</v>
      </c>
      <c r="AJ1688" s="251" t="str">
        <f t="shared" si="84"/>
        <v>3.</v>
      </c>
      <c r="AK1688" s="251" t="str">
        <f t="shared" si="84"/>
        <v>1.</v>
      </c>
      <c r="AL1688" s="251" t="str">
        <f t="shared" si="84"/>
        <v>2.</v>
      </c>
      <c r="AM1688" s="251" t="str">
        <f t="shared" si="83"/>
        <v>2.3.2.3.1.2.</v>
      </c>
    </row>
    <row r="1689" spans="1:39">
      <c r="A1689" s="251">
        <v>2022</v>
      </c>
      <c r="B1689" s="251" t="s">
        <v>533</v>
      </c>
      <c r="C1689" s="251" t="s">
        <v>534</v>
      </c>
      <c r="D1689" s="251" t="s">
        <v>535</v>
      </c>
      <c r="E1689" s="251" t="s">
        <v>536</v>
      </c>
      <c r="F1689" s="251" t="s">
        <v>492</v>
      </c>
      <c r="G1689" s="251" t="s">
        <v>797</v>
      </c>
      <c r="H1689" s="251" t="s">
        <v>538</v>
      </c>
      <c r="I1689" s="251" t="s">
        <v>798</v>
      </c>
      <c r="J1689" s="251" t="s">
        <v>540</v>
      </c>
      <c r="K1689" s="251" t="s">
        <v>807</v>
      </c>
      <c r="L1689" s="251" t="s">
        <v>542</v>
      </c>
      <c r="M1689" s="251" t="s">
        <v>808</v>
      </c>
      <c r="N1689" s="251" t="s">
        <v>809</v>
      </c>
      <c r="O1689" s="251" t="s">
        <v>822</v>
      </c>
      <c r="P1689" s="251" t="s">
        <v>823</v>
      </c>
      <c r="Q1689" s="251" t="s">
        <v>803</v>
      </c>
      <c r="R1689" s="251">
        <v>400</v>
      </c>
      <c r="S1689" s="251" t="s">
        <v>548</v>
      </c>
      <c r="T1689" s="251" t="s">
        <v>549</v>
      </c>
      <c r="U1689" s="251" t="s">
        <v>549</v>
      </c>
      <c r="V1689" s="251" t="s">
        <v>581</v>
      </c>
      <c r="W1689" s="251" t="s">
        <v>582</v>
      </c>
      <c r="X1689" s="251" t="s">
        <v>551</v>
      </c>
      <c r="Y1689" s="251" t="s">
        <v>552</v>
      </c>
      <c r="Z1689" s="251" t="s">
        <v>564</v>
      </c>
      <c r="AA1689" s="251" t="s">
        <v>565</v>
      </c>
      <c r="AB1689" s="251" t="s">
        <v>604</v>
      </c>
      <c r="AC1689" s="251" t="s">
        <v>607</v>
      </c>
      <c r="AD1689" s="251" t="s">
        <v>608</v>
      </c>
      <c r="AE1689" s="255">
        <v>21539</v>
      </c>
      <c r="AF1689" s="251" t="str">
        <f t="shared" si="84"/>
        <v>5.</v>
      </c>
      <c r="AG1689" s="251" t="str">
        <f t="shared" si="84"/>
        <v>2.</v>
      </c>
      <c r="AH1689" s="251" t="str">
        <f t="shared" si="84"/>
        <v>3.</v>
      </c>
      <c r="AI1689" s="251" t="str">
        <f t="shared" si="84"/>
        <v>2.</v>
      </c>
      <c r="AJ1689" s="251" t="str">
        <f t="shared" si="84"/>
        <v>4.</v>
      </c>
      <c r="AK1689" s="251" t="str">
        <f t="shared" si="84"/>
        <v>7.</v>
      </c>
      <c r="AL1689" s="251" t="str">
        <f t="shared" si="84"/>
        <v>1.</v>
      </c>
      <c r="AM1689" s="251" t="str">
        <f t="shared" si="83"/>
        <v>2.3.2.4.7.1.</v>
      </c>
    </row>
    <row r="1690" spans="1:39">
      <c r="A1690" s="251">
        <v>2022</v>
      </c>
      <c r="B1690" s="251" t="s">
        <v>533</v>
      </c>
      <c r="C1690" s="251" t="s">
        <v>534</v>
      </c>
      <c r="D1690" s="251" t="s">
        <v>535</v>
      </c>
      <c r="E1690" s="251" t="s">
        <v>536</v>
      </c>
      <c r="F1690" s="251" t="s">
        <v>492</v>
      </c>
      <c r="G1690" s="251" t="s">
        <v>797</v>
      </c>
      <c r="H1690" s="251" t="s">
        <v>538</v>
      </c>
      <c r="I1690" s="251" t="s">
        <v>798</v>
      </c>
      <c r="J1690" s="251" t="s">
        <v>540</v>
      </c>
      <c r="K1690" s="251" t="s">
        <v>807</v>
      </c>
      <c r="L1690" s="251" t="s">
        <v>542</v>
      </c>
      <c r="M1690" s="251" t="s">
        <v>808</v>
      </c>
      <c r="N1690" s="251" t="s">
        <v>809</v>
      </c>
      <c r="O1690" s="251" t="s">
        <v>822</v>
      </c>
      <c r="P1690" s="251" t="s">
        <v>823</v>
      </c>
      <c r="Q1690" s="251" t="s">
        <v>803</v>
      </c>
      <c r="R1690" s="251">
        <v>400</v>
      </c>
      <c r="S1690" s="251" t="s">
        <v>548</v>
      </c>
      <c r="T1690" s="251" t="s">
        <v>549</v>
      </c>
      <c r="U1690" s="251" t="s">
        <v>549</v>
      </c>
      <c r="V1690" s="251" t="s">
        <v>581</v>
      </c>
      <c r="W1690" s="251" t="s">
        <v>582</v>
      </c>
      <c r="X1690" s="251" t="s">
        <v>551</v>
      </c>
      <c r="Y1690" s="251" t="s">
        <v>552</v>
      </c>
      <c r="Z1690" s="251" t="s">
        <v>564</v>
      </c>
      <c r="AA1690" s="251" t="s">
        <v>565</v>
      </c>
      <c r="AB1690" s="251" t="s">
        <v>572</v>
      </c>
      <c r="AC1690" s="251" t="s">
        <v>573</v>
      </c>
      <c r="AD1690" s="251" t="s">
        <v>574</v>
      </c>
      <c r="AE1690" s="255">
        <v>439753</v>
      </c>
      <c r="AF1690" s="251" t="str">
        <f t="shared" si="84"/>
        <v>5.</v>
      </c>
      <c r="AG1690" s="251" t="str">
        <f t="shared" si="84"/>
        <v>2.</v>
      </c>
      <c r="AH1690" s="251" t="str">
        <f t="shared" si="84"/>
        <v>3.</v>
      </c>
      <c r="AI1690" s="251" t="str">
        <f t="shared" si="84"/>
        <v>2.</v>
      </c>
      <c r="AJ1690" s="251" t="str">
        <f t="shared" si="84"/>
        <v>5.</v>
      </c>
      <c r="AK1690" s="251" t="str">
        <f t="shared" si="84"/>
        <v>1.</v>
      </c>
      <c r="AL1690" s="251" t="str">
        <f t="shared" si="84"/>
        <v>1.</v>
      </c>
      <c r="AM1690" s="251" t="str">
        <f t="shared" si="83"/>
        <v>2.3.2.5.1.1.</v>
      </c>
    </row>
    <row r="1691" spans="1:39">
      <c r="A1691" s="251">
        <v>2022</v>
      </c>
      <c r="B1691" s="251" t="s">
        <v>533</v>
      </c>
      <c r="C1691" s="251" t="s">
        <v>534</v>
      </c>
      <c r="D1691" s="251" t="s">
        <v>535</v>
      </c>
      <c r="E1691" s="251" t="s">
        <v>536</v>
      </c>
      <c r="F1691" s="251" t="s">
        <v>492</v>
      </c>
      <c r="G1691" s="251" t="s">
        <v>797</v>
      </c>
      <c r="H1691" s="251" t="s">
        <v>538</v>
      </c>
      <c r="I1691" s="251" t="s">
        <v>798</v>
      </c>
      <c r="J1691" s="251" t="s">
        <v>540</v>
      </c>
      <c r="K1691" s="251" t="s">
        <v>807</v>
      </c>
      <c r="L1691" s="251" t="s">
        <v>542</v>
      </c>
      <c r="M1691" s="251" t="s">
        <v>808</v>
      </c>
      <c r="N1691" s="251" t="s">
        <v>809</v>
      </c>
      <c r="O1691" s="251" t="s">
        <v>822</v>
      </c>
      <c r="P1691" s="251" t="s">
        <v>823</v>
      </c>
      <c r="Q1691" s="251" t="s">
        <v>803</v>
      </c>
      <c r="R1691" s="251">
        <v>400</v>
      </c>
      <c r="S1691" s="251" t="s">
        <v>548</v>
      </c>
      <c r="T1691" s="251" t="s">
        <v>549</v>
      </c>
      <c r="U1691" s="251" t="s">
        <v>549</v>
      </c>
      <c r="V1691" s="251" t="s">
        <v>581</v>
      </c>
      <c r="W1691" s="251" t="s">
        <v>582</v>
      </c>
      <c r="X1691" s="251" t="s">
        <v>551</v>
      </c>
      <c r="Y1691" s="251" t="s">
        <v>552</v>
      </c>
      <c r="Z1691" s="251" t="s">
        <v>564</v>
      </c>
      <c r="AA1691" s="251" t="s">
        <v>565</v>
      </c>
      <c r="AB1691" s="251" t="s">
        <v>575</v>
      </c>
      <c r="AC1691" s="251" t="s">
        <v>576</v>
      </c>
      <c r="AD1691" s="251" t="s">
        <v>610</v>
      </c>
      <c r="AE1691" s="255">
        <v>1067</v>
      </c>
      <c r="AF1691" s="251" t="str">
        <f t="shared" si="84"/>
        <v>5.</v>
      </c>
      <c r="AG1691" s="251" t="str">
        <f t="shared" si="84"/>
        <v>2.</v>
      </c>
      <c r="AH1691" s="251" t="str">
        <f t="shared" si="84"/>
        <v>3.</v>
      </c>
      <c r="AI1691" s="251" t="str">
        <f t="shared" si="84"/>
        <v>2.</v>
      </c>
      <c r="AJ1691" s="251" t="str">
        <f t="shared" si="84"/>
        <v>6.</v>
      </c>
      <c r="AK1691" s="251" t="str">
        <f t="shared" si="84"/>
        <v>3.</v>
      </c>
      <c r="AL1691" s="251" t="str">
        <f t="shared" si="84"/>
        <v>2.</v>
      </c>
      <c r="AM1691" s="251" t="str">
        <f t="shared" si="83"/>
        <v>2.3.2.6.3.2.</v>
      </c>
    </row>
    <row r="1692" spans="1:39">
      <c r="A1692" s="251">
        <v>2022</v>
      </c>
      <c r="B1692" s="251" t="s">
        <v>533</v>
      </c>
      <c r="C1692" s="251" t="s">
        <v>534</v>
      </c>
      <c r="D1692" s="251" t="s">
        <v>535</v>
      </c>
      <c r="E1692" s="251" t="s">
        <v>536</v>
      </c>
      <c r="F1692" s="251" t="s">
        <v>492</v>
      </c>
      <c r="G1692" s="251" t="s">
        <v>797</v>
      </c>
      <c r="H1692" s="251" t="s">
        <v>538</v>
      </c>
      <c r="I1692" s="251" t="s">
        <v>798</v>
      </c>
      <c r="J1692" s="251" t="s">
        <v>540</v>
      </c>
      <c r="K1692" s="251" t="s">
        <v>807</v>
      </c>
      <c r="L1692" s="251" t="s">
        <v>542</v>
      </c>
      <c r="M1692" s="251" t="s">
        <v>808</v>
      </c>
      <c r="N1692" s="251" t="s">
        <v>809</v>
      </c>
      <c r="O1692" s="251" t="s">
        <v>822</v>
      </c>
      <c r="P1692" s="251" t="s">
        <v>823</v>
      </c>
      <c r="Q1692" s="251" t="s">
        <v>803</v>
      </c>
      <c r="R1692" s="251">
        <v>400</v>
      </c>
      <c r="S1692" s="251" t="s">
        <v>548</v>
      </c>
      <c r="T1692" s="251" t="s">
        <v>549</v>
      </c>
      <c r="U1692" s="251" t="s">
        <v>549</v>
      </c>
      <c r="V1692" s="251" t="s">
        <v>581</v>
      </c>
      <c r="W1692" s="251" t="s">
        <v>582</v>
      </c>
      <c r="X1692" s="251" t="s">
        <v>551</v>
      </c>
      <c r="Y1692" s="251" t="s">
        <v>552</v>
      </c>
      <c r="Z1692" s="251" t="s">
        <v>564</v>
      </c>
      <c r="AA1692" s="251" t="s">
        <v>565</v>
      </c>
      <c r="AB1692" s="251" t="s">
        <v>575</v>
      </c>
      <c r="AC1692" s="251" t="s">
        <v>576</v>
      </c>
      <c r="AD1692" s="251" t="s">
        <v>577</v>
      </c>
      <c r="AE1692" s="255">
        <v>162313</v>
      </c>
      <c r="AF1692" s="251" t="str">
        <f t="shared" si="84"/>
        <v>5.</v>
      </c>
      <c r="AG1692" s="251" t="str">
        <f t="shared" si="84"/>
        <v>2.</v>
      </c>
      <c r="AH1692" s="251" t="str">
        <f t="shared" si="84"/>
        <v>3.</v>
      </c>
      <c r="AI1692" s="251" t="str">
        <f t="shared" si="84"/>
        <v>2.</v>
      </c>
      <c r="AJ1692" s="251" t="str">
        <f t="shared" si="84"/>
        <v>6.</v>
      </c>
      <c r="AK1692" s="251" t="str">
        <f t="shared" si="84"/>
        <v>3.</v>
      </c>
      <c r="AL1692" s="251" t="str">
        <f t="shared" si="84"/>
        <v>4.</v>
      </c>
      <c r="AM1692" s="251" t="str">
        <f t="shared" si="83"/>
        <v>2.3.2.6.3.4.</v>
      </c>
    </row>
    <row r="1693" spans="1:39">
      <c r="A1693" s="251">
        <v>2022</v>
      </c>
      <c r="B1693" s="251" t="s">
        <v>533</v>
      </c>
      <c r="C1693" s="251" t="s">
        <v>534</v>
      </c>
      <c r="D1693" s="251" t="s">
        <v>535</v>
      </c>
      <c r="E1693" s="251" t="s">
        <v>536</v>
      </c>
      <c r="F1693" s="251" t="s">
        <v>492</v>
      </c>
      <c r="G1693" s="251" t="s">
        <v>797</v>
      </c>
      <c r="H1693" s="251" t="s">
        <v>538</v>
      </c>
      <c r="I1693" s="251" t="s">
        <v>798</v>
      </c>
      <c r="J1693" s="251" t="s">
        <v>540</v>
      </c>
      <c r="K1693" s="251" t="s">
        <v>807</v>
      </c>
      <c r="L1693" s="251" t="s">
        <v>542</v>
      </c>
      <c r="M1693" s="251" t="s">
        <v>808</v>
      </c>
      <c r="N1693" s="251" t="s">
        <v>809</v>
      </c>
      <c r="O1693" s="251" t="s">
        <v>822</v>
      </c>
      <c r="P1693" s="251" t="s">
        <v>823</v>
      </c>
      <c r="Q1693" s="251" t="s">
        <v>803</v>
      </c>
      <c r="R1693" s="251">
        <v>400</v>
      </c>
      <c r="S1693" s="251" t="s">
        <v>548</v>
      </c>
      <c r="T1693" s="251" t="s">
        <v>549</v>
      </c>
      <c r="U1693" s="251" t="s">
        <v>549</v>
      </c>
      <c r="V1693" s="251" t="s">
        <v>581</v>
      </c>
      <c r="W1693" s="251" t="s">
        <v>582</v>
      </c>
      <c r="X1693" s="251" t="s">
        <v>551</v>
      </c>
      <c r="Y1693" s="251" t="s">
        <v>552</v>
      </c>
      <c r="Z1693" s="251" t="s">
        <v>564</v>
      </c>
      <c r="AA1693" s="251" t="s">
        <v>565</v>
      </c>
      <c r="AB1693" s="251" t="s">
        <v>575</v>
      </c>
      <c r="AC1693" s="251" t="s">
        <v>576</v>
      </c>
      <c r="AD1693" s="251" t="s">
        <v>612</v>
      </c>
      <c r="AE1693" s="255">
        <v>12163</v>
      </c>
      <c r="AF1693" s="251" t="str">
        <f t="shared" si="84"/>
        <v>5.</v>
      </c>
      <c r="AG1693" s="251" t="str">
        <f t="shared" si="84"/>
        <v>2.</v>
      </c>
      <c r="AH1693" s="251" t="str">
        <f t="shared" si="84"/>
        <v>3.</v>
      </c>
      <c r="AI1693" s="251" t="str">
        <f t="shared" si="84"/>
        <v>2.</v>
      </c>
      <c r="AJ1693" s="251" t="str">
        <f t="shared" si="84"/>
        <v>6.</v>
      </c>
      <c r="AK1693" s="251" t="str">
        <f t="shared" si="84"/>
        <v>3.</v>
      </c>
      <c r="AL1693" s="251" t="str">
        <f t="shared" si="84"/>
        <v>99</v>
      </c>
      <c r="AM1693" s="251" t="str">
        <f t="shared" si="83"/>
        <v>2.3.2.6.3.99</v>
      </c>
    </row>
    <row r="1694" spans="1:39">
      <c r="A1694" s="251">
        <v>2022</v>
      </c>
      <c r="B1694" s="251" t="s">
        <v>533</v>
      </c>
      <c r="C1694" s="251" t="s">
        <v>534</v>
      </c>
      <c r="D1694" s="251" t="s">
        <v>535</v>
      </c>
      <c r="E1694" s="251" t="s">
        <v>536</v>
      </c>
      <c r="F1694" s="251" t="s">
        <v>492</v>
      </c>
      <c r="G1694" s="251" t="s">
        <v>797</v>
      </c>
      <c r="H1694" s="251" t="s">
        <v>538</v>
      </c>
      <c r="I1694" s="251" t="s">
        <v>798</v>
      </c>
      <c r="J1694" s="251" t="s">
        <v>540</v>
      </c>
      <c r="K1694" s="251" t="s">
        <v>807</v>
      </c>
      <c r="L1694" s="251" t="s">
        <v>542</v>
      </c>
      <c r="M1694" s="251" t="s">
        <v>808</v>
      </c>
      <c r="N1694" s="251" t="s">
        <v>809</v>
      </c>
      <c r="O1694" s="251" t="s">
        <v>822</v>
      </c>
      <c r="P1694" s="251" t="s">
        <v>823</v>
      </c>
      <c r="Q1694" s="251" t="s">
        <v>803</v>
      </c>
      <c r="R1694" s="251">
        <v>400</v>
      </c>
      <c r="S1694" s="251" t="s">
        <v>548</v>
      </c>
      <c r="T1694" s="251" t="s">
        <v>549</v>
      </c>
      <c r="U1694" s="251" t="s">
        <v>549</v>
      </c>
      <c r="V1694" s="251" t="s">
        <v>581</v>
      </c>
      <c r="W1694" s="251" t="s">
        <v>582</v>
      </c>
      <c r="X1694" s="251" t="s">
        <v>551</v>
      </c>
      <c r="Y1694" s="251" t="s">
        <v>552</v>
      </c>
      <c r="Z1694" s="251" t="s">
        <v>564</v>
      </c>
      <c r="AA1694" s="251" t="s">
        <v>565</v>
      </c>
      <c r="AB1694" s="251" t="s">
        <v>578</v>
      </c>
      <c r="AC1694" s="251" t="s">
        <v>579</v>
      </c>
      <c r="AD1694" s="251" t="s">
        <v>580</v>
      </c>
      <c r="AE1694" s="255">
        <v>65535</v>
      </c>
      <c r="AF1694" s="251" t="str">
        <f t="shared" si="84"/>
        <v>5.</v>
      </c>
      <c r="AG1694" s="251" t="str">
        <f t="shared" si="84"/>
        <v>2.</v>
      </c>
      <c r="AH1694" s="251" t="str">
        <f t="shared" si="84"/>
        <v>3.</v>
      </c>
      <c r="AI1694" s="251" t="str">
        <f t="shared" si="84"/>
        <v>2.</v>
      </c>
      <c r="AJ1694" s="251" t="str">
        <f t="shared" si="84"/>
        <v>7.</v>
      </c>
      <c r="AK1694" s="251" t="str">
        <f t="shared" si="84"/>
        <v>11</v>
      </c>
      <c r="AL1694" s="251" t="str">
        <f t="shared" si="84"/>
        <v>99</v>
      </c>
      <c r="AM1694" s="251" t="str">
        <f t="shared" si="83"/>
        <v>2.3.2.7.1199</v>
      </c>
    </row>
    <row r="1695" spans="1:39">
      <c r="A1695" s="251">
        <v>2022</v>
      </c>
      <c r="B1695" s="251" t="s">
        <v>533</v>
      </c>
      <c r="C1695" s="251" t="s">
        <v>534</v>
      </c>
      <c r="D1695" s="251" t="s">
        <v>535</v>
      </c>
      <c r="E1695" s="251" t="s">
        <v>536</v>
      </c>
      <c r="F1695" s="251" t="s">
        <v>492</v>
      </c>
      <c r="G1695" s="251" t="s">
        <v>797</v>
      </c>
      <c r="H1695" s="251" t="s">
        <v>538</v>
      </c>
      <c r="I1695" s="251" t="s">
        <v>798</v>
      </c>
      <c r="J1695" s="251" t="s">
        <v>540</v>
      </c>
      <c r="K1695" s="251" t="s">
        <v>807</v>
      </c>
      <c r="L1695" s="251" t="s">
        <v>542</v>
      </c>
      <c r="M1695" s="251" t="s">
        <v>808</v>
      </c>
      <c r="N1695" s="251" t="s">
        <v>809</v>
      </c>
      <c r="O1695" s="251" t="s">
        <v>822</v>
      </c>
      <c r="P1695" s="251" t="s">
        <v>823</v>
      </c>
      <c r="Q1695" s="251" t="s">
        <v>803</v>
      </c>
      <c r="R1695" s="251">
        <v>400</v>
      </c>
      <c r="S1695" s="251" t="s">
        <v>548</v>
      </c>
      <c r="T1695" s="251" t="s">
        <v>549</v>
      </c>
      <c r="U1695" s="251" t="s">
        <v>549</v>
      </c>
      <c r="V1695" s="251" t="s">
        <v>581</v>
      </c>
      <c r="W1695" s="251" t="s">
        <v>582</v>
      </c>
      <c r="X1695" s="251" t="s">
        <v>551</v>
      </c>
      <c r="Y1695" s="251" t="s">
        <v>552</v>
      </c>
      <c r="Z1695" s="251" t="s">
        <v>564</v>
      </c>
      <c r="AA1695" s="251" t="s">
        <v>565</v>
      </c>
      <c r="AB1695" s="251" t="s">
        <v>578</v>
      </c>
      <c r="AC1695" s="251" t="s">
        <v>654</v>
      </c>
      <c r="AD1695" s="251" t="s">
        <v>655</v>
      </c>
      <c r="AE1695" s="255">
        <v>34680</v>
      </c>
      <c r="AF1695" s="251" t="str">
        <f t="shared" si="84"/>
        <v>5.</v>
      </c>
      <c r="AG1695" s="251" t="str">
        <f t="shared" si="84"/>
        <v>2.</v>
      </c>
      <c r="AH1695" s="251" t="str">
        <f t="shared" si="84"/>
        <v>3.</v>
      </c>
      <c r="AI1695" s="251" t="str">
        <f t="shared" si="84"/>
        <v>2.</v>
      </c>
      <c r="AJ1695" s="251" t="str">
        <f t="shared" si="84"/>
        <v>7.</v>
      </c>
      <c r="AK1695" s="251" t="str">
        <f t="shared" si="84"/>
        <v>4.</v>
      </c>
      <c r="AL1695" s="251" t="str">
        <f t="shared" si="84"/>
        <v>3.</v>
      </c>
      <c r="AM1695" s="251" t="str">
        <f t="shared" si="83"/>
        <v>2.3.2.7.4.3.</v>
      </c>
    </row>
    <row r="1696" spans="1:39">
      <c r="A1696" s="251">
        <v>2022</v>
      </c>
      <c r="B1696" s="251" t="s">
        <v>533</v>
      </c>
      <c r="C1696" s="251" t="s">
        <v>534</v>
      </c>
      <c r="D1696" s="251" t="s">
        <v>535</v>
      </c>
      <c r="E1696" s="251" t="s">
        <v>536</v>
      </c>
      <c r="F1696" s="251" t="s">
        <v>492</v>
      </c>
      <c r="G1696" s="251" t="s">
        <v>797</v>
      </c>
      <c r="H1696" s="251" t="s">
        <v>538</v>
      </c>
      <c r="I1696" s="251" t="s">
        <v>798</v>
      </c>
      <c r="J1696" s="251" t="s">
        <v>540</v>
      </c>
      <c r="K1696" s="251" t="s">
        <v>807</v>
      </c>
      <c r="L1696" s="251" t="s">
        <v>542</v>
      </c>
      <c r="M1696" s="251" t="s">
        <v>808</v>
      </c>
      <c r="N1696" s="251" t="s">
        <v>809</v>
      </c>
      <c r="O1696" s="251" t="s">
        <v>822</v>
      </c>
      <c r="P1696" s="251" t="s">
        <v>823</v>
      </c>
      <c r="Q1696" s="251" t="s">
        <v>803</v>
      </c>
      <c r="R1696" s="251">
        <v>400</v>
      </c>
      <c r="S1696" s="251" t="s">
        <v>548</v>
      </c>
      <c r="T1696" s="251" t="s">
        <v>549</v>
      </c>
      <c r="U1696" s="251" t="s">
        <v>549</v>
      </c>
      <c r="V1696" s="251" t="s">
        <v>581</v>
      </c>
      <c r="W1696" s="251" t="s">
        <v>582</v>
      </c>
      <c r="X1696" s="251" t="s">
        <v>551</v>
      </c>
      <c r="Y1696" s="251" t="s">
        <v>552</v>
      </c>
      <c r="Z1696" s="251" t="s">
        <v>564</v>
      </c>
      <c r="AA1696" s="251" t="s">
        <v>565</v>
      </c>
      <c r="AB1696" s="251" t="s">
        <v>613</v>
      </c>
      <c r="AC1696" s="251" t="s">
        <v>614</v>
      </c>
      <c r="AD1696" s="251" t="s">
        <v>614</v>
      </c>
      <c r="AE1696" s="255">
        <v>635828</v>
      </c>
      <c r="AF1696" s="251" t="str">
        <f t="shared" si="84"/>
        <v>5.</v>
      </c>
      <c r="AG1696" s="251" t="str">
        <f t="shared" si="84"/>
        <v>2.</v>
      </c>
      <c r="AH1696" s="251" t="str">
        <f t="shared" si="84"/>
        <v>3.</v>
      </c>
      <c r="AI1696" s="251" t="str">
        <f t="shared" si="84"/>
        <v>2.</v>
      </c>
      <c r="AJ1696" s="251" t="str">
        <f t="shared" si="84"/>
        <v>8.</v>
      </c>
      <c r="AK1696" s="251" t="str">
        <f t="shared" si="84"/>
        <v>1.</v>
      </c>
      <c r="AL1696" s="251" t="str">
        <f t="shared" si="84"/>
        <v>1.</v>
      </c>
      <c r="AM1696" s="251" t="str">
        <f t="shared" si="83"/>
        <v>2.3.2.8.1.1.</v>
      </c>
    </row>
    <row r="1697" spans="1:39">
      <c r="A1697" s="251">
        <v>2022</v>
      </c>
      <c r="B1697" s="251" t="s">
        <v>533</v>
      </c>
      <c r="C1697" s="251" t="s">
        <v>534</v>
      </c>
      <c r="D1697" s="251" t="s">
        <v>535</v>
      </c>
      <c r="E1697" s="251" t="s">
        <v>536</v>
      </c>
      <c r="F1697" s="251" t="s">
        <v>492</v>
      </c>
      <c r="G1697" s="251" t="s">
        <v>797</v>
      </c>
      <c r="H1697" s="251" t="s">
        <v>538</v>
      </c>
      <c r="I1697" s="251" t="s">
        <v>798</v>
      </c>
      <c r="J1697" s="251" t="s">
        <v>540</v>
      </c>
      <c r="K1697" s="251" t="s">
        <v>807</v>
      </c>
      <c r="L1697" s="251" t="s">
        <v>542</v>
      </c>
      <c r="M1697" s="251" t="s">
        <v>808</v>
      </c>
      <c r="N1697" s="251" t="s">
        <v>809</v>
      </c>
      <c r="O1697" s="251" t="s">
        <v>822</v>
      </c>
      <c r="P1697" s="251" t="s">
        <v>823</v>
      </c>
      <c r="Q1697" s="251" t="s">
        <v>803</v>
      </c>
      <c r="R1697" s="251">
        <v>400</v>
      </c>
      <c r="S1697" s="251" t="s">
        <v>548</v>
      </c>
      <c r="T1697" s="251" t="s">
        <v>549</v>
      </c>
      <c r="U1697" s="251" t="s">
        <v>549</v>
      </c>
      <c r="V1697" s="251" t="s">
        <v>581</v>
      </c>
      <c r="W1697" s="251" t="s">
        <v>582</v>
      </c>
      <c r="X1697" s="251" t="s">
        <v>551</v>
      </c>
      <c r="Y1697" s="251" t="s">
        <v>552</v>
      </c>
      <c r="Z1697" s="251" t="s">
        <v>564</v>
      </c>
      <c r="AA1697" s="251" t="s">
        <v>565</v>
      </c>
      <c r="AB1697" s="251" t="s">
        <v>613</v>
      </c>
      <c r="AC1697" s="251" t="s">
        <v>614</v>
      </c>
      <c r="AD1697" s="251" t="s">
        <v>615</v>
      </c>
      <c r="AE1697" s="255">
        <v>42008</v>
      </c>
      <c r="AF1697" s="251" t="str">
        <f t="shared" si="84"/>
        <v>5.</v>
      </c>
      <c r="AG1697" s="251" t="str">
        <f t="shared" si="84"/>
        <v>2.</v>
      </c>
      <c r="AH1697" s="251" t="str">
        <f t="shared" si="84"/>
        <v>3.</v>
      </c>
      <c r="AI1697" s="251" t="str">
        <f t="shared" si="84"/>
        <v>2.</v>
      </c>
      <c r="AJ1697" s="251" t="str">
        <f t="shared" si="84"/>
        <v>8.</v>
      </c>
      <c r="AK1697" s="251" t="str">
        <f t="shared" si="84"/>
        <v>1.</v>
      </c>
      <c r="AL1697" s="251" t="str">
        <f t="shared" si="84"/>
        <v>2.</v>
      </c>
      <c r="AM1697" s="251" t="str">
        <f t="shared" si="83"/>
        <v>2.3.2.8.1.2.</v>
      </c>
    </row>
    <row r="1698" spans="1:39">
      <c r="A1698" s="251">
        <v>2022</v>
      </c>
      <c r="B1698" s="251" t="s">
        <v>533</v>
      </c>
      <c r="C1698" s="251" t="s">
        <v>534</v>
      </c>
      <c r="D1698" s="251" t="s">
        <v>535</v>
      </c>
      <c r="E1698" s="251" t="s">
        <v>536</v>
      </c>
      <c r="F1698" s="251" t="s">
        <v>492</v>
      </c>
      <c r="G1698" s="251" t="s">
        <v>797</v>
      </c>
      <c r="H1698" s="251" t="s">
        <v>538</v>
      </c>
      <c r="I1698" s="251" t="s">
        <v>798</v>
      </c>
      <c r="J1698" s="251" t="s">
        <v>540</v>
      </c>
      <c r="K1698" s="251" t="s">
        <v>807</v>
      </c>
      <c r="L1698" s="251" t="s">
        <v>542</v>
      </c>
      <c r="M1698" s="251" t="s">
        <v>808</v>
      </c>
      <c r="N1698" s="251" t="s">
        <v>809</v>
      </c>
      <c r="O1698" s="251" t="s">
        <v>822</v>
      </c>
      <c r="P1698" s="251" t="s">
        <v>823</v>
      </c>
      <c r="Q1698" s="251" t="s">
        <v>803</v>
      </c>
      <c r="R1698" s="251">
        <v>400</v>
      </c>
      <c r="S1698" s="251" t="s">
        <v>548</v>
      </c>
      <c r="T1698" s="251" t="s">
        <v>549</v>
      </c>
      <c r="U1698" s="251" t="s">
        <v>549</v>
      </c>
      <c r="V1698" s="251" t="s">
        <v>581</v>
      </c>
      <c r="W1698" s="251" t="s">
        <v>582</v>
      </c>
      <c r="X1698" s="251" t="s">
        <v>551</v>
      </c>
      <c r="Y1698" s="251" t="s">
        <v>552</v>
      </c>
      <c r="Z1698" s="251" t="s">
        <v>564</v>
      </c>
      <c r="AA1698" s="251" t="s">
        <v>565</v>
      </c>
      <c r="AB1698" s="251" t="s">
        <v>613</v>
      </c>
      <c r="AC1698" s="251" t="s">
        <v>614</v>
      </c>
      <c r="AD1698" s="251" t="s">
        <v>616</v>
      </c>
      <c r="AE1698" s="255">
        <v>13800</v>
      </c>
      <c r="AF1698" s="251" t="str">
        <f t="shared" si="84"/>
        <v>5.</v>
      </c>
      <c r="AG1698" s="251" t="str">
        <f t="shared" si="84"/>
        <v>2.</v>
      </c>
      <c r="AH1698" s="251" t="str">
        <f t="shared" si="84"/>
        <v>3.</v>
      </c>
      <c r="AI1698" s="251" t="str">
        <f t="shared" si="84"/>
        <v>2.</v>
      </c>
      <c r="AJ1698" s="251" t="str">
        <f t="shared" si="84"/>
        <v>8.</v>
      </c>
      <c r="AK1698" s="251" t="str">
        <f t="shared" si="84"/>
        <v>1.</v>
      </c>
      <c r="AL1698" s="251" t="str">
        <f t="shared" si="84"/>
        <v>4.</v>
      </c>
      <c r="AM1698" s="251" t="str">
        <f t="shared" si="83"/>
        <v>2.3.2.8.1.4.</v>
      </c>
    </row>
    <row r="1699" spans="1:39">
      <c r="A1699" s="251">
        <v>2022</v>
      </c>
      <c r="B1699" s="251" t="s">
        <v>533</v>
      </c>
      <c r="C1699" s="251" t="s">
        <v>534</v>
      </c>
      <c r="D1699" s="251" t="s">
        <v>535</v>
      </c>
      <c r="E1699" s="251" t="s">
        <v>536</v>
      </c>
      <c r="F1699" s="251" t="s">
        <v>492</v>
      </c>
      <c r="G1699" s="251" t="s">
        <v>797</v>
      </c>
      <c r="H1699" s="251" t="s">
        <v>538</v>
      </c>
      <c r="I1699" s="251" t="s">
        <v>798</v>
      </c>
      <c r="J1699" s="251" t="s">
        <v>540</v>
      </c>
      <c r="K1699" s="251" t="s">
        <v>807</v>
      </c>
      <c r="L1699" s="251" t="s">
        <v>542</v>
      </c>
      <c r="M1699" s="251" t="s">
        <v>808</v>
      </c>
      <c r="N1699" s="251" t="s">
        <v>809</v>
      </c>
      <c r="O1699" s="251" t="s">
        <v>822</v>
      </c>
      <c r="P1699" s="251" t="s">
        <v>823</v>
      </c>
      <c r="Q1699" s="251" t="s">
        <v>803</v>
      </c>
      <c r="R1699" s="251">
        <v>400</v>
      </c>
      <c r="S1699" s="251" t="s">
        <v>548</v>
      </c>
      <c r="T1699" s="251" t="s">
        <v>549</v>
      </c>
      <c r="U1699" s="251" t="s">
        <v>549</v>
      </c>
      <c r="V1699" s="251" t="s">
        <v>581</v>
      </c>
      <c r="W1699" s="251" t="s">
        <v>582</v>
      </c>
      <c r="X1699" s="251" t="s">
        <v>551</v>
      </c>
      <c r="Y1699" s="251" t="s">
        <v>552</v>
      </c>
      <c r="Z1699" s="251" t="s">
        <v>617</v>
      </c>
      <c r="AA1699" s="251" t="s">
        <v>618</v>
      </c>
      <c r="AB1699" s="251" t="s">
        <v>619</v>
      </c>
      <c r="AC1699" s="251" t="s">
        <v>620</v>
      </c>
      <c r="AD1699" s="251" t="s">
        <v>621</v>
      </c>
      <c r="AE1699" s="255">
        <v>5570</v>
      </c>
      <c r="AF1699" s="251" t="str">
        <f t="shared" si="84"/>
        <v>5.</v>
      </c>
      <c r="AG1699" s="251" t="str">
        <f t="shared" si="84"/>
        <v>2.</v>
      </c>
      <c r="AH1699" s="251" t="str">
        <f t="shared" si="84"/>
        <v>5.</v>
      </c>
      <c r="AI1699" s="251" t="str">
        <f t="shared" si="84"/>
        <v>4.</v>
      </c>
      <c r="AJ1699" s="251" t="str">
        <f t="shared" si="84"/>
        <v>3.</v>
      </c>
      <c r="AK1699" s="251" t="str">
        <f t="shared" si="84"/>
        <v>2.</v>
      </c>
      <c r="AL1699" s="251" t="str">
        <f t="shared" si="84"/>
        <v>1.</v>
      </c>
      <c r="AM1699" s="251" t="str">
        <f t="shared" si="83"/>
        <v>2.5.4.3.2.1.</v>
      </c>
    </row>
    <row r="1700" spans="1:39">
      <c r="A1700" s="251">
        <v>2022</v>
      </c>
      <c r="B1700" s="251" t="s">
        <v>533</v>
      </c>
      <c r="C1700" s="251" t="s">
        <v>534</v>
      </c>
      <c r="D1700" s="251" t="s">
        <v>535</v>
      </c>
      <c r="E1700" s="251" t="s">
        <v>536</v>
      </c>
      <c r="F1700" s="251" t="s">
        <v>492</v>
      </c>
      <c r="G1700" s="251" t="s">
        <v>797</v>
      </c>
      <c r="H1700" s="251" t="s">
        <v>538</v>
      </c>
      <c r="I1700" s="251" t="s">
        <v>798</v>
      </c>
      <c r="J1700" s="251" t="s">
        <v>540</v>
      </c>
      <c r="K1700" s="251" t="s">
        <v>824</v>
      </c>
      <c r="L1700" s="251" t="s">
        <v>542</v>
      </c>
      <c r="M1700" s="251" t="s">
        <v>808</v>
      </c>
      <c r="N1700" s="251" t="s">
        <v>825</v>
      </c>
      <c r="O1700" s="251" t="s">
        <v>622</v>
      </c>
      <c r="P1700" s="251" t="s">
        <v>826</v>
      </c>
      <c r="Q1700" s="251" t="s">
        <v>803</v>
      </c>
      <c r="R1700" s="251">
        <v>16</v>
      </c>
      <c r="S1700" s="251" t="s">
        <v>548</v>
      </c>
      <c r="T1700" s="251" t="s">
        <v>549</v>
      </c>
      <c r="U1700" s="251" t="s">
        <v>549</v>
      </c>
      <c r="V1700" s="251" t="s">
        <v>38</v>
      </c>
      <c r="W1700" s="251" t="s">
        <v>550</v>
      </c>
      <c r="X1700" s="251" t="s">
        <v>551</v>
      </c>
      <c r="Y1700" s="251" t="s">
        <v>552</v>
      </c>
      <c r="Z1700" s="251" t="s">
        <v>553</v>
      </c>
      <c r="AA1700" s="251" t="s">
        <v>554</v>
      </c>
      <c r="AB1700" s="251" t="s">
        <v>555</v>
      </c>
      <c r="AC1700" s="251" t="s">
        <v>555</v>
      </c>
      <c r="AD1700" s="251" t="s">
        <v>556</v>
      </c>
      <c r="AE1700" s="255">
        <v>76598</v>
      </c>
      <c r="AF1700" s="251" t="str">
        <f t="shared" si="84"/>
        <v>5.</v>
      </c>
      <c r="AG1700" s="251" t="str">
        <f t="shared" si="84"/>
        <v>2.</v>
      </c>
      <c r="AH1700" s="251" t="str">
        <f t="shared" si="84"/>
        <v>1.</v>
      </c>
      <c r="AI1700" s="251" t="str">
        <f t="shared" si="84"/>
        <v>1.</v>
      </c>
      <c r="AJ1700" s="251" t="str">
        <f t="shared" si="84"/>
        <v>1.</v>
      </c>
      <c r="AK1700" s="251" t="str">
        <f t="shared" si="84"/>
        <v>1.</v>
      </c>
      <c r="AL1700" s="251" t="str">
        <f t="shared" si="84"/>
        <v>4.</v>
      </c>
      <c r="AM1700" s="251" t="str">
        <f t="shared" si="83"/>
        <v>2.1.1.1.1.4.</v>
      </c>
    </row>
    <row r="1701" spans="1:39">
      <c r="A1701" s="251">
        <v>2022</v>
      </c>
      <c r="B1701" s="251" t="s">
        <v>533</v>
      </c>
      <c r="C1701" s="251" t="s">
        <v>534</v>
      </c>
      <c r="D1701" s="251" t="s">
        <v>535</v>
      </c>
      <c r="E1701" s="251" t="s">
        <v>536</v>
      </c>
      <c r="F1701" s="251" t="s">
        <v>492</v>
      </c>
      <c r="G1701" s="251" t="s">
        <v>797</v>
      </c>
      <c r="H1701" s="251" t="s">
        <v>538</v>
      </c>
      <c r="I1701" s="251" t="s">
        <v>798</v>
      </c>
      <c r="J1701" s="251" t="s">
        <v>540</v>
      </c>
      <c r="K1701" s="251" t="s">
        <v>824</v>
      </c>
      <c r="L1701" s="251" t="s">
        <v>542</v>
      </c>
      <c r="M1701" s="251" t="s">
        <v>808</v>
      </c>
      <c r="N1701" s="251" t="s">
        <v>825</v>
      </c>
      <c r="O1701" s="251" t="s">
        <v>622</v>
      </c>
      <c r="P1701" s="251" t="s">
        <v>826</v>
      </c>
      <c r="Q1701" s="251" t="s">
        <v>803</v>
      </c>
      <c r="R1701" s="251">
        <v>16</v>
      </c>
      <c r="S1701" s="251" t="s">
        <v>548</v>
      </c>
      <c r="T1701" s="251" t="s">
        <v>549</v>
      </c>
      <c r="U1701" s="251" t="s">
        <v>549</v>
      </c>
      <c r="V1701" s="251" t="s">
        <v>38</v>
      </c>
      <c r="W1701" s="251" t="s">
        <v>550</v>
      </c>
      <c r="X1701" s="251" t="s">
        <v>551</v>
      </c>
      <c r="Y1701" s="251" t="s">
        <v>552</v>
      </c>
      <c r="Z1701" s="251" t="s">
        <v>553</v>
      </c>
      <c r="AA1701" s="251" t="s">
        <v>554</v>
      </c>
      <c r="AB1701" s="251" t="s">
        <v>557</v>
      </c>
      <c r="AC1701" s="251" t="s">
        <v>558</v>
      </c>
      <c r="AD1701" s="251" t="s">
        <v>559</v>
      </c>
      <c r="AE1701" s="255">
        <v>11300</v>
      </c>
      <c r="AF1701" s="251" t="str">
        <f t="shared" si="84"/>
        <v>5.</v>
      </c>
      <c r="AG1701" s="251" t="str">
        <f t="shared" si="84"/>
        <v>2.</v>
      </c>
      <c r="AH1701" s="251" t="str">
        <f t="shared" si="84"/>
        <v>1.</v>
      </c>
      <c r="AI1701" s="251" t="str">
        <f t="shared" si="84"/>
        <v>1.</v>
      </c>
      <c r="AJ1701" s="251" t="str">
        <f t="shared" si="84"/>
        <v>9.</v>
      </c>
      <c r="AK1701" s="251" t="str">
        <f t="shared" si="84"/>
        <v>1.</v>
      </c>
      <c r="AL1701" s="251" t="str">
        <f t="shared" si="84"/>
        <v>1.</v>
      </c>
      <c r="AM1701" s="251" t="str">
        <f t="shared" si="83"/>
        <v>2.1.1.9.1.1.</v>
      </c>
    </row>
    <row r="1702" spans="1:39">
      <c r="A1702" s="251">
        <v>2022</v>
      </c>
      <c r="B1702" s="251" t="s">
        <v>533</v>
      </c>
      <c r="C1702" s="251" t="s">
        <v>534</v>
      </c>
      <c r="D1702" s="251" t="s">
        <v>535</v>
      </c>
      <c r="E1702" s="251" t="s">
        <v>536</v>
      </c>
      <c r="F1702" s="251" t="s">
        <v>492</v>
      </c>
      <c r="G1702" s="251" t="s">
        <v>797</v>
      </c>
      <c r="H1702" s="251" t="s">
        <v>538</v>
      </c>
      <c r="I1702" s="251" t="s">
        <v>798</v>
      </c>
      <c r="J1702" s="251" t="s">
        <v>540</v>
      </c>
      <c r="K1702" s="251" t="s">
        <v>824</v>
      </c>
      <c r="L1702" s="251" t="s">
        <v>542</v>
      </c>
      <c r="M1702" s="251" t="s">
        <v>808</v>
      </c>
      <c r="N1702" s="251" t="s">
        <v>825</v>
      </c>
      <c r="O1702" s="251" t="s">
        <v>622</v>
      </c>
      <c r="P1702" s="251" t="s">
        <v>826</v>
      </c>
      <c r="Q1702" s="251" t="s">
        <v>803</v>
      </c>
      <c r="R1702" s="251">
        <v>16</v>
      </c>
      <c r="S1702" s="251" t="s">
        <v>548</v>
      </c>
      <c r="T1702" s="251" t="s">
        <v>549</v>
      </c>
      <c r="U1702" s="251" t="s">
        <v>549</v>
      </c>
      <c r="V1702" s="251" t="s">
        <v>38</v>
      </c>
      <c r="W1702" s="251" t="s">
        <v>550</v>
      </c>
      <c r="X1702" s="251" t="s">
        <v>551</v>
      </c>
      <c r="Y1702" s="251" t="s">
        <v>552</v>
      </c>
      <c r="Z1702" s="251" t="s">
        <v>553</v>
      </c>
      <c r="AA1702" s="251" t="s">
        <v>554</v>
      </c>
      <c r="AB1702" s="251" t="s">
        <v>557</v>
      </c>
      <c r="AC1702" s="251" t="s">
        <v>558</v>
      </c>
      <c r="AD1702" s="251" t="s">
        <v>560</v>
      </c>
      <c r="AE1702" s="255">
        <v>930</v>
      </c>
      <c r="AF1702" s="251" t="str">
        <f t="shared" si="84"/>
        <v>5.</v>
      </c>
      <c r="AG1702" s="251" t="str">
        <f t="shared" si="84"/>
        <v>2.</v>
      </c>
      <c r="AH1702" s="251" t="str">
        <f t="shared" si="84"/>
        <v>1.</v>
      </c>
      <c r="AI1702" s="251" t="str">
        <f t="shared" si="84"/>
        <v>1.</v>
      </c>
      <c r="AJ1702" s="251" t="str">
        <f t="shared" si="84"/>
        <v>9.</v>
      </c>
      <c r="AK1702" s="251" t="str">
        <f t="shared" si="84"/>
        <v>1.</v>
      </c>
      <c r="AL1702" s="251" t="str">
        <f t="shared" si="84"/>
        <v>3.</v>
      </c>
      <c r="AM1702" s="251" t="str">
        <f t="shared" si="83"/>
        <v>2.1.1.9.1.3.</v>
      </c>
    </row>
    <row r="1703" spans="1:39">
      <c r="A1703" s="251">
        <v>2022</v>
      </c>
      <c r="B1703" s="251" t="s">
        <v>533</v>
      </c>
      <c r="C1703" s="251" t="s">
        <v>534</v>
      </c>
      <c r="D1703" s="251" t="s">
        <v>535</v>
      </c>
      <c r="E1703" s="251" t="s">
        <v>536</v>
      </c>
      <c r="F1703" s="251" t="s">
        <v>492</v>
      </c>
      <c r="G1703" s="251" t="s">
        <v>797</v>
      </c>
      <c r="H1703" s="251" t="s">
        <v>538</v>
      </c>
      <c r="I1703" s="251" t="s">
        <v>798</v>
      </c>
      <c r="J1703" s="251" t="s">
        <v>540</v>
      </c>
      <c r="K1703" s="251" t="s">
        <v>824</v>
      </c>
      <c r="L1703" s="251" t="s">
        <v>542</v>
      </c>
      <c r="M1703" s="251" t="s">
        <v>808</v>
      </c>
      <c r="N1703" s="251" t="s">
        <v>825</v>
      </c>
      <c r="O1703" s="251" t="s">
        <v>622</v>
      </c>
      <c r="P1703" s="251" t="s">
        <v>826</v>
      </c>
      <c r="Q1703" s="251" t="s">
        <v>803</v>
      </c>
      <c r="R1703" s="251">
        <v>16</v>
      </c>
      <c r="S1703" s="251" t="s">
        <v>548</v>
      </c>
      <c r="T1703" s="251" t="s">
        <v>549</v>
      </c>
      <c r="U1703" s="251" t="s">
        <v>549</v>
      </c>
      <c r="V1703" s="251" t="s">
        <v>38</v>
      </c>
      <c r="W1703" s="251" t="s">
        <v>550</v>
      </c>
      <c r="X1703" s="251" t="s">
        <v>551</v>
      </c>
      <c r="Y1703" s="251" t="s">
        <v>552</v>
      </c>
      <c r="Z1703" s="251" t="s">
        <v>553</v>
      </c>
      <c r="AA1703" s="251" t="s">
        <v>561</v>
      </c>
      <c r="AB1703" s="251" t="s">
        <v>562</v>
      </c>
      <c r="AC1703" s="251" t="s">
        <v>562</v>
      </c>
      <c r="AD1703" s="251" t="s">
        <v>563</v>
      </c>
      <c r="AE1703" s="255">
        <v>6102</v>
      </c>
      <c r="AF1703" s="251" t="str">
        <f t="shared" si="84"/>
        <v>5.</v>
      </c>
      <c r="AG1703" s="251" t="str">
        <f t="shared" si="84"/>
        <v>2.</v>
      </c>
      <c r="AH1703" s="251" t="str">
        <f t="shared" si="84"/>
        <v>1.</v>
      </c>
      <c r="AI1703" s="251" t="str">
        <f t="shared" si="84"/>
        <v>3.</v>
      </c>
      <c r="AJ1703" s="251" t="str">
        <f t="shared" si="84"/>
        <v>1.</v>
      </c>
      <c r="AK1703" s="251" t="str">
        <f t="shared" si="84"/>
        <v>1.</v>
      </c>
      <c r="AL1703" s="251" t="str">
        <f t="shared" si="84"/>
        <v>5.</v>
      </c>
      <c r="AM1703" s="251" t="str">
        <f t="shared" si="83"/>
        <v>2.1.3.1.1.5.</v>
      </c>
    </row>
    <row r="1704" spans="1:39">
      <c r="A1704" s="251">
        <v>2022</v>
      </c>
      <c r="B1704" s="251" t="s">
        <v>533</v>
      </c>
      <c r="C1704" s="251" t="s">
        <v>534</v>
      </c>
      <c r="D1704" s="251" t="s">
        <v>535</v>
      </c>
      <c r="E1704" s="251" t="s">
        <v>536</v>
      </c>
      <c r="F1704" s="251" t="s">
        <v>492</v>
      </c>
      <c r="G1704" s="251" t="s">
        <v>797</v>
      </c>
      <c r="H1704" s="251" t="s">
        <v>538</v>
      </c>
      <c r="I1704" s="251" t="s">
        <v>798</v>
      </c>
      <c r="J1704" s="251" t="s">
        <v>540</v>
      </c>
      <c r="K1704" s="251" t="s">
        <v>824</v>
      </c>
      <c r="L1704" s="251" t="s">
        <v>542</v>
      </c>
      <c r="M1704" s="251" t="s">
        <v>808</v>
      </c>
      <c r="N1704" s="251" t="s">
        <v>825</v>
      </c>
      <c r="O1704" s="251" t="s">
        <v>622</v>
      </c>
      <c r="P1704" s="251" t="s">
        <v>826</v>
      </c>
      <c r="Q1704" s="251" t="s">
        <v>803</v>
      </c>
      <c r="R1704" s="251">
        <v>16</v>
      </c>
      <c r="S1704" s="251" t="s">
        <v>548</v>
      </c>
      <c r="T1704" s="251" t="s">
        <v>549</v>
      </c>
      <c r="U1704" s="251" t="s">
        <v>549</v>
      </c>
      <c r="V1704" s="251" t="s">
        <v>581</v>
      </c>
      <c r="W1704" s="251" t="s">
        <v>582</v>
      </c>
      <c r="X1704" s="251" t="s">
        <v>551</v>
      </c>
      <c r="Y1704" s="251" t="s">
        <v>552</v>
      </c>
      <c r="Z1704" s="251" t="s">
        <v>553</v>
      </c>
      <c r="AA1704" s="251" t="s">
        <v>554</v>
      </c>
      <c r="AB1704" s="251" t="s">
        <v>555</v>
      </c>
      <c r="AC1704" s="251" t="s">
        <v>555</v>
      </c>
      <c r="AD1704" s="251" t="s">
        <v>556</v>
      </c>
      <c r="AE1704" s="255">
        <v>574746</v>
      </c>
      <c r="AF1704" s="251" t="str">
        <f t="shared" si="84"/>
        <v>5.</v>
      </c>
      <c r="AG1704" s="251" t="str">
        <f t="shared" si="84"/>
        <v>2.</v>
      </c>
      <c r="AH1704" s="251" t="str">
        <f t="shared" si="84"/>
        <v>1.</v>
      </c>
      <c r="AI1704" s="251" t="str">
        <f t="shared" si="84"/>
        <v>1.</v>
      </c>
      <c r="AJ1704" s="251" t="str">
        <f t="shared" si="84"/>
        <v>1.</v>
      </c>
      <c r="AK1704" s="251" t="str">
        <f t="shared" si="84"/>
        <v>1.</v>
      </c>
      <c r="AL1704" s="251" t="str">
        <f t="shared" si="84"/>
        <v>4.</v>
      </c>
      <c r="AM1704" s="251" t="str">
        <f t="shared" si="83"/>
        <v>2.1.1.1.1.4.</v>
      </c>
    </row>
    <row r="1705" spans="1:39">
      <c r="A1705" s="251">
        <v>2022</v>
      </c>
      <c r="B1705" s="251" t="s">
        <v>533</v>
      </c>
      <c r="C1705" s="251" t="s">
        <v>534</v>
      </c>
      <c r="D1705" s="251" t="s">
        <v>535</v>
      </c>
      <c r="E1705" s="251" t="s">
        <v>536</v>
      </c>
      <c r="F1705" s="251" t="s">
        <v>492</v>
      </c>
      <c r="G1705" s="251" t="s">
        <v>797</v>
      </c>
      <c r="H1705" s="251" t="s">
        <v>538</v>
      </c>
      <c r="I1705" s="251" t="s">
        <v>798</v>
      </c>
      <c r="J1705" s="251" t="s">
        <v>540</v>
      </c>
      <c r="K1705" s="251" t="s">
        <v>824</v>
      </c>
      <c r="L1705" s="251" t="s">
        <v>542</v>
      </c>
      <c r="M1705" s="251" t="s">
        <v>808</v>
      </c>
      <c r="N1705" s="251" t="s">
        <v>825</v>
      </c>
      <c r="O1705" s="251" t="s">
        <v>622</v>
      </c>
      <c r="P1705" s="251" t="s">
        <v>826</v>
      </c>
      <c r="Q1705" s="251" t="s">
        <v>803</v>
      </c>
      <c r="R1705" s="251">
        <v>16</v>
      </c>
      <c r="S1705" s="251" t="s">
        <v>548</v>
      </c>
      <c r="T1705" s="251" t="s">
        <v>549</v>
      </c>
      <c r="U1705" s="251" t="s">
        <v>549</v>
      </c>
      <c r="V1705" s="251" t="s">
        <v>581</v>
      </c>
      <c r="W1705" s="251" t="s">
        <v>582</v>
      </c>
      <c r="X1705" s="251" t="s">
        <v>551</v>
      </c>
      <c r="Y1705" s="251" t="s">
        <v>552</v>
      </c>
      <c r="Z1705" s="251" t="s">
        <v>553</v>
      </c>
      <c r="AA1705" s="251" t="s">
        <v>554</v>
      </c>
      <c r="AB1705" s="251" t="s">
        <v>557</v>
      </c>
      <c r="AC1705" s="251" t="s">
        <v>558</v>
      </c>
      <c r="AD1705" s="251" t="s">
        <v>559</v>
      </c>
      <c r="AE1705" s="255">
        <v>94816</v>
      </c>
      <c r="AF1705" s="251" t="str">
        <f t="shared" si="84"/>
        <v>5.</v>
      </c>
      <c r="AG1705" s="251" t="str">
        <f t="shared" si="84"/>
        <v>2.</v>
      </c>
      <c r="AH1705" s="251" t="str">
        <f t="shared" si="84"/>
        <v>1.</v>
      </c>
      <c r="AI1705" s="251" t="str">
        <f t="shared" si="84"/>
        <v>1.</v>
      </c>
      <c r="AJ1705" s="251" t="str">
        <f t="shared" si="84"/>
        <v>9.</v>
      </c>
      <c r="AK1705" s="251" t="str">
        <f t="shared" si="84"/>
        <v>1.</v>
      </c>
      <c r="AL1705" s="251" t="str">
        <f t="shared" si="84"/>
        <v>1.</v>
      </c>
      <c r="AM1705" s="251" t="str">
        <f t="shared" si="83"/>
        <v>2.1.1.9.1.1.</v>
      </c>
    </row>
    <row r="1706" spans="1:39">
      <c r="A1706" s="251">
        <v>2022</v>
      </c>
      <c r="B1706" s="251" t="s">
        <v>533</v>
      </c>
      <c r="C1706" s="251" t="s">
        <v>534</v>
      </c>
      <c r="D1706" s="251" t="s">
        <v>535</v>
      </c>
      <c r="E1706" s="251" t="s">
        <v>536</v>
      </c>
      <c r="F1706" s="251" t="s">
        <v>492</v>
      </c>
      <c r="G1706" s="251" t="s">
        <v>797</v>
      </c>
      <c r="H1706" s="251" t="s">
        <v>538</v>
      </c>
      <c r="I1706" s="251" t="s">
        <v>798</v>
      </c>
      <c r="J1706" s="251" t="s">
        <v>540</v>
      </c>
      <c r="K1706" s="251" t="s">
        <v>824</v>
      </c>
      <c r="L1706" s="251" t="s">
        <v>542</v>
      </c>
      <c r="M1706" s="251" t="s">
        <v>808</v>
      </c>
      <c r="N1706" s="251" t="s">
        <v>825</v>
      </c>
      <c r="O1706" s="251" t="s">
        <v>622</v>
      </c>
      <c r="P1706" s="251" t="s">
        <v>826</v>
      </c>
      <c r="Q1706" s="251" t="s">
        <v>803</v>
      </c>
      <c r="R1706" s="251">
        <v>16</v>
      </c>
      <c r="S1706" s="251" t="s">
        <v>548</v>
      </c>
      <c r="T1706" s="251" t="s">
        <v>549</v>
      </c>
      <c r="U1706" s="251" t="s">
        <v>549</v>
      </c>
      <c r="V1706" s="251" t="s">
        <v>581</v>
      </c>
      <c r="W1706" s="251" t="s">
        <v>582</v>
      </c>
      <c r="X1706" s="251" t="s">
        <v>551</v>
      </c>
      <c r="Y1706" s="251" t="s">
        <v>552</v>
      </c>
      <c r="Z1706" s="251" t="s">
        <v>553</v>
      </c>
      <c r="AA1706" s="251" t="s">
        <v>554</v>
      </c>
      <c r="AB1706" s="251" t="s">
        <v>557</v>
      </c>
      <c r="AC1706" s="251" t="s">
        <v>558</v>
      </c>
      <c r="AD1706" s="251" t="s">
        <v>560</v>
      </c>
      <c r="AE1706" s="255">
        <v>5050</v>
      </c>
      <c r="AF1706" s="251" t="str">
        <f t="shared" si="84"/>
        <v>5.</v>
      </c>
      <c r="AG1706" s="251" t="str">
        <f t="shared" si="84"/>
        <v>2.</v>
      </c>
      <c r="AH1706" s="251" t="str">
        <f t="shared" si="84"/>
        <v>1.</v>
      </c>
      <c r="AI1706" s="251" t="str">
        <f t="shared" si="84"/>
        <v>1.</v>
      </c>
      <c r="AJ1706" s="251" t="str">
        <f t="shared" si="84"/>
        <v>9.</v>
      </c>
      <c r="AK1706" s="251" t="str">
        <f t="shared" si="84"/>
        <v>1.</v>
      </c>
      <c r="AL1706" s="251" t="str">
        <f t="shared" si="84"/>
        <v>3.</v>
      </c>
      <c r="AM1706" s="251" t="str">
        <f t="shared" si="83"/>
        <v>2.1.1.9.1.3.</v>
      </c>
    </row>
    <row r="1707" spans="1:39">
      <c r="A1707" s="251">
        <v>2022</v>
      </c>
      <c r="B1707" s="251" t="s">
        <v>533</v>
      </c>
      <c r="C1707" s="251" t="s">
        <v>534</v>
      </c>
      <c r="D1707" s="251" t="s">
        <v>535</v>
      </c>
      <c r="E1707" s="251" t="s">
        <v>536</v>
      </c>
      <c r="F1707" s="251" t="s">
        <v>492</v>
      </c>
      <c r="G1707" s="251" t="s">
        <v>797</v>
      </c>
      <c r="H1707" s="251" t="s">
        <v>538</v>
      </c>
      <c r="I1707" s="251" t="s">
        <v>798</v>
      </c>
      <c r="J1707" s="251" t="s">
        <v>540</v>
      </c>
      <c r="K1707" s="251" t="s">
        <v>824</v>
      </c>
      <c r="L1707" s="251" t="s">
        <v>542</v>
      </c>
      <c r="M1707" s="251" t="s">
        <v>808</v>
      </c>
      <c r="N1707" s="251" t="s">
        <v>825</v>
      </c>
      <c r="O1707" s="251" t="s">
        <v>622</v>
      </c>
      <c r="P1707" s="251" t="s">
        <v>826</v>
      </c>
      <c r="Q1707" s="251" t="s">
        <v>803</v>
      </c>
      <c r="R1707" s="251">
        <v>16</v>
      </c>
      <c r="S1707" s="251" t="s">
        <v>548</v>
      </c>
      <c r="T1707" s="251" t="s">
        <v>549</v>
      </c>
      <c r="U1707" s="251" t="s">
        <v>549</v>
      </c>
      <c r="V1707" s="251" t="s">
        <v>581</v>
      </c>
      <c r="W1707" s="251" t="s">
        <v>582</v>
      </c>
      <c r="X1707" s="251" t="s">
        <v>551</v>
      </c>
      <c r="Y1707" s="251" t="s">
        <v>552</v>
      </c>
      <c r="Z1707" s="251" t="s">
        <v>553</v>
      </c>
      <c r="AA1707" s="251" t="s">
        <v>554</v>
      </c>
      <c r="AB1707" s="251" t="s">
        <v>557</v>
      </c>
      <c r="AC1707" s="251" t="s">
        <v>583</v>
      </c>
      <c r="AD1707" s="251" t="s">
        <v>584</v>
      </c>
      <c r="AE1707" s="255">
        <v>55309</v>
      </c>
      <c r="AF1707" s="251" t="str">
        <f t="shared" si="84"/>
        <v>5.</v>
      </c>
      <c r="AG1707" s="251" t="str">
        <f t="shared" si="84"/>
        <v>2.</v>
      </c>
      <c r="AH1707" s="251" t="str">
        <f t="shared" si="84"/>
        <v>1.</v>
      </c>
      <c r="AI1707" s="251" t="str">
        <f t="shared" si="84"/>
        <v>1.</v>
      </c>
      <c r="AJ1707" s="251" t="str">
        <f t="shared" si="84"/>
        <v>9.</v>
      </c>
      <c r="AK1707" s="251" t="str">
        <f t="shared" si="84"/>
        <v>2.</v>
      </c>
      <c r="AL1707" s="251" t="str">
        <f t="shared" si="84"/>
        <v>1.</v>
      </c>
      <c r="AM1707" s="251" t="str">
        <f t="shared" si="83"/>
        <v>2.1.1.9.2.1.</v>
      </c>
    </row>
    <row r="1708" spans="1:39">
      <c r="A1708" s="251">
        <v>2022</v>
      </c>
      <c r="B1708" s="251" t="s">
        <v>533</v>
      </c>
      <c r="C1708" s="251" t="s">
        <v>534</v>
      </c>
      <c r="D1708" s="251" t="s">
        <v>535</v>
      </c>
      <c r="E1708" s="251" t="s">
        <v>536</v>
      </c>
      <c r="F1708" s="251" t="s">
        <v>492</v>
      </c>
      <c r="G1708" s="251" t="s">
        <v>797</v>
      </c>
      <c r="H1708" s="251" t="s">
        <v>538</v>
      </c>
      <c r="I1708" s="251" t="s">
        <v>798</v>
      </c>
      <c r="J1708" s="251" t="s">
        <v>540</v>
      </c>
      <c r="K1708" s="251" t="s">
        <v>824</v>
      </c>
      <c r="L1708" s="251" t="s">
        <v>542</v>
      </c>
      <c r="M1708" s="251" t="s">
        <v>808</v>
      </c>
      <c r="N1708" s="251" t="s">
        <v>825</v>
      </c>
      <c r="O1708" s="251" t="s">
        <v>622</v>
      </c>
      <c r="P1708" s="251" t="s">
        <v>826</v>
      </c>
      <c r="Q1708" s="251" t="s">
        <v>803</v>
      </c>
      <c r="R1708" s="251">
        <v>16</v>
      </c>
      <c r="S1708" s="251" t="s">
        <v>548</v>
      </c>
      <c r="T1708" s="251" t="s">
        <v>549</v>
      </c>
      <c r="U1708" s="251" t="s">
        <v>549</v>
      </c>
      <c r="V1708" s="251" t="s">
        <v>581</v>
      </c>
      <c r="W1708" s="251" t="s">
        <v>582</v>
      </c>
      <c r="X1708" s="251" t="s">
        <v>551</v>
      </c>
      <c r="Y1708" s="251" t="s">
        <v>552</v>
      </c>
      <c r="Z1708" s="251" t="s">
        <v>553</v>
      </c>
      <c r="AA1708" s="251" t="s">
        <v>554</v>
      </c>
      <c r="AB1708" s="251" t="s">
        <v>557</v>
      </c>
      <c r="AC1708" s="251" t="s">
        <v>585</v>
      </c>
      <c r="AD1708" s="251" t="s">
        <v>586</v>
      </c>
      <c r="AE1708" s="255">
        <v>8533</v>
      </c>
      <c r="AF1708" s="251" t="str">
        <f t="shared" si="84"/>
        <v>5.</v>
      </c>
      <c r="AG1708" s="251" t="str">
        <f t="shared" si="84"/>
        <v>2.</v>
      </c>
      <c r="AH1708" s="251" t="str">
        <f t="shared" si="84"/>
        <v>1.</v>
      </c>
      <c r="AI1708" s="251" t="str">
        <f t="shared" si="84"/>
        <v>1.</v>
      </c>
      <c r="AJ1708" s="251" t="str">
        <f t="shared" si="84"/>
        <v>9.</v>
      </c>
      <c r="AK1708" s="251" t="str">
        <f t="shared" si="84"/>
        <v>3.</v>
      </c>
      <c r="AL1708" s="251" t="str">
        <f t="shared" si="84"/>
        <v>99</v>
      </c>
      <c r="AM1708" s="251" t="str">
        <f t="shared" si="83"/>
        <v>2.1.1.9.3.99</v>
      </c>
    </row>
    <row r="1709" spans="1:39">
      <c r="A1709" s="251">
        <v>2022</v>
      </c>
      <c r="B1709" s="251" t="s">
        <v>533</v>
      </c>
      <c r="C1709" s="251" t="s">
        <v>534</v>
      </c>
      <c r="D1709" s="251" t="s">
        <v>535</v>
      </c>
      <c r="E1709" s="251" t="s">
        <v>536</v>
      </c>
      <c r="F1709" s="251" t="s">
        <v>492</v>
      </c>
      <c r="G1709" s="251" t="s">
        <v>797</v>
      </c>
      <c r="H1709" s="251" t="s">
        <v>538</v>
      </c>
      <c r="I1709" s="251" t="s">
        <v>798</v>
      </c>
      <c r="J1709" s="251" t="s">
        <v>540</v>
      </c>
      <c r="K1709" s="251" t="s">
        <v>824</v>
      </c>
      <c r="L1709" s="251" t="s">
        <v>542</v>
      </c>
      <c r="M1709" s="251" t="s">
        <v>808</v>
      </c>
      <c r="N1709" s="251" t="s">
        <v>825</v>
      </c>
      <c r="O1709" s="251" t="s">
        <v>622</v>
      </c>
      <c r="P1709" s="251" t="s">
        <v>826</v>
      </c>
      <c r="Q1709" s="251" t="s">
        <v>803</v>
      </c>
      <c r="R1709" s="251">
        <v>16</v>
      </c>
      <c r="S1709" s="251" t="s">
        <v>548</v>
      </c>
      <c r="T1709" s="251" t="s">
        <v>549</v>
      </c>
      <c r="U1709" s="251" t="s">
        <v>549</v>
      </c>
      <c r="V1709" s="251" t="s">
        <v>581</v>
      </c>
      <c r="W1709" s="251" t="s">
        <v>582</v>
      </c>
      <c r="X1709" s="251" t="s">
        <v>551</v>
      </c>
      <c r="Y1709" s="251" t="s">
        <v>552</v>
      </c>
      <c r="Z1709" s="251" t="s">
        <v>553</v>
      </c>
      <c r="AA1709" s="251" t="s">
        <v>561</v>
      </c>
      <c r="AB1709" s="251" t="s">
        <v>562</v>
      </c>
      <c r="AC1709" s="251" t="s">
        <v>562</v>
      </c>
      <c r="AD1709" s="251" t="s">
        <v>563</v>
      </c>
      <c r="AE1709" s="255">
        <v>51201</v>
      </c>
      <c r="AF1709" s="251" t="str">
        <f t="shared" si="84"/>
        <v>5.</v>
      </c>
      <c r="AG1709" s="251" t="str">
        <f t="shared" si="84"/>
        <v>2.</v>
      </c>
      <c r="AH1709" s="251" t="str">
        <f t="shared" si="84"/>
        <v>1.</v>
      </c>
      <c r="AI1709" s="251" t="str">
        <f t="shared" si="84"/>
        <v>3.</v>
      </c>
      <c r="AJ1709" s="251" t="str">
        <f t="shared" si="84"/>
        <v>1.</v>
      </c>
      <c r="AK1709" s="251" t="str">
        <f t="shared" si="84"/>
        <v>1.</v>
      </c>
      <c r="AL1709" s="251" t="str">
        <f t="shared" si="84"/>
        <v>5.</v>
      </c>
      <c r="AM1709" s="251" t="str">
        <f t="shared" si="83"/>
        <v>2.1.3.1.1.5.</v>
      </c>
    </row>
    <row r="1710" spans="1:39">
      <c r="A1710" s="251">
        <v>2022</v>
      </c>
      <c r="B1710" s="251" t="s">
        <v>533</v>
      </c>
      <c r="C1710" s="251" t="s">
        <v>534</v>
      </c>
      <c r="D1710" s="251" t="s">
        <v>535</v>
      </c>
      <c r="E1710" s="251" t="s">
        <v>536</v>
      </c>
      <c r="F1710" s="251" t="s">
        <v>492</v>
      </c>
      <c r="G1710" s="251" t="s">
        <v>797</v>
      </c>
      <c r="H1710" s="251" t="s">
        <v>538</v>
      </c>
      <c r="I1710" s="251" t="s">
        <v>798</v>
      </c>
      <c r="J1710" s="251" t="s">
        <v>540</v>
      </c>
      <c r="K1710" s="251" t="s">
        <v>824</v>
      </c>
      <c r="L1710" s="251" t="s">
        <v>542</v>
      </c>
      <c r="M1710" s="251" t="s">
        <v>808</v>
      </c>
      <c r="N1710" s="251" t="s">
        <v>825</v>
      </c>
      <c r="O1710" s="251" t="s">
        <v>622</v>
      </c>
      <c r="P1710" s="251" t="s">
        <v>826</v>
      </c>
      <c r="Q1710" s="251" t="s">
        <v>803</v>
      </c>
      <c r="R1710" s="251">
        <v>16</v>
      </c>
      <c r="S1710" s="251" t="s">
        <v>548</v>
      </c>
      <c r="T1710" s="251" t="s">
        <v>549</v>
      </c>
      <c r="U1710" s="251" t="s">
        <v>549</v>
      </c>
      <c r="V1710" s="251" t="s">
        <v>581</v>
      </c>
      <c r="W1710" s="251" t="s">
        <v>582</v>
      </c>
      <c r="X1710" s="251" t="s">
        <v>551</v>
      </c>
      <c r="Y1710" s="251" t="s">
        <v>552</v>
      </c>
      <c r="Z1710" s="251" t="s">
        <v>564</v>
      </c>
      <c r="AA1710" s="251" t="s">
        <v>565</v>
      </c>
      <c r="AB1710" s="251" t="s">
        <v>594</v>
      </c>
      <c r="AC1710" s="251" t="s">
        <v>595</v>
      </c>
      <c r="AD1710" s="251" t="s">
        <v>596</v>
      </c>
      <c r="AE1710" s="255">
        <v>3700</v>
      </c>
      <c r="AF1710" s="251" t="str">
        <f t="shared" si="84"/>
        <v>5.</v>
      </c>
      <c r="AG1710" s="251" t="str">
        <f t="shared" si="84"/>
        <v>2.</v>
      </c>
      <c r="AH1710" s="251" t="str">
        <f t="shared" si="84"/>
        <v>3.</v>
      </c>
      <c r="AI1710" s="251" t="str">
        <f t="shared" si="84"/>
        <v>2.</v>
      </c>
      <c r="AJ1710" s="251" t="str">
        <f t="shared" si="84"/>
        <v>1.</v>
      </c>
      <c r="AK1710" s="251" t="str">
        <f t="shared" si="84"/>
        <v>2.</v>
      </c>
      <c r="AL1710" s="251" t="str">
        <f t="shared" si="84"/>
        <v>99</v>
      </c>
      <c r="AM1710" s="251" t="str">
        <f t="shared" si="83"/>
        <v>2.3.2.1.2.99</v>
      </c>
    </row>
    <row r="1711" spans="1:39">
      <c r="A1711" s="251">
        <v>2022</v>
      </c>
      <c r="B1711" s="251" t="s">
        <v>533</v>
      </c>
      <c r="C1711" s="251" t="s">
        <v>534</v>
      </c>
      <c r="D1711" s="251" t="s">
        <v>535</v>
      </c>
      <c r="E1711" s="251" t="s">
        <v>536</v>
      </c>
      <c r="F1711" s="251" t="s">
        <v>492</v>
      </c>
      <c r="G1711" s="251" t="s">
        <v>797</v>
      </c>
      <c r="H1711" s="251" t="s">
        <v>538</v>
      </c>
      <c r="I1711" s="251" t="s">
        <v>798</v>
      </c>
      <c r="J1711" s="251" t="s">
        <v>540</v>
      </c>
      <c r="K1711" s="251" t="s">
        <v>824</v>
      </c>
      <c r="L1711" s="251" t="s">
        <v>542</v>
      </c>
      <c r="M1711" s="251" t="s">
        <v>808</v>
      </c>
      <c r="N1711" s="251" t="s">
        <v>825</v>
      </c>
      <c r="O1711" s="251" t="s">
        <v>622</v>
      </c>
      <c r="P1711" s="251" t="s">
        <v>826</v>
      </c>
      <c r="Q1711" s="251" t="s">
        <v>803</v>
      </c>
      <c r="R1711" s="251">
        <v>16</v>
      </c>
      <c r="S1711" s="251" t="s">
        <v>548</v>
      </c>
      <c r="T1711" s="251" t="s">
        <v>549</v>
      </c>
      <c r="U1711" s="251" t="s">
        <v>549</v>
      </c>
      <c r="V1711" s="251" t="s">
        <v>581</v>
      </c>
      <c r="W1711" s="251" t="s">
        <v>582</v>
      </c>
      <c r="X1711" s="251" t="s">
        <v>551</v>
      </c>
      <c r="Y1711" s="251" t="s">
        <v>552</v>
      </c>
      <c r="Z1711" s="251" t="s">
        <v>564</v>
      </c>
      <c r="AA1711" s="251" t="s">
        <v>565</v>
      </c>
      <c r="AB1711" s="251" t="s">
        <v>566</v>
      </c>
      <c r="AC1711" s="251" t="s">
        <v>597</v>
      </c>
      <c r="AD1711" s="251" t="s">
        <v>598</v>
      </c>
      <c r="AE1711" s="255">
        <v>8849</v>
      </c>
      <c r="AF1711" s="251" t="str">
        <f t="shared" si="84"/>
        <v>5.</v>
      </c>
      <c r="AG1711" s="251" t="str">
        <f t="shared" si="84"/>
        <v>2.</v>
      </c>
      <c r="AH1711" s="251" t="str">
        <f t="shared" si="84"/>
        <v>3.</v>
      </c>
      <c r="AI1711" s="251" t="str">
        <f t="shared" si="84"/>
        <v>2.</v>
      </c>
      <c r="AJ1711" s="251" t="str">
        <f t="shared" si="84"/>
        <v>2.</v>
      </c>
      <c r="AK1711" s="251" t="str">
        <f t="shared" si="84"/>
        <v>1.</v>
      </c>
      <c r="AL1711" s="251" t="str">
        <f t="shared" si="84"/>
        <v>1.</v>
      </c>
      <c r="AM1711" s="251" t="str">
        <f t="shared" si="83"/>
        <v>2.3.2.2.1.1.</v>
      </c>
    </row>
    <row r="1712" spans="1:39">
      <c r="A1712" s="251">
        <v>2022</v>
      </c>
      <c r="B1712" s="251" t="s">
        <v>533</v>
      </c>
      <c r="C1712" s="251" t="s">
        <v>534</v>
      </c>
      <c r="D1712" s="251" t="s">
        <v>535</v>
      </c>
      <c r="E1712" s="251" t="s">
        <v>536</v>
      </c>
      <c r="F1712" s="251" t="s">
        <v>492</v>
      </c>
      <c r="G1712" s="251" t="s">
        <v>797</v>
      </c>
      <c r="H1712" s="251" t="s">
        <v>538</v>
      </c>
      <c r="I1712" s="251" t="s">
        <v>798</v>
      </c>
      <c r="J1712" s="251" t="s">
        <v>540</v>
      </c>
      <c r="K1712" s="251" t="s">
        <v>824</v>
      </c>
      <c r="L1712" s="251" t="s">
        <v>542</v>
      </c>
      <c r="M1712" s="251" t="s">
        <v>808</v>
      </c>
      <c r="N1712" s="251" t="s">
        <v>825</v>
      </c>
      <c r="O1712" s="251" t="s">
        <v>622</v>
      </c>
      <c r="P1712" s="251" t="s">
        <v>826</v>
      </c>
      <c r="Q1712" s="251" t="s">
        <v>803</v>
      </c>
      <c r="R1712" s="251">
        <v>16</v>
      </c>
      <c r="S1712" s="251" t="s">
        <v>548</v>
      </c>
      <c r="T1712" s="251" t="s">
        <v>549</v>
      </c>
      <c r="U1712" s="251" t="s">
        <v>549</v>
      </c>
      <c r="V1712" s="251" t="s">
        <v>581</v>
      </c>
      <c r="W1712" s="251" t="s">
        <v>582</v>
      </c>
      <c r="X1712" s="251" t="s">
        <v>551</v>
      </c>
      <c r="Y1712" s="251" t="s">
        <v>552</v>
      </c>
      <c r="Z1712" s="251" t="s">
        <v>564</v>
      </c>
      <c r="AA1712" s="251" t="s">
        <v>565</v>
      </c>
      <c r="AB1712" s="251" t="s">
        <v>566</v>
      </c>
      <c r="AC1712" s="251" t="s">
        <v>600</v>
      </c>
      <c r="AD1712" s="251" t="s">
        <v>601</v>
      </c>
      <c r="AE1712" s="255">
        <v>6326</v>
      </c>
      <c r="AF1712" s="251" t="str">
        <f t="shared" si="84"/>
        <v>5.</v>
      </c>
      <c r="AG1712" s="251" t="str">
        <f t="shared" si="84"/>
        <v>2.</v>
      </c>
      <c r="AH1712" s="251" t="str">
        <f t="shared" si="84"/>
        <v>3.</v>
      </c>
      <c r="AI1712" s="251" t="str">
        <f t="shared" si="84"/>
        <v>2.</v>
      </c>
      <c r="AJ1712" s="251" t="str">
        <f t="shared" si="84"/>
        <v>2.</v>
      </c>
      <c r="AK1712" s="251" t="str">
        <f t="shared" si="84"/>
        <v>2.</v>
      </c>
      <c r="AL1712" s="251" t="str">
        <f t="shared" si="84"/>
        <v>1.</v>
      </c>
      <c r="AM1712" s="251" t="str">
        <f t="shared" si="83"/>
        <v>2.3.2.2.2.1.</v>
      </c>
    </row>
    <row r="1713" spans="1:39">
      <c r="A1713" s="251">
        <v>2022</v>
      </c>
      <c r="B1713" s="251" t="s">
        <v>533</v>
      </c>
      <c r="C1713" s="251" t="s">
        <v>534</v>
      </c>
      <c r="D1713" s="251" t="s">
        <v>535</v>
      </c>
      <c r="E1713" s="251" t="s">
        <v>536</v>
      </c>
      <c r="F1713" s="251" t="s">
        <v>492</v>
      </c>
      <c r="G1713" s="251" t="s">
        <v>797</v>
      </c>
      <c r="H1713" s="251" t="s">
        <v>538</v>
      </c>
      <c r="I1713" s="251" t="s">
        <v>798</v>
      </c>
      <c r="J1713" s="251" t="s">
        <v>540</v>
      </c>
      <c r="K1713" s="251" t="s">
        <v>824</v>
      </c>
      <c r="L1713" s="251" t="s">
        <v>542</v>
      </c>
      <c r="M1713" s="251" t="s">
        <v>808</v>
      </c>
      <c r="N1713" s="251" t="s">
        <v>825</v>
      </c>
      <c r="O1713" s="251" t="s">
        <v>622</v>
      </c>
      <c r="P1713" s="251" t="s">
        <v>826</v>
      </c>
      <c r="Q1713" s="251" t="s">
        <v>803</v>
      </c>
      <c r="R1713" s="251">
        <v>16</v>
      </c>
      <c r="S1713" s="251" t="s">
        <v>548</v>
      </c>
      <c r="T1713" s="251" t="s">
        <v>549</v>
      </c>
      <c r="U1713" s="251" t="s">
        <v>549</v>
      </c>
      <c r="V1713" s="251" t="s">
        <v>581</v>
      </c>
      <c r="W1713" s="251" t="s">
        <v>582</v>
      </c>
      <c r="X1713" s="251" t="s">
        <v>551</v>
      </c>
      <c r="Y1713" s="251" t="s">
        <v>552</v>
      </c>
      <c r="Z1713" s="251" t="s">
        <v>564</v>
      </c>
      <c r="AA1713" s="251" t="s">
        <v>565</v>
      </c>
      <c r="AB1713" s="251" t="s">
        <v>566</v>
      </c>
      <c r="AC1713" s="251" t="s">
        <v>600</v>
      </c>
      <c r="AD1713" s="251" t="s">
        <v>602</v>
      </c>
      <c r="AE1713" s="255">
        <v>827</v>
      </c>
      <c r="AF1713" s="251" t="str">
        <f t="shared" si="84"/>
        <v>5.</v>
      </c>
      <c r="AG1713" s="251" t="str">
        <f t="shared" si="84"/>
        <v>2.</v>
      </c>
      <c r="AH1713" s="251" t="str">
        <f t="shared" si="84"/>
        <v>3.</v>
      </c>
      <c r="AI1713" s="251" t="str">
        <f t="shared" si="84"/>
        <v>2.</v>
      </c>
      <c r="AJ1713" s="251" t="str">
        <f t="shared" si="84"/>
        <v>2.</v>
      </c>
      <c r="AK1713" s="251" t="str">
        <f t="shared" si="84"/>
        <v>2.</v>
      </c>
      <c r="AL1713" s="251" t="str">
        <f t="shared" si="84"/>
        <v>2.</v>
      </c>
      <c r="AM1713" s="251" t="str">
        <f t="shared" si="83"/>
        <v>2.3.2.2.2.2.</v>
      </c>
    </row>
    <row r="1714" spans="1:39">
      <c r="A1714" s="251">
        <v>2022</v>
      </c>
      <c r="B1714" s="251" t="s">
        <v>533</v>
      </c>
      <c r="C1714" s="251" t="s">
        <v>534</v>
      </c>
      <c r="D1714" s="251" t="s">
        <v>535</v>
      </c>
      <c r="E1714" s="251" t="s">
        <v>536</v>
      </c>
      <c r="F1714" s="251" t="s">
        <v>492</v>
      </c>
      <c r="G1714" s="251" t="s">
        <v>797</v>
      </c>
      <c r="H1714" s="251" t="s">
        <v>538</v>
      </c>
      <c r="I1714" s="251" t="s">
        <v>798</v>
      </c>
      <c r="J1714" s="251" t="s">
        <v>540</v>
      </c>
      <c r="K1714" s="251" t="s">
        <v>824</v>
      </c>
      <c r="L1714" s="251" t="s">
        <v>542</v>
      </c>
      <c r="M1714" s="251" t="s">
        <v>808</v>
      </c>
      <c r="N1714" s="251" t="s">
        <v>825</v>
      </c>
      <c r="O1714" s="251" t="s">
        <v>622</v>
      </c>
      <c r="P1714" s="251" t="s">
        <v>826</v>
      </c>
      <c r="Q1714" s="251" t="s">
        <v>803</v>
      </c>
      <c r="R1714" s="251">
        <v>16</v>
      </c>
      <c r="S1714" s="251" t="s">
        <v>548</v>
      </c>
      <c r="T1714" s="251" t="s">
        <v>549</v>
      </c>
      <c r="U1714" s="251" t="s">
        <v>549</v>
      </c>
      <c r="V1714" s="251" t="s">
        <v>581</v>
      </c>
      <c r="W1714" s="251" t="s">
        <v>582</v>
      </c>
      <c r="X1714" s="251" t="s">
        <v>551</v>
      </c>
      <c r="Y1714" s="251" t="s">
        <v>552</v>
      </c>
      <c r="Z1714" s="251" t="s">
        <v>564</v>
      </c>
      <c r="AA1714" s="251" t="s">
        <v>565</v>
      </c>
      <c r="AB1714" s="251" t="s">
        <v>569</v>
      </c>
      <c r="AC1714" s="251" t="s">
        <v>570</v>
      </c>
      <c r="AD1714" s="251" t="s">
        <v>603</v>
      </c>
      <c r="AE1714" s="255">
        <v>38025</v>
      </c>
      <c r="AF1714" s="251" t="str">
        <f t="shared" si="84"/>
        <v>5.</v>
      </c>
      <c r="AG1714" s="251" t="str">
        <f t="shared" si="84"/>
        <v>2.</v>
      </c>
      <c r="AH1714" s="251" t="str">
        <f t="shared" si="84"/>
        <v>3.</v>
      </c>
      <c r="AI1714" s="251" t="str">
        <f t="shared" si="84"/>
        <v>2.</v>
      </c>
      <c r="AJ1714" s="251" t="str">
        <f t="shared" si="84"/>
        <v>3.</v>
      </c>
      <c r="AK1714" s="251" t="str">
        <f t="shared" si="84"/>
        <v>1.</v>
      </c>
      <c r="AL1714" s="251" t="str">
        <f t="shared" si="84"/>
        <v>1.</v>
      </c>
      <c r="AM1714" s="251" t="str">
        <f t="shared" si="83"/>
        <v>2.3.2.3.1.1.</v>
      </c>
    </row>
    <row r="1715" spans="1:39">
      <c r="A1715" s="251">
        <v>2022</v>
      </c>
      <c r="B1715" s="251" t="s">
        <v>533</v>
      </c>
      <c r="C1715" s="251" t="s">
        <v>534</v>
      </c>
      <c r="D1715" s="251" t="s">
        <v>535</v>
      </c>
      <c r="E1715" s="251" t="s">
        <v>536</v>
      </c>
      <c r="F1715" s="251" t="s">
        <v>492</v>
      </c>
      <c r="G1715" s="251" t="s">
        <v>797</v>
      </c>
      <c r="H1715" s="251" t="s">
        <v>538</v>
      </c>
      <c r="I1715" s="251" t="s">
        <v>798</v>
      </c>
      <c r="J1715" s="251" t="s">
        <v>540</v>
      </c>
      <c r="K1715" s="251" t="s">
        <v>824</v>
      </c>
      <c r="L1715" s="251" t="s">
        <v>542</v>
      </c>
      <c r="M1715" s="251" t="s">
        <v>808</v>
      </c>
      <c r="N1715" s="251" t="s">
        <v>825</v>
      </c>
      <c r="O1715" s="251" t="s">
        <v>622</v>
      </c>
      <c r="P1715" s="251" t="s">
        <v>826</v>
      </c>
      <c r="Q1715" s="251" t="s">
        <v>803</v>
      </c>
      <c r="R1715" s="251">
        <v>16</v>
      </c>
      <c r="S1715" s="251" t="s">
        <v>548</v>
      </c>
      <c r="T1715" s="251" t="s">
        <v>549</v>
      </c>
      <c r="U1715" s="251" t="s">
        <v>549</v>
      </c>
      <c r="V1715" s="251" t="s">
        <v>581</v>
      </c>
      <c r="W1715" s="251" t="s">
        <v>582</v>
      </c>
      <c r="X1715" s="251" t="s">
        <v>551</v>
      </c>
      <c r="Y1715" s="251" t="s">
        <v>552</v>
      </c>
      <c r="Z1715" s="251" t="s">
        <v>564</v>
      </c>
      <c r="AA1715" s="251" t="s">
        <v>565</v>
      </c>
      <c r="AB1715" s="251" t="s">
        <v>569</v>
      </c>
      <c r="AC1715" s="251" t="s">
        <v>570</v>
      </c>
      <c r="AD1715" s="251" t="s">
        <v>571</v>
      </c>
      <c r="AE1715" s="255">
        <v>34766</v>
      </c>
      <c r="AF1715" s="251" t="str">
        <f t="shared" si="84"/>
        <v>5.</v>
      </c>
      <c r="AG1715" s="251" t="str">
        <f t="shared" si="84"/>
        <v>2.</v>
      </c>
      <c r="AH1715" s="251" t="str">
        <f t="shared" si="84"/>
        <v>3.</v>
      </c>
      <c r="AI1715" s="251" t="str">
        <f t="shared" si="84"/>
        <v>2.</v>
      </c>
      <c r="AJ1715" s="251" t="str">
        <f t="shared" si="84"/>
        <v>3.</v>
      </c>
      <c r="AK1715" s="251" t="str">
        <f t="shared" si="84"/>
        <v>1.</v>
      </c>
      <c r="AL1715" s="251" t="str">
        <f t="shared" si="84"/>
        <v>2.</v>
      </c>
      <c r="AM1715" s="251" t="str">
        <f t="shared" si="83"/>
        <v>2.3.2.3.1.2.</v>
      </c>
    </row>
    <row r="1716" spans="1:39">
      <c r="A1716" s="251">
        <v>2022</v>
      </c>
      <c r="B1716" s="251" t="s">
        <v>533</v>
      </c>
      <c r="C1716" s="251" t="s">
        <v>534</v>
      </c>
      <c r="D1716" s="251" t="s">
        <v>535</v>
      </c>
      <c r="E1716" s="251" t="s">
        <v>536</v>
      </c>
      <c r="F1716" s="251" t="s">
        <v>492</v>
      </c>
      <c r="G1716" s="251" t="s">
        <v>797</v>
      </c>
      <c r="H1716" s="251" t="s">
        <v>538</v>
      </c>
      <c r="I1716" s="251" t="s">
        <v>798</v>
      </c>
      <c r="J1716" s="251" t="s">
        <v>540</v>
      </c>
      <c r="K1716" s="251" t="s">
        <v>824</v>
      </c>
      <c r="L1716" s="251" t="s">
        <v>542</v>
      </c>
      <c r="M1716" s="251" t="s">
        <v>808</v>
      </c>
      <c r="N1716" s="251" t="s">
        <v>825</v>
      </c>
      <c r="O1716" s="251" t="s">
        <v>622</v>
      </c>
      <c r="P1716" s="251" t="s">
        <v>826</v>
      </c>
      <c r="Q1716" s="251" t="s">
        <v>803</v>
      </c>
      <c r="R1716" s="251">
        <v>16</v>
      </c>
      <c r="S1716" s="251" t="s">
        <v>548</v>
      </c>
      <c r="T1716" s="251" t="s">
        <v>549</v>
      </c>
      <c r="U1716" s="251" t="s">
        <v>549</v>
      </c>
      <c r="V1716" s="251" t="s">
        <v>581</v>
      </c>
      <c r="W1716" s="251" t="s">
        <v>582</v>
      </c>
      <c r="X1716" s="251" t="s">
        <v>551</v>
      </c>
      <c r="Y1716" s="251" t="s">
        <v>552</v>
      </c>
      <c r="Z1716" s="251" t="s">
        <v>564</v>
      </c>
      <c r="AA1716" s="251" t="s">
        <v>565</v>
      </c>
      <c r="AB1716" s="251" t="s">
        <v>604</v>
      </c>
      <c r="AC1716" s="251" t="s">
        <v>607</v>
      </c>
      <c r="AD1716" s="251" t="s">
        <v>608</v>
      </c>
      <c r="AE1716" s="255">
        <v>17058</v>
      </c>
      <c r="AF1716" s="251" t="str">
        <f t="shared" si="84"/>
        <v>5.</v>
      </c>
      <c r="AG1716" s="251" t="str">
        <f t="shared" si="84"/>
        <v>2.</v>
      </c>
      <c r="AH1716" s="251" t="str">
        <f t="shared" si="84"/>
        <v>3.</v>
      </c>
      <c r="AI1716" s="251" t="str">
        <f t="shared" si="84"/>
        <v>2.</v>
      </c>
      <c r="AJ1716" s="251" t="str">
        <f t="shared" si="84"/>
        <v>4.</v>
      </c>
      <c r="AK1716" s="251" t="str">
        <f t="shared" si="84"/>
        <v>7.</v>
      </c>
      <c r="AL1716" s="251" t="str">
        <f t="shared" si="84"/>
        <v>1.</v>
      </c>
      <c r="AM1716" s="251" t="str">
        <f t="shared" si="83"/>
        <v>2.3.2.4.7.1.</v>
      </c>
    </row>
    <row r="1717" spans="1:39">
      <c r="A1717" s="251">
        <v>2022</v>
      </c>
      <c r="B1717" s="251" t="s">
        <v>533</v>
      </c>
      <c r="C1717" s="251" t="s">
        <v>534</v>
      </c>
      <c r="D1717" s="251" t="s">
        <v>535</v>
      </c>
      <c r="E1717" s="251" t="s">
        <v>536</v>
      </c>
      <c r="F1717" s="251" t="s">
        <v>492</v>
      </c>
      <c r="G1717" s="251" t="s">
        <v>797</v>
      </c>
      <c r="H1717" s="251" t="s">
        <v>538</v>
      </c>
      <c r="I1717" s="251" t="s">
        <v>798</v>
      </c>
      <c r="J1717" s="251" t="s">
        <v>540</v>
      </c>
      <c r="K1717" s="251" t="s">
        <v>824</v>
      </c>
      <c r="L1717" s="251" t="s">
        <v>542</v>
      </c>
      <c r="M1717" s="251" t="s">
        <v>808</v>
      </c>
      <c r="N1717" s="251" t="s">
        <v>825</v>
      </c>
      <c r="O1717" s="251" t="s">
        <v>622</v>
      </c>
      <c r="P1717" s="251" t="s">
        <v>826</v>
      </c>
      <c r="Q1717" s="251" t="s">
        <v>803</v>
      </c>
      <c r="R1717" s="251">
        <v>16</v>
      </c>
      <c r="S1717" s="251" t="s">
        <v>548</v>
      </c>
      <c r="T1717" s="251" t="s">
        <v>549</v>
      </c>
      <c r="U1717" s="251" t="s">
        <v>549</v>
      </c>
      <c r="V1717" s="251" t="s">
        <v>581</v>
      </c>
      <c r="W1717" s="251" t="s">
        <v>582</v>
      </c>
      <c r="X1717" s="251" t="s">
        <v>551</v>
      </c>
      <c r="Y1717" s="251" t="s">
        <v>552</v>
      </c>
      <c r="Z1717" s="251" t="s">
        <v>564</v>
      </c>
      <c r="AA1717" s="251" t="s">
        <v>565</v>
      </c>
      <c r="AB1717" s="251" t="s">
        <v>572</v>
      </c>
      <c r="AC1717" s="251" t="s">
        <v>573</v>
      </c>
      <c r="AD1717" s="251" t="s">
        <v>574</v>
      </c>
      <c r="AE1717" s="255">
        <v>100192</v>
      </c>
      <c r="AF1717" s="251" t="str">
        <f t="shared" si="84"/>
        <v>5.</v>
      </c>
      <c r="AG1717" s="251" t="str">
        <f t="shared" si="84"/>
        <v>2.</v>
      </c>
      <c r="AH1717" s="251" t="str">
        <f t="shared" si="84"/>
        <v>3.</v>
      </c>
      <c r="AI1717" s="251" t="str">
        <f t="shared" si="84"/>
        <v>2.</v>
      </c>
      <c r="AJ1717" s="251" t="str">
        <f t="shared" si="84"/>
        <v>5.</v>
      </c>
      <c r="AK1717" s="251" t="str">
        <f t="shared" si="84"/>
        <v>1.</v>
      </c>
      <c r="AL1717" s="251" t="str">
        <f t="shared" si="84"/>
        <v>1.</v>
      </c>
      <c r="AM1717" s="251" t="str">
        <f t="shared" si="83"/>
        <v>2.3.2.5.1.1.</v>
      </c>
    </row>
    <row r="1718" spans="1:39">
      <c r="A1718" s="251">
        <v>2022</v>
      </c>
      <c r="B1718" s="251" t="s">
        <v>533</v>
      </c>
      <c r="C1718" s="251" t="s">
        <v>534</v>
      </c>
      <c r="D1718" s="251" t="s">
        <v>535</v>
      </c>
      <c r="E1718" s="251" t="s">
        <v>536</v>
      </c>
      <c r="F1718" s="251" t="s">
        <v>492</v>
      </c>
      <c r="G1718" s="251" t="s">
        <v>797</v>
      </c>
      <c r="H1718" s="251" t="s">
        <v>538</v>
      </c>
      <c r="I1718" s="251" t="s">
        <v>798</v>
      </c>
      <c r="J1718" s="251" t="s">
        <v>540</v>
      </c>
      <c r="K1718" s="251" t="s">
        <v>824</v>
      </c>
      <c r="L1718" s="251" t="s">
        <v>542</v>
      </c>
      <c r="M1718" s="251" t="s">
        <v>808</v>
      </c>
      <c r="N1718" s="251" t="s">
        <v>825</v>
      </c>
      <c r="O1718" s="251" t="s">
        <v>622</v>
      </c>
      <c r="P1718" s="251" t="s">
        <v>826</v>
      </c>
      <c r="Q1718" s="251" t="s">
        <v>803</v>
      </c>
      <c r="R1718" s="251">
        <v>16</v>
      </c>
      <c r="S1718" s="251" t="s">
        <v>548</v>
      </c>
      <c r="T1718" s="251" t="s">
        <v>549</v>
      </c>
      <c r="U1718" s="251" t="s">
        <v>549</v>
      </c>
      <c r="V1718" s="251" t="s">
        <v>581</v>
      </c>
      <c r="W1718" s="251" t="s">
        <v>582</v>
      </c>
      <c r="X1718" s="251" t="s">
        <v>551</v>
      </c>
      <c r="Y1718" s="251" t="s">
        <v>552</v>
      </c>
      <c r="Z1718" s="251" t="s">
        <v>564</v>
      </c>
      <c r="AA1718" s="251" t="s">
        <v>565</v>
      </c>
      <c r="AB1718" s="251" t="s">
        <v>575</v>
      </c>
      <c r="AC1718" s="251" t="s">
        <v>576</v>
      </c>
      <c r="AD1718" s="251" t="s">
        <v>577</v>
      </c>
      <c r="AE1718" s="255">
        <v>85723</v>
      </c>
      <c r="AF1718" s="251" t="str">
        <f t="shared" si="84"/>
        <v>5.</v>
      </c>
      <c r="AG1718" s="251" t="str">
        <f t="shared" si="84"/>
        <v>2.</v>
      </c>
      <c r="AH1718" s="251" t="str">
        <f t="shared" si="84"/>
        <v>3.</v>
      </c>
      <c r="AI1718" s="251" t="str">
        <f t="shared" ref="AI1718:AL1781" si="85">LEFT(AA1718,2)</f>
        <v>2.</v>
      </c>
      <c r="AJ1718" s="251" t="str">
        <f t="shared" si="85"/>
        <v>6.</v>
      </c>
      <c r="AK1718" s="251" t="str">
        <f t="shared" si="85"/>
        <v>3.</v>
      </c>
      <c r="AL1718" s="251" t="str">
        <f t="shared" si="85"/>
        <v>4.</v>
      </c>
      <c r="AM1718" s="251" t="str">
        <f t="shared" si="83"/>
        <v>2.3.2.6.3.4.</v>
      </c>
    </row>
    <row r="1719" spans="1:39">
      <c r="A1719" s="251">
        <v>2022</v>
      </c>
      <c r="B1719" s="251" t="s">
        <v>533</v>
      </c>
      <c r="C1719" s="251" t="s">
        <v>534</v>
      </c>
      <c r="D1719" s="251" t="s">
        <v>535</v>
      </c>
      <c r="E1719" s="251" t="s">
        <v>536</v>
      </c>
      <c r="F1719" s="251" t="s">
        <v>492</v>
      </c>
      <c r="G1719" s="251" t="s">
        <v>797</v>
      </c>
      <c r="H1719" s="251" t="s">
        <v>538</v>
      </c>
      <c r="I1719" s="251" t="s">
        <v>798</v>
      </c>
      <c r="J1719" s="251" t="s">
        <v>540</v>
      </c>
      <c r="K1719" s="251" t="s">
        <v>824</v>
      </c>
      <c r="L1719" s="251" t="s">
        <v>542</v>
      </c>
      <c r="M1719" s="251" t="s">
        <v>808</v>
      </c>
      <c r="N1719" s="251" t="s">
        <v>825</v>
      </c>
      <c r="O1719" s="251" t="s">
        <v>622</v>
      </c>
      <c r="P1719" s="251" t="s">
        <v>826</v>
      </c>
      <c r="Q1719" s="251" t="s">
        <v>803</v>
      </c>
      <c r="R1719" s="251">
        <v>16</v>
      </c>
      <c r="S1719" s="251" t="s">
        <v>548</v>
      </c>
      <c r="T1719" s="251" t="s">
        <v>549</v>
      </c>
      <c r="U1719" s="251" t="s">
        <v>549</v>
      </c>
      <c r="V1719" s="251" t="s">
        <v>581</v>
      </c>
      <c r="W1719" s="251" t="s">
        <v>582</v>
      </c>
      <c r="X1719" s="251" t="s">
        <v>551</v>
      </c>
      <c r="Y1719" s="251" t="s">
        <v>552</v>
      </c>
      <c r="Z1719" s="251" t="s">
        <v>564</v>
      </c>
      <c r="AA1719" s="251" t="s">
        <v>565</v>
      </c>
      <c r="AB1719" s="251" t="s">
        <v>575</v>
      </c>
      <c r="AC1719" s="251" t="s">
        <v>576</v>
      </c>
      <c r="AD1719" s="251" t="s">
        <v>612</v>
      </c>
      <c r="AE1719" s="255">
        <v>2760</v>
      </c>
      <c r="AF1719" s="251" t="str">
        <f t="shared" ref="AF1719:AK1782" si="86">LEFT(X1719,2)</f>
        <v>5.</v>
      </c>
      <c r="AG1719" s="251" t="str">
        <f t="shared" si="86"/>
        <v>2.</v>
      </c>
      <c r="AH1719" s="251" t="str">
        <f t="shared" si="86"/>
        <v>3.</v>
      </c>
      <c r="AI1719" s="251" t="str">
        <f t="shared" si="85"/>
        <v>2.</v>
      </c>
      <c r="AJ1719" s="251" t="str">
        <f t="shared" si="85"/>
        <v>6.</v>
      </c>
      <c r="AK1719" s="251" t="str">
        <f t="shared" si="85"/>
        <v>3.</v>
      </c>
      <c r="AL1719" s="251" t="str">
        <f t="shared" si="85"/>
        <v>99</v>
      </c>
      <c r="AM1719" s="251" t="str">
        <f t="shared" si="83"/>
        <v>2.3.2.6.3.99</v>
      </c>
    </row>
    <row r="1720" spans="1:39">
      <c r="A1720" s="251">
        <v>2022</v>
      </c>
      <c r="B1720" s="251" t="s">
        <v>533</v>
      </c>
      <c r="C1720" s="251" t="s">
        <v>534</v>
      </c>
      <c r="D1720" s="251" t="s">
        <v>535</v>
      </c>
      <c r="E1720" s="251" t="s">
        <v>536</v>
      </c>
      <c r="F1720" s="251" t="s">
        <v>492</v>
      </c>
      <c r="G1720" s="251" t="s">
        <v>797</v>
      </c>
      <c r="H1720" s="251" t="s">
        <v>538</v>
      </c>
      <c r="I1720" s="251" t="s">
        <v>798</v>
      </c>
      <c r="J1720" s="251" t="s">
        <v>540</v>
      </c>
      <c r="K1720" s="251" t="s">
        <v>824</v>
      </c>
      <c r="L1720" s="251" t="s">
        <v>542</v>
      </c>
      <c r="M1720" s="251" t="s">
        <v>808</v>
      </c>
      <c r="N1720" s="251" t="s">
        <v>825</v>
      </c>
      <c r="O1720" s="251" t="s">
        <v>622</v>
      </c>
      <c r="P1720" s="251" t="s">
        <v>826</v>
      </c>
      <c r="Q1720" s="251" t="s">
        <v>803</v>
      </c>
      <c r="R1720" s="251">
        <v>16</v>
      </c>
      <c r="S1720" s="251" t="s">
        <v>548</v>
      </c>
      <c r="T1720" s="251" t="s">
        <v>549</v>
      </c>
      <c r="U1720" s="251" t="s">
        <v>549</v>
      </c>
      <c r="V1720" s="251" t="s">
        <v>581</v>
      </c>
      <c r="W1720" s="251" t="s">
        <v>582</v>
      </c>
      <c r="X1720" s="251" t="s">
        <v>551</v>
      </c>
      <c r="Y1720" s="251" t="s">
        <v>552</v>
      </c>
      <c r="Z1720" s="251" t="s">
        <v>564</v>
      </c>
      <c r="AA1720" s="251" t="s">
        <v>565</v>
      </c>
      <c r="AB1720" s="251" t="s">
        <v>578</v>
      </c>
      <c r="AC1720" s="251" t="s">
        <v>579</v>
      </c>
      <c r="AD1720" s="251" t="s">
        <v>580</v>
      </c>
      <c r="AE1720" s="255">
        <v>20587</v>
      </c>
      <c r="AF1720" s="251" t="str">
        <f t="shared" si="86"/>
        <v>5.</v>
      </c>
      <c r="AG1720" s="251" t="str">
        <f t="shared" si="86"/>
        <v>2.</v>
      </c>
      <c r="AH1720" s="251" t="str">
        <f t="shared" si="86"/>
        <v>3.</v>
      </c>
      <c r="AI1720" s="251" t="str">
        <f t="shared" si="85"/>
        <v>2.</v>
      </c>
      <c r="AJ1720" s="251" t="str">
        <f t="shared" si="85"/>
        <v>7.</v>
      </c>
      <c r="AK1720" s="251" t="str">
        <f t="shared" si="85"/>
        <v>11</v>
      </c>
      <c r="AL1720" s="251" t="str">
        <f t="shared" si="85"/>
        <v>99</v>
      </c>
      <c r="AM1720" s="251" t="str">
        <f t="shared" si="83"/>
        <v>2.3.2.7.1199</v>
      </c>
    </row>
    <row r="1721" spans="1:39">
      <c r="A1721" s="251">
        <v>2022</v>
      </c>
      <c r="B1721" s="251" t="s">
        <v>533</v>
      </c>
      <c r="C1721" s="251" t="s">
        <v>534</v>
      </c>
      <c r="D1721" s="251" t="s">
        <v>535</v>
      </c>
      <c r="E1721" s="251" t="s">
        <v>536</v>
      </c>
      <c r="F1721" s="251" t="s">
        <v>492</v>
      </c>
      <c r="G1721" s="251" t="s">
        <v>797</v>
      </c>
      <c r="H1721" s="251" t="s">
        <v>538</v>
      </c>
      <c r="I1721" s="251" t="s">
        <v>798</v>
      </c>
      <c r="J1721" s="251" t="s">
        <v>540</v>
      </c>
      <c r="K1721" s="251" t="s">
        <v>824</v>
      </c>
      <c r="L1721" s="251" t="s">
        <v>542</v>
      </c>
      <c r="M1721" s="251" t="s">
        <v>808</v>
      </c>
      <c r="N1721" s="251" t="s">
        <v>825</v>
      </c>
      <c r="O1721" s="251" t="s">
        <v>622</v>
      </c>
      <c r="P1721" s="251" t="s">
        <v>826</v>
      </c>
      <c r="Q1721" s="251" t="s">
        <v>803</v>
      </c>
      <c r="R1721" s="251">
        <v>16</v>
      </c>
      <c r="S1721" s="251" t="s">
        <v>548</v>
      </c>
      <c r="T1721" s="251" t="s">
        <v>549</v>
      </c>
      <c r="U1721" s="251" t="s">
        <v>549</v>
      </c>
      <c r="V1721" s="251" t="s">
        <v>581</v>
      </c>
      <c r="W1721" s="251" t="s">
        <v>582</v>
      </c>
      <c r="X1721" s="251" t="s">
        <v>551</v>
      </c>
      <c r="Y1721" s="251" t="s">
        <v>552</v>
      </c>
      <c r="Z1721" s="251" t="s">
        <v>564</v>
      </c>
      <c r="AA1721" s="251" t="s">
        <v>565</v>
      </c>
      <c r="AB1721" s="251" t="s">
        <v>613</v>
      </c>
      <c r="AC1721" s="251" t="s">
        <v>614</v>
      </c>
      <c r="AD1721" s="251" t="s">
        <v>614</v>
      </c>
      <c r="AE1721" s="255">
        <v>365122</v>
      </c>
      <c r="AF1721" s="251" t="str">
        <f t="shared" si="86"/>
        <v>5.</v>
      </c>
      <c r="AG1721" s="251" t="str">
        <f t="shared" si="86"/>
        <v>2.</v>
      </c>
      <c r="AH1721" s="251" t="str">
        <f t="shared" si="86"/>
        <v>3.</v>
      </c>
      <c r="AI1721" s="251" t="str">
        <f t="shared" si="85"/>
        <v>2.</v>
      </c>
      <c r="AJ1721" s="251" t="str">
        <f t="shared" si="85"/>
        <v>8.</v>
      </c>
      <c r="AK1721" s="251" t="str">
        <f t="shared" si="85"/>
        <v>1.</v>
      </c>
      <c r="AL1721" s="251" t="str">
        <f t="shared" si="85"/>
        <v>1.</v>
      </c>
      <c r="AM1721" s="251" t="str">
        <f t="shared" si="83"/>
        <v>2.3.2.8.1.1.</v>
      </c>
    </row>
    <row r="1722" spans="1:39">
      <c r="A1722" s="251">
        <v>2022</v>
      </c>
      <c r="B1722" s="251" t="s">
        <v>533</v>
      </c>
      <c r="C1722" s="251" t="s">
        <v>534</v>
      </c>
      <c r="D1722" s="251" t="s">
        <v>535</v>
      </c>
      <c r="E1722" s="251" t="s">
        <v>536</v>
      </c>
      <c r="F1722" s="251" t="s">
        <v>492</v>
      </c>
      <c r="G1722" s="251" t="s">
        <v>797</v>
      </c>
      <c r="H1722" s="251" t="s">
        <v>538</v>
      </c>
      <c r="I1722" s="251" t="s">
        <v>798</v>
      </c>
      <c r="J1722" s="251" t="s">
        <v>540</v>
      </c>
      <c r="K1722" s="251" t="s">
        <v>824</v>
      </c>
      <c r="L1722" s="251" t="s">
        <v>542</v>
      </c>
      <c r="M1722" s="251" t="s">
        <v>808</v>
      </c>
      <c r="N1722" s="251" t="s">
        <v>825</v>
      </c>
      <c r="O1722" s="251" t="s">
        <v>622</v>
      </c>
      <c r="P1722" s="251" t="s">
        <v>826</v>
      </c>
      <c r="Q1722" s="251" t="s">
        <v>803</v>
      </c>
      <c r="R1722" s="251">
        <v>16</v>
      </c>
      <c r="S1722" s="251" t="s">
        <v>548</v>
      </c>
      <c r="T1722" s="251" t="s">
        <v>549</v>
      </c>
      <c r="U1722" s="251" t="s">
        <v>549</v>
      </c>
      <c r="V1722" s="251" t="s">
        <v>581</v>
      </c>
      <c r="W1722" s="251" t="s">
        <v>582</v>
      </c>
      <c r="X1722" s="251" t="s">
        <v>551</v>
      </c>
      <c r="Y1722" s="251" t="s">
        <v>552</v>
      </c>
      <c r="Z1722" s="251" t="s">
        <v>564</v>
      </c>
      <c r="AA1722" s="251" t="s">
        <v>565</v>
      </c>
      <c r="AB1722" s="251" t="s">
        <v>613</v>
      </c>
      <c r="AC1722" s="251" t="s">
        <v>614</v>
      </c>
      <c r="AD1722" s="251" t="s">
        <v>615</v>
      </c>
      <c r="AE1722" s="255">
        <v>18146</v>
      </c>
      <c r="AF1722" s="251" t="str">
        <f t="shared" si="86"/>
        <v>5.</v>
      </c>
      <c r="AG1722" s="251" t="str">
        <f t="shared" si="86"/>
        <v>2.</v>
      </c>
      <c r="AH1722" s="251" t="str">
        <f t="shared" si="86"/>
        <v>3.</v>
      </c>
      <c r="AI1722" s="251" t="str">
        <f t="shared" si="85"/>
        <v>2.</v>
      </c>
      <c r="AJ1722" s="251" t="str">
        <f t="shared" si="85"/>
        <v>8.</v>
      </c>
      <c r="AK1722" s="251" t="str">
        <f t="shared" si="85"/>
        <v>1.</v>
      </c>
      <c r="AL1722" s="251" t="str">
        <f t="shared" si="85"/>
        <v>2.</v>
      </c>
      <c r="AM1722" s="251" t="str">
        <f t="shared" si="83"/>
        <v>2.3.2.8.1.2.</v>
      </c>
    </row>
    <row r="1723" spans="1:39">
      <c r="A1723" s="251">
        <v>2022</v>
      </c>
      <c r="B1723" s="251" t="s">
        <v>533</v>
      </c>
      <c r="C1723" s="251" t="s">
        <v>534</v>
      </c>
      <c r="D1723" s="251" t="s">
        <v>535</v>
      </c>
      <c r="E1723" s="251" t="s">
        <v>536</v>
      </c>
      <c r="F1723" s="251" t="s">
        <v>492</v>
      </c>
      <c r="G1723" s="251" t="s">
        <v>797</v>
      </c>
      <c r="H1723" s="251" t="s">
        <v>538</v>
      </c>
      <c r="I1723" s="251" t="s">
        <v>798</v>
      </c>
      <c r="J1723" s="251" t="s">
        <v>540</v>
      </c>
      <c r="K1723" s="251" t="s">
        <v>824</v>
      </c>
      <c r="L1723" s="251" t="s">
        <v>542</v>
      </c>
      <c r="M1723" s="251" t="s">
        <v>808</v>
      </c>
      <c r="N1723" s="251" t="s">
        <v>825</v>
      </c>
      <c r="O1723" s="251" t="s">
        <v>622</v>
      </c>
      <c r="P1723" s="251" t="s">
        <v>826</v>
      </c>
      <c r="Q1723" s="251" t="s">
        <v>803</v>
      </c>
      <c r="R1723" s="251">
        <v>16</v>
      </c>
      <c r="S1723" s="251" t="s">
        <v>548</v>
      </c>
      <c r="T1723" s="251" t="s">
        <v>549</v>
      </c>
      <c r="U1723" s="251" t="s">
        <v>549</v>
      </c>
      <c r="V1723" s="251" t="s">
        <v>581</v>
      </c>
      <c r="W1723" s="251" t="s">
        <v>582</v>
      </c>
      <c r="X1723" s="251" t="s">
        <v>551</v>
      </c>
      <c r="Y1723" s="251" t="s">
        <v>552</v>
      </c>
      <c r="Z1723" s="251" t="s">
        <v>564</v>
      </c>
      <c r="AA1723" s="251" t="s">
        <v>565</v>
      </c>
      <c r="AB1723" s="251" t="s">
        <v>613</v>
      </c>
      <c r="AC1723" s="251" t="s">
        <v>614</v>
      </c>
      <c r="AD1723" s="251" t="s">
        <v>616</v>
      </c>
      <c r="AE1723" s="255">
        <v>5400</v>
      </c>
      <c r="AF1723" s="251" t="str">
        <f t="shared" si="86"/>
        <v>5.</v>
      </c>
      <c r="AG1723" s="251" t="str">
        <f t="shared" si="86"/>
        <v>2.</v>
      </c>
      <c r="AH1723" s="251" t="str">
        <f t="shared" si="86"/>
        <v>3.</v>
      </c>
      <c r="AI1723" s="251" t="str">
        <f t="shared" si="85"/>
        <v>2.</v>
      </c>
      <c r="AJ1723" s="251" t="str">
        <f t="shared" si="85"/>
        <v>8.</v>
      </c>
      <c r="AK1723" s="251" t="str">
        <f t="shared" si="85"/>
        <v>1.</v>
      </c>
      <c r="AL1723" s="251" t="str">
        <f t="shared" si="85"/>
        <v>4.</v>
      </c>
      <c r="AM1723" s="251" t="str">
        <f t="shared" si="83"/>
        <v>2.3.2.8.1.4.</v>
      </c>
    </row>
    <row r="1724" spans="1:39">
      <c r="A1724" s="251">
        <v>2022</v>
      </c>
      <c r="B1724" s="251" t="s">
        <v>533</v>
      </c>
      <c r="C1724" s="251" t="s">
        <v>534</v>
      </c>
      <c r="D1724" s="251" t="s">
        <v>535</v>
      </c>
      <c r="E1724" s="251" t="s">
        <v>536</v>
      </c>
      <c r="F1724" s="251" t="s">
        <v>492</v>
      </c>
      <c r="G1724" s="251" t="s">
        <v>797</v>
      </c>
      <c r="H1724" s="251" t="s">
        <v>538</v>
      </c>
      <c r="I1724" s="251" t="s">
        <v>798</v>
      </c>
      <c r="J1724" s="251" t="s">
        <v>540</v>
      </c>
      <c r="K1724" s="251" t="s">
        <v>824</v>
      </c>
      <c r="L1724" s="251" t="s">
        <v>542</v>
      </c>
      <c r="M1724" s="251" t="s">
        <v>808</v>
      </c>
      <c r="N1724" s="251" t="s">
        <v>825</v>
      </c>
      <c r="O1724" s="251" t="s">
        <v>629</v>
      </c>
      <c r="P1724" s="251" t="s">
        <v>827</v>
      </c>
      <c r="Q1724" s="251" t="s">
        <v>803</v>
      </c>
      <c r="R1724" s="251">
        <v>24</v>
      </c>
      <c r="S1724" s="251" t="s">
        <v>548</v>
      </c>
      <c r="T1724" s="251" t="s">
        <v>549</v>
      </c>
      <c r="U1724" s="251" t="s">
        <v>549</v>
      </c>
      <c r="V1724" s="251" t="s">
        <v>38</v>
      </c>
      <c r="W1724" s="251" t="s">
        <v>550</v>
      </c>
      <c r="X1724" s="251" t="s">
        <v>551</v>
      </c>
      <c r="Y1724" s="251" t="s">
        <v>552</v>
      </c>
      <c r="Z1724" s="251" t="s">
        <v>553</v>
      </c>
      <c r="AA1724" s="251" t="s">
        <v>554</v>
      </c>
      <c r="AB1724" s="251" t="s">
        <v>555</v>
      </c>
      <c r="AC1724" s="251" t="s">
        <v>555</v>
      </c>
      <c r="AD1724" s="251" t="s">
        <v>556</v>
      </c>
      <c r="AE1724" s="255">
        <v>90615</v>
      </c>
      <c r="AF1724" s="251" t="str">
        <f t="shared" si="86"/>
        <v>5.</v>
      </c>
      <c r="AG1724" s="251" t="str">
        <f t="shared" si="86"/>
        <v>2.</v>
      </c>
      <c r="AH1724" s="251" t="str">
        <f t="shared" si="86"/>
        <v>1.</v>
      </c>
      <c r="AI1724" s="251" t="str">
        <f t="shared" si="85"/>
        <v>1.</v>
      </c>
      <c r="AJ1724" s="251" t="str">
        <f t="shared" si="85"/>
        <v>1.</v>
      </c>
      <c r="AK1724" s="251" t="str">
        <f t="shared" si="85"/>
        <v>1.</v>
      </c>
      <c r="AL1724" s="251" t="str">
        <f t="shared" si="85"/>
        <v>4.</v>
      </c>
      <c r="AM1724" s="251" t="str">
        <f t="shared" si="83"/>
        <v>2.1.1.1.1.4.</v>
      </c>
    </row>
    <row r="1725" spans="1:39">
      <c r="A1725" s="251">
        <v>2022</v>
      </c>
      <c r="B1725" s="251" t="s">
        <v>533</v>
      </c>
      <c r="C1725" s="251" t="s">
        <v>534</v>
      </c>
      <c r="D1725" s="251" t="s">
        <v>535</v>
      </c>
      <c r="E1725" s="251" t="s">
        <v>536</v>
      </c>
      <c r="F1725" s="251" t="s">
        <v>492</v>
      </c>
      <c r="G1725" s="251" t="s">
        <v>797</v>
      </c>
      <c r="H1725" s="251" t="s">
        <v>538</v>
      </c>
      <c r="I1725" s="251" t="s">
        <v>798</v>
      </c>
      <c r="J1725" s="251" t="s">
        <v>540</v>
      </c>
      <c r="K1725" s="251" t="s">
        <v>824</v>
      </c>
      <c r="L1725" s="251" t="s">
        <v>542</v>
      </c>
      <c r="M1725" s="251" t="s">
        <v>808</v>
      </c>
      <c r="N1725" s="251" t="s">
        <v>825</v>
      </c>
      <c r="O1725" s="251" t="s">
        <v>629</v>
      </c>
      <c r="P1725" s="251" t="s">
        <v>827</v>
      </c>
      <c r="Q1725" s="251" t="s">
        <v>803</v>
      </c>
      <c r="R1725" s="251">
        <v>24</v>
      </c>
      <c r="S1725" s="251" t="s">
        <v>548</v>
      </c>
      <c r="T1725" s="251" t="s">
        <v>549</v>
      </c>
      <c r="U1725" s="251" t="s">
        <v>549</v>
      </c>
      <c r="V1725" s="251" t="s">
        <v>38</v>
      </c>
      <c r="W1725" s="251" t="s">
        <v>550</v>
      </c>
      <c r="X1725" s="251" t="s">
        <v>551</v>
      </c>
      <c r="Y1725" s="251" t="s">
        <v>552</v>
      </c>
      <c r="Z1725" s="251" t="s">
        <v>553</v>
      </c>
      <c r="AA1725" s="251" t="s">
        <v>554</v>
      </c>
      <c r="AB1725" s="251" t="s">
        <v>557</v>
      </c>
      <c r="AC1725" s="251" t="s">
        <v>558</v>
      </c>
      <c r="AD1725" s="251" t="s">
        <v>559</v>
      </c>
      <c r="AE1725" s="255">
        <v>13400</v>
      </c>
      <c r="AF1725" s="251" t="str">
        <f t="shared" si="86"/>
        <v>5.</v>
      </c>
      <c r="AG1725" s="251" t="str">
        <f t="shared" si="86"/>
        <v>2.</v>
      </c>
      <c r="AH1725" s="251" t="str">
        <f t="shared" si="86"/>
        <v>1.</v>
      </c>
      <c r="AI1725" s="251" t="str">
        <f t="shared" si="85"/>
        <v>1.</v>
      </c>
      <c r="AJ1725" s="251" t="str">
        <f t="shared" si="85"/>
        <v>9.</v>
      </c>
      <c r="AK1725" s="251" t="str">
        <f t="shared" si="85"/>
        <v>1.</v>
      </c>
      <c r="AL1725" s="251" t="str">
        <f t="shared" si="85"/>
        <v>1.</v>
      </c>
      <c r="AM1725" s="251" t="str">
        <f t="shared" si="83"/>
        <v>2.1.1.9.1.1.</v>
      </c>
    </row>
    <row r="1726" spans="1:39">
      <c r="A1726" s="251">
        <v>2022</v>
      </c>
      <c r="B1726" s="251" t="s">
        <v>533</v>
      </c>
      <c r="C1726" s="251" t="s">
        <v>534</v>
      </c>
      <c r="D1726" s="251" t="s">
        <v>535</v>
      </c>
      <c r="E1726" s="251" t="s">
        <v>536</v>
      </c>
      <c r="F1726" s="251" t="s">
        <v>492</v>
      </c>
      <c r="G1726" s="251" t="s">
        <v>797</v>
      </c>
      <c r="H1726" s="251" t="s">
        <v>538</v>
      </c>
      <c r="I1726" s="251" t="s">
        <v>798</v>
      </c>
      <c r="J1726" s="251" t="s">
        <v>540</v>
      </c>
      <c r="K1726" s="251" t="s">
        <v>824</v>
      </c>
      <c r="L1726" s="251" t="s">
        <v>542</v>
      </c>
      <c r="M1726" s="251" t="s">
        <v>808</v>
      </c>
      <c r="N1726" s="251" t="s">
        <v>825</v>
      </c>
      <c r="O1726" s="251" t="s">
        <v>629</v>
      </c>
      <c r="P1726" s="251" t="s">
        <v>827</v>
      </c>
      <c r="Q1726" s="251" t="s">
        <v>803</v>
      </c>
      <c r="R1726" s="251">
        <v>24</v>
      </c>
      <c r="S1726" s="251" t="s">
        <v>548</v>
      </c>
      <c r="T1726" s="251" t="s">
        <v>549</v>
      </c>
      <c r="U1726" s="251" t="s">
        <v>549</v>
      </c>
      <c r="V1726" s="251" t="s">
        <v>38</v>
      </c>
      <c r="W1726" s="251" t="s">
        <v>550</v>
      </c>
      <c r="X1726" s="251" t="s">
        <v>551</v>
      </c>
      <c r="Y1726" s="251" t="s">
        <v>552</v>
      </c>
      <c r="Z1726" s="251" t="s">
        <v>553</v>
      </c>
      <c r="AA1726" s="251" t="s">
        <v>554</v>
      </c>
      <c r="AB1726" s="251" t="s">
        <v>557</v>
      </c>
      <c r="AC1726" s="251" t="s">
        <v>558</v>
      </c>
      <c r="AD1726" s="251" t="s">
        <v>560</v>
      </c>
      <c r="AE1726" s="255">
        <v>930</v>
      </c>
      <c r="AF1726" s="251" t="str">
        <f t="shared" si="86"/>
        <v>5.</v>
      </c>
      <c r="AG1726" s="251" t="str">
        <f t="shared" si="86"/>
        <v>2.</v>
      </c>
      <c r="AH1726" s="251" t="str">
        <f t="shared" si="86"/>
        <v>1.</v>
      </c>
      <c r="AI1726" s="251" t="str">
        <f t="shared" si="85"/>
        <v>1.</v>
      </c>
      <c r="AJ1726" s="251" t="str">
        <f t="shared" si="85"/>
        <v>9.</v>
      </c>
      <c r="AK1726" s="251" t="str">
        <f t="shared" si="85"/>
        <v>1.</v>
      </c>
      <c r="AL1726" s="251" t="str">
        <f t="shared" si="85"/>
        <v>3.</v>
      </c>
      <c r="AM1726" s="251" t="str">
        <f t="shared" si="83"/>
        <v>2.1.1.9.1.3.</v>
      </c>
    </row>
    <row r="1727" spans="1:39">
      <c r="A1727" s="251">
        <v>2022</v>
      </c>
      <c r="B1727" s="251" t="s">
        <v>533</v>
      </c>
      <c r="C1727" s="251" t="s">
        <v>534</v>
      </c>
      <c r="D1727" s="251" t="s">
        <v>535</v>
      </c>
      <c r="E1727" s="251" t="s">
        <v>536</v>
      </c>
      <c r="F1727" s="251" t="s">
        <v>492</v>
      </c>
      <c r="G1727" s="251" t="s">
        <v>797</v>
      </c>
      <c r="H1727" s="251" t="s">
        <v>538</v>
      </c>
      <c r="I1727" s="251" t="s">
        <v>798</v>
      </c>
      <c r="J1727" s="251" t="s">
        <v>540</v>
      </c>
      <c r="K1727" s="251" t="s">
        <v>824</v>
      </c>
      <c r="L1727" s="251" t="s">
        <v>542</v>
      </c>
      <c r="M1727" s="251" t="s">
        <v>808</v>
      </c>
      <c r="N1727" s="251" t="s">
        <v>825</v>
      </c>
      <c r="O1727" s="251" t="s">
        <v>629</v>
      </c>
      <c r="P1727" s="251" t="s">
        <v>827</v>
      </c>
      <c r="Q1727" s="251" t="s">
        <v>803</v>
      </c>
      <c r="R1727" s="251">
        <v>24</v>
      </c>
      <c r="S1727" s="251" t="s">
        <v>548</v>
      </c>
      <c r="T1727" s="251" t="s">
        <v>549</v>
      </c>
      <c r="U1727" s="251" t="s">
        <v>549</v>
      </c>
      <c r="V1727" s="251" t="s">
        <v>38</v>
      </c>
      <c r="W1727" s="251" t="s">
        <v>550</v>
      </c>
      <c r="X1727" s="251" t="s">
        <v>551</v>
      </c>
      <c r="Y1727" s="251" t="s">
        <v>552</v>
      </c>
      <c r="Z1727" s="251" t="s">
        <v>553</v>
      </c>
      <c r="AA1727" s="251" t="s">
        <v>561</v>
      </c>
      <c r="AB1727" s="251" t="s">
        <v>562</v>
      </c>
      <c r="AC1727" s="251" t="s">
        <v>562</v>
      </c>
      <c r="AD1727" s="251" t="s">
        <v>563</v>
      </c>
      <c r="AE1727" s="255">
        <v>7236</v>
      </c>
      <c r="AF1727" s="251" t="str">
        <f t="shared" si="86"/>
        <v>5.</v>
      </c>
      <c r="AG1727" s="251" t="str">
        <f t="shared" si="86"/>
        <v>2.</v>
      </c>
      <c r="AH1727" s="251" t="str">
        <f t="shared" si="86"/>
        <v>1.</v>
      </c>
      <c r="AI1727" s="251" t="str">
        <f t="shared" si="85"/>
        <v>3.</v>
      </c>
      <c r="AJ1727" s="251" t="str">
        <f t="shared" si="85"/>
        <v>1.</v>
      </c>
      <c r="AK1727" s="251" t="str">
        <f t="shared" si="85"/>
        <v>1.</v>
      </c>
      <c r="AL1727" s="251" t="str">
        <f t="shared" si="85"/>
        <v>5.</v>
      </c>
      <c r="AM1727" s="251" t="str">
        <f t="shared" si="83"/>
        <v>2.1.3.1.1.5.</v>
      </c>
    </row>
    <row r="1728" spans="1:39">
      <c r="A1728" s="251">
        <v>2022</v>
      </c>
      <c r="B1728" s="251" t="s">
        <v>533</v>
      </c>
      <c r="C1728" s="251" t="s">
        <v>534</v>
      </c>
      <c r="D1728" s="251" t="s">
        <v>535</v>
      </c>
      <c r="E1728" s="251" t="s">
        <v>536</v>
      </c>
      <c r="F1728" s="251" t="s">
        <v>492</v>
      </c>
      <c r="G1728" s="251" t="s">
        <v>797</v>
      </c>
      <c r="H1728" s="251" t="s">
        <v>538</v>
      </c>
      <c r="I1728" s="251" t="s">
        <v>798</v>
      </c>
      <c r="J1728" s="251" t="s">
        <v>540</v>
      </c>
      <c r="K1728" s="251" t="s">
        <v>824</v>
      </c>
      <c r="L1728" s="251" t="s">
        <v>542</v>
      </c>
      <c r="M1728" s="251" t="s">
        <v>808</v>
      </c>
      <c r="N1728" s="251" t="s">
        <v>825</v>
      </c>
      <c r="O1728" s="251" t="s">
        <v>629</v>
      </c>
      <c r="P1728" s="251" t="s">
        <v>827</v>
      </c>
      <c r="Q1728" s="251" t="s">
        <v>803</v>
      </c>
      <c r="R1728" s="251">
        <v>24</v>
      </c>
      <c r="S1728" s="251" t="s">
        <v>548</v>
      </c>
      <c r="T1728" s="251" t="s">
        <v>549</v>
      </c>
      <c r="U1728" s="251" t="s">
        <v>549</v>
      </c>
      <c r="V1728" s="251" t="s">
        <v>581</v>
      </c>
      <c r="W1728" s="251" t="s">
        <v>582</v>
      </c>
      <c r="X1728" s="251" t="s">
        <v>551</v>
      </c>
      <c r="Y1728" s="251" t="s">
        <v>552</v>
      </c>
      <c r="Z1728" s="251" t="s">
        <v>553</v>
      </c>
      <c r="AA1728" s="251" t="s">
        <v>554</v>
      </c>
      <c r="AB1728" s="251" t="s">
        <v>555</v>
      </c>
      <c r="AC1728" s="251" t="s">
        <v>555</v>
      </c>
      <c r="AD1728" s="251" t="s">
        <v>556</v>
      </c>
      <c r="AE1728" s="255">
        <v>700224</v>
      </c>
      <c r="AF1728" s="251" t="str">
        <f t="shared" si="86"/>
        <v>5.</v>
      </c>
      <c r="AG1728" s="251" t="str">
        <f t="shared" si="86"/>
        <v>2.</v>
      </c>
      <c r="AH1728" s="251" t="str">
        <f t="shared" si="86"/>
        <v>1.</v>
      </c>
      <c r="AI1728" s="251" t="str">
        <f t="shared" si="85"/>
        <v>1.</v>
      </c>
      <c r="AJ1728" s="251" t="str">
        <f t="shared" si="85"/>
        <v>1.</v>
      </c>
      <c r="AK1728" s="251" t="str">
        <f t="shared" si="85"/>
        <v>1.</v>
      </c>
      <c r="AL1728" s="251" t="str">
        <f t="shared" si="85"/>
        <v>4.</v>
      </c>
      <c r="AM1728" s="251" t="str">
        <f t="shared" si="83"/>
        <v>2.1.1.1.1.4.</v>
      </c>
    </row>
    <row r="1729" spans="1:39">
      <c r="A1729" s="251">
        <v>2022</v>
      </c>
      <c r="B1729" s="251" t="s">
        <v>533</v>
      </c>
      <c r="C1729" s="251" t="s">
        <v>534</v>
      </c>
      <c r="D1729" s="251" t="s">
        <v>535</v>
      </c>
      <c r="E1729" s="251" t="s">
        <v>536</v>
      </c>
      <c r="F1729" s="251" t="s">
        <v>492</v>
      </c>
      <c r="G1729" s="251" t="s">
        <v>797</v>
      </c>
      <c r="H1729" s="251" t="s">
        <v>538</v>
      </c>
      <c r="I1729" s="251" t="s">
        <v>798</v>
      </c>
      <c r="J1729" s="251" t="s">
        <v>540</v>
      </c>
      <c r="K1729" s="251" t="s">
        <v>824</v>
      </c>
      <c r="L1729" s="251" t="s">
        <v>542</v>
      </c>
      <c r="M1729" s="251" t="s">
        <v>808</v>
      </c>
      <c r="N1729" s="251" t="s">
        <v>825</v>
      </c>
      <c r="O1729" s="251" t="s">
        <v>629</v>
      </c>
      <c r="P1729" s="251" t="s">
        <v>827</v>
      </c>
      <c r="Q1729" s="251" t="s">
        <v>803</v>
      </c>
      <c r="R1729" s="251">
        <v>24</v>
      </c>
      <c r="S1729" s="251" t="s">
        <v>548</v>
      </c>
      <c r="T1729" s="251" t="s">
        <v>549</v>
      </c>
      <c r="U1729" s="251" t="s">
        <v>549</v>
      </c>
      <c r="V1729" s="251" t="s">
        <v>581</v>
      </c>
      <c r="W1729" s="251" t="s">
        <v>582</v>
      </c>
      <c r="X1729" s="251" t="s">
        <v>551</v>
      </c>
      <c r="Y1729" s="251" t="s">
        <v>552</v>
      </c>
      <c r="Z1729" s="251" t="s">
        <v>553</v>
      </c>
      <c r="AA1729" s="251" t="s">
        <v>554</v>
      </c>
      <c r="AB1729" s="251" t="s">
        <v>557</v>
      </c>
      <c r="AC1729" s="251" t="s">
        <v>558</v>
      </c>
      <c r="AD1729" s="251" t="s">
        <v>559</v>
      </c>
      <c r="AE1729" s="255">
        <v>115144</v>
      </c>
      <c r="AF1729" s="251" t="str">
        <f t="shared" si="86"/>
        <v>5.</v>
      </c>
      <c r="AG1729" s="251" t="str">
        <f t="shared" si="86"/>
        <v>2.</v>
      </c>
      <c r="AH1729" s="251" t="str">
        <f t="shared" si="86"/>
        <v>1.</v>
      </c>
      <c r="AI1729" s="251" t="str">
        <f t="shared" si="85"/>
        <v>1.</v>
      </c>
      <c r="AJ1729" s="251" t="str">
        <f t="shared" si="85"/>
        <v>9.</v>
      </c>
      <c r="AK1729" s="251" t="str">
        <f t="shared" si="85"/>
        <v>1.</v>
      </c>
      <c r="AL1729" s="251" t="str">
        <f t="shared" si="85"/>
        <v>1.</v>
      </c>
      <c r="AM1729" s="251" t="str">
        <f t="shared" si="83"/>
        <v>2.1.1.9.1.1.</v>
      </c>
    </row>
    <row r="1730" spans="1:39">
      <c r="A1730" s="251">
        <v>2022</v>
      </c>
      <c r="B1730" s="251" t="s">
        <v>533</v>
      </c>
      <c r="C1730" s="251" t="s">
        <v>534</v>
      </c>
      <c r="D1730" s="251" t="s">
        <v>535</v>
      </c>
      <c r="E1730" s="251" t="s">
        <v>536</v>
      </c>
      <c r="F1730" s="251" t="s">
        <v>492</v>
      </c>
      <c r="G1730" s="251" t="s">
        <v>797</v>
      </c>
      <c r="H1730" s="251" t="s">
        <v>538</v>
      </c>
      <c r="I1730" s="251" t="s">
        <v>798</v>
      </c>
      <c r="J1730" s="251" t="s">
        <v>540</v>
      </c>
      <c r="K1730" s="251" t="s">
        <v>824</v>
      </c>
      <c r="L1730" s="251" t="s">
        <v>542</v>
      </c>
      <c r="M1730" s="251" t="s">
        <v>808</v>
      </c>
      <c r="N1730" s="251" t="s">
        <v>825</v>
      </c>
      <c r="O1730" s="251" t="s">
        <v>629</v>
      </c>
      <c r="P1730" s="251" t="s">
        <v>827</v>
      </c>
      <c r="Q1730" s="251" t="s">
        <v>803</v>
      </c>
      <c r="R1730" s="251">
        <v>24</v>
      </c>
      <c r="S1730" s="251" t="s">
        <v>548</v>
      </c>
      <c r="T1730" s="251" t="s">
        <v>549</v>
      </c>
      <c r="U1730" s="251" t="s">
        <v>549</v>
      </c>
      <c r="V1730" s="251" t="s">
        <v>581</v>
      </c>
      <c r="W1730" s="251" t="s">
        <v>582</v>
      </c>
      <c r="X1730" s="251" t="s">
        <v>551</v>
      </c>
      <c r="Y1730" s="251" t="s">
        <v>552</v>
      </c>
      <c r="Z1730" s="251" t="s">
        <v>553</v>
      </c>
      <c r="AA1730" s="251" t="s">
        <v>554</v>
      </c>
      <c r="AB1730" s="251" t="s">
        <v>557</v>
      </c>
      <c r="AC1730" s="251" t="s">
        <v>558</v>
      </c>
      <c r="AD1730" s="251" t="s">
        <v>560</v>
      </c>
      <c r="AE1730" s="255">
        <v>7840</v>
      </c>
      <c r="AF1730" s="251" t="str">
        <f t="shared" si="86"/>
        <v>5.</v>
      </c>
      <c r="AG1730" s="251" t="str">
        <f t="shared" si="86"/>
        <v>2.</v>
      </c>
      <c r="AH1730" s="251" t="str">
        <f t="shared" si="86"/>
        <v>1.</v>
      </c>
      <c r="AI1730" s="251" t="str">
        <f t="shared" si="85"/>
        <v>1.</v>
      </c>
      <c r="AJ1730" s="251" t="str">
        <f t="shared" si="85"/>
        <v>9.</v>
      </c>
      <c r="AK1730" s="251" t="str">
        <f t="shared" si="85"/>
        <v>1.</v>
      </c>
      <c r="AL1730" s="251" t="str">
        <f t="shared" si="85"/>
        <v>3.</v>
      </c>
      <c r="AM1730" s="251" t="str">
        <f t="shared" si="83"/>
        <v>2.1.1.9.1.3.</v>
      </c>
    </row>
    <row r="1731" spans="1:39">
      <c r="A1731" s="251">
        <v>2022</v>
      </c>
      <c r="B1731" s="251" t="s">
        <v>533</v>
      </c>
      <c r="C1731" s="251" t="s">
        <v>534</v>
      </c>
      <c r="D1731" s="251" t="s">
        <v>535</v>
      </c>
      <c r="E1731" s="251" t="s">
        <v>536</v>
      </c>
      <c r="F1731" s="251" t="s">
        <v>492</v>
      </c>
      <c r="G1731" s="251" t="s">
        <v>797</v>
      </c>
      <c r="H1731" s="251" t="s">
        <v>538</v>
      </c>
      <c r="I1731" s="251" t="s">
        <v>798</v>
      </c>
      <c r="J1731" s="251" t="s">
        <v>540</v>
      </c>
      <c r="K1731" s="251" t="s">
        <v>824</v>
      </c>
      <c r="L1731" s="251" t="s">
        <v>542</v>
      </c>
      <c r="M1731" s="251" t="s">
        <v>808</v>
      </c>
      <c r="N1731" s="251" t="s">
        <v>825</v>
      </c>
      <c r="O1731" s="251" t="s">
        <v>629</v>
      </c>
      <c r="P1731" s="251" t="s">
        <v>827</v>
      </c>
      <c r="Q1731" s="251" t="s">
        <v>803</v>
      </c>
      <c r="R1731" s="251">
        <v>24</v>
      </c>
      <c r="S1731" s="251" t="s">
        <v>548</v>
      </c>
      <c r="T1731" s="251" t="s">
        <v>549</v>
      </c>
      <c r="U1731" s="251" t="s">
        <v>549</v>
      </c>
      <c r="V1731" s="251" t="s">
        <v>581</v>
      </c>
      <c r="W1731" s="251" t="s">
        <v>582</v>
      </c>
      <c r="X1731" s="251" t="s">
        <v>551</v>
      </c>
      <c r="Y1731" s="251" t="s">
        <v>552</v>
      </c>
      <c r="Z1731" s="251" t="s">
        <v>553</v>
      </c>
      <c r="AA1731" s="251" t="s">
        <v>554</v>
      </c>
      <c r="AB1731" s="251" t="s">
        <v>557</v>
      </c>
      <c r="AC1731" s="251" t="s">
        <v>583</v>
      </c>
      <c r="AD1731" s="251" t="s">
        <v>584</v>
      </c>
      <c r="AE1731" s="255">
        <v>67167</v>
      </c>
      <c r="AF1731" s="251" t="str">
        <f t="shared" si="86"/>
        <v>5.</v>
      </c>
      <c r="AG1731" s="251" t="str">
        <f t="shared" si="86"/>
        <v>2.</v>
      </c>
      <c r="AH1731" s="251" t="str">
        <f t="shared" si="86"/>
        <v>1.</v>
      </c>
      <c r="AI1731" s="251" t="str">
        <f t="shared" si="85"/>
        <v>1.</v>
      </c>
      <c r="AJ1731" s="251" t="str">
        <f t="shared" si="85"/>
        <v>9.</v>
      </c>
      <c r="AK1731" s="251" t="str">
        <f t="shared" si="85"/>
        <v>2.</v>
      </c>
      <c r="AL1731" s="251" t="str">
        <f t="shared" si="85"/>
        <v>1.</v>
      </c>
      <c r="AM1731" s="251" t="str">
        <f t="shared" ref="AM1731:AM1794" si="87">CONCATENATE(AG1731,AH1731,AI1731,AJ1731,AK1731,AL1731)</f>
        <v>2.1.1.9.2.1.</v>
      </c>
    </row>
    <row r="1732" spans="1:39">
      <c r="A1732" s="251">
        <v>2022</v>
      </c>
      <c r="B1732" s="251" t="s">
        <v>533</v>
      </c>
      <c r="C1732" s="251" t="s">
        <v>534</v>
      </c>
      <c r="D1732" s="251" t="s">
        <v>535</v>
      </c>
      <c r="E1732" s="251" t="s">
        <v>536</v>
      </c>
      <c r="F1732" s="251" t="s">
        <v>492</v>
      </c>
      <c r="G1732" s="251" t="s">
        <v>797</v>
      </c>
      <c r="H1732" s="251" t="s">
        <v>538</v>
      </c>
      <c r="I1732" s="251" t="s">
        <v>798</v>
      </c>
      <c r="J1732" s="251" t="s">
        <v>540</v>
      </c>
      <c r="K1732" s="251" t="s">
        <v>824</v>
      </c>
      <c r="L1732" s="251" t="s">
        <v>542</v>
      </c>
      <c r="M1732" s="251" t="s">
        <v>808</v>
      </c>
      <c r="N1732" s="251" t="s">
        <v>825</v>
      </c>
      <c r="O1732" s="251" t="s">
        <v>629</v>
      </c>
      <c r="P1732" s="251" t="s">
        <v>827</v>
      </c>
      <c r="Q1732" s="251" t="s">
        <v>803</v>
      </c>
      <c r="R1732" s="251">
        <v>24</v>
      </c>
      <c r="S1732" s="251" t="s">
        <v>548</v>
      </c>
      <c r="T1732" s="251" t="s">
        <v>549</v>
      </c>
      <c r="U1732" s="251" t="s">
        <v>549</v>
      </c>
      <c r="V1732" s="251" t="s">
        <v>581</v>
      </c>
      <c r="W1732" s="251" t="s">
        <v>582</v>
      </c>
      <c r="X1732" s="251" t="s">
        <v>551</v>
      </c>
      <c r="Y1732" s="251" t="s">
        <v>552</v>
      </c>
      <c r="Z1732" s="251" t="s">
        <v>553</v>
      </c>
      <c r="AA1732" s="251" t="s">
        <v>554</v>
      </c>
      <c r="AB1732" s="251" t="s">
        <v>557</v>
      </c>
      <c r="AC1732" s="251" t="s">
        <v>585</v>
      </c>
      <c r="AD1732" s="251" t="s">
        <v>586</v>
      </c>
      <c r="AE1732" s="255">
        <v>10363</v>
      </c>
      <c r="AF1732" s="251" t="str">
        <f t="shared" si="86"/>
        <v>5.</v>
      </c>
      <c r="AG1732" s="251" t="str">
        <f t="shared" si="86"/>
        <v>2.</v>
      </c>
      <c r="AH1732" s="251" t="str">
        <f t="shared" si="86"/>
        <v>1.</v>
      </c>
      <c r="AI1732" s="251" t="str">
        <f t="shared" si="85"/>
        <v>1.</v>
      </c>
      <c r="AJ1732" s="251" t="str">
        <f t="shared" si="85"/>
        <v>9.</v>
      </c>
      <c r="AK1732" s="251" t="str">
        <f t="shared" si="85"/>
        <v>3.</v>
      </c>
      <c r="AL1732" s="251" t="str">
        <f t="shared" si="85"/>
        <v>99</v>
      </c>
      <c r="AM1732" s="251" t="str">
        <f t="shared" si="87"/>
        <v>2.1.1.9.3.99</v>
      </c>
    </row>
    <row r="1733" spans="1:39">
      <c r="A1733" s="251">
        <v>2022</v>
      </c>
      <c r="B1733" s="251" t="s">
        <v>533</v>
      </c>
      <c r="C1733" s="251" t="s">
        <v>534</v>
      </c>
      <c r="D1733" s="251" t="s">
        <v>535</v>
      </c>
      <c r="E1733" s="251" t="s">
        <v>536</v>
      </c>
      <c r="F1733" s="251" t="s">
        <v>492</v>
      </c>
      <c r="G1733" s="251" t="s">
        <v>797</v>
      </c>
      <c r="H1733" s="251" t="s">
        <v>538</v>
      </c>
      <c r="I1733" s="251" t="s">
        <v>798</v>
      </c>
      <c r="J1733" s="251" t="s">
        <v>540</v>
      </c>
      <c r="K1733" s="251" t="s">
        <v>824</v>
      </c>
      <c r="L1733" s="251" t="s">
        <v>542</v>
      </c>
      <c r="M1733" s="251" t="s">
        <v>808</v>
      </c>
      <c r="N1733" s="251" t="s">
        <v>825</v>
      </c>
      <c r="O1733" s="251" t="s">
        <v>629</v>
      </c>
      <c r="P1733" s="251" t="s">
        <v>827</v>
      </c>
      <c r="Q1733" s="251" t="s">
        <v>803</v>
      </c>
      <c r="R1733" s="251">
        <v>24</v>
      </c>
      <c r="S1733" s="251" t="s">
        <v>548</v>
      </c>
      <c r="T1733" s="251" t="s">
        <v>549</v>
      </c>
      <c r="U1733" s="251" t="s">
        <v>549</v>
      </c>
      <c r="V1733" s="251" t="s">
        <v>581</v>
      </c>
      <c r="W1733" s="251" t="s">
        <v>582</v>
      </c>
      <c r="X1733" s="251" t="s">
        <v>551</v>
      </c>
      <c r="Y1733" s="251" t="s">
        <v>552</v>
      </c>
      <c r="Z1733" s="251" t="s">
        <v>553</v>
      </c>
      <c r="AA1733" s="251" t="s">
        <v>561</v>
      </c>
      <c r="AB1733" s="251" t="s">
        <v>562</v>
      </c>
      <c r="AC1733" s="251" t="s">
        <v>562</v>
      </c>
      <c r="AD1733" s="251" t="s">
        <v>563</v>
      </c>
      <c r="AE1733" s="255">
        <v>62178</v>
      </c>
      <c r="AF1733" s="251" t="str">
        <f t="shared" si="86"/>
        <v>5.</v>
      </c>
      <c r="AG1733" s="251" t="str">
        <f t="shared" si="86"/>
        <v>2.</v>
      </c>
      <c r="AH1733" s="251" t="str">
        <f t="shared" si="86"/>
        <v>1.</v>
      </c>
      <c r="AI1733" s="251" t="str">
        <f t="shared" si="85"/>
        <v>3.</v>
      </c>
      <c r="AJ1733" s="251" t="str">
        <f t="shared" si="85"/>
        <v>1.</v>
      </c>
      <c r="AK1733" s="251" t="str">
        <f t="shared" si="85"/>
        <v>1.</v>
      </c>
      <c r="AL1733" s="251" t="str">
        <f t="shared" si="85"/>
        <v>5.</v>
      </c>
      <c r="AM1733" s="251" t="str">
        <f t="shared" si="87"/>
        <v>2.1.3.1.1.5.</v>
      </c>
    </row>
    <row r="1734" spans="1:39">
      <c r="A1734" s="251">
        <v>2022</v>
      </c>
      <c r="B1734" s="251" t="s">
        <v>533</v>
      </c>
      <c r="C1734" s="251" t="s">
        <v>534</v>
      </c>
      <c r="D1734" s="251" t="s">
        <v>535</v>
      </c>
      <c r="E1734" s="251" t="s">
        <v>536</v>
      </c>
      <c r="F1734" s="251" t="s">
        <v>492</v>
      </c>
      <c r="G1734" s="251" t="s">
        <v>797</v>
      </c>
      <c r="H1734" s="251" t="s">
        <v>538</v>
      </c>
      <c r="I1734" s="251" t="s">
        <v>798</v>
      </c>
      <c r="J1734" s="251" t="s">
        <v>540</v>
      </c>
      <c r="K1734" s="251" t="s">
        <v>824</v>
      </c>
      <c r="L1734" s="251" t="s">
        <v>542</v>
      </c>
      <c r="M1734" s="251" t="s">
        <v>808</v>
      </c>
      <c r="N1734" s="251" t="s">
        <v>825</v>
      </c>
      <c r="O1734" s="251" t="s">
        <v>629</v>
      </c>
      <c r="P1734" s="251" t="s">
        <v>827</v>
      </c>
      <c r="Q1734" s="251" t="s">
        <v>803</v>
      </c>
      <c r="R1734" s="251">
        <v>24</v>
      </c>
      <c r="S1734" s="251" t="s">
        <v>548</v>
      </c>
      <c r="T1734" s="251" t="s">
        <v>549</v>
      </c>
      <c r="U1734" s="251" t="s">
        <v>549</v>
      </c>
      <c r="V1734" s="251" t="s">
        <v>581</v>
      </c>
      <c r="W1734" s="251" t="s">
        <v>582</v>
      </c>
      <c r="X1734" s="251" t="s">
        <v>551</v>
      </c>
      <c r="Y1734" s="251" t="s">
        <v>552</v>
      </c>
      <c r="Z1734" s="251" t="s">
        <v>564</v>
      </c>
      <c r="AA1734" s="251" t="s">
        <v>565</v>
      </c>
      <c r="AB1734" s="251" t="s">
        <v>594</v>
      </c>
      <c r="AC1734" s="251" t="s">
        <v>595</v>
      </c>
      <c r="AD1734" s="251" t="s">
        <v>642</v>
      </c>
      <c r="AE1734" s="255">
        <v>50000</v>
      </c>
      <c r="AF1734" s="251" t="str">
        <f t="shared" si="86"/>
        <v>5.</v>
      </c>
      <c r="AG1734" s="251" t="str">
        <f t="shared" si="86"/>
        <v>2.</v>
      </c>
      <c r="AH1734" s="251" t="str">
        <f t="shared" si="86"/>
        <v>3.</v>
      </c>
      <c r="AI1734" s="251" t="str">
        <f t="shared" si="85"/>
        <v>2.</v>
      </c>
      <c r="AJ1734" s="251" t="str">
        <f t="shared" si="85"/>
        <v>1.</v>
      </c>
      <c r="AK1734" s="251" t="str">
        <f t="shared" si="85"/>
        <v>2.</v>
      </c>
      <c r="AL1734" s="251" t="str">
        <f t="shared" si="85"/>
        <v>1.</v>
      </c>
      <c r="AM1734" s="251" t="str">
        <f t="shared" si="87"/>
        <v>2.3.2.1.2.1.</v>
      </c>
    </row>
    <row r="1735" spans="1:39">
      <c r="A1735" s="251">
        <v>2022</v>
      </c>
      <c r="B1735" s="251" t="s">
        <v>533</v>
      </c>
      <c r="C1735" s="251" t="s">
        <v>534</v>
      </c>
      <c r="D1735" s="251" t="s">
        <v>535</v>
      </c>
      <c r="E1735" s="251" t="s">
        <v>536</v>
      </c>
      <c r="F1735" s="251" t="s">
        <v>492</v>
      </c>
      <c r="G1735" s="251" t="s">
        <v>797</v>
      </c>
      <c r="H1735" s="251" t="s">
        <v>538</v>
      </c>
      <c r="I1735" s="251" t="s">
        <v>798</v>
      </c>
      <c r="J1735" s="251" t="s">
        <v>540</v>
      </c>
      <c r="K1735" s="251" t="s">
        <v>824</v>
      </c>
      <c r="L1735" s="251" t="s">
        <v>542</v>
      </c>
      <c r="M1735" s="251" t="s">
        <v>808</v>
      </c>
      <c r="N1735" s="251" t="s">
        <v>825</v>
      </c>
      <c r="O1735" s="251" t="s">
        <v>629</v>
      </c>
      <c r="P1735" s="251" t="s">
        <v>827</v>
      </c>
      <c r="Q1735" s="251" t="s">
        <v>803</v>
      </c>
      <c r="R1735" s="251">
        <v>24</v>
      </c>
      <c r="S1735" s="251" t="s">
        <v>548</v>
      </c>
      <c r="T1735" s="251" t="s">
        <v>549</v>
      </c>
      <c r="U1735" s="251" t="s">
        <v>549</v>
      </c>
      <c r="V1735" s="251" t="s">
        <v>581</v>
      </c>
      <c r="W1735" s="251" t="s">
        <v>582</v>
      </c>
      <c r="X1735" s="251" t="s">
        <v>551</v>
      </c>
      <c r="Y1735" s="251" t="s">
        <v>552</v>
      </c>
      <c r="Z1735" s="251" t="s">
        <v>564</v>
      </c>
      <c r="AA1735" s="251" t="s">
        <v>565</v>
      </c>
      <c r="AB1735" s="251" t="s">
        <v>594</v>
      </c>
      <c r="AC1735" s="251" t="s">
        <v>595</v>
      </c>
      <c r="AD1735" s="251" t="s">
        <v>643</v>
      </c>
      <c r="AE1735" s="255">
        <v>50000</v>
      </c>
      <c r="AF1735" s="251" t="str">
        <f t="shared" si="86"/>
        <v>5.</v>
      </c>
      <c r="AG1735" s="251" t="str">
        <f t="shared" si="86"/>
        <v>2.</v>
      </c>
      <c r="AH1735" s="251" t="str">
        <f t="shared" si="86"/>
        <v>3.</v>
      </c>
      <c r="AI1735" s="251" t="str">
        <f t="shared" si="85"/>
        <v>2.</v>
      </c>
      <c r="AJ1735" s="251" t="str">
        <f t="shared" si="85"/>
        <v>1.</v>
      </c>
      <c r="AK1735" s="251" t="str">
        <f t="shared" si="85"/>
        <v>2.</v>
      </c>
      <c r="AL1735" s="251" t="str">
        <f t="shared" si="85"/>
        <v>2.</v>
      </c>
      <c r="AM1735" s="251" t="str">
        <f t="shared" si="87"/>
        <v>2.3.2.1.2.2.</v>
      </c>
    </row>
    <row r="1736" spans="1:39">
      <c r="A1736" s="251">
        <v>2022</v>
      </c>
      <c r="B1736" s="251" t="s">
        <v>533</v>
      </c>
      <c r="C1736" s="251" t="s">
        <v>534</v>
      </c>
      <c r="D1736" s="251" t="s">
        <v>535</v>
      </c>
      <c r="E1736" s="251" t="s">
        <v>536</v>
      </c>
      <c r="F1736" s="251" t="s">
        <v>492</v>
      </c>
      <c r="G1736" s="251" t="s">
        <v>797</v>
      </c>
      <c r="H1736" s="251" t="s">
        <v>538</v>
      </c>
      <c r="I1736" s="251" t="s">
        <v>798</v>
      </c>
      <c r="J1736" s="251" t="s">
        <v>540</v>
      </c>
      <c r="K1736" s="251" t="s">
        <v>824</v>
      </c>
      <c r="L1736" s="251" t="s">
        <v>542</v>
      </c>
      <c r="M1736" s="251" t="s">
        <v>808</v>
      </c>
      <c r="N1736" s="251" t="s">
        <v>825</v>
      </c>
      <c r="O1736" s="251" t="s">
        <v>629</v>
      </c>
      <c r="P1736" s="251" t="s">
        <v>827</v>
      </c>
      <c r="Q1736" s="251" t="s">
        <v>803</v>
      </c>
      <c r="R1736" s="251">
        <v>24</v>
      </c>
      <c r="S1736" s="251" t="s">
        <v>548</v>
      </c>
      <c r="T1736" s="251" t="s">
        <v>549</v>
      </c>
      <c r="U1736" s="251" t="s">
        <v>549</v>
      </c>
      <c r="V1736" s="251" t="s">
        <v>581</v>
      </c>
      <c r="W1736" s="251" t="s">
        <v>582</v>
      </c>
      <c r="X1736" s="251" t="s">
        <v>551</v>
      </c>
      <c r="Y1736" s="251" t="s">
        <v>552</v>
      </c>
      <c r="Z1736" s="251" t="s">
        <v>564</v>
      </c>
      <c r="AA1736" s="251" t="s">
        <v>565</v>
      </c>
      <c r="AB1736" s="251" t="s">
        <v>594</v>
      </c>
      <c r="AC1736" s="251" t="s">
        <v>595</v>
      </c>
      <c r="AD1736" s="251" t="s">
        <v>596</v>
      </c>
      <c r="AE1736" s="255">
        <v>4248</v>
      </c>
      <c r="AF1736" s="251" t="str">
        <f t="shared" si="86"/>
        <v>5.</v>
      </c>
      <c r="AG1736" s="251" t="str">
        <f t="shared" si="86"/>
        <v>2.</v>
      </c>
      <c r="AH1736" s="251" t="str">
        <f t="shared" si="86"/>
        <v>3.</v>
      </c>
      <c r="AI1736" s="251" t="str">
        <f t="shared" si="85"/>
        <v>2.</v>
      </c>
      <c r="AJ1736" s="251" t="str">
        <f t="shared" si="85"/>
        <v>1.</v>
      </c>
      <c r="AK1736" s="251" t="str">
        <f t="shared" si="85"/>
        <v>2.</v>
      </c>
      <c r="AL1736" s="251" t="str">
        <f t="shared" si="85"/>
        <v>99</v>
      </c>
      <c r="AM1736" s="251" t="str">
        <f t="shared" si="87"/>
        <v>2.3.2.1.2.99</v>
      </c>
    </row>
    <row r="1737" spans="1:39">
      <c r="A1737" s="251">
        <v>2022</v>
      </c>
      <c r="B1737" s="251" t="s">
        <v>533</v>
      </c>
      <c r="C1737" s="251" t="s">
        <v>534</v>
      </c>
      <c r="D1737" s="251" t="s">
        <v>535</v>
      </c>
      <c r="E1737" s="251" t="s">
        <v>536</v>
      </c>
      <c r="F1737" s="251" t="s">
        <v>492</v>
      </c>
      <c r="G1737" s="251" t="s">
        <v>797</v>
      </c>
      <c r="H1737" s="251" t="s">
        <v>538</v>
      </c>
      <c r="I1737" s="251" t="s">
        <v>798</v>
      </c>
      <c r="J1737" s="251" t="s">
        <v>540</v>
      </c>
      <c r="K1737" s="251" t="s">
        <v>824</v>
      </c>
      <c r="L1737" s="251" t="s">
        <v>542</v>
      </c>
      <c r="M1737" s="251" t="s">
        <v>808</v>
      </c>
      <c r="N1737" s="251" t="s">
        <v>825</v>
      </c>
      <c r="O1737" s="251" t="s">
        <v>629</v>
      </c>
      <c r="P1737" s="251" t="s">
        <v>827</v>
      </c>
      <c r="Q1737" s="251" t="s">
        <v>803</v>
      </c>
      <c r="R1737" s="251">
        <v>24</v>
      </c>
      <c r="S1737" s="251" t="s">
        <v>548</v>
      </c>
      <c r="T1737" s="251" t="s">
        <v>549</v>
      </c>
      <c r="U1737" s="251" t="s">
        <v>549</v>
      </c>
      <c r="V1737" s="251" t="s">
        <v>581</v>
      </c>
      <c r="W1737" s="251" t="s">
        <v>582</v>
      </c>
      <c r="X1737" s="251" t="s">
        <v>551</v>
      </c>
      <c r="Y1737" s="251" t="s">
        <v>552</v>
      </c>
      <c r="Z1737" s="251" t="s">
        <v>564</v>
      </c>
      <c r="AA1737" s="251" t="s">
        <v>565</v>
      </c>
      <c r="AB1737" s="251" t="s">
        <v>566</v>
      </c>
      <c r="AC1737" s="251" t="s">
        <v>597</v>
      </c>
      <c r="AD1737" s="251" t="s">
        <v>598</v>
      </c>
      <c r="AE1737" s="255">
        <v>38932</v>
      </c>
      <c r="AF1737" s="251" t="str">
        <f t="shared" si="86"/>
        <v>5.</v>
      </c>
      <c r="AG1737" s="251" t="str">
        <f t="shared" si="86"/>
        <v>2.</v>
      </c>
      <c r="AH1737" s="251" t="str">
        <f t="shared" si="86"/>
        <v>3.</v>
      </c>
      <c r="AI1737" s="251" t="str">
        <f t="shared" si="85"/>
        <v>2.</v>
      </c>
      <c r="AJ1737" s="251" t="str">
        <f t="shared" si="85"/>
        <v>2.</v>
      </c>
      <c r="AK1737" s="251" t="str">
        <f t="shared" si="85"/>
        <v>1.</v>
      </c>
      <c r="AL1737" s="251" t="str">
        <f t="shared" si="85"/>
        <v>1.</v>
      </c>
      <c r="AM1737" s="251" t="str">
        <f t="shared" si="87"/>
        <v>2.3.2.2.1.1.</v>
      </c>
    </row>
    <row r="1738" spans="1:39">
      <c r="A1738" s="251">
        <v>2022</v>
      </c>
      <c r="B1738" s="251" t="s">
        <v>533</v>
      </c>
      <c r="C1738" s="251" t="s">
        <v>534</v>
      </c>
      <c r="D1738" s="251" t="s">
        <v>535</v>
      </c>
      <c r="E1738" s="251" t="s">
        <v>536</v>
      </c>
      <c r="F1738" s="251" t="s">
        <v>492</v>
      </c>
      <c r="G1738" s="251" t="s">
        <v>797</v>
      </c>
      <c r="H1738" s="251" t="s">
        <v>538</v>
      </c>
      <c r="I1738" s="251" t="s">
        <v>798</v>
      </c>
      <c r="J1738" s="251" t="s">
        <v>540</v>
      </c>
      <c r="K1738" s="251" t="s">
        <v>824</v>
      </c>
      <c r="L1738" s="251" t="s">
        <v>542</v>
      </c>
      <c r="M1738" s="251" t="s">
        <v>808</v>
      </c>
      <c r="N1738" s="251" t="s">
        <v>825</v>
      </c>
      <c r="O1738" s="251" t="s">
        <v>629</v>
      </c>
      <c r="P1738" s="251" t="s">
        <v>827</v>
      </c>
      <c r="Q1738" s="251" t="s">
        <v>803</v>
      </c>
      <c r="R1738" s="251">
        <v>24</v>
      </c>
      <c r="S1738" s="251" t="s">
        <v>548</v>
      </c>
      <c r="T1738" s="251" t="s">
        <v>549</v>
      </c>
      <c r="U1738" s="251" t="s">
        <v>549</v>
      </c>
      <c r="V1738" s="251" t="s">
        <v>581</v>
      </c>
      <c r="W1738" s="251" t="s">
        <v>582</v>
      </c>
      <c r="X1738" s="251" t="s">
        <v>551</v>
      </c>
      <c r="Y1738" s="251" t="s">
        <v>552</v>
      </c>
      <c r="Z1738" s="251" t="s">
        <v>564</v>
      </c>
      <c r="AA1738" s="251" t="s">
        <v>565</v>
      </c>
      <c r="AB1738" s="251" t="s">
        <v>566</v>
      </c>
      <c r="AC1738" s="251" t="s">
        <v>597</v>
      </c>
      <c r="AD1738" s="251" t="s">
        <v>599</v>
      </c>
      <c r="AE1738" s="255">
        <v>7935</v>
      </c>
      <c r="AF1738" s="251" t="str">
        <f t="shared" si="86"/>
        <v>5.</v>
      </c>
      <c r="AG1738" s="251" t="str">
        <f t="shared" si="86"/>
        <v>2.</v>
      </c>
      <c r="AH1738" s="251" t="str">
        <f t="shared" si="86"/>
        <v>3.</v>
      </c>
      <c r="AI1738" s="251" t="str">
        <f t="shared" si="85"/>
        <v>2.</v>
      </c>
      <c r="AJ1738" s="251" t="str">
        <f t="shared" si="85"/>
        <v>2.</v>
      </c>
      <c r="AK1738" s="251" t="str">
        <f t="shared" si="85"/>
        <v>1.</v>
      </c>
      <c r="AL1738" s="251" t="str">
        <f t="shared" si="85"/>
        <v>2.</v>
      </c>
      <c r="AM1738" s="251" t="str">
        <f t="shared" si="87"/>
        <v>2.3.2.2.1.2.</v>
      </c>
    </row>
    <row r="1739" spans="1:39">
      <c r="A1739" s="251">
        <v>2022</v>
      </c>
      <c r="B1739" s="251" t="s">
        <v>533</v>
      </c>
      <c r="C1739" s="251" t="s">
        <v>534</v>
      </c>
      <c r="D1739" s="251" t="s">
        <v>535</v>
      </c>
      <c r="E1739" s="251" t="s">
        <v>536</v>
      </c>
      <c r="F1739" s="251" t="s">
        <v>492</v>
      </c>
      <c r="G1739" s="251" t="s">
        <v>797</v>
      </c>
      <c r="H1739" s="251" t="s">
        <v>538</v>
      </c>
      <c r="I1739" s="251" t="s">
        <v>798</v>
      </c>
      <c r="J1739" s="251" t="s">
        <v>540</v>
      </c>
      <c r="K1739" s="251" t="s">
        <v>824</v>
      </c>
      <c r="L1739" s="251" t="s">
        <v>542</v>
      </c>
      <c r="M1739" s="251" t="s">
        <v>808</v>
      </c>
      <c r="N1739" s="251" t="s">
        <v>825</v>
      </c>
      <c r="O1739" s="251" t="s">
        <v>629</v>
      </c>
      <c r="P1739" s="251" t="s">
        <v>827</v>
      </c>
      <c r="Q1739" s="251" t="s">
        <v>803</v>
      </c>
      <c r="R1739" s="251">
        <v>24</v>
      </c>
      <c r="S1739" s="251" t="s">
        <v>548</v>
      </c>
      <c r="T1739" s="251" t="s">
        <v>549</v>
      </c>
      <c r="U1739" s="251" t="s">
        <v>549</v>
      </c>
      <c r="V1739" s="251" t="s">
        <v>581</v>
      </c>
      <c r="W1739" s="251" t="s">
        <v>582</v>
      </c>
      <c r="X1739" s="251" t="s">
        <v>551</v>
      </c>
      <c r="Y1739" s="251" t="s">
        <v>552</v>
      </c>
      <c r="Z1739" s="251" t="s">
        <v>564</v>
      </c>
      <c r="AA1739" s="251" t="s">
        <v>565</v>
      </c>
      <c r="AB1739" s="251" t="s">
        <v>566</v>
      </c>
      <c r="AC1739" s="251" t="s">
        <v>600</v>
      </c>
      <c r="AD1739" s="251" t="s">
        <v>601</v>
      </c>
      <c r="AE1739" s="255">
        <v>4888</v>
      </c>
      <c r="AF1739" s="251" t="str">
        <f t="shared" si="86"/>
        <v>5.</v>
      </c>
      <c r="AG1739" s="251" t="str">
        <f t="shared" si="86"/>
        <v>2.</v>
      </c>
      <c r="AH1739" s="251" t="str">
        <f t="shared" si="86"/>
        <v>3.</v>
      </c>
      <c r="AI1739" s="251" t="str">
        <f t="shared" si="85"/>
        <v>2.</v>
      </c>
      <c r="AJ1739" s="251" t="str">
        <f t="shared" si="85"/>
        <v>2.</v>
      </c>
      <c r="AK1739" s="251" t="str">
        <f t="shared" si="85"/>
        <v>2.</v>
      </c>
      <c r="AL1739" s="251" t="str">
        <f t="shared" si="85"/>
        <v>1.</v>
      </c>
      <c r="AM1739" s="251" t="str">
        <f t="shared" si="87"/>
        <v>2.3.2.2.2.1.</v>
      </c>
    </row>
    <row r="1740" spans="1:39">
      <c r="A1740" s="251">
        <v>2022</v>
      </c>
      <c r="B1740" s="251" t="s">
        <v>533</v>
      </c>
      <c r="C1740" s="251" t="s">
        <v>534</v>
      </c>
      <c r="D1740" s="251" t="s">
        <v>535</v>
      </c>
      <c r="E1740" s="251" t="s">
        <v>536</v>
      </c>
      <c r="F1740" s="251" t="s">
        <v>492</v>
      </c>
      <c r="G1740" s="251" t="s">
        <v>797</v>
      </c>
      <c r="H1740" s="251" t="s">
        <v>538</v>
      </c>
      <c r="I1740" s="251" t="s">
        <v>798</v>
      </c>
      <c r="J1740" s="251" t="s">
        <v>540</v>
      </c>
      <c r="K1740" s="251" t="s">
        <v>824</v>
      </c>
      <c r="L1740" s="251" t="s">
        <v>542</v>
      </c>
      <c r="M1740" s="251" t="s">
        <v>808</v>
      </c>
      <c r="N1740" s="251" t="s">
        <v>825</v>
      </c>
      <c r="O1740" s="251" t="s">
        <v>629</v>
      </c>
      <c r="P1740" s="251" t="s">
        <v>827</v>
      </c>
      <c r="Q1740" s="251" t="s">
        <v>803</v>
      </c>
      <c r="R1740" s="251">
        <v>24</v>
      </c>
      <c r="S1740" s="251" t="s">
        <v>548</v>
      </c>
      <c r="T1740" s="251" t="s">
        <v>549</v>
      </c>
      <c r="U1740" s="251" t="s">
        <v>549</v>
      </c>
      <c r="V1740" s="251" t="s">
        <v>581</v>
      </c>
      <c r="W1740" s="251" t="s">
        <v>582</v>
      </c>
      <c r="X1740" s="251" t="s">
        <v>551</v>
      </c>
      <c r="Y1740" s="251" t="s">
        <v>552</v>
      </c>
      <c r="Z1740" s="251" t="s">
        <v>564</v>
      </c>
      <c r="AA1740" s="251" t="s">
        <v>565</v>
      </c>
      <c r="AB1740" s="251" t="s">
        <v>566</v>
      </c>
      <c r="AC1740" s="251" t="s">
        <v>600</v>
      </c>
      <c r="AD1740" s="251" t="s">
        <v>602</v>
      </c>
      <c r="AE1740" s="255">
        <v>1293</v>
      </c>
      <c r="AF1740" s="251" t="str">
        <f t="shared" si="86"/>
        <v>5.</v>
      </c>
      <c r="AG1740" s="251" t="str">
        <f t="shared" si="86"/>
        <v>2.</v>
      </c>
      <c r="AH1740" s="251" t="str">
        <f t="shared" si="86"/>
        <v>3.</v>
      </c>
      <c r="AI1740" s="251" t="str">
        <f t="shared" si="85"/>
        <v>2.</v>
      </c>
      <c r="AJ1740" s="251" t="str">
        <f t="shared" si="85"/>
        <v>2.</v>
      </c>
      <c r="AK1740" s="251" t="str">
        <f t="shared" si="85"/>
        <v>2.</v>
      </c>
      <c r="AL1740" s="251" t="str">
        <f t="shared" si="85"/>
        <v>2.</v>
      </c>
      <c r="AM1740" s="251" t="str">
        <f t="shared" si="87"/>
        <v>2.3.2.2.2.2.</v>
      </c>
    </row>
    <row r="1741" spans="1:39">
      <c r="A1741" s="251">
        <v>2022</v>
      </c>
      <c r="B1741" s="251" t="s">
        <v>533</v>
      </c>
      <c r="C1741" s="251" t="s">
        <v>534</v>
      </c>
      <c r="D1741" s="251" t="s">
        <v>535</v>
      </c>
      <c r="E1741" s="251" t="s">
        <v>536</v>
      </c>
      <c r="F1741" s="251" t="s">
        <v>492</v>
      </c>
      <c r="G1741" s="251" t="s">
        <v>797</v>
      </c>
      <c r="H1741" s="251" t="s">
        <v>538</v>
      </c>
      <c r="I1741" s="251" t="s">
        <v>798</v>
      </c>
      <c r="J1741" s="251" t="s">
        <v>540</v>
      </c>
      <c r="K1741" s="251" t="s">
        <v>824</v>
      </c>
      <c r="L1741" s="251" t="s">
        <v>542</v>
      </c>
      <c r="M1741" s="251" t="s">
        <v>808</v>
      </c>
      <c r="N1741" s="251" t="s">
        <v>825</v>
      </c>
      <c r="O1741" s="251" t="s">
        <v>629</v>
      </c>
      <c r="P1741" s="251" t="s">
        <v>827</v>
      </c>
      <c r="Q1741" s="251" t="s">
        <v>803</v>
      </c>
      <c r="R1741" s="251">
        <v>24</v>
      </c>
      <c r="S1741" s="251" t="s">
        <v>548</v>
      </c>
      <c r="T1741" s="251" t="s">
        <v>549</v>
      </c>
      <c r="U1741" s="251" t="s">
        <v>549</v>
      </c>
      <c r="V1741" s="251" t="s">
        <v>581</v>
      </c>
      <c r="W1741" s="251" t="s">
        <v>582</v>
      </c>
      <c r="X1741" s="251" t="s">
        <v>551</v>
      </c>
      <c r="Y1741" s="251" t="s">
        <v>552</v>
      </c>
      <c r="Z1741" s="251" t="s">
        <v>564</v>
      </c>
      <c r="AA1741" s="251" t="s">
        <v>565</v>
      </c>
      <c r="AB1741" s="251" t="s">
        <v>566</v>
      </c>
      <c r="AC1741" s="251" t="s">
        <v>567</v>
      </c>
      <c r="AD1741" s="251" t="s">
        <v>568</v>
      </c>
      <c r="AE1741" s="255">
        <v>15000</v>
      </c>
      <c r="AF1741" s="251" t="str">
        <f t="shared" si="86"/>
        <v>5.</v>
      </c>
      <c r="AG1741" s="251" t="str">
        <f t="shared" si="86"/>
        <v>2.</v>
      </c>
      <c r="AH1741" s="251" t="str">
        <f t="shared" si="86"/>
        <v>3.</v>
      </c>
      <c r="AI1741" s="251" t="str">
        <f t="shared" si="85"/>
        <v>2.</v>
      </c>
      <c r="AJ1741" s="251" t="str">
        <f t="shared" si="85"/>
        <v>2.</v>
      </c>
      <c r="AK1741" s="251" t="str">
        <f t="shared" si="85"/>
        <v>3.</v>
      </c>
      <c r="AL1741" s="251" t="str">
        <f t="shared" si="85"/>
        <v>1.</v>
      </c>
      <c r="AM1741" s="251" t="str">
        <f t="shared" si="87"/>
        <v>2.3.2.2.3.1.</v>
      </c>
    </row>
    <row r="1742" spans="1:39">
      <c r="A1742" s="251">
        <v>2022</v>
      </c>
      <c r="B1742" s="251" t="s">
        <v>533</v>
      </c>
      <c r="C1742" s="251" t="s">
        <v>534</v>
      </c>
      <c r="D1742" s="251" t="s">
        <v>535</v>
      </c>
      <c r="E1742" s="251" t="s">
        <v>536</v>
      </c>
      <c r="F1742" s="251" t="s">
        <v>492</v>
      </c>
      <c r="G1742" s="251" t="s">
        <v>797</v>
      </c>
      <c r="H1742" s="251" t="s">
        <v>538</v>
      </c>
      <c r="I1742" s="251" t="s">
        <v>798</v>
      </c>
      <c r="J1742" s="251" t="s">
        <v>540</v>
      </c>
      <c r="K1742" s="251" t="s">
        <v>824</v>
      </c>
      <c r="L1742" s="251" t="s">
        <v>542</v>
      </c>
      <c r="M1742" s="251" t="s">
        <v>808</v>
      </c>
      <c r="N1742" s="251" t="s">
        <v>825</v>
      </c>
      <c r="O1742" s="251" t="s">
        <v>629</v>
      </c>
      <c r="P1742" s="251" t="s">
        <v>827</v>
      </c>
      <c r="Q1742" s="251" t="s">
        <v>803</v>
      </c>
      <c r="R1742" s="251">
        <v>24</v>
      </c>
      <c r="S1742" s="251" t="s">
        <v>548</v>
      </c>
      <c r="T1742" s="251" t="s">
        <v>549</v>
      </c>
      <c r="U1742" s="251" t="s">
        <v>549</v>
      </c>
      <c r="V1742" s="251" t="s">
        <v>581</v>
      </c>
      <c r="W1742" s="251" t="s">
        <v>582</v>
      </c>
      <c r="X1742" s="251" t="s">
        <v>551</v>
      </c>
      <c r="Y1742" s="251" t="s">
        <v>552</v>
      </c>
      <c r="Z1742" s="251" t="s">
        <v>564</v>
      </c>
      <c r="AA1742" s="251" t="s">
        <v>565</v>
      </c>
      <c r="AB1742" s="251" t="s">
        <v>569</v>
      </c>
      <c r="AC1742" s="251" t="s">
        <v>570</v>
      </c>
      <c r="AD1742" s="251" t="s">
        <v>603</v>
      </c>
      <c r="AE1742" s="255">
        <v>39662</v>
      </c>
      <c r="AF1742" s="251" t="str">
        <f t="shared" si="86"/>
        <v>5.</v>
      </c>
      <c r="AG1742" s="251" t="str">
        <f t="shared" si="86"/>
        <v>2.</v>
      </c>
      <c r="AH1742" s="251" t="str">
        <f t="shared" si="86"/>
        <v>3.</v>
      </c>
      <c r="AI1742" s="251" t="str">
        <f t="shared" si="85"/>
        <v>2.</v>
      </c>
      <c r="AJ1742" s="251" t="str">
        <f t="shared" si="85"/>
        <v>3.</v>
      </c>
      <c r="AK1742" s="251" t="str">
        <f t="shared" si="85"/>
        <v>1.</v>
      </c>
      <c r="AL1742" s="251" t="str">
        <f t="shared" si="85"/>
        <v>1.</v>
      </c>
      <c r="AM1742" s="251" t="str">
        <f t="shared" si="87"/>
        <v>2.3.2.3.1.1.</v>
      </c>
    </row>
    <row r="1743" spans="1:39">
      <c r="A1743" s="251">
        <v>2022</v>
      </c>
      <c r="B1743" s="251" t="s">
        <v>533</v>
      </c>
      <c r="C1743" s="251" t="s">
        <v>534</v>
      </c>
      <c r="D1743" s="251" t="s">
        <v>535</v>
      </c>
      <c r="E1743" s="251" t="s">
        <v>536</v>
      </c>
      <c r="F1743" s="251" t="s">
        <v>492</v>
      </c>
      <c r="G1743" s="251" t="s">
        <v>797</v>
      </c>
      <c r="H1743" s="251" t="s">
        <v>538</v>
      </c>
      <c r="I1743" s="251" t="s">
        <v>798</v>
      </c>
      <c r="J1743" s="251" t="s">
        <v>540</v>
      </c>
      <c r="K1743" s="251" t="s">
        <v>824</v>
      </c>
      <c r="L1743" s="251" t="s">
        <v>542</v>
      </c>
      <c r="M1743" s="251" t="s">
        <v>808</v>
      </c>
      <c r="N1743" s="251" t="s">
        <v>825</v>
      </c>
      <c r="O1743" s="251" t="s">
        <v>629</v>
      </c>
      <c r="P1743" s="251" t="s">
        <v>827</v>
      </c>
      <c r="Q1743" s="251" t="s">
        <v>803</v>
      </c>
      <c r="R1743" s="251">
        <v>24</v>
      </c>
      <c r="S1743" s="251" t="s">
        <v>548</v>
      </c>
      <c r="T1743" s="251" t="s">
        <v>549</v>
      </c>
      <c r="U1743" s="251" t="s">
        <v>549</v>
      </c>
      <c r="V1743" s="251" t="s">
        <v>581</v>
      </c>
      <c r="W1743" s="251" t="s">
        <v>582</v>
      </c>
      <c r="X1743" s="251" t="s">
        <v>551</v>
      </c>
      <c r="Y1743" s="251" t="s">
        <v>552</v>
      </c>
      <c r="Z1743" s="251" t="s">
        <v>564</v>
      </c>
      <c r="AA1743" s="251" t="s">
        <v>565</v>
      </c>
      <c r="AB1743" s="251" t="s">
        <v>569</v>
      </c>
      <c r="AC1743" s="251" t="s">
        <v>570</v>
      </c>
      <c r="AD1743" s="251" t="s">
        <v>571</v>
      </c>
      <c r="AE1743" s="255">
        <v>127928</v>
      </c>
      <c r="AF1743" s="251" t="str">
        <f t="shared" si="86"/>
        <v>5.</v>
      </c>
      <c r="AG1743" s="251" t="str">
        <f t="shared" si="86"/>
        <v>2.</v>
      </c>
      <c r="AH1743" s="251" t="str">
        <f t="shared" si="86"/>
        <v>3.</v>
      </c>
      <c r="AI1743" s="251" t="str">
        <f t="shared" si="85"/>
        <v>2.</v>
      </c>
      <c r="AJ1743" s="251" t="str">
        <f t="shared" si="85"/>
        <v>3.</v>
      </c>
      <c r="AK1743" s="251" t="str">
        <f t="shared" si="85"/>
        <v>1.</v>
      </c>
      <c r="AL1743" s="251" t="str">
        <f t="shared" si="85"/>
        <v>2.</v>
      </c>
      <c r="AM1743" s="251" t="str">
        <f t="shared" si="87"/>
        <v>2.3.2.3.1.2.</v>
      </c>
    </row>
    <row r="1744" spans="1:39">
      <c r="A1744" s="251">
        <v>2022</v>
      </c>
      <c r="B1744" s="251" t="s">
        <v>533</v>
      </c>
      <c r="C1744" s="251" t="s">
        <v>534</v>
      </c>
      <c r="D1744" s="251" t="s">
        <v>535</v>
      </c>
      <c r="E1744" s="251" t="s">
        <v>536</v>
      </c>
      <c r="F1744" s="251" t="s">
        <v>492</v>
      </c>
      <c r="G1744" s="251" t="s">
        <v>797</v>
      </c>
      <c r="H1744" s="251" t="s">
        <v>538</v>
      </c>
      <c r="I1744" s="251" t="s">
        <v>798</v>
      </c>
      <c r="J1744" s="251" t="s">
        <v>540</v>
      </c>
      <c r="K1744" s="251" t="s">
        <v>824</v>
      </c>
      <c r="L1744" s="251" t="s">
        <v>542</v>
      </c>
      <c r="M1744" s="251" t="s">
        <v>808</v>
      </c>
      <c r="N1744" s="251" t="s">
        <v>825</v>
      </c>
      <c r="O1744" s="251" t="s">
        <v>629</v>
      </c>
      <c r="P1744" s="251" t="s">
        <v>827</v>
      </c>
      <c r="Q1744" s="251" t="s">
        <v>803</v>
      </c>
      <c r="R1744" s="251">
        <v>24</v>
      </c>
      <c r="S1744" s="251" t="s">
        <v>548</v>
      </c>
      <c r="T1744" s="251" t="s">
        <v>549</v>
      </c>
      <c r="U1744" s="251" t="s">
        <v>549</v>
      </c>
      <c r="V1744" s="251" t="s">
        <v>581</v>
      </c>
      <c r="W1744" s="251" t="s">
        <v>582</v>
      </c>
      <c r="X1744" s="251" t="s">
        <v>551</v>
      </c>
      <c r="Y1744" s="251" t="s">
        <v>552</v>
      </c>
      <c r="Z1744" s="251" t="s">
        <v>564</v>
      </c>
      <c r="AA1744" s="251" t="s">
        <v>565</v>
      </c>
      <c r="AB1744" s="251" t="s">
        <v>604</v>
      </c>
      <c r="AC1744" s="251" t="s">
        <v>607</v>
      </c>
      <c r="AD1744" s="251" t="s">
        <v>608</v>
      </c>
      <c r="AE1744" s="255">
        <v>6061</v>
      </c>
      <c r="AF1744" s="251" t="str">
        <f t="shared" si="86"/>
        <v>5.</v>
      </c>
      <c r="AG1744" s="251" t="str">
        <f t="shared" si="86"/>
        <v>2.</v>
      </c>
      <c r="AH1744" s="251" t="str">
        <f t="shared" si="86"/>
        <v>3.</v>
      </c>
      <c r="AI1744" s="251" t="str">
        <f t="shared" si="85"/>
        <v>2.</v>
      </c>
      <c r="AJ1744" s="251" t="str">
        <f t="shared" si="85"/>
        <v>4.</v>
      </c>
      <c r="AK1744" s="251" t="str">
        <f t="shared" si="85"/>
        <v>7.</v>
      </c>
      <c r="AL1744" s="251" t="str">
        <f t="shared" si="85"/>
        <v>1.</v>
      </c>
      <c r="AM1744" s="251" t="str">
        <f t="shared" si="87"/>
        <v>2.3.2.4.7.1.</v>
      </c>
    </row>
    <row r="1745" spans="1:39">
      <c r="A1745" s="251">
        <v>2022</v>
      </c>
      <c r="B1745" s="251" t="s">
        <v>533</v>
      </c>
      <c r="C1745" s="251" t="s">
        <v>534</v>
      </c>
      <c r="D1745" s="251" t="s">
        <v>535</v>
      </c>
      <c r="E1745" s="251" t="s">
        <v>536</v>
      </c>
      <c r="F1745" s="251" t="s">
        <v>492</v>
      </c>
      <c r="G1745" s="251" t="s">
        <v>797</v>
      </c>
      <c r="H1745" s="251" t="s">
        <v>538</v>
      </c>
      <c r="I1745" s="251" t="s">
        <v>798</v>
      </c>
      <c r="J1745" s="251" t="s">
        <v>540</v>
      </c>
      <c r="K1745" s="251" t="s">
        <v>824</v>
      </c>
      <c r="L1745" s="251" t="s">
        <v>542</v>
      </c>
      <c r="M1745" s="251" t="s">
        <v>808</v>
      </c>
      <c r="N1745" s="251" t="s">
        <v>825</v>
      </c>
      <c r="O1745" s="251" t="s">
        <v>629</v>
      </c>
      <c r="P1745" s="251" t="s">
        <v>827</v>
      </c>
      <c r="Q1745" s="251" t="s">
        <v>803</v>
      </c>
      <c r="R1745" s="251">
        <v>24</v>
      </c>
      <c r="S1745" s="251" t="s">
        <v>548</v>
      </c>
      <c r="T1745" s="251" t="s">
        <v>549</v>
      </c>
      <c r="U1745" s="251" t="s">
        <v>549</v>
      </c>
      <c r="V1745" s="251" t="s">
        <v>581</v>
      </c>
      <c r="W1745" s="251" t="s">
        <v>582</v>
      </c>
      <c r="X1745" s="251" t="s">
        <v>551</v>
      </c>
      <c r="Y1745" s="251" t="s">
        <v>552</v>
      </c>
      <c r="Z1745" s="251" t="s">
        <v>564</v>
      </c>
      <c r="AA1745" s="251" t="s">
        <v>565</v>
      </c>
      <c r="AB1745" s="251" t="s">
        <v>572</v>
      </c>
      <c r="AC1745" s="251" t="s">
        <v>573</v>
      </c>
      <c r="AD1745" s="251" t="s">
        <v>574</v>
      </c>
      <c r="AE1745" s="255">
        <v>160518</v>
      </c>
      <c r="AF1745" s="251" t="str">
        <f t="shared" si="86"/>
        <v>5.</v>
      </c>
      <c r="AG1745" s="251" t="str">
        <f t="shared" si="86"/>
        <v>2.</v>
      </c>
      <c r="AH1745" s="251" t="str">
        <f t="shared" si="86"/>
        <v>3.</v>
      </c>
      <c r="AI1745" s="251" t="str">
        <f t="shared" si="85"/>
        <v>2.</v>
      </c>
      <c r="AJ1745" s="251" t="str">
        <f t="shared" si="85"/>
        <v>5.</v>
      </c>
      <c r="AK1745" s="251" t="str">
        <f t="shared" si="85"/>
        <v>1.</v>
      </c>
      <c r="AL1745" s="251" t="str">
        <f t="shared" si="85"/>
        <v>1.</v>
      </c>
      <c r="AM1745" s="251" t="str">
        <f t="shared" si="87"/>
        <v>2.3.2.5.1.1.</v>
      </c>
    </row>
    <row r="1746" spans="1:39">
      <c r="A1746" s="251">
        <v>2022</v>
      </c>
      <c r="B1746" s="251" t="s">
        <v>533</v>
      </c>
      <c r="C1746" s="251" t="s">
        <v>534</v>
      </c>
      <c r="D1746" s="251" t="s">
        <v>535</v>
      </c>
      <c r="E1746" s="251" t="s">
        <v>536</v>
      </c>
      <c r="F1746" s="251" t="s">
        <v>492</v>
      </c>
      <c r="G1746" s="251" t="s">
        <v>797</v>
      </c>
      <c r="H1746" s="251" t="s">
        <v>538</v>
      </c>
      <c r="I1746" s="251" t="s">
        <v>798</v>
      </c>
      <c r="J1746" s="251" t="s">
        <v>540</v>
      </c>
      <c r="K1746" s="251" t="s">
        <v>824</v>
      </c>
      <c r="L1746" s="251" t="s">
        <v>542</v>
      </c>
      <c r="M1746" s="251" t="s">
        <v>808</v>
      </c>
      <c r="N1746" s="251" t="s">
        <v>825</v>
      </c>
      <c r="O1746" s="251" t="s">
        <v>629</v>
      </c>
      <c r="P1746" s="251" t="s">
        <v>827</v>
      </c>
      <c r="Q1746" s="251" t="s">
        <v>803</v>
      </c>
      <c r="R1746" s="251">
        <v>24</v>
      </c>
      <c r="S1746" s="251" t="s">
        <v>548</v>
      </c>
      <c r="T1746" s="251" t="s">
        <v>549</v>
      </c>
      <c r="U1746" s="251" t="s">
        <v>549</v>
      </c>
      <c r="V1746" s="251" t="s">
        <v>581</v>
      </c>
      <c r="W1746" s="251" t="s">
        <v>582</v>
      </c>
      <c r="X1746" s="251" t="s">
        <v>551</v>
      </c>
      <c r="Y1746" s="251" t="s">
        <v>552</v>
      </c>
      <c r="Z1746" s="251" t="s">
        <v>564</v>
      </c>
      <c r="AA1746" s="251" t="s">
        <v>565</v>
      </c>
      <c r="AB1746" s="251" t="s">
        <v>575</v>
      </c>
      <c r="AC1746" s="251" t="s">
        <v>828</v>
      </c>
      <c r="AD1746" s="251" t="s">
        <v>829</v>
      </c>
      <c r="AE1746" s="255">
        <v>10000000</v>
      </c>
      <c r="AF1746" s="251" t="str">
        <f t="shared" si="86"/>
        <v>5.</v>
      </c>
      <c r="AG1746" s="251" t="str">
        <f t="shared" si="86"/>
        <v>2.</v>
      </c>
      <c r="AH1746" s="251" t="str">
        <f t="shared" si="86"/>
        <v>3.</v>
      </c>
      <c r="AI1746" s="251" t="str">
        <f t="shared" si="85"/>
        <v>2.</v>
      </c>
      <c r="AJ1746" s="251" t="str">
        <f t="shared" si="85"/>
        <v>6.</v>
      </c>
      <c r="AK1746" s="251" t="str">
        <f t="shared" si="85"/>
        <v>2.</v>
      </c>
      <c r="AL1746" s="251" t="str">
        <f t="shared" si="85"/>
        <v>1.</v>
      </c>
      <c r="AM1746" s="251" t="str">
        <f t="shared" si="87"/>
        <v>2.3.2.6.2.1.</v>
      </c>
    </row>
    <row r="1747" spans="1:39">
      <c r="A1747" s="251">
        <v>2022</v>
      </c>
      <c r="B1747" s="251" t="s">
        <v>533</v>
      </c>
      <c r="C1747" s="251" t="s">
        <v>534</v>
      </c>
      <c r="D1747" s="251" t="s">
        <v>535</v>
      </c>
      <c r="E1747" s="251" t="s">
        <v>536</v>
      </c>
      <c r="F1747" s="251" t="s">
        <v>492</v>
      </c>
      <c r="G1747" s="251" t="s">
        <v>797</v>
      </c>
      <c r="H1747" s="251" t="s">
        <v>538</v>
      </c>
      <c r="I1747" s="251" t="s">
        <v>798</v>
      </c>
      <c r="J1747" s="251" t="s">
        <v>540</v>
      </c>
      <c r="K1747" s="251" t="s">
        <v>824</v>
      </c>
      <c r="L1747" s="251" t="s">
        <v>542</v>
      </c>
      <c r="M1747" s="251" t="s">
        <v>808</v>
      </c>
      <c r="N1747" s="251" t="s">
        <v>825</v>
      </c>
      <c r="O1747" s="251" t="s">
        <v>629</v>
      </c>
      <c r="P1747" s="251" t="s">
        <v>827</v>
      </c>
      <c r="Q1747" s="251" t="s">
        <v>803</v>
      </c>
      <c r="R1747" s="251">
        <v>24</v>
      </c>
      <c r="S1747" s="251" t="s">
        <v>548</v>
      </c>
      <c r="T1747" s="251" t="s">
        <v>549</v>
      </c>
      <c r="U1747" s="251" t="s">
        <v>549</v>
      </c>
      <c r="V1747" s="251" t="s">
        <v>581</v>
      </c>
      <c r="W1747" s="251" t="s">
        <v>582</v>
      </c>
      <c r="X1747" s="251" t="s">
        <v>551</v>
      </c>
      <c r="Y1747" s="251" t="s">
        <v>552</v>
      </c>
      <c r="Z1747" s="251" t="s">
        <v>564</v>
      </c>
      <c r="AA1747" s="251" t="s">
        <v>565</v>
      </c>
      <c r="AB1747" s="251" t="s">
        <v>575</v>
      </c>
      <c r="AC1747" s="251" t="s">
        <v>576</v>
      </c>
      <c r="AD1747" s="251" t="s">
        <v>577</v>
      </c>
      <c r="AE1747" s="255">
        <v>101487</v>
      </c>
      <c r="AF1747" s="251" t="str">
        <f t="shared" si="86"/>
        <v>5.</v>
      </c>
      <c r="AG1747" s="251" t="str">
        <f t="shared" si="86"/>
        <v>2.</v>
      </c>
      <c r="AH1747" s="251" t="str">
        <f t="shared" si="86"/>
        <v>3.</v>
      </c>
      <c r="AI1747" s="251" t="str">
        <f t="shared" si="85"/>
        <v>2.</v>
      </c>
      <c r="AJ1747" s="251" t="str">
        <f t="shared" si="85"/>
        <v>6.</v>
      </c>
      <c r="AK1747" s="251" t="str">
        <f t="shared" si="85"/>
        <v>3.</v>
      </c>
      <c r="AL1747" s="251" t="str">
        <f t="shared" si="85"/>
        <v>4.</v>
      </c>
      <c r="AM1747" s="251" t="str">
        <f t="shared" si="87"/>
        <v>2.3.2.6.3.4.</v>
      </c>
    </row>
    <row r="1748" spans="1:39">
      <c r="A1748" s="251">
        <v>2022</v>
      </c>
      <c r="B1748" s="251" t="s">
        <v>533</v>
      </c>
      <c r="C1748" s="251" t="s">
        <v>534</v>
      </c>
      <c r="D1748" s="251" t="s">
        <v>535</v>
      </c>
      <c r="E1748" s="251" t="s">
        <v>536</v>
      </c>
      <c r="F1748" s="251" t="s">
        <v>492</v>
      </c>
      <c r="G1748" s="251" t="s">
        <v>797</v>
      </c>
      <c r="H1748" s="251" t="s">
        <v>538</v>
      </c>
      <c r="I1748" s="251" t="s">
        <v>798</v>
      </c>
      <c r="J1748" s="251" t="s">
        <v>540</v>
      </c>
      <c r="K1748" s="251" t="s">
        <v>824</v>
      </c>
      <c r="L1748" s="251" t="s">
        <v>542</v>
      </c>
      <c r="M1748" s="251" t="s">
        <v>808</v>
      </c>
      <c r="N1748" s="251" t="s">
        <v>825</v>
      </c>
      <c r="O1748" s="251" t="s">
        <v>629</v>
      </c>
      <c r="P1748" s="251" t="s">
        <v>827</v>
      </c>
      <c r="Q1748" s="251" t="s">
        <v>803</v>
      </c>
      <c r="R1748" s="251">
        <v>24</v>
      </c>
      <c r="S1748" s="251" t="s">
        <v>548</v>
      </c>
      <c r="T1748" s="251" t="s">
        <v>549</v>
      </c>
      <c r="U1748" s="251" t="s">
        <v>549</v>
      </c>
      <c r="V1748" s="251" t="s">
        <v>581</v>
      </c>
      <c r="W1748" s="251" t="s">
        <v>582</v>
      </c>
      <c r="X1748" s="251" t="s">
        <v>551</v>
      </c>
      <c r="Y1748" s="251" t="s">
        <v>552</v>
      </c>
      <c r="Z1748" s="251" t="s">
        <v>564</v>
      </c>
      <c r="AA1748" s="251" t="s">
        <v>565</v>
      </c>
      <c r="AB1748" s="251" t="s">
        <v>575</v>
      </c>
      <c r="AC1748" s="251" t="s">
        <v>576</v>
      </c>
      <c r="AD1748" s="251" t="s">
        <v>612</v>
      </c>
      <c r="AE1748" s="255">
        <v>4047</v>
      </c>
      <c r="AF1748" s="251" t="str">
        <f t="shared" si="86"/>
        <v>5.</v>
      </c>
      <c r="AG1748" s="251" t="str">
        <f t="shared" si="86"/>
        <v>2.</v>
      </c>
      <c r="AH1748" s="251" t="str">
        <f t="shared" si="86"/>
        <v>3.</v>
      </c>
      <c r="AI1748" s="251" t="str">
        <f t="shared" si="85"/>
        <v>2.</v>
      </c>
      <c r="AJ1748" s="251" t="str">
        <f t="shared" si="85"/>
        <v>6.</v>
      </c>
      <c r="AK1748" s="251" t="str">
        <f t="shared" si="85"/>
        <v>3.</v>
      </c>
      <c r="AL1748" s="251" t="str">
        <f t="shared" si="85"/>
        <v>99</v>
      </c>
      <c r="AM1748" s="251" t="str">
        <f t="shared" si="87"/>
        <v>2.3.2.6.3.99</v>
      </c>
    </row>
    <row r="1749" spans="1:39">
      <c r="A1749" s="251">
        <v>2022</v>
      </c>
      <c r="B1749" s="251" t="s">
        <v>533</v>
      </c>
      <c r="C1749" s="251" t="s">
        <v>534</v>
      </c>
      <c r="D1749" s="251" t="s">
        <v>535</v>
      </c>
      <c r="E1749" s="251" t="s">
        <v>536</v>
      </c>
      <c r="F1749" s="251" t="s">
        <v>492</v>
      </c>
      <c r="G1749" s="251" t="s">
        <v>797</v>
      </c>
      <c r="H1749" s="251" t="s">
        <v>538</v>
      </c>
      <c r="I1749" s="251" t="s">
        <v>798</v>
      </c>
      <c r="J1749" s="251" t="s">
        <v>540</v>
      </c>
      <c r="K1749" s="251" t="s">
        <v>824</v>
      </c>
      <c r="L1749" s="251" t="s">
        <v>542</v>
      </c>
      <c r="M1749" s="251" t="s">
        <v>808</v>
      </c>
      <c r="N1749" s="251" t="s">
        <v>825</v>
      </c>
      <c r="O1749" s="251" t="s">
        <v>629</v>
      </c>
      <c r="P1749" s="251" t="s">
        <v>827</v>
      </c>
      <c r="Q1749" s="251" t="s">
        <v>803</v>
      </c>
      <c r="R1749" s="251">
        <v>24</v>
      </c>
      <c r="S1749" s="251" t="s">
        <v>548</v>
      </c>
      <c r="T1749" s="251" t="s">
        <v>549</v>
      </c>
      <c r="U1749" s="251" t="s">
        <v>549</v>
      </c>
      <c r="V1749" s="251" t="s">
        <v>581</v>
      </c>
      <c r="W1749" s="251" t="s">
        <v>582</v>
      </c>
      <c r="X1749" s="251" t="s">
        <v>551</v>
      </c>
      <c r="Y1749" s="251" t="s">
        <v>552</v>
      </c>
      <c r="Z1749" s="251" t="s">
        <v>564</v>
      </c>
      <c r="AA1749" s="251" t="s">
        <v>565</v>
      </c>
      <c r="AB1749" s="251" t="s">
        <v>578</v>
      </c>
      <c r="AC1749" s="251" t="s">
        <v>579</v>
      </c>
      <c r="AD1749" s="251" t="s">
        <v>754</v>
      </c>
      <c r="AE1749" s="255">
        <v>291060</v>
      </c>
      <c r="AF1749" s="251" t="str">
        <f t="shared" si="86"/>
        <v>5.</v>
      </c>
      <c r="AG1749" s="251" t="str">
        <f t="shared" si="86"/>
        <v>2.</v>
      </c>
      <c r="AH1749" s="251" t="str">
        <f t="shared" si="86"/>
        <v>3.</v>
      </c>
      <c r="AI1749" s="251" t="str">
        <f t="shared" si="85"/>
        <v>2.</v>
      </c>
      <c r="AJ1749" s="251" t="str">
        <f t="shared" si="85"/>
        <v>7.</v>
      </c>
      <c r="AK1749" s="251" t="str">
        <f t="shared" si="85"/>
        <v>11</v>
      </c>
      <c r="AL1749" s="251" t="str">
        <f t="shared" si="85"/>
        <v>2.</v>
      </c>
      <c r="AM1749" s="251" t="str">
        <f t="shared" si="87"/>
        <v>2.3.2.7.112.</v>
      </c>
    </row>
    <row r="1750" spans="1:39">
      <c r="A1750" s="251">
        <v>2022</v>
      </c>
      <c r="B1750" s="251" t="s">
        <v>533</v>
      </c>
      <c r="C1750" s="251" t="s">
        <v>534</v>
      </c>
      <c r="D1750" s="251" t="s">
        <v>535</v>
      </c>
      <c r="E1750" s="251" t="s">
        <v>536</v>
      </c>
      <c r="F1750" s="251" t="s">
        <v>492</v>
      </c>
      <c r="G1750" s="251" t="s">
        <v>797</v>
      </c>
      <c r="H1750" s="251" t="s">
        <v>538</v>
      </c>
      <c r="I1750" s="251" t="s">
        <v>798</v>
      </c>
      <c r="J1750" s="251" t="s">
        <v>540</v>
      </c>
      <c r="K1750" s="251" t="s">
        <v>824</v>
      </c>
      <c r="L1750" s="251" t="s">
        <v>542</v>
      </c>
      <c r="M1750" s="251" t="s">
        <v>808</v>
      </c>
      <c r="N1750" s="251" t="s">
        <v>825</v>
      </c>
      <c r="O1750" s="251" t="s">
        <v>629</v>
      </c>
      <c r="P1750" s="251" t="s">
        <v>827</v>
      </c>
      <c r="Q1750" s="251" t="s">
        <v>803</v>
      </c>
      <c r="R1750" s="251">
        <v>24</v>
      </c>
      <c r="S1750" s="251" t="s">
        <v>548</v>
      </c>
      <c r="T1750" s="251" t="s">
        <v>549</v>
      </c>
      <c r="U1750" s="251" t="s">
        <v>549</v>
      </c>
      <c r="V1750" s="251" t="s">
        <v>581</v>
      </c>
      <c r="W1750" s="251" t="s">
        <v>582</v>
      </c>
      <c r="X1750" s="251" t="s">
        <v>551</v>
      </c>
      <c r="Y1750" s="251" t="s">
        <v>552</v>
      </c>
      <c r="Z1750" s="251" t="s">
        <v>564</v>
      </c>
      <c r="AA1750" s="251" t="s">
        <v>565</v>
      </c>
      <c r="AB1750" s="251" t="s">
        <v>578</v>
      </c>
      <c r="AC1750" s="251" t="s">
        <v>579</v>
      </c>
      <c r="AD1750" s="251" t="s">
        <v>580</v>
      </c>
      <c r="AE1750" s="255">
        <v>32768</v>
      </c>
      <c r="AF1750" s="251" t="str">
        <f t="shared" si="86"/>
        <v>5.</v>
      </c>
      <c r="AG1750" s="251" t="str">
        <f t="shared" si="86"/>
        <v>2.</v>
      </c>
      <c r="AH1750" s="251" t="str">
        <f t="shared" si="86"/>
        <v>3.</v>
      </c>
      <c r="AI1750" s="251" t="str">
        <f t="shared" si="85"/>
        <v>2.</v>
      </c>
      <c r="AJ1750" s="251" t="str">
        <f t="shared" si="85"/>
        <v>7.</v>
      </c>
      <c r="AK1750" s="251" t="str">
        <f t="shared" si="85"/>
        <v>11</v>
      </c>
      <c r="AL1750" s="251" t="str">
        <f t="shared" si="85"/>
        <v>99</v>
      </c>
      <c r="AM1750" s="251" t="str">
        <f t="shared" si="87"/>
        <v>2.3.2.7.1199</v>
      </c>
    </row>
    <row r="1751" spans="1:39">
      <c r="A1751" s="251">
        <v>2022</v>
      </c>
      <c r="B1751" s="251" t="s">
        <v>533</v>
      </c>
      <c r="C1751" s="251" t="s">
        <v>534</v>
      </c>
      <c r="D1751" s="251" t="s">
        <v>535</v>
      </c>
      <c r="E1751" s="251" t="s">
        <v>536</v>
      </c>
      <c r="F1751" s="251" t="s">
        <v>492</v>
      </c>
      <c r="G1751" s="251" t="s">
        <v>797</v>
      </c>
      <c r="H1751" s="251" t="s">
        <v>538</v>
      </c>
      <c r="I1751" s="251" t="s">
        <v>798</v>
      </c>
      <c r="J1751" s="251" t="s">
        <v>540</v>
      </c>
      <c r="K1751" s="251" t="s">
        <v>824</v>
      </c>
      <c r="L1751" s="251" t="s">
        <v>542</v>
      </c>
      <c r="M1751" s="251" t="s">
        <v>808</v>
      </c>
      <c r="N1751" s="251" t="s">
        <v>825</v>
      </c>
      <c r="O1751" s="251" t="s">
        <v>629</v>
      </c>
      <c r="P1751" s="251" t="s">
        <v>827</v>
      </c>
      <c r="Q1751" s="251" t="s">
        <v>803</v>
      </c>
      <c r="R1751" s="251">
        <v>24</v>
      </c>
      <c r="S1751" s="251" t="s">
        <v>548</v>
      </c>
      <c r="T1751" s="251" t="s">
        <v>549</v>
      </c>
      <c r="U1751" s="251" t="s">
        <v>549</v>
      </c>
      <c r="V1751" s="251" t="s">
        <v>581</v>
      </c>
      <c r="W1751" s="251" t="s">
        <v>582</v>
      </c>
      <c r="X1751" s="251" t="s">
        <v>551</v>
      </c>
      <c r="Y1751" s="251" t="s">
        <v>552</v>
      </c>
      <c r="Z1751" s="251" t="s">
        <v>564</v>
      </c>
      <c r="AA1751" s="251" t="s">
        <v>565</v>
      </c>
      <c r="AB1751" s="251" t="s">
        <v>613</v>
      </c>
      <c r="AC1751" s="251" t="s">
        <v>614</v>
      </c>
      <c r="AD1751" s="251" t="s">
        <v>614</v>
      </c>
      <c r="AE1751" s="255">
        <v>536390</v>
      </c>
      <c r="AF1751" s="251" t="str">
        <f t="shared" si="86"/>
        <v>5.</v>
      </c>
      <c r="AG1751" s="251" t="str">
        <f t="shared" si="86"/>
        <v>2.</v>
      </c>
      <c r="AH1751" s="251" t="str">
        <f t="shared" si="86"/>
        <v>3.</v>
      </c>
      <c r="AI1751" s="251" t="str">
        <f t="shared" si="85"/>
        <v>2.</v>
      </c>
      <c r="AJ1751" s="251" t="str">
        <f t="shared" si="85"/>
        <v>8.</v>
      </c>
      <c r="AK1751" s="251" t="str">
        <f t="shared" si="85"/>
        <v>1.</v>
      </c>
      <c r="AL1751" s="251" t="str">
        <f t="shared" si="85"/>
        <v>1.</v>
      </c>
      <c r="AM1751" s="251" t="str">
        <f t="shared" si="87"/>
        <v>2.3.2.8.1.1.</v>
      </c>
    </row>
    <row r="1752" spans="1:39">
      <c r="A1752" s="251">
        <v>2022</v>
      </c>
      <c r="B1752" s="251" t="s">
        <v>533</v>
      </c>
      <c r="C1752" s="251" t="s">
        <v>534</v>
      </c>
      <c r="D1752" s="251" t="s">
        <v>535</v>
      </c>
      <c r="E1752" s="251" t="s">
        <v>536</v>
      </c>
      <c r="F1752" s="251" t="s">
        <v>492</v>
      </c>
      <c r="G1752" s="251" t="s">
        <v>797</v>
      </c>
      <c r="H1752" s="251" t="s">
        <v>538</v>
      </c>
      <c r="I1752" s="251" t="s">
        <v>798</v>
      </c>
      <c r="J1752" s="251" t="s">
        <v>540</v>
      </c>
      <c r="K1752" s="251" t="s">
        <v>824</v>
      </c>
      <c r="L1752" s="251" t="s">
        <v>542</v>
      </c>
      <c r="M1752" s="251" t="s">
        <v>808</v>
      </c>
      <c r="N1752" s="251" t="s">
        <v>825</v>
      </c>
      <c r="O1752" s="251" t="s">
        <v>629</v>
      </c>
      <c r="P1752" s="251" t="s">
        <v>827</v>
      </c>
      <c r="Q1752" s="251" t="s">
        <v>803</v>
      </c>
      <c r="R1752" s="251">
        <v>24</v>
      </c>
      <c r="S1752" s="251" t="s">
        <v>548</v>
      </c>
      <c r="T1752" s="251" t="s">
        <v>549</v>
      </c>
      <c r="U1752" s="251" t="s">
        <v>549</v>
      </c>
      <c r="V1752" s="251" t="s">
        <v>581</v>
      </c>
      <c r="W1752" s="251" t="s">
        <v>582</v>
      </c>
      <c r="X1752" s="251" t="s">
        <v>551</v>
      </c>
      <c r="Y1752" s="251" t="s">
        <v>552</v>
      </c>
      <c r="Z1752" s="251" t="s">
        <v>564</v>
      </c>
      <c r="AA1752" s="251" t="s">
        <v>565</v>
      </c>
      <c r="AB1752" s="251" t="s">
        <v>613</v>
      </c>
      <c r="AC1752" s="251" t="s">
        <v>614</v>
      </c>
      <c r="AD1752" s="251" t="s">
        <v>615</v>
      </c>
      <c r="AE1752" s="255">
        <v>27877</v>
      </c>
      <c r="AF1752" s="251" t="str">
        <f t="shared" si="86"/>
        <v>5.</v>
      </c>
      <c r="AG1752" s="251" t="str">
        <f t="shared" si="86"/>
        <v>2.</v>
      </c>
      <c r="AH1752" s="251" t="str">
        <f t="shared" si="86"/>
        <v>3.</v>
      </c>
      <c r="AI1752" s="251" t="str">
        <f t="shared" si="85"/>
        <v>2.</v>
      </c>
      <c r="AJ1752" s="251" t="str">
        <f t="shared" si="85"/>
        <v>8.</v>
      </c>
      <c r="AK1752" s="251" t="str">
        <f t="shared" si="85"/>
        <v>1.</v>
      </c>
      <c r="AL1752" s="251" t="str">
        <f t="shared" si="85"/>
        <v>2.</v>
      </c>
      <c r="AM1752" s="251" t="str">
        <f t="shared" si="87"/>
        <v>2.3.2.8.1.2.</v>
      </c>
    </row>
    <row r="1753" spans="1:39">
      <c r="A1753" s="251">
        <v>2022</v>
      </c>
      <c r="B1753" s="251" t="s">
        <v>533</v>
      </c>
      <c r="C1753" s="251" t="s">
        <v>534</v>
      </c>
      <c r="D1753" s="251" t="s">
        <v>535</v>
      </c>
      <c r="E1753" s="251" t="s">
        <v>536</v>
      </c>
      <c r="F1753" s="251" t="s">
        <v>492</v>
      </c>
      <c r="G1753" s="251" t="s">
        <v>797</v>
      </c>
      <c r="H1753" s="251" t="s">
        <v>538</v>
      </c>
      <c r="I1753" s="251" t="s">
        <v>798</v>
      </c>
      <c r="J1753" s="251" t="s">
        <v>540</v>
      </c>
      <c r="K1753" s="251" t="s">
        <v>824</v>
      </c>
      <c r="L1753" s="251" t="s">
        <v>542</v>
      </c>
      <c r="M1753" s="251" t="s">
        <v>808</v>
      </c>
      <c r="N1753" s="251" t="s">
        <v>825</v>
      </c>
      <c r="O1753" s="251" t="s">
        <v>629</v>
      </c>
      <c r="P1753" s="251" t="s">
        <v>827</v>
      </c>
      <c r="Q1753" s="251" t="s">
        <v>803</v>
      </c>
      <c r="R1753" s="251">
        <v>24</v>
      </c>
      <c r="S1753" s="251" t="s">
        <v>548</v>
      </c>
      <c r="T1753" s="251" t="s">
        <v>549</v>
      </c>
      <c r="U1753" s="251" t="s">
        <v>549</v>
      </c>
      <c r="V1753" s="251" t="s">
        <v>581</v>
      </c>
      <c r="W1753" s="251" t="s">
        <v>582</v>
      </c>
      <c r="X1753" s="251" t="s">
        <v>551</v>
      </c>
      <c r="Y1753" s="251" t="s">
        <v>552</v>
      </c>
      <c r="Z1753" s="251" t="s">
        <v>564</v>
      </c>
      <c r="AA1753" s="251" t="s">
        <v>565</v>
      </c>
      <c r="AB1753" s="251" t="s">
        <v>613</v>
      </c>
      <c r="AC1753" s="251" t="s">
        <v>614</v>
      </c>
      <c r="AD1753" s="251" t="s">
        <v>616</v>
      </c>
      <c r="AE1753" s="255">
        <v>8400</v>
      </c>
      <c r="AF1753" s="251" t="str">
        <f t="shared" si="86"/>
        <v>5.</v>
      </c>
      <c r="AG1753" s="251" t="str">
        <f t="shared" si="86"/>
        <v>2.</v>
      </c>
      <c r="AH1753" s="251" t="str">
        <f t="shared" si="86"/>
        <v>3.</v>
      </c>
      <c r="AI1753" s="251" t="str">
        <f t="shared" si="85"/>
        <v>2.</v>
      </c>
      <c r="AJ1753" s="251" t="str">
        <f t="shared" si="85"/>
        <v>8.</v>
      </c>
      <c r="AK1753" s="251" t="str">
        <f t="shared" si="85"/>
        <v>1.</v>
      </c>
      <c r="AL1753" s="251" t="str">
        <f t="shared" si="85"/>
        <v>4.</v>
      </c>
      <c r="AM1753" s="251" t="str">
        <f t="shared" si="87"/>
        <v>2.3.2.8.1.4.</v>
      </c>
    </row>
    <row r="1754" spans="1:39">
      <c r="A1754" s="251">
        <v>2022</v>
      </c>
      <c r="B1754" s="251" t="s">
        <v>533</v>
      </c>
      <c r="C1754" s="251" t="s">
        <v>534</v>
      </c>
      <c r="D1754" s="251" t="s">
        <v>535</v>
      </c>
      <c r="E1754" s="251" t="s">
        <v>536</v>
      </c>
      <c r="F1754" s="251" t="s">
        <v>492</v>
      </c>
      <c r="G1754" s="251" t="s">
        <v>797</v>
      </c>
      <c r="H1754" s="251" t="s">
        <v>538</v>
      </c>
      <c r="I1754" s="251" t="s">
        <v>798</v>
      </c>
      <c r="J1754" s="251" t="s">
        <v>540</v>
      </c>
      <c r="K1754" s="251" t="s">
        <v>824</v>
      </c>
      <c r="L1754" s="251" t="s">
        <v>542</v>
      </c>
      <c r="M1754" s="251" t="s">
        <v>808</v>
      </c>
      <c r="N1754" s="251" t="s">
        <v>825</v>
      </c>
      <c r="O1754" s="251" t="s">
        <v>629</v>
      </c>
      <c r="P1754" s="251" t="s">
        <v>827</v>
      </c>
      <c r="Q1754" s="251" t="s">
        <v>803</v>
      </c>
      <c r="R1754" s="251">
        <v>24</v>
      </c>
      <c r="S1754" s="251" t="s">
        <v>548</v>
      </c>
      <c r="T1754" s="251" t="s">
        <v>549</v>
      </c>
      <c r="U1754" s="251" t="s">
        <v>549</v>
      </c>
      <c r="V1754" s="251" t="s">
        <v>581</v>
      </c>
      <c r="W1754" s="251" t="s">
        <v>582</v>
      </c>
      <c r="X1754" s="251" t="s">
        <v>551</v>
      </c>
      <c r="Y1754" s="251" t="s">
        <v>552</v>
      </c>
      <c r="Z1754" s="251" t="s">
        <v>617</v>
      </c>
      <c r="AA1754" s="251" t="s">
        <v>618</v>
      </c>
      <c r="AB1754" s="251" t="s">
        <v>619</v>
      </c>
      <c r="AC1754" s="251" t="s">
        <v>620</v>
      </c>
      <c r="AD1754" s="251" t="s">
        <v>621</v>
      </c>
      <c r="AE1754" s="255">
        <v>165</v>
      </c>
      <c r="AF1754" s="251" t="str">
        <f t="shared" si="86"/>
        <v>5.</v>
      </c>
      <c r="AG1754" s="251" t="str">
        <f t="shared" si="86"/>
        <v>2.</v>
      </c>
      <c r="AH1754" s="251" t="str">
        <f t="shared" si="86"/>
        <v>5.</v>
      </c>
      <c r="AI1754" s="251" t="str">
        <f t="shared" si="85"/>
        <v>4.</v>
      </c>
      <c r="AJ1754" s="251" t="str">
        <f t="shared" si="85"/>
        <v>3.</v>
      </c>
      <c r="AK1754" s="251" t="str">
        <f t="shared" si="85"/>
        <v>2.</v>
      </c>
      <c r="AL1754" s="251" t="str">
        <f t="shared" si="85"/>
        <v>1.</v>
      </c>
      <c r="AM1754" s="251" t="str">
        <f t="shared" si="87"/>
        <v>2.5.4.3.2.1.</v>
      </c>
    </row>
    <row r="1755" spans="1:39">
      <c r="A1755" s="251">
        <v>2022</v>
      </c>
      <c r="B1755" s="251" t="s">
        <v>533</v>
      </c>
      <c r="C1755" s="251" t="s">
        <v>534</v>
      </c>
      <c r="D1755" s="251" t="s">
        <v>535</v>
      </c>
      <c r="E1755" s="251" t="s">
        <v>536</v>
      </c>
      <c r="F1755" s="251" t="s">
        <v>492</v>
      </c>
      <c r="G1755" s="251" t="s">
        <v>797</v>
      </c>
      <c r="H1755" s="251" t="s">
        <v>538</v>
      </c>
      <c r="I1755" s="251" t="s">
        <v>798</v>
      </c>
      <c r="J1755" s="251" t="s">
        <v>540</v>
      </c>
      <c r="K1755" s="251" t="s">
        <v>824</v>
      </c>
      <c r="L1755" s="251" t="s">
        <v>542</v>
      </c>
      <c r="M1755" s="251" t="s">
        <v>808</v>
      </c>
      <c r="N1755" s="251" t="s">
        <v>825</v>
      </c>
      <c r="O1755" s="251" t="s">
        <v>678</v>
      </c>
      <c r="P1755" s="251" t="s">
        <v>830</v>
      </c>
      <c r="Q1755" s="251" t="s">
        <v>803</v>
      </c>
      <c r="R1755" s="251">
        <v>47</v>
      </c>
      <c r="S1755" s="251" t="s">
        <v>548</v>
      </c>
      <c r="T1755" s="251" t="s">
        <v>549</v>
      </c>
      <c r="U1755" s="251" t="s">
        <v>549</v>
      </c>
      <c r="V1755" s="251" t="s">
        <v>581</v>
      </c>
      <c r="W1755" s="251" t="s">
        <v>582</v>
      </c>
      <c r="X1755" s="251" t="s">
        <v>551</v>
      </c>
      <c r="Y1755" s="251" t="s">
        <v>552</v>
      </c>
      <c r="Z1755" s="251" t="s">
        <v>553</v>
      </c>
      <c r="AA1755" s="251" t="s">
        <v>554</v>
      </c>
      <c r="AB1755" s="251" t="s">
        <v>555</v>
      </c>
      <c r="AC1755" s="251" t="s">
        <v>555</v>
      </c>
      <c r="AD1755" s="251" t="s">
        <v>556</v>
      </c>
      <c r="AE1755" s="255">
        <v>294888</v>
      </c>
      <c r="AF1755" s="251" t="str">
        <f t="shared" si="86"/>
        <v>5.</v>
      </c>
      <c r="AG1755" s="251" t="str">
        <f t="shared" si="86"/>
        <v>2.</v>
      </c>
      <c r="AH1755" s="251" t="str">
        <f t="shared" si="86"/>
        <v>1.</v>
      </c>
      <c r="AI1755" s="251" t="str">
        <f t="shared" si="85"/>
        <v>1.</v>
      </c>
      <c r="AJ1755" s="251" t="str">
        <f t="shared" si="85"/>
        <v>1.</v>
      </c>
      <c r="AK1755" s="251" t="str">
        <f t="shared" si="85"/>
        <v>1.</v>
      </c>
      <c r="AL1755" s="251" t="str">
        <f t="shared" si="85"/>
        <v>4.</v>
      </c>
      <c r="AM1755" s="251" t="str">
        <f t="shared" si="87"/>
        <v>2.1.1.1.1.4.</v>
      </c>
    </row>
    <row r="1756" spans="1:39">
      <c r="A1756" s="251">
        <v>2022</v>
      </c>
      <c r="B1756" s="251" t="s">
        <v>533</v>
      </c>
      <c r="C1756" s="251" t="s">
        <v>534</v>
      </c>
      <c r="D1756" s="251" t="s">
        <v>535</v>
      </c>
      <c r="E1756" s="251" t="s">
        <v>536</v>
      </c>
      <c r="F1756" s="251" t="s">
        <v>492</v>
      </c>
      <c r="G1756" s="251" t="s">
        <v>797</v>
      </c>
      <c r="H1756" s="251" t="s">
        <v>538</v>
      </c>
      <c r="I1756" s="251" t="s">
        <v>798</v>
      </c>
      <c r="J1756" s="251" t="s">
        <v>540</v>
      </c>
      <c r="K1756" s="251" t="s">
        <v>824</v>
      </c>
      <c r="L1756" s="251" t="s">
        <v>542</v>
      </c>
      <c r="M1756" s="251" t="s">
        <v>808</v>
      </c>
      <c r="N1756" s="251" t="s">
        <v>825</v>
      </c>
      <c r="O1756" s="251" t="s">
        <v>678</v>
      </c>
      <c r="P1756" s="251" t="s">
        <v>830</v>
      </c>
      <c r="Q1756" s="251" t="s">
        <v>803</v>
      </c>
      <c r="R1756" s="251">
        <v>47</v>
      </c>
      <c r="S1756" s="251" t="s">
        <v>548</v>
      </c>
      <c r="T1756" s="251" t="s">
        <v>549</v>
      </c>
      <c r="U1756" s="251" t="s">
        <v>549</v>
      </c>
      <c r="V1756" s="251" t="s">
        <v>581</v>
      </c>
      <c r="W1756" s="251" t="s">
        <v>582</v>
      </c>
      <c r="X1756" s="251" t="s">
        <v>551</v>
      </c>
      <c r="Y1756" s="251" t="s">
        <v>552</v>
      </c>
      <c r="Z1756" s="251" t="s">
        <v>553</v>
      </c>
      <c r="AA1756" s="251" t="s">
        <v>554</v>
      </c>
      <c r="AB1756" s="251" t="s">
        <v>557</v>
      </c>
      <c r="AC1756" s="251" t="s">
        <v>558</v>
      </c>
      <c r="AD1756" s="251" t="s">
        <v>559</v>
      </c>
      <c r="AE1756" s="255">
        <v>48758</v>
      </c>
      <c r="AF1756" s="251" t="str">
        <f t="shared" si="86"/>
        <v>5.</v>
      </c>
      <c r="AG1756" s="251" t="str">
        <f t="shared" si="86"/>
        <v>2.</v>
      </c>
      <c r="AH1756" s="251" t="str">
        <f t="shared" si="86"/>
        <v>1.</v>
      </c>
      <c r="AI1756" s="251" t="str">
        <f t="shared" si="85"/>
        <v>1.</v>
      </c>
      <c r="AJ1756" s="251" t="str">
        <f t="shared" si="85"/>
        <v>9.</v>
      </c>
      <c r="AK1756" s="251" t="str">
        <f t="shared" si="85"/>
        <v>1.</v>
      </c>
      <c r="AL1756" s="251" t="str">
        <f t="shared" si="85"/>
        <v>1.</v>
      </c>
      <c r="AM1756" s="251" t="str">
        <f t="shared" si="87"/>
        <v>2.1.1.9.1.1.</v>
      </c>
    </row>
    <row r="1757" spans="1:39">
      <c r="A1757" s="251">
        <v>2022</v>
      </c>
      <c r="B1757" s="251" t="s">
        <v>533</v>
      </c>
      <c r="C1757" s="251" t="s">
        <v>534</v>
      </c>
      <c r="D1757" s="251" t="s">
        <v>535</v>
      </c>
      <c r="E1757" s="251" t="s">
        <v>536</v>
      </c>
      <c r="F1757" s="251" t="s">
        <v>492</v>
      </c>
      <c r="G1757" s="251" t="s">
        <v>797</v>
      </c>
      <c r="H1757" s="251" t="s">
        <v>538</v>
      </c>
      <c r="I1757" s="251" t="s">
        <v>798</v>
      </c>
      <c r="J1757" s="251" t="s">
        <v>540</v>
      </c>
      <c r="K1757" s="251" t="s">
        <v>824</v>
      </c>
      <c r="L1757" s="251" t="s">
        <v>542</v>
      </c>
      <c r="M1757" s="251" t="s">
        <v>808</v>
      </c>
      <c r="N1757" s="251" t="s">
        <v>825</v>
      </c>
      <c r="O1757" s="251" t="s">
        <v>678</v>
      </c>
      <c r="P1757" s="251" t="s">
        <v>830</v>
      </c>
      <c r="Q1757" s="251" t="s">
        <v>803</v>
      </c>
      <c r="R1757" s="251">
        <v>47</v>
      </c>
      <c r="S1757" s="251" t="s">
        <v>548</v>
      </c>
      <c r="T1757" s="251" t="s">
        <v>549</v>
      </c>
      <c r="U1757" s="251" t="s">
        <v>549</v>
      </c>
      <c r="V1757" s="251" t="s">
        <v>581</v>
      </c>
      <c r="W1757" s="251" t="s">
        <v>582</v>
      </c>
      <c r="X1757" s="251" t="s">
        <v>551</v>
      </c>
      <c r="Y1757" s="251" t="s">
        <v>552</v>
      </c>
      <c r="Z1757" s="251" t="s">
        <v>553</v>
      </c>
      <c r="AA1757" s="251" t="s">
        <v>554</v>
      </c>
      <c r="AB1757" s="251" t="s">
        <v>557</v>
      </c>
      <c r="AC1757" s="251" t="s">
        <v>558</v>
      </c>
      <c r="AD1757" s="251" t="s">
        <v>560</v>
      </c>
      <c r="AE1757" s="255">
        <v>2260</v>
      </c>
      <c r="AF1757" s="251" t="str">
        <f t="shared" si="86"/>
        <v>5.</v>
      </c>
      <c r="AG1757" s="251" t="str">
        <f t="shared" si="86"/>
        <v>2.</v>
      </c>
      <c r="AH1757" s="251" t="str">
        <f t="shared" si="86"/>
        <v>1.</v>
      </c>
      <c r="AI1757" s="251" t="str">
        <f t="shared" si="85"/>
        <v>1.</v>
      </c>
      <c r="AJ1757" s="251" t="str">
        <f t="shared" si="85"/>
        <v>9.</v>
      </c>
      <c r="AK1757" s="251" t="str">
        <f t="shared" si="85"/>
        <v>1.</v>
      </c>
      <c r="AL1757" s="251" t="str">
        <f t="shared" si="85"/>
        <v>3.</v>
      </c>
      <c r="AM1757" s="251" t="str">
        <f t="shared" si="87"/>
        <v>2.1.1.9.1.3.</v>
      </c>
    </row>
    <row r="1758" spans="1:39">
      <c r="A1758" s="251">
        <v>2022</v>
      </c>
      <c r="B1758" s="251" t="s">
        <v>533</v>
      </c>
      <c r="C1758" s="251" t="s">
        <v>534</v>
      </c>
      <c r="D1758" s="251" t="s">
        <v>535</v>
      </c>
      <c r="E1758" s="251" t="s">
        <v>536</v>
      </c>
      <c r="F1758" s="251" t="s">
        <v>492</v>
      </c>
      <c r="G1758" s="251" t="s">
        <v>797</v>
      </c>
      <c r="H1758" s="251" t="s">
        <v>538</v>
      </c>
      <c r="I1758" s="251" t="s">
        <v>798</v>
      </c>
      <c r="J1758" s="251" t="s">
        <v>540</v>
      </c>
      <c r="K1758" s="251" t="s">
        <v>824</v>
      </c>
      <c r="L1758" s="251" t="s">
        <v>542</v>
      </c>
      <c r="M1758" s="251" t="s">
        <v>808</v>
      </c>
      <c r="N1758" s="251" t="s">
        <v>825</v>
      </c>
      <c r="O1758" s="251" t="s">
        <v>678</v>
      </c>
      <c r="P1758" s="251" t="s">
        <v>830</v>
      </c>
      <c r="Q1758" s="251" t="s">
        <v>803</v>
      </c>
      <c r="R1758" s="251">
        <v>47</v>
      </c>
      <c r="S1758" s="251" t="s">
        <v>548</v>
      </c>
      <c r="T1758" s="251" t="s">
        <v>549</v>
      </c>
      <c r="U1758" s="251" t="s">
        <v>549</v>
      </c>
      <c r="V1758" s="251" t="s">
        <v>581</v>
      </c>
      <c r="W1758" s="251" t="s">
        <v>582</v>
      </c>
      <c r="X1758" s="251" t="s">
        <v>551</v>
      </c>
      <c r="Y1758" s="251" t="s">
        <v>552</v>
      </c>
      <c r="Z1758" s="251" t="s">
        <v>553</v>
      </c>
      <c r="AA1758" s="251" t="s">
        <v>554</v>
      </c>
      <c r="AB1758" s="251" t="s">
        <v>557</v>
      </c>
      <c r="AC1758" s="251" t="s">
        <v>583</v>
      </c>
      <c r="AD1758" s="251" t="s">
        <v>584</v>
      </c>
      <c r="AE1758" s="255">
        <v>28442</v>
      </c>
      <c r="AF1758" s="251" t="str">
        <f t="shared" si="86"/>
        <v>5.</v>
      </c>
      <c r="AG1758" s="251" t="str">
        <f t="shared" si="86"/>
        <v>2.</v>
      </c>
      <c r="AH1758" s="251" t="str">
        <f t="shared" si="86"/>
        <v>1.</v>
      </c>
      <c r="AI1758" s="251" t="str">
        <f t="shared" si="85"/>
        <v>1.</v>
      </c>
      <c r="AJ1758" s="251" t="str">
        <f t="shared" si="85"/>
        <v>9.</v>
      </c>
      <c r="AK1758" s="251" t="str">
        <f t="shared" si="85"/>
        <v>2.</v>
      </c>
      <c r="AL1758" s="251" t="str">
        <f t="shared" si="85"/>
        <v>1.</v>
      </c>
      <c r="AM1758" s="251" t="str">
        <f t="shared" si="87"/>
        <v>2.1.1.9.2.1.</v>
      </c>
    </row>
    <row r="1759" spans="1:39">
      <c r="A1759" s="251">
        <v>2022</v>
      </c>
      <c r="B1759" s="251" t="s">
        <v>533</v>
      </c>
      <c r="C1759" s="251" t="s">
        <v>534</v>
      </c>
      <c r="D1759" s="251" t="s">
        <v>535</v>
      </c>
      <c r="E1759" s="251" t="s">
        <v>536</v>
      </c>
      <c r="F1759" s="251" t="s">
        <v>492</v>
      </c>
      <c r="G1759" s="251" t="s">
        <v>797</v>
      </c>
      <c r="H1759" s="251" t="s">
        <v>538</v>
      </c>
      <c r="I1759" s="251" t="s">
        <v>798</v>
      </c>
      <c r="J1759" s="251" t="s">
        <v>540</v>
      </c>
      <c r="K1759" s="251" t="s">
        <v>824</v>
      </c>
      <c r="L1759" s="251" t="s">
        <v>542</v>
      </c>
      <c r="M1759" s="251" t="s">
        <v>808</v>
      </c>
      <c r="N1759" s="251" t="s">
        <v>825</v>
      </c>
      <c r="O1759" s="251" t="s">
        <v>678</v>
      </c>
      <c r="P1759" s="251" t="s">
        <v>830</v>
      </c>
      <c r="Q1759" s="251" t="s">
        <v>803</v>
      </c>
      <c r="R1759" s="251">
        <v>47</v>
      </c>
      <c r="S1759" s="251" t="s">
        <v>548</v>
      </c>
      <c r="T1759" s="251" t="s">
        <v>549</v>
      </c>
      <c r="U1759" s="251" t="s">
        <v>549</v>
      </c>
      <c r="V1759" s="251" t="s">
        <v>581</v>
      </c>
      <c r="W1759" s="251" t="s">
        <v>582</v>
      </c>
      <c r="X1759" s="251" t="s">
        <v>551</v>
      </c>
      <c r="Y1759" s="251" t="s">
        <v>552</v>
      </c>
      <c r="Z1759" s="251" t="s">
        <v>553</v>
      </c>
      <c r="AA1759" s="251" t="s">
        <v>554</v>
      </c>
      <c r="AB1759" s="251" t="s">
        <v>557</v>
      </c>
      <c r="AC1759" s="251" t="s">
        <v>585</v>
      </c>
      <c r="AD1759" s="251" t="s">
        <v>586</v>
      </c>
      <c r="AE1759" s="255">
        <v>4388</v>
      </c>
      <c r="AF1759" s="251" t="str">
        <f t="shared" si="86"/>
        <v>5.</v>
      </c>
      <c r="AG1759" s="251" t="str">
        <f t="shared" si="86"/>
        <v>2.</v>
      </c>
      <c r="AH1759" s="251" t="str">
        <f t="shared" si="86"/>
        <v>1.</v>
      </c>
      <c r="AI1759" s="251" t="str">
        <f t="shared" si="85"/>
        <v>1.</v>
      </c>
      <c r="AJ1759" s="251" t="str">
        <f t="shared" si="85"/>
        <v>9.</v>
      </c>
      <c r="AK1759" s="251" t="str">
        <f t="shared" si="85"/>
        <v>3.</v>
      </c>
      <c r="AL1759" s="251" t="str">
        <f t="shared" si="85"/>
        <v>99</v>
      </c>
      <c r="AM1759" s="251" t="str">
        <f t="shared" si="87"/>
        <v>2.1.1.9.3.99</v>
      </c>
    </row>
    <row r="1760" spans="1:39">
      <c r="A1760" s="251">
        <v>2022</v>
      </c>
      <c r="B1760" s="251" t="s">
        <v>533</v>
      </c>
      <c r="C1760" s="251" t="s">
        <v>534</v>
      </c>
      <c r="D1760" s="251" t="s">
        <v>535</v>
      </c>
      <c r="E1760" s="251" t="s">
        <v>536</v>
      </c>
      <c r="F1760" s="251" t="s">
        <v>492</v>
      </c>
      <c r="G1760" s="251" t="s">
        <v>797</v>
      </c>
      <c r="H1760" s="251" t="s">
        <v>538</v>
      </c>
      <c r="I1760" s="251" t="s">
        <v>798</v>
      </c>
      <c r="J1760" s="251" t="s">
        <v>540</v>
      </c>
      <c r="K1760" s="251" t="s">
        <v>824</v>
      </c>
      <c r="L1760" s="251" t="s">
        <v>542</v>
      </c>
      <c r="M1760" s="251" t="s">
        <v>808</v>
      </c>
      <c r="N1760" s="251" t="s">
        <v>825</v>
      </c>
      <c r="O1760" s="251" t="s">
        <v>678</v>
      </c>
      <c r="P1760" s="251" t="s">
        <v>830</v>
      </c>
      <c r="Q1760" s="251" t="s">
        <v>803</v>
      </c>
      <c r="R1760" s="251">
        <v>47</v>
      </c>
      <c r="S1760" s="251" t="s">
        <v>548</v>
      </c>
      <c r="T1760" s="251" t="s">
        <v>549</v>
      </c>
      <c r="U1760" s="251" t="s">
        <v>549</v>
      </c>
      <c r="V1760" s="251" t="s">
        <v>581</v>
      </c>
      <c r="W1760" s="251" t="s">
        <v>582</v>
      </c>
      <c r="X1760" s="251" t="s">
        <v>551</v>
      </c>
      <c r="Y1760" s="251" t="s">
        <v>552</v>
      </c>
      <c r="Z1760" s="251" t="s">
        <v>553</v>
      </c>
      <c r="AA1760" s="251" t="s">
        <v>561</v>
      </c>
      <c r="AB1760" s="251" t="s">
        <v>562</v>
      </c>
      <c r="AC1760" s="251" t="s">
        <v>562</v>
      </c>
      <c r="AD1760" s="251" t="s">
        <v>563</v>
      </c>
      <c r="AE1760" s="255">
        <v>26329</v>
      </c>
      <c r="AF1760" s="251" t="str">
        <f t="shared" si="86"/>
        <v>5.</v>
      </c>
      <c r="AG1760" s="251" t="str">
        <f t="shared" si="86"/>
        <v>2.</v>
      </c>
      <c r="AH1760" s="251" t="str">
        <f t="shared" si="86"/>
        <v>1.</v>
      </c>
      <c r="AI1760" s="251" t="str">
        <f t="shared" si="85"/>
        <v>3.</v>
      </c>
      <c r="AJ1760" s="251" t="str">
        <f t="shared" si="85"/>
        <v>1.</v>
      </c>
      <c r="AK1760" s="251" t="str">
        <f t="shared" si="85"/>
        <v>1.</v>
      </c>
      <c r="AL1760" s="251" t="str">
        <f t="shared" si="85"/>
        <v>5.</v>
      </c>
      <c r="AM1760" s="251" t="str">
        <f t="shared" si="87"/>
        <v>2.1.3.1.1.5.</v>
      </c>
    </row>
    <row r="1761" spans="1:39">
      <c r="A1761" s="251">
        <v>2022</v>
      </c>
      <c r="B1761" s="251" t="s">
        <v>533</v>
      </c>
      <c r="C1761" s="251" t="s">
        <v>534</v>
      </c>
      <c r="D1761" s="251" t="s">
        <v>535</v>
      </c>
      <c r="E1761" s="251" t="s">
        <v>536</v>
      </c>
      <c r="F1761" s="251" t="s">
        <v>492</v>
      </c>
      <c r="G1761" s="251" t="s">
        <v>797</v>
      </c>
      <c r="H1761" s="251" t="s">
        <v>538</v>
      </c>
      <c r="I1761" s="251" t="s">
        <v>798</v>
      </c>
      <c r="J1761" s="251" t="s">
        <v>540</v>
      </c>
      <c r="K1761" s="251" t="s">
        <v>824</v>
      </c>
      <c r="L1761" s="251" t="s">
        <v>542</v>
      </c>
      <c r="M1761" s="251" t="s">
        <v>808</v>
      </c>
      <c r="N1761" s="251" t="s">
        <v>825</v>
      </c>
      <c r="O1761" s="251" t="s">
        <v>678</v>
      </c>
      <c r="P1761" s="251" t="s">
        <v>830</v>
      </c>
      <c r="Q1761" s="251" t="s">
        <v>803</v>
      </c>
      <c r="R1761" s="251">
        <v>47</v>
      </c>
      <c r="S1761" s="251" t="s">
        <v>548</v>
      </c>
      <c r="T1761" s="251" t="s">
        <v>549</v>
      </c>
      <c r="U1761" s="251" t="s">
        <v>549</v>
      </c>
      <c r="V1761" s="251" t="s">
        <v>581</v>
      </c>
      <c r="W1761" s="251" t="s">
        <v>582</v>
      </c>
      <c r="X1761" s="251" t="s">
        <v>551</v>
      </c>
      <c r="Y1761" s="251" t="s">
        <v>552</v>
      </c>
      <c r="Z1761" s="251" t="s">
        <v>564</v>
      </c>
      <c r="AA1761" s="251" t="s">
        <v>565</v>
      </c>
      <c r="AB1761" s="251" t="s">
        <v>594</v>
      </c>
      <c r="AC1761" s="251" t="s">
        <v>595</v>
      </c>
      <c r="AD1761" s="251" t="s">
        <v>596</v>
      </c>
      <c r="AE1761" s="255">
        <v>900</v>
      </c>
      <c r="AF1761" s="251" t="str">
        <f t="shared" si="86"/>
        <v>5.</v>
      </c>
      <c r="AG1761" s="251" t="str">
        <f t="shared" si="86"/>
        <v>2.</v>
      </c>
      <c r="AH1761" s="251" t="str">
        <f t="shared" si="86"/>
        <v>3.</v>
      </c>
      <c r="AI1761" s="251" t="str">
        <f t="shared" si="85"/>
        <v>2.</v>
      </c>
      <c r="AJ1761" s="251" t="str">
        <f t="shared" si="85"/>
        <v>1.</v>
      </c>
      <c r="AK1761" s="251" t="str">
        <f t="shared" si="85"/>
        <v>2.</v>
      </c>
      <c r="AL1761" s="251" t="str">
        <f t="shared" si="85"/>
        <v>99</v>
      </c>
      <c r="AM1761" s="251" t="str">
        <f t="shared" si="87"/>
        <v>2.3.2.1.2.99</v>
      </c>
    </row>
    <row r="1762" spans="1:39">
      <c r="A1762" s="251">
        <v>2022</v>
      </c>
      <c r="B1762" s="251" t="s">
        <v>533</v>
      </c>
      <c r="C1762" s="251" t="s">
        <v>534</v>
      </c>
      <c r="D1762" s="251" t="s">
        <v>535</v>
      </c>
      <c r="E1762" s="251" t="s">
        <v>536</v>
      </c>
      <c r="F1762" s="251" t="s">
        <v>492</v>
      </c>
      <c r="G1762" s="251" t="s">
        <v>797</v>
      </c>
      <c r="H1762" s="251" t="s">
        <v>538</v>
      </c>
      <c r="I1762" s="251" t="s">
        <v>798</v>
      </c>
      <c r="J1762" s="251" t="s">
        <v>540</v>
      </c>
      <c r="K1762" s="251" t="s">
        <v>824</v>
      </c>
      <c r="L1762" s="251" t="s">
        <v>542</v>
      </c>
      <c r="M1762" s="251" t="s">
        <v>808</v>
      </c>
      <c r="N1762" s="251" t="s">
        <v>825</v>
      </c>
      <c r="O1762" s="251" t="s">
        <v>678</v>
      </c>
      <c r="P1762" s="251" t="s">
        <v>830</v>
      </c>
      <c r="Q1762" s="251" t="s">
        <v>803</v>
      </c>
      <c r="R1762" s="251">
        <v>47</v>
      </c>
      <c r="S1762" s="251" t="s">
        <v>548</v>
      </c>
      <c r="T1762" s="251" t="s">
        <v>549</v>
      </c>
      <c r="U1762" s="251" t="s">
        <v>549</v>
      </c>
      <c r="V1762" s="251" t="s">
        <v>581</v>
      </c>
      <c r="W1762" s="251" t="s">
        <v>582</v>
      </c>
      <c r="X1762" s="251" t="s">
        <v>551</v>
      </c>
      <c r="Y1762" s="251" t="s">
        <v>552</v>
      </c>
      <c r="Z1762" s="251" t="s">
        <v>564</v>
      </c>
      <c r="AA1762" s="251" t="s">
        <v>565</v>
      </c>
      <c r="AB1762" s="251" t="s">
        <v>566</v>
      </c>
      <c r="AC1762" s="251" t="s">
        <v>597</v>
      </c>
      <c r="AD1762" s="251" t="s">
        <v>598</v>
      </c>
      <c r="AE1762" s="255">
        <v>10660</v>
      </c>
      <c r="AF1762" s="251" t="str">
        <f t="shared" si="86"/>
        <v>5.</v>
      </c>
      <c r="AG1762" s="251" t="str">
        <f t="shared" si="86"/>
        <v>2.</v>
      </c>
      <c r="AH1762" s="251" t="str">
        <f t="shared" si="86"/>
        <v>3.</v>
      </c>
      <c r="AI1762" s="251" t="str">
        <f t="shared" si="85"/>
        <v>2.</v>
      </c>
      <c r="AJ1762" s="251" t="str">
        <f t="shared" si="85"/>
        <v>2.</v>
      </c>
      <c r="AK1762" s="251" t="str">
        <f t="shared" si="85"/>
        <v>1.</v>
      </c>
      <c r="AL1762" s="251" t="str">
        <f t="shared" si="85"/>
        <v>1.</v>
      </c>
      <c r="AM1762" s="251" t="str">
        <f t="shared" si="87"/>
        <v>2.3.2.2.1.1.</v>
      </c>
    </row>
    <row r="1763" spans="1:39">
      <c r="A1763" s="251">
        <v>2022</v>
      </c>
      <c r="B1763" s="251" t="s">
        <v>533</v>
      </c>
      <c r="C1763" s="251" t="s">
        <v>534</v>
      </c>
      <c r="D1763" s="251" t="s">
        <v>535</v>
      </c>
      <c r="E1763" s="251" t="s">
        <v>536</v>
      </c>
      <c r="F1763" s="251" t="s">
        <v>492</v>
      </c>
      <c r="G1763" s="251" t="s">
        <v>797</v>
      </c>
      <c r="H1763" s="251" t="s">
        <v>538</v>
      </c>
      <c r="I1763" s="251" t="s">
        <v>798</v>
      </c>
      <c r="J1763" s="251" t="s">
        <v>540</v>
      </c>
      <c r="K1763" s="251" t="s">
        <v>824</v>
      </c>
      <c r="L1763" s="251" t="s">
        <v>542</v>
      </c>
      <c r="M1763" s="251" t="s">
        <v>808</v>
      </c>
      <c r="N1763" s="251" t="s">
        <v>825</v>
      </c>
      <c r="O1763" s="251" t="s">
        <v>678</v>
      </c>
      <c r="P1763" s="251" t="s">
        <v>830</v>
      </c>
      <c r="Q1763" s="251" t="s">
        <v>803</v>
      </c>
      <c r="R1763" s="251">
        <v>47</v>
      </c>
      <c r="S1763" s="251" t="s">
        <v>548</v>
      </c>
      <c r="T1763" s="251" t="s">
        <v>549</v>
      </c>
      <c r="U1763" s="251" t="s">
        <v>549</v>
      </c>
      <c r="V1763" s="251" t="s">
        <v>581</v>
      </c>
      <c r="W1763" s="251" t="s">
        <v>582</v>
      </c>
      <c r="X1763" s="251" t="s">
        <v>551</v>
      </c>
      <c r="Y1763" s="251" t="s">
        <v>552</v>
      </c>
      <c r="Z1763" s="251" t="s">
        <v>564</v>
      </c>
      <c r="AA1763" s="251" t="s">
        <v>565</v>
      </c>
      <c r="AB1763" s="251" t="s">
        <v>566</v>
      </c>
      <c r="AC1763" s="251" t="s">
        <v>600</v>
      </c>
      <c r="AD1763" s="251" t="s">
        <v>601</v>
      </c>
      <c r="AE1763" s="255">
        <v>4890</v>
      </c>
      <c r="AF1763" s="251" t="str">
        <f t="shared" si="86"/>
        <v>5.</v>
      </c>
      <c r="AG1763" s="251" t="str">
        <f t="shared" si="86"/>
        <v>2.</v>
      </c>
      <c r="AH1763" s="251" t="str">
        <f t="shared" si="86"/>
        <v>3.</v>
      </c>
      <c r="AI1763" s="251" t="str">
        <f t="shared" si="85"/>
        <v>2.</v>
      </c>
      <c r="AJ1763" s="251" t="str">
        <f t="shared" si="85"/>
        <v>2.</v>
      </c>
      <c r="AK1763" s="251" t="str">
        <f t="shared" si="85"/>
        <v>2.</v>
      </c>
      <c r="AL1763" s="251" t="str">
        <f t="shared" si="85"/>
        <v>1.</v>
      </c>
      <c r="AM1763" s="251" t="str">
        <f t="shared" si="87"/>
        <v>2.3.2.2.2.1.</v>
      </c>
    </row>
    <row r="1764" spans="1:39">
      <c r="A1764" s="251">
        <v>2022</v>
      </c>
      <c r="B1764" s="251" t="s">
        <v>533</v>
      </c>
      <c r="C1764" s="251" t="s">
        <v>534</v>
      </c>
      <c r="D1764" s="251" t="s">
        <v>535</v>
      </c>
      <c r="E1764" s="251" t="s">
        <v>536</v>
      </c>
      <c r="F1764" s="251" t="s">
        <v>492</v>
      </c>
      <c r="G1764" s="251" t="s">
        <v>797</v>
      </c>
      <c r="H1764" s="251" t="s">
        <v>538</v>
      </c>
      <c r="I1764" s="251" t="s">
        <v>798</v>
      </c>
      <c r="J1764" s="251" t="s">
        <v>540</v>
      </c>
      <c r="K1764" s="251" t="s">
        <v>824</v>
      </c>
      <c r="L1764" s="251" t="s">
        <v>542</v>
      </c>
      <c r="M1764" s="251" t="s">
        <v>808</v>
      </c>
      <c r="N1764" s="251" t="s">
        <v>825</v>
      </c>
      <c r="O1764" s="251" t="s">
        <v>678</v>
      </c>
      <c r="P1764" s="251" t="s">
        <v>830</v>
      </c>
      <c r="Q1764" s="251" t="s">
        <v>803</v>
      </c>
      <c r="R1764" s="251">
        <v>47</v>
      </c>
      <c r="S1764" s="251" t="s">
        <v>548</v>
      </c>
      <c r="T1764" s="251" t="s">
        <v>549</v>
      </c>
      <c r="U1764" s="251" t="s">
        <v>549</v>
      </c>
      <c r="V1764" s="251" t="s">
        <v>581</v>
      </c>
      <c r="W1764" s="251" t="s">
        <v>582</v>
      </c>
      <c r="X1764" s="251" t="s">
        <v>551</v>
      </c>
      <c r="Y1764" s="251" t="s">
        <v>552</v>
      </c>
      <c r="Z1764" s="251" t="s">
        <v>564</v>
      </c>
      <c r="AA1764" s="251" t="s">
        <v>565</v>
      </c>
      <c r="AB1764" s="251" t="s">
        <v>566</v>
      </c>
      <c r="AC1764" s="251" t="s">
        <v>600</v>
      </c>
      <c r="AD1764" s="251" t="s">
        <v>602</v>
      </c>
      <c r="AE1764" s="255">
        <v>837</v>
      </c>
      <c r="AF1764" s="251" t="str">
        <f t="shared" si="86"/>
        <v>5.</v>
      </c>
      <c r="AG1764" s="251" t="str">
        <f t="shared" si="86"/>
        <v>2.</v>
      </c>
      <c r="AH1764" s="251" t="str">
        <f t="shared" si="86"/>
        <v>3.</v>
      </c>
      <c r="AI1764" s="251" t="str">
        <f t="shared" si="85"/>
        <v>2.</v>
      </c>
      <c r="AJ1764" s="251" t="str">
        <f t="shared" si="85"/>
        <v>2.</v>
      </c>
      <c r="AK1764" s="251" t="str">
        <f t="shared" si="85"/>
        <v>2.</v>
      </c>
      <c r="AL1764" s="251" t="str">
        <f t="shared" si="85"/>
        <v>2.</v>
      </c>
      <c r="AM1764" s="251" t="str">
        <f t="shared" si="87"/>
        <v>2.3.2.2.2.2.</v>
      </c>
    </row>
    <row r="1765" spans="1:39">
      <c r="A1765" s="251">
        <v>2022</v>
      </c>
      <c r="B1765" s="251" t="s">
        <v>533</v>
      </c>
      <c r="C1765" s="251" t="s">
        <v>534</v>
      </c>
      <c r="D1765" s="251" t="s">
        <v>535</v>
      </c>
      <c r="E1765" s="251" t="s">
        <v>536</v>
      </c>
      <c r="F1765" s="251" t="s">
        <v>492</v>
      </c>
      <c r="G1765" s="251" t="s">
        <v>797</v>
      </c>
      <c r="H1765" s="251" t="s">
        <v>538</v>
      </c>
      <c r="I1765" s="251" t="s">
        <v>798</v>
      </c>
      <c r="J1765" s="251" t="s">
        <v>540</v>
      </c>
      <c r="K1765" s="251" t="s">
        <v>824</v>
      </c>
      <c r="L1765" s="251" t="s">
        <v>542</v>
      </c>
      <c r="M1765" s="251" t="s">
        <v>808</v>
      </c>
      <c r="N1765" s="251" t="s">
        <v>825</v>
      </c>
      <c r="O1765" s="251" t="s">
        <v>678</v>
      </c>
      <c r="P1765" s="251" t="s">
        <v>830</v>
      </c>
      <c r="Q1765" s="251" t="s">
        <v>803</v>
      </c>
      <c r="R1765" s="251">
        <v>47</v>
      </c>
      <c r="S1765" s="251" t="s">
        <v>548</v>
      </c>
      <c r="T1765" s="251" t="s">
        <v>549</v>
      </c>
      <c r="U1765" s="251" t="s">
        <v>549</v>
      </c>
      <c r="V1765" s="251" t="s">
        <v>581</v>
      </c>
      <c r="W1765" s="251" t="s">
        <v>582</v>
      </c>
      <c r="X1765" s="251" t="s">
        <v>551</v>
      </c>
      <c r="Y1765" s="251" t="s">
        <v>552</v>
      </c>
      <c r="Z1765" s="251" t="s">
        <v>564</v>
      </c>
      <c r="AA1765" s="251" t="s">
        <v>565</v>
      </c>
      <c r="AB1765" s="251" t="s">
        <v>566</v>
      </c>
      <c r="AC1765" s="251" t="s">
        <v>567</v>
      </c>
      <c r="AD1765" s="251" t="s">
        <v>635</v>
      </c>
      <c r="AE1765" s="255">
        <v>1854</v>
      </c>
      <c r="AF1765" s="251" t="str">
        <f t="shared" si="86"/>
        <v>5.</v>
      </c>
      <c r="AG1765" s="251" t="str">
        <f t="shared" si="86"/>
        <v>2.</v>
      </c>
      <c r="AH1765" s="251" t="str">
        <f t="shared" si="86"/>
        <v>3.</v>
      </c>
      <c r="AI1765" s="251" t="str">
        <f t="shared" si="85"/>
        <v>2.</v>
      </c>
      <c r="AJ1765" s="251" t="str">
        <f t="shared" si="85"/>
        <v>2.</v>
      </c>
      <c r="AK1765" s="251" t="str">
        <f t="shared" si="85"/>
        <v>3.</v>
      </c>
      <c r="AL1765" s="251" t="str">
        <f t="shared" si="85"/>
        <v>99</v>
      </c>
      <c r="AM1765" s="251" t="str">
        <f t="shared" si="87"/>
        <v>2.3.2.2.3.99</v>
      </c>
    </row>
    <row r="1766" spans="1:39">
      <c r="A1766" s="251">
        <v>2022</v>
      </c>
      <c r="B1766" s="251" t="s">
        <v>533</v>
      </c>
      <c r="C1766" s="251" t="s">
        <v>534</v>
      </c>
      <c r="D1766" s="251" t="s">
        <v>535</v>
      </c>
      <c r="E1766" s="251" t="s">
        <v>536</v>
      </c>
      <c r="F1766" s="251" t="s">
        <v>492</v>
      </c>
      <c r="G1766" s="251" t="s">
        <v>797</v>
      </c>
      <c r="H1766" s="251" t="s">
        <v>538</v>
      </c>
      <c r="I1766" s="251" t="s">
        <v>798</v>
      </c>
      <c r="J1766" s="251" t="s">
        <v>540</v>
      </c>
      <c r="K1766" s="251" t="s">
        <v>824</v>
      </c>
      <c r="L1766" s="251" t="s">
        <v>542</v>
      </c>
      <c r="M1766" s="251" t="s">
        <v>808</v>
      </c>
      <c r="N1766" s="251" t="s">
        <v>825</v>
      </c>
      <c r="O1766" s="251" t="s">
        <v>678</v>
      </c>
      <c r="P1766" s="251" t="s">
        <v>830</v>
      </c>
      <c r="Q1766" s="251" t="s">
        <v>803</v>
      </c>
      <c r="R1766" s="251">
        <v>47</v>
      </c>
      <c r="S1766" s="251" t="s">
        <v>548</v>
      </c>
      <c r="T1766" s="251" t="s">
        <v>549</v>
      </c>
      <c r="U1766" s="251" t="s">
        <v>549</v>
      </c>
      <c r="V1766" s="251" t="s">
        <v>581</v>
      </c>
      <c r="W1766" s="251" t="s">
        <v>582</v>
      </c>
      <c r="X1766" s="251" t="s">
        <v>551</v>
      </c>
      <c r="Y1766" s="251" t="s">
        <v>552</v>
      </c>
      <c r="Z1766" s="251" t="s">
        <v>564</v>
      </c>
      <c r="AA1766" s="251" t="s">
        <v>565</v>
      </c>
      <c r="AB1766" s="251" t="s">
        <v>566</v>
      </c>
      <c r="AC1766" s="251" t="s">
        <v>660</v>
      </c>
      <c r="AD1766" s="251" t="s">
        <v>661</v>
      </c>
      <c r="AE1766" s="255">
        <v>30000</v>
      </c>
      <c r="AF1766" s="251" t="str">
        <f t="shared" si="86"/>
        <v>5.</v>
      </c>
      <c r="AG1766" s="251" t="str">
        <f t="shared" si="86"/>
        <v>2.</v>
      </c>
      <c r="AH1766" s="251" t="str">
        <f t="shared" si="86"/>
        <v>3.</v>
      </c>
      <c r="AI1766" s="251" t="str">
        <f t="shared" si="85"/>
        <v>2.</v>
      </c>
      <c r="AJ1766" s="251" t="str">
        <f t="shared" si="85"/>
        <v>2.</v>
      </c>
      <c r="AK1766" s="251" t="str">
        <f t="shared" si="85"/>
        <v>5.</v>
      </c>
      <c r="AL1766" s="251" t="str">
        <f t="shared" si="85"/>
        <v>1.</v>
      </c>
      <c r="AM1766" s="251" t="str">
        <f t="shared" si="87"/>
        <v>2.3.2.2.5.1.</v>
      </c>
    </row>
    <row r="1767" spans="1:39">
      <c r="A1767" s="251">
        <v>2022</v>
      </c>
      <c r="B1767" s="251" t="s">
        <v>533</v>
      </c>
      <c r="C1767" s="251" t="s">
        <v>534</v>
      </c>
      <c r="D1767" s="251" t="s">
        <v>535</v>
      </c>
      <c r="E1767" s="251" t="s">
        <v>536</v>
      </c>
      <c r="F1767" s="251" t="s">
        <v>492</v>
      </c>
      <c r="G1767" s="251" t="s">
        <v>797</v>
      </c>
      <c r="H1767" s="251" t="s">
        <v>538</v>
      </c>
      <c r="I1767" s="251" t="s">
        <v>798</v>
      </c>
      <c r="J1767" s="251" t="s">
        <v>540</v>
      </c>
      <c r="K1767" s="251" t="s">
        <v>824</v>
      </c>
      <c r="L1767" s="251" t="s">
        <v>542</v>
      </c>
      <c r="M1767" s="251" t="s">
        <v>808</v>
      </c>
      <c r="N1767" s="251" t="s">
        <v>825</v>
      </c>
      <c r="O1767" s="251" t="s">
        <v>678</v>
      </c>
      <c r="P1767" s="251" t="s">
        <v>830</v>
      </c>
      <c r="Q1767" s="251" t="s">
        <v>803</v>
      </c>
      <c r="R1767" s="251">
        <v>47</v>
      </c>
      <c r="S1767" s="251" t="s">
        <v>548</v>
      </c>
      <c r="T1767" s="251" t="s">
        <v>549</v>
      </c>
      <c r="U1767" s="251" t="s">
        <v>549</v>
      </c>
      <c r="V1767" s="251" t="s">
        <v>581</v>
      </c>
      <c r="W1767" s="251" t="s">
        <v>582</v>
      </c>
      <c r="X1767" s="251" t="s">
        <v>551</v>
      </c>
      <c r="Y1767" s="251" t="s">
        <v>552</v>
      </c>
      <c r="Z1767" s="251" t="s">
        <v>564</v>
      </c>
      <c r="AA1767" s="251" t="s">
        <v>565</v>
      </c>
      <c r="AB1767" s="251" t="s">
        <v>569</v>
      </c>
      <c r="AC1767" s="251" t="s">
        <v>570</v>
      </c>
      <c r="AD1767" s="251" t="s">
        <v>603</v>
      </c>
      <c r="AE1767" s="255">
        <v>34210</v>
      </c>
      <c r="AF1767" s="251" t="str">
        <f t="shared" si="86"/>
        <v>5.</v>
      </c>
      <c r="AG1767" s="251" t="str">
        <f t="shared" si="86"/>
        <v>2.</v>
      </c>
      <c r="AH1767" s="251" t="str">
        <f t="shared" si="86"/>
        <v>3.</v>
      </c>
      <c r="AI1767" s="251" t="str">
        <f t="shared" si="85"/>
        <v>2.</v>
      </c>
      <c r="AJ1767" s="251" t="str">
        <f t="shared" si="85"/>
        <v>3.</v>
      </c>
      <c r="AK1767" s="251" t="str">
        <f t="shared" si="85"/>
        <v>1.</v>
      </c>
      <c r="AL1767" s="251" t="str">
        <f t="shared" si="85"/>
        <v>1.</v>
      </c>
      <c r="AM1767" s="251" t="str">
        <f t="shared" si="87"/>
        <v>2.3.2.3.1.1.</v>
      </c>
    </row>
    <row r="1768" spans="1:39">
      <c r="A1768" s="251">
        <v>2022</v>
      </c>
      <c r="B1768" s="251" t="s">
        <v>533</v>
      </c>
      <c r="C1768" s="251" t="s">
        <v>534</v>
      </c>
      <c r="D1768" s="251" t="s">
        <v>535</v>
      </c>
      <c r="E1768" s="251" t="s">
        <v>536</v>
      </c>
      <c r="F1768" s="251" t="s">
        <v>492</v>
      </c>
      <c r="G1768" s="251" t="s">
        <v>797</v>
      </c>
      <c r="H1768" s="251" t="s">
        <v>538</v>
      </c>
      <c r="I1768" s="251" t="s">
        <v>798</v>
      </c>
      <c r="J1768" s="251" t="s">
        <v>540</v>
      </c>
      <c r="K1768" s="251" t="s">
        <v>824</v>
      </c>
      <c r="L1768" s="251" t="s">
        <v>542</v>
      </c>
      <c r="M1768" s="251" t="s">
        <v>808</v>
      </c>
      <c r="N1768" s="251" t="s">
        <v>825</v>
      </c>
      <c r="O1768" s="251" t="s">
        <v>678</v>
      </c>
      <c r="P1768" s="251" t="s">
        <v>830</v>
      </c>
      <c r="Q1768" s="251" t="s">
        <v>803</v>
      </c>
      <c r="R1768" s="251">
        <v>47</v>
      </c>
      <c r="S1768" s="251" t="s">
        <v>548</v>
      </c>
      <c r="T1768" s="251" t="s">
        <v>549</v>
      </c>
      <c r="U1768" s="251" t="s">
        <v>549</v>
      </c>
      <c r="V1768" s="251" t="s">
        <v>581</v>
      </c>
      <c r="W1768" s="251" t="s">
        <v>582</v>
      </c>
      <c r="X1768" s="251" t="s">
        <v>551</v>
      </c>
      <c r="Y1768" s="251" t="s">
        <v>552</v>
      </c>
      <c r="Z1768" s="251" t="s">
        <v>564</v>
      </c>
      <c r="AA1768" s="251" t="s">
        <v>565</v>
      </c>
      <c r="AB1768" s="251" t="s">
        <v>569</v>
      </c>
      <c r="AC1768" s="251" t="s">
        <v>570</v>
      </c>
      <c r="AD1768" s="251" t="s">
        <v>571</v>
      </c>
      <c r="AE1768" s="255">
        <v>45716</v>
      </c>
      <c r="AF1768" s="251" t="str">
        <f t="shared" si="86"/>
        <v>5.</v>
      </c>
      <c r="AG1768" s="251" t="str">
        <f t="shared" si="86"/>
        <v>2.</v>
      </c>
      <c r="AH1768" s="251" t="str">
        <f t="shared" si="86"/>
        <v>3.</v>
      </c>
      <c r="AI1768" s="251" t="str">
        <f t="shared" si="85"/>
        <v>2.</v>
      </c>
      <c r="AJ1768" s="251" t="str">
        <f t="shared" si="85"/>
        <v>3.</v>
      </c>
      <c r="AK1768" s="251" t="str">
        <f t="shared" si="85"/>
        <v>1.</v>
      </c>
      <c r="AL1768" s="251" t="str">
        <f t="shared" si="85"/>
        <v>2.</v>
      </c>
      <c r="AM1768" s="251" t="str">
        <f t="shared" si="87"/>
        <v>2.3.2.3.1.2.</v>
      </c>
    </row>
    <row r="1769" spans="1:39">
      <c r="A1769" s="251">
        <v>2022</v>
      </c>
      <c r="B1769" s="251" t="s">
        <v>533</v>
      </c>
      <c r="C1769" s="251" t="s">
        <v>534</v>
      </c>
      <c r="D1769" s="251" t="s">
        <v>535</v>
      </c>
      <c r="E1769" s="251" t="s">
        <v>536</v>
      </c>
      <c r="F1769" s="251" t="s">
        <v>492</v>
      </c>
      <c r="G1769" s="251" t="s">
        <v>797</v>
      </c>
      <c r="H1769" s="251" t="s">
        <v>538</v>
      </c>
      <c r="I1769" s="251" t="s">
        <v>798</v>
      </c>
      <c r="J1769" s="251" t="s">
        <v>540</v>
      </c>
      <c r="K1769" s="251" t="s">
        <v>824</v>
      </c>
      <c r="L1769" s="251" t="s">
        <v>542</v>
      </c>
      <c r="M1769" s="251" t="s">
        <v>808</v>
      </c>
      <c r="N1769" s="251" t="s">
        <v>825</v>
      </c>
      <c r="O1769" s="251" t="s">
        <v>678</v>
      </c>
      <c r="P1769" s="251" t="s">
        <v>830</v>
      </c>
      <c r="Q1769" s="251" t="s">
        <v>803</v>
      </c>
      <c r="R1769" s="251">
        <v>47</v>
      </c>
      <c r="S1769" s="251" t="s">
        <v>548</v>
      </c>
      <c r="T1769" s="251" t="s">
        <v>549</v>
      </c>
      <c r="U1769" s="251" t="s">
        <v>549</v>
      </c>
      <c r="V1769" s="251" t="s">
        <v>581</v>
      </c>
      <c r="W1769" s="251" t="s">
        <v>582</v>
      </c>
      <c r="X1769" s="251" t="s">
        <v>551</v>
      </c>
      <c r="Y1769" s="251" t="s">
        <v>552</v>
      </c>
      <c r="Z1769" s="251" t="s">
        <v>564</v>
      </c>
      <c r="AA1769" s="251" t="s">
        <v>565</v>
      </c>
      <c r="AB1769" s="251" t="s">
        <v>604</v>
      </c>
      <c r="AC1769" s="251" t="s">
        <v>607</v>
      </c>
      <c r="AD1769" s="251" t="s">
        <v>608</v>
      </c>
      <c r="AE1769" s="255">
        <v>18353</v>
      </c>
      <c r="AF1769" s="251" t="str">
        <f t="shared" si="86"/>
        <v>5.</v>
      </c>
      <c r="AG1769" s="251" t="str">
        <f t="shared" si="86"/>
        <v>2.</v>
      </c>
      <c r="AH1769" s="251" t="str">
        <f t="shared" si="86"/>
        <v>3.</v>
      </c>
      <c r="AI1769" s="251" t="str">
        <f t="shared" si="85"/>
        <v>2.</v>
      </c>
      <c r="AJ1769" s="251" t="str">
        <f t="shared" si="85"/>
        <v>4.</v>
      </c>
      <c r="AK1769" s="251" t="str">
        <f t="shared" si="85"/>
        <v>7.</v>
      </c>
      <c r="AL1769" s="251" t="str">
        <f t="shared" si="85"/>
        <v>1.</v>
      </c>
      <c r="AM1769" s="251" t="str">
        <f t="shared" si="87"/>
        <v>2.3.2.4.7.1.</v>
      </c>
    </row>
    <row r="1770" spans="1:39">
      <c r="A1770" s="251">
        <v>2022</v>
      </c>
      <c r="B1770" s="251" t="s">
        <v>533</v>
      </c>
      <c r="C1770" s="251" t="s">
        <v>534</v>
      </c>
      <c r="D1770" s="251" t="s">
        <v>535</v>
      </c>
      <c r="E1770" s="251" t="s">
        <v>536</v>
      </c>
      <c r="F1770" s="251" t="s">
        <v>492</v>
      </c>
      <c r="G1770" s="251" t="s">
        <v>797</v>
      </c>
      <c r="H1770" s="251" t="s">
        <v>538</v>
      </c>
      <c r="I1770" s="251" t="s">
        <v>798</v>
      </c>
      <c r="J1770" s="251" t="s">
        <v>540</v>
      </c>
      <c r="K1770" s="251" t="s">
        <v>824</v>
      </c>
      <c r="L1770" s="251" t="s">
        <v>542</v>
      </c>
      <c r="M1770" s="251" t="s">
        <v>808</v>
      </c>
      <c r="N1770" s="251" t="s">
        <v>825</v>
      </c>
      <c r="O1770" s="251" t="s">
        <v>678</v>
      </c>
      <c r="P1770" s="251" t="s">
        <v>830</v>
      </c>
      <c r="Q1770" s="251" t="s">
        <v>803</v>
      </c>
      <c r="R1770" s="251">
        <v>47</v>
      </c>
      <c r="S1770" s="251" t="s">
        <v>548</v>
      </c>
      <c r="T1770" s="251" t="s">
        <v>549</v>
      </c>
      <c r="U1770" s="251" t="s">
        <v>549</v>
      </c>
      <c r="V1770" s="251" t="s">
        <v>581</v>
      </c>
      <c r="W1770" s="251" t="s">
        <v>582</v>
      </c>
      <c r="X1770" s="251" t="s">
        <v>551</v>
      </c>
      <c r="Y1770" s="251" t="s">
        <v>552</v>
      </c>
      <c r="Z1770" s="251" t="s">
        <v>564</v>
      </c>
      <c r="AA1770" s="251" t="s">
        <v>565</v>
      </c>
      <c r="AB1770" s="251" t="s">
        <v>572</v>
      </c>
      <c r="AC1770" s="251" t="s">
        <v>573</v>
      </c>
      <c r="AD1770" s="251" t="s">
        <v>574</v>
      </c>
      <c r="AE1770" s="255">
        <v>156240</v>
      </c>
      <c r="AF1770" s="251" t="str">
        <f t="shared" si="86"/>
        <v>5.</v>
      </c>
      <c r="AG1770" s="251" t="str">
        <f t="shared" si="86"/>
        <v>2.</v>
      </c>
      <c r="AH1770" s="251" t="str">
        <f t="shared" si="86"/>
        <v>3.</v>
      </c>
      <c r="AI1770" s="251" t="str">
        <f t="shared" si="85"/>
        <v>2.</v>
      </c>
      <c r="AJ1770" s="251" t="str">
        <f t="shared" si="85"/>
        <v>5.</v>
      </c>
      <c r="AK1770" s="251" t="str">
        <f t="shared" si="85"/>
        <v>1.</v>
      </c>
      <c r="AL1770" s="251" t="str">
        <f t="shared" si="85"/>
        <v>1.</v>
      </c>
      <c r="AM1770" s="251" t="str">
        <f t="shared" si="87"/>
        <v>2.3.2.5.1.1.</v>
      </c>
    </row>
    <row r="1771" spans="1:39">
      <c r="A1771" s="251">
        <v>2022</v>
      </c>
      <c r="B1771" s="251" t="s">
        <v>533</v>
      </c>
      <c r="C1771" s="251" t="s">
        <v>534</v>
      </c>
      <c r="D1771" s="251" t="s">
        <v>535</v>
      </c>
      <c r="E1771" s="251" t="s">
        <v>536</v>
      </c>
      <c r="F1771" s="251" t="s">
        <v>492</v>
      </c>
      <c r="G1771" s="251" t="s">
        <v>797</v>
      </c>
      <c r="H1771" s="251" t="s">
        <v>538</v>
      </c>
      <c r="I1771" s="251" t="s">
        <v>798</v>
      </c>
      <c r="J1771" s="251" t="s">
        <v>540</v>
      </c>
      <c r="K1771" s="251" t="s">
        <v>824</v>
      </c>
      <c r="L1771" s="251" t="s">
        <v>542</v>
      </c>
      <c r="M1771" s="251" t="s">
        <v>808</v>
      </c>
      <c r="N1771" s="251" t="s">
        <v>825</v>
      </c>
      <c r="O1771" s="251" t="s">
        <v>678</v>
      </c>
      <c r="P1771" s="251" t="s">
        <v>830</v>
      </c>
      <c r="Q1771" s="251" t="s">
        <v>803</v>
      </c>
      <c r="R1771" s="251">
        <v>47</v>
      </c>
      <c r="S1771" s="251" t="s">
        <v>548</v>
      </c>
      <c r="T1771" s="251" t="s">
        <v>549</v>
      </c>
      <c r="U1771" s="251" t="s">
        <v>549</v>
      </c>
      <c r="V1771" s="251" t="s">
        <v>581</v>
      </c>
      <c r="W1771" s="251" t="s">
        <v>582</v>
      </c>
      <c r="X1771" s="251" t="s">
        <v>551</v>
      </c>
      <c r="Y1771" s="251" t="s">
        <v>552</v>
      </c>
      <c r="Z1771" s="251" t="s">
        <v>564</v>
      </c>
      <c r="AA1771" s="251" t="s">
        <v>565</v>
      </c>
      <c r="AB1771" s="251" t="s">
        <v>575</v>
      </c>
      <c r="AC1771" s="251" t="s">
        <v>831</v>
      </c>
      <c r="AD1771" s="251" t="s">
        <v>832</v>
      </c>
      <c r="AE1771" s="255">
        <v>20000</v>
      </c>
      <c r="AF1771" s="251" t="str">
        <f t="shared" si="86"/>
        <v>5.</v>
      </c>
      <c r="AG1771" s="251" t="str">
        <f t="shared" si="86"/>
        <v>2.</v>
      </c>
      <c r="AH1771" s="251" t="str">
        <f t="shared" si="86"/>
        <v>3.</v>
      </c>
      <c r="AI1771" s="251" t="str">
        <f t="shared" si="85"/>
        <v>2.</v>
      </c>
      <c r="AJ1771" s="251" t="str">
        <f t="shared" si="85"/>
        <v>6.</v>
      </c>
      <c r="AK1771" s="251" t="str">
        <f t="shared" si="85"/>
        <v>1.</v>
      </c>
      <c r="AL1771" s="251" t="str">
        <f t="shared" si="85"/>
        <v>2.</v>
      </c>
      <c r="AM1771" s="251" t="str">
        <f t="shared" si="87"/>
        <v>2.3.2.6.1.2.</v>
      </c>
    </row>
    <row r="1772" spans="1:39">
      <c r="A1772" s="251">
        <v>2022</v>
      </c>
      <c r="B1772" s="251" t="s">
        <v>533</v>
      </c>
      <c r="C1772" s="251" t="s">
        <v>534</v>
      </c>
      <c r="D1772" s="251" t="s">
        <v>535</v>
      </c>
      <c r="E1772" s="251" t="s">
        <v>536</v>
      </c>
      <c r="F1772" s="251" t="s">
        <v>492</v>
      </c>
      <c r="G1772" s="251" t="s">
        <v>797</v>
      </c>
      <c r="H1772" s="251" t="s">
        <v>538</v>
      </c>
      <c r="I1772" s="251" t="s">
        <v>798</v>
      </c>
      <c r="J1772" s="251" t="s">
        <v>540</v>
      </c>
      <c r="K1772" s="251" t="s">
        <v>824</v>
      </c>
      <c r="L1772" s="251" t="s">
        <v>542</v>
      </c>
      <c r="M1772" s="251" t="s">
        <v>808</v>
      </c>
      <c r="N1772" s="251" t="s">
        <v>825</v>
      </c>
      <c r="O1772" s="251" t="s">
        <v>678</v>
      </c>
      <c r="P1772" s="251" t="s">
        <v>830</v>
      </c>
      <c r="Q1772" s="251" t="s">
        <v>803</v>
      </c>
      <c r="R1772" s="251">
        <v>47</v>
      </c>
      <c r="S1772" s="251" t="s">
        <v>548</v>
      </c>
      <c r="T1772" s="251" t="s">
        <v>549</v>
      </c>
      <c r="U1772" s="251" t="s">
        <v>549</v>
      </c>
      <c r="V1772" s="251" t="s">
        <v>581</v>
      </c>
      <c r="W1772" s="251" t="s">
        <v>582</v>
      </c>
      <c r="X1772" s="251" t="s">
        <v>551</v>
      </c>
      <c r="Y1772" s="251" t="s">
        <v>552</v>
      </c>
      <c r="Z1772" s="251" t="s">
        <v>564</v>
      </c>
      <c r="AA1772" s="251" t="s">
        <v>565</v>
      </c>
      <c r="AB1772" s="251" t="s">
        <v>575</v>
      </c>
      <c r="AC1772" s="251" t="s">
        <v>576</v>
      </c>
      <c r="AD1772" s="251" t="s">
        <v>577</v>
      </c>
      <c r="AE1772" s="255">
        <v>20282</v>
      </c>
      <c r="AF1772" s="251" t="str">
        <f t="shared" si="86"/>
        <v>5.</v>
      </c>
      <c r="AG1772" s="251" t="str">
        <f t="shared" si="86"/>
        <v>2.</v>
      </c>
      <c r="AH1772" s="251" t="str">
        <f t="shared" si="86"/>
        <v>3.</v>
      </c>
      <c r="AI1772" s="251" t="str">
        <f t="shared" si="85"/>
        <v>2.</v>
      </c>
      <c r="AJ1772" s="251" t="str">
        <f t="shared" si="85"/>
        <v>6.</v>
      </c>
      <c r="AK1772" s="251" t="str">
        <f t="shared" si="85"/>
        <v>3.</v>
      </c>
      <c r="AL1772" s="251" t="str">
        <f t="shared" si="85"/>
        <v>4.</v>
      </c>
      <c r="AM1772" s="251" t="str">
        <f t="shared" si="87"/>
        <v>2.3.2.6.3.4.</v>
      </c>
    </row>
    <row r="1773" spans="1:39">
      <c r="A1773" s="251">
        <v>2022</v>
      </c>
      <c r="B1773" s="251" t="s">
        <v>533</v>
      </c>
      <c r="C1773" s="251" t="s">
        <v>534</v>
      </c>
      <c r="D1773" s="251" t="s">
        <v>535</v>
      </c>
      <c r="E1773" s="251" t="s">
        <v>536</v>
      </c>
      <c r="F1773" s="251" t="s">
        <v>492</v>
      </c>
      <c r="G1773" s="251" t="s">
        <v>797</v>
      </c>
      <c r="H1773" s="251" t="s">
        <v>538</v>
      </c>
      <c r="I1773" s="251" t="s">
        <v>798</v>
      </c>
      <c r="J1773" s="251" t="s">
        <v>540</v>
      </c>
      <c r="K1773" s="251" t="s">
        <v>824</v>
      </c>
      <c r="L1773" s="251" t="s">
        <v>542</v>
      </c>
      <c r="M1773" s="251" t="s">
        <v>808</v>
      </c>
      <c r="N1773" s="251" t="s">
        <v>825</v>
      </c>
      <c r="O1773" s="251" t="s">
        <v>678</v>
      </c>
      <c r="P1773" s="251" t="s">
        <v>830</v>
      </c>
      <c r="Q1773" s="251" t="s">
        <v>803</v>
      </c>
      <c r="R1773" s="251">
        <v>47</v>
      </c>
      <c r="S1773" s="251" t="s">
        <v>548</v>
      </c>
      <c r="T1773" s="251" t="s">
        <v>549</v>
      </c>
      <c r="U1773" s="251" t="s">
        <v>549</v>
      </c>
      <c r="V1773" s="251" t="s">
        <v>581</v>
      </c>
      <c r="W1773" s="251" t="s">
        <v>582</v>
      </c>
      <c r="X1773" s="251" t="s">
        <v>551</v>
      </c>
      <c r="Y1773" s="251" t="s">
        <v>552</v>
      </c>
      <c r="Z1773" s="251" t="s">
        <v>564</v>
      </c>
      <c r="AA1773" s="251" t="s">
        <v>565</v>
      </c>
      <c r="AB1773" s="251" t="s">
        <v>575</v>
      </c>
      <c r="AC1773" s="251" t="s">
        <v>576</v>
      </c>
      <c r="AD1773" s="251" t="s">
        <v>612</v>
      </c>
      <c r="AE1773" s="255">
        <v>8336</v>
      </c>
      <c r="AF1773" s="251" t="str">
        <f t="shared" si="86"/>
        <v>5.</v>
      </c>
      <c r="AG1773" s="251" t="str">
        <f t="shared" si="86"/>
        <v>2.</v>
      </c>
      <c r="AH1773" s="251" t="str">
        <f t="shared" si="86"/>
        <v>3.</v>
      </c>
      <c r="AI1773" s="251" t="str">
        <f t="shared" si="85"/>
        <v>2.</v>
      </c>
      <c r="AJ1773" s="251" t="str">
        <f t="shared" si="85"/>
        <v>6.</v>
      </c>
      <c r="AK1773" s="251" t="str">
        <f t="shared" si="85"/>
        <v>3.</v>
      </c>
      <c r="AL1773" s="251" t="str">
        <f t="shared" si="85"/>
        <v>99</v>
      </c>
      <c r="AM1773" s="251" t="str">
        <f t="shared" si="87"/>
        <v>2.3.2.6.3.99</v>
      </c>
    </row>
    <row r="1774" spans="1:39">
      <c r="A1774" s="251">
        <v>2022</v>
      </c>
      <c r="B1774" s="251" t="s">
        <v>533</v>
      </c>
      <c r="C1774" s="251" t="s">
        <v>534</v>
      </c>
      <c r="D1774" s="251" t="s">
        <v>535</v>
      </c>
      <c r="E1774" s="251" t="s">
        <v>536</v>
      </c>
      <c r="F1774" s="251" t="s">
        <v>492</v>
      </c>
      <c r="G1774" s="251" t="s">
        <v>797</v>
      </c>
      <c r="H1774" s="251" t="s">
        <v>538</v>
      </c>
      <c r="I1774" s="251" t="s">
        <v>798</v>
      </c>
      <c r="J1774" s="251" t="s">
        <v>540</v>
      </c>
      <c r="K1774" s="251" t="s">
        <v>824</v>
      </c>
      <c r="L1774" s="251" t="s">
        <v>542</v>
      </c>
      <c r="M1774" s="251" t="s">
        <v>808</v>
      </c>
      <c r="N1774" s="251" t="s">
        <v>825</v>
      </c>
      <c r="O1774" s="251" t="s">
        <v>678</v>
      </c>
      <c r="P1774" s="251" t="s">
        <v>830</v>
      </c>
      <c r="Q1774" s="251" t="s">
        <v>803</v>
      </c>
      <c r="R1774" s="251">
        <v>47</v>
      </c>
      <c r="S1774" s="251" t="s">
        <v>548</v>
      </c>
      <c r="T1774" s="251" t="s">
        <v>549</v>
      </c>
      <c r="U1774" s="251" t="s">
        <v>549</v>
      </c>
      <c r="V1774" s="251" t="s">
        <v>581</v>
      </c>
      <c r="W1774" s="251" t="s">
        <v>582</v>
      </c>
      <c r="X1774" s="251" t="s">
        <v>551</v>
      </c>
      <c r="Y1774" s="251" t="s">
        <v>552</v>
      </c>
      <c r="Z1774" s="251" t="s">
        <v>564</v>
      </c>
      <c r="AA1774" s="251" t="s">
        <v>565</v>
      </c>
      <c r="AB1774" s="251" t="s">
        <v>578</v>
      </c>
      <c r="AC1774" s="251" t="s">
        <v>579</v>
      </c>
      <c r="AD1774" s="251" t="s">
        <v>580</v>
      </c>
      <c r="AE1774" s="255">
        <v>17757</v>
      </c>
      <c r="AF1774" s="251" t="str">
        <f t="shared" si="86"/>
        <v>5.</v>
      </c>
      <c r="AG1774" s="251" t="str">
        <f t="shared" si="86"/>
        <v>2.</v>
      </c>
      <c r="AH1774" s="251" t="str">
        <f t="shared" si="86"/>
        <v>3.</v>
      </c>
      <c r="AI1774" s="251" t="str">
        <f t="shared" si="85"/>
        <v>2.</v>
      </c>
      <c r="AJ1774" s="251" t="str">
        <f t="shared" si="85"/>
        <v>7.</v>
      </c>
      <c r="AK1774" s="251" t="str">
        <f t="shared" si="85"/>
        <v>11</v>
      </c>
      <c r="AL1774" s="251" t="str">
        <f t="shared" si="85"/>
        <v>99</v>
      </c>
      <c r="AM1774" s="251" t="str">
        <f t="shared" si="87"/>
        <v>2.3.2.7.1199</v>
      </c>
    </row>
    <row r="1775" spans="1:39">
      <c r="A1775" s="251">
        <v>2022</v>
      </c>
      <c r="B1775" s="251" t="s">
        <v>533</v>
      </c>
      <c r="C1775" s="251" t="s">
        <v>534</v>
      </c>
      <c r="D1775" s="251" t="s">
        <v>535</v>
      </c>
      <c r="E1775" s="251" t="s">
        <v>536</v>
      </c>
      <c r="F1775" s="251" t="s">
        <v>492</v>
      </c>
      <c r="G1775" s="251" t="s">
        <v>797</v>
      </c>
      <c r="H1775" s="251" t="s">
        <v>538</v>
      </c>
      <c r="I1775" s="251" t="s">
        <v>798</v>
      </c>
      <c r="J1775" s="251" t="s">
        <v>540</v>
      </c>
      <c r="K1775" s="251" t="s">
        <v>824</v>
      </c>
      <c r="L1775" s="251" t="s">
        <v>542</v>
      </c>
      <c r="M1775" s="251" t="s">
        <v>808</v>
      </c>
      <c r="N1775" s="251" t="s">
        <v>825</v>
      </c>
      <c r="O1775" s="251" t="s">
        <v>678</v>
      </c>
      <c r="P1775" s="251" t="s">
        <v>830</v>
      </c>
      <c r="Q1775" s="251" t="s">
        <v>803</v>
      </c>
      <c r="R1775" s="251">
        <v>47</v>
      </c>
      <c r="S1775" s="251" t="s">
        <v>548</v>
      </c>
      <c r="T1775" s="251" t="s">
        <v>549</v>
      </c>
      <c r="U1775" s="251" t="s">
        <v>549</v>
      </c>
      <c r="V1775" s="251" t="s">
        <v>581</v>
      </c>
      <c r="W1775" s="251" t="s">
        <v>582</v>
      </c>
      <c r="X1775" s="251" t="s">
        <v>551</v>
      </c>
      <c r="Y1775" s="251" t="s">
        <v>552</v>
      </c>
      <c r="Z1775" s="251" t="s">
        <v>564</v>
      </c>
      <c r="AA1775" s="251" t="s">
        <v>565</v>
      </c>
      <c r="AB1775" s="251" t="s">
        <v>613</v>
      </c>
      <c r="AC1775" s="251" t="s">
        <v>614</v>
      </c>
      <c r="AD1775" s="251" t="s">
        <v>614</v>
      </c>
      <c r="AE1775" s="255">
        <v>110907</v>
      </c>
      <c r="AF1775" s="251" t="str">
        <f t="shared" si="86"/>
        <v>5.</v>
      </c>
      <c r="AG1775" s="251" t="str">
        <f t="shared" si="86"/>
        <v>2.</v>
      </c>
      <c r="AH1775" s="251" t="str">
        <f t="shared" si="86"/>
        <v>3.</v>
      </c>
      <c r="AI1775" s="251" t="str">
        <f t="shared" si="85"/>
        <v>2.</v>
      </c>
      <c r="AJ1775" s="251" t="str">
        <f t="shared" si="85"/>
        <v>8.</v>
      </c>
      <c r="AK1775" s="251" t="str">
        <f t="shared" si="85"/>
        <v>1.</v>
      </c>
      <c r="AL1775" s="251" t="str">
        <f t="shared" si="85"/>
        <v>1.</v>
      </c>
      <c r="AM1775" s="251" t="str">
        <f t="shared" si="87"/>
        <v>2.3.2.8.1.1.</v>
      </c>
    </row>
    <row r="1776" spans="1:39">
      <c r="A1776" s="251">
        <v>2022</v>
      </c>
      <c r="B1776" s="251" t="s">
        <v>533</v>
      </c>
      <c r="C1776" s="251" t="s">
        <v>534</v>
      </c>
      <c r="D1776" s="251" t="s">
        <v>535</v>
      </c>
      <c r="E1776" s="251" t="s">
        <v>536</v>
      </c>
      <c r="F1776" s="251" t="s">
        <v>492</v>
      </c>
      <c r="G1776" s="251" t="s">
        <v>797</v>
      </c>
      <c r="H1776" s="251" t="s">
        <v>538</v>
      </c>
      <c r="I1776" s="251" t="s">
        <v>798</v>
      </c>
      <c r="J1776" s="251" t="s">
        <v>540</v>
      </c>
      <c r="K1776" s="251" t="s">
        <v>824</v>
      </c>
      <c r="L1776" s="251" t="s">
        <v>542</v>
      </c>
      <c r="M1776" s="251" t="s">
        <v>808</v>
      </c>
      <c r="N1776" s="251" t="s">
        <v>825</v>
      </c>
      <c r="O1776" s="251" t="s">
        <v>678</v>
      </c>
      <c r="P1776" s="251" t="s">
        <v>830</v>
      </c>
      <c r="Q1776" s="251" t="s">
        <v>803</v>
      </c>
      <c r="R1776" s="251">
        <v>47</v>
      </c>
      <c r="S1776" s="251" t="s">
        <v>548</v>
      </c>
      <c r="T1776" s="251" t="s">
        <v>549</v>
      </c>
      <c r="U1776" s="251" t="s">
        <v>549</v>
      </c>
      <c r="V1776" s="251" t="s">
        <v>581</v>
      </c>
      <c r="W1776" s="251" t="s">
        <v>582</v>
      </c>
      <c r="X1776" s="251" t="s">
        <v>551</v>
      </c>
      <c r="Y1776" s="251" t="s">
        <v>552</v>
      </c>
      <c r="Z1776" s="251" t="s">
        <v>564</v>
      </c>
      <c r="AA1776" s="251" t="s">
        <v>565</v>
      </c>
      <c r="AB1776" s="251" t="s">
        <v>613</v>
      </c>
      <c r="AC1776" s="251" t="s">
        <v>614</v>
      </c>
      <c r="AD1776" s="251" t="s">
        <v>615</v>
      </c>
      <c r="AE1776" s="255">
        <v>6049</v>
      </c>
      <c r="AF1776" s="251" t="str">
        <f t="shared" si="86"/>
        <v>5.</v>
      </c>
      <c r="AG1776" s="251" t="str">
        <f t="shared" si="86"/>
        <v>2.</v>
      </c>
      <c r="AH1776" s="251" t="str">
        <f t="shared" si="86"/>
        <v>3.</v>
      </c>
      <c r="AI1776" s="251" t="str">
        <f t="shared" si="85"/>
        <v>2.</v>
      </c>
      <c r="AJ1776" s="251" t="str">
        <f t="shared" si="85"/>
        <v>8.</v>
      </c>
      <c r="AK1776" s="251" t="str">
        <f t="shared" si="85"/>
        <v>1.</v>
      </c>
      <c r="AL1776" s="251" t="str">
        <f t="shared" si="85"/>
        <v>2.</v>
      </c>
      <c r="AM1776" s="251" t="str">
        <f t="shared" si="87"/>
        <v>2.3.2.8.1.2.</v>
      </c>
    </row>
    <row r="1777" spans="1:39">
      <c r="A1777" s="251">
        <v>2022</v>
      </c>
      <c r="B1777" s="251" t="s">
        <v>533</v>
      </c>
      <c r="C1777" s="251" t="s">
        <v>534</v>
      </c>
      <c r="D1777" s="251" t="s">
        <v>535</v>
      </c>
      <c r="E1777" s="251" t="s">
        <v>536</v>
      </c>
      <c r="F1777" s="251" t="s">
        <v>492</v>
      </c>
      <c r="G1777" s="251" t="s">
        <v>797</v>
      </c>
      <c r="H1777" s="251" t="s">
        <v>538</v>
      </c>
      <c r="I1777" s="251" t="s">
        <v>798</v>
      </c>
      <c r="J1777" s="251" t="s">
        <v>540</v>
      </c>
      <c r="K1777" s="251" t="s">
        <v>824</v>
      </c>
      <c r="L1777" s="251" t="s">
        <v>542</v>
      </c>
      <c r="M1777" s="251" t="s">
        <v>808</v>
      </c>
      <c r="N1777" s="251" t="s">
        <v>825</v>
      </c>
      <c r="O1777" s="251" t="s">
        <v>678</v>
      </c>
      <c r="P1777" s="251" t="s">
        <v>830</v>
      </c>
      <c r="Q1777" s="251" t="s">
        <v>803</v>
      </c>
      <c r="R1777" s="251">
        <v>47</v>
      </c>
      <c r="S1777" s="251" t="s">
        <v>548</v>
      </c>
      <c r="T1777" s="251" t="s">
        <v>549</v>
      </c>
      <c r="U1777" s="251" t="s">
        <v>549</v>
      </c>
      <c r="V1777" s="251" t="s">
        <v>581</v>
      </c>
      <c r="W1777" s="251" t="s">
        <v>582</v>
      </c>
      <c r="X1777" s="251" t="s">
        <v>551</v>
      </c>
      <c r="Y1777" s="251" t="s">
        <v>552</v>
      </c>
      <c r="Z1777" s="251" t="s">
        <v>564</v>
      </c>
      <c r="AA1777" s="251" t="s">
        <v>565</v>
      </c>
      <c r="AB1777" s="251" t="s">
        <v>613</v>
      </c>
      <c r="AC1777" s="251" t="s">
        <v>614</v>
      </c>
      <c r="AD1777" s="251" t="s">
        <v>616</v>
      </c>
      <c r="AE1777" s="255">
        <v>1800</v>
      </c>
      <c r="AF1777" s="251" t="str">
        <f t="shared" si="86"/>
        <v>5.</v>
      </c>
      <c r="AG1777" s="251" t="str">
        <f t="shared" si="86"/>
        <v>2.</v>
      </c>
      <c r="AH1777" s="251" t="str">
        <f t="shared" si="86"/>
        <v>3.</v>
      </c>
      <c r="AI1777" s="251" t="str">
        <f t="shared" si="85"/>
        <v>2.</v>
      </c>
      <c r="AJ1777" s="251" t="str">
        <f t="shared" si="85"/>
        <v>8.</v>
      </c>
      <c r="AK1777" s="251" t="str">
        <f t="shared" si="85"/>
        <v>1.</v>
      </c>
      <c r="AL1777" s="251" t="str">
        <f t="shared" si="85"/>
        <v>4.</v>
      </c>
      <c r="AM1777" s="251" t="str">
        <f t="shared" si="87"/>
        <v>2.3.2.8.1.4.</v>
      </c>
    </row>
    <row r="1778" spans="1:39">
      <c r="A1778" s="251">
        <v>2022</v>
      </c>
      <c r="B1778" s="251" t="s">
        <v>533</v>
      </c>
      <c r="C1778" s="251" t="s">
        <v>534</v>
      </c>
      <c r="D1778" s="251" t="s">
        <v>535</v>
      </c>
      <c r="E1778" s="251" t="s">
        <v>536</v>
      </c>
      <c r="F1778" s="251" t="s">
        <v>492</v>
      </c>
      <c r="G1778" s="251" t="s">
        <v>797</v>
      </c>
      <c r="H1778" s="251" t="s">
        <v>538</v>
      </c>
      <c r="I1778" s="251" t="s">
        <v>798</v>
      </c>
      <c r="J1778" s="251" t="s">
        <v>540</v>
      </c>
      <c r="K1778" s="251" t="s">
        <v>824</v>
      </c>
      <c r="L1778" s="251" t="s">
        <v>542</v>
      </c>
      <c r="M1778" s="251" t="s">
        <v>808</v>
      </c>
      <c r="N1778" s="251" t="s">
        <v>825</v>
      </c>
      <c r="O1778" s="251" t="s">
        <v>678</v>
      </c>
      <c r="P1778" s="251" t="s">
        <v>830</v>
      </c>
      <c r="Q1778" s="251" t="s">
        <v>803</v>
      </c>
      <c r="R1778" s="251">
        <v>47</v>
      </c>
      <c r="S1778" s="251" t="s">
        <v>548</v>
      </c>
      <c r="T1778" s="251" t="s">
        <v>549</v>
      </c>
      <c r="U1778" s="251" t="s">
        <v>549</v>
      </c>
      <c r="V1778" s="251" t="s">
        <v>581</v>
      </c>
      <c r="W1778" s="251" t="s">
        <v>582</v>
      </c>
      <c r="X1778" s="251" t="s">
        <v>551</v>
      </c>
      <c r="Y1778" s="251" t="s">
        <v>552</v>
      </c>
      <c r="Z1778" s="251" t="s">
        <v>617</v>
      </c>
      <c r="AA1778" s="251" t="s">
        <v>618</v>
      </c>
      <c r="AB1778" s="251" t="s">
        <v>619</v>
      </c>
      <c r="AC1778" s="251" t="s">
        <v>620</v>
      </c>
      <c r="AD1778" s="251" t="s">
        <v>621</v>
      </c>
      <c r="AE1778" s="255">
        <v>140530</v>
      </c>
      <c r="AF1778" s="251" t="str">
        <f t="shared" si="86"/>
        <v>5.</v>
      </c>
      <c r="AG1778" s="251" t="str">
        <f t="shared" si="86"/>
        <v>2.</v>
      </c>
      <c r="AH1778" s="251" t="str">
        <f t="shared" si="86"/>
        <v>5.</v>
      </c>
      <c r="AI1778" s="251" t="str">
        <f t="shared" si="85"/>
        <v>4.</v>
      </c>
      <c r="AJ1778" s="251" t="str">
        <f t="shared" si="85"/>
        <v>3.</v>
      </c>
      <c r="AK1778" s="251" t="str">
        <f t="shared" si="85"/>
        <v>2.</v>
      </c>
      <c r="AL1778" s="251" t="str">
        <f t="shared" si="85"/>
        <v>1.</v>
      </c>
      <c r="AM1778" s="251" t="str">
        <f t="shared" si="87"/>
        <v>2.5.4.3.2.1.</v>
      </c>
    </row>
    <row r="1779" spans="1:39">
      <c r="A1779" s="251">
        <v>2022</v>
      </c>
      <c r="B1779" s="251" t="s">
        <v>533</v>
      </c>
      <c r="C1779" s="251" t="s">
        <v>534</v>
      </c>
      <c r="D1779" s="251" t="s">
        <v>535</v>
      </c>
      <c r="E1779" s="251" t="s">
        <v>536</v>
      </c>
      <c r="F1779" s="251" t="s">
        <v>492</v>
      </c>
      <c r="G1779" s="251" t="s">
        <v>797</v>
      </c>
      <c r="H1779" s="251" t="s">
        <v>538</v>
      </c>
      <c r="I1779" s="251" t="s">
        <v>798</v>
      </c>
      <c r="J1779" s="251" t="s">
        <v>540</v>
      </c>
      <c r="K1779" s="251" t="s">
        <v>824</v>
      </c>
      <c r="L1779" s="251" t="s">
        <v>542</v>
      </c>
      <c r="M1779" s="251" t="s">
        <v>808</v>
      </c>
      <c r="N1779" s="251" t="s">
        <v>825</v>
      </c>
      <c r="O1779" s="251" t="s">
        <v>678</v>
      </c>
      <c r="P1779" s="251" t="s">
        <v>830</v>
      </c>
      <c r="Q1779" s="251" t="s">
        <v>803</v>
      </c>
      <c r="R1779" s="251">
        <v>47</v>
      </c>
      <c r="S1779" s="251" t="s">
        <v>548</v>
      </c>
      <c r="T1779" s="251" t="s">
        <v>549</v>
      </c>
      <c r="U1779" s="251" t="s">
        <v>549</v>
      </c>
      <c r="V1779" s="251" t="s">
        <v>581</v>
      </c>
      <c r="W1779" s="251" t="s">
        <v>582</v>
      </c>
      <c r="X1779" s="251" t="s">
        <v>551</v>
      </c>
      <c r="Y1779" s="251" t="s">
        <v>552</v>
      </c>
      <c r="Z1779" s="251" t="s">
        <v>617</v>
      </c>
      <c r="AA1779" s="251" t="s">
        <v>833</v>
      </c>
      <c r="AB1779" s="251" t="s">
        <v>834</v>
      </c>
      <c r="AC1779" s="251" t="s">
        <v>835</v>
      </c>
      <c r="AD1779" s="251" t="s">
        <v>555</v>
      </c>
      <c r="AE1779" s="255">
        <v>17557044</v>
      </c>
      <c r="AF1779" s="251" t="str">
        <f t="shared" si="86"/>
        <v>5.</v>
      </c>
      <c r="AG1779" s="251" t="str">
        <f t="shared" si="86"/>
        <v>2.</v>
      </c>
      <c r="AH1779" s="251" t="str">
        <f t="shared" si="86"/>
        <v>5.</v>
      </c>
      <c r="AI1779" s="251" t="str">
        <f t="shared" si="85"/>
        <v>5.</v>
      </c>
      <c r="AJ1779" s="251" t="str">
        <f t="shared" si="85"/>
        <v>1.</v>
      </c>
      <c r="AK1779" s="251" t="str">
        <f t="shared" si="85"/>
        <v>1.</v>
      </c>
      <c r="AL1779" s="251" t="str">
        <f t="shared" si="85"/>
        <v>1.</v>
      </c>
      <c r="AM1779" s="251" t="str">
        <f t="shared" si="87"/>
        <v>2.5.5.1.1.1.</v>
      </c>
    </row>
    <row r="1780" spans="1:39">
      <c r="A1780" s="251">
        <v>2022</v>
      </c>
      <c r="B1780" s="251" t="s">
        <v>533</v>
      </c>
      <c r="C1780" s="251" t="s">
        <v>534</v>
      </c>
      <c r="D1780" s="251" t="s">
        <v>535</v>
      </c>
      <c r="E1780" s="251" t="s">
        <v>536</v>
      </c>
      <c r="F1780" s="251" t="s">
        <v>492</v>
      </c>
      <c r="G1780" s="251" t="s">
        <v>797</v>
      </c>
      <c r="H1780" s="251" t="s">
        <v>538</v>
      </c>
      <c r="I1780" s="251" t="s">
        <v>798</v>
      </c>
      <c r="J1780" s="251" t="s">
        <v>540</v>
      </c>
      <c r="K1780" s="251" t="s">
        <v>824</v>
      </c>
      <c r="L1780" s="251" t="s">
        <v>542</v>
      </c>
      <c r="M1780" s="251" t="s">
        <v>808</v>
      </c>
      <c r="N1780" s="251" t="s">
        <v>825</v>
      </c>
      <c r="O1780" s="251" t="s">
        <v>631</v>
      </c>
      <c r="P1780" s="251" t="s">
        <v>836</v>
      </c>
      <c r="Q1780" s="251" t="s">
        <v>803</v>
      </c>
      <c r="R1780" s="251">
        <v>18</v>
      </c>
      <c r="S1780" s="251" t="s">
        <v>548</v>
      </c>
      <c r="T1780" s="251" t="s">
        <v>549</v>
      </c>
      <c r="U1780" s="251" t="s">
        <v>549</v>
      </c>
      <c r="V1780" s="251" t="s">
        <v>38</v>
      </c>
      <c r="W1780" s="251" t="s">
        <v>550</v>
      </c>
      <c r="X1780" s="251" t="s">
        <v>551</v>
      </c>
      <c r="Y1780" s="251" t="s">
        <v>552</v>
      </c>
      <c r="Z1780" s="251" t="s">
        <v>553</v>
      </c>
      <c r="AA1780" s="251" t="s">
        <v>554</v>
      </c>
      <c r="AB1780" s="251" t="s">
        <v>555</v>
      </c>
      <c r="AC1780" s="251" t="s">
        <v>555</v>
      </c>
      <c r="AD1780" s="251" t="s">
        <v>556</v>
      </c>
      <c r="AE1780" s="255">
        <v>90615</v>
      </c>
      <c r="AF1780" s="251" t="str">
        <f t="shared" si="86"/>
        <v>5.</v>
      </c>
      <c r="AG1780" s="251" t="str">
        <f t="shared" si="86"/>
        <v>2.</v>
      </c>
      <c r="AH1780" s="251" t="str">
        <f t="shared" si="86"/>
        <v>1.</v>
      </c>
      <c r="AI1780" s="251" t="str">
        <f t="shared" si="85"/>
        <v>1.</v>
      </c>
      <c r="AJ1780" s="251" t="str">
        <f t="shared" si="85"/>
        <v>1.</v>
      </c>
      <c r="AK1780" s="251" t="str">
        <f t="shared" si="85"/>
        <v>1.</v>
      </c>
      <c r="AL1780" s="251" t="str">
        <f t="shared" si="85"/>
        <v>4.</v>
      </c>
      <c r="AM1780" s="251" t="str">
        <f t="shared" si="87"/>
        <v>2.1.1.1.1.4.</v>
      </c>
    </row>
    <row r="1781" spans="1:39">
      <c r="A1781" s="251">
        <v>2022</v>
      </c>
      <c r="B1781" s="251" t="s">
        <v>533</v>
      </c>
      <c r="C1781" s="251" t="s">
        <v>534</v>
      </c>
      <c r="D1781" s="251" t="s">
        <v>535</v>
      </c>
      <c r="E1781" s="251" t="s">
        <v>536</v>
      </c>
      <c r="F1781" s="251" t="s">
        <v>492</v>
      </c>
      <c r="G1781" s="251" t="s">
        <v>797</v>
      </c>
      <c r="H1781" s="251" t="s">
        <v>538</v>
      </c>
      <c r="I1781" s="251" t="s">
        <v>798</v>
      </c>
      <c r="J1781" s="251" t="s">
        <v>540</v>
      </c>
      <c r="K1781" s="251" t="s">
        <v>824</v>
      </c>
      <c r="L1781" s="251" t="s">
        <v>542</v>
      </c>
      <c r="M1781" s="251" t="s">
        <v>808</v>
      </c>
      <c r="N1781" s="251" t="s">
        <v>825</v>
      </c>
      <c r="O1781" s="251" t="s">
        <v>631</v>
      </c>
      <c r="P1781" s="251" t="s">
        <v>836</v>
      </c>
      <c r="Q1781" s="251" t="s">
        <v>803</v>
      </c>
      <c r="R1781" s="251">
        <v>18</v>
      </c>
      <c r="S1781" s="251" t="s">
        <v>548</v>
      </c>
      <c r="T1781" s="251" t="s">
        <v>549</v>
      </c>
      <c r="U1781" s="251" t="s">
        <v>549</v>
      </c>
      <c r="V1781" s="251" t="s">
        <v>38</v>
      </c>
      <c r="W1781" s="251" t="s">
        <v>550</v>
      </c>
      <c r="X1781" s="251" t="s">
        <v>551</v>
      </c>
      <c r="Y1781" s="251" t="s">
        <v>552</v>
      </c>
      <c r="Z1781" s="251" t="s">
        <v>553</v>
      </c>
      <c r="AA1781" s="251" t="s">
        <v>554</v>
      </c>
      <c r="AB1781" s="251" t="s">
        <v>557</v>
      </c>
      <c r="AC1781" s="251" t="s">
        <v>558</v>
      </c>
      <c r="AD1781" s="251" t="s">
        <v>559</v>
      </c>
      <c r="AE1781" s="255">
        <v>13400</v>
      </c>
      <c r="AF1781" s="251" t="str">
        <f t="shared" si="86"/>
        <v>5.</v>
      </c>
      <c r="AG1781" s="251" t="str">
        <f t="shared" si="86"/>
        <v>2.</v>
      </c>
      <c r="AH1781" s="251" t="str">
        <f t="shared" si="86"/>
        <v>1.</v>
      </c>
      <c r="AI1781" s="251" t="str">
        <f t="shared" si="85"/>
        <v>1.</v>
      </c>
      <c r="AJ1781" s="251" t="str">
        <f t="shared" si="85"/>
        <v>9.</v>
      </c>
      <c r="AK1781" s="251" t="str">
        <f t="shared" si="85"/>
        <v>1.</v>
      </c>
      <c r="AL1781" s="251" t="str">
        <f t="shared" ref="AL1781:AL1844" si="88">LEFT(AD1781,2)</f>
        <v>1.</v>
      </c>
      <c r="AM1781" s="251" t="str">
        <f t="shared" si="87"/>
        <v>2.1.1.9.1.1.</v>
      </c>
    </row>
    <row r="1782" spans="1:39">
      <c r="A1782" s="251">
        <v>2022</v>
      </c>
      <c r="B1782" s="251" t="s">
        <v>533</v>
      </c>
      <c r="C1782" s="251" t="s">
        <v>534</v>
      </c>
      <c r="D1782" s="251" t="s">
        <v>535</v>
      </c>
      <c r="E1782" s="251" t="s">
        <v>536</v>
      </c>
      <c r="F1782" s="251" t="s">
        <v>492</v>
      </c>
      <c r="G1782" s="251" t="s">
        <v>797</v>
      </c>
      <c r="H1782" s="251" t="s">
        <v>538</v>
      </c>
      <c r="I1782" s="251" t="s">
        <v>798</v>
      </c>
      <c r="J1782" s="251" t="s">
        <v>540</v>
      </c>
      <c r="K1782" s="251" t="s">
        <v>824</v>
      </c>
      <c r="L1782" s="251" t="s">
        <v>542</v>
      </c>
      <c r="M1782" s="251" t="s">
        <v>808</v>
      </c>
      <c r="N1782" s="251" t="s">
        <v>825</v>
      </c>
      <c r="O1782" s="251" t="s">
        <v>631</v>
      </c>
      <c r="P1782" s="251" t="s">
        <v>836</v>
      </c>
      <c r="Q1782" s="251" t="s">
        <v>803</v>
      </c>
      <c r="R1782" s="251">
        <v>18</v>
      </c>
      <c r="S1782" s="251" t="s">
        <v>548</v>
      </c>
      <c r="T1782" s="251" t="s">
        <v>549</v>
      </c>
      <c r="U1782" s="251" t="s">
        <v>549</v>
      </c>
      <c r="V1782" s="251" t="s">
        <v>38</v>
      </c>
      <c r="W1782" s="251" t="s">
        <v>550</v>
      </c>
      <c r="X1782" s="251" t="s">
        <v>551</v>
      </c>
      <c r="Y1782" s="251" t="s">
        <v>552</v>
      </c>
      <c r="Z1782" s="251" t="s">
        <v>553</v>
      </c>
      <c r="AA1782" s="251" t="s">
        <v>554</v>
      </c>
      <c r="AB1782" s="251" t="s">
        <v>557</v>
      </c>
      <c r="AC1782" s="251" t="s">
        <v>558</v>
      </c>
      <c r="AD1782" s="251" t="s">
        <v>560</v>
      </c>
      <c r="AE1782" s="255">
        <v>930</v>
      </c>
      <c r="AF1782" s="251" t="str">
        <f t="shared" si="86"/>
        <v>5.</v>
      </c>
      <c r="AG1782" s="251" t="str">
        <f t="shared" si="86"/>
        <v>2.</v>
      </c>
      <c r="AH1782" s="251" t="str">
        <f t="shared" si="86"/>
        <v>1.</v>
      </c>
      <c r="AI1782" s="251" t="str">
        <f t="shared" si="86"/>
        <v>1.</v>
      </c>
      <c r="AJ1782" s="251" t="str">
        <f t="shared" si="86"/>
        <v>9.</v>
      </c>
      <c r="AK1782" s="251" t="str">
        <f t="shared" si="86"/>
        <v>1.</v>
      </c>
      <c r="AL1782" s="251" t="str">
        <f t="shared" si="88"/>
        <v>3.</v>
      </c>
      <c r="AM1782" s="251" t="str">
        <f t="shared" si="87"/>
        <v>2.1.1.9.1.3.</v>
      </c>
    </row>
    <row r="1783" spans="1:39">
      <c r="A1783" s="251">
        <v>2022</v>
      </c>
      <c r="B1783" s="251" t="s">
        <v>533</v>
      </c>
      <c r="C1783" s="251" t="s">
        <v>534</v>
      </c>
      <c r="D1783" s="251" t="s">
        <v>535</v>
      </c>
      <c r="E1783" s="251" t="s">
        <v>536</v>
      </c>
      <c r="F1783" s="251" t="s">
        <v>492</v>
      </c>
      <c r="G1783" s="251" t="s">
        <v>797</v>
      </c>
      <c r="H1783" s="251" t="s">
        <v>538</v>
      </c>
      <c r="I1783" s="251" t="s">
        <v>798</v>
      </c>
      <c r="J1783" s="251" t="s">
        <v>540</v>
      </c>
      <c r="K1783" s="251" t="s">
        <v>824</v>
      </c>
      <c r="L1783" s="251" t="s">
        <v>542</v>
      </c>
      <c r="M1783" s="251" t="s">
        <v>808</v>
      </c>
      <c r="N1783" s="251" t="s">
        <v>825</v>
      </c>
      <c r="O1783" s="251" t="s">
        <v>631</v>
      </c>
      <c r="P1783" s="251" t="s">
        <v>836</v>
      </c>
      <c r="Q1783" s="251" t="s">
        <v>803</v>
      </c>
      <c r="R1783" s="251">
        <v>18</v>
      </c>
      <c r="S1783" s="251" t="s">
        <v>548</v>
      </c>
      <c r="T1783" s="251" t="s">
        <v>549</v>
      </c>
      <c r="U1783" s="251" t="s">
        <v>549</v>
      </c>
      <c r="V1783" s="251" t="s">
        <v>38</v>
      </c>
      <c r="W1783" s="251" t="s">
        <v>550</v>
      </c>
      <c r="X1783" s="251" t="s">
        <v>551</v>
      </c>
      <c r="Y1783" s="251" t="s">
        <v>552</v>
      </c>
      <c r="Z1783" s="251" t="s">
        <v>553</v>
      </c>
      <c r="AA1783" s="251" t="s">
        <v>561</v>
      </c>
      <c r="AB1783" s="251" t="s">
        <v>562</v>
      </c>
      <c r="AC1783" s="251" t="s">
        <v>562</v>
      </c>
      <c r="AD1783" s="251" t="s">
        <v>563</v>
      </c>
      <c r="AE1783" s="255">
        <v>7236</v>
      </c>
      <c r="AF1783" s="251" t="str">
        <f t="shared" ref="AF1783:AK1825" si="89">LEFT(X1783,2)</f>
        <v>5.</v>
      </c>
      <c r="AG1783" s="251" t="str">
        <f t="shared" si="89"/>
        <v>2.</v>
      </c>
      <c r="AH1783" s="251" t="str">
        <f t="shared" si="89"/>
        <v>1.</v>
      </c>
      <c r="AI1783" s="251" t="str">
        <f t="shared" si="89"/>
        <v>3.</v>
      </c>
      <c r="AJ1783" s="251" t="str">
        <f t="shared" si="89"/>
        <v>1.</v>
      </c>
      <c r="AK1783" s="251" t="str">
        <f t="shared" si="89"/>
        <v>1.</v>
      </c>
      <c r="AL1783" s="251" t="str">
        <f t="shared" si="88"/>
        <v>5.</v>
      </c>
      <c r="AM1783" s="251" t="str">
        <f t="shared" si="87"/>
        <v>2.1.3.1.1.5.</v>
      </c>
    </row>
    <row r="1784" spans="1:39">
      <c r="A1784" s="251">
        <v>2022</v>
      </c>
      <c r="B1784" s="251" t="s">
        <v>533</v>
      </c>
      <c r="C1784" s="251" t="s">
        <v>534</v>
      </c>
      <c r="D1784" s="251" t="s">
        <v>535</v>
      </c>
      <c r="E1784" s="251" t="s">
        <v>536</v>
      </c>
      <c r="F1784" s="251" t="s">
        <v>492</v>
      </c>
      <c r="G1784" s="251" t="s">
        <v>797</v>
      </c>
      <c r="H1784" s="251" t="s">
        <v>538</v>
      </c>
      <c r="I1784" s="251" t="s">
        <v>798</v>
      </c>
      <c r="J1784" s="251" t="s">
        <v>540</v>
      </c>
      <c r="K1784" s="251" t="s">
        <v>824</v>
      </c>
      <c r="L1784" s="251" t="s">
        <v>542</v>
      </c>
      <c r="M1784" s="251" t="s">
        <v>808</v>
      </c>
      <c r="N1784" s="251" t="s">
        <v>825</v>
      </c>
      <c r="O1784" s="251" t="s">
        <v>631</v>
      </c>
      <c r="P1784" s="251" t="s">
        <v>836</v>
      </c>
      <c r="Q1784" s="251" t="s">
        <v>803</v>
      </c>
      <c r="R1784" s="251">
        <v>18</v>
      </c>
      <c r="S1784" s="251" t="s">
        <v>548</v>
      </c>
      <c r="T1784" s="251" t="s">
        <v>549</v>
      </c>
      <c r="U1784" s="251" t="s">
        <v>549</v>
      </c>
      <c r="V1784" s="251" t="s">
        <v>581</v>
      </c>
      <c r="W1784" s="251" t="s">
        <v>582</v>
      </c>
      <c r="X1784" s="251" t="s">
        <v>551</v>
      </c>
      <c r="Y1784" s="251" t="s">
        <v>552</v>
      </c>
      <c r="Z1784" s="251" t="s">
        <v>553</v>
      </c>
      <c r="AA1784" s="251" t="s">
        <v>554</v>
      </c>
      <c r="AB1784" s="251" t="s">
        <v>555</v>
      </c>
      <c r="AC1784" s="251" t="s">
        <v>555</v>
      </c>
      <c r="AD1784" s="251" t="s">
        <v>556</v>
      </c>
      <c r="AE1784" s="255">
        <v>1027770</v>
      </c>
      <c r="AF1784" s="251" t="str">
        <f t="shared" si="89"/>
        <v>5.</v>
      </c>
      <c r="AG1784" s="251" t="str">
        <f t="shared" si="89"/>
        <v>2.</v>
      </c>
      <c r="AH1784" s="251" t="str">
        <f t="shared" si="89"/>
        <v>1.</v>
      </c>
      <c r="AI1784" s="251" t="str">
        <f t="shared" si="89"/>
        <v>1.</v>
      </c>
      <c r="AJ1784" s="251" t="str">
        <f t="shared" si="89"/>
        <v>1.</v>
      </c>
      <c r="AK1784" s="251" t="str">
        <f t="shared" si="89"/>
        <v>1.</v>
      </c>
      <c r="AL1784" s="251" t="str">
        <f t="shared" si="88"/>
        <v>4.</v>
      </c>
      <c r="AM1784" s="251" t="str">
        <f t="shared" si="87"/>
        <v>2.1.1.1.1.4.</v>
      </c>
    </row>
    <row r="1785" spans="1:39">
      <c r="A1785" s="251">
        <v>2022</v>
      </c>
      <c r="B1785" s="251" t="s">
        <v>533</v>
      </c>
      <c r="C1785" s="251" t="s">
        <v>534</v>
      </c>
      <c r="D1785" s="251" t="s">
        <v>535</v>
      </c>
      <c r="E1785" s="251" t="s">
        <v>536</v>
      </c>
      <c r="F1785" s="251" t="s">
        <v>492</v>
      </c>
      <c r="G1785" s="251" t="s">
        <v>797</v>
      </c>
      <c r="H1785" s="251" t="s">
        <v>538</v>
      </c>
      <c r="I1785" s="251" t="s">
        <v>798</v>
      </c>
      <c r="J1785" s="251" t="s">
        <v>540</v>
      </c>
      <c r="K1785" s="251" t="s">
        <v>824</v>
      </c>
      <c r="L1785" s="251" t="s">
        <v>542</v>
      </c>
      <c r="M1785" s="251" t="s">
        <v>808</v>
      </c>
      <c r="N1785" s="251" t="s">
        <v>825</v>
      </c>
      <c r="O1785" s="251" t="s">
        <v>631</v>
      </c>
      <c r="P1785" s="251" t="s">
        <v>836</v>
      </c>
      <c r="Q1785" s="251" t="s">
        <v>803</v>
      </c>
      <c r="R1785" s="251">
        <v>18</v>
      </c>
      <c r="S1785" s="251" t="s">
        <v>548</v>
      </c>
      <c r="T1785" s="251" t="s">
        <v>549</v>
      </c>
      <c r="U1785" s="251" t="s">
        <v>549</v>
      </c>
      <c r="V1785" s="251" t="s">
        <v>581</v>
      </c>
      <c r="W1785" s="251" t="s">
        <v>582</v>
      </c>
      <c r="X1785" s="251" t="s">
        <v>551</v>
      </c>
      <c r="Y1785" s="251" t="s">
        <v>552</v>
      </c>
      <c r="Z1785" s="251" t="s">
        <v>553</v>
      </c>
      <c r="AA1785" s="251" t="s">
        <v>554</v>
      </c>
      <c r="AB1785" s="251" t="s">
        <v>557</v>
      </c>
      <c r="AC1785" s="251" t="s">
        <v>558</v>
      </c>
      <c r="AD1785" s="251" t="s">
        <v>559</v>
      </c>
      <c r="AE1785" s="255">
        <v>168760</v>
      </c>
      <c r="AF1785" s="251" t="str">
        <f t="shared" si="89"/>
        <v>5.</v>
      </c>
      <c r="AG1785" s="251" t="str">
        <f t="shared" si="89"/>
        <v>2.</v>
      </c>
      <c r="AH1785" s="251" t="str">
        <f t="shared" si="89"/>
        <v>1.</v>
      </c>
      <c r="AI1785" s="251" t="str">
        <f t="shared" si="89"/>
        <v>1.</v>
      </c>
      <c r="AJ1785" s="251" t="str">
        <f t="shared" si="89"/>
        <v>9.</v>
      </c>
      <c r="AK1785" s="251" t="str">
        <f t="shared" si="89"/>
        <v>1.</v>
      </c>
      <c r="AL1785" s="251" t="str">
        <f t="shared" si="88"/>
        <v>1.</v>
      </c>
      <c r="AM1785" s="251" t="str">
        <f t="shared" si="87"/>
        <v>2.1.1.9.1.1.</v>
      </c>
    </row>
    <row r="1786" spans="1:39">
      <c r="A1786" s="251">
        <v>2022</v>
      </c>
      <c r="B1786" s="251" t="s">
        <v>533</v>
      </c>
      <c r="C1786" s="251" t="s">
        <v>534</v>
      </c>
      <c r="D1786" s="251" t="s">
        <v>535</v>
      </c>
      <c r="E1786" s="251" t="s">
        <v>536</v>
      </c>
      <c r="F1786" s="251" t="s">
        <v>492</v>
      </c>
      <c r="G1786" s="251" t="s">
        <v>797</v>
      </c>
      <c r="H1786" s="251" t="s">
        <v>538</v>
      </c>
      <c r="I1786" s="251" t="s">
        <v>798</v>
      </c>
      <c r="J1786" s="251" t="s">
        <v>540</v>
      </c>
      <c r="K1786" s="251" t="s">
        <v>824</v>
      </c>
      <c r="L1786" s="251" t="s">
        <v>542</v>
      </c>
      <c r="M1786" s="251" t="s">
        <v>808</v>
      </c>
      <c r="N1786" s="251" t="s">
        <v>825</v>
      </c>
      <c r="O1786" s="251" t="s">
        <v>631</v>
      </c>
      <c r="P1786" s="251" t="s">
        <v>836</v>
      </c>
      <c r="Q1786" s="251" t="s">
        <v>803</v>
      </c>
      <c r="R1786" s="251">
        <v>18</v>
      </c>
      <c r="S1786" s="251" t="s">
        <v>548</v>
      </c>
      <c r="T1786" s="251" t="s">
        <v>549</v>
      </c>
      <c r="U1786" s="251" t="s">
        <v>549</v>
      </c>
      <c r="V1786" s="251" t="s">
        <v>581</v>
      </c>
      <c r="W1786" s="251" t="s">
        <v>582</v>
      </c>
      <c r="X1786" s="251" t="s">
        <v>551</v>
      </c>
      <c r="Y1786" s="251" t="s">
        <v>552</v>
      </c>
      <c r="Z1786" s="251" t="s">
        <v>553</v>
      </c>
      <c r="AA1786" s="251" t="s">
        <v>554</v>
      </c>
      <c r="AB1786" s="251" t="s">
        <v>557</v>
      </c>
      <c r="AC1786" s="251" t="s">
        <v>558</v>
      </c>
      <c r="AD1786" s="251" t="s">
        <v>560</v>
      </c>
      <c r="AE1786" s="255">
        <v>12490</v>
      </c>
      <c r="AF1786" s="251" t="str">
        <f t="shared" si="89"/>
        <v>5.</v>
      </c>
      <c r="AG1786" s="251" t="str">
        <f t="shared" si="89"/>
        <v>2.</v>
      </c>
      <c r="AH1786" s="251" t="str">
        <f t="shared" si="89"/>
        <v>1.</v>
      </c>
      <c r="AI1786" s="251" t="str">
        <f t="shared" si="89"/>
        <v>1.</v>
      </c>
      <c r="AJ1786" s="251" t="str">
        <f t="shared" si="89"/>
        <v>9.</v>
      </c>
      <c r="AK1786" s="251" t="str">
        <f t="shared" si="89"/>
        <v>1.</v>
      </c>
      <c r="AL1786" s="251" t="str">
        <f t="shared" si="88"/>
        <v>3.</v>
      </c>
      <c r="AM1786" s="251" t="str">
        <f t="shared" si="87"/>
        <v>2.1.1.9.1.3.</v>
      </c>
    </row>
    <row r="1787" spans="1:39">
      <c r="A1787" s="251">
        <v>2022</v>
      </c>
      <c r="B1787" s="251" t="s">
        <v>533</v>
      </c>
      <c r="C1787" s="251" t="s">
        <v>534</v>
      </c>
      <c r="D1787" s="251" t="s">
        <v>535</v>
      </c>
      <c r="E1787" s="251" t="s">
        <v>536</v>
      </c>
      <c r="F1787" s="251" t="s">
        <v>492</v>
      </c>
      <c r="G1787" s="251" t="s">
        <v>797</v>
      </c>
      <c r="H1787" s="251" t="s">
        <v>538</v>
      </c>
      <c r="I1787" s="251" t="s">
        <v>798</v>
      </c>
      <c r="J1787" s="251" t="s">
        <v>540</v>
      </c>
      <c r="K1787" s="251" t="s">
        <v>824</v>
      </c>
      <c r="L1787" s="251" t="s">
        <v>542</v>
      </c>
      <c r="M1787" s="251" t="s">
        <v>808</v>
      </c>
      <c r="N1787" s="251" t="s">
        <v>825</v>
      </c>
      <c r="O1787" s="251" t="s">
        <v>631</v>
      </c>
      <c r="P1787" s="251" t="s">
        <v>836</v>
      </c>
      <c r="Q1787" s="251" t="s">
        <v>803</v>
      </c>
      <c r="R1787" s="251">
        <v>18</v>
      </c>
      <c r="S1787" s="251" t="s">
        <v>548</v>
      </c>
      <c r="T1787" s="251" t="s">
        <v>549</v>
      </c>
      <c r="U1787" s="251" t="s">
        <v>549</v>
      </c>
      <c r="V1787" s="251" t="s">
        <v>581</v>
      </c>
      <c r="W1787" s="251" t="s">
        <v>582</v>
      </c>
      <c r="X1787" s="251" t="s">
        <v>551</v>
      </c>
      <c r="Y1787" s="251" t="s">
        <v>552</v>
      </c>
      <c r="Z1787" s="251" t="s">
        <v>553</v>
      </c>
      <c r="AA1787" s="251" t="s">
        <v>554</v>
      </c>
      <c r="AB1787" s="251" t="s">
        <v>557</v>
      </c>
      <c r="AC1787" s="251" t="s">
        <v>583</v>
      </c>
      <c r="AD1787" s="251" t="s">
        <v>584</v>
      </c>
      <c r="AE1787" s="255">
        <v>98443</v>
      </c>
      <c r="AF1787" s="251" t="str">
        <f t="shared" si="89"/>
        <v>5.</v>
      </c>
      <c r="AG1787" s="251" t="str">
        <f t="shared" si="89"/>
        <v>2.</v>
      </c>
      <c r="AH1787" s="251" t="str">
        <f t="shared" si="89"/>
        <v>1.</v>
      </c>
      <c r="AI1787" s="251" t="str">
        <f t="shared" si="89"/>
        <v>1.</v>
      </c>
      <c r="AJ1787" s="251" t="str">
        <f t="shared" si="89"/>
        <v>9.</v>
      </c>
      <c r="AK1787" s="251" t="str">
        <f t="shared" si="89"/>
        <v>2.</v>
      </c>
      <c r="AL1787" s="251" t="str">
        <f t="shared" si="88"/>
        <v>1.</v>
      </c>
      <c r="AM1787" s="251" t="str">
        <f t="shared" si="87"/>
        <v>2.1.1.9.2.1.</v>
      </c>
    </row>
    <row r="1788" spans="1:39">
      <c r="A1788" s="251">
        <v>2022</v>
      </c>
      <c r="B1788" s="251" t="s">
        <v>533</v>
      </c>
      <c r="C1788" s="251" t="s">
        <v>534</v>
      </c>
      <c r="D1788" s="251" t="s">
        <v>535</v>
      </c>
      <c r="E1788" s="251" t="s">
        <v>536</v>
      </c>
      <c r="F1788" s="251" t="s">
        <v>492</v>
      </c>
      <c r="G1788" s="251" t="s">
        <v>797</v>
      </c>
      <c r="H1788" s="251" t="s">
        <v>538</v>
      </c>
      <c r="I1788" s="251" t="s">
        <v>798</v>
      </c>
      <c r="J1788" s="251" t="s">
        <v>540</v>
      </c>
      <c r="K1788" s="251" t="s">
        <v>824</v>
      </c>
      <c r="L1788" s="251" t="s">
        <v>542</v>
      </c>
      <c r="M1788" s="251" t="s">
        <v>808</v>
      </c>
      <c r="N1788" s="251" t="s">
        <v>825</v>
      </c>
      <c r="O1788" s="251" t="s">
        <v>631</v>
      </c>
      <c r="P1788" s="251" t="s">
        <v>836</v>
      </c>
      <c r="Q1788" s="251" t="s">
        <v>803</v>
      </c>
      <c r="R1788" s="251">
        <v>18</v>
      </c>
      <c r="S1788" s="251" t="s">
        <v>548</v>
      </c>
      <c r="T1788" s="251" t="s">
        <v>549</v>
      </c>
      <c r="U1788" s="251" t="s">
        <v>549</v>
      </c>
      <c r="V1788" s="251" t="s">
        <v>581</v>
      </c>
      <c r="W1788" s="251" t="s">
        <v>582</v>
      </c>
      <c r="X1788" s="251" t="s">
        <v>551</v>
      </c>
      <c r="Y1788" s="251" t="s">
        <v>552</v>
      </c>
      <c r="Z1788" s="251" t="s">
        <v>553</v>
      </c>
      <c r="AA1788" s="251" t="s">
        <v>554</v>
      </c>
      <c r="AB1788" s="251" t="s">
        <v>557</v>
      </c>
      <c r="AC1788" s="251" t="s">
        <v>585</v>
      </c>
      <c r="AD1788" s="251" t="s">
        <v>586</v>
      </c>
      <c r="AE1788" s="255">
        <v>15188</v>
      </c>
      <c r="AF1788" s="251" t="str">
        <f t="shared" si="89"/>
        <v>5.</v>
      </c>
      <c r="AG1788" s="251" t="str">
        <f t="shared" si="89"/>
        <v>2.</v>
      </c>
      <c r="AH1788" s="251" t="str">
        <f t="shared" si="89"/>
        <v>1.</v>
      </c>
      <c r="AI1788" s="251" t="str">
        <f t="shared" si="89"/>
        <v>1.</v>
      </c>
      <c r="AJ1788" s="251" t="str">
        <f t="shared" si="89"/>
        <v>9.</v>
      </c>
      <c r="AK1788" s="251" t="str">
        <f t="shared" si="89"/>
        <v>3.</v>
      </c>
      <c r="AL1788" s="251" t="str">
        <f t="shared" si="88"/>
        <v>99</v>
      </c>
      <c r="AM1788" s="251" t="str">
        <f t="shared" si="87"/>
        <v>2.1.1.9.3.99</v>
      </c>
    </row>
    <row r="1789" spans="1:39">
      <c r="A1789" s="251">
        <v>2022</v>
      </c>
      <c r="B1789" s="251" t="s">
        <v>533</v>
      </c>
      <c r="C1789" s="251" t="s">
        <v>534</v>
      </c>
      <c r="D1789" s="251" t="s">
        <v>535</v>
      </c>
      <c r="E1789" s="251" t="s">
        <v>536</v>
      </c>
      <c r="F1789" s="251" t="s">
        <v>492</v>
      </c>
      <c r="G1789" s="251" t="s">
        <v>797</v>
      </c>
      <c r="H1789" s="251" t="s">
        <v>538</v>
      </c>
      <c r="I1789" s="251" t="s">
        <v>798</v>
      </c>
      <c r="J1789" s="251" t="s">
        <v>540</v>
      </c>
      <c r="K1789" s="251" t="s">
        <v>824</v>
      </c>
      <c r="L1789" s="251" t="s">
        <v>542</v>
      </c>
      <c r="M1789" s="251" t="s">
        <v>808</v>
      </c>
      <c r="N1789" s="251" t="s">
        <v>825</v>
      </c>
      <c r="O1789" s="251" t="s">
        <v>631</v>
      </c>
      <c r="P1789" s="251" t="s">
        <v>836</v>
      </c>
      <c r="Q1789" s="251" t="s">
        <v>803</v>
      </c>
      <c r="R1789" s="251">
        <v>18</v>
      </c>
      <c r="S1789" s="251" t="s">
        <v>548</v>
      </c>
      <c r="T1789" s="251" t="s">
        <v>549</v>
      </c>
      <c r="U1789" s="251" t="s">
        <v>549</v>
      </c>
      <c r="V1789" s="251" t="s">
        <v>581</v>
      </c>
      <c r="W1789" s="251" t="s">
        <v>582</v>
      </c>
      <c r="X1789" s="251" t="s">
        <v>551</v>
      </c>
      <c r="Y1789" s="251" t="s">
        <v>552</v>
      </c>
      <c r="Z1789" s="251" t="s">
        <v>553</v>
      </c>
      <c r="AA1789" s="251" t="s">
        <v>561</v>
      </c>
      <c r="AB1789" s="251" t="s">
        <v>562</v>
      </c>
      <c r="AC1789" s="251" t="s">
        <v>562</v>
      </c>
      <c r="AD1789" s="251" t="s">
        <v>563</v>
      </c>
      <c r="AE1789" s="255">
        <v>91130</v>
      </c>
      <c r="AF1789" s="251" t="str">
        <f t="shared" si="89"/>
        <v>5.</v>
      </c>
      <c r="AG1789" s="251" t="str">
        <f t="shared" si="89"/>
        <v>2.</v>
      </c>
      <c r="AH1789" s="251" t="str">
        <f t="shared" si="89"/>
        <v>1.</v>
      </c>
      <c r="AI1789" s="251" t="str">
        <f t="shared" si="89"/>
        <v>3.</v>
      </c>
      <c r="AJ1789" s="251" t="str">
        <f t="shared" si="89"/>
        <v>1.</v>
      </c>
      <c r="AK1789" s="251" t="str">
        <f t="shared" si="89"/>
        <v>1.</v>
      </c>
      <c r="AL1789" s="251" t="str">
        <f t="shared" si="88"/>
        <v>5.</v>
      </c>
      <c r="AM1789" s="251" t="str">
        <f t="shared" si="87"/>
        <v>2.1.3.1.1.5.</v>
      </c>
    </row>
    <row r="1790" spans="1:39">
      <c r="A1790" s="251">
        <v>2022</v>
      </c>
      <c r="B1790" s="251" t="s">
        <v>533</v>
      </c>
      <c r="C1790" s="251" t="s">
        <v>534</v>
      </c>
      <c r="D1790" s="251" t="s">
        <v>535</v>
      </c>
      <c r="E1790" s="251" t="s">
        <v>536</v>
      </c>
      <c r="F1790" s="251" t="s">
        <v>492</v>
      </c>
      <c r="G1790" s="251" t="s">
        <v>797</v>
      </c>
      <c r="H1790" s="251" t="s">
        <v>538</v>
      </c>
      <c r="I1790" s="251" t="s">
        <v>798</v>
      </c>
      <c r="J1790" s="251" t="s">
        <v>540</v>
      </c>
      <c r="K1790" s="251" t="s">
        <v>824</v>
      </c>
      <c r="L1790" s="251" t="s">
        <v>542</v>
      </c>
      <c r="M1790" s="251" t="s">
        <v>808</v>
      </c>
      <c r="N1790" s="251" t="s">
        <v>825</v>
      </c>
      <c r="O1790" s="251" t="s">
        <v>631</v>
      </c>
      <c r="P1790" s="251" t="s">
        <v>836</v>
      </c>
      <c r="Q1790" s="251" t="s">
        <v>803</v>
      </c>
      <c r="R1790" s="251">
        <v>18</v>
      </c>
      <c r="S1790" s="251" t="s">
        <v>548</v>
      </c>
      <c r="T1790" s="251" t="s">
        <v>549</v>
      </c>
      <c r="U1790" s="251" t="s">
        <v>549</v>
      </c>
      <c r="V1790" s="251" t="s">
        <v>581</v>
      </c>
      <c r="W1790" s="251" t="s">
        <v>582</v>
      </c>
      <c r="X1790" s="251" t="s">
        <v>551</v>
      </c>
      <c r="Y1790" s="251" t="s">
        <v>552</v>
      </c>
      <c r="Z1790" s="251" t="s">
        <v>564</v>
      </c>
      <c r="AA1790" s="251" t="s">
        <v>565</v>
      </c>
      <c r="AB1790" s="251" t="s">
        <v>594</v>
      </c>
      <c r="AC1790" s="251" t="s">
        <v>595</v>
      </c>
      <c r="AD1790" s="251" t="s">
        <v>596</v>
      </c>
      <c r="AE1790" s="255">
        <v>1050</v>
      </c>
      <c r="AF1790" s="251" t="str">
        <f t="shared" si="89"/>
        <v>5.</v>
      </c>
      <c r="AG1790" s="251" t="str">
        <f t="shared" si="89"/>
        <v>2.</v>
      </c>
      <c r="AH1790" s="251" t="str">
        <f t="shared" si="89"/>
        <v>3.</v>
      </c>
      <c r="AI1790" s="251" t="str">
        <f t="shared" si="89"/>
        <v>2.</v>
      </c>
      <c r="AJ1790" s="251" t="str">
        <f t="shared" si="89"/>
        <v>1.</v>
      </c>
      <c r="AK1790" s="251" t="str">
        <f t="shared" si="89"/>
        <v>2.</v>
      </c>
      <c r="AL1790" s="251" t="str">
        <f t="shared" si="88"/>
        <v>99</v>
      </c>
      <c r="AM1790" s="251" t="str">
        <f t="shared" si="87"/>
        <v>2.3.2.1.2.99</v>
      </c>
    </row>
    <row r="1791" spans="1:39">
      <c r="A1791" s="251">
        <v>2022</v>
      </c>
      <c r="B1791" s="251" t="s">
        <v>533</v>
      </c>
      <c r="C1791" s="251" t="s">
        <v>534</v>
      </c>
      <c r="D1791" s="251" t="s">
        <v>535</v>
      </c>
      <c r="E1791" s="251" t="s">
        <v>536</v>
      </c>
      <c r="F1791" s="251" t="s">
        <v>492</v>
      </c>
      <c r="G1791" s="251" t="s">
        <v>797</v>
      </c>
      <c r="H1791" s="251" t="s">
        <v>538</v>
      </c>
      <c r="I1791" s="251" t="s">
        <v>798</v>
      </c>
      <c r="J1791" s="251" t="s">
        <v>540</v>
      </c>
      <c r="K1791" s="251" t="s">
        <v>824</v>
      </c>
      <c r="L1791" s="251" t="s">
        <v>542</v>
      </c>
      <c r="M1791" s="251" t="s">
        <v>808</v>
      </c>
      <c r="N1791" s="251" t="s">
        <v>825</v>
      </c>
      <c r="O1791" s="251" t="s">
        <v>631</v>
      </c>
      <c r="P1791" s="251" t="s">
        <v>836</v>
      </c>
      <c r="Q1791" s="251" t="s">
        <v>803</v>
      </c>
      <c r="R1791" s="251">
        <v>18</v>
      </c>
      <c r="S1791" s="251" t="s">
        <v>548</v>
      </c>
      <c r="T1791" s="251" t="s">
        <v>549</v>
      </c>
      <c r="U1791" s="251" t="s">
        <v>549</v>
      </c>
      <c r="V1791" s="251" t="s">
        <v>581</v>
      </c>
      <c r="W1791" s="251" t="s">
        <v>582</v>
      </c>
      <c r="X1791" s="251" t="s">
        <v>551</v>
      </c>
      <c r="Y1791" s="251" t="s">
        <v>552</v>
      </c>
      <c r="Z1791" s="251" t="s">
        <v>564</v>
      </c>
      <c r="AA1791" s="251" t="s">
        <v>565</v>
      </c>
      <c r="AB1791" s="251" t="s">
        <v>566</v>
      </c>
      <c r="AC1791" s="251" t="s">
        <v>597</v>
      </c>
      <c r="AD1791" s="251" t="s">
        <v>598</v>
      </c>
      <c r="AE1791" s="255">
        <v>38271</v>
      </c>
      <c r="AF1791" s="251" t="str">
        <f t="shared" si="89"/>
        <v>5.</v>
      </c>
      <c r="AG1791" s="251" t="str">
        <f t="shared" si="89"/>
        <v>2.</v>
      </c>
      <c r="AH1791" s="251" t="str">
        <f t="shared" si="89"/>
        <v>3.</v>
      </c>
      <c r="AI1791" s="251" t="str">
        <f t="shared" si="89"/>
        <v>2.</v>
      </c>
      <c r="AJ1791" s="251" t="str">
        <f t="shared" si="89"/>
        <v>2.</v>
      </c>
      <c r="AK1791" s="251" t="str">
        <f t="shared" si="89"/>
        <v>1.</v>
      </c>
      <c r="AL1791" s="251" t="str">
        <f t="shared" si="88"/>
        <v>1.</v>
      </c>
      <c r="AM1791" s="251" t="str">
        <f t="shared" si="87"/>
        <v>2.3.2.2.1.1.</v>
      </c>
    </row>
    <row r="1792" spans="1:39">
      <c r="A1792" s="251">
        <v>2022</v>
      </c>
      <c r="B1792" s="251" t="s">
        <v>533</v>
      </c>
      <c r="C1792" s="251" t="s">
        <v>534</v>
      </c>
      <c r="D1792" s="251" t="s">
        <v>535</v>
      </c>
      <c r="E1792" s="251" t="s">
        <v>536</v>
      </c>
      <c r="F1792" s="251" t="s">
        <v>492</v>
      </c>
      <c r="G1792" s="251" t="s">
        <v>797</v>
      </c>
      <c r="H1792" s="251" t="s">
        <v>538</v>
      </c>
      <c r="I1792" s="251" t="s">
        <v>798</v>
      </c>
      <c r="J1792" s="251" t="s">
        <v>540</v>
      </c>
      <c r="K1792" s="251" t="s">
        <v>824</v>
      </c>
      <c r="L1792" s="251" t="s">
        <v>542</v>
      </c>
      <c r="M1792" s="251" t="s">
        <v>808</v>
      </c>
      <c r="N1792" s="251" t="s">
        <v>825</v>
      </c>
      <c r="O1792" s="251" t="s">
        <v>631</v>
      </c>
      <c r="P1792" s="251" t="s">
        <v>836</v>
      </c>
      <c r="Q1792" s="251" t="s">
        <v>803</v>
      </c>
      <c r="R1792" s="251">
        <v>18</v>
      </c>
      <c r="S1792" s="251" t="s">
        <v>548</v>
      </c>
      <c r="T1792" s="251" t="s">
        <v>549</v>
      </c>
      <c r="U1792" s="251" t="s">
        <v>549</v>
      </c>
      <c r="V1792" s="251" t="s">
        <v>581</v>
      </c>
      <c r="W1792" s="251" t="s">
        <v>582</v>
      </c>
      <c r="X1792" s="251" t="s">
        <v>551</v>
      </c>
      <c r="Y1792" s="251" t="s">
        <v>552</v>
      </c>
      <c r="Z1792" s="251" t="s">
        <v>564</v>
      </c>
      <c r="AA1792" s="251" t="s">
        <v>565</v>
      </c>
      <c r="AB1792" s="251" t="s">
        <v>566</v>
      </c>
      <c r="AC1792" s="251" t="s">
        <v>597</v>
      </c>
      <c r="AD1792" s="251" t="s">
        <v>599</v>
      </c>
      <c r="AE1792" s="255">
        <v>4098</v>
      </c>
      <c r="AF1792" s="251" t="str">
        <f t="shared" si="89"/>
        <v>5.</v>
      </c>
      <c r="AG1792" s="251" t="str">
        <f t="shared" si="89"/>
        <v>2.</v>
      </c>
      <c r="AH1792" s="251" t="str">
        <f t="shared" si="89"/>
        <v>3.</v>
      </c>
      <c r="AI1792" s="251" t="str">
        <f t="shared" si="89"/>
        <v>2.</v>
      </c>
      <c r="AJ1792" s="251" t="str">
        <f t="shared" si="89"/>
        <v>2.</v>
      </c>
      <c r="AK1792" s="251" t="str">
        <f t="shared" si="89"/>
        <v>1.</v>
      </c>
      <c r="AL1792" s="251" t="str">
        <f t="shared" si="88"/>
        <v>2.</v>
      </c>
      <c r="AM1792" s="251" t="str">
        <f t="shared" si="87"/>
        <v>2.3.2.2.1.2.</v>
      </c>
    </row>
    <row r="1793" spans="1:39">
      <c r="A1793" s="251">
        <v>2022</v>
      </c>
      <c r="B1793" s="251" t="s">
        <v>533</v>
      </c>
      <c r="C1793" s="251" t="s">
        <v>534</v>
      </c>
      <c r="D1793" s="251" t="s">
        <v>535</v>
      </c>
      <c r="E1793" s="251" t="s">
        <v>536</v>
      </c>
      <c r="F1793" s="251" t="s">
        <v>492</v>
      </c>
      <c r="G1793" s="251" t="s">
        <v>797</v>
      </c>
      <c r="H1793" s="251" t="s">
        <v>538</v>
      </c>
      <c r="I1793" s="251" t="s">
        <v>798</v>
      </c>
      <c r="J1793" s="251" t="s">
        <v>540</v>
      </c>
      <c r="K1793" s="251" t="s">
        <v>824</v>
      </c>
      <c r="L1793" s="251" t="s">
        <v>542</v>
      </c>
      <c r="M1793" s="251" t="s">
        <v>808</v>
      </c>
      <c r="N1793" s="251" t="s">
        <v>825</v>
      </c>
      <c r="O1793" s="251" t="s">
        <v>631</v>
      </c>
      <c r="P1793" s="251" t="s">
        <v>836</v>
      </c>
      <c r="Q1793" s="251" t="s">
        <v>803</v>
      </c>
      <c r="R1793" s="251">
        <v>18</v>
      </c>
      <c r="S1793" s="251" t="s">
        <v>548</v>
      </c>
      <c r="T1793" s="251" t="s">
        <v>549</v>
      </c>
      <c r="U1793" s="251" t="s">
        <v>549</v>
      </c>
      <c r="V1793" s="251" t="s">
        <v>581</v>
      </c>
      <c r="W1793" s="251" t="s">
        <v>582</v>
      </c>
      <c r="X1793" s="251" t="s">
        <v>551</v>
      </c>
      <c r="Y1793" s="251" t="s">
        <v>552</v>
      </c>
      <c r="Z1793" s="251" t="s">
        <v>564</v>
      </c>
      <c r="AA1793" s="251" t="s">
        <v>565</v>
      </c>
      <c r="AB1793" s="251" t="s">
        <v>566</v>
      </c>
      <c r="AC1793" s="251" t="s">
        <v>600</v>
      </c>
      <c r="AD1793" s="251" t="s">
        <v>601</v>
      </c>
      <c r="AE1793" s="255">
        <v>12803</v>
      </c>
      <c r="AF1793" s="251" t="str">
        <f t="shared" si="89"/>
        <v>5.</v>
      </c>
      <c r="AG1793" s="251" t="str">
        <f t="shared" si="89"/>
        <v>2.</v>
      </c>
      <c r="AH1793" s="251" t="str">
        <f t="shared" si="89"/>
        <v>3.</v>
      </c>
      <c r="AI1793" s="251" t="str">
        <f t="shared" si="89"/>
        <v>2.</v>
      </c>
      <c r="AJ1793" s="251" t="str">
        <f t="shared" si="89"/>
        <v>2.</v>
      </c>
      <c r="AK1793" s="251" t="str">
        <f t="shared" si="89"/>
        <v>2.</v>
      </c>
      <c r="AL1793" s="251" t="str">
        <f t="shared" si="88"/>
        <v>1.</v>
      </c>
      <c r="AM1793" s="251" t="str">
        <f t="shared" si="87"/>
        <v>2.3.2.2.2.1.</v>
      </c>
    </row>
    <row r="1794" spans="1:39">
      <c r="A1794" s="251">
        <v>2022</v>
      </c>
      <c r="B1794" s="251" t="s">
        <v>533</v>
      </c>
      <c r="C1794" s="251" t="s">
        <v>534</v>
      </c>
      <c r="D1794" s="251" t="s">
        <v>535</v>
      </c>
      <c r="E1794" s="251" t="s">
        <v>536</v>
      </c>
      <c r="F1794" s="251" t="s">
        <v>492</v>
      </c>
      <c r="G1794" s="251" t="s">
        <v>797</v>
      </c>
      <c r="H1794" s="251" t="s">
        <v>538</v>
      </c>
      <c r="I1794" s="251" t="s">
        <v>798</v>
      </c>
      <c r="J1794" s="251" t="s">
        <v>540</v>
      </c>
      <c r="K1794" s="251" t="s">
        <v>824</v>
      </c>
      <c r="L1794" s="251" t="s">
        <v>542</v>
      </c>
      <c r="M1794" s="251" t="s">
        <v>808</v>
      </c>
      <c r="N1794" s="251" t="s">
        <v>825</v>
      </c>
      <c r="O1794" s="251" t="s">
        <v>631</v>
      </c>
      <c r="P1794" s="251" t="s">
        <v>836</v>
      </c>
      <c r="Q1794" s="251" t="s">
        <v>803</v>
      </c>
      <c r="R1794" s="251">
        <v>18</v>
      </c>
      <c r="S1794" s="251" t="s">
        <v>548</v>
      </c>
      <c r="T1794" s="251" t="s">
        <v>549</v>
      </c>
      <c r="U1794" s="251" t="s">
        <v>549</v>
      </c>
      <c r="V1794" s="251" t="s">
        <v>581</v>
      </c>
      <c r="W1794" s="251" t="s">
        <v>582</v>
      </c>
      <c r="X1794" s="251" t="s">
        <v>551</v>
      </c>
      <c r="Y1794" s="251" t="s">
        <v>552</v>
      </c>
      <c r="Z1794" s="251" t="s">
        <v>564</v>
      </c>
      <c r="AA1794" s="251" t="s">
        <v>565</v>
      </c>
      <c r="AB1794" s="251" t="s">
        <v>566</v>
      </c>
      <c r="AC1794" s="251" t="s">
        <v>600</v>
      </c>
      <c r="AD1794" s="251" t="s">
        <v>602</v>
      </c>
      <c r="AE1794" s="255">
        <v>5212</v>
      </c>
      <c r="AF1794" s="251" t="str">
        <f t="shared" si="89"/>
        <v>5.</v>
      </c>
      <c r="AG1794" s="251" t="str">
        <f t="shared" si="89"/>
        <v>2.</v>
      </c>
      <c r="AH1794" s="251" t="str">
        <f t="shared" si="89"/>
        <v>3.</v>
      </c>
      <c r="AI1794" s="251" t="str">
        <f t="shared" si="89"/>
        <v>2.</v>
      </c>
      <c r="AJ1794" s="251" t="str">
        <f t="shared" si="89"/>
        <v>2.</v>
      </c>
      <c r="AK1794" s="251" t="str">
        <f t="shared" si="89"/>
        <v>2.</v>
      </c>
      <c r="AL1794" s="251" t="str">
        <f t="shared" si="88"/>
        <v>2.</v>
      </c>
      <c r="AM1794" s="251" t="str">
        <f t="shared" si="87"/>
        <v>2.3.2.2.2.2.</v>
      </c>
    </row>
    <row r="1795" spans="1:39">
      <c r="A1795" s="251">
        <v>2022</v>
      </c>
      <c r="B1795" s="251" t="s">
        <v>533</v>
      </c>
      <c r="C1795" s="251" t="s">
        <v>534</v>
      </c>
      <c r="D1795" s="251" t="s">
        <v>535</v>
      </c>
      <c r="E1795" s="251" t="s">
        <v>536</v>
      </c>
      <c r="F1795" s="251" t="s">
        <v>492</v>
      </c>
      <c r="G1795" s="251" t="s">
        <v>797</v>
      </c>
      <c r="H1795" s="251" t="s">
        <v>538</v>
      </c>
      <c r="I1795" s="251" t="s">
        <v>798</v>
      </c>
      <c r="J1795" s="251" t="s">
        <v>540</v>
      </c>
      <c r="K1795" s="251" t="s">
        <v>824</v>
      </c>
      <c r="L1795" s="251" t="s">
        <v>542</v>
      </c>
      <c r="M1795" s="251" t="s">
        <v>808</v>
      </c>
      <c r="N1795" s="251" t="s">
        <v>825</v>
      </c>
      <c r="O1795" s="251" t="s">
        <v>631</v>
      </c>
      <c r="P1795" s="251" t="s">
        <v>836</v>
      </c>
      <c r="Q1795" s="251" t="s">
        <v>803</v>
      </c>
      <c r="R1795" s="251">
        <v>18</v>
      </c>
      <c r="S1795" s="251" t="s">
        <v>548</v>
      </c>
      <c r="T1795" s="251" t="s">
        <v>549</v>
      </c>
      <c r="U1795" s="251" t="s">
        <v>549</v>
      </c>
      <c r="V1795" s="251" t="s">
        <v>581</v>
      </c>
      <c r="W1795" s="251" t="s">
        <v>582</v>
      </c>
      <c r="X1795" s="251" t="s">
        <v>551</v>
      </c>
      <c r="Y1795" s="251" t="s">
        <v>552</v>
      </c>
      <c r="Z1795" s="251" t="s">
        <v>564</v>
      </c>
      <c r="AA1795" s="251" t="s">
        <v>565</v>
      </c>
      <c r="AB1795" s="251" t="s">
        <v>569</v>
      </c>
      <c r="AC1795" s="251" t="s">
        <v>570</v>
      </c>
      <c r="AD1795" s="251" t="s">
        <v>603</v>
      </c>
      <c r="AE1795" s="255">
        <v>43638</v>
      </c>
      <c r="AF1795" s="251" t="str">
        <f t="shared" si="89"/>
        <v>5.</v>
      </c>
      <c r="AG1795" s="251" t="str">
        <f t="shared" si="89"/>
        <v>2.</v>
      </c>
      <c r="AH1795" s="251" t="str">
        <f t="shared" si="89"/>
        <v>3.</v>
      </c>
      <c r="AI1795" s="251" t="str">
        <f t="shared" si="89"/>
        <v>2.</v>
      </c>
      <c r="AJ1795" s="251" t="str">
        <f t="shared" si="89"/>
        <v>3.</v>
      </c>
      <c r="AK1795" s="251" t="str">
        <f t="shared" si="89"/>
        <v>1.</v>
      </c>
      <c r="AL1795" s="251" t="str">
        <f t="shared" si="88"/>
        <v>1.</v>
      </c>
      <c r="AM1795" s="251" t="str">
        <f t="shared" ref="AM1795:AM1858" si="90">CONCATENATE(AG1795,AH1795,AI1795,AJ1795,AK1795,AL1795)</f>
        <v>2.3.2.3.1.1.</v>
      </c>
    </row>
    <row r="1796" spans="1:39">
      <c r="A1796" s="251">
        <v>2022</v>
      </c>
      <c r="B1796" s="251" t="s">
        <v>533</v>
      </c>
      <c r="C1796" s="251" t="s">
        <v>534</v>
      </c>
      <c r="D1796" s="251" t="s">
        <v>535</v>
      </c>
      <c r="E1796" s="251" t="s">
        <v>536</v>
      </c>
      <c r="F1796" s="251" t="s">
        <v>492</v>
      </c>
      <c r="G1796" s="251" t="s">
        <v>797</v>
      </c>
      <c r="H1796" s="251" t="s">
        <v>538</v>
      </c>
      <c r="I1796" s="251" t="s">
        <v>798</v>
      </c>
      <c r="J1796" s="251" t="s">
        <v>540</v>
      </c>
      <c r="K1796" s="251" t="s">
        <v>824</v>
      </c>
      <c r="L1796" s="251" t="s">
        <v>542</v>
      </c>
      <c r="M1796" s="251" t="s">
        <v>808</v>
      </c>
      <c r="N1796" s="251" t="s">
        <v>825</v>
      </c>
      <c r="O1796" s="251" t="s">
        <v>631</v>
      </c>
      <c r="P1796" s="251" t="s">
        <v>836</v>
      </c>
      <c r="Q1796" s="251" t="s">
        <v>803</v>
      </c>
      <c r="R1796" s="251">
        <v>18</v>
      </c>
      <c r="S1796" s="251" t="s">
        <v>548</v>
      </c>
      <c r="T1796" s="251" t="s">
        <v>549</v>
      </c>
      <c r="U1796" s="251" t="s">
        <v>549</v>
      </c>
      <c r="V1796" s="251" t="s">
        <v>581</v>
      </c>
      <c r="W1796" s="251" t="s">
        <v>582</v>
      </c>
      <c r="X1796" s="251" t="s">
        <v>551</v>
      </c>
      <c r="Y1796" s="251" t="s">
        <v>552</v>
      </c>
      <c r="Z1796" s="251" t="s">
        <v>564</v>
      </c>
      <c r="AA1796" s="251" t="s">
        <v>565</v>
      </c>
      <c r="AB1796" s="251" t="s">
        <v>569</v>
      </c>
      <c r="AC1796" s="251" t="s">
        <v>570</v>
      </c>
      <c r="AD1796" s="251" t="s">
        <v>571</v>
      </c>
      <c r="AE1796" s="255">
        <v>218326</v>
      </c>
      <c r="AF1796" s="251" t="str">
        <f t="shared" si="89"/>
        <v>5.</v>
      </c>
      <c r="AG1796" s="251" t="str">
        <f t="shared" si="89"/>
        <v>2.</v>
      </c>
      <c r="AH1796" s="251" t="str">
        <f t="shared" si="89"/>
        <v>3.</v>
      </c>
      <c r="AI1796" s="251" t="str">
        <f t="shared" si="89"/>
        <v>2.</v>
      </c>
      <c r="AJ1796" s="251" t="str">
        <f t="shared" si="89"/>
        <v>3.</v>
      </c>
      <c r="AK1796" s="251" t="str">
        <f t="shared" si="89"/>
        <v>1.</v>
      </c>
      <c r="AL1796" s="251" t="str">
        <f t="shared" si="88"/>
        <v>2.</v>
      </c>
      <c r="AM1796" s="251" t="str">
        <f t="shared" si="90"/>
        <v>2.3.2.3.1.2.</v>
      </c>
    </row>
    <row r="1797" spans="1:39">
      <c r="A1797" s="251">
        <v>2022</v>
      </c>
      <c r="B1797" s="251" t="s">
        <v>533</v>
      </c>
      <c r="C1797" s="251" t="s">
        <v>534</v>
      </c>
      <c r="D1797" s="251" t="s">
        <v>535</v>
      </c>
      <c r="E1797" s="251" t="s">
        <v>536</v>
      </c>
      <c r="F1797" s="251" t="s">
        <v>492</v>
      </c>
      <c r="G1797" s="251" t="s">
        <v>797</v>
      </c>
      <c r="H1797" s="251" t="s">
        <v>538</v>
      </c>
      <c r="I1797" s="251" t="s">
        <v>798</v>
      </c>
      <c r="J1797" s="251" t="s">
        <v>540</v>
      </c>
      <c r="K1797" s="251" t="s">
        <v>824</v>
      </c>
      <c r="L1797" s="251" t="s">
        <v>542</v>
      </c>
      <c r="M1797" s="251" t="s">
        <v>808</v>
      </c>
      <c r="N1797" s="251" t="s">
        <v>825</v>
      </c>
      <c r="O1797" s="251" t="s">
        <v>631</v>
      </c>
      <c r="P1797" s="251" t="s">
        <v>836</v>
      </c>
      <c r="Q1797" s="251" t="s">
        <v>803</v>
      </c>
      <c r="R1797" s="251">
        <v>18</v>
      </c>
      <c r="S1797" s="251" t="s">
        <v>548</v>
      </c>
      <c r="T1797" s="251" t="s">
        <v>549</v>
      </c>
      <c r="U1797" s="251" t="s">
        <v>549</v>
      </c>
      <c r="V1797" s="251" t="s">
        <v>581</v>
      </c>
      <c r="W1797" s="251" t="s">
        <v>582</v>
      </c>
      <c r="X1797" s="251" t="s">
        <v>551</v>
      </c>
      <c r="Y1797" s="251" t="s">
        <v>552</v>
      </c>
      <c r="Z1797" s="251" t="s">
        <v>564</v>
      </c>
      <c r="AA1797" s="251" t="s">
        <v>565</v>
      </c>
      <c r="AB1797" s="251" t="s">
        <v>604</v>
      </c>
      <c r="AC1797" s="251" t="s">
        <v>607</v>
      </c>
      <c r="AD1797" s="251" t="s">
        <v>608</v>
      </c>
      <c r="AE1797" s="255">
        <v>25465</v>
      </c>
      <c r="AF1797" s="251" t="str">
        <f t="shared" si="89"/>
        <v>5.</v>
      </c>
      <c r="AG1797" s="251" t="str">
        <f t="shared" si="89"/>
        <v>2.</v>
      </c>
      <c r="AH1797" s="251" t="str">
        <f t="shared" si="89"/>
        <v>3.</v>
      </c>
      <c r="AI1797" s="251" t="str">
        <f t="shared" si="89"/>
        <v>2.</v>
      </c>
      <c r="AJ1797" s="251" t="str">
        <f t="shared" si="89"/>
        <v>4.</v>
      </c>
      <c r="AK1797" s="251" t="str">
        <f t="shared" si="89"/>
        <v>7.</v>
      </c>
      <c r="AL1797" s="251" t="str">
        <f t="shared" si="88"/>
        <v>1.</v>
      </c>
      <c r="AM1797" s="251" t="str">
        <f t="shared" si="90"/>
        <v>2.3.2.4.7.1.</v>
      </c>
    </row>
    <row r="1798" spans="1:39">
      <c r="A1798" s="251">
        <v>2022</v>
      </c>
      <c r="B1798" s="251" t="s">
        <v>533</v>
      </c>
      <c r="C1798" s="251" t="s">
        <v>534</v>
      </c>
      <c r="D1798" s="251" t="s">
        <v>535</v>
      </c>
      <c r="E1798" s="251" t="s">
        <v>536</v>
      </c>
      <c r="F1798" s="251" t="s">
        <v>492</v>
      </c>
      <c r="G1798" s="251" t="s">
        <v>797</v>
      </c>
      <c r="H1798" s="251" t="s">
        <v>538</v>
      </c>
      <c r="I1798" s="251" t="s">
        <v>798</v>
      </c>
      <c r="J1798" s="251" t="s">
        <v>540</v>
      </c>
      <c r="K1798" s="251" t="s">
        <v>824</v>
      </c>
      <c r="L1798" s="251" t="s">
        <v>542</v>
      </c>
      <c r="M1798" s="251" t="s">
        <v>808</v>
      </c>
      <c r="N1798" s="251" t="s">
        <v>825</v>
      </c>
      <c r="O1798" s="251" t="s">
        <v>631</v>
      </c>
      <c r="P1798" s="251" t="s">
        <v>836</v>
      </c>
      <c r="Q1798" s="251" t="s">
        <v>803</v>
      </c>
      <c r="R1798" s="251">
        <v>18</v>
      </c>
      <c r="S1798" s="251" t="s">
        <v>548</v>
      </c>
      <c r="T1798" s="251" t="s">
        <v>549</v>
      </c>
      <c r="U1798" s="251" t="s">
        <v>549</v>
      </c>
      <c r="V1798" s="251" t="s">
        <v>581</v>
      </c>
      <c r="W1798" s="251" t="s">
        <v>582</v>
      </c>
      <c r="X1798" s="251" t="s">
        <v>551</v>
      </c>
      <c r="Y1798" s="251" t="s">
        <v>552</v>
      </c>
      <c r="Z1798" s="251" t="s">
        <v>564</v>
      </c>
      <c r="AA1798" s="251" t="s">
        <v>565</v>
      </c>
      <c r="AB1798" s="251" t="s">
        <v>572</v>
      </c>
      <c r="AC1798" s="251" t="s">
        <v>573</v>
      </c>
      <c r="AD1798" s="251" t="s">
        <v>574</v>
      </c>
      <c r="AE1798" s="255">
        <v>211376</v>
      </c>
      <c r="AF1798" s="251" t="str">
        <f t="shared" si="89"/>
        <v>5.</v>
      </c>
      <c r="AG1798" s="251" t="str">
        <f t="shared" si="89"/>
        <v>2.</v>
      </c>
      <c r="AH1798" s="251" t="str">
        <f t="shared" si="89"/>
        <v>3.</v>
      </c>
      <c r="AI1798" s="251" t="str">
        <f t="shared" si="89"/>
        <v>2.</v>
      </c>
      <c r="AJ1798" s="251" t="str">
        <f t="shared" si="89"/>
        <v>5.</v>
      </c>
      <c r="AK1798" s="251" t="str">
        <f t="shared" si="89"/>
        <v>1.</v>
      </c>
      <c r="AL1798" s="251" t="str">
        <f t="shared" si="88"/>
        <v>1.</v>
      </c>
      <c r="AM1798" s="251" t="str">
        <f t="shared" si="90"/>
        <v>2.3.2.5.1.1.</v>
      </c>
    </row>
    <row r="1799" spans="1:39">
      <c r="A1799" s="251">
        <v>2022</v>
      </c>
      <c r="B1799" s="251" t="s">
        <v>533</v>
      </c>
      <c r="C1799" s="251" t="s">
        <v>534</v>
      </c>
      <c r="D1799" s="251" t="s">
        <v>535</v>
      </c>
      <c r="E1799" s="251" t="s">
        <v>536</v>
      </c>
      <c r="F1799" s="251" t="s">
        <v>492</v>
      </c>
      <c r="G1799" s="251" t="s">
        <v>797</v>
      </c>
      <c r="H1799" s="251" t="s">
        <v>538</v>
      </c>
      <c r="I1799" s="251" t="s">
        <v>798</v>
      </c>
      <c r="J1799" s="251" t="s">
        <v>540</v>
      </c>
      <c r="K1799" s="251" t="s">
        <v>824</v>
      </c>
      <c r="L1799" s="251" t="s">
        <v>542</v>
      </c>
      <c r="M1799" s="251" t="s">
        <v>808</v>
      </c>
      <c r="N1799" s="251" t="s">
        <v>825</v>
      </c>
      <c r="O1799" s="251" t="s">
        <v>631</v>
      </c>
      <c r="P1799" s="251" t="s">
        <v>836</v>
      </c>
      <c r="Q1799" s="251" t="s">
        <v>803</v>
      </c>
      <c r="R1799" s="251">
        <v>18</v>
      </c>
      <c r="S1799" s="251" t="s">
        <v>548</v>
      </c>
      <c r="T1799" s="251" t="s">
        <v>549</v>
      </c>
      <c r="U1799" s="251" t="s">
        <v>549</v>
      </c>
      <c r="V1799" s="251" t="s">
        <v>581</v>
      </c>
      <c r="W1799" s="251" t="s">
        <v>582</v>
      </c>
      <c r="X1799" s="251" t="s">
        <v>551</v>
      </c>
      <c r="Y1799" s="251" t="s">
        <v>552</v>
      </c>
      <c r="Z1799" s="251" t="s">
        <v>564</v>
      </c>
      <c r="AA1799" s="251" t="s">
        <v>565</v>
      </c>
      <c r="AB1799" s="251" t="s">
        <v>575</v>
      </c>
      <c r="AC1799" s="251" t="s">
        <v>576</v>
      </c>
      <c r="AD1799" s="251" t="s">
        <v>577</v>
      </c>
      <c r="AE1799" s="255">
        <v>119291</v>
      </c>
      <c r="AF1799" s="251" t="str">
        <f t="shared" si="89"/>
        <v>5.</v>
      </c>
      <c r="AG1799" s="251" t="str">
        <f t="shared" si="89"/>
        <v>2.</v>
      </c>
      <c r="AH1799" s="251" t="str">
        <f t="shared" si="89"/>
        <v>3.</v>
      </c>
      <c r="AI1799" s="251" t="str">
        <f t="shared" si="89"/>
        <v>2.</v>
      </c>
      <c r="AJ1799" s="251" t="str">
        <f t="shared" si="89"/>
        <v>6.</v>
      </c>
      <c r="AK1799" s="251" t="str">
        <f t="shared" si="89"/>
        <v>3.</v>
      </c>
      <c r="AL1799" s="251" t="str">
        <f t="shared" si="88"/>
        <v>4.</v>
      </c>
      <c r="AM1799" s="251" t="str">
        <f t="shared" si="90"/>
        <v>2.3.2.6.3.4.</v>
      </c>
    </row>
    <row r="1800" spans="1:39">
      <c r="A1800" s="251">
        <v>2022</v>
      </c>
      <c r="B1800" s="251" t="s">
        <v>533</v>
      </c>
      <c r="C1800" s="251" t="s">
        <v>534</v>
      </c>
      <c r="D1800" s="251" t="s">
        <v>535</v>
      </c>
      <c r="E1800" s="251" t="s">
        <v>536</v>
      </c>
      <c r="F1800" s="251" t="s">
        <v>492</v>
      </c>
      <c r="G1800" s="251" t="s">
        <v>797</v>
      </c>
      <c r="H1800" s="251" t="s">
        <v>538</v>
      </c>
      <c r="I1800" s="251" t="s">
        <v>798</v>
      </c>
      <c r="J1800" s="251" t="s">
        <v>540</v>
      </c>
      <c r="K1800" s="251" t="s">
        <v>824</v>
      </c>
      <c r="L1800" s="251" t="s">
        <v>542</v>
      </c>
      <c r="M1800" s="251" t="s">
        <v>808</v>
      </c>
      <c r="N1800" s="251" t="s">
        <v>825</v>
      </c>
      <c r="O1800" s="251" t="s">
        <v>631</v>
      </c>
      <c r="P1800" s="251" t="s">
        <v>836</v>
      </c>
      <c r="Q1800" s="251" t="s">
        <v>803</v>
      </c>
      <c r="R1800" s="251">
        <v>18</v>
      </c>
      <c r="S1800" s="251" t="s">
        <v>548</v>
      </c>
      <c r="T1800" s="251" t="s">
        <v>549</v>
      </c>
      <c r="U1800" s="251" t="s">
        <v>549</v>
      </c>
      <c r="V1800" s="251" t="s">
        <v>581</v>
      </c>
      <c r="W1800" s="251" t="s">
        <v>582</v>
      </c>
      <c r="X1800" s="251" t="s">
        <v>551</v>
      </c>
      <c r="Y1800" s="251" t="s">
        <v>552</v>
      </c>
      <c r="Z1800" s="251" t="s">
        <v>564</v>
      </c>
      <c r="AA1800" s="251" t="s">
        <v>565</v>
      </c>
      <c r="AB1800" s="251" t="s">
        <v>575</v>
      </c>
      <c r="AC1800" s="251" t="s">
        <v>576</v>
      </c>
      <c r="AD1800" s="251" t="s">
        <v>612</v>
      </c>
      <c r="AE1800" s="255">
        <v>2942</v>
      </c>
      <c r="AF1800" s="251" t="str">
        <f t="shared" si="89"/>
        <v>5.</v>
      </c>
      <c r="AG1800" s="251" t="str">
        <f t="shared" si="89"/>
        <v>2.</v>
      </c>
      <c r="AH1800" s="251" t="str">
        <f t="shared" si="89"/>
        <v>3.</v>
      </c>
      <c r="AI1800" s="251" t="str">
        <f t="shared" si="89"/>
        <v>2.</v>
      </c>
      <c r="AJ1800" s="251" t="str">
        <f t="shared" si="89"/>
        <v>6.</v>
      </c>
      <c r="AK1800" s="251" t="str">
        <f t="shared" si="89"/>
        <v>3.</v>
      </c>
      <c r="AL1800" s="251" t="str">
        <f t="shared" si="88"/>
        <v>99</v>
      </c>
      <c r="AM1800" s="251" t="str">
        <f t="shared" si="90"/>
        <v>2.3.2.6.3.99</v>
      </c>
    </row>
    <row r="1801" spans="1:39">
      <c r="A1801" s="251">
        <v>2022</v>
      </c>
      <c r="B1801" s="251" t="s">
        <v>533</v>
      </c>
      <c r="C1801" s="251" t="s">
        <v>534</v>
      </c>
      <c r="D1801" s="251" t="s">
        <v>535</v>
      </c>
      <c r="E1801" s="251" t="s">
        <v>536</v>
      </c>
      <c r="F1801" s="251" t="s">
        <v>492</v>
      </c>
      <c r="G1801" s="251" t="s">
        <v>797</v>
      </c>
      <c r="H1801" s="251" t="s">
        <v>538</v>
      </c>
      <c r="I1801" s="251" t="s">
        <v>798</v>
      </c>
      <c r="J1801" s="251" t="s">
        <v>540</v>
      </c>
      <c r="K1801" s="251" t="s">
        <v>824</v>
      </c>
      <c r="L1801" s="251" t="s">
        <v>542</v>
      </c>
      <c r="M1801" s="251" t="s">
        <v>808</v>
      </c>
      <c r="N1801" s="251" t="s">
        <v>825</v>
      </c>
      <c r="O1801" s="251" t="s">
        <v>631</v>
      </c>
      <c r="P1801" s="251" t="s">
        <v>836</v>
      </c>
      <c r="Q1801" s="251" t="s">
        <v>803</v>
      </c>
      <c r="R1801" s="251">
        <v>18</v>
      </c>
      <c r="S1801" s="251" t="s">
        <v>548</v>
      </c>
      <c r="T1801" s="251" t="s">
        <v>549</v>
      </c>
      <c r="U1801" s="251" t="s">
        <v>549</v>
      </c>
      <c r="V1801" s="251" t="s">
        <v>581</v>
      </c>
      <c r="W1801" s="251" t="s">
        <v>582</v>
      </c>
      <c r="X1801" s="251" t="s">
        <v>551</v>
      </c>
      <c r="Y1801" s="251" t="s">
        <v>552</v>
      </c>
      <c r="Z1801" s="251" t="s">
        <v>564</v>
      </c>
      <c r="AA1801" s="251" t="s">
        <v>565</v>
      </c>
      <c r="AB1801" s="251" t="s">
        <v>578</v>
      </c>
      <c r="AC1801" s="251" t="s">
        <v>579</v>
      </c>
      <c r="AD1801" s="251" t="s">
        <v>580</v>
      </c>
      <c r="AE1801" s="255">
        <v>33711</v>
      </c>
      <c r="AF1801" s="251" t="str">
        <f t="shared" si="89"/>
        <v>5.</v>
      </c>
      <c r="AG1801" s="251" t="str">
        <f t="shared" si="89"/>
        <v>2.</v>
      </c>
      <c r="AH1801" s="251" t="str">
        <f t="shared" si="89"/>
        <v>3.</v>
      </c>
      <c r="AI1801" s="251" t="str">
        <f t="shared" si="89"/>
        <v>2.</v>
      </c>
      <c r="AJ1801" s="251" t="str">
        <f t="shared" si="89"/>
        <v>7.</v>
      </c>
      <c r="AK1801" s="251" t="str">
        <f t="shared" si="89"/>
        <v>11</v>
      </c>
      <c r="AL1801" s="251" t="str">
        <f t="shared" si="88"/>
        <v>99</v>
      </c>
      <c r="AM1801" s="251" t="str">
        <f t="shared" si="90"/>
        <v>2.3.2.7.1199</v>
      </c>
    </row>
    <row r="1802" spans="1:39">
      <c r="A1802" s="251">
        <v>2022</v>
      </c>
      <c r="B1802" s="251" t="s">
        <v>533</v>
      </c>
      <c r="C1802" s="251" t="s">
        <v>534</v>
      </c>
      <c r="D1802" s="251" t="s">
        <v>535</v>
      </c>
      <c r="E1802" s="251" t="s">
        <v>536</v>
      </c>
      <c r="F1802" s="251" t="s">
        <v>492</v>
      </c>
      <c r="G1802" s="251" t="s">
        <v>797</v>
      </c>
      <c r="H1802" s="251" t="s">
        <v>538</v>
      </c>
      <c r="I1802" s="251" t="s">
        <v>798</v>
      </c>
      <c r="J1802" s="251" t="s">
        <v>540</v>
      </c>
      <c r="K1802" s="251" t="s">
        <v>824</v>
      </c>
      <c r="L1802" s="251" t="s">
        <v>542</v>
      </c>
      <c r="M1802" s="251" t="s">
        <v>808</v>
      </c>
      <c r="N1802" s="251" t="s">
        <v>825</v>
      </c>
      <c r="O1802" s="251" t="s">
        <v>631</v>
      </c>
      <c r="P1802" s="251" t="s">
        <v>836</v>
      </c>
      <c r="Q1802" s="251" t="s">
        <v>803</v>
      </c>
      <c r="R1802" s="251">
        <v>18</v>
      </c>
      <c r="S1802" s="251" t="s">
        <v>548</v>
      </c>
      <c r="T1802" s="251" t="s">
        <v>549</v>
      </c>
      <c r="U1802" s="251" t="s">
        <v>549</v>
      </c>
      <c r="V1802" s="251" t="s">
        <v>581</v>
      </c>
      <c r="W1802" s="251" t="s">
        <v>582</v>
      </c>
      <c r="X1802" s="251" t="s">
        <v>551</v>
      </c>
      <c r="Y1802" s="251" t="s">
        <v>552</v>
      </c>
      <c r="Z1802" s="251" t="s">
        <v>564</v>
      </c>
      <c r="AA1802" s="251" t="s">
        <v>565</v>
      </c>
      <c r="AB1802" s="251" t="s">
        <v>613</v>
      </c>
      <c r="AC1802" s="251" t="s">
        <v>614</v>
      </c>
      <c r="AD1802" s="251" t="s">
        <v>614</v>
      </c>
      <c r="AE1802" s="255">
        <v>833745</v>
      </c>
      <c r="AF1802" s="251" t="str">
        <f t="shared" si="89"/>
        <v>5.</v>
      </c>
      <c r="AG1802" s="251" t="str">
        <f t="shared" si="89"/>
        <v>2.</v>
      </c>
      <c r="AH1802" s="251" t="str">
        <f t="shared" si="89"/>
        <v>3.</v>
      </c>
      <c r="AI1802" s="251" t="str">
        <f t="shared" si="89"/>
        <v>2.</v>
      </c>
      <c r="AJ1802" s="251" t="str">
        <f t="shared" si="89"/>
        <v>8.</v>
      </c>
      <c r="AK1802" s="251" t="str">
        <f t="shared" si="89"/>
        <v>1.</v>
      </c>
      <c r="AL1802" s="251" t="str">
        <f t="shared" si="88"/>
        <v>1.</v>
      </c>
      <c r="AM1802" s="251" t="str">
        <f t="shared" si="90"/>
        <v>2.3.2.8.1.1.</v>
      </c>
    </row>
    <row r="1803" spans="1:39">
      <c r="A1803" s="251">
        <v>2022</v>
      </c>
      <c r="B1803" s="251" t="s">
        <v>533</v>
      </c>
      <c r="C1803" s="251" t="s">
        <v>534</v>
      </c>
      <c r="D1803" s="251" t="s">
        <v>535</v>
      </c>
      <c r="E1803" s="251" t="s">
        <v>536</v>
      </c>
      <c r="F1803" s="251" t="s">
        <v>492</v>
      </c>
      <c r="G1803" s="251" t="s">
        <v>797</v>
      </c>
      <c r="H1803" s="251" t="s">
        <v>538</v>
      </c>
      <c r="I1803" s="251" t="s">
        <v>798</v>
      </c>
      <c r="J1803" s="251" t="s">
        <v>540</v>
      </c>
      <c r="K1803" s="251" t="s">
        <v>824</v>
      </c>
      <c r="L1803" s="251" t="s">
        <v>542</v>
      </c>
      <c r="M1803" s="251" t="s">
        <v>808</v>
      </c>
      <c r="N1803" s="251" t="s">
        <v>825</v>
      </c>
      <c r="O1803" s="251" t="s">
        <v>631</v>
      </c>
      <c r="P1803" s="251" t="s">
        <v>836</v>
      </c>
      <c r="Q1803" s="251" t="s">
        <v>803</v>
      </c>
      <c r="R1803" s="251">
        <v>18</v>
      </c>
      <c r="S1803" s="251" t="s">
        <v>548</v>
      </c>
      <c r="T1803" s="251" t="s">
        <v>549</v>
      </c>
      <c r="U1803" s="251" t="s">
        <v>549</v>
      </c>
      <c r="V1803" s="251" t="s">
        <v>581</v>
      </c>
      <c r="W1803" s="251" t="s">
        <v>582</v>
      </c>
      <c r="X1803" s="251" t="s">
        <v>551</v>
      </c>
      <c r="Y1803" s="251" t="s">
        <v>552</v>
      </c>
      <c r="Z1803" s="251" t="s">
        <v>564</v>
      </c>
      <c r="AA1803" s="251" t="s">
        <v>565</v>
      </c>
      <c r="AB1803" s="251" t="s">
        <v>613</v>
      </c>
      <c r="AC1803" s="251" t="s">
        <v>614</v>
      </c>
      <c r="AD1803" s="251" t="s">
        <v>615</v>
      </c>
      <c r="AE1803" s="255">
        <v>41291</v>
      </c>
      <c r="AF1803" s="251" t="str">
        <f t="shared" si="89"/>
        <v>5.</v>
      </c>
      <c r="AG1803" s="251" t="str">
        <f t="shared" si="89"/>
        <v>2.</v>
      </c>
      <c r="AH1803" s="251" t="str">
        <f t="shared" si="89"/>
        <v>3.</v>
      </c>
      <c r="AI1803" s="251" t="str">
        <f t="shared" si="89"/>
        <v>2.</v>
      </c>
      <c r="AJ1803" s="251" t="str">
        <f t="shared" si="89"/>
        <v>8.</v>
      </c>
      <c r="AK1803" s="251" t="str">
        <f t="shared" si="89"/>
        <v>1.</v>
      </c>
      <c r="AL1803" s="251" t="str">
        <f t="shared" si="88"/>
        <v>2.</v>
      </c>
      <c r="AM1803" s="251" t="str">
        <f t="shared" si="90"/>
        <v>2.3.2.8.1.2.</v>
      </c>
    </row>
    <row r="1804" spans="1:39">
      <c r="A1804" s="251">
        <v>2022</v>
      </c>
      <c r="B1804" s="251" t="s">
        <v>533</v>
      </c>
      <c r="C1804" s="251" t="s">
        <v>534</v>
      </c>
      <c r="D1804" s="251" t="s">
        <v>535</v>
      </c>
      <c r="E1804" s="251" t="s">
        <v>536</v>
      </c>
      <c r="F1804" s="251" t="s">
        <v>492</v>
      </c>
      <c r="G1804" s="251" t="s">
        <v>797</v>
      </c>
      <c r="H1804" s="251" t="s">
        <v>538</v>
      </c>
      <c r="I1804" s="251" t="s">
        <v>798</v>
      </c>
      <c r="J1804" s="251" t="s">
        <v>540</v>
      </c>
      <c r="K1804" s="251" t="s">
        <v>824</v>
      </c>
      <c r="L1804" s="251" t="s">
        <v>542</v>
      </c>
      <c r="M1804" s="251" t="s">
        <v>808</v>
      </c>
      <c r="N1804" s="251" t="s">
        <v>825</v>
      </c>
      <c r="O1804" s="251" t="s">
        <v>631</v>
      </c>
      <c r="P1804" s="251" t="s">
        <v>836</v>
      </c>
      <c r="Q1804" s="251" t="s">
        <v>803</v>
      </c>
      <c r="R1804" s="251">
        <v>18</v>
      </c>
      <c r="S1804" s="251" t="s">
        <v>548</v>
      </c>
      <c r="T1804" s="251" t="s">
        <v>549</v>
      </c>
      <c r="U1804" s="251" t="s">
        <v>549</v>
      </c>
      <c r="V1804" s="251" t="s">
        <v>581</v>
      </c>
      <c r="W1804" s="251" t="s">
        <v>582</v>
      </c>
      <c r="X1804" s="251" t="s">
        <v>551</v>
      </c>
      <c r="Y1804" s="251" t="s">
        <v>552</v>
      </c>
      <c r="Z1804" s="251" t="s">
        <v>564</v>
      </c>
      <c r="AA1804" s="251" t="s">
        <v>565</v>
      </c>
      <c r="AB1804" s="251" t="s">
        <v>613</v>
      </c>
      <c r="AC1804" s="251" t="s">
        <v>614</v>
      </c>
      <c r="AD1804" s="251" t="s">
        <v>616</v>
      </c>
      <c r="AE1804" s="255">
        <v>12600</v>
      </c>
      <c r="AF1804" s="251" t="str">
        <f t="shared" si="89"/>
        <v>5.</v>
      </c>
      <c r="AG1804" s="251" t="str">
        <f t="shared" si="89"/>
        <v>2.</v>
      </c>
      <c r="AH1804" s="251" t="str">
        <f t="shared" si="89"/>
        <v>3.</v>
      </c>
      <c r="AI1804" s="251" t="str">
        <f t="shared" si="89"/>
        <v>2.</v>
      </c>
      <c r="AJ1804" s="251" t="str">
        <f t="shared" si="89"/>
        <v>8.</v>
      </c>
      <c r="AK1804" s="251" t="str">
        <f t="shared" si="89"/>
        <v>1.</v>
      </c>
      <c r="AL1804" s="251" t="str">
        <f t="shared" si="88"/>
        <v>4.</v>
      </c>
      <c r="AM1804" s="251" t="str">
        <f t="shared" si="90"/>
        <v>2.3.2.8.1.4.</v>
      </c>
    </row>
    <row r="1805" spans="1:39">
      <c r="A1805" s="251">
        <v>2022</v>
      </c>
      <c r="B1805" s="251" t="s">
        <v>533</v>
      </c>
      <c r="C1805" s="251" t="s">
        <v>534</v>
      </c>
      <c r="D1805" s="251" t="s">
        <v>535</v>
      </c>
      <c r="E1805" s="251" t="s">
        <v>536</v>
      </c>
      <c r="F1805" s="251" t="s">
        <v>492</v>
      </c>
      <c r="G1805" s="251" t="s">
        <v>797</v>
      </c>
      <c r="H1805" s="251" t="s">
        <v>538</v>
      </c>
      <c r="I1805" s="251" t="s">
        <v>798</v>
      </c>
      <c r="J1805" s="251" t="s">
        <v>540</v>
      </c>
      <c r="K1805" s="251" t="s">
        <v>824</v>
      </c>
      <c r="L1805" s="251" t="s">
        <v>542</v>
      </c>
      <c r="M1805" s="251" t="s">
        <v>808</v>
      </c>
      <c r="N1805" s="251" t="s">
        <v>825</v>
      </c>
      <c r="O1805" s="251" t="s">
        <v>631</v>
      </c>
      <c r="P1805" s="251" t="s">
        <v>836</v>
      </c>
      <c r="Q1805" s="251" t="s">
        <v>803</v>
      </c>
      <c r="R1805" s="251">
        <v>18</v>
      </c>
      <c r="S1805" s="251" t="s">
        <v>548</v>
      </c>
      <c r="T1805" s="251" t="s">
        <v>549</v>
      </c>
      <c r="U1805" s="251" t="s">
        <v>549</v>
      </c>
      <c r="V1805" s="251" t="s">
        <v>581</v>
      </c>
      <c r="W1805" s="251" t="s">
        <v>582</v>
      </c>
      <c r="X1805" s="251" t="s">
        <v>551</v>
      </c>
      <c r="Y1805" s="251" t="s">
        <v>552</v>
      </c>
      <c r="Z1805" s="251" t="s">
        <v>617</v>
      </c>
      <c r="AA1805" s="251" t="s">
        <v>618</v>
      </c>
      <c r="AB1805" s="251" t="s">
        <v>619</v>
      </c>
      <c r="AC1805" s="251" t="s">
        <v>620</v>
      </c>
      <c r="AD1805" s="251" t="s">
        <v>621</v>
      </c>
      <c r="AE1805" s="255">
        <v>6117</v>
      </c>
      <c r="AF1805" s="251" t="str">
        <f t="shared" si="89"/>
        <v>5.</v>
      </c>
      <c r="AG1805" s="251" t="str">
        <f t="shared" si="89"/>
        <v>2.</v>
      </c>
      <c r="AH1805" s="251" t="str">
        <f t="shared" si="89"/>
        <v>5.</v>
      </c>
      <c r="AI1805" s="251" t="str">
        <f t="shared" si="89"/>
        <v>4.</v>
      </c>
      <c r="AJ1805" s="251" t="str">
        <f t="shared" si="89"/>
        <v>3.</v>
      </c>
      <c r="AK1805" s="251" t="str">
        <f t="shared" si="89"/>
        <v>2.</v>
      </c>
      <c r="AL1805" s="251" t="str">
        <f t="shared" si="88"/>
        <v>1.</v>
      </c>
      <c r="AM1805" s="251" t="str">
        <f t="shared" si="90"/>
        <v>2.5.4.3.2.1.</v>
      </c>
    </row>
    <row r="1806" spans="1:39">
      <c r="A1806" s="251">
        <v>2022</v>
      </c>
      <c r="B1806" s="251" t="s">
        <v>533</v>
      </c>
      <c r="C1806" s="251" t="s">
        <v>534</v>
      </c>
      <c r="D1806" s="251" t="s">
        <v>535</v>
      </c>
      <c r="E1806" s="251" t="s">
        <v>536</v>
      </c>
      <c r="F1806" s="251" t="s">
        <v>492</v>
      </c>
      <c r="G1806" s="251" t="s">
        <v>797</v>
      </c>
      <c r="H1806" s="251" t="s">
        <v>538</v>
      </c>
      <c r="I1806" s="251" t="s">
        <v>798</v>
      </c>
      <c r="J1806" s="251" t="s">
        <v>540</v>
      </c>
      <c r="K1806" s="251" t="s">
        <v>824</v>
      </c>
      <c r="L1806" s="251" t="s">
        <v>542</v>
      </c>
      <c r="M1806" s="251" t="s">
        <v>808</v>
      </c>
      <c r="N1806" s="251" t="s">
        <v>825</v>
      </c>
      <c r="O1806" s="251" t="s">
        <v>683</v>
      </c>
      <c r="P1806" s="251" t="s">
        <v>837</v>
      </c>
      <c r="Q1806" s="251" t="s">
        <v>803</v>
      </c>
      <c r="R1806" s="251">
        <v>4</v>
      </c>
      <c r="S1806" s="251" t="s">
        <v>548</v>
      </c>
      <c r="T1806" s="251" t="s">
        <v>549</v>
      </c>
      <c r="U1806" s="251" t="s">
        <v>549</v>
      </c>
      <c r="V1806" s="251" t="s">
        <v>581</v>
      </c>
      <c r="W1806" s="251" t="s">
        <v>582</v>
      </c>
      <c r="X1806" s="251" t="s">
        <v>551</v>
      </c>
      <c r="Y1806" s="251" t="s">
        <v>552</v>
      </c>
      <c r="Z1806" s="251" t="s">
        <v>553</v>
      </c>
      <c r="AA1806" s="251" t="s">
        <v>554</v>
      </c>
      <c r="AB1806" s="251" t="s">
        <v>555</v>
      </c>
      <c r="AC1806" s="251" t="s">
        <v>555</v>
      </c>
      <c r="AD1806" s="251" t="s">
        <v>556</v>
      </c>
      <c r="AE1806" s="255">
        <v>1258362</v>
      </c>
      <c r="AF1806" s="251" t="str">
        <f t="shared" si="89"/>
        <v>5.</v>
      </c>
      <c r="AG1806" s="251" t="str">
        <f t="shared" si="89"/>
        <v>2.</v>
      </c>
      <c r="AH1806" s="251" t="str">
        <f t="shared" si="89"/>
        <v>1.</v>
      </c>
      <c r="AI1806" s="251" t="str">
        <f t="shared" si="89"/>
        <v>1.</v>
      </c>
      <c r="AJ1806" s="251" t="str">
        <f t="shared" si="89"/>
        <v>1.</v>
      </c>
      <c r="AK1806" s="251" t="str">
        <f t="shared" si="89"/>
        <v>1.</v>
      </c>
      <c r="AL1806" s="251" t="str">
        <f t="shared" si="88"/>
        <v>4.</v>
      </c>
      <c r="AM1806" s="251" t="str">
        <f t="shared" si="90"/>
        <v>2.1.1.1.1.4.</v>
      </c>
    </row>
    <row r="1807" spans="1:39">
      <c r="A1807" s="251">
        <v>2022</v>
      </c>
      <c r="B1807" s="251" t="s">
        <v>533</v>
      </c>
      <c r="C1807" s="251" t="s">
        <v>534</v>
      </c>
      <c r="D1807" s="251" t="s">
        <v>535</v>
      </c>
      <c r="E1807" s="251" t="s">
        <v>536</v>
      </c>
      <c r="F1807" s="251" t="s">
        <v>492</v>
      </c>
      <c r="G1807" s="251" t="s">
        <v>797</v>
      </c>
      <c r="H1807" s="251" t="s">
        <v>538</v>
      </c>
      <c r="I1807" s="251" t="s">
        <v>798</v>
      </c>
      <c r="J1807" s="251" t="s">
        <v>540</v>
      </c>
      <c r="K1807" s="251" t="s">
        <v>824</v>
      </c>
      <c r="L1807" s="251" t="s">
        <v>542</v>
      </c>
      <c r="M1807" s="251" t="s">
        <v>808</v>
      </c>
      <c r="N1807" s="251" t="s">
        <v>825</v>
      </c>
      <c r="O1807" s="251" t="s">
        <v>683</v>
      </c>
      <c r="P1807" s="251" t="s">
        <v>837</v>
      </c>
      <c r="Q1807" s="251" t="s">
        <v>803</v>
      </c>
      <c r="R1807" s="251">
        <v>4</v>
      </c>
      <c r="S1807" s="251" t="s">
        <v>548</v>
      </c>
      <c r="T1807" s="251" t="s">
        <v>549</v>
      </c>
      <c r="U1807" s="251" t="s">
        <v>549</v>
      </c>
      <c r="V1807" s="251" t="s">
        <v>581</v>
      </c>
      <c r="W1807" s="251" t="s">
        <v>582</v>
      </c>
      <c r="X1807" s="251" t="s">
        <v>551</v>
      </c>
      <c r="Y1807" s="251" t="s">
        <v>552</v>
      </c>
      <c r="Z1807" s="251" t="s">
        <v>553</v>
      </c>
      <c r="AA1807" s="251" t="s">
        <v>554</v>
      </c>
      <c r="AB1807" s="251" t="s">
        <v>557</v>
      </c>
      <c r="AC1807" s="251" t="s">
        <v>558</v>
      </c>
      <c r="AD1807" s="251" t="s">
        <v>559</v>
      </c>
      <c r="AE1807" s="255">
        <v>206802</v>
      </c>
      <c r="AF1807" s="251" t="str">
        <f t="shared" si="89"/>
        <v>5.</v>
      </c>
      <c r="AG1807" s="251" t="str">
        <f t="shared" si="89"/>
        <v>2.</v>
      </c>
      <c r="AH1807" s="251" t="str">
        <f t="shared" si="89"/>
        <v>1.</v>
      </c>
      <c r="AI1807" s="251" t="str">
        <f t="shared" si="89"/>
        <v>1.</v>
      </c>
      <c r="AJ1807" s="251" t="str">
        <f t="shared" si="89"/>
        <v>9.</v>
      </c>
      <c r="AK1807" s="251" t="str">
        <f t="shared" si="89"/>
        <v>1.</v>
      </c>
      <c r="AL1807" s="251" t="str">
        <f t="shared" si="88"/>
        <v>1.</v>
      </c>
      <c r="AM1807" s="251" t="str">
        <f t="shared" si="90"/>
        <v>2.1.1.9.1.1.</v>
      </c>
    </row>
    <row r="1808" spans="1:39">
      <c r="A1808" s="251">
        <v>2022</v>
      </c>
      <c r="B1808" s="251" t="s">
        <v>533</v>
      </c>
      <c r="C1808" s="251" t="s">
        <v>534</v>
      </c>
      <c r="D1808" s="251" t="s">
        <v>535</v>
      </c>
      <c r="E1808" s="251" t="s">
        <v>536</v>
      </c>
      <c r="F1808" s="251" t="s">
        <v>492</v>
      </c>
      <c r="G1808" s="251" t="s">
        <v>797</v>
      </c>
      <c r="H1808" s="251" t="s">
        <v>538</v>
      </c>
      <c r="I1808" s="251" t="s">
        <v>798</v>
      </c>
      <c r="J1808" s="251" t="s">
        <v>540</v>
      </c>
      <c r="K1808" s="251" t="s">
        <v>824</v>
      </c>
      <c r="L1808" s="251" t="s">
        <v>542</v>
      </c>
      <c r="M1808" s="251" t="s">
        <v>808</v>
      </c>
      <c r="N1808" s="251" t="s">
        <v>825</v>
      </c>
      <c r="O1808" s="251" t="s">
        <v>683</v>
      </c>
      <c r="P1808" s="251" t="s">
        <v>837</v>
      </c>
      <c r="Q1808" s="251" t="s">
        <v>803</v>
      </c>
      <c r="R1808" s="251">
        <v>4</v>
      </c>
      <c r="S1808" s="251" t="s">
        <v>548</v>
      </c>
      <c r="T1808" s="251" t="s">
        <v>549</v>
      </c>
      <c r="U1808" s="251" t="s">
        <v>549</v>
      </c>
      <c r="V1808" s="251" t="s">
        <v>581</v>
      </c>
      <c r="W1808" s="251" t="s">
        <v>582</v>
      </c>
      <c r="X1808" s="251" t="s">
        <v>551</v>
      </c>
      <c r="Y1808" s="251" t="s">
        <v>552</v>
      </c>
      <c r="Z1808" s="251" t="s">
        <v>553</v>
      </c>
      <c r="AA1808" s="251" t="s">
        <v>554</v>
      </c>
      <c r="AB1808" s="251" t="s">
        <v>557</v>
      </c>
      <c r="AC1808" s="251" t="s">
        <v>558</v>
      </c>
      <c r="AD1808" s="251" t="s">
        <v>560</v>
      </c>
      <c r="AE1808" s="255">
        <v>14350</v>
      </c>
      <c r="AF1808" s="251" t="str">
        <f t="shared" si="89"/>
        <v>5.</v>
      </c>
      <c r="AG1808" s="251" t="str">
        <f t="shared" si="89"/>
        <v>2.</v>
      </c>
      <c r="AH1808" s="251" t="str">
        <f t="shared" si="89"/>
        <v>1.</v>
      </c>
      <c r="AI1808" s="251" t="str">
        <f t="shared" si="89"/>
        <v>1.</v>
      </c>
      <c r="AJ1808" s="251" t="str">
        <f t="shared" si="89"/>
        <v>9.</v>
      </c>
      <c r="AK1808" s="251" t="str">
        <f t="shared" si="89"/>
        <v>1.</v>
      </c>
      <c r="AL1808" s="251" t="str">
        <f t="shared" si="88"/>
        <v>3.</v>
      </c>
      <c r="AM1808" s="251" t="str">
        <f t="shared" si="90"/>
        <v>2.1.1.9.1.3.</v>
      </c>
    </row>
    <row r="1809" spans="1:39">
      <c r="A1809" s="251">
        <v>2022</v>
      </c>
      <c r="B1809" s="251" t="s">
        <v>533</v>
      </c>
      <c r="C1809" s="251" t="s">
        <v>534</v>
      </c>
      <c r="D1809" s="251" t="s">
        <v>535</v>
      </c>
      <c r="E1809" s="251" t="s">
        <v>536</v>
      </c>
      <c r="F1809" s="251" t="s">
        <v>492</v>
      </c>
      <c r="G1809" s="251" t="s">
        <v>797</v>
      </c>
      <c r="H1809" s="251" t="s">
        <v>538</v>
      </c>
      <c r="I1809" s="251" t="s">
        <v>798</v>
      </c>
      <c r="J1809" s="251" t="s">
        <v>540</v>
      </c>
      <c r="K1809" s="251" t="s">
        <v>824</v>
      </c>
      <c r="L1809" s="251" t="s">
        <v>542</v>
      </c>
      <c r="M1809" s="251" t="s">
        <v>808</v>
      </c>
      <c r="N1809" s="251" t="s">
        <v>825</v>
      </c>
      <c r="O1809" s="251" t="s">
        <v>683</v>
      </c>
      <c r="P1809" s="251" t="s">
        <v>837</v>
      </c>
      <c r="Q1809" s="251" t="s">
        <v>803</v>
      </c>
      <c r="R1809" s="251">
        <v>4</v>
      </c>
      <c r="S1809" s="251" t="s">
        <v>548</v>
      </c>
      <c r="T1809" s="251" t="s">
        <v>549</v>
      </c>
      <c r="U1809" s="251" t="s">
        <v>549</v>
      </c>
      <c r="V1809" s="251" t="s">
        <v>581</v>
      </c>
      <c r="W1809" s="251" t="s">
        <v>582</v>
      </c>
      <c r="X1809" s="251" t="s">
        <v>551</v>
      </c>
      <c r="Y1809" s="251" t="s">
        <v>552</v>
      </c>
      <c r="Z1809" s="251" t="s">
        <v>553</v>
      </c>
      <c r="AA1809" s="251" t="s">
        <v>554</v>
      </c>
      <c r="AB1809" s="251" t="s">
        <v>557</v>
      </c>
      <c r="AC1809" s="251" t="s">
        <v>583</v>
      </c>
      <c r="AD1809" s="251" t="s">
        <v>584</v>
      </c>
      <c r="AE1809" s="255">
        <v>120634</v>
      </c>
      <c r="AF1809" s="251" t="str">
        <f t="shared" si="89"/>
        <v>5.</v>
      </c>
      <c r="AG1809" s="251" t="str">
        <f t="shared" si="89"/>
        <v>2.</v>
      </c>
      <c r="AH1809" s="251" t="str">
        <f t="shared" si="89"/>
        <v>1.</v>
      </c>
      <c r="AI1809" s="251" t="str">
        <f t="shared" si="89"/>
        <v>1.</v>
      </c>
      <c r="AJ1809" s="251" t="str">
        <f t="shared" si="89"/>
        <v>9.</v>
      </c>
      <c r="AK1809" s="251" t="str">
        <f t="shared" si="89"/>
        <v>2.</v>
      </c>
      <c r="AL1809" s="251" t="str">
        <f t="shared" si="88"/>
        <v>1.</v>
      </c>
      <c r="AM1809" s="251" t="str">
        <f t="shared" si="90"/>
        <v>2.1.1.9.2.1.</v>
      </c>
    </row>
    <row r="1810" spans="1:39">
      <c r="A1810" s="251">
        <v>2022</v>
      </c>
      <c r="B1810" s="251" t="s">
        <v>533</v>
      </c>
      <c r="C1810" s="251" t="s">
        <v>534</v>
      </c>
      <c r="D1810" s="251" t="s">
        <v>535</v>
      </c>
      <c r="E1810" s="251" t="s">
        <v>536</v>
      </c>
      <c r="F1810" s="251" t="s">
        <v>492</v>
      </c>
      <c r="G1810" s="251" t="s">
        <v>797</v>
      </c>
      <c r="H1810" s="251" t="s">
        <v>538</v>
      </c>
      <c r="I1810" s="251" t="s">
        <v>798</v>
      </c>
      <c r="J1810" s="251" t="s">
        <v>540</v>
      </c>
      <c r="K1810" s="251" t="s">
        <v>824</v>
      </c>
      <c r="L1810" s="251" t="s">
        <v>542</v>
      </c>
      <c r="M1810" s="251" t="s">
        <v>808</v>
      </c>
      <c r="N1810" s="251" t="s">
        <v>825</v>
      </c>
      <c r="O1810" s="251" t="s">
        <v>683</v>
      </c>
      <c r="P1810" s="251" t="s">
        <v>837</v>
      </c>
      <c r="Q1810" s="251" t="s">
        <v>803</v>
      </c>
      <c r="R1810" s="251">
        <v>4</v>
      </c>
      <c r="S1810" s="251" t="s">
        <v>548</v>
      </c>
      <c r="T1810" s="251" t="s">
        <v>549</v>
      </c>
      <c r="U1810" s="251" t="s">
        <v>549</v>
      </c>
      <c r="V1810" s="251" t="s">
        <v>581</v>
      </c>
      <c r="W1810" s="251" t="s">
        <v>582</v>
      </c>
      <c r="X1810" s="251" t="s">
        <v>551</v>
      </c>
      <c r="Y1810" s="251" t="s">
        <v>552</v>
      </c>
      <c r="Z1810" s="251" t="s">
        <v>553</v>
      </c>
      <c r="AA1810" s="251" t="s">
        <v>554</v>
      </c>
      <c r="AB1810" s="251" t="s">
        <v>557</v>
      </c>
      <c r="AC1810" s="251" t="s">
        <v>585</v>
      </c>
      <c r="AD1810" s="251" t="s">
        <v>586</v>
      </c>
      <c r="AE1810" s="255">
        <v>18612</v>
      </c>
      <c r="AF1810" s="251" t="str">
        <f t="shared" si="89"/>
        <v>5.</v>
      </c>
      <c r="AG1810" s="251" t="str">
        <f t="shared" si="89"/>
        <v>2.</v>
      </c>
      <c r="AH1810" s="251" t="str">
        <f t="shared" si="89"/>
        <v>1.</v>
      </c>
      <c r="AI1810" s="251" t="str">
        <f t="shared" si="89"/>
        <v>1.</v>
      </c>
      <c r="AJ1810" s="251" t="str">
        <f t="shared" si="89"/>
        <v>9.</v>
      </c>
      <c r="AK1810" s="251" t="str">
        <f t="shared" si="89"/>
        <v>3.</v>
      </c>
      <c r="AL1810" s="251" t="str">
        <f t="shared" si="88"/>
        <v>99</v>
      </c>
      <c r="AM1810" s="251" t="str">
        <f t="shared" si="90"/>
        <v>2.1.1.9.3.99</v>
      </c>
    </row>
    <row r="1811" spans="1:39">
      <c r="A1811" s="251">
        <v>2022</v>
      </c>
      <c r="B1811" s="251" t="s">
        <v>533</v>
      </c>
      <c r="C1811" s="251" t="s">
        <v>534</v>
      </c>
      <c r="D1811" s="251" t="s">
        <v>535</v>
      </c>
      <c r="E1811" s="251" t="s">
        <v>536</v>
      </c>
      <c r="F1811" s="251" t="s">
        <v>492</v>
      </c>
      <c r="G1811" s="251" t="s">
        <v>797</v>
      </c>
      <c r="H1811" s="251" t="s">
        <v>538</v>
      </c>
      <c r="I1811" s="251" t="s">
        <v>798</v>
      </c>
      <c r="J1811" s="251" t="s">
        <v>540</v>
      </c>
      <c r="K1811" s="251" t="s">
        <v>824</v>
      </c>
      <c r="L1811" s="251" t="s">
        <v>542</v>
      </c>
      <c r="M1811" s="251" t="s">
        <v>808</v>
      </c>
      <c r="N1811" s="251" t="s">
        <v>825</v>
      </c>
      <c r="O1811" s="251" t="s">
        <v>683</v>
      </c>
      <c r="P1811" s="251" t="s">
        <v>837</v>
      </c>
      <c r="Q1811" s="251" t="s">
        <v>803</v>
      </c>
      <c r="R1811" s="251">
        <v>4</v>
      </c>
      <c r="S1811" s="251" t="s">
        <v>548</v>
      </c>
      <c r="T1811" s="251" t="s">
        <v>549</v>
      </c>
      <c r="U1811" s="251" t="s">
        <v>549</v>
      </c>
      <c r="V1811" s="251" t="s">
        <v>581</v>
      </c>
      <c r="W1811" s="251" t="s">
        <v>582</v>
      </c>
      <c r="X1811" s="251" t="s">
        <v>551</v>
      </c>
      <c r="Y1811" s="251" t="s">
        <v>552</v>
      </c>
      <c r="Z1811" s="251" t="s">
        <v>553</v>
      </c>
      <c r="AA1811" s="251" t="s">
        <v>561</v>
      </c>
      <c r="AB1811" s="251" t="s">
        <v>562</v>
      </c>
      <c r="AC1811" s="251" t="s">
        <v>562</v>
      </c>
      <c r="AD1811" s="251" t="s">
        <v>563</v>
      </c>
      <c r="AE1811" s="255">
        <v>111673</v>
      </c>
      <c r="AF1811" s="251" t="str">
        <f t="shared" si="89"/>
        <v>5.</v>
      </c>
      <c r="AG1811" s="251" t="str">
        <f t="shared" si="89"/>
        <v>2.</v>
      </c>
      <c r="AH1811" s="251" t="str">
        <f t="shared" si="89"/>
        <v>1.</v>
      </c>
      <c r="AI1811" s="251" t="str">
        <f t="shared" si="89"/>
        <v>3.</v>
      </c>
      <c r="AJ1811" s="251" t="str">
        <f t="shared" si="89"/>
        <v>1.</v>
      </c>
      <c r="AK1811" s="251" t="str">
        <f t="shared" si="89"/>
        <v>1.</v>
      </c>
      <c r="AL1811" s="251" t="str">
        <f t="shared" si="88"/>
        <v>5.</v>
      </c>
      <c r="AM1811" s="251" t="str">
        <f t="shared" si="90"/>
        <v>2.1.3.1.1.5.</v>
      </c>
    </row>
    <row r="1812" spans="1:39">
      <c r="A1812" s="251">
        <v>2022</v>
      </c>
      <c r="B1812" s="251" t="s">
        <v>533</v>
      </c>
      <c r="C1812" s="251" t="s">
        <v>534</v>
      </c>
      <c r="D1812" s="251" t="s">
        <v>535</v>
      </c>
      <c r="E1812" s="251" t="s">
        <v>536</v>
      </c>
      <c r="F1812" s="251" t="s">
        <v>492</v>
      </c>
      <c r="G1812" s="251" t="s">
        <v>797</v>
      </c>
      <c r="H1812" s="251" t="s">
        <v>538</v>
      </c>
      <c r="I1812" s="251" t="s">
        <v>798</v>
      </c>
      <c r="J1812" s="251" t="s">
        <v>540</v>
      </c>
      <c r="K1812" s="251" t="s">
        <v>824</v>
      </c>
      <c r="L1812" s="251" t="s">
        <v>542</v>
      </c>
      <c r="M1812" s="251" t="s">
        <v>808</v>
      </c>
      <c r="N1812" s="251" t="s">
        <v>825</v>
      </c>
      <c r="O1812" s="251" t="s">
        <v>683</v>
      </c>
      <c r="P1812" s="251" t="s">
        <v>837</v>
      </c>
      <c r="Q1812" s="251" t="s">
        <v>803</v>
      </c>
      <c r="R1812" s="251">
        <v>4</v>
      </c>
      <c r="S1812" s="251" t="s">
        <v>548</v>
      </c>
      <c r="T1812" s="251" t="s">
        <v>549</v>
      </c>
      <c r="U1812" s="251" t="s">
        <v>549</v>
      </c>
      <c r="V1812" s="251" t="s">
        <v>581</v>
      </c>
      <c r="W1812" s="251" t="s">
        <v>582</v>
      </c>
      <c r="X1812" s="251" t="s">
        <v>551</v>
      </c>
      <c r="Y1812" s="251" t="s">
        <v>552</v>
      </c>
      <c r="Z1812" s="251" t="s">
        <v>564</v>
      </c>
      <c r="AA1812" s="251" t="s">
        <v>587</v>
      </c>
      <c r="AB1812" s="251" t="s">
        <v>633</v>
      </c>
      <c r="AC1812" s="251" t="s">
        <v>633</v>
      </c>
      <c r="AD1812" s="251" t="s">
        <v>634</v>
      </c>
      <c r="AE1812" s="255">
        <v>1018</v>
      </c>
      <c r="AF1812" s="251" t="str">
        <f t="shared" si="89"/>
        <v>5.</v>
      </c>
      <c r="AG1812" s="251" t="str">
        <f t="shared" si="89"/>
        <v>2.</v>
      </c>
      <c r="AH1812" s="251" t="str">
        <f t="shared" si="89"/>
        <v>3.</v>
      </c>
      <c r="AI1812" s="251" t="str">
        <f t="shared" si="89"/>
        <v>1.</v>
      </c>
      <c r="AJ1812" s="251" t="str">
        <f t="shared" si="89"/>
        <v>1.</v>
      </c>
      <c r="AK1812" s="251" t="str">
        <f t="shared" si="89"/>
        <v>1.</v>
      </c>
      <c r="AL1812" s="251" t="str">
        <f t="shared" si="88"/>
        <v>1.</v>
      </c>
      <c r="AM1812" s="251" t="str">
        <f t="shared" si="90"/>
        <v>2.3.1.1.1.1.</v>
      </c>
    </row>
    <row r="1813" spans="1:39">
      <c r="A1813" s="251">
        <v>2022</v>
      </c>
      <c r="B1813" s="251" t="s">
        <v>533</v>
      </c>
      <c r="C1813" s="251" t="s">
        <v>534</v>
      </c>
      <c r="D1813" s="251" t="s">
        <v>535</v>
      </c>
      <c r="E1813" s="251" t="s">
        <v>536</v>
      </c>
      <c r="F1813" s="251" t="s">
        <v>492</v>
      </c>
      <c r="G1813" s="251" t="s">
        <v>797</v>
      </c>
      <c r="H1813" s="251" t="s">
        <v>538</v>
      </c>
      <c r="I1813" s="251" t="s">
        <v>798</v>
      </c>
      <c r="J1813" s="251" t="s">
        <v>540</v>
      </c>
      <c r="K1813" s="251" t="s">
        <v>824</v>
      </c>
      <c r="L1813" s="251" t="s">
        <v>542</v>
      </c>
      <c r="M1813" s="251" t="s">
        <v>808</v>
      </c>
      <c r="N1813" s="251" t="s">
        <v>825</v>
      </c>
      <c r="O1813" s="251" t="s">
        <v>683</v>
      </c>
      <c r="P1813" s="251" t="s">
        <v>837</v>
      </c>
      <c r="Q1813" s="251" t="s">
        <v>803</v>
      </c>
      <c r="R1813" s="251">
        <v>4</v>
      </c>
      <c r="S1813" s="251" t="s">
        <v>548</v>
      </c>
      <c r="T1813" s="251" t="s">
        <v>549</v>
      </c>
      <c r="U1813" s="251" t="s">
        <v>549</v>
      </c>
      <c r="V1813" s="251" t="s">
        <v>581</v>
      </c>
      <c r="W1813" s="251" t="s">
        <v>582</v>
      </c>
      <c r="X1813" s="251" t="s">
        <v>551</v>
      </c>
      <c r="Y1813" s="251" t="s">
        <v>552</v>
      </c>
      <c r="Z1813" s="251" t="s">
        <v>564</v>
      </c>
      <c r="AA1813" s="251" t="s">
        <v>565</v>
      </c>
      <c r="AB1813" s="251" t="s">
        <v>594</v>
      </c>
      <c r="AC1813" s="251" t="s">
        <v>595</v>
      </c>
      <c r="AD1813" s="251" t="s">
        <v>596</v>
      </c>
      <c r="AE1813" s="255">
        <v>2500</v>
      </c>
      <c r="AF1813" s="251" t="str">
        <f t="shared" si="89"/>
        <v>5.</v>
      </c>
      <c r="AG1813" s="251" t="str">
        <f t="shared" si="89"/>
        <v>2.</v>
      </c>
      <c r="AH1813" s="251" t="str">
        <f t="shared" si="89"/>
        <v>3.</v>
      </c>
      <c r="AI1813" s="251" t="str">
        <f t="shared" si="89"/>
        <v>2.</v>
      </c>
      <c r="AJ1813" s="251" t="str">
        <f t="shared" si="89"/>
        <v>1.</v>
      </c>
      <c r="AK1813" s="251" t="str">
        <f t="shared" si="89"/>
        <v>2.</v>
      </c>
      <c r="AL1813" s="251" t="str">
        <f t="shared" si="88"/>
        <v>99</v>
      </c>
      <c r="AM1813" s="251" t="str">
        <f t="shared" si="90"/>
        <v>2.3.2.1.2.99</v>
      </c>
    </row>
    <row r="1814" spans="1:39">
      <c r="A1814" s="251">
        <v>2022</v>
      </c>
      <c r="B1814" s="251" t="s">
        <v>533</v>
      </c>
      <c r="C1814" s="251" t="s">
        <v>534</v>
      </c>
      <c r="D1814" s="251" t="s">
        <v>535</v>
      </c>
      <c r="E1814" s="251" t="s">
        <v>536</v>
      </c>
      <c r="F1814" s="251" t="s">
        <v>492</v>
      </c>
      <c r="G1814" s="251" t="s">
        <v>797</v>
      </c>
      <c r="H1814" s="251" t="s">
        <v>538</v>
      </c>
      <c r="I1814" s="251" t="s">
        <v>798</v>
      </c>
      <c r="J1814" s="251" t="s">
        <v>540</v>
      </c>
      <c r="K1814" s="251" t="s">
        <v>824</v>
      </c>
      <c r="L1814" s="251" t="s">
        <v>542</v>
      </c>
      <c r="M1814" s="251" t="s">
        <v>808</v>
      </c>
      <c r="N1814" s="251" t="s">
        <v>825</v>
      </c>
      <c r="O1814" s="251" t="s">
        <v>683</v>
      </c>
      <c r="P1814" s="251" t="s">
        <v>837</v>
      </c>
      <c r="Q1814" s="251" t="s">
        <v>803</v>
      </c>
      <c r="R1814" s="251">
        <v>4</v>
      </c>
      <c r="S1814" s="251" t="s">
        <v>548</v>
      </c>
      <c r="T1814" s="251" t="s">
        <v>549</v>
      </c>
      <c r="U1814" s="251" t="s">
        <v>549</v>
      </c>
      <c r="V1814" s="251" t="s">
        <v>581</v>
      </c>
      <c r="W1814" s="251" t="s">
        <v>582</v>
      </c>
      <c r="X1814" s="251" t="s">
        <v>551</v>
      </c>
      <c r="Y1814" s="251" t="s">
        <v>552</v>
      </c>
      <c r="Z1814" s="251" t="s">
        <v>564</v>
      </c>
      <c r="AA1814" s="251" t="s">
        <v>565</v>
      </c>
      <c r="AB1814" s="251" t="s">
        <v>566</v>
      </c>
      <c r="AC1814" s="251" t="s">
        <v>597</v>
      </c>
      <c r="AD1814" s="251" t="s">
        <v>598</v>
      </c>
      <c r="AE1814" s="255">
        <v>755</v>
      </c>
      <c r="AF1814" s="251" t="str">
        <f t="shared" si="89"/>
        <v>5.</v>
      </c>
      <c r="AG1814" s="251" t="str">
        <f t="shared" si="89"/>
        <v>2.</v>
      </c>
      <c r="AH1814" s="251" t="str">
        <f t="shared" si="89"/>
        <v>3.</v>
      </c>
      <c r="AI1814" s="251" t="str">
        <f t="shared" si="89"/>
        <v>2.</v>
      </c>
      <c r="AJ1814" s="251" t="str">
        <f t="shared" si="89"/>
        <v>2.</v>
      </c>
      <c r="AK1814" s="251" t="str">
        <f t="shared" si="89"/>
        <v>1.</v>
      </c>
      <c r="AL1814" s="251" t="str">
        <f t="shared" si="88"/>
        <v>1.</v>
      </c>
      <c r="AM1814" s="251" t="str">
        <f t="shared" si="90"/>
        <v>2.3.2.2.1.1.</v>
      </c>
    </row>
    <row r="1815" spans="1:39">
      <c r="A1815" s="251">
        <v>2022</v>
      </c>
      <c r="B1815" s="251" t="s">
        <v>533</v>
      </c>
      <c r="C1815" s="251" t="s">
        <v>534</v>
      </c>
      <c r="D1815" s="251" t="s">
        <v>535</v>
      </c>
      <c r="E1815" s="251" t="s">
        <v>536</v>
      </c>
      <c r="F1815" s="251" t="s">
        <v>492</v>
      </c>
      <c r="G1815" s="251" t="s">
        <v>797</v>
      </c>
      <c r="H1815" s="251" t="s">
        <v>538</v>
      </c>
      <c r="I1815" s="251" t="s">
        <v>798</v>
      </c>
      <c r="J1815" s="251" t="s">
        <v>540</v>
      </c>
      <c r="K1815" s="251" t="s">
        <v>824</v>
      </c>
      <c r="L1815" s="251" t="s">
        <v>542</v>
      </c>
      <c r="M1815" s="251" t="s">
        <v>808</v>
      </c>
      <c r="N1815" s="251" t="s">
        <v>825</v>
      </c>
      <c r="O1815" s="251" t="s">
        <v>683</v>
      </c>
      <c r="P1815" s="251" t="s">
        <v>837</v>
      </c>
      <c r="Q1815" s="251" t="s">
        <v>803</v>
      </c>
      <c r="R1815" s="251">
        <v>4</v>
      </c>
      <c r="S1815" s="251" t="s">
        <v>548</v>
      </c>
      <c r="T1815" s="251" t="s">
        <v>549</v>
      </c>
      <c r="U1815" s="251" t="s">
        <v>549</v>
      </c>
      <c r="V1815" s="251" t="s">
        <v>581</v>
      </c>
      <c r="W1815" s="251" t="s">
        <v>582</v>
      </c>
      <c r="X1815" s="251" t="s">
        <v>551</v>
      </c>
      <c r="Y1815" s="251" t="s">
        <v>552</v>
      </c>
      <c r="Z1815" s="251" t="s">
        <v>564</v>
      </c>
      <c r="AA1815" s="251" t="s">
        <v>565</v>
      </c>
      <c r="AB1815" s="251" t="s">
        <v>566</v>
      </c>
      <c r="AC1815" s="251" t="s">
        <v>600</v>
      </c>
      <c r="AD1815" s="251" t="s">
        <v>601</v>
      </c>
      <c r="AE1815" s="255">
        <v>9203</v>
      </c>
      <c r="AF1815" s="251" t="str">
        <f t="shared" si="89"/>
        <v>5.</v>
      </c>
      <c r="AG1815" s="251" t="str">
        <f t="shared" si="89"/>
        <v>2.</v>
      </c>
      <c r="AH1815" s="251" t="str">
        <f t="shared" si="89"/>
        <v>3.</v>
      </c>
      <c r="AI1815" s="251" t="str">
        <f t="shared" si="89"/>
        <v>2.</v>
      </c>
      <c r="AJ1815" s="251" t="str">
        <f t="shared" si="89"/>
        <v>2.</v>
      </c>
      <c r="AK1815" s="251" t="str">
        <f t="shared" si="89"/>
        <v>2.</v>
      </c>
      <c r="AL1815" s="251" t="str">
        <f t="shared" si="88"/>
        <v>1.</v>
      </c>
      <c r="AM1815" s="251" t="str">
        <f t="shared" si="90"/>
        <v>2.3.2.2.2.1.</v>
      </c>
    </row>
    <row r="1816" spans="1:39">
      <c r="A1816" s="251">
        <v>2022</v>
      </c>
      <c r="B1816" s="251" t="s">
        <v>533</v>
      </c>
      <c r="C1816" s="251" t="s">
        <v>534</v>
      </c>
      <c r="D1816" s="251" t="s">
        <v>535</v>
      </c>
      <c r="E1816" s="251" t="s">
        <v>536</v>
      </c>
      <c r="F1816" s="251" t="s">
        <v>492</v>
      </c>
      <c r="G1816" s="251" t="s">
        <v>797</v>
      </c>
      <c r="H1816" s="251" t="s">
        <v>538</v>
      </c>
      <c r="I1816" s="251" t="s">
        <v>798</v>
      </c>
      <c r="J1816" s="251" t="s">
        <v>540</v>
      </c>
      <c r="K1816" s="251" t="s">
        <v>824</v>
      </c>
      <c r="L1816" s="251" t="s">
        <v>542</v>
      </c>
      <c r="M1816" s="251" t="s">
        <v>808</v>
      </c>
      <c r="N1816" s="251" t="s">
        <v>825</v>
      </c>
      <c r="O1816" s="251" t="s">
        <v>683</v>
      </c>
      <c r="P1816" s="251" t="s">
        <v>837</v>
      </c>
      <c r="Q1816" s="251" t="s">
        <v>803</v>
      </c>
      <c r="R1816" s="251">
        <v>4</v>
      </c>
      <c r="S1816" s="251" t="s">
        <v>548</v>
      </c>
      <c r="T1816" s="251" t="s">
        <v>549</v>
      </c>
      <c r="U1816" s="251" t="s">
        <v>549</v>
      </c>
      <c r="V1816" s="251" t="s">
        <v>581</v>
      </c>
      <c r="W1816" s="251" t="s">
        <v>582</v>
      </c>
      <c r="X1816" s="251" t="s">
        <v>551</v>
      </c>
      <c r="Y1816" s="251" t="s">
        <v>552</v>
      </c>
      <c r="Z1816" s="251" t="s">
        <v>564</v>
      </c>
      <c r="AA1816" s="251" t="s">
        <v>565</v>
      </c>
      <c r="AB1816" s="251" t="s">
        <v>566</v>
      </c>
      <c r="AC1816" s="251" t="s">
        <v>600</v>
      </c>
      <c r="AD1816" s="251" t="s">
        <v>602</v>
      </c>
      <c r="AE1816" s="255">
        <v>6239</v>
      </c>
      <c r="AF1816" s="251" t="str">
        <f t="shared" si="89"/>
        <v>5.</v>
      </c>
      <c r="AG1816" s="251" t="str">
        <f t="shared" si="89"/>
        <v>2.</v>
      </c>
      <c r="AH1816" s="251" t="str">
        <f t="shared" si="89"/>
        <v>3.</v>
      </c>
      <c r="AI1816" s="251" t="str">
        <f t="shared" si="89"/>
        <v>2.</v>
      </c>
      <c r="AJ1816" s="251" t="str">
        <f t="shared" si="89"/>
        <v>2.</v>
      </c>
      <c r="AK1816" s="251" t="str">
        <f t="shared" si="89"/>
        <v>2.</v>
      </c>
      <c r="AL1816" s="251" t="str">
        <f t="shared" si="88"/>
        <v>2.</v>
      </c>
      <c r="AM1816" s="251" t="str">
        <f t="shared" si="90"/>
        <v>2.3.2.2.2.2.</v>
      </c>
    </row>
    <row r="1817" spans="1:39">
      <c r="A1817" s="251">
        <v>2022</v>
      </c>
      <c r="B1817" s="251" t="s">
        <v>533</v>
      </c>
      <c r="C1817" s="251" t="s">
        <v>534</v>
      </c>
      <c r="D1817" s="251" t="s">
        <v>535</v>
      </c>
      <c r="E1817" s="251" t="s">
        <v>536</v>
      </c>
      <c r="F1817" s="251" t="s">
        <v>492</v>
      </c>
      <c r="G1817" s="251" t="s">
        <v>797</v>
      </c>
      <c r="H1817" s="251" t="s">
        <v>538</v>
      </c>
      <c r="I1817" s="251" t="s">
        <v>798</v>
      </c>
      <c r="J1817" s="251" t="s">
        <v>540</v>
      </c>
      <c r="K1817" s="251" t="s">
        <v>824</v>
      </c>
      <c r="L1817" s="251" t="s">
        <v>542</v>
      </c>
      <c r="M1817" s="251" t="s">
        <v>808</v>
      </c>
      <c r="N1817" s="251" t="s">
        <v>825</v>
      </c>
      <c r="O1817" s="251" t="s">
        <v>683</v>
      </c>
      <c r="P1817" s="251" t="s">
        <v>837</v>
      </c>
      <c r="Q1817" s="251" t="s">
        <v>803</v>
      </c>
      <c r="R1817" s="251">
        <v>4</v>
      </c>
      <c r="S1817" s="251" t="s">
        <v>548</v>
      </c>
      <c r="T1817" s="251" t="s">
        <v>549</v>
      </c>
      <c r="U1817" s="251" t="s">
        <v>549</v>
      </c>
      <c r="V1817" s="251" t="s">
        <v>581</v>
      </c>
      <c r="W1817" s="251" t="s">
        <v>582</v>
      </c>
      <c r="X1817" s="251" t="s">
        <v>551</v>
      </c>
      <c r="Y1817" s="251" t="s">
        <v>552</v>
      </c>
      <c r="Z1817" s="251" t="s">
        <v>564</v>
      </c>
      <c r="AA1817" s="251" t="s">
        <v>565</v>
      </c>
      <c r="AB1817" s="251" t="s">
        <v>569</v>
      </c>
      <c r="AC1817" s="251" t="s">
        <v>570</v>
      </c>
      <c r="AD1817" s="251" t="s">
        <v>603</v>
      </c>
      <c r="AE1817" s="255">
        <v>35686</v>
      </c>
      <c r="AF1817" s="251" t="str">
        <f t="shared" si="89"/>
        <v>5.</v>
      </c>
      <c r="AG1817" s="251" t="str">
        <f t="shared" si="89"/>
        <v>2.</v>
      </c>
      <c r="AH1817" s="251" t="str">
        <f t="shared" si="89"/>
        <v>3.</v>
      </c>
      <c r="AI1817" s="251" t="str">
        <f t="shared" si="89"/>
        <v>2.</v>
      </c>
      <c r="AJ1817" s="251" t="str">
        <f t="shared" si="89"/>
        <v>3.</v>
      </c>
      <c r="AK1817" s="251" t="str">
        <f t="shared" si="89"/>
        <v>1.</v>
      </c>
      <c r="AL1817" s="251" t="str">
        <f t="shared" si="88"/>
        <v>1.</v>
      </c>
      <c r="AM1817" s="251" t="str">
        <f t="shared" si="90"/>
        <v>2.3.2.3.1.1.</v>
      </c>
    </row>
    <row r="1818" spans="1:39">
      <c r="A1818" s="251">
        <v>2022</v>
      </c>
      <c r="B1818" s="251" t="s">
        <v>533</v>
      </c>
      <c r="C1818" s="251" t="s">
        <v>534</v>
      </c>
      <c r="D1818" s="251" t="s">
        <v>535</v>
      </c>
      <c r="E1818" s="251" t="s">
        <v>536</v>
      </c>
      <c r="F1818" s="251" t="s">
        <v>492</v>
      </c>
      <c r="G1818" s="251" t="s">
        <v>797</v>
      </c>
      <c r="H1818" s="251" t="s">
        <v>538</v>
      </c>
      <c r="I1818" s="251" t="s">
        <v>798</v>
      </c>
      <c r="J1818" s="251" t="s">
        <v>540</v>
      </c>
      <c r="K1818" s="251" t="s">
        <v>824</v>
      </c>
      <c r="L1818" s="251" t="s">
        <v>542</v>
      </c>
      <c r="M1818" s="251" t="s">
        <v>808</v>
      </c>
      <c r="N1818" s="251" t="s">
        <v>825</v>
      </c>
      <c r="O1818" s="251" t="s">
        <v>683</v>
      </c>
      <c r="P1818" s="251" t="s">
        <v>837</v>
      </c>
      <c r="Q1818" s="251" t="s">
        <v>803</v>
      </c>
      <c r="R1818" s="251">
        <v>4</v>
      </c>
      <c r="S1818" s="251" t="s">
        <v>548</v>
      </c>
      <c r="T1818" s="251" t="s">
        <v>549</v>
      </c>
      <c r="U1818" s="251" t="s">
        <v>549</v>
      </c>
      <c r="V1818" s="251" t="s">
        <v>581</v>
      </c>
      <c r="W1818" s="251" t="s">
        <v>582</v>
      </c>
      <c r="X1818" s="251" t="s">
        <v>551</v>
      </c>
      <c r="Y1818" s="251" t="s">
        <v>552</v>
      </c>
      <c r="Z1818" s="251" t="s">
        <v>564</v>
      </c>
      <c r="AA1818" s="251" t="s">
        <v>565</v>
      </c>
      <c r="AB1818" s="251" t="s">
        <v>569</v>
      </c>
      <c r="AC1818" s="251" t="s">
        <v>570</v>
      </c>
      <c r="AD1818" s="251" t="s">
        <v>571</v>
      </c>
      <c r="AE1818" s="255">
        <v>65398</v>
      </c>
      <c r="AF1818" s="251" t="str">
        <f t="shared" si="89"/>
        <v>5.</v>
      </c>
      <c r="AG1818" s="251" t="str">
        <f t="shared" si="89"/>
        <v>2.</v>
      </c>
      <c r="AH1818" s="251" t="str">
        <f t="shared" si="89"/>
        <v>3.</v>
      </c>
      <c r="AI1818" s="251" t="str">
        <f t="shared" si="89"/>
        <v>2.</v>
      </c>
      <c r="AJ1818" s="251" t="str">
        <f t="shared" si="89"/>
        <v>3.</v>
      </c>
      <c r="AK1818" s="251" t="str">
        <f t="shared" si="89"/>
        <v>1.</v>
      </c>
      <c r="AL1818" s="251" t="str">
        <f t="shared" si="88"/>
        <v>2.</v>
      </c>
      <c r="AM1818" s="251" t="str">
        <f t="shared" si="90"/>
        <v>2.3.2.3.1.2.</v>
      </c>
    </row>
    <row r="1819" spans="1:39">
      <c r="A1819" s="251">
        <v>2022</v>
      </c>
      <c r="B1819" s="251" t="s">
        <v>533</v>
      </c>
      <c r="C1819" s="251" t="s">
        <v>534</v>
      </c>
      <c r="D1819" s="251" t="s">
        <v>535</v>
      </c>
      <c r="E1819" s="251" t="s">
        <v>536</v>
      </c>
      <c r="F1819" s="251" t="s">
        <v>492</v>
      </c>
      <c r="G1819" s="251" t="s">
        <v>797</v>
      </c>
      <c r="H1819" s="251" t="s">
        <v>538</v>
      </c>
      <c r="I1819" s="251" t="s">
        <v>798</v>
      </c>
      <c r="J1819" s="251" t="s">
        <v>540</v>
      </c>
      <c r="K1819" s="251" t="s">
        <v>824</v>
      </c>
      <c r="L1819" s="251" t="s">
        <v>542</v>
      </c>
      <c r="M1819" s="251" t="s">
        <v>808</v>
      </c>
      <c r="N1819" s="251" t="s">
        <v>825</v>
      </c>
      <c r="O1819" s="251" t="s">
        <v>683</v>
      </c>
      <c r="P1819" s="251" t="s">
        <v>837</v>
      </c>
      <c r="Q1819" s="251" t="s">
        <v>803</v>
      </c>
      <c r="R1819" s="251">
        <v>4</v>
      </c>
      <c r="S1819" s="251" t="s">
        <v>548</v>
      </c>
      <c r="T1819" s="251" t="s">
        <v>549</v>
      </c>
      <c r="U1819" s="251" t="s">
        <v>549</v>
      </c>
      <c r="V1819" s="251" t="s">
        <v>581</v>
      </c>
      <c r="W1819" s="251" t="s">
        <v>582</v>
      </c>
      <c r="X1819" s="251" t="s">
        <v>551</v>
      </c>
      <c r="Y1819" s="251" t="s">
        <v>552</v>
      </c>
      <c r="Z1819" s="251" t="s">
        <v>564</v>
      </c>
      <c r="AA1819" s="251" t="s">
        <v>565</v>
      </c>
      <c r="AB1819" s="251" t="s">
        <v>572</v>
      </c>
      <c r="AC1819" s="251" t="s">
        <v>573</v>
      </c>
      <c r="AD1819" s="251" t="s">
        <v>574</v>
      </c>
      <c r="AE1819" s="255">
        <v>155650</v>
      </c>
      <c r="AF1819" s="251" t="str">
        <f t="shared" si="89"/>
        <v>5.</v>
      </c>
      <c r="AG1819" s="251" t="str">
        <f t="shared" si="89"/>
        <v>2.</v>
      </c>
      <c r="AH1819" s="251" t="str">
        <f t="shared" si="89"/>
        <v>3.</v>
      </c>
      <c r="AI1819" s="251" t="str">
        <f t="shared" si="89"/>
        <v>2.</v>
      </c>
      <c r="AJ1819" s="251" t="str">
        <f t="shared" si="89"/>
        <v>5.</v>
      </c>
      <c r="AK1819" s="251" t="str">
        <f t="shared" si="89"/>
        <v>1.</v>
      </c>
      <c r="AL1819" s="251" t="str">
        <f t="shared" si="88"/>
        <v>1.</v>
      </c>
      <c r="AM1819" s="251" t="str">
        <f t="shared" si="90"/>
        <v>2.3.2.5.1.1.</v>
      </c>
    </row>
    <row r="1820" spans="1:39">
      <c r="A1820" s="251">
        <v>2022</v>
      </c>
      <c r="B1820" s="251" t="s">
        <v>533</v>
      </c>
      <c r="C1820" s="251" t="s">
        <v>534</v>
      </c>
      <c r="D1820" s="251" t="s">
        <v>535</v>
      </c>
      <c r="E1820" s="251" t="s">
        <v>536</v>
      </c>
      <c r="F1820" s="251" t="s">
        <v>492</v>
      </c>
      <c r="G1820" s="251" t="s">
        <v>797</v>
      </c>
      <c r="H1820" s="251" t="s">
        <v>538</v>
      </c>
      <c r="I1820" s="251" t="s">
        <v>798</v>
      </c>
      <c r="J1820" s="251" t="s">
        <v>540</v>
      </c>
      <c r="K1820" s="251" t="s">
        <v>824</v>
      </c>
      <c r="L1820" s="251" t="s">
        <v>542</v>
      </c>
      <c r="M1820" s="251" t="s">
        <v>808</v>
      </c>
      <c r="N1820" s="251" t="s">
        <v>825</v>
      </c>
      <c r="O1820" s="251" t="s">
        <v>683</v>
      </c>
      <c r="P1820" s="251" t="s">
        <v>837</v>
      </c>
      <c r="Q1820" s="251" t="s">
        <v>803</v>
      </c>
      <c r="R1820" s="251">
        <v>4</v>
      </c>
      <c r="S1820" s="251" t="s">
        <v>548</v>
      </c>
      <c r="T1820" s="251" t="s">
        <v>549</v>
      </c>
      <c r="U1820" s="251" t="s">
        <v>549</v>
      </c>
      <c r="V1820" s="251" t="s">
        <v>581</v>
      </c>
      <c r="W1820" s="251" t="s">
        <v>582</v>
      </c>
      <c r="X1820" s="251" t="s">
        <v>551</v>
      </c>
      <c r="Y1820" s="251" t="s">
        <v>552</v>
      </c>
      <c r="Z1820" s="251" t="s">
        <v>564</v>
      </c>
      <c r="AA1820" s="251" t="s">
        <v>565</v>
      </c>
      <c r="AB1820" s="251" t="s">
        <v>575</v>
      </c>
      <c r="AC1820" s="251" t="s">
        <v>576</v>
      </c>
      <c r="AD1820" s="251" t="s">
        <v>577</v>
      </c>
      <c r="AE1820" s="255">
        <v>197069</v>
      </c>
      <c r="AF1820" s="251" t="str">
        <f t="shared" si="89"/>
        <v>5.</v>
      </c>
      <c r="AG1820" s="251" t="str">
        <f t="shared" si="89"/>
        <v>2.</v>
      </c>
      <c r="AH1820" s="251" t="str">
        <f t="shared" si="89"/>
        <v>3.</v>
      </c>
      <c r="AI1820" s="251" t="str">
        <f t="shared" si="89"/>
        <v>2.</v>
      </c>
      <c r="AJ1820" s="251" t="str">
        <f t="shared" si="89"/>
        <v>6.</v>
      </c>
      <c r="AK1820" s="251" t="str">
        <f t="shared" si="89"/>
        <v>3.</v>
      </c>
      <c r="AL1820" s="251" t="str">
        <f t="shared" si="88"/>
        <v>4.</v>
      </c>
      <c r="AM1820" s="251" t="str">
        <f t="shared" si="90"/>
        <v>2.3.2.6.3.4.</v>
      </c>
    </row>
    <row r="1821" spans="1:39">
      <c r="A1821" s="251">
        <v>2022</v>
      </c>
      <c r="B1821" s="251" t="s">
        <v>533</v>
      </c>
      <c r="C1821" s="251" t="s">
        <v>534</v>
      </c>
      <c r="D1821" s="251" t="s">
        <v>535</v>
      </c>
      <c r="E1821" s="251" t="s">
        <v>536</v>
      </c>
      <c r="F1821" s="251" t="s">
        <v>492</v>
      </c>
      <c r="G1821" s="251" t="s">
        <v>797</v>
      </c>
      <c r="H1821" s="251" t="s">
        <v>538</v>
      </c>
      <c r="I1821" s="251" t="s">
        <v>798</v>
      </c>
      <c r="J1821" s="251" t="s">
        <v>540</v>
      </c>
      <c r="K1821" s="251" t="s">
        <v>824</v>
      </c>
      <c r="L1821" s="251" t="s">
        <v>542</v>
      </c>
      <c r="M1821" s="251" t="s">
        <v>808</v>
      </c>
      <c r="N1821" s="251" t="s">
        <v>825</v>
      </c>
      <c r="O1821" s="251" t="s">
        <v>683</v>
      </c>
      <c r="P1821" s="251" t="s">
        <v>837</v>
      </c>
      <c r="Q1821" s="251" t="s">
        <v>803</v>
      </c>
      <c r="R1821" s="251">
        <v>4</v>
      </c>
      <c r="S1821" s="251" t="s">
        <v>548</v>
      </c>
      <c r="T1821" s="251" t="s">
        <v>549</v>
      </c>
      <c r="U1821" s="251" t="s">
        <v>549</v>
      </c>
      <c r="V1821" s="251" t="s">
        <v>581</v>
      </c>
      <c r="W1821" s="251" t="s">
        <v>582</v>
      </c>
      <c r="X1821" s="251" t="s">
        <v>551</v>
      </c>
      <c r="Y1821" s="251" t="s">
        <v>552</v>
      </c>
      <c r="Z1821" s="251" t="s">
        <v>564</v>
      </c>
      <c r="AA1821" s="251" t="s">
        <v>565</v>
      </c>
      <c r="AB1821" s="251" t="s">
        <v>575</v>
      </c>
      <c r="AC1821" s="251" t="s">
        <v>576</v>
      </c>
      <c r="AD1821" s="251" t="s">
        <v>612</v>
      </c>
      <c r="AE1821" s="255">
        <v>6514</v>
      </c>
      <c r="AF1821" s="251" t="str">
        <f t="shared" si="89"/>
        <v>5.</v>
      </c>
      <c r="AG1821" s="251" t="str">
        <f t="shared" si="89"/>
        <v>2.</v>
      </c>
      <c r="AH1821" s="251" t="str">
        <f t="shared" si="89"/>
        <v>3.</v>
      </c>
      <c r="AI1821" s="251" t="str">
        <f t="shared" si="89"/>
        <v>2.</v>
      </c>
      <c r="AJ1821" s="251" t="str">
        <f t="shared" si="89"/>
        <v>6.</v>
      </c>
      <c r="AK1821" s="251" t="str">
        <f t="shared" si="89"/>
        <v>3.</v>
      </c>
      <c r="AL1821" s="251" t="str">
        <f t="shared" si="88"/>
        <v>99</v>
      </c>
      <c r="AM1821" s="251" t="str">
        <f t="shared" si="90"/>
        <v>2.3.2.6.3.99</v>
      </c>
    </row>
    <row r="1822" spans="1:39">
      <c r="A1822" s="251">
        <v>2022</v>
      </c>
      <c r="B1822" s="251" t="s">
        <v>533</v>
      </c>
      <c r="C1822" s="251" t="s">
        <v>534</v>
      </c>
      <c r="D1822" s="251" t="s">
        <v>535</v>
      </c>
      <c r="E1822" s="251" t="s">
        <v>536</v>
      </c>
      <c r="F1822" s="251" t="s">
        <v>492</v>
      </c>
      <c r="G1822" s="251" t="s">
        <v>797</v>
      </c>
      <c r="H1822" s="251" t="s">
        <v>538</v>
      </c>
      <c r="I1822" s="251" t="s">
        <v>798</v>
      </c>
      <c r="J1822" s="251" t="s">
        <v>540</v>
      </c>
      <c r="K1822" s="251" t="s">
        <v>824</v>
      </c>
      <c r="L1822" s="251" t="s">
        <v>542</v>
      </c>
      <c r="M1822" s="251" t="s">
        <v>808</v>
      </c>
      <c r="N1822" s="251" t="s">
        <v>825</v>
      </c>
      <c r="O1822" s="251" t="s">
        <v>683</v>
      </c>
      <c r="P1822" s="251" t="s">
        <v>837</v>
      </c>
      <c r="Q1822" s="251" t="s">
        <v>803</v>
      </c>
      <c r="R1822" s="251">
        <v>4</v>
      </c>
      <c r="S1822" s="251" t="s">
        <v>548</v>
      </c>
      <c r="T1822" s="251" t="s">
        <v>549</v>
      </c>
      <c r="U1822" s="251" t="s">
        <v>549</v>
      </c>
      <c r="V1822" s="251" t="s">
        <v>581</v>
      </c>
      <c r="W1822" s="251" t="s">
        <v>582</v>
      </c>
      <c r="X1822" s="251" t="s">
        <v>551</v>
      </c>
      <c r="Y1822" s="251" t="s">
        <v>552</v>
      </c>
      <c r="Z1822" s="251" t="s">
        <v>564</v>
      </c>
      <c r="AA1822" s="251" t="s">
        <v>565</v>
      </c>
      <c r="AB1822" s="251" t="s">
        <v>578</v>
      </c>
      <c r="AC1822" s="251" t="s">
        <v>579</v>
      </c>
      <c r="AD1822" s="251" t="s">
        <v>580</v>
      </c>
      <c r="AE1822" s="255">
        <v>99873</v>
      </c>
      <c r="AF1822" s="251" t="str">
        <f t="shared" si="89"/>
        <v>5.</v>
      </c>
      <c r="AG1822" s="251" t="str">
        <f t="shared" si="89"/>
        <v>2.</v>
      </c>
      <c r="AH1822" s="251" t="str">
        <f t="shared" si="89"/>
        <v>3.</v>
      </c>
      <c r="AI1822" s="251" t="str">
        <f t="shared" si="89"/>
        <v>2.</v>
      </c>
      <c r="AJ1822" s="251" t="str">
        <f t="shared" si="89"/>
        <v>7.</v>
      </c>
      <c r="AK1822" s="251" t="str">
        <f t="shared" si="89"/>
        <v>11</v>
      </c>
      <c r="AL1822" s="251" t="str">
        <f t="shared" si="88"/>
        <v>99</v>
      </c>
      <c r="AM1822" s="251" t="str">
        <f t="shared" si="90"/>
        <v>2.3.2.7.1199</v>
      </c>
    </row>
    <row r="1823" spans="1:39">
      <c r="A1823" s="251">
        <v>2022</v>
      </c>
      <c r="B1823" s="251" t="s">
        <v>533</v>
      </c>
      <c r="C1823" s="251" t="s">
        <v>534</v>
      </c>
      <c r="D1823" s="251" t="s">
        <v>535</v>
      </c>
      <c r="E1823" s="251" t="s">
        <v>536</v>
      </c>
      <c r="F1823" s="251" t="s">
        <v>492</v>
      </c>
      <c r="G1823" s="251" t="s">
        <v>797</v>
      </c>
      <c r="H1823" s="251" t="s">
        <v>538</v>
      </c>
      <c r="I1823" s="251" t="s">
        <v>798</v>
      </c>
      <c r="J1823" s="251" t="s">
        <v>540</v>
      </c>
      <c r="K1823" s="251" t="s">
        <v>824</v>
      </c>
      <c r="L1823" s="251" t="s">
        <v>542</v>
      </c>
      <c r="M1823" s="251" t="s">
        <v>808</v>
      </c>
      <c r="N1823" s="251" t="s">
        <v>825</v>
      </c>
      <c r="O1823" s="251" t="s">
        <v>683</v>
      </c>
      <c r="P1823" s="251" t="s">
        <v>837</v>
      </c>
      <c r="Q1823" s="251" t="s">
        <v>803</v>
      </c>
      <c r="R1823" s="251">
        <v>4</v>
      </c>
      <c r="S1823" s="251" t="s">
        <v>548</v>
      </c>
      <c r="T1823" s="251" t="s">
        <v>549</v>
      </c>
      <c r="U1823" s="251" t="s">
        <v>549</v>
      </c>
      <c r="V1823" s="251" t="s">
        <v>581</v>
      </c>
      <c r="W1823" s="251" t="s">
        <v>582</v>
      </c>
      <c r="X1823" s="251" t="s">
        <v>551</v>
      </c>
      <c r="Y1823" s="251" t="s">
        <v>552</v>
      </c>
      <c r="Z1823" s="251" t="s">
        <v>564</v>
      </c>
      <c r="AA1823" s="251" t="s">
        <v>565</v>
      </c>
      <c r="AB1823" s="251" t="s">
        <v>613</v>
      </c>
      <c r="AC1823" s="251" t="s">
        <v>614</v>
      </c>
      <c r="AD1823" s="251" t="s">
        <v>614</v>
      </c>
      <c r="AE1823" s="255">
        <v>1933730</v>
      </c>
      <c r="AF1823" s="251" t="str">
        <f t="shared" si="89"/>
        <v>5.</v>
      </c>
      <c r="AG1823" s="251" t="str">
        <f t="shared" si="89"/>
        <v>2.</v>
      </c>
      <c r="AH1823" s="251" t="str">
        <f t="shared" si="89"/>
        <v>3.</v>
      </c>
      <c r="AI1823" s="251" t="str">
        <f t="shared" si="89"/>
        <v>2.</v>
      </c>
      <c r="AJ1823" s="251" t="str">
        <f t="shared" si="89"/>
        <v>8.</v>
      </c>
      <c r="AK1823" s="251" t="str">
        <f t="shared" si="89"/>
        <v>1.</v>
      </c>
      <c r="AL1823" s="251" t="str">
        <f t="shared" si="88"/>
        <v>1.</v>
      </c>
      <c r="AM1823" s="251" t="str">
        <f t="shared" si="90"/>
        <v>2.3.2.8.1.1.</v>
      </c>
    </row>
    <row r="1824" spans="1:39">
      <c r="A1824" s="251">
        <v>2022</v>
      </c>
      <c r="B1824" s="251" t="s">
        <v>533</v>
      </c>
      <c r="C1824" s="251" t="s">
        <v>534</v>
      </c>
      <c r="D1824" s="251" t="s">
        <v>535</v>
      </c>
      <c r="E1824" s="251" t="s">
        <v>536</v>
      </c>
      <c r="F1824" s="251" t="s">
        <v>492</v>
      </c>
      <c r="G1824" s="251" t="s">
        <v>797</v>
      </c>
      <c r="H1824" s="251" t="s">
        <v>538</v>
      </c>
      <c r="I1824" s="251" t="s">
        <v>798</v>
      </c>
      <c r="J1824" s="251" t="s">
        <v>540</v>
      </c>
      <c r="K1824" s="251" t="s">
        <v>824</v>
      </c>
      <c r="L1824" s="251" t="s">
        <v>542</v>
      </c>
      <c r="M1824" s="251" t="s">
        <v>808</v>
      </c>
      <c r="N1824" s="251" t="s">
        <v>825</v>
      </c>
      <c r="O1824" s="251" t="s">
        <v>683</v>
      </c>
      <c r="P1824" s="251" t="s">
        <v>837</v>
      </c>
      <c r="Q1824" s="251" t="s">
        <v>803</v>
      </c>
      <c r="R1824" s="251">
        <v>4</v>
      </c>
      <c r="S1824" s="251" t="s">
        <v>548</v>
      </c>
      <c r="T1824" s="251" t="s">
        <v>549</v>
      </c>
      <c r="U1824" s="251" t="s">
        <v>549</v>
      </c>
      <c r="V1824" s="251" t="s">
        <v>581</v>
      </c>
      <c r="W1824" s="251" t="s">
        <v>582</v>
      </c>
      <c r="X1824" s="251" t="s">
        <v>551</v>
      </c>
      <c r="Y1824" s="251" t="s">
        <v>552</v>
      </c>
      <c r="Z1824" s="251" t="s">
        <v>564</v>
      </c>
      <c r="AA1824" s="251" t="s">
        <v>565</v>
      </c>
      <c r="AB1824" s="251" t="s">
        <v>613</v>
      </c>
      <c r="AC1824" s="251" t="s">
        <v>614</v>
      </c>
      <c r="AD1824" s="251" t="s">
        <v>615</v>
      </c>
      <c r="AE1824" s="255">
        <v>86698</v>
      </c>
      <c r="AF1824" s="251" t="str">
        <f t="shared" si="89"/>
        <v>5.</v>
      </c>
      <c r="AG1824" s="251" t="str">
        <f t="shared" si="89"/>
        <v>2.</v>
      </c>
      <c r="AH1824" s="251" t="str">
        <f t="shared" si="89"/>
        <v>3.</v>
      </c>
      <c r="AI1824" s="251" t="str">
        <f t="shared" si="89"/>
        <v>2.</v>
      </c>
      <c r="AJ1824" s="251" t="str">
        <f t="shared" si="89"/>
        <v>8.</v>
      </c>
      <c r="AK1824" s="251" t="str">
        <f t="shared" si="89"/>
        <v>1.</v>
      </c>
      <c r="AL1824" s="251" t="str">
        <f t="shared" si="88"/>
        <v>2.</v>
      </c>
      <c r="AM1824" s="251" t="str">
        <f t="shared" si="90"/>
        <v>2.3.2.8.1.2.</v>
      </c>
    </row>
    <row r="1825" spans="1:39">
      <c r="A1825" s="251">
        <v>2022</v>
      </c>
      <c r="B1825" s="251" t="s">
        <v>533</v>
      </c>
      <c r="C1825" s="251" t="s">
        <v>534</v>
      </c>
      <c r="D1825" s="251" t="s">
        <v>535</v>
      </c>
      <c r="E1825" s="251" t="s">
        <v>536</v>
      </c>
      <c r="F1825" s="251" t="s">
        <v>492</v>
      </c>
      <c r="G1825" s="251" t="s">
        <v>797</v>
      </c>
      <c r="H1825" s="251" t="s">
        <v>538</v>
      </c>
      <c r="I1825" s="251" t="s">
        <v>798</v>
      </c>
      <c r="J1825" s="251" t="s">
        <v>540</v>
      </c>
      <c r="K1825" s="251" t="s">
        <v>824</v>
      </c>
      <c r="L1825" s="251" t="s">
        <v>542</v>
      </c>
      <c r="M1825" s="251" t="s">
        <v>808</v>
      </c>
      <c r="N1825" s="251" t="s">
        <v>825</v>
      </c>
      <c r="O1825" s="251" t="s">
        <v>683</v>
      </c>
      <c r="P1825" s="251" t="s">
        <v>837</v>
      </c>
      <c r="Q1825" s="251" t="s">
        <v>803</v>
      </c>
      <c r="R1825" s="251">
        <v>4</v>
      </c>
      <c r="S1825" s="251" t="s">
        <v>548</v>
      </c>
      <c r="T1825" s="251" t="s">
        <v>549</v>
      </c>
      <c r="U1825" s="251" t="s">
        <v>549</v>
      </c>
      <c r="V1825" s="251" t="s">
        <v>581</v>
      </c>
      <c r="W1825" s="251" t="s">
        <v>582</v>
      </c>
      <c r="X1825" s="251" t="s">
        <v>551</v>
      </c>
      <c r="Y1825" s="251" t="s">
        <v>552</v>
      </c>
      <c r="Z1825" s="251" t="s">
        <v>564</v>
      </c>
      <c r="AA1825" s="251" t="s">
        <v>565</v>
      </c>
      <c r="AB1825" s="251" t="s">
        <v>613</v>
      </c>
      <c r="AC1825" s="251" t="s">
        <v>614</v>
      </c>
      <c r="AD1825" s="251" t="s">
        <v>616</v>
      </c>
      <c r="AE1825" s="255">
        <v>25800</v>
      </c>
      <c r="AF1825" s="251" t="str">
        <f t="shared" si="89"/>
        <v>5.</v>
      </c>
      <c r="AG1825" s="251" t="str">
        <f t="shared" si="89"/>
        <v>2.</v>
      </c>
      <c r="AH1825" s="251" t="str">
        <f t="shared" si="89"/>
        <v>3.</v>
      </c>
      <c r="AI1825" s="251" t="str">
        <f t="shared" ref="AI1825:AL1888" si="91">LEFT(AA1825,2)</f>
        <v>2.</v>
      </c>
      <c r="AJ1825" s="251" t="str">
        <f t="shared" si="91"/>
        <v>8.</v>
      </c>
      <c r="AK1825" s="251" t="str">
        <f t="shared" si="91"/>
        <v>1.</v>
      </c>
      <c r="AL1825" s="251" t="str">
        <f t="shared" si="88"/>
        <v>4.</v>
      </c>
      <c r="AM1825" s="251" t="str">
        <f t="shared" si="90"/>
        <v>2.3.2.8.1.4.</v>
      </c>
    </row>
    <row r="1826" spans="1:39">
      <c r="A1826" s="251">
        <v>2022</v>
      </c>
      <c r="B1826" s="251" t="s">
        <v>533</v>
      </c>
      <c r="C1826" s="251" t="s">
        <v>534</v>
      </c>
      <c r="D1826" s="251" t="s">
        <v>535</v>
      </c>
      <c r="E1826" s="251" t="s">
        <v>536</v>
      </c>
      <c r="F1826" s="251" t="s">
        <v>492</v>
      </c>
      <c r="G1826" s="251" t="s">
        <v>797</v>
      </c>
      <c r="H1826" s="251" t="s">
        <v>538</v>
      </c>
      <c r="I1826" s="251" t="s">
        <v>798</v>
      </c>
      <c r="J1826" s="251" t="s">
        <v>540</v>
      </c>
      <c r="K1826" s="251" t="s">
        <v>824</v>
      </c>
      <c r="L1826" s="251" t="s">
        <v>542</v>
      </c>
      <c r="M1826" s="251" t="s">
        <v>808</v>
      </c>
      <c r="N1826" s="251" t="s">
        <v>825</v>
      </c>
      <c r="O1826" s="251" t="s">
        <v>683</v>
      </c>
      <c r="P1826" s="251" t="s">
        <v>837</v>
      </c>
      <c r="Q1826" s="251" t="s">
        <v>803</v>
      </c>
      <c r="R1826" s="251">
        <v>4</v>
      </c>
      <c r="S1826" s="251" t="s">
        <v>548</v>
      </c>
      <c r="T1826" s="251" t="s">
        <v>549</v>
      </c>
      <c r="U1826" s="251" t="s">
        <v>549</v>
      </c>
      <c r="V1826" s="251" t="s">
        <v>581</v>
      </c>
      <c r="W1826" s="251" t="s">
        <v>582</v>
      </c>
      <c r="X1826" s="251" t="s">
        <v>551</v>
      </c>
      <c r="Y1826" s="251" t="s">
        <v>552</v>
      </c>
      <c r="Z1826" s="251" t="s">
        <v>617</v>
      </c>
      <c r="AA1826" s="251" t="s">
        <v>618</v>
      </c>
      <c r="AB1826" s="251" t="s">
        <v>619</v>
      </c>
      <c r="AC1826" s="251" t="s">
        <v>620</v>
      </c>
      <c r="AD1826" s="251" t="s">
        <v>621</v>
      </c>
      <c r="AE1826" s="255">
        <v>438</v>
      </c>
      <c r="AF1826" s="251" t="str">
        <f t="shared" ref="AF1826:AL1889" si="92">LEFT(X1826,2)</f>
        <v>5.</v>
      </c>
      <c r="AG1826" s="251" t="str">
        <f t="shared" si="92"/>
        <v>2.</v>
      </c>
      <c r="AH1826" s="251" t="str">
        <f t="shared" si="92"/>
        <v>5.</v>
      </c>
      <c r="AI1826" s="251" t="str">
        <f t="shared" si="91"/>
        <v>4.</v>
      </c>
      <c r="AJ1826" s="251" t="str">
        <f t="shared" si="91"/>
        <v>3.</v>
      </c>
      <c r="AK1826" s="251" t="str">
        <f t="shared" si="91"/>
        <v>2.</v>
      </c>
      <c r="AL1826" s="251" t="str">
        <f t="shared" si="88"/>
        <v>1.</v>
      </c>
      <c r="AM1826" s="251" t="str">
        <f t="shared" si="90"/>
        <v>2.5.4.3.2.1.</v>
      </c>
    </row>
    <row r="1827" spans="1:39">
      <c r="A1827" s="251">
        <v>2022</v>
      </c>
      <c r="B1827" s="251" t="s">
        <v>533</v>
      </c>
      <c r="C1827" s="251" t="s">
        <v>534</v>
      </c>
      <c r="D1827" s="251" t="s">
        <v>535</v>
      </c>
      <c r="E1827" s="251" t="s">
        <v>536</v>
      </c>
      <c r="F1827" s="251" t="s">
        <v>492</v>
      </c>
      <c r="G1827" s="251" t="s">
        <v>797</v>
      </c>
      <c r="H1827" s="251" t="s">
        <v>538</v>
      </c>
      <c r="I1827" s="251" t="s">
        <v>798</v>
      </c>
      <c r="J1827" s="251" t="s">
        <v>540</v>
      </c>
      <c r="K1827" s="251" t="s">
        <v>824</v>
      </c>
      <c r="L1827" s="251" t="s">
        <v>542</v>
      </c>
      <c r="M1827" s="251" t="s">
        <v>808</v>
      </c>
      <c r="N1827" s="251" t="s">
        <v>825</v>
      </c>
      <c r="O1827" s="251" t="s">
        <v>686</v>
      </c>
      <c r="P1827" s="251" t="s">
        <v>838</v>
      </c>
      <c r="Q1827" s="251" t="s">
        <v>803</v>
      </c>
      <c r="R1827" s="251">
        <v>20</v>
      </c>
      <c r="S1827" s="251" t="s">
        <v>548</v>
      </c>
      <c r="T1827" s="251" t="s">
        <v>549</v>
      </c>
      <c r="U1827" s="251" t="s">
        <v>549</v>
      </c>
      <c r="V1827" s="251" t="s">
        <v>38</v>
      </c>
      <c r="W1827" s="251" t="s">
        <v>550</v>
      </c>
      <c r="X1827" s="251" t="s">
        <v>551</v>
      </c>
      <c r="Y1827" s="251" t="s">
        <v>552</v>
      </c>
      <c r="Z1827" s="251" t="s">
        <v>553</v>
      </c>
      <c r="AA1827" s="251" t="s">
        <v>554</v>
      </c>
      <c r="AB1827" s="251" t="s">
        <v>555</v>
      </c>
      <c r="AC1827" s="251" t="s">
        <v>555</v>
      </c>
      <c r="AD1827" s="251" t="s">
        <v>556</v>
      </c>
      <c r="AE1827" s="255">
        <v>76597</v>
      </c>
      <c r="AF1827" s="251" t="str">
        <f t="shared" si="92"/>
        <v>5.</v>
      </c>
      <c r="AG1827" s="251" t="str">
        <f t="shared" si="92"/>
        <v>2.</v>
      </c>
      <c r="AH1827" s="251" t="str">
        <f t="shared" si="92"/>
        <v>1.</v>
      </c>
      <c r="AI1827" s="251" t="str">
        <f t="shared" si="91"/>
        <v>1.</v>
      </c>
      <c r="AJ1827" s="251" t="str">
        <f t="shared" si="91"/>
        <v>1.</v>
      </c>
      <c r="AK1827" s="251" t="str">
        <f t="shared" si="91"/>
        <v>1.</v>
      </c>
      <c r="AL1827" s="251" t="str">
        <f t="shared" si="88"/>
        <v>4.</v>
      </c>
      <c r="AM1827" s="251" t="str">
        <f t="shared" si="90"/>
        <v>2.1.1.1.1.4.</v>
      </c>
    </row>
    <row r="1828" spans="1:39">
      <c r="A1828" s="251">
        <v>2022</v>
      </c>
      <c r="B1828" s="251" t="s">
        <v>533</v>
      </c>
      <c r="C1828" s="251" t="s">
        <v>534</v>
      </c>
      <c r="D1828" s="251" t="s">
        <v>535</v>
      </c>
      <c r="E1828" s="251" t="s">
        <v>536</v>
      </c>
      <c r="F1828" s="251" t="s">
        <v>492</v>
      </c>
      <c r="G1828" s="251" t="s">
        <v>797</v>
      </c>
      <c r="H1828" s="251" t="s">
        <v>538</v>
      </c>
      <c r="I1828" s="251" t="s">
        <v>798</v>
      </c>
      <c r="J1828" s="251" t="s">
        <v>540</v>
      </c>
      <c r="K1828" s="251" t="s">
        <v>824</v>
      </c>
      <c r="L1828" s="251" t="s">
        <v>542</v>
      </c>
      <c r="M1828" s="251" t="s">
        <v>808</v>
      </c>
      <c r="N1828" s="251" t="s">
        <v>825</v>
      </c>
      <c r="O1828" s="251" t="s">
        <v>686</v>
      </c>
      <c r="P1828" s="251" t="s">
        <v>838</v>
      </c>
      <c r="Q1828" s="251" t="s">
        <v>803</v>
      </c>
      <c r="R1828" s="251">
        <v>20</v>
      </c>
      <c r="S1828" s="251" t="s">
        <v>548</v>
      </c>
      <c r="T1828" s="251" t="s">
        <v>549</v>
      </c>
      <c r="U1828" s="251" t="s">
        <v>549</v>
      </c>
      <c r="V1828" s="251" t="s">
        <v>38</v>
      </c>
      <c r="W1828" s="251" t="s">
        <v>550</v>
      </c>
      <c r="X1828" s="251" t="s">
        <v>551</v>
      </c>
      <c r="Y1828" s="251" t="s">
        <v>552</v>
      </c>
      <c r="Z1828" s="251" t="s">
        <v>553</v>
      </c>
      <c r="AA1828" s="251" t="s">
        <v>554</v>
      </c>
      <c r="AB1828" s="251" t="s">
        <v>557</v>
      </c>
      <c r="AC1828" s="251" t="s">
        <v>558</v>
      </c>
      <c r="AD1828" s="251" t="s">
        <v>559</v>
      </c>
      <c r="AE1828" s="255">
        <v>11300</v>
      </c>
      <c r="AF1828" s="251" t="str">
        <f t="shared" si="92"/>
        <v>5.</v>
      </c>
      <c r="AG1828" s="251" t="str">
        <f t="shared" si="92"/>
        <v>2.</v>
      </c>
      <c r="AH1828" s="251" t="str">
        <f t="shared" si="92"/>
        <v>1.</v>
      </c>
      <c r="AI1828" s="251" t="str">
        <f t="shared" si="91"/>
        <v>1.</v>
      </c>
      <c r="AJ1828" s="251" t="str">
        <f t="shared" si="91"/>
        <v>9.</v>
      </c>
      <c r="AK1828" s="251" t="str">
        <f t="shared" si="91"/>
        <v>1.</v>
      </c>
      <c r="AL1828" s="251" t="str">
        <f t="shared" si="88"/>
        <v>1.</v>
      </c>
      <c r="AM1828" s="251" t="str">
        <f t="shared" si="90"/>
        <v>2.1.1.9.1.1.</v>
      </c>
    </row>
    <row r="1829" spans="1:39">
      <c r="A1829" s="251">
        <v>2022</v>
      </c>
      <c r="B1829" s="251" t="s">
        <v>533</v>
      </c>
      <c r="C1829" s="251" t="s">
        <v>534</v>
      </c>
      <c r="D1829" s="251" t="s">
        <v>535</v>
      </c>
      <c r="E1829" s="251" t="s">
        <v>536</v>
      </c>
      <c r="F1829" s="251" t="s">
        <v>492</v>
      </c>
      <c r="G1829" s="251" t="s">
        <v>797</v>
      </c>
      <c r="H1829" s="251" t="s">
        <v>538</v>
      </c>
      <c r="I1829" s="251" t="s">
        <v>798</v>
      </c>
      <c r="J1829" s="251" t="s">
        <v>540</v>
      </c>
      <c r="K1829" s="251" t="s">
        <v>824</v>
      </c>
      <c r="L1829" s="251" t="s">
        <v>542</v>
      </c>
      <c r="M1829" s="251" t="s">
        <v>808</v>
      </c>
      <c r="N1829" s="251" t="s">
        <v>825</v>
      </c>
      <c r="O1829" s="251" t="s">
        <v>686</v>
      </c>
      <c r="P1829" s="251" t="s">
        <v>838</v>
      </c>
      <c r="Q1829" s="251" t="s">
        <v>803</v>
      </c>
      <c r="R1829" s="251">
        <v>20</v>
      </c>
      <c r="S1829" s="251" t="s">
        <v>548</v>
      </c>
      <c r="T1829" s="251" t="s">
        <v>549</v>
      </c>
      <c r="U1829" s="251" t="s">
        <v>549</v>
      </c>
      <c r="V1829" s="251" t="s">
        <v>38</v>
      </c>
      <c r="W1829" s="251" t="s">
        <v>550</v>
      </c>
      <c r="X1829" s="251" t="s">
        <v>551</v>
      </c>
      <c r="Y1829" s="251" t="s">
        <v>552</v>
      </c>
      <c r="Z1829" s="251" t="s">
        <v>553</v>
      </c>
      <c r="AA1829" s="251" t="s">
        <v>554</v>
      </c>
      <c r="AB1829" s="251" t="s">
        <v>557</v>
      </c>
      <c r="AC1829" s="251" t="s">
        <v>558</v>
      </c>
      <c r="AD1829" s="251" t="s">
        <v>560</v>
      </c>
      <c r="AE1829" s="255">
        <v>930</v>
      </c>
      <c r="AF1829" s="251" t="str">
        <f t="shared" si="92"/>
        <v>5.</v>
      </c>
      <c r="AG1829" s="251" t="str">
        <f t="shared" si="92"/>
        <v>2.</v>
      </c>
      <c r="AH1829" s="251" t="str">
        <f t="shared" si="92"/>
        <v>1.</v>
      </c>
      <c r="AI1829" s="251" t="str">
        <f t="shared" si="91"/>
        <v>1.</v>
      </c>
      <c r="AJ1829" s="251" t="str">
        <f t="shared" si="91"/>
        <v>9.</v>
      </c>
      <c r="AK1829" s="251" t="str">
        <f t="shared" si="91"/>
        <v>1.</v>
      </c>
      <c r="AL1829" s="251" t="str">
        <f t="shared" si="88"/>
        <v>3.</v>
      </c>
      <c r="AM1829" s="251" t="str">
        <f t="shared" si="90"/>
        <v>2.1.1.9.1.3.</v>
      </c>
    </row>
    <row r="1830" spans="1:39">
      <c r="A1830" s="251">
        <v>2022</v>
      </c>
      <c r="B1830" s="251" t="s">
        <v>533</v>
      </c>
      <c r="C1830" s="251" t="s">
        <v>534</v>
      </c>
      <c r="D1830" s="251" t="s">
        <v>535</v>
      </c>
      <c r="E1830" s="251" t="s">
        <v>536</v>
      </c>
      <c r="F1830" s="251" t="s">
        <v>492</v>
      </c>
      <c r="G1830" s="251" t="s">
        <v>797</v>
      </c>
      <c r="H1830" s="251" t="s">
        <v>538</v>
      </c>
      <c r="I1830" s="251" t="s">
        <v>798</v>
      </c>
      <c r="J1830" s="251" t="s">
        <v>540</v>
      </c>
      <c r="K1830" s="251" t="s">
        <v>824</v>
      </c>
      <c r="L1830" s="251" t="s">
        <v>542</v>
      </c>
      <c r="M1830" s="251" t="s">
        <v>808</v>
      </c>
      <c r="N1830" s="251" t="s">
        <v>825</v>
      </c>
      <c r="O1830" s="251" t="s">
        <v>686</v>
      </c>
      <c r="P1830" s="251" t="s">
        <v>838</v>
      </c>
      <c r="Q1830" s="251" t="s">
        <v>803</v>
      </c>
      <c r="R1830" s="251">
        <v>20</v>
      </c>
      <c r="S1830" s="251" t="s">
        <v>548</v>
      </c>
      <c r="T1830" s="251" t="s">
        <v>549</v>
      </c>
      <c r="U1830" s="251" t="s">
        <v>549</v>
      </c>
      <c r="V1830" s="251" t="s">
        <v>38</v>
      </c>
      <c r="W1830" s="251" t="s">
        <v>550</v>
      </c>
      <c r="X1830" s="251" t="s">
        <v>551</v>
      </c>
      <c r="Y1830" s="251" t="s">
        <v>552</v>
      </c>
      <c r="Z1830" s="251" t="s">
        <v>553</v>
      </c>
      <c r="AA1830" s="251" t="s">
        <v>561</v>
      </c>
      <c r="AB1830" s="251" t="s">
        <v>562</v>
      </c>
      <c r="AC1830" s="251" t="s">
        <v>562</v>
      </c>
      <c r="AD1830" s="251" t="s">
        <v>563</v>
      </c>
      <c r="AE1830" s="255">
        <v>6102</v>
      </c>
      <c r="AF1830" s="251" t="str">
        <f t="shared" si="92"/>
        <v>5.</v>
      </c>
      <c r="AG1830" s="251" t="str">
        <f t="shared" si="92"/>
        <v>2.</v>
      </c>
      <c r="AH1830" s="251" t="str">
        <f t="shared" si="92"/>
        <v>1.</v>
      </c>
      <c r="AI1830" s="251" t="str">
        <f t="shared" si="91"/>
        <v>3.</v>
      </c>
      <c r="AJ1830" s="251" t="str">
        <f t="shared" si="91"/>
        <v>1.</v>
      </c>
      <c r="AK1830" s="251" t="str">
        <f t="shared" si="91"/>
        <v>1.</v>
      </c>
      <c r="AL1830" s="251" t="str">
        <f t="shared" si="88"/>
        <v>5.</v>
      </c>
      <c r="AM1830" s="251" t="str">
        <f t="shared" si="90"/>
        <v>2.1.3.1.1.5.</v>
      </c>
    </row>
    <row r="1831" spans="1:39">
      <c r="A1831" s="251">
        <v>2022</v>
      </c>
      <c r="B1831" s="251" t="s">
        <v>533</v>
      </c>
      <c r="C1831" s="251" t="s">
        <v>534</v>
      </c>
      <c r="D1831" s="251" t="s">
        <v>535</v>
      </c>
      <c r="E1831" s="251" t="s">
        <v>536</v>
      </c>
      <c r="F1831" s="251" t="s">
        <v>492</v>
      </c>
      <c r="G1831" s="251" t="s">
        <v>797</v>
      </c>
      <c r="H1831" s="251" t="s">
        <v>538</v>
      </c>
      <c r="I1831" s="251" t="s">
        <v>798</v>
      </c>
      <c r="J1831" s="251" t="s">
        <v>540</v>
      </c>
      <c r="K1831" s="251" t="s">
        <v>824</v>
      </c>
      <c r="L1831" s="251" t="s">
        <v>542</v>
      </c>
      <c r="M1831" s="251" t="s">
        <v>808</v>
      </c>
      <c r="N1831" s="251" t="s">
        <v>825</v>
      </c>
      <c r="O1831" s="251" t="s">
        <v>686</v>
      </c>
      <c r="P1831" s="251" t="s">
        <v>838</v>
      </c>
      <c r="Q1831" s="251" t="s">
        <v>803</v>
      </c>
      <c r="R1831" s="251">
        <v>20</v>
      </c>
      <c r="S1831" s="251" t="s">
        <v>548</v>
      </c>
      <c r="T1831" s="251" t="s">
        <v>549</v>
      </c>
      <c r="U1831" s="251" t="s">
        <v>549</v>
      </c>
      <c r="V1831" s="251" t="s">
        <v>38</v>
      </c>
      <c r="W1831" s="251" t="s">
        <v>550</v>
      </c>
      <c r="X1831" s="251" t="s">
        <v>551</v>
      </c>
      <c r="Y1831" s="251" t="s">
        <v>552</v>
      </c>
      <c r="Z1831" s="251" t="s">
        <v>564</v>
      </c>
      <c r="AA1831" s="251" t="s">
        <v>565</v>
      </c>
      <c r="AB1831" s="251" t="s">
        <v>578</v>
      </c>
      <c r="AC1831" s="251" t="s">
        <v>579</v>
      </c>
      <c r="AD1831" s="251" t="s">
        <v>580</v>
      </c>
      <c r="AE1831" s="255">
        <v>87428</v>
      </c>
      <c r="AF1831" s="251" t="str">
        <f t="shared" si="92"/>
        <v>5.</v>
      </c>
      <c r="AG1831" s="251" t="str">
        <f t="shared" si="92"/>
        <v>2.</v>
      </c>
      <c r="AH1831" s="251" t="str">
        <f t="shared" si="92"/>
        <v>3.</v>
      </c>
      <c r="AI1831" s="251" t="str">
        <f t="shared" si="91"/>
        <v>2.</v>
      </c>
      <c r="AJ1831" s="251" t="str">
        <f t="shared" si="91"/>
        <v>7.</v>
      </c>
      <c r="AK1831" s="251" t="str">
        <f t="shared" si="91"/>
        <v>11</v>
      </c>
      <c r="AL1831" s="251" t="str">
        <f t="shared" si="88"/>
        <v>99</v>
      </c>
      <c r="AM1831" s="251" t="str">
        <f t="shared" si="90"/>
        <v>2.3.2.7.1199</v>
      </c>
    </row>
    <row r="1832" spans="1:39">
      <c r="A1832" s="251">
        <v>2022</v>
      </c>
      <c r="B1832" s="251" t="s">
        <v>533</v>
      </c>
      <c r="C1832" s="251" t="s">
        <v>534</v>
      </c>
      <c r="D1832" s="251" t="s">
        <v>535</v>
      </c>
      <c r="E1832" s="251" t="s">
        <v>536</v>
      </c>
      <c r="F1832" s="251" t="s">
        <v>492</v>
      </c>
      <c r="G1832" s="251" t="s">
        <v>797</v>
      </c>
      <c r="H1832" s="251" t="s">
        <v>538</v>
      </c>
      <c r="I1832" s="251" t="s">
        <v>798</v>
      </c>
      <c r="J1832" s="251" t="s">
        <v>540</v>
      </c>
      <c r="K1832" s="251" t="s">
        <v>824</v>
      </c>
      <c r="L1832" s="251" t="s">
        <v>542</v>
      </c>
      <c r="M1832" s="251" t="s">
        <v>808</v>
      </c>
      <c r="N1832" s="251" t="s">
        <v>825</v>
      </c>
      <c r="O1832" s="251" t="s">
        <v>686</v>
      </c>
      <c r="P1832" s="251" t="s">
        <v>838</v>
      </c>
      <c r="Q1832" s="251" t="s">
        <v>803</v>
      </c>
      <c r="R1832" s="251">
        <v>20</v>
      </c>
      <c r="S1832" s="251" t="s">
        <v>548</v>
      </c>
      <c r="T1832" s="251" t="s">
        <v>549</v>
      </c>
      <c r="U1832" s="251" t="s">
        <v>549</v>
      </c>
      <c r="V1832" s="251" t="s">
        <v>38</v>
      </c>
      <c r="W1832" s="251" t="s">
        <v>550</v>
      </c>
      <c r="X1832" s="251" t="s">
        <v>551</v>
      </c>
      <c r="Y1832" s="251" t="s">
        <v>552</v>
      </c>
      <c r="Z1832" s="251" t="s">
        <v>564</v>
      </c>
      <c r="AA1832" s="251" t="s">
        <v>565</v>
      </c>
      <c r="AB1832" s="251" t="s">
        <v>578</v>
      </c>
      <c r="AC1832" s="251" t="s">
        <v>654</v>
      </c>
      <c r="AD1832" s="251" t="s">
        <v>839</v>
      </c>
      <c r="AE1832" s="255">
        <v>874256</v>
      </c>
      <c r="AF1832" s="251" t="str">
        <f t="shared" si="92"/>
        <v>5.</v>
      </c>
      <c r="AG1832" s="251" t="str">
        <f t="shared" si="92"/>
        <v>2.</v>
      </c>
      <c r="AH1832" s="251" t="str">
        <f t="shared" si="92"/>
        <v>3.</v>
      </c>
      <c r="AI1832" s="251" t="str">
        <f t="shared" si="91"/>
        <v>2.</v>
      </c>
      <c r="AJ1832" s="251" t="str">
        <f t="shared" si="91"/>
        <v>7.</v>
      </c>
      <c r="AK1832" s="251" t="str">
        <f t="shared" si="91"/>
        <v>4.</v>
      </c>
      <c r="AL1832" s="251" t="str">
        <f t="shared" si="88"/>
        <v>99</v>
      </c>
      <c r="AM1832" s="251" t="str">
        <f t="shared" si="90"/>
        <v>2.3.2.7.4.99</v>
      </c>
    </row>
    <row r="1833" spans="1:39">
      <c r="A1833" s="251">
        <v>2022</v>
      </c>
      <c r="B1833" s="251" t="s">
        <v>533</v>
      </c>
      <c r="C1833" s="251" t="s">
        <v>534</v>
      </c>
      <c r="D1833" s="251" t="s">
        <v>535</v>
      </c>
      <c r="E1833" s="251" t="s">
        <v>536</v>
      </c>
      <c r="F1833" s="251" t="s">
        <v>492</v>
      </c>
      <c r="G1833" s="251" t="s">
        <v>797</v>
      </c>
      <c r="H1833" s="251" t="s">
        <v>538</v>
      </c>
      <c r="I1833" s="251" t="s">
        <v>798</v>
      </c>
      <c r="J1833" s="251" t="s">
        <v>540</v>
      </c>
      <c r="K1833" s="251" t="s">
        <v>824</v>
      </c>
      <c r="L1833" s="251" t="s">
        <v>542</v>
      </c>
      <c r="M1833" s="251" t="s">
        <v>808</v>
      </c>
      <c r="N1833" s="251" t="s">
        <v>825</v>
      </c>
      <c r="O1833" s="251" t="s">
        <v>686</v>
      </c>
      <c r="P1833" s="251" t="s">
        <v>838</v>
      </c>
      <c r="Q1833" s="251" t="s">
        <v>803</v>
      </c>
      <c r="R1833" s="251">
        <v>20</v>
      </c>
      <c r="S1833" s="251" t="s">
        <v>548</v>
      </c>
      <c r="T1833" s="251" t="s">
        <v>549</v>
      </c>
      <c r="U1833" s="251" t="s">
        <v>549</v>
      </c>
      <c r="V1833" s="251" t="s">
        <v>581</v>
      </c>
      <c r="W1833" s="251" t="s">
        <v>582</v>
      </c>
      <c r="X1833" s="251" t="s">
        <v>551</v>
      </c>
      <c r="Y1833" s="251" t="s">
        <v>552</v>
      </c>
      <c r="Z1833" s="251" t="s">
        <v>553</v>
      </c>
      <c r="AA1833" s="251" t="s">
        <v>554</v>
      </c>
      <c r="AB1833" s="251" t="s">
        <v>555</v>
      </c>
      <c r="AC1833" s="251" t="s">
        <v>555</v>
      </c>
      <c r="AD1833" s="251" t="s">
        <v>556</v>
      </c>
      <c r="AE1833" s="255">
        <v>1297542</v>
      </c>
      <c r="AF1833" s="251" t="str">
        <f t="shared" si="92"/>
        <v>5.</v>
      </c>
      <c r="AG1833" s="251" t="str">
        <f t="shared" si="92"/>
        <v>2.</v>
      </c>
      <c r="AH1833" s="251" t="str">
        <f t="shared" si="92"/>
        <v>1.</v>
      </c>
      <c r="AI1833" s="251" t="str">
        <f t="shared" si="91"/>
        <v>1.</v>
      </c>
      <c r="AJ1833" s="251" t="str">
        <f t="shared" si="91"/>
        <v>1.</v>
      </c>
      <c r="AK1833" s="251" t="str">
        <f t="shared" si="91"/>
        <v>1.</v>
      </c>
      <c r="AL1833" s="251" t="str">
        <f t="shared" si="88"/>
        <v>4.</v>
      </c>
      <c r="AM1833" s="251" t="str">
        <f t="shared" si="90"/>
        <v>2.1.1.1.1.4.</v>
      </c>
    </row>
    <row r="1834" spans="1:39">
      <c r="A1834" s="251">
        <v>2022</v>
      </c>
      <c r="B1834" s="251" t="s">
        <v>533</v>
      </c>
      <c r="C1834" s="251" t="s">
        <v>534</v>
      </c>
      <c r="D1834" s="251" t="s">
        <v>535</v>
      </c>
      <c r="E1834" s="251" t="s">
        <v>536</v>
      </c>
      <c r="F1834" s="251" t="s">
        <v>492</v>
      </c>
      <c r="G1834" s="251" t="s">
        <v>797</v>
      </c>
      <c r="H1834" s="251" t="s">
        <v>538</v>
      </c>
      <c r="I1834" s="251" t="s">
        <v>798</v>
      </c>
      <c r="J1834" s="251" t="s">
        <v>540</v>
      </c>
      <c r="K1834" s="251" t="s">
        <v>824</v>
      </c>
      <c r="L1834" s="251" t="s">
        <v>542</v>
      </c>
      <c r="M1834" s="251" t="s">
        <v>808</v>
      </c>
      <c r="N1834" s="251" t="s">
        <v>825</v>
      </c>
      <c r="O1834" s="251" t="s">
        <v>686</v>
      </c>
      <c r="P1834" s="251" t="s">
        <v>838</v>
      </c>
      <c r="Q1834" s="251" t="s">
        <v>803</v>
      </c>
      <c r="R1834" s="251">
        <v>20</v>
      </c>
      <c r="S1834" s="251" t="s">
        <v>548</v>
      </c>
      <c r="T1834" s="251" t="s">
        <v>549</v>
      </c>
      <c r="U1834" s="251" t="s">
        <v>549</v>
      </c>
      <c r="V1834" s="251" t="s">
        <v>581</v>
      </c>
      <c r="W1834" s="251" t="s">
        <v>582</v>
      </c>
      <c r="X1834" s="251" t="s">
        <v>551</v>
      </c>
      <c r="Y1834" s="251" t="s">
        <v>552</v>
      </c>
      <c r="Z1834" s="251" t="s">
        <v>553</v>
      </c>
      <c r="AA1834" s="251" t="s">
        <v>554</v>
      </c>
      <c r="AB1834" s="251" t="s">
        <v>557</v>
      </c>
      <c r="AC1834" s="251" t="s">
        <v>558</v>
      </c>
      <c r="AD1834" s="251" t="s">
        <v>559</v>
      </c>
      <c r="AE1834" s="255">
        <v>213332</v>
      </c>
      <c r="AF1834" s="251" t="str">
        <f t="shared" si="92"/>
        <v>5.</v>
      </c>
      <c r="AG1834" s="251" t="str">
        <f t="shared" si="92"/>
        <v>2.</v>
      </c>
      <c r="AH1834" s="251" t="str">
        <f t="shared" si="92"/>
        <v>1.</v>
      </c>
      <c r="AI1834" s="251" t="str">
        <f t="shared" si="91"/>
        <v>1.</v>
      </c>
      <c r="AJ1834" s="251" t="str">
        <f t="shared" si="91"/>
        <v>9.</v>
      </c>
      <c r="AK1834" s="251" t="str">
        <f t="shared" si="91"/>
        <v>1.</v>
      </c>
      <c r="AL1834" s="251" t="str">
        <f t="shared" si="88"/>
        <v>1.</v>
      </c>
      <c r="AM1834" s="251" t="str">
        <f t="shared" si="90"/>
        <v>2.1.1.9.1.1.</v>
      </c>
    </row>
    <row r="1835" spans="1:39">
      <c r="A1835" s="251">
        <v>2022</v>
      </c>
      <c r="B1835" s="251" t="s">
        <v>533</v>
      </c>
      <c r="C1835" s="251" t="s">
        <v>534</v>
      </c>
      <c r="D1835" s="251" t="s">
        <v>535</v>
      </c>
      <c r="E1835" s="251" t="s">
        <v>536</v>
      </c>
      <c r="F1835" s="251" t="s">
        <v>492</v>
      </c>
      <c r="G1835" s="251" t="s">
        <v>797</v>
      </c>
      <c r="H1835" s="251" t="s">
        <v>538</v>
      </c>
      <c r="I1835" s="251" t="s">
        <v>798</v>
      </c>
      <c r="J1835" s="251" t="s">
        <v>540</v>
      </c>
      <c r="K1835" s="251" t="s">
        <v>824</v>
      </c>
      <c r="L1835" s="251" t="s">
        <v>542</v>
      </c>
      <c r="M1835" s="251" t="s">
        <v>808</v>
      </c>
      <c r="N1835" s="251" t="s">
        <v>825</v>
      </c>
      <c r="O1835" s="251" t="s">
        <v>686</v>
      </c>
      <c r="P1835" s="251" t="s">
        <v>838</v>
      </c>
      <c r="Q1835" s="251" t="s">
        <v>803</v>
      </c>
      <c r="R1835" s="251">
        <v>20</v>
      </c>
      <c r="S1835" s="251" t="s">
        <v>548</v>
      </c>
      <c r="T1835" s="251" t="s">
        <v>549</v>
      </c>
      <c r="U1835" s="251" t="s">
        <v>549</v>
      </c>
      <c r="V1835" s="251" t="s">
        <v>581</v>
      </c>
      <c r="W1835" s="251" t="s">
        <v>582</v>
      </c>
      <c r="X1835" s="251" t="s">
        <v>551</v>
      </c>
      <c r="Y1835" s="251" t="s">
        <v>552</v>
      </c>
      <c r="Z1835" s="251" t="s">
        <v>553</v>
      </c>
      <c r="AA1835" s="251" t="s">
        <v>554</v>
      </c>
      <c r="AB1835" s="251" t="s">
        <v>557</v>
      </c>
      <c r="AC1835" s="251" t="s">
        <v>558</v>
      </c>
      <c r="AD1835" s="251" t="s">
        <v>560</v>
      </c>
      <c r="AE1835" s="255">
        <v>15150</v>
      </c>
      <c r="AF1835" s="251" t="str">
        <f t="shared" si="92"/>
        <v>5.</v>
      </c>
      <c r="AG1835" s="251" t="str">
        <f t="shared" si="92"/>
        <v>2.</v>
      </c>
      <c r="AH1835" s="251" t="str">
        <f t="shared" si="92"/>
        <v>1.</v>
      </c>
      <c r="AI1835" s="251" t="str">
        <f t="shared" si="91"/>
        <v>1.</v>
      </c>
      <c r="AJ1835" s="251" t="str">
        <f t="shared" si="91"/>
        <v>9.</v>
      </c>
      <c r="AK1835" s="251" t="str">
        <f t="shared" si="91"/>
        <v>1.</v>
      </c>
      <c r="AL1835" s="251" t="str">
        <f t="shared" si="88"/>
        <v>3.</v>
      </c>
      <c r="AM1835" s="251" t="str">
        <f t="shared" si="90"/>
        <v>2.1.1.9.1.3.</v>
      </c>
    </row>
    <row r="1836" spans="1:39">
      <c r="A1836" s="251">
        <v>2022</v>
      </c>
      <c r="B1836" s="251" t="s">
        <v>533</v>
      </c>
      <c r="C1836" s="251" t="s">
        <v>534</v>
      </c>
      <c r="D1836" s="251" t="s">
        <v>535</v>
      </c>
      <c r="E1836" s="251" t="s">
        <v>536</v>
      </c>
      <c r="F1836" s="251" t="s">
        <v>492</v>
      </c>
      <c r="G1836" s="251" t="s">
        <v>797</v>
      </c>
      <c r="H1836" s="251" t="s">
        <v>538</v>
      </c>
      <c r="I1836" s="251" t="s">
        <v>798</v>
      </c>
      <c r="J1836" s="251" t="s">
        <v>540</v>
      </c>
      <c r="K1836" s="251" t="s">
        <v>824</v>
      </c>
      <c r="L1836" s="251" t="s">
        <v>542</v>
      </c>
      <c r="M1836" s="251" t="s">
        <v>808</v>
      </c>
      <c r="N1836" s="251" t="s">
        <v>825</v>
      </c>
      <c r="O1836" s="251" t="s">
        <v>686</v>
      </c>
      <c r="P1836" s="251" t="s">
        <v>838</v>
      </c>
      <c r="Q1836" s="251" t="s">
        <v>803</v>
      </c>
      <c r="R1836" s="251">
        <v>20</v>
      </c>
      <c r="S1836" s="251" t="s">
        <v>548</v>
      </c>
      <c r="T1836" s="251" t="s">
        <v>549</v>
      </c>
      <c r="U1836" s="251" t="s">
        <v>549</v>
      </c>
      <c r="V1836" s="251" t="s">
        <v>581</v>
      </c>
      <c r="W1836" s="251" t="s">
        <v>582</v>
      </c>
      <c r="X1836" s="251" t="s">
        <v>551</v>
      </c>
      <c r="Y1836" s="251" t="s">
        <v>552</v>
      </c>
      <c r="Z1836" s="251" t="s">
        <v>553</v>
      </c>
      <c r="AA1836" s="251" t="s">
        <v>554</v>
      </c>
      <c r="AB1836" s="251" t="s">
        <v>557</v>
      </c>
      <c r="AC1836" s="251" t="s">
        <v>583</v>
      </c>
      <c r="AD1836" s="251" t="s">
        <v>584</v>
      </c>
      <c r="AE1836" s="255">
        <v>124444</v>
      </c>
      <c r="AF1836" s="251" t="str">
        <f t="shared" si="92"/>
        <v>5.</v>
      </c>
      <c r="AG1836" s="251" t="str">
        <f t="shared" si="92"/>
        <v>2.</v>
      </c>
      <c r="AH1836" s="251" t="str">
        <f t="shared" si="92"/>
        <v>1.</v>
      </c>
      <c r="AI1836" s="251" t="str">
        <f t="shared" si="91"/>
        <v>1.</v>
      </c>
      <c r="AJ1836" s="251" t="str">
        <f t="shared" si="91"/>
        <v>9.</v>
      </c>
      <c r="AK1836" s="251" t="str">
        <f t="shared" si="91"/>
        <v>2.</v>
      </c>
      <c r="AL1836" s="251" t="str">
        <f t="shared" si="88"/>
        <v>1.</v>
      </c>
      <c r="AM1836" s="251" t="str">
        <f t="shared" si="90"/>
        <v>2.1.1.9.2.1.</v>
      </c>
    </row>
    <row r="1837" spans="1:39">
      <c r="A1837" s="251">
        <v>2022</v>
      </c>
      <c r="B1837" s="251" t="s">
        <v>533</v>
      </c>
      <c r="C1837" s="251" t="s">
        <v>534</v>
      </c>
      <c r="D1837" s="251" t="s">
        <v>535</v>
      </c>
      <c r="E1837" s="251" t="s">
        <v>536</v>
      </c>
      <c r="F1837" s="251" t="s">
        <v>492</v>
      </c>
      <c r="G1837" s="251" t="s">
        <v>797</v>
      </c>
      <c r="H1837" s="251" t="s">
        <v>538</v>
      </c>
      <c r="I1837" s="251" t="s">
        <v>798</v>
      </c>
      <c r="J1837" s="251" t="s">
        <v>540</v>
      </c>
      <c r="K1837" s="251" t="s">
        <v>824</v>
      </c>
      <c r="L1837" s="251" t="s">
        <v>542</v>
      </c>
      <c r="M1837" s="251" t="s">
        <v>808</v>
      </c>
      <c r="N1837" s="251" t="s">
        <v>825</v>
      </c>
      <c r="O1837" s="251" t="s">
        <v>686</v>
      </c>
      <c r="P1837" s="251" t="s">
        <v>838</v>
      </c>
      <c r="Q1837" s="251" t="s">
        <v>803</v>
      </c>
      <c r="R1837" s="251">
        <v>20</v>
      </c>
      <c r="S1837" s="251" t="s">
        <v>548</v>
      </c>
      <c r="T1837" s="251" t="s">
        <v>549</v>
      </c>
      <c r="U1837" s="251" t="s">
        <v>549</v>
      </c>
      <c r="V1837" s="251" t="s">
        <v>581</v>
      </c>
      <c r="W1837" s="251" t="s">
        <v>582</v>
      </c>
      <c r="X1837" s="251" t="s">
        <v>551</v>
      </c>
      <c r="Y1837" s="251" t="s">
        <v>552</v>
      </c>
      <c r="Z1837" s="251" t="s">
        <v>553</v>
      </c>
      <c r="AA1837" s="251" t="s">
        <v>554</v>
      </c>
      <c r="AB1837" s="251" t="s">
        <v>557</v>
      </c>
      <c r="AC1837" s="251" t="s">
        <v>585</v>
      </c>
      <c r="AD1837" s="251" t="s">
        <v>586</v>
      </c>
      <c r="AE1837" s="255">
        <v>19200</v>
      </c>
      <c r="AF1837" s="251" t="str">
        <f t="shared" si="92"/>
        <v>5.</v>
      </c>
      <c r="AG1837" s="251" t="str">
        <f t="shared" si="92"/>
        <v>2.</v>
      </c>
      <c r="AH1837" s="251" t="str">
        <f t="shared" si="92"/>
        <v>1.</v>
      </c>
      <c r="AI1837" s="251" t="str">
        <f t="shared" si="91"/>
        <v>1.</v>
      </c>
      <c r="AJ1837" s="251" t="str">
        <f t="shared" si="91"/>
        <v>9.</v>
      </c>
      <c r="AK1837" s="251" t="str">
        <f t="shared" si="91"/>
        <v>3.</v>
      </c>
      <c r="AL1837" s="251" t="str">
        <f t="shared" si="88"/>
        <v>99</v>
      </c>
      <c r="AM1837" s="251" t="str">
        <f t="shared" si="90"/>
        <v>2.1.1.9.3.99</v>
      </c>
    </row>
    <row r="1838" spans="1:39">
      <c r="A1838" s="251">
        <v>2022</v>
      </c>
      <c r="B1838" s="251" t="s">
        <v>533</v>
      </c>
      <c r="C1838" s="251" t="s">
        <v>534</v>
      </c>
      <c r="D1838" s="251" t="s">
        <v>535</v>
      </c>
      <c r="E1838" s="251" t="s">
        <v>536</v>
      </c>
      <c r="F1838" s="251" t="s">
        <v>492</v>
      </c>
      <c r="G1838" s="251" t="s">
        <v>797</v>
      </c>
      <c r="H1838" s="251" t="s">
        <v>538</v>
      </c>
      <c r="I1838" s="251" t="s">
        <v>798</v>
      </c>
      <c r="J1838" s="251" t="s">
        <v>540</v>
      </c>
      <c r="K1838" s="251" t="s">
        <v>824</v>
      </c>
      <c r="L1838" s="251" t="s">
        <v>542</v>
      </c>
      <c r="M1838" s="251" t="s">
        <v>808</v>
      </c>
      <c r="N1838" s="251" t="s">
        <v>825</v>
      </c>
      <c r="O1838" s="251" t="s">
        <v>686</v>
      </c>
      <c r="P1838" s="251" t="s">
        <v>838</v>
      </c>
      <c r="Q1838" s="251" t="s">
        <v>803</v>
      </c>
      <c r="R1838" s="251">
        <v>20</v>
      </c>
      <c r="S1838" s="251" t="s">
        <v>548</v>
      </c>
      <c r="T1838" s="251" t="s">
        <v>549</v>
      </c>
      <c r="U1838" s="251" t="s">
        <v>549</v>
      </c>
      <c r="V1838" s="251" t="s">
        <v>581</v>
      </c>
      <c r="W1838" s="251" t="s">
        <v>582</v>
      </c>
      <c r="X1838" s="251" t="s">
        <v>551</v>
      </c>
      <c r="Y1838" s="251" t="s">
        <v>552</v>
      </c>
      <c r="Z1838" s="251" t="s">
        <v>553</v>
      </c>
      <c r="AA1838" s="251" t="s">
        <v>561</v>
      </c>
      <c r="AB1838" s="251" t="s">
        <v>562</v>
      </c>
      <c r="AC1838" s="251" t="s">
        <v>562</v>
      </c>
      <c r="AD1838" s="251" t="s">
        <v>563</v>
      </c>
      <c r="AE1838" s="255">
        <v>115199</v>
      </c>
      <c r="AF1838" s="251" t="str">
        <f t="shared" si="92"/>
        <v>5.</v>
      </c>
      <c r="AG1838" s="251" t="str">
        <f t="shared" si="92"/>
        <v>2.</v>
      </c>
      <c r="AH1838" s="251" t="str">
        <f t="shared" si="92"/>
        <v>1.</v>
      </c>
      <c r="AI1838" s="251" t="str">
        <f t="shared" si="91"/>
        <v>3.</v>
      </c>
      <c r="AJ1838" s="251" t="str">
        <f t="shared" si="91"/>
        <v>1.</v>
      </c>
      <c r="AK1838" s="251" t="str">
        <f t="shared" si="91"/>
        <v>1.</v>
      </c>
      <c r="AL1838" s="251" t="str">
        <f t="shared" si="88"/>
        <v>5.</v>
      </c>
      <c r="AM1838" s="251" t="str">
        <f t="shared" si="90"/>
        <v>2.1.3.1.1.5.</v>
      </c>
    </row>
    <row r="1839" spans="1:39">
      <c r="A1839" s="251">
        <v>2022</v>
      </c>
      <c r="B1839" s="251" t="s">
        <v>533</v>
      </c>
      <c r="C1839" s="251" t="s">
        <v>534</v>
      </c>
      <c r="D1839" s="251" t="s">
        <v>535</v>
      </c>
      <c r="E1839" s="251" t="s">
        <v>536</v>
      </c>
      <c r="F1839" s="251" t="s">
        <v>492</v>
      </c>
      <c r="G1839" s="251" t="s">
        <v>797</v>
      </c>
      <c r="H1839" s="251" t="s">
        <v>538</v>
      </c>
      <c r="I1839" s="251" t="s">
        <v>798</v>
      </c>
      <c r="J1839" s="251" t="s">
        <v>540</v>
      </c>
      <c r="K1839" s="251" t="s">
        <v>824</v>
      </c>
      <c r="L1839" s="251" t="s">
        <v>542</v>
      </c>
      <c r="M1839" s="251" t="s">
        <v>808</v>
      </c>
      <c r="N1839" s="251" t="s">
        <v>825</v>
      </c>
      <c r="O1839" s="251" t="s">
        <v>686</v>
      </c>
      <c r="P1839" s="251" t="s">
        <v>838</v>
      </c>
      <c r="Q1839" s="251" t="s">
        <v>803</v>
      </c>
      <c r="R1839" s="251">
        <v>20</v>
      </c>
      <c r="S1839" s="251" t="s">
        <v>548</v>
      </c>
      <c r="T1839" s="251" t="s">
        <v>549</v>
      </c>
      <c r="U1839" s="251" t="s">
        <v>549</v>
      </c>
      <c r="V1839" s="251" t="s">
        <v>581</v>
      </c>
      <c r="W1839" s="251" t="s">
        <v>582</v>
      </c>
      <c r="X1839" s="251" t="s">
        <v>551</v>
      </c>
      <c r="Y1839" s="251" t="s">
        <v>552</v>
      </c>
      <c r="Z1839" s="251" t="s">
        <v>564</v>
      </c>
      <c r="AA1839" s="251" t="s">
        <v>587</v>
      </c>
      <c r="AB1839" s="251" t="s">
        <v>633</v>
      </c>
      <c r="AC1839" s="251" t="s">
        <v>633</v>
      </c>
      <c r="AD1839" s="251" t="s">
        <v>634</v>
      </c>
      <c r="AE1839" s="255">
        <v>2792</v>
      </c>
      <c r="AF1839" s="251" t="str">
        <f t="shared" si="92"/>
        <v>5.</v>
      </c>
      <c r="AG1839" s="251" t="str">
        <f t="shared" si="92"/>
        <v>2.</v>
      </c>
      <c r="AH1839" s="251" t="str">
        <f t="shared" si="92"/>
        <v>3.</v>
      </c>
      <c r="AI1839" s="251" t="str">
        <f t="shared" si="91"/>
        <v>1.</v>
      </c>
      <c r="AJ1839" s="251" t="str">
        <f t="shared" si="91"/>
        <v>1.</v>
      </c>
      <c r="AK1839" s="251" t="str">
        <f t="shared" si="91"/>
        <v>1.</v>
      </c>
      <c r="AL1839" s="251" t="str">
        <f t="shared" si="88"/>
        <v>1.</v>
      </c>
      <c r="AM1839" s="251" t="str">
        <f t="shared" si="90"/>
        <v>2.3.1.1.1.1.</v>
      </c>
    </row>
    <row r="1840" spans="1:39">
      <c r="A1840" s="251">
        <v>2022</v>
      </c>
      <c r="B1840" s="251" t="s">
        <v>533</v>
      </c>
      <c r="C1840" s="251" t="s">
        <v>534</v>
      </c>
      <c r="D1840" s="251" t="s">
        <v>535</v>
      </c>
      <c r="E1840" s="251" t="s">
        <v>536</v>
      </c>
      <c r="F1840" s="251" t="s">
        <v>492</v>
      </c>
      <c r="G1840" s="251" t="s">
        <v>797</v>
      </c>
      <c r="H1840" s="251" t="s">
        <v>538</v>
      </c>
      <c r="I1840" s="251" t="s">
        <v>798</v>
      </c>
      <c r="J1840" s="251" t="s">
        <v>540</v>
      </c>
      <c r="K1840" s="251" t="s">
        <v>824</v>
      </c>
      <c r="L1840" s="251" t="s">
        <v>542</v>
      </c>
      <c r="M1840" s="251" t="s">
        <v>808</v>
      </c>
      <c r="N1840" s="251" t="s">
        <v>825</v>
      </c>
      <c r="O1840" s="251" t="s">
        <v>686</v>
      </c>
      <c r="P1840" s="251" t="s">
        <v>838</v>
      </c>
      <c r="Q1840" s="251" t="s">
        <v>803</v>
      </c>
      <c r="R1840" s="251">
        <v>20</v>
      </c>
      <c r="S1840" s="251" t="s">
        <v>548</v>
      </c>
      <c r="T1840" s="251" t="s">
        <v>549</v>
      </c>
      <c r="U1840" s="251" t="s">
        <v>549</v>
      </c>
      <c r="V1840" s="251" t="s">
        <v>581</v>
      </c>
      <c r="W1840" s="251" t="s">
        <v>582</v>
      </c>
      <c r="X1840" s="251" t="s">
        <v>551</v>
      </c>
      <c r="Y1840" s="251" t="s">
        <v>552</v>
      </c>
      <c r="Z1840" s="251" t="s">
        <v>564</v>
      </c>
      <c r="AA1840" s="251" t="s">
        <v>565</v>
      </c>
      <c r="AB1840" s="251" t="s">
        <v>594</v>
      </c>
      <c r="AC1840" s="251" t="s">
        <v>595</v>
      </c>
      <c r="AD1840" s="251" t="s">
        <v>596</v>
      </c>
      <c r="AE1840" s="255">
        <v>3700</v>
      </c>
      <c r="AF1840" s="251" t="str">
        <f t="shared" si="92"/>
        <v>5.</v>
      </c>
      <c r="AG1840" s="251" t="str">
        <f t="shared" si="92"/>
        <v>2.</v>
      </c>
      <c r="AH1840" s="251" t="str">
        <f t="shared" si="92"/>
        <v>3.</v>
      </c>
      <c r="AI1840" s="251" t="str">
        <f t="shared" si="91"/>
        <v>2.</v>
      </c>
      <c r="AJ1840" s="251" t="str">
        <f t="shared" si="91"/>
        <v>1.</v>
      </c>
      <c r="AK1840" s="251" t="str">
        <f t="shared" si="91"/>
        <v>2.</v>
      </c>
      <c r="AL1840" s="251" t="str">
        <f t="shared" si="88"/>
        <v>99</v>
      </c>
      <c r="AM1840" s="251" t="str">
        <f t="shared" si="90"/>
        <v>2.3.2.1.2.99</v>
      </c>
    </row>
    <row r="1841" spans="1:39">
      <c r="A1841" s="251">
        <v>2022</v>
      </c>
      <c r="B1841" s="251" t="s">
        <v>533</v>
      </c>
      <c r="C1841" s="251" t="s">
        <v>534</v>
      </c>
      <c r="D1841" s="251" t="s">
        <v>535</v>
      </c>
      <c r="E1841" s="251" t="s">
        <v>536</v>
      </c>
      <c r="F1841" s="251" t="s">
        <v>492</v>
      </c>
      <c r="G1841" s="251" t="s">
        <v>797</v>
      </c>
      <c r="H1841" s="251" t="s">
        <v>538</v>
      </c>
      <c r="I1841" s="251" t="s">
        <v>798</v>
      </c>
      <c r="J1841" s="251" t="s">
        <v>540</v>
      </c>
      <c r="K1841" s="251" t="s">
        <v>824</v>
      </c>
      <c r="L1841" s="251" t="s">
        <v>542</v>
      </c>
      <c r="M1841" s="251" t="s">
        <v>808</v>
      </c>
      <c r="N1841" s="251" t="s">
        <v>825</v>
      </c>
      <c r="O1841" s="251" t="s">
        <v>686</v>
      </c>
      <c r="P1841" s="251" t="s">
        <v>838</v>
      </c>
      <c r="Q1841" s="251" t="s">
        <v>803</v>
      </c>
      <c r="R1841" s="251">
        <v>20</v>
      </c>
      <c r="S1841" s="251" t="s">
        <v>548</v>
      </c>
      <c r="T1841" s="251" t="s">
        <v>549</v>
      </c>
      <c r="U1841" s="251" t="s">
        <v>549</v>
      </c>
      <c r="V1841" s="251" t="s">
        <v>581</v>
      </c>
      <c r="W1841" s="251" t="s">
        <v>582</v>
      </c>
      <c r="X1841" s="251" t="s">
        <v>551</v>
      </c>
      <c r="Y1841" s="251" t="s">
        <v>552</v>
      </c>
      <c r="Z1841" s="251" t="s">
        <v>564</v>
      </c>
      <c r="AA1841" s="251" t="s">
        <v>565</v>
      </c>
      <c r="AB1841" s="251" t="s">
        <v>566</v>
      </c>
      <c r="AC1841" s="251" t="s">
        <v>597</v>
      </c>
      <c r="AD1841" s="251" t="s">
        <v>598</v>
      </c>
      <c r="AE1841" s="255">
        <v>349010</v>
      </c>
      <c r="AF1841" s="251" t="str">
        <f t="shared" si="92"/>
        <v>5.</v>
      </c>
      <c r="AG1841" s="251" t="str">
        <f t="shared" si="92"/>
        <v>2.</v>
      </c>
      <c r="AH1841" s="251" t="str">
        <f t="shared" si="92"/>
        <v>3.</v>
      </c>
      <c r="AI1841" s="251" t="str">
        <f t="shared" si="91"/>
        <v>2.</v>
      </c>
      <c r="AJ1841" s="251" t="str">
        <f t="shared" si="91"/>
        <v>2.</v>
      </c>
      <c r="AK1841" s="251" t="str">
        <f t="shared" si="91"/>
        <v>1.</v>
      </c>
      <c r="AL1841" s="251" t="str">
        <f t="shared" si="88"/>
        <v>1.</v>
      </c>
      <c r="AM1841" s="251" t="str">
        <f t="shared" si="90"/>
        <v>2.3.2.2.1.1.</v>
      </c>
    </row>
    <row r="1842" spans="1:39">
      <c r="A1842" s="251">
        <v>2022</v>
      </c>
      <c r="B1842" s="251" t="s">
        <v>533</v>
      </c>
      <c r="C1842" s="251" t="s">
        <v>534</v>
      </c>
      <c r="D1842" s="251" t="s">
        <v>535</v>
      </c>
      <c r="E1842" s="251" t="s">
        <v>536</v>
      </c>
      <c r="F1842" s="251" t="s">
        <v>492</v>
      </c>
      <c r="G1842" s="251" t="s">
        <v>797</v>
      </c>
      <c r="H1842" s="251" t="s">
        <v>538</v>
      </c>
      <c r="I1842" s="251" t="s">
        <v>798</v>
      </c>
      <c r="J1842" s="251" t="s">
        <v>540</v>
      </c>
      <c r="K1842" s="251" t="s">
        <v>824</v>
      </c>
      <c r="L1842" s="251" t="s">
        <v>542</v>
      </c>
      <c r="M1842" s="251" t="s">
        <v>808</v>
      </c>
      <c r="N1842" s="251" t="s">
        <v>825</v>
      </c>
      <c r="O1842" s="251" t="s">
        <v>686</v>
      </c>
      <c r="P1842" s="251" t="s">
        <v>838</v>
      </c>
      <c r="Q1842" s="251" t="s">
        <v>803</v>
      </c>
      <c r="R1842" s="251">
        <v>20</v>
      </c>
      <c r="S1842" s="251" t="s">
        <v>548</v>
      </c>
      <c r="T1842" s="251" t="s">
        <v>549</v>
      </c>
      <c r="U1842" s="251" t="s">
        <v>549</v>
      </c>
      <c r="V1842" s="251" t="s">
        <v>581</v>
      </c>
      <c r="W1842" s="251" t="s">
        <v>582</v>
      </c>
      <c r="X1842" s="251" t="s">
        <v>551</v>
      </c>
      <c r="Y1842" s="251" t="s">
        <v>552</v>
      </c>
      <c r="Z1842" s="251" t="s">
        <v>564</v>
      </c>
      <c r="AA1842" s="251" t="s">
        <v>565</v>
      </c>
      <c r="AB1842" s="251" t="s">
        <v>566</v>
      </c>
      <c r="AC1842" s="251" t="s">
        <v>597</v>
      </c>
      <c r="AD1842" s="251" t="s">
        <v>599</v>
      </c>
      <c r="AE1842" s="255">
        <v>19855</v>
      </c>
      <c r="AF1842" s="251" t="str">
        <f t="shared" si="92"/>
        <v>5.</v>
      </c>
      <c r="AG1842" s="251" t="str">
        <f t="shared" si="92"/>
        <v>2.</v>
      </c>
      <c r="AH1842" s="251" t="str">
        <f t="shared" si="92"/>
        <v>3.</v>
      </c>
      <c r="AI1842" s="251" t="str">
        <f t="shared" si="91"/>
        <v>2.</v>
      </c>
      <c r="AJ1842" s="251" t="str">
        <f t="shared" si="91"/>
        <v>2.</v>
      </c>
      <c r="AK1842" s="251" t="str">
        <f t="shared" si="91"/>
        <v>1.</v>
      </c>
      <c r="AL1842" s="251" t="str">
        <f t="shared" si="88"/>
        <v>2.</v>
      </c>
      <c r="AM1842" s="251" t="str">
        <f t="shared" si="90"/>
        <v>2.3.2.2.1.2.</v>
      </c>
    </row>
    <row r="1843" spans="1:39">
      <c r="A1843" s="251">
        <v>2022</v>
      </c>
      <c r="B1843" s="251" t="s">
        <v>533</v>
      </c>
      <c r="C1843" s="251" t="s">
        <v>534</v>
      </c>
      <c r="D1843" s="251" t="s">
        <v>535</v>
      </c>
      <c r="E1843" s="251" t="s">
        <v>536</v>
      </c>
      <c r="F1843" s="251" t="s">
        <v>492</v>
      </c>
      <c r="G1843" s="251" t="s">
        <v>797</v>
      </c>
      <c r="H1843" s="251" t="s">
        <v>538</v>
      </c>
      <c r="I1843" s="251" t="s">
        <v>798</v>
      </c>
      <c r="J1843" s="251" t="s">
        <v>540</v>
      </c>
      <c r="K1843" s="251" t="s">
        <v>824</v>
      </c>
      <c r="L1843" s="251" t="s">
        <v>542</v>
      </c>
      <c r="M1843" s="251" t="s">
        <v>808</v>
      </c>
      <c r="N1843" s="251" t="s">
        <v>825</v>
      </c>
      <c r="O1843" s="251" t="s">
        <v>686</v>
      </c>
      <c r="P1843" s="251" t="s">
        <v>838</v>
      </c>
      <c r="Q1843" s="251" t="s">
        <v>803</v>
      </c>
      <c r="R1843" s="251">
        <v>20</v>
      </c>
      <c r="S1843" s="251" t="s">
        <v>548</v>
      </c>
      <c r="T1843" s="251" t="s">
        <v>549</v>
      </c>
      <c r="U1843" s="251" t="s">
        <v>549</v>
      </c>
      <c r="V1843" s="251" t="s">
        <v>581</v>
      </c>
      <c r="W1843" s="251" t="s">
        <v>582</v>
      </c>
      <c r="X1843" s="251" t="s">
        <v>551</v>
      </c>
      <c r="Y1843" s="251" t="s">
        <v>552</v>
      </c>
      <c r="Z1843" s="251" t="s">
        <v>564</v>
      </c>
      <c r="AA1843" s="251" t="s">
        <v>565</v>
      </c>
      <c r="AB1843" s="251" t="s">
        <v>566</v>
      </c>
      <c r="AC1843" s="251" t="s">
        <v>600</v>
      </c>
      <c r="AD1843" s="251" t="s">
        <v>601</v>
      </c>
      <c r="AE1843" s="255">
        <v>30472</v>
      </c>
      <c r="AF1843" s="251" t="str">
        <f t="shared" si="92"/>
        <v>5.</v>
      </c>
      <c r="AG1843" s="251" t="str">
        <f t="shared" si="92"/>
        <v>2.</v>
      </c>
      <c r="AH1843" s="251" t="str">
        <f t="shared" si="92"/>
        <v>3.</v>
      </c>
      <c r="AI1843" s="251" t="str">
        <f t="shared" si="91"/>
        <v>2.</v>
      </c>
      <c r="AJ1843" s="251" t="str">
        <f t="shared" si="91"/>
        <v>2.</v>
      </c>
      <c r="AK1843" s="251" t="str">
        <f t="shared" si="91"/>
        <v>2.</v>
      </c>
      <c r="AL1843" s="251" t="str">
        <f t="shared" si="88"/>
        <v>1.</v>
      </c>
      <c r="AM1843" s="251" t="str">
        <f t="shared" si="90"/>
        <v>2.3.2.2.2.1.</v>
      </c>
    </row>
    <row r="1844" spans="1:39">
      <c r="A1844" s="251">
        <v>2022</v>
      </c>
      <c r="B1844" s="251" t="s">
        <v>533</v>
      </c>
      <c r="C1844" s="251" t="s">
        <v>534</v>
      </c>
      <c r="D1844" s="251" t="s">
        <v>535</v>
      </c>
      <c r="E1844" s="251" t="s">
        <v>536</v>
      </c>
      <c r="F1844" s="251" t="s">
        <v>492</v>
      </c>
      <c r="G1844" s="251" t="s">
        <v>797</v>
      </c>
      <c r="H1844" s="251" t="s">
        <v>538</v>
      </c>
      <c r="I1844" s="251" t="s">
        <v>798</v>
      </c>
      <c r="J1844" s="251" t="s">
        <v>540</v>
      </c>
      <c r="K1844" s="251" t="s">
        <v>824</v>
      </c>
      <c r="L1844" s="251" t="s">
        <v>542</v>
      </c>
      <c r="M1844" s="251" t="s">
        <v>808</v>
      </c>
      <c r="N1844" s="251" t="s">
        <v>825</v>
      </c>
      <c r="O1844" s="251" t="s">
        <v>686</v>
      </c>
      <c r="P1844" s="251" t="s">
        <v>838</v>
      </c>
      <c r="Q1844" s="251" t="s">
        <v>803</v>
      </c>
      <c r="R1844" s="251">
        <v>20</v>
      </c>
      <c r="S1844" s="251" t="s">
        <v>548</v>
      </c>
      <c r="T1844" s="251" t="s">
        <v>549</v>
      </c>
      <c r="U1844" s="251" t="s">
        <v>549</v>
      </c>
      <c r="V1844" s="251" t="s">
        <v>581</v>
      </c>
      <c r="W1844" s="251" t="s">
        <v>582</v>
      </c>
      <c r="X1844" s="251" t="s">
        <v>551</v>
      </c>
      <c r="Y1844" s="251" t="s">
        <v>552</v>
      </c>
      <c r="Z1844" s="251" t="s">
        <v>564</v>
      </c>
      <c r="AA1844" s="251" t="s">
        <v>565</v>
      </c>
      <c r="AB1844" s="251" t="s">
        <v>566</v>
      </c>
      <c r="AC1844" s="251" t="s">
        <v>600</v>
      </c>
      <c r="AD1844" s="251" t="s">
        <v>602</v>
      </c>
      <c r="AE1844" s="255">
        <v>14650</v>
      </c>
      <c r="AF1844" s="251" t="str">
        <f t="shared" si="92"/>
        <v>5.</v>
      </c>
      <c r="AG1844" s="251" t="str">
        <f t="shared" si="92"/>
        <v>2.</v>
      </c>
      <c r="AH1844" s="251" t="str">
        <f t="shared" si="92"/>
        <v>3.</v>
      </c>
      <c r="AI1844" s="251" t="str">
        <f t="shared" si="91"/>
        <v>2.</v>
      </c>
      <c r="AJ1844" s="251" t="str">
        <f t="shared" si="91"/>
        <v>2.</v>
      </c>
      <c r="AK1844" s="251" t="str">
        <f t="shared" si="91"/>
        <v>2.</v>
      </c>
      <c r="AL1844" s="251" t="str">
        <f t="shared" si="88"/>
        <v>2.</v>
      </c>
      <c r="AM1844" s="251" t="str">
        <f t="shared" si="90"/>
        <v>2.3.2.2.2.2.</v>
      </c>
    </row>
    <row r="1845" spans="1:39">
      <c r="A1845" s="251">
        <v>2022</v>
      </c>
      <c r="B1845" s="251" t="s">
        <v>533</v>
      </c>
      <c r="C1845" s="251" t="s">
        <v>534</v>
      </c>
      <c r="D1845" s="251" t="s">
        <v>535</v>
      </c>
      <c r="E1845" s="251" t="s">
        <v>536</v>
      </c>
      <c r="F1845" s="251" t="s">
        <v>492</v>
      </c>
      <c r="G1845" s="251" t="s">
        <v>797</v>
      </c>
      <c r="H1845" s="251" t="s">
        <v>538</v>
      </c>
      <c r="I1845" s="251" t="s">
        <v>798</v>
      </c>
      <c r="J1845" s="251" t="s">
        <v>540</v>
      </c>
      <c r="K1845" s="251" t="s">
        <v>824</v>
      </c>
      <c r="L1845" s="251" t="s">
        <v>542</v>
      </c>
      <c r="M1845" s="251" t="s">
        <v>808</v>
      </c>
      <c r="N1845" s="251" t="s">
        <v>825</v>
      </c>
      <c r="O1845" s="251" t="s">
        <v>686</v>
      </c>
      <c r="P1845" s="251" t="s">
        <v>838</v>
      </c>
      <c r="Q1845" s="251" t="s">
        <v>803</v>
      </c>
      <c r="R1845" s="251">
        <v>20</v>
      </c>
      <c r="S1845" s="251" t="s">
        <v>548</v>
      </c>
      <c r="T1845" s="251" t="s">
        <v>549</v>
      </c>
      <c r="U1845" s="251" t="s">
        <v>549</v>
      </c>
      <c r="V1845" s="251" t="s">
        <v>581</v>
      </c>
      <c r="W1845" s="251" t="s">
        <v>582</v>
      </c>
      <c r="X1845" s="251" t="s">
        <v>551</v>
      </c>
      <c r="Y1845" s="251" t="s">
        <v>552</v>
      </c>
      <c r="Z1845" s="251" t="s">
        <v>564</v>
      </c>
      <c r="AA1845" s="251" t="s">
        <v>565</v>
      </c>
      <c r="AB1845" s="251" t="s">
        <v>566</v>
      </c>
      <c r="AC1845" s="251" t="s">
        <v>567</v>
      </c>
      <c r="AD1845" s="251" t="s">
        <v>635</v>
      </c>
      <c r="AE1845" s="255">
        <v>11622836</v>
      </c>
      <c r="AF1845" s="251" t="str">
        <f t="shared" si="92"/>
        <v>5.</v>
      </c>
      <c r="AG1845" s="251" t="str">
        <f t="shared" si="92"/>
        <v>2.</v>
      </c>
      <c r="AH1845" s="251" t="str">
        <f t="shared" si="92"/>
        <v>3.</v>
      </c>
      <c r="AI1845" s="251" t="str">
        <f t="shared" si="91"/>
        <v>2.</v>
      </c>
      <c r="AJ1845" s="251" t="str">
        <f t="shared" si="91"/>
        <v>2.</v>
      </c>
      <c r="AK1845" s="251" t="str">
        <f t="shared" si="91"/>
        <v>3.</v>
      </c>
      <c r="AL1845" s="251" t="str">
        <f t="shared" si="91"/>
        <v>99</v>
      </c>
      <c r="AM1845" s="251" t="str">
        <f t="shared" si="90"/>
        <v>2.3.2.2.3.99</v>
      </c>
    </row>
    <row r="1846" spans="1:39">
      <c r="A1846" s="251">
        <v>2022</v>
      </c>
      <c r="B1846" s="251" t="s">
        <v>533</v>
      </c>
      <c r="C1846" s="251" t="s">
        <v>534</v>
      </c>
      <c r="D1846" s="251" t="s">
        <v>535</v>
      </c>
      <c r="E1846" s="251" t="s">
        <v>536</v>
      </c>
      <c r="F1846" s="251" t="s">
        <v>492</v>
      </c>
      <c r="G1846" s="251" t="s">
        <v>797</v>
      </c>
      <c r="H1846" s="251" t="s">
        <v>538</v>
      </c>
      <c r="I1846" s="251" t="s">
        <v>798</v>
      </c>
      <c r="J1846" s="251" t="s">
        <v>540</v>
      </c>
      <c r="K1846" s="251" t="s">
        <v>824</v>
      </c>
      <c r="L1846" s="251" t="s">
        <v>542</v>
      </c>
      <c r="M1846" s="251" t="s">
        <v>808</v>
      </c>
      <c r="N1846" s="251" t="s">
        <v>825</v>
      </c>
      <c r="O1846" s="251" t="s">
        <v>686</v>
      </c>
      <c r="P1846" s="251" t="s">
        <v>838</v>
      </c>
      <c r="Q1846" s="251" t="s">
        <v>803</v>
      </c>
      <c r="R1846" s="251">
        <v>20</v>
      </c>
      <c r="S1846" s="251" t="s">
        <v>548</v>
      </c>
      <c r="T1846" s="251" t="s">
        <v>549</v>
      </c>
      <c r="U1846" s="251" t="s">
        <v>549</v>
      </c>
      <c r="V1846" s="251" t="s">
        <v>581</v>
      </c>
      <c r="W1846" s="251" t="s">
        <v>582</v>
      </c>
      <c r="X1846" s="251" t="s">
        <v>551</v>
      </c>
      <c r="Y1846" s="251" t="s">
        <v>552</v>
      </c>
      <c r="Z1846" s="251" t="s">
        <v>564</v>
      </c>
      <c r="AA1846" s="251" t="s">
        <v>565</v>
      </c>
      <c r="AB1846" s="251" t="s">
        <v>569</v>
      </c>
      <c r="AC1846" s="251" t="s">
        <v>570</v>
      </c>
      <c r="AD1846" s="251" t="s">
        <v>603</v>
      </c>
      <c r="AE1846" s="255">
        <v>104213</v>
      </c>
      <c r="AF1846" s="251" t="str">
        <f t="shared" si="92"/>
        <v>5.</v>
      </c>
      <c r="AG1846" s="251" t="str">
        <f t="shared" si="92"/>
        <v>2.</v>
      </c>
      <c r="AH1846" s="251" t="str">
        <f t="shared" si="92"/>
        <v>3.</v>
      </c>
      <c r="AI1846" s="251" t="str">
        <f t="shared" si="91"/>
        <v>2.</v>
      </c>
      <c r="AJ1846" s="251" t="str">
        <f t="shared" si="91"/>
        <v>3.</v>
      </c>
      <c r="AK1846" s="251" t="str">
        <f t="shared" si="91"/>
        <v>1.</v>
      </c>
      <c r="AL1846" s="251" t="str">
        <f t="shared" si="91"/>
        <v>1.</v>
      </c>
      <c r="AM1846" s="251" t="str">
        <f t="shared" si="90"/>
        <v>2.3.2.3.1.1.</v>
      </c>
    </row>
    <row r="1847" spans="1:39">
      <c r="A1847" s="251">
        <v>2022</v>
      </c>
      <c r="B1847" s="251" t="s">
        <v>533</v>
      </c>
      <c r="C1847" s="251" t="s">
        <v>534</v>
      </c>
      <c r="D1847" s="251" t="s">
        <v>535</v>
      </c>
      <c r="E1847" s="251" t="s">
        <v>536</v>
      </c>
      <c r="F1847" s="251" t="s">
        <v>492</v>
      </c>
      <c r="G1847" s="251" t="s">
        <v>797</v>
      </c>
      <c r="H1847" s="251" t="s">
        <v>538</v>
      </c>
      <c r="I1847" s="251" t="s">
        <v>798</v>
      </c>
      <c r="J1847" s="251" t="s">
        <v>540</v>
      </c>
      <c r="K1847" s="251" t="s">
        <v>824</v>
      </c>
      <c r="L1847" s="251" t="s">
        <v>542</v>
      </c>
      <c r="M1847" s="251" t="s">
        <v>808</v>
      </c>
      <c r="N1847" s="251" t="s">
        <v>825</v>
      </c>
      <c r="O1847" s="251" t="s">
        <v>686</v>
      </c>
      <c r="P1847" s="251" t="s">
        <v>838</v>
      </c>
      <c r="Q1847" s="251" t="s">
        <v>803</v>
      </c>
      <c r="R1847" s="251">
        <v>20</v>
      </c>
      <c r="S1847" s="251" t="s">
        <v>548</v>
      </c>
      <c r="T1847" s="251" t="s">
        <v>549</v>
      </c>
      <c r="U1847" s="251" t="s">
        <v>549</v>
      </c>
      <c r="V1847" s="251" t="s">
        <v>581</v>
      </c>
      <c r="W1847" s="251" t="s">
        <v>582</v>
      </c>
      <c r="X1847" s="251" t="s">
        <v>551</v>
      </c>
      <c r="Y1847" s="251" t="s">
        <v>552</v>
      </c>
      <c r="Z1847" s="251" t="s">
        <v>564</v>
      </c>
      <c r="AA1847" s="251" t="s">
        <v>565</v>
      </c>
      <c r="AB1847" s="251" t="s">
        <v>569</v>
      </c>
      <c r="AC1847" s="251" t="s">
        <v>570</v>
      </c>
      <c r="AD1847" s="251" t="s">
        <v>571</v>
      </c>
      <c r="AE1847" s="255">
        <v>313597</v>
      </c>
      <c r="AF1847" s="251" t="str">
        <f t="shared" si="92"/>
        <v>5.</v>
      </c>
      <c r="AG1847" s="251" t="str">
        <f t="shared" si="92"/>
        <v>2.</v>
      </c>
      <c r="AH1847" s="251" t="str">
        <f t="shared" si="92"/>
        <v>3.</v>
      </c>
      <c r="AI1847" s="251" t="str">
        <f t="shared" si="91"/>
        <v>2.</v>
      </c>
      <c r="AJ1847" s="251" t="str">
        <f t="shared" si="91"/>
        <v>3.</v>
      </c>
      <c r="AK1847" s="251" t="str">
        <f t="shared" si="91"/>
        <v>1.</v>
      </c>
      <c r="AL1847" s="251" t="str">
        <f t="shared" si="91"/>
        <v>2.</v>
      </c>
      <c r="AM1847" s="251" t="str">
        <f t="shared" si="90"/>
        <v>2.3.2.3.1.2.</v>
      </c>
    </row>
    <row r="1848" spans="1:39">
      <c r="A1848" s="251">
        <v>2022</v>
      </c>
      <c r="B1848" s="251" t="s">
        <v>533</v>
      </c>
      <c r="C1848" s="251" t="s">
        <v>534</v>
      </c>
      <c r="D1848" s="251" t="s">
        <v>535</v>
      </c>
      <c r="E1848" s="251" t="s">
        <v>536</v>
      </c>
      <c r="F1848" s="251" t="s">
        <v>492</v>
      </c>
      <c r="G1848" s="251" t="s">
        <v>797</v>
      </c>
      <c r="H1848" s="251" t="s">
        <v>538</v>
      </c>
      <c r="I1848" s="251" t="s">
        <v>798</v>
      </c>
      <c r="J1848" s="251" t="s">
        <v>540</v>
      </c>
      <c r="K1848" s="251" t="s">
        <v>824</v>
      </c>
      <c r="L1848" s="251" t="s">
        <v>542</v>
      </c>
      <c r="M1848" s="251" t="s">
        <v>808</v>
      </c>
      <c r="N1848" s="251" t="s">
        <v>825</v>
      </c>
      <c r="O1848" s="251" t="s">
        <v>686</v>
      </c>
      <c r="P1848" s="251" t="s">
        <v>838</v>
      </c>
      <c r="Q1848" s="251" t="s">
        <v>803</v>
      </c>
      <c r="R1848" s="251">
        <v>20</v>
      </c>
      <c r="S1848" s="251" t="s">
        <v>548</v>
      </c>
      <c r="T1848" s="251" t="s">
        <v>549</v>
      </c>
      <c r="U1848" s="251" t="s">
        <v>549</v>
      </c>
      <c r="V1848" s="251" t="s">
        <v>581</v>
      </c>
      <c r="W1848" s="251" t="s">
        <v>582</v>
      </c>
      <c r="X1848" s="251" t="s">
        <v>551</v>
      </c>
      <c r="Y1848" s="251" t="s">
        <v>552</v>
      </c>
      <c r="Z1848" s="251" t="s">
        <v>564</v>
      </c>
      <c r="AA1848" s="251" t="s">
        <v>565</v>
      </c>
      <c r="AB1848" s="251" t="s">
        <v>604</v>
      </c>
      <c r="AC1848" s="251" t="s">
        <v>607</v>
      </c>
      <c r="AD1848" s="251" t="s">
        <v>608</v>
      </c>
      <c r="AE1848" s="255">
        <v>2699907</v>
      </c>
      <c r="AF1848" s="251" t="str">
        <f t="shared" si="92"/>
        <v>5.</v>
      </c>
      <c r="AG1848" s="251" t="str">
        <f t="shared" si="92"/>
        <v>2.</v>
      </c>
      <c r="AH1848" s="251" t="str">
        <f t="shared" si="92"/>
        <v>3.</v>
      </c>
      <c r="AI1848" s="251" t="str">
        <f t="shared" si="91"/>
        <v>2.</v>
      </c>
      <c r="AJ1848" s="251" t="str">
        <f t="shared" si="91"/>
        <v>4.</v>
      </c>
      <c r="AK1848" s="251" t="str">
        <f t="shared" si="91"/>
        <v>7.</v>
      </c>
      <c r="AL1848" s="251" t="str">
        <f t="shared" si="91"/>
        <v>1.</v>
      </c>
      <c r="AM1848" s="251" t="str">
        <f t="shared" si="90"/>
        <v>2.3.2.4.7.1.</v>
      </c>
    </row>
    <row r="1849" spans="1:39">
      <c r="A1849" s="251">
        <v>2022</v>
      </c>
      <c r="B1849" s="251" t="s">
        <v>533</v>
      </c>
      <c r="C1849" s="251" t="s">
        <v>534</v>
      </c>
      <c r="D1849" s="251" t="s">
        <v>535</v>
      </c>
      <c r="E1849" s="251" t="s">
        <v>536</v>
      </c>
      <c r="F1849" s="251" t="s">
        <v>492</v>
      </c>
      <c r="G1849" s="251" t="s">
        <v>797</v>
      </c>
      <c r="H1849" s="251" t="s">
        <v>538</v>
      </c>
      <c r="I1849" s="251" t="s">
        <v>798</v>
      </c>
      <c r="J1849" s="251" t="s">
        <v>540</v>
      </c>
      <c r="K1849" s="251" t="s">
        <v>824</v>
      </c>
      <c r="L1849" s="251" t="s">
        <v>542</v>
      </c>
      <c r="M1849" s="251" t="s">
        <v>808</v>
      </c>
      <c r="N1849" s="251" t="s">
        <v>825</v>
      </c>
      <c r="O1849" s="251" t="s">
        <v>686</v>
      </c>
      <c r="P1849" s="251" t="s">
        <v>838</v>
      </c>
      <c r="Q1849" s="251" t="s">
        <v>803</v>
      </c>
      <c r="R1849" s="251">
        <v>20</v>
      </c>
      <c r="S1849" s="251" t="s">
        <v>548</v>
      </c>
      <c r="T1849" s="251" t="s">
        <v>549</v>
      </c>
      <c r="U1849" s="251" t="s">
        <v>549</v>
      </c>
      <c r="V1849" s="251" t="s">
        <v>581</v>
      </c>
      <c r="W1849" s="251" t="s">
        <v>582</v>
      </c>
      <c r="X1849" s="251" t="s">
        <v>551</v>
      </c>
      <c r="Y1849" s="251" t="s">
        <v>552</v>
      </c>
      <c r="Z1849" s="251" t="s">
        <v>564</v>
      </c>
      <c r="AA1849" s="251" t="s">
        <v>565</v>
      </c>
      <c r="AB1849" s="251" t="s">
        <v>572</v>
      </c>
      <c r="AC1849" s="251" t="s">
        <v>573</v>
      </c>
      <c r="AD1849" s="251" t="s">
        <v>574</v>
      </c>
      <c r="AE1849" s="255">
        <v>340757</v>
      </c>
      <c r="AF1849" s="251" t="str">
        <f t="shared" si="92"/>
        <v>5.</v>
      </c>
      <c r="AG1849" s="251" t="str">
        <f t="shared" si="92"/>
        <v>2.</v>
      </c>
      <c r="AH1849" s="251" t="str">
        <f t="shared" si="92"/>
        <v>3.</v>
      </c>
      <c r="AI1849" s="251" t="str">
        <f t="shared" si="91"/>
        <v>2.</v>
      </c>
      <c r="AJ1849" s="251" t="str">
        <f t="shared" si="91"/>
        <v>5.</v>
      </c>
      <c r="AK1849" s="251" t="str">
        <f t="shared" si="91"/>
        <v>1.</v>
      </c>
      <c r="AL1849" s="251" t="str">
        <f t="shared" si="91"/>
        <v>1.</v>
      </c>
      <c r="AM1849" s="251" t="str">
        <f t="shared" si="90"/>
        <v>2.3.2.5.1.1.</v>
      </c>
    </row>
    <row r="1850" spans="1:39">
      <c r="A1850" s="251">
        <v>2022</v>
      </c>
      <c r="B1850" s="251" t="s">
        <v>533</v>
      </c>
      <c r="C1850" s="251" t="s">
        <v>534</v>
      </c>
      <c r="D1850" s="251" t="s">
        <v>535</v>
      </c>
      <c r="E1850" s="251" t="s">
        <v>536</v>
      </c>
      <c r="F1850" s="251" t="s">
        <v>492</v>
      </c>
      <c r="G1850" s="251" t="s">
        <v>797</v>
      </c>
      <c r="H1850" s="251" t="s">
        <v>538</v>
      </c>
      <c r="I1850" s="251" t="s">
        <v>798</v>
      </c>
      <c r="J1850" s="251" t="s">
        <v>540</v>
      </c>
      <c r="K1850" s="251" t="s">
        <v>824</v>
      </c>
      <c r="L1850" s="251" t="s">
        <v>542</v>
      </c>
      <c r="M1850" s="251" t="s">
        <v>808</v>
      </c>
      <c r="N1850" s="251" t="s">
        <v>825</v>
      </c>
      <c r="O1850" s="251" t="s">
        <v>686</v>
      </c>
      <c r="P1850" s="251" t="s">
        <v>838</v>
      </c>
      <c r="Q1850" s="251" t="s">
        <v>803</v>
      </c>
      <c r="R1850" s="251">
        <v>20</v>
      </c>
      <c r="S1850" s="251" t="s">
        <v>548</v>
      </c>
      <c r="T1850" s="251" t="s">
        <v>549</v>
      </c>
      <c r="U1850" s="251" t="s">
        <v>549</v>
      </c>
      <c r="V1850" s="251" t="s">
        <v>581</v>
      </c>
      <c r="W1850" s="251" t="s">
        <v>582</v>
      </c>
      <c r="X1850" s="251" t="s">
        <v>551</v>
      </c>
      <c r="Y1850" s="251" t="s">
        <v>552</v>
      </c>
      <c r="Z1850" s="251" t="s">
        <v>564</v>
      </c>
      <c r="AA1850" s="251" t="s">
        <v>565</v>
      </c>
      <c r="AB1850" s="251" t="s">
        <v>572</v>
      </c>
      <c r="AC1850" s="251" t="s">
        <v>573</v>
      </c>
      <c r="AD1850" s="251" t="s">
        <v>725</v>
      </c>
      <c r="AE1850" s="255">
        <v>1151500</v>
      </c>
      <c r="AF1850" s="251" t="str">
        <f t="shared" si="92"/>
        <v>5.</v>
      </c>
      <c r="AG1850" s="251" t="str">
        <f t="shared" si="92"/>
        <v>2.</v>
      </c>
      <c r="AH1850" s="251" t="str">
        <f t="shared" si="92"/>
        <v>3.</v>
      </c>
      <c r="AI1850" s="251" t="str">
        <f t="shared" si="91"/>
        <v>2.</v>
      </c>
      <c r="AJ1850" s="251" t="str">
        <f t="shared" si="91"/>
        <v>5.</v>
      </c>
      <c r="AK1850" s="251" t="str">
        <f t="shared" si="91"/>
        <v>1.</v>
      </c>
      <c r="AL1850" s="251" t="str">
        <f t="shared" si="91"/>
        <v>4.</v>
      </c>
      <c r="AM1850" s="251" t="str">
        <f t="shared" si="90"/>
        <v>2.3.2.5.1.4.</v>
      </c>
    </row>
    <row r="1851" spans="1:39">
      <c r="A1851" s="251">
        <v>2022</v>
      </c>
      <c r="B1851" s="251" t="s">
        <v>533</v>
      </c>
      <c r="C1851" s="251" t="s">
        <v>534</v>
      </c>
      <c r="D1851" s="251" t="s">
        <v>535</v>
      </c>
      <c r="E1851" s="251" t="s">
        <v>536</v>
      </c>
      <c r="F1851" s="251" t="s">
        <v>492</v>
      </c>
      <c r="G1851" s="251" t="s">
        <v>797</v>
      </c>
      <c r="H1851" s="251" t="s">
        <v>538</v>
      </c>
      <c r="I1851" s="251" t="s">
        <v>798</v>
      </c>
      <c r="J1851" s="251" t="s">
        <v>540</v>
      </c>
      <c r="K1851" s="251" t="s">
        <v>824</v>
      </c>
      <c r="L1851" s="251" t="s">
        <v>542</v>
      </c>
      <c r="M1851" s="251" t="s">
        <v>808</v>
      </c>
      <c r="N1851" s="251" t="s">
        <v>825</v>
      </c>
      <c r="O1851" s="251" t="s">
        <v>686</v>
      </c>
      <c r="P1851" s="251" t="s">
        <v>838</v>
      </c>
      <c r="Q1851" s="251" t="s">
        <v>803</v>
      </c>
      <c r="R1851" s="251">
        <v>20</v>
      </c>
      <c r="S1851" s="251" t="s">
        <v>548</v>
      </c>
      <c r="T1851" s="251" t="s">
        <v>549</v>
      </c>
      <c r="U1851" s="251" t="s">
        <v>549</v>
      </c>
      <c r="V1851" s="251" t="s">
        <v>581</v>
      </c>
      <c r="W1851" s="251" t="s">
        <v>582</v>
      </c>
      <c r="X1851" s="251" t="s">
        <v>551</v>
      </c>
      <c r="Y1851" s="251" t="s">
        <v>552</v>
      </c>
      <c r="Z1851" s="251" t="s">
        <v>564</v>
      </c>
      <c r="AA1851" s="251" t="s">
        <v>565</v>
      </c>
      <c r="AB1851" s="251" t="s">
        <v>572</v>
      </c>
      <c r="AC1851" s="251" t="s">
        <v>573</v>
      </c>
      <c r="AD1851" s="251" t="s">
        <v>840</v>
      </c>
      <c r="AE1851" s="255">
        <v>2762707</v>
      </c>
      <c r="AF1851" s="251" t="str">
        <f t="shared" si="92"/>
        <v>5.</v>
      </c>
      <c r="AG1851" s="251" t="str">
        <f t="shared" si="92"/>
        <v>2.</v>
      </c>
      <c r="AH1851" s="251" t="str">
        <f t="shared" si="92"/>
        <v>3.</v>
      </c>
      <c r="AI1851" s="251" t="str">
        <f t="shared" si="91"/>
        <v>2.</v>
      </c>
      <c r="AJ1851" s="251" t="str">
        <f t="shared" si="91"/>
        <v>5.</v>
      </c>
      <c r="AK1851" s="251" t="str">
        <f t="shared" si="91"/>
        <v>1.</v>
      </c>
      <c r="AL1851" s="251" t="str">
        <f t="shared" si="91"/>
        <v>99</v>
      </c>
      <c r="AM1851" s="251" t="str">
        <f t="shared" si="90"/>
        <v>2.3.2.5.1.99</v>
      </c>
    </row>
    <row r="1852" spans="1:39">
      <c r="A1852" s="251">
        <v>2022</v>
      </c>
      <c r="B1852" s="251" t="s">
        <v>533</v>
      </c>
      <c r="C1852" s="251" t="s">
        <v>534</v>
      </c>
      <c r="D1852" s="251" t="s">
        <v>535</v>
      </c>
      <c r="E1852" s="251" t="s">
        <v>536</v>
      </c>
      <c r="F1852" s="251" t="s">
        <v>492</v>
      </c>
      <c r="G1852" s="251" t="s">
        <v>797</v>
      </c>
      <c r="H1852" s="251" t="s">
        <v>538</v>
      </c>
      <c r="I1852" s="251" t="s">
        <v>798</v>
      </c>
      <c r="J1852" s="251" t="s">
        <v>540</v>
      </c>
      <c r="K1852" s="251" t="s">
        <v>824</v>
      </c>
      <c r="L1852" s="251" t="s">
        <v>542</v>
      </c>
      <c r="M1852" s="251" t="s">
        <v>808</v>
      </c>
      <c r="N1852" s="251" t="s">
        <v>825</v>
      </c>
      <c r="O1852" s="251" t="s">
        <v>686</v>
      </c>
      <c r="P1852" s="251" t="s">
        <v>838</v>
      </c>
      <c r="Q1852" s="251" t="s">
        <v>803</v>
      </c>
      <c r="R1852" s="251">
        <v>20</v>
      </c>
      <c r="S1852" s="251" t="s">
        <v>548</v>
      </c>
      <c r="T1852" s="251" t="s">
        <v>549</v>
      </c>
      <c r="U1852" s="251" t="s">
        <v>549</v>
      </c>
      <c r="V1852" s="251" t="s">
        <v>581</v>
      </c>
      <c r="W1852" s="251" t="s">
        <v>582</v>
      </c>
      <c r="X1852" s="251" t="s">
        <v>551</v>
      </c>
      <c r="Y1852" s="251" t="s">
        <v>552</v>
      </c>
      <c r="Z1852" s="251" t="s">
        <v>564</v>
      </c>
      <c r="AA1852" s="251" t="s">
        <v>565</v>
      </c>
      <c r="AB1852" s="251" t="s">
        <v>575</v>
      </c>
      <c r="AC1852" s="251" t="s">
        <v>576</v>
      </c>
      <c r="AD1852" s="251" t="s">
        <v>577</v>
      </c>
      <c r="AE1852" s="255">
        <v>294210</v>
      </c>
      <c r="AF1852" s="251" t="str">
        <f t="shared" si="92"/>
        <v>5.</v>
      </c>
      <c r="AG1852" s="251" t="str">
        <f t="shared" si="92"/>
        <v>2.</v>
      </c>
      <c r="AH1852" s="251" t="str">
        <f t="shared" si="92"/>
        <v>3.</v>
      </c>
      <c r="AI1852" s="251" t="str">
        <f t="shared" si="91"/>
        <v>2.</v>
      </c>
      <c r="AJ1852" s="251" t="str">
        <f t="shared" si="91"/>
        <v>6.</v>
      </c>
      <c r="AK1852" s="251" t="str">
        <f t="shared" si="91"/>
        <v>3.</v>
      </c>
      <c r="AL1852" s="251" t="str">
        <f t="shared" si="91"/>
        <v>4.</v>
      </c>
      <c r="AM1852" s="251" t="str">
        <f t="shared" si="90"/>
        <v>2.3.2.6.3.4.</v>
      </c>
    </row>
    <row r="1853" spans="1:39">
      <c r="A1853" s="251">
        <v>2022</v>
      </c>
      <c r="B1853" s="251" t="s">
        <v>533</v>
      </c>
      <c r="C1853" s="251" t="s">
        <v>534</v>
      </c>
      <c r="D1853" s="251" t="s">
        <v>535</v>
      </c>
      <c r="E1853" s="251" t="s">
        <v>536</v>
      </c>
      <c r="F1853" s="251" t="s">
        <v>492</v>
      </c>
      <c r="G1853" s="251" t="s">
        <v>797</v>
      </c>
      <c r="H1853" s="251" t="s">
        <v>538</v>
      </c>
      <c r="I1853" s="251" t="s">
        <v>798</v>
      </c>
      <c r="J1853" s="251" t="s">
        <v>540</v>
      </c>
      <c r="K1853" s="251" t="s">
        <v>824</v>
      </c>
      <c r="L1853" s="251" t="s">
        <v>542</v>
      </c>
      <c r="M1853" s="251" t="s">
        <v>808</v>
      </c>
      <c r="N1853" s="251" t="s">
        <v>825</v>
      </c>
      <c r="O1853" s="251" t="s">
        <v>686</v>
      </c>
      <c r="P1853" s="251" t="s">
        <v>838</v>
      </c>
      <c r="Q1853" s="251" t="s">
        <v>803</v>
      </c>
      <c r="R1853" s="251">
        <v>20</v>
      </c>
      <c r="S1853" s="251" t="s">
        <v>548</v>
      </c>
      <c r="T1853" s="251" t="s">
        <v>549</v>
      </c>
      <c r="U1853" s="251" t="s">
        <v>549</v>
      </c>
      <c r="V1853" s="251" t="s">
        <v>581</v>
      </c>
      <c r="W1853" s="251" t="s">
        <v>582</v>
      </c>
      <c r="X1853" s="251" t="s">
        <v>551</v>
      </c>
      <c r="Y1853" s="251" t="s">
        <v>552</v>
      </c>
      <c r="Z1853" s="251" t="s">
        <v>564</v>
      </c>
      <c r="AA1853" s="251" t="s">
        <v>565</v>
      </c>
      <c r="AB1853" s="251" t="s">
        <v>575</v>
      </c>
      <c r="AC1853" s="251" t="s">
        <v>576</v>
      </c>
      <c r="AD1853" s="251" t="s">
        <v>612</v>
      </c>
      <c r="AE1853" s="255">
        <v>8600</v>
      </c>
      <c r="AF1853" s="251" t="str">
        <f t="shared" si="92"/>
        <v>5.</v>
      </c>
      <c r="AG1853" s="251" t="str">
        <f t="shared" si="92"/>
        <v>2.</v>
      </c>
      <c r="AH1853" s="251" t="str">
        <f t="shared" si="92"/>
        <v>3.</v>
      </c>
      <c r="AI1853" s="251" t="str">
        <f t="shared" si="91"/>
        <v>2.</v>
      </c>
      <c r="AJ1853" s="251" t="str">
        <f t="shared" si="91"/>
        <v>6.</v>
      </c>
      <c r="AK1853" s="251" t="str">
        <f t="shared" si="91"/>
        <v>3.</v>
      </c>
      <c r="AL1853" s="251" t="str">
        <f t="shared" si="91"/>
        <v>99</v>
      </c>
      <c r="AM1853" s="251" t="str">
        <f t="shared" si="90"/>
        <v>2.3.2.6.3.99</v>
      </c>
    </row>
    <row r="1854" spans="1:39">
      <c r="A1854" s="251">
        <v>2022</v>
      </c>
      <c r="B1854" s="251" t="s">
        <v>533</v>
      </c>
      <c r="C1854" s="251" t="s">
        <v>534</v>
      </c>
      <c r="D1854" s="251" t="s">
        <v>535</v>
      </c>
      <c r="E1854" s="251" t="s">
        <v>536</v>
      </c>
      <c r="F1854" s="251" t="s">
        <v>492</v>
      </c>
      <c r="G1854" s="251" t="s">
        <v>797</v>
      </c>
      <c r="H1854" s="251" t="s">
        <v>538</v>
      </c>
      <c r="I1854" s="251" t="s">
        <v>798</v>
      </c>
      <c r="J1854" s="251" t="s">
        <v>540</v>
      </c>
      <c r="K1854" s="251" t="s">
        <v>824</v>
      </c>
      <c r="L1854" s="251" t="s">
        <v>542</v>
      </c>
      <c r="M1854" s="251" t="s">
        <v>808</v>
      </c>
      <c r="N1854" s="251" t="s">
        <v>825</v>
      </c>
      <c r="O1854" s="251" t="s">
        <v>686</v>
      </c>
      <c r="P1854" s="251" t="s">
        <v>838</v>
      </c>
      <c r="Q1854" s="251" t="s">
        <v>803</v>
      </c>
      <c r="R1854" s="251">
        <v>20</v>
      </c>
      <c r="S1854" s="251" t="s">
        <v>548</v>
      </c>
      <c r="T1854" s="251" t="s">
        <v>549</v>
      </c>
      <c r="U1854" s="251" t="s">
        <v>549</v>
      </c>
      <c r="V1854" s="251" t="s">
        <v>581</v>
      </c>
      <c r="W1854" s="251" t="s">
        <v>582</v>
      </c>
      <c r="X1854" s="251" t="s">
        <v>551</v>
      </c>
      <c r="Y1854" s="251" t="s">
        <v>552</v>
      </c>
      <c r="Z1854" s="251" t="s">
        <v>564</v>
      </c>
      <c r="AA1854" s="251" t="s">
        <v>565</v>
      </c>
      <c r="AB1854" s="251" t="s">
        <v>578</v>
      </c>
      <c r="AC1854" s="251" t="s">
        <v>579</v>
      </c>
      <c r="AD1854" s="251" t="s">
        <v>580</v>
      </c>
      <c r="AE1854" s="255">
        <v>229423</v>
      </c>
      <c r="AF1854" s="251" t="str">
        <f t="shared" si="92"/>
        <v>5.</v>
      </c>
      <c r="AG1854" s="251" t="str">
        <f t="shared" si="92"/>
        <v>2.</v>
      </c>
      <c r="AH1854" s="251" t="str">
        <f t="shared" si="92"/>
        <v>3.</v>
      </c>
      <c r="AI1854" s="251" t="str">
        <f t="shared" si="91"/>
        <v>2.</v>
      </c>
      <c r="AJ1854" s="251" t="str">
        <f t="shared" si="91"/>
        <v>7.</v>
      </c>
      <c r="AK1854" s="251" t="str">
        <f t="shared" si="91"/>
        <v>11</v>
      </c>
      <c r="AL1854" s="251" t="str">
        <f t="shared" si="91"/>
        <v>99</v>
      </c>
      <c r="AM1854" s="251" t="str">
        <f t="shared" si="90"/>
        <v>2.3.2.7.1199</v>
      </c>
    </row>
    <row r="1855" spans="1:39">
      <c r="A1855" s="251">
        <v>2022</v>
      </c>
      <c r="B1855" s="251" t="s">
        <v>533</v>
      </c>
      <c r="C1855" s="251" t="s">
        <v>534</v>
      </c>
      <c r="D1855" s="251" t="s">
        <v>535</v>
      </c>
      <c r="E1855" s="251" t="s">
        <v>536</v>
      </c>
      <c r="F1855" s="251" t="s">
        <v>492</v>
      </c>
      <c r="G1855" s="251" t="s">
        <v>797</v>
      </c>
      <c r="H1855" s="251" t="s">
        <v>538</v>
      </c>
      <c r="I1855" s="251" t="s">
        <v>798</v>
      </c>
      <c r="J1855" s="251" t="s">
        <v>540</v>
      </c>
      <c r="K1855" s="251" t="s">
        <v>824</v>
      </c>
      <c r="L1855" s="251" t="s">
        <v>542</v>
      </c>
      <c r="M1855" s="251" t="s">
        <v>808</v>
      </c>
      <c r="N1855" s="251" t="s">
        <v>825</v>
      </c>
      <c r="O1855" s="251" t="s">
        <v>686</v>
      </c>
      <c r="P1855" s="251" t="s">
        <v>838</v>
      </c>
      <c r="Q1855" s="251" t="s">
        <v>803</v>
      </c>
      <c r="R1855" s="251">
        <v>20</v>
      </c>
      <c r="S1855" s="251" t="s">
        <v>548</v>
      </c>
      <c r="T1855" s="251" t="s">
        <v>549</v>
      </c>
      <c r="U1855" s="251" t="s">
        <v>549</v>
      </c>
      <c r="V1855" s="251" t="s">
        <v>581</v>
      </c>
      <c r="W1855" s="251" t="s">
        <v>582</v>
      </c>
      <c r="X1855" s="251" t="s">
        <v>551</v>
      </c>
      <c r="Y1855" s="251" t="s">
        <v>552</v>
      </c>
      <c r="Z1855" s="251" t="s">
        <v>564</v>
      </c>
      <c r="AA1855" s="251" t="s">
        <v>565</v>
      </c>
      <c r="AB1855" s="251" t="s">
        <v>578</v>
      </c>
      <c r="AC1855" s="251" t="s">
        <v>654</v>
      </c>
      <c r="AD1855" s="251" t="s">
        <v>655</v>
      </c>
      <c r="AE1855" s="255">
        <v>12664454</v>
      </c>
      <c r="AF1855" s="251" t="str">
        <f t="shared" si="92"/>
        <v>5.</v>
      </c>
      <c r="AG1855" s="251" t="str">
        <f t="shared" si="92"/>
        <v>2.</v>
      </c>
      <c r="AH1855" s="251" t="str">
        <f t="shared" si="92"/>
        <v>3.</v>
      </c>
      <c r="AI1855" s="251" t="str">
        <f t="shared" si="91"/>
        <v>2.</v>
      </c>
      <c r="AJ1855" s="251" t="str">
        <f t="shared" si="91"/>
        <v>7.</v>
      </c>
      <c r="AK1855" s="251" t="str">
        <f t="shared" si="91"/>
        <v>4.</v>
      </c>
      <c r="AL1855" s="251" t="str">
        <f t="shared" si="91"/>
        <v>3.</v>
      </c>
      <c r="AM1855" s="251" t="str">
        <f t="shared" si="90"/>
        <v>2.3.2.7.4.3.</v>
      </c>
    </row>
    <row r="1856" spans="1:39">
      <c r="A1856" s="251">
        <v>2022</v>
      </c>
      <c r="B1856" s="251" t="s">
        <v>533</v>
      </c>
      <c r="C1856" s="251" t="s">
        <v>534</v>
      </c>
      <c r="D1856" s="251" t="s">
        <v>535</v>
      </c>
      <c r="E1856" s="251" t="s">
        <v>536</v>
      </c>
      <c r="F1856" s="251" t="s">
        <v>492</v>
      </c>
      <c r="G1856" s="251" t="s">
        <v>797</v>
      </c>
      <c r="H1856" s="251" t="s">
        <v>538</v>
      </c>
      <c r="I1856" s="251" t="s">
        <v>798</v>
      </c>
      <c r="J1856" s="251" t="s">
        <v>540</v>
      </c>
      <c r="K1856" s="251" t="s">
        <v>824</v>
      </c>
      <c r="L1856" s="251" t="s">
        <v>542</v>
      </c>
      <c r="M1856" s="251" t="s">
        <v>808</v>
      </c>
      <c r="N1856" s="251" t="s">
        <v>825</v>
      </c>
      <c r="O1856" s="251" t="s">
        <v>686</v>
      </c>
      <c r="P1856" s="251" t="s">
        <v>838</v>
      </c>
      <c r="Q1856" s="251" t="s">
        <v>803</v>
      </c>
      <c r="R1856" s="251">
        <v>20</v>
      </c>
      <c r="S1856" s="251" t="s">
        <v>548</v>
      </c>
      <c r="T1856" s="251" t="s">
        <v>549</v>
      </c>
      <c r="U1856" s="251" t="s">
        <v>549</v>
      </c>
      <c r="V1856" s="251" t="s">
        <v>581</v>
      </c>
      <c r="W1856" s="251" t="s">
        <v>582</v>
      </c>
      <c r="X1856" s="251" t="s">
        <v>551</v>
      </c>
      <c r="Y1856" s="251" t="s">
        <v>552</v>
      </c>
      <c r="Z1856" s="251" t="s">
        <v>564</v>
      </c>
      <c r="AA1856" s="251" t="s">
        <v>565</v>
      </c>
      <c r="AB1856" s="251" t="s">
        <v>578</v>
      </c>
      <c r="AC1856" s="251" t="s">
        <v>654</v>
      </c>
      <c r="AD1856" s="251" t="s">
        <v>839</v>
      </c>
      <c r="AE1856" s="255">
        <v>2200000</v>
      </c>
      <c r="AF1856" s="251" t="str">
        <f t="shared" si="92"/>
        <v>5.</v>
      </c>
      <c r="AG1856" s="251" t="str">
        <f t="shared" si="92"/>
        <v>2.</v>
      </c>
      <c r="AH1856" s="251" t="str">
        <f t="shared" si="92"/>
        <v>3.</v>
      </c>
      <c r="AI1856" s="251" t="str">
        <f t="shared" si="91"/>
        <v>2.</v>
      </c>
      <c r="AJ1856" s="251" t="str">
        <f t="shared" si="91"/>
        <v>7.</v>
      </c>
      <c r="AK1856" s="251" t="str">
        <f t="shared" si="91"/>
        <v>4.</v>
      </c>
      <c r="AL1856" s="251" t="str">
        <f t="shared" si="91"/>
        <v>99</v>
      </c>
      <c r="AM1856" s="251" t="str">
        <f t="shared" si="90"/>
        <v>2.3.2.7.4.99</v>
      </c>
    </row>
    <row r="1857" spans="1:39">
      <c r="A1857" s="251">
        <v>2022</v>
      </c>
      <c r="B1857" s="251" t="s">
        <v>533</v>
      </c>
      <c r="C1857" s="251" t="s">
        <v>534</v>
      </c>
      <c r="D1857" s="251" t="s">
        <v>535</v>
      </c>
      <c r="E1857" s="251" t="s">
        <v>536</v>
      </c>
      <c r="F1857" s="251" t="s">
        <v>492</v>
      </c>
      <c r="G1857" s="251" t="s">
        <v>797</v>
      </c>
      <c r="H1857" s="251" t="s">
        <v>538</v>
      </c>
      <c r="I1857" s="251" t="s">
        <v>798</v>
      </c>
      <c r="J1857" s="251" t="s">
        <v>540</v>
      </c>
      <c r="K1857" s="251" t="s">
        <v>824</v>
      </c>
      <c r="L1857" s="251" t="s">
        <v>542</v>
      </c>
      <c r="M1857" s="251" t="s">
        <v>808</v>
      </c>
      <c r="N1857" s="251" t="s">
        <v>825</v>
      </c>
      <c r="O1857" s="251" t="s">
        <v>686</v>
      </c>
      <c r="P1857" s="251" t="s">
        <v>838</v>
      </c>
      <c r="Q1857" s="251" t="s">
        <v>803</v>
      </c>
      <c r="R1857" s="251">
        <v>20</v>
      </c>
      <c r="S1857" s="251" t="s">
        <v>548</v>
      </c>
      <c r="T1857" s="251" t="s">
        <v>549</v>
      </c>
      <c r="U1857" s="251" t="s">
        <v>549</v>
      </c>
      <c r="V1857" s="251" t="s">
        <v>581</v>
      </c>
      <c r="W1857" s="251" t="s">
        <v>582</v>
      </c>
      <c r="X1857" s="251" t="s">
        <v>551</v>
      </c>
      <c r="Y1857" s="251" t="s">
        <v>552</v>
      </c>
      <c r="Z1857" s="251" t="s">
        <v>564</v>
      </c>
      <c r="AA1857" s="251" t="s">
        <v>565</v>
      </c>
      <c r="AB1857" s="251" t="s">
        <v>613</v>
      </c>
      <c r="AC1857" s="251" t="s">
        <v>614</v>
      </c>
      <c r="AD1857" s="251" t="s">
        <v>614</v>
      </c>
      <c r="AE1857" s="255">
        <v>2455900</v>
      </c>
      <c r="AF1857" s="251" t="str">
        <f t="shared" si="92"/>
        <v>5.</v>
      </c>
      <c r="AG1857" s="251" t="str">
        <f t="shared" si="92"/>
        <v>2.</v>
      </c>
      <c r="AH1857" s="251" t="str">
        <f t="shared" si="92"/>
        <v>3.</v>
      </c>
      <c r="AI1857" s="251" t="str">
        <f t="shared" si="91"/>
        <v>2.</v>
      </c>
      <c r="AJ1857" s="251" t="str">
        <f t="shared" si="91"/>
        <v>8.</v>
      </c>
      <c r="AK1857" s="251" t="str">
        <f t="shared" si="91"/>
        <v>1.</v>
      </c>
      <c r="AL1857" s="251" t="str">
        <f t="shared" si="91"/>
        <v>1.</v>
      </c>
      <c r="AM1857" s="251" t="str">
        <f t="shared" si="90"/>
        <v>2.3.2.8.1.1.</v>
      </c>
    </row>
    <row r="1858" spans="1:39">
      <c r="A1858" s="251">
        <v>2022</v>
      </c>
      <c r="B1858" s="251" t="s">
        <v>533</v>
      </c>
      <c r="C1858" s="251" t="s">
        <v>534</v>
      </c>
      <c r="D1858" s="251" t="s">
        <v>535</v>
      </c>
      <c r="E1858" s="251" t="s">
        <v>536</v>
      </c>
      <c r="F1858" s="251" t="s">
        <v>492</v>
      </c>
      <c r="G1858" s="251" t="s">
        <v>797</v>
      </c>
      <c r="H1858" s="251" t="s">
        <v>538</v>
      </c>
      <c r="I1858" s="251" t="s">
        <v>798</v>
      </c>
      <c r="J1858" s="251" t="s">
        <v>540</v>
      </c>
      <c r="K1858" s="251" t="s">
        <v>824</v>
      </c>
      <c r="L1858" s="251" t="s">
        <v>542</v>
      </c>
      <c r="M1858" s="251" t="s">
        <v>808</v>
      </c>
      <c r="N1858" s="251" t="s">
        <v>825</v>
      </c>
      <c r="O1858" s="251" t="s">
        <v>686</v>
      </c>
      <c r="P1858" s="251" t="s">
        <v>838</v>
      </c>
      <c r="Q1858" s="251" t="s">
        <v>803</v>
      </c>
      <c r="R1858" s="251">
        <v>20</v>
      </c>
      <c r="S1858" s="251" t="s">
        <v>548</v>
      </c>
      <c r="T1858" s="251" t="s">
        <v>549</v>
      </c>
      <c r="U1858" s="251" t="s">
        <v>549</v>
      </c>
      <c r="V1858" s="251" t="s">
        <v>581</v>
      </c>
      <c r="W1858" s="251" t="s">
        <v>582</v>
      </c>
      <c r="X1858" s="251" t="s">
        <v>551</v>
      </c>
      <c r="Y1858" s="251" t="s">
        <v>552</v>
      </c>
      <c r="Z1858" s="251" t="s">
        <v>564</v>
      </c>
      <c r="AA1858" s="251" t="s">
        <v>565</v>
      </c>
      <c r="AB1858" s="251" t="s">
        <v>613</v>
      </c>
      <c r="AC1858" s="251" t="s">
        <v>614</v>
      </c>
      <c r="AD1858" s="251" t="s">
        <v>615</v>
      </c>
      <c r="AE1858" s="255">
        <v>154050</v>
      </c>
      <c r="AF1858" s="251" t="str">
        <f t="shared" si="92"/>
        <v>5.</v>
      </c>
      <c r="AG1858" s="251" t="str">
        <f t="shared" si="92"/>
        <v>2.</v>
      </c>
      <c r="AH1858" s="251" t="str">
        <f t="shared" si="92"/>
        <v>3.</v>
      </c>
      <c r="AI1858" s="251" t="str">
        <f t="shared" si="91"/>
        <v>2.</v>
      </c>
      <c r="AJ1858" s="251" t="str">
        <f t="shared" si="91"/>
        <v>8.</v>
      </c>
      <c r="AK1858" s="251" t="str">
        <f t="shared" si="91"/>
        <v>1.</v>
      </c>
      <c r="AL1858" s="251" t="str">
        <f t="shared" si="91"/>
        <v>2.</v>
      </c>
      <c r="AM1858" s="251" t="str">
        <f t="shared" si="90"/>
        <v>2.3.2.8.1.2.</v>
      </c>
    </row>
    <row r="1859" spans="1:39">
      <c r="A1859" s="251">
        <v>2022</v>
      </c>
      <c r="B1859" s="251" t="s">
        <v>533</v>
      </c>
      <c r="C1859" s="251" t="s">
        <v>534</v>
      </c>
      <c r="D1859" s="251" t="s">
        <v>535</v>
      </c>
      <c r="E1859" s="251" t="s">
        <v>536</v>
      </c>
      <c r="F1859" s="251" t="s">
        <v>492</v>
      </c>
      <c r="G1859" s="251" t="s">
        <v>797</v>
      </c>
      <c r="H1859" s="251" t="s">
        <v>538</v>
      </c>
      <c r="I1859" s="251" t="s">
        <v>798</v>
      </c>
      <c r="J1859" s="251" t="s">
        <v>540</v>
      </c>
      <c r="K1859" s="251" t="s">
        <v>824</v>
      </c>
      <c r="L1859" s="251" t="s">
        <v>542</v>
      </c>
      <c r="M1859" s="251" t="s">
        <v>808</v>
      </c>
      <c r="N1859" s="251" t="s">
        <v>825</v>
      </c>
      <c r="O1859" s="251" t="s">
        <v>686</v>
      </c>
      <c r="P1859" s="251" t="s">
        <v>838</v>
      </c>
      <c r="Q1859" s="251" t="s">
        <v>803</v>
      </c>
      <c r="R1859" s="251">
        <v>20</v>
      </c>
      <c r="S1859" s="251" t="s">
        <v>548</v>
      </c>
      <c r="T1859" s="251" t="s">
        <v>549</v>
      </c>
      <c r="U1859" s="251" t="s">
        <v>549</v>
      </c>
      <c r="V1859" s="251" t="s">
        <v>581</v>
      </c>
      <c r="W1859" s="251" t="s">
        <v>582</v>
      </c>
      <c r="X1859" s="251" t="s">
        <v>551</v>
      </c>
      <c r="Y1859" s="251" t="s">
        <v>552</v>
      </c>
      <c r="Z1859" s="251" t="s">
        <v>564</v>
      </c>
      <c r="AA1859" s="251" t="s">
        <v>565</v>
      </c>
      <c r="AB1859" s="251" t="s">
        <v>613</v>
      </c>
      <c r="AC1859" s="251" t="s">
        <v>614</v>
      </c>
      <c r="AD1859" s="251" t="s">
        <v>616</v>
      </c>
      <c r="AE1859" s="255">
        <v>46800</v>
      </c>
      <c r="AF1859" s="251" t="str">
        <f t="shared" si="92"/>
        <v>5.</v>
      </c>
      <c r="AG1859" s="251" t="str">
        <f t="shared" si="92"/>
        <v>2.</v>
      </c>
      <c r="AH1859" s="251" t="str">
        <f t="shared" si="92"/>
        <v>3.</v>
      </c>
      <c r="AI1859" s="251" t="str">
        <f t="shared" si="91"/>
        <v>2.</v>
      </c>
      <c r="AJ1859" s="251" t="str">
        <f t="shared" si="91"/>
        <v>8.</v>
      </c>
      <c r="AK1859" s="251" t="str">
        <f t="shared" si="91"/>
        <v>1.</v>
      </c>
      <c r="AL1859" s="251" t="str">
        <f t="shared" si="91"/>
        <v>4.</v>
      </c>
      <c r="AM1859" s="251" t="str">
        <f t="shared" ref="AM1859:AM1922" si="93">CONCATENATE(AG1859,AH1859,AI1859,AJ1859,AK1859,AL1859)</f>
        <v>2.3.2.8.1.4.</v>
      </c>
    </row>
    <row r="1860" spans="1:39">
      <c r="A1860" s="251">
        <v>2022</v>
      </c>
      <c r="B1860" s="251" t="s">
        <v>533</v>
      </c>
      <c r="C1860" s="251" t="s">
        <v>534</v>
      </c>
      <c r="D1860" s="251" t="s">
        <v>535</v>
      </c>
      <c r="E1860" s="251" t="s">
        <v>536</v>
      </c>
      <c r="F1860" s="251" t="s">
        <v>492</v>
      </c>
      <c r="G1860" s="251" t="s">
        <v>797</v>
      </c>
      <c r="H1860" s="251" t="s">
        <v>538</v>
      </c>
      <c r="I1860" s="251" t="s">
        <v>798</v>
      </c>
      <c r="J1860" s="251" t="s">
        <v>540</v>
      </c>
      <c r="K1860" s="251" t="s">
        <v>824</v>
      </c>
      <c r="L1860" s="251" t="s">
        <v>542</v>
      </c>
      <c r="M1860" s="251" t="s">
        <v>808</v>
      </c>
      <c r="N1860" s="251" t="s">
        <v>825</v>
      </c>
      <c r="O1860" s="251" t="s">
        <v>686</v>
      </c>
      <c r="P1860" s="251" t="s">
        <v>838</v>
      </c>
      <c r="Q1860" s="251" t="s">
        <v>803</v>
      </c>
      <c r="R1860" s="251">
        <v>20</v>
      </c>
      <c r="S1860" s="251" t="s">
        <v>548</v>
      </c>
      <c r="T1860" s="251" t="s">
        <v>549</v>
      </c>
      <c r="U1860" s="251" t="s">
        <v>549</v>
      </c>
      <c r="V1860" s="251" t="s">
        <v>581</v>
      </c>
      <c r="W1860" s="251" t="s">
        <v>582</v>
      </c>
      <c r="X1860" s="251" t="s">
        <v>551</v>
      </c>
      <c r="Y1860" s="251" t="s">
        <v>552</v>
      </c>
      <c r="Z1860" s="251" t="s">
        <v>617</v>
      </c>
      <c r="AA1860" s="251" t="s">
        <v>618</v>
      </c>
      <c r="AB1860" s="251" t="s">
        <v>619</v>
      </c>
      <c r="AC1860" s="251" t="s">
        <v>620</v>
      </c>
      <c r="AD1860" s="251" t="s">
        <v>621</v>
      </c>
      <c r="AE1860" s="255">
        <v>4844</v>
      </c>
      <c r="AF1860" s="251" t="str">
        <f t="shared" si="92"/>
        <v>5.</v>
      </c>
      <c r="AG1860" s="251" t="str">
        <f t="shared" si="92"/>
        <v>2.</v>
      </c>
      <c r="AH1860" s="251" t="str">
        <f t="shared" si="92"/>
        <v>5.</v>
      </c>
      <c r="AI1860" s="251" t="str">
        <f t="shared" si="91"/>
        <v>4.</v>
      </c>
      <c r="AJ1860" s="251" t="str">
        <f t="shared" si="91"/>
        <v>3.</v>
      </c>
      <c r="AK1860" s="251" t="str">
        <f t="shared" si="91"/>
        <v>2.</v>
      </c>
      <c r="AL1860" s="251" t="str">
        <f t="shared" si="91"/>
        <v>1.</v>
      </c>
      <c r="AM1860" s="251" t="str">
        <f t="shared" si="93"/>
        <v>2.5.4.3.2.1.</v>
      </c>
    </row>
    <row r="1861" spans="1:39">
      <c r="A1861" s="251">
        <v>2022</v>
      </c>
      <c r="B1861" s="251" t="s">
        <v>533</v>
      </c>
      <c r="C1861" s="251" t="s">
        <v>534</v>
      </c>
      <c r="D1861" s="251" t="s">
        <v>535</v>
      </c>
      <c r="E1861" s="251" t="s">
        <v>536</v>
      </c>
      <c r="F1861" s="251" t="s">
        <v>492</v>
      </c>
      <c r="G1861" s="251" t="s">
        <v>797</v>
      </c>
      <c r="H1861" s="251" t="s">
        <v>538</v>
      </c>
      <c r="I1861" s="251" t="s">
        <v>798</v>
      </c>
      <c r="J1861" s="251" t="s">
        <v>540</v>
      </c>
      <c r="K1861" s="251" t="s">
        <v>824</v>
      </c>
      <c r="L1861" s="251" t="s">
        <v>542</v>
      </c>
      <c r="M1861" s="251" t="s">
        <v>808</v>
      </c>
      <c r="N1861" s="251" t="s">
        <v>825</v>
      </c>
      <c r="O1861" s="251" t="s">
        <v>727</v>
      </c>
      <c r="P1861" s="251" t="s">
        <v>841</v>
      </c>
      <c r="Q1861" s="251" t="s">
        <v>803</v>
      </c>
      <c r="R1861" s="251">
        <v>90</v>
      </c>
      <c r="S1861" s="251" t="s">
        <v>548</v>
      </c>
      <c r="T1861" s="251" t="s">
        <v>549</v>
      </c>
      <c r="U1861" s="251" t="s">
        <v>645</v>
      </c>
      <c r="V1861" s="251" t="s">
        <v>38</v>
      </c>
      <c r="W1861" s="251" t="s">
        <v>550</v>
      </c>
      <c r="X1861" s="251" t="s">
        <v>551</v>
      </c>
      <c r="Y1861" s="251" t="s">
        <v>552</v>
      </c>
      <c r="Z1861" s="251" t="s">
        <v>553</v>
      </c>
      <c r="AA1861" s="251" t="s">
        <v>554</v>
      </c>
      <c r="AB1861" s="251" t="s">
        <v>555</v>
      </c>
      <c r="AC1861" s="251" t="s">
        <v>555</v>
      </c>
      <c r="AD1861" s="251" t="s">
        <v>556</v>
      </c>
      <c r="AE1861" s="255">
        <v>126560</v>
      </c>
      <c r="AF1861" s="251" t="str">
        <f t="shared" si="92"/>
        <v>5.</v>
      </c>
      <c r="AG1861" s="251" t="str">
        <f t="shared" si="92"/>
        <v>2.</v>
      </c>
      <c r="AH1861" s="251" t="str">
        <f t="shared" si="92"/>
        <v>1.</v>
      </c>
      <c r="AI1861" s="251" t="str">
        <f t="shared" si="91"/>
        <v>1.</v>
      </c>
      <c r="AJ1861" s="251" t="str">
        <f t="shared" si="91"/>
        <v>1.</v>
      </c>
      <c r="AK1861" s="251" t="str">
        <f t="shared" si="91"/>
        <v>1.</v>
      </c>
      <c r="AL1861" s="251" t="str">
        <f t="shared" si="91"/>
        <v>4.</v>
      </c>
      <c r="AM1861" s="251" t="str">
        <f t="shared" si="93"/>
        <v>2.1.1.1.1.4.</v>
      </c>
    </row>
    <row r="1862" spans="1:39">
      <c r="A1862" s="251">
        <v>2022</v>
      </c>
      <c r="B1862" s="251" t="s">
        <v>533</v>
      </c>
      <c r="C1862" s="251" t="s">
        <v>534</v>
      </c>
      <c r="D1862" s="251" t="s">
        <v>535</v>
      </c>
      <c r="E1862" s="251" t="s">
        <v>536</v>
      </c>
      <c r="F1862" s="251" t="s">
        <v>492</v>
      </c>
      <c r="G1862" s="251" t="s">
        <v>797</v>
      </c>
      <c r="H1862" s="251" t="s">
        <v>538</v>
      </c>
      <c r="I1862" s="251" t="s">
        <v>798</v>
      </c>
      <c r="J1862" s="251" t="s">
        <v>540</v>
      </c>
      <c r="K1862" s="251" t="s">
        <v>824</v>
      </c>
      <c r="L1862" s="251" t="s">
        <v>542</v>
      </c>
      <c r="M1862" s="251" t="s">
        <v>808</v>
      </c>
      <c r="N1862" s="251" t="s">
        <v>825</v>
      </c>
      <c r="O1862" s="251" t="s">
        <v>727</v>
      </c>
      <c r="P1862" s="251" t="s">
        <v>841</v>
      </c>
      <c r="Q1862" s="251" t="s">
        <v>803</v>
      </c>
      <c r="R1862" s="251">
        <v>90</v>
      </c>
      <c r="S1862" s="251" t="s">
        <v>548</v>
      </c>
      <c r="T1862" s="251" t="s">
        <v>549</v>
      </c>
      <c r="U1862" s="251" t="s">
        <v>645</v>
      </c>
      <c r="V1862" s="251" t="s">
        <v>38</v>
      </c>
      <c r="W1862" s="251" t="s">
        <v>550</v>
      </c>
      <c r="X1862" s="251" t="s">
        <v>551</v>
      </c>
      <c r="Y1862" s="251" t="s">
        <v>552</v>
      </c>
      <c r="Z1862" s="251" t="s">
        <v>553</v>
      </c>
      <c r="AA1862" s="251" t="s">
        <v>554</v>
      </c>
      <c r="AB1862" s="251" t="s">
        <v>557</v>
      </c>
      <c r="AC1862" s="251" t="s">
        <v>558</v>
      </c>
      <c r="AD1862" s="251" t="s">
        <v>559</v>
      </c>
      <c r="AE1862" s="255">
        <v>19800</v>
      </c>
      <c r="AF1862" s="251" t="str">
        <f t="shared" si="92"/>
        <v>5.</v>
      </c>
      <c r="AG1862" s="251" t="str">
        <f t="shared" si="92"/>
        <v>2.</v>
      </c>
      <c r="AH1862" s="251" t="str">
        <f t="shared" si="92"/>
        <v>1.</v>
      </c>
      <c r="AI1862" s="251" t="str">
        <f t="shared" si="91"/>
        <v>1.</v>
      </c>
      <c r="AJ1862" s="251" t="str">
        <f t="shared" si="91"/>
        <v>9.</v>
      </c>
      <c r="AK1862" s="251" t="str">
        <f t="shared" si="91"/>
        <v>1.</v>
      </c>
      <c r="AL1862" s="251" t="str">
        <f t="shared" si="91"/>
        <v>1.</v>
      </c>
      <c r="AM1862" s="251" t="str">
        <f t="shared" si="93"/>
        <v>2.1.1.9.1.1.</v>
      </c>
    </row>
    <row r="1863" spans="1:39">
      <c r="A1863" s="251">
        <v>2022</v>
      </c>
      <c r="B1863" s="251" t="s">
        <v>533</v>
      </c>
      <c r="C1863" s="251" t="s">
        <v>534</v>
      </c>
      <c r="D1863" s="251" t="s">
        <v>535</v>
      </c>
      <c r="E1863" s="251" t="s">
        <v>536</v>
      </c>
      <c r="F1863" s="251" t="s">
        <v>492</v>
      </c>
      <c r="G1863" s="251" t="s">
        <v>797</v>
      </c>
      <c r="H1863" s="251" t="s">
        <v>538</v>
      </c>
      <c r="I1863" s="251" t="s">
        <v>798</v>
      </c>
      <c r="J1863" s="251" t="s">
        <v>540</v>
      </c>
      <c r="K1863" s="251" t="s">
        <v>824</v>
      </c>
      <c r="L1863" s="251" t="s">
        <v>542</v>
      </c>
      <c r="M1863" s="251" t="s">
        <v>808</v>
      </c>
      <c r="N1863" s="251" t="s">
        <v>825</v>
      </c>
      <c r="O1863" s="251" t="s">
        <v>727</v>
      </c>
      <c r="P1863" s="251" t="s">
        <v>841</v>
      </c>
      <c r="Q1863" s="251" t="s">
        <v>803</v>
      </c>
      <c r="R1863" s="251">
        <v>90</v>
      </c>
      <c r="S1863" s="251" t="s">
        <v>548</v>
      </c>
      <c r="T1863" s="251" t="s">
        <v>549</v>
      </c>
      <c r="U1863" s="251" t="s">
        <v>645</v>
      </c>
      <c r="V1863" s="251" t="s">
        <v>38</v>
      </c>
      <c r="W1863" s="251" t="s">
        <v>550</v>
      </c>
      <c r="X1863" s="251" t="s">
        <v>551</v>
      </c>
      <c r="Y1863" s="251" t="s">
        <v>552</v>
      </c>
      <c r="Z1863" s="251" t="s">
        <v>553</v>
      </c>
      <c r="AA1863" s="251" t="s">
        <v>554</v>
      </c>
      <c r="AB1863" s="251" t="s">
        <v>557</v>
      </c>
      <c r="AC1863" s="251" t="s">
        <v>558</v>
      </c>
      <c r="AD1863" s="251" t="s">
        <v>560</v>
      </c>
      <c r="AE1863" s="255">
        <v>6910</v>
      </c>
      <c r="AF1863" s="251" t="str">
        <f t="shared" si="92"/>
        <v>5.</v>
      </c>
      <c r="AG1863" s="251" t="str">
        <f t="shared" si="92"/>
        <v>2.</v>
      </c>
      <c r="AH1863" s="251" t="str">
        <f t="shared" si="92"/>
        <v>1.</v>
      </c>
      <c r="AI1863" s="251" t="str">
        <f t="shared" si="91"/>
        <v>1.</v>
      </c>
      <c r="AJ1863" s="251" t="str">
        <f t="shared" si="91"/>
        <v>9.</v>
      </c>
      <c r="AK1863" s="251" t="str">
        <f t="shared" si="91"/>
        <v>1.</v>
      </c>
      <c r="AL1863" s="251" t="str">
        <f t="shared" si="91"/>
        <v>3.</v>
      </c>
      <c r="AM1863" s="251" t="str">
        <f t="shared" si="93"/>
        <v>2.1.1.9.1.3.</v>
      </c>
    </row>
    <row r="1864" spans="1:39">
      <c r="A1864" s="251">
        <v>2022</v>
      </c>
      <c r="B1864" s="251" t="s">
        <v>533</v>
      </c>
      <c r="C1864" s="251" t="s">
        <v>534</v>
      </c>
      <c r="D1864" s="251" t="s">
        <v>535</v>
      </c>
      <c r="E1864" s="251" t="s">
        <v>536</v>
      </c>
      <c r="F1864" s="251" t="s">
        <v>492</v>
      </c>
      <c r="G1864" s="251" t="s">
        <v>797</v>
      </c>
      <c r="H1864" s="251" t="s">
        <v>538</v>
      </c>
      <c r="I1864" s="251" t="s">
        <v>798</v>
      </c>
      <c r="J1864" s="251" t="s">
        <v>540</v>
      </c>
      <c r="K1864" s="251" t="s">
        <v>824</v>
      </c>
      <c r="L1864" s="251" t="s">
        <v>542</v>
      </c>
      <c r="M1864" s="251" t="s">
        <v>808</v>
      </c>
      <c r="N1864" s="251" t="s">
        <v>825</v>
      </c>
      <c r="O1864" s="251" t="s">
        <v>727</v>
      </c>
      <c r="P1864" s="251" t="s">
        <v>841</v>
      </c>
      <c r="Q1864" s="251" t="s">
        <v>803</v>
      </c>
      <c r="R1864" s="251">
        <v>90</v>
      </c>
      <c r="S1864" s="251" t="s">
        <v>548</v>
      </c>
      <c r="T1864" s="251" t="s">
        <v>549</v>
      </c>
      <c r="U1864" s="251" t="s">
        <v>645</v>
      </c>
      <c r="V1864" s="251" t="s">
        <v>38</v>
      </c>
      <c r="W1864" s="251" t="s">
        <v>550</v>
      </c>
      <c r="X1864" s="251" t="s">
        <v>551</v>
      </c>
      <c r="Y1864" s="251" t="s">
        <v>552</v>
      </c>
      <c r="Z1864" s="251" t="s">
        <v>553</v>
      </c>
      <c r="AA1864" s="251" t="s">
        <v>554</v>
      </c>
      <c r="AB1864" s="251" t="s">
        <v>557</v>
      </c>
      <c r="AC1864" s="251" t="s">
        <v>583</v>
      </c>
      <c r="AD1864" s="251" t="s">
        <v>584</v>
      </c>
      <c r="AE1864" s="255">
        <v>12000</v>
      </c>
      <c r="AF1864" s="251" t="str">
        <f t="shared" si="92"/>
        <v>5.</v>
      </c>
      <c r="AG1864" s="251" t="str">
        <f t="shared" si="92"/>
        <v>2.</v>
      </c>
      <c r="AH1864" s="251" t="str">
        <f t="shared" si="92"/>
        <v>1.</v>
      </c>
      <c r="AI1864" s="251" t="str">
        <f t="shared" si="91"/>
        <v>1.</v>
      </c>
      <c r="AJ1864" s="251" t="str">
        <f t="shared" si="91"/>
        <v>9.</v>
      </c>
      <c r="AK1864" s="251" t="str">
        <f t="shared" si="91"/>
        <v>2.</v>
      </c>
      <c r="AL1864" s="251" t="str">
        <f t="shared" si="91"/>
        <v>1.</v>
      </c>
      <c r="AM1864" s="251" t="str">
        <f t="shared" si="93"/>
        <v>2.1.1.9.2.1.</v>
      </c>
    </row>
    <row r="1865" spans="1:39">
      <c r="A1865" s="251">
        <v>2022</v>
      </c>
      <c r="B1865" s="251" t="s">
        <v>533</v>
      </c>
      <c r="C1865" s="251" t="s">
        <v>534</v>
      </c>
      <c r="D1865" s="251" t="s">
        <v>535</v>
      </c>
      <c r="E1865" s="251" t="s">
        <v>536</v>
      </c>
      <c r="F1865" s="251" t="s">
        <v>492</v>
      </c>
      <c r="G1865" s="251" t="s">
        <v>797</v>
      </c>
      <c r="H1865" s="251" t="s">
        <v>538</v>
      </c>
      <c r="I1865" s="251" t="s">
        <v>798</v>
      </c>
      <c r="J1865" s="251" t="s">
        <v>540</v>
      </c>
      <c r="K1865" s="251" t="s">
        <v>824</v>
      </c>
      <c r="L1865" s="251" t="s">
        <v>542</v>
      </c>
      <c r="M1865" s="251" t="s">
        <v>808</v>
      </c>
      <c r="N1865" s="251" t="s">
        <v>825</v>
      </c>
      <c r="O1865" s="251" t="s">
        <v>727</v>
      </c>
      <c r="P1865" s="251" t="s">
        <v>841</v>
      </c>
      <c r="Q1865" s="251" t="s">
        <v>803</v>
      </c>
      <c r="R1865" s="251">
        <v>90</v>
      </c>
      <c r="S1865" s="251" t="s">
        <v>548</v>
      </c>
      <c r="T1865" s="251" t="s">
        <v>549</v>
      </c>
      <c r="U1865" s="251" t="s">
        <v>645</v>
      </c>
      <c r="V1865" s="251" t="s">
        <v>38</v>
      </c>
      <c r="W1865" s="251" t="s">
        <v>550</v>
      </c>
      <c r="X1865" s="251" t="s">
        <v>551</v>
      </c>
      <c r="Y1865" s="251" t="s">
        <v>552</v>
      </c>
      <c r="Z1865" s="251" t="s">
        <v>553</v>
      </c>
      <c r="AA1865" s="251" t="s">
        <v>554</v>
      </c>
      <c r="AB1865" s="251" t="s">
        <v>557</v>
      </c>
      <c r="AC1865" s="251" t="s">
        <v>585</v>
      </c>
      <c r="AD1865" s="251" t="s">
        <v>586</v>
      </c>
      <c r="AE1865" s="255">
        <v>12000</v>
      </c>
      <c r="AF1865" s="251" t="str">
        <f t="shared" si="92"/>
        <v>5.</v>
      </c>
      <c r="AG1865" s="251" t="str">
        <f t="shared" si="92"/>
        <v>2.</v>
      </c>
      <c r="AH1865" s="251" t="str">
        <f t="shared" si="92"/>
        <v>1.</v>
      </c>
      <c r="AI1865" s="251" t="str">
        <f t="shared" si="91"/>
        <v>1.</v>
      </c>
      <c r="AJ1865" s="251" t="str">
        <f t="shared" si="91"/>
        <v>9.</v>
      </c>
      <c r="AK1865" s="251" t="str">
        <f t="shared" si="91"/>
        <v>3.</v>
      </c>
      <c r="AL1865" s="251" t="str">
        <f t="shared" si="91"/>
        <v>99</v>
      </c>
      <c r="AM1865" s="251" t="str">
        <f t="shared" si="93"/>
        <v>2.1.1.9.3.99</v>
      </c>
    </row>
    <row r="1866" spans="1:39">
      <c r="A1866" s="251">
        <v>2022</v>
      </c>
      <c r="B1866" s="251" t="s">
        <v>533</v>
      </c>
      <c r="C1866" s="251" t="s">
        <v>534</v>
      </c>
      <c r="D1866" s="251" t="s">
        <v>535</v>
      </c>
      <c r="E1866" s="251" t="s">
        <v>536</v>
      </c>
      <c r="F1866" s="251" t="s">
        <v>492</v>
      </c>
      <c r="G1866" s="251" t="s">
        <v>797</v>
      </c>
      <c r="H1866" s="251" t="s">
        <v>538</v>
      </c>
      <c r="I1866" s="251" t="s">
        <v>798</v>
      </c>
      <c r="J1866" s="251" t="s">
        <v>540</v>
      </c>
      <c r="K1866" s="251" t="s">
        <v>824</v>
      </c>
      <c r="L1866" s="251" t="s">
        <v>542</v>
      </c>
      <c r="M1866" s="251" t="s">
        <v>808</v>
      </c>
      <c r="N1866" s="251" t="s">
        <v>825</v>
      </c>
      <c r="O1866" s="251" t="s">
        <v>727</v>
      </c>
      <c r="P1866" s="251" t="s">
        <v>841</v>
      </c>
      <c r="Q1866" s="251" t="s">
        <v>803</v>
      </c>
      <c r="R1866" s="251">
        <v>90</v>
      </c>
      <c r="S1866" s="251" t="s">
        <v>548</v>
      </c>
      <c r="T1866" s="251" t="s">
        <v>549</v>
      </c>
      <c r="U1866" s="251" t="s">
        <v>645</v>
      </c>
      <c r="V1866" s="251" t="s">
        <v>38</v>
      </c>
      <c r="W1866" s="251" t="s">
        <v>550</v>
      </c>
      <c r="X1866" s="251" t="s">
        <v>551</v>
      </c>
      <c r="Y1866" s="251" t="s">
        <v>552</v>
      </c>
      <c r="Z1866" s="251" t="s">
        <v>553</v>
      </c>
      <c r="AA1866" s="251" t="s">
        <v>561</v>
      </c>
      <c r="AB1866" s="251" t="s">
        <v>562</v>
      </c>
      <c r="AC1866" s="251" t="s">
        <v>562</v>
      </c>
      <c r="AD1866" s="251" t="s">
        <v>563</v>
      </c>
      <c r="AE1866" s="255">
        <v>14672</v>
      </c>
      <c r="AF1866" s="251" t="str">
        <f t="shared" si="92"/>
        <v>5.</v>
      </c>
      <c r="AG1866" s="251" t="str">
        <f t="shared" si="92"/>
        <v>2.</v>
      </c>
      <c r="AH1866" s="251" t="str">
        <f t="shared" si="92"/>
        <v>1.</v>
      </c>
      <c r="AI1866" s="251" t="str">
        <f t="shared" si="91"/>
        <v>3.</v>
      </c>
      <c r="AJ1866" s="251" t="str">
        <f t="shared" si="91"/>
        <v>1.</v>
      </c>
      <c r="AK1866" s="251" t="str">
        <f t="shared" si="91"/>
        <v>1.</v>
      </c>
      <c r="AL1866" s="251" t="str">
        <f t="shared" si="91"/>
        <v>5.</v>
      </c>
      <c r="AM1866" s="251" t="str">
        <f t="shared" si="93"/>
        <v>2.1.3.1.1.5.</v>
      </c>
    </row>
    <row r="1867" spans="1:39">
      <c r="A1867" s="251">
        <v>2022</v>
      </c>
      <c r="B1867" s="251" t="s">
        <v>533</v>
      </c>
      <c r="C1867" s="251" t="s">
        <v>534</v>
      </c>
      <c r="D1867" s="251" t="s">
        <v>535</v>
      </c>
      <c r="E1867" s="251" t="s">
        <v>536</v>
      </c>
      <c r="F1867" s="251" t="s">
        <v>492</v>
      </c>
      <c r="G1867" s="251" t="s">
        <v>797</v>
      </c>
      <c r="H1867" s="251" t="s">
        <v>538</v>
      </c>
      <c r="I1867" s="251" t="s">
        <v>798</v>
      </c>
      <c r="J1867" s="251" t="s">
        <v>540</v>
      </c>
      <c r="K1867" s="251" t="s">
        <v>824</v>
      </c>
      <c r="L1867" s="251" t="s">
        <v>542</v>
      </c>
      <c r="M1867" s="251" t="s">
        <v>808</v>
      </c>
      <c r="N1867" s="251" t="s">
        <v>825</v>
      </c>
      <c r="O1867" s="251" t="s">
        <v>727</v>
      </c>
      <c r="P1867" s="251" t="s">
        <v>841</v>
      </c>
      <c r="Q1867" s="251" t="s">
        <v>803</v>
      </c>
      <c r="R1867" s="251">
        <v>90</v>
      </c>
      <c r="S1867" s="251" t="s">
        <v>548</v>
      </c>
      <c r="T1867" s="251" t="s">
        <v>549</v>
      </c>
      <c r="U1867" s="251" t="s">
        <v>645</v>
      </c>
      <c r="V1867" s="251" t="s">
        <v>38</v>
      </c>
      <c r="W1867" s="251" t="s">
        <v>550</v>
      </c>
      <c r="X1867" s="251" t="s">
        <v>551</v>
      </c>
      <c r="Y1867" s="251" t="s">
        <v>552</v>
      </c>
      <c r="Z1867" s="251" t="s">
        <v>564</v>
      </c>
      <c r="AA1867" s="251" t="s">
        <v>565</v>
      </c>
      <c r="AB1867" s="251" t="s">
        <v>613</v>
      </c>
      <c r="AC1867" s="251" t="s">
        <v>614</v>
      </c>
      <c r="AD1867" s="251" t="s">
        <v>614</v>
      </c>
      <c r="AE1867" s="255">
        <v>2375731</v>
      </c>
      <c r="AF1867" s="251" t="str">
        <f t="shared" si="92"/>
        <v>5.</v>
      </c>
      <c r="AG1867" s="251" t="str">
        <f t="shared" si="92"/>
        <v>2.</v>
      </c>
      <c r="AH1867" s="251" t="str">
        <f t="shared" si="92"/>
        <v>3.</v>
      </c>
      <c r="AI1867" s="251" t="str">
        <f t="shared" si="91"/>
        <v>2.</v>
      </c>
      <c r="AJ1867" s="251" t="str">
        <f t="shared" si="91"/>
        <v>8.</v>
      </c>
      <c r="AK1867" s="251" t="str">
        <f t="shared" si="91"/>
        <v>1.</v>
      </c>
      <c r="AL1867" s="251" t="str">
        <f t="shared" si="91"/>
        <v>1.</v>
      </c>
      <c r="AM1867" s="251" t="str">
        <f t="shared" si="93"/>
        <v>2.3.2.8.1.1.</v>
      </c>
    </row>
    <row r="1868" spans="1:39">
      <c r="A1868" s="251">
        <v>2022</v>
      </c>
      <c r="B1868" s="251" t="s">
        <v>533</v>
      </c>
      <c r="C1868" s="251" t="s">
        <v>534</v>
      </c>
      <c r="D1868" s="251" t="s">
        <v>535</v>
      </c>
      <c r="E1868" s="251" t="s">
        <v>536</v>
      </c>
      <c r="F1868" s="251" t="s">
        <v>492</v>
      </c>
      <c r="G1868" s="251" t="s">
        <v>797</v>
      </c>
      <c r="H1868" s="251" t="s">
        <v>538</v>
      </c>
      <c r="I1868" s="251" t="s">
        <v>798</v>
      </c>
      <c r="J1868" s="251" t="s">
        <v>540</v>
      </c>
      <c r="K1868" s="251" t="s">
        <v>824</v>
      </c>
      <c r="L1868" s="251" t="s">
        <v>542</v>
      </c>
      <c r="M1868" s="251" t="s">
        <v>808</v>
      </c>
      <c r="N1868" s="251" t="s">
        <v>825</v>
      </c>
      <c r="O1868" s="251" t="s">
        <v>727</v>
      </c>
      <c r="P1868" s="251" t="s">
        <v>841</v>
      </c>
      <c r="Q1868" s="251" t="s">
        <v>803</v>
      </c>
      <c r="R1868" s="251">
        <v>90</v>
      </c>
      <c r="S1868" s="251" t="s">
        <v>548</v>
      </c>
      <c r="T1868" s="251" t="s">
        <v>549</v>
      </c>
      <c r="U1868" s="251" t="s">
        <v>645</v>
      </c>
      <c r="V1868" s="251" t="s">
        <v>38</v>
      </c>
      <c r="W1868" s="251" t="s">
        <v>550</v>
      </c>
      <c r="X1868" s="251" t="s">
        <v>551</v>
      </c>
      <c r="Y1868" s="251" t="s">
        <v>552</v>
      </c>
      <c r="Z1868" s="251" t="s">
        <v>564</v>
      </c>
      <c r="AA1868" s="251" t="s">
        <v>565</v>
      </c>
      <c r="AB1868" s="251" t="s">
        <v>613</v>
      </c>
      <c r="AC1868" s="251" t="s">
        <v>614</v>
      </c>
      <c r="AD1868" s="251" t="s">
        <v>615</v>
      </c>
      <c r="AE1868" s="255">
        <v>163685</v>
      </c>
      <c r="AF1868" s="251" t="str">
        <f t="shared" si="92"/>
        <v>5.</v>
      </c>
      <c r="AG1868" s="251" t="str">
        <f t="shared" si="92"/>
        <v>2.</v>
      </c>
      <c r="AH1868" s="251" t="str">
        <f t="shared" si="92"/>
        <v>3.</v>
      </c>
      <c r="AI1868" s="251" t="str">
        <f t="shared" si="91"/>
        <v>2.</v>
      </c>
      <c r="AJ1868" s="251" t="str">
        <f t="shared" si="91"/>
        <v>8.</v>
      </c>
      <c r="AK1868" s="251" t="str">
        <f t="shared" si="91"/>
        <v>1.</v>
      </c>
      <c r="AL1868" s="251" t="str">
        <f t="shared" si="91"/>
        <v>2.</v>
      </c>
      <c r="AM1868" s="251" t="str">
        <f t="shared" si="93"/>
        <v>2.3.2.8.1.2.</v>
      </c>
    </row>
    <row r="1869" spans="1:39">
      <c r="A1869" s="251">
        <v>2022</v>
      </c>
      <c r="B1869" s="251" t="s">
        <v>533</v>
      </c>
      <c r="C1869" s="251" t="s">
        <v>534</v>
      </c>
      <c r="D1869" s="251" t="s">
        <v>535</v>
      </c>
      <c r="E1869" s="251" t="s">
        <v>536</v>
      </c>
      <c r="F1869" s="251" t="s">
        <v>492</v>
      </c>
      <c r="G1869" s="251" t="s">
        <v>797</v>
      </c>
      <c r="H1869" s="251" t="s">
        <v>538</v>
      </c>
      <c r="I1869" s="251" t="s">
        <v>798</v>
      </c>
      <c r="J1869" s="251" t="s">
        <v>540</v>
      </c>
      <c r="K1869" s="251" t="s">
        <v>824</v>
      </c>
      <c r="L1869" s="251" t="s">
        <v>542</v>
      </c>
      <c r="M1869" s="251" t="s">
        <v>808</v>
      </c>
      <c r="N1869" s="251" t="s">
        <v>825</v>
      </c>
      <c r="O1869" s="251" t="s">
        <v>727</v>
      </c>
      <c r="P1869" s="251" t="s">
        <v>841</v>
      </c>
      <c r="Q1869" s="251" t="s">
        <v>803</v>
      </c>
      <c r="R1869" s="251">
        <v>90</v>
      </c>
      <c r="S1869" s="251" t="s">
        <v>548</v>
      </c>
      <c r="T1869" s="251" t="s">
        <v>549</v>
      </c>
      <c r="U1869" s="251" t="s">
        <v>645</v>
      </c>
      <c r="V1869" s="251" t="s">
        <v>581</v>
      </c>
      <c r="W1869" s="251" t="s">
        <v>582</v>
      </c>
      <c r="X1869" s="251" t="s">
        <v>551</v>
      </c>
      <c r="Y1869" s="251" t="s">
        <v>552</v>
      </c>
      <c r="Z1869" s="251" t="s">
        <v>553</v>
      </c>
      <c r="AA1869" s="251" t="s">
        <v>554</v>
      </c>
      <c r="AB1869" s="251" t="s">
        <v>555</v>
      </c>
      <c r="AC1869" s="251" t="s">
        <v>555</v>
      </c>
      <c r="AD1869" s="251" t="s">
        <v>556</v>
      </c>
      <c r="AE1869" s="255">
        <v>1097482</v>
      </c>
      <c r="AF1869" s="251" t="str">
        <f t="shared" si="92"/>
        <v>5.</v>
      </c>
      <c r="AG1869" s="251" t="str">
        <f t="shared" si="92"/>
        <v>2.</v>
      </c>
      <c r="AH1869" s="251" t="str">
        <f t="shared" si="92"/>
        <v>1.</v>
      </c>
      <c r="AI1869" s="251" t="str">
        <f t="shared" si="91"/>
        <v>1.</v>
      </c>
      <c r="AJ1869" s="251" t="str">
        <f t="shared" si="91"/>
        <v>1.</v>
      </c>
      <c r="AK1869" s="251" t="str">
        <f t="shared" si="91"/>
        <v>1.</v>
      </c>
      <c r="AL1869" s="251" t="str">
        <f t="shared" si="91"/>
        <v>4.</v>
      </c>
      <c r="AM1869" s="251" t="str">
        <f t="shared" si="93"/>
        <v>2.1.1.1.1.4.</v>
      </c>
    </row>
    <row r="1870" spans="1:39">
      <c r="A1870" s="251">
        <v>2022</v>
      </c>
      <c r="B1870" s="251" t="s">
        <v>533</v>
      </c>
      <c r="C1870" s="251" t="s">
        <v>534</v>
      </c>
      <c r="D1870" s="251" t="s">
        <v>535</v>
      </c>
      <c r="E1870" s="251" t="s">
        <v>536</v>
      </c>
      <c r="F1870" s="251" t="s">
        <v>492</v>
      </c>
      <c r="G1870" s="251" t="s">
        <v>797</v>
      </c>
      <c r="H1870" s="251" t="s">
        <v>538</v>
      </c>
      <c r="I1870" s="251" t="s">
        <v>798</v>
      </c>
      <c r="J1870" s="251" t="s">
        <v>540</v>
      </c>
      <c r="K1870" s="251" t="s">
        <v>824</v>
      </c>
      <c r="L1870" s="251" t="s">
        <v>542</v>
      </c>
      <c r="M1870" s="251" t="s">
        <v>808</v>
      </c>
      <c r="N1870" s="251" t="s">
        <v>825</v>
      </c>
      <c r="O1870" s="251" t="s">
        <v>727</v>
      </c>
      <c r="P1870" s="251" t="s">
        <v>841</v>
      </c>
      <c r="Q1870" s="251" t="s">
        <v>803</v>
      </c>
      <c r="R1870" s="251">
        <v>90</v>
      </c>
      <c r="S1870" s="251" t="s">
        <v>548</v>
      </c>
      <c r="T1870" s="251" t="s">
        <v>549</v>
      </c>
      <c r="U1870" s="251" t="s">
        <v>645</v>
      </c>
      <c r="V1870" s="251" t="s">
        <v>581</v>
      </c>
      <c r="W1870" s="251" t="s">
        <v>582</v>
      </c>
      <c r="X1870" s="251" t="s">
        <v>551</v>
      </c>
      <c r="Y1870" s="251" t="s">
        <v>552</v>
      </c>
      <c r="Z1870" s="251" t="s">
        <v>553</v>
      </c>
      <c r="AA1870" s="251" t="s">
        <v>554</v>
      </c>
      <c r="AB1870" s="251" t="s">
        <v>557</v>
      </c>
      <c r="AC1870" s="251" t="s">
        <v>558</v>
      </c>
      <c r="AD1870" s="251" t="s">
        <v>559</v>
      </c>
      <c r="AE1870" s="255">
        <v>277592</v>
      </c>
      <c r="AF1870" s="251" t="str">
        <f t="shared" si="92"/>
        <v>5.</v>
      </c>
      <c r="AG1870" s="251" t="str">
        <f t="shared" si="92"/>
        <v>2.</v>
      </c>
      <c r="AH1870" s="251" t="str">
        <f t="shared" si="92"/>
        <v>1.</v>
      </c>
      <c r="AI1870" s="251" t="str">
        <f t="shared" si="91"/>
        <v>1.</v>
      </c>
      <c r="AJ1870" s="251" t="str">
        <f t="shared" si="91"/>
        <v>9.</v>
      </c>
      <c r="AK1870" s="251" t="str">
        <f t="shared" si="91"/>
        <v>1.</v>
      </c>
      <c r="AL1870" s="251" t="str">
        <f t="shared" si="91"/>
        <v>1.</v>
      </c>
      <c r="AM1870" s="251" t="str">
        <f t="shared" si="93"/>
        <v>2.1.1.9.1.1.</v>
      </c>
    </row>
    <row r="1871" spans="1:39">
      <c r="A1871" s="251">
        <v>2022</v>
      </c>
      <c r="B1871" s="251" t="s">
        <v>533</v>
      </c>
      <c r="C1871" s="251" t="s">
        <v>534</v>
      </c>
      <c r="D1871" s="251" t="s">
        <v>535</v>
      </c>
      <c r="E1871" s="251" t="s">
        <v>536</v>
      </c>
      <c r="F1871" s="251" t="s">
        <v>492</v>
      </c>
      <c r="G1871" s="251" t="s">
        <v>797</v>
      </c>
      <c r="H1871" s="251" t="s">
        <v>538</v>
      </c>
      <c r="I1871" s="251" t="s">
        <v>798</v>
      </c>
      <c r="J1871" s="251" t="s">
        <v>540</v>
      </c>
      <c r="K1871" s="251" t="s">
        <v>824</v>
      </c>
      <c r="L1871" s="251" t="s">
        <v>542</v>
      </c>
      <c r="M1871" s="251" t="s">
        <v>808</v>
      </c>
      <c r="N1871" s="251" t="s">
        <v>825</v>
      </c>
      <c r="O1871" s="251" t="s">
        <v>727</v>
      </c>
      <c r="P1871" s="251" t="s">
        <v>841</v>
      </c>
      <c r="Q1871" s="251" t="s">
        <v>803</v>
      </c>
      <c r="R1871" s="251">
        <v>90</v>
      </c>
      <c r="S1871" s="251" t="s">
        <v>548</v>
      </c>
      <c r="T1871" s="251" t="s">
        <v>549</v>
      </c>
      <c r="U1871" s="251" t="s">
        <v>645</v>
      </c>
      <c r="V1871" s="251" t="s">
        <v>581</v>
      </c>
      <c r="W1871" s="251" t="s">
        <v>582</v>
      </c>
      <c r="X1871" s="251" t="s">
        <v>551</v>
      </c>
      <c r="Y1871" s="251" t="s">
        <v>552</v>
      </c>
      <c r="Z1871" s="251" t="s">
        <v>553</v>
      </c>
      <c r="AA1871" s="251" t="s">
        <v>554</v>
      </c>
      <c r="AB1871" s="251" t="s">
        <v>557</v>
      </c>
      <c r="AC1871" s="251" t="s">
        <v>558</v>
      </c>
      <c r="AD1871" s="251" t="s">
        <v>560</v>
      </c>
      <c r="AE1871" s="255">
        <v>21790</v>
      </c>
      <c r="AF1871" s="251" t="str">
        <f t="shared" si="92"/>
        <v>5.</v>
      </c>
      <c r="AG1871" s="251" t="str">
        <f t="shared" si="92"/>
        <v>2.</v>
      </c>
      <c r="AH1871" s="251" t="str">
        <f t="shared" si="92"/>
        <v>1.</v>
      </c>
      <c r="AI1871" s="251" t="str">
        <f t="shared" si="91"/>
        <v>1.</v>
      </c>
      <c r="AJ1871" s="251" t="str">
        <f t="shared" si="91"/>
        <v>9.</v>
      </c>
      <c r="AK1871" s="251" t="str">
        <f t="shared" si="91"/>
        <v>1.</v>
      </c>
      <c r="AL1871" s="251" t="str">
        <f t="shared" si="91"/>
        <v>3.</v>
      </c>
      <c r="AM1871" s="251" t="str">
        <f t="shared" si="93"/>
        <v>2.1.1.9.1.3.</v>
      </c>
    </row>
    <row r="1872" spans="1:39">
      <c r="A1872" s="251">
        <v>2022</v>
      </c>
      <c r="B1872" s="251" t="s">
        <v>533</v>
      </c>
      <c r="C1872" s="251" t="s">
        <v>534</v>
      </c>
      <c r="D1872" s="251" t="s">
        <v>535</v>
      </c>
      <c r="E1872" s="251" t="s">
        <v>536</v>
      </c>
      <c r="F1872" s="251" t="s">
        <v>492</v>
      </c>
      <c r="G1872" s="251" t="s">
        <v>797</v>
      </c>
      <c r="H1872" s="251" t="s">
        <v>538</v>
      </c>
      <c r="I1872" s="251" t="s">
        <v>798</v>
      </c>
      <c r="J1872" s="251" t="s">
        <v>540</v>
      </c>
      <c r="K1872" s="251" t="s">
        <v>824</v>
      </c>
      <c r="L1872" s="251" t="s">
        <v>542</v>
      </c>
      <c r="M1872" s="251" t="s">
        <v>808</v>
      </c>
      <c r="N1872" s="251" t="s">
        <v>825</v>
      </c>
      <c r="O1872" s="251" t="s">
        <v>727</v>
      </c>
      <c r="P1872" s="251" t="s">
        <v>841</v>
      </c>
      <c r="Q1872" s="251" t="s">
        <v>803</v>
      </c>
      <c r="R1872" s="251">
        <v>90</v>
      </c>
      <c r="S1872" s="251" t="s">
        <v>548</v>
      </c>
      <c r="T1872" s="251" t="s">
        <v>549</v>
      </c>
      <c r="U1872" s="251" t="s">
        <v>645</v>
      </c>
      <c r="V1872" s="251" t="s">
        <v>581</v>
      </c>
      <c r="W1872" s="251" t="s">
        <v>582</v>
      </c>
      <c r="X1872" s="251" t="s">
        <v>551</v>
      </c>
      <c r="Y1872" s="251" t="s">
        <v>552</v>
      </c>
      <c r="Z1872" s="251" t="s">
        <v>553</v>
      </c>
      <c r="AA1872" s="251" t="s">
        <v>554</v>
      </c>
      <c r="AB1872" s="251" t="s">
        <v>557</v>
      </c>
      <c r="AC1872" s="251" t="s">
        <v>583</v>
      </c>
      <c r="AD1872" s="251" t="s">
        <v>584</v>
      </c>
      <c r="AE1872" s="255">
        <v>157512</v>
      </c>
      <c r="AF1872" s="251" t="str">
        <f t="shared" si="92"/>
        <v>5.</v>
      </c>
      <c r="AG1872" s="251" t="str">
        <f t="shared" si="92"/>
        <v>2.</v>
      </c>
      <c r="AH1872" s="251" t="str">
        <f t="shared" si="92"/>
        <v>1.</v>
      </c>
      <c r="AI1872" s="251" t="str">
        <f t="shared" si="91"/>
        <v>1.</v>
      </c>
      <c r="AJ1872" s="251" t="str">
        <f t="shared" si="91"/>
        <v>9.</v>
      </c>
      <c r="AK1872" s="251" t="str">
        <f t="shared" si="91"/>
        <v>2.</v>
      </c>
      <c r="AL1872" s="251" t="str">
        <f t="shared" si="91"/>
        <v>1.</v>
      </c>
      <c r="AM1872" s="251" t="str">
        <f t="shared" si="93"/>
        <v>2.1.1.9.2.1.</v>
      </c>
    </row>
    <row r="1873" spans="1:39">
      <c r="A1873" s="251">
        <v>2022</v>
      </c>
      <c r="B1873" s="251" t="s">
        <v>533</v>
      </c>
      <c r="C1873" s="251" t="s">
        <v>534</v>
      </c>
      <c r="D1873" s="251" t="s">
        <v>535</v>
      </c>
      <c r="E1873" s="251" t="s">
        <v>536</v>
      </c>
      <c r="F1873" s="251" t="s">
        <v>492</v>
      </c>
      <c r="G1873" s="251" t="s">
        <v>797</v>
      </c>
      <c r="H1873" s="251" t="s">
        <v>538</v>
      </c>
      <c r="I1873" s="251" t="s">
        <v>798</v>
      </c>
      <c r="J1873" s="251" t="s">
        <v>540</v>
      </c>
      <c r="K1873" s="251" t="s">
        <v>824</v>
      </c>
      <c r="L1873" s="251" t="s">
        <v>542</v>
      </c>
      <c r="M1873" s="251" t="s">
        <v>808</v>
      </c>
      <c r="N1873" s="251" t="s">
        <v>825</v>
      </c>
      <c r="O1873" s="251" t="s">
        <v>727</v>
      </c>
      <c r="P1873" s="251" t="s">
        <v>841</v>
      </c>
      <c r="Q1873" s="251" t="s">
        <v>803</v>
      </c>
      <c r="R1873" s="251">
        <v>90</v>
      </c>
      <c r="S1873" s="251" t="s">
        <v>548</v>
      </c>
      <c r="T1873" s="251" t="s">
        <v>549</v>
      </c>
      <c r="U1873" s="251" t="s">
        <v>645</v>
      </c>
      <c r="V1873" s="251" t="s">
        <v>581</v>
      </c>
      <c r="W1873" s="251" t="s">
        <v>582</v>
      </c>
      <c r="X1873" s="251" t="s">
        <v>551</v>
      </c>
      <c r="Y1873" s="251" t="s">
        <v>552</v>
      </c>
      <c r="Z1873" s="251" t="s">
        <v>553</v>
      </c>
      <c r="AA1873" s="251" t="s">
        <v>554</v>
      </c>
      <c r="AB1873" s="251" t="s">
        <v>557</v>
      </c>
      <c r="AC1873" s="251" t="s">
        <v>585</v>
      </c>
      <c r="AD1873" s="251" t="s">
        <v>586</v>
      </c>
      <c r="AE1873" s="255">
        <v>14153</v>
      </c>
      <c r="AF1873" s="251" t="str">
        <f t="shared" si="92"/>
        <v>5.</v>
      </c>
      <c r="AG1873" s="251" t="str">
        <f t="shared" si="92"/>
        <v>2.</v>
      </c>
      <c r="AH1873" s="251" t="str">
        <f t="shared" si="92"/>
        <v>1.</v>
      </c>
      <c r="AI1873" s="251" t="str">
        <f t="shared" si="91"/>
        <v>1.</v>
      </c>
      <c r="AJ1873" s="251" t="str">
        <f t="shared" si="91"/>
        <v>9.</v>
      </c>
      <c r="AK1873" s="251" t="str">
        <f t="shared" si="91"/>
        <v>3.</v>
      </c>
      <c r="AL1873" s="251" t="str">
        <f t="shared" si="91"/>
        <v>99</v>
      </c>
      <c r="AM1873" s="251" t="str">
        <f t="shared" si="93"/>
        <v>2.1.1.9.3.99</v>
      </c>
    </row>
    <row r="1874" spans="1:39">
      <c r="A1874" s="251">
        <v>2022</v>
      </c>
      <c r="B1874" s="251" t="s">
        <v>533</v>
      </c>
      <c r="C1874" s="251" t="s">
        <v>534</v>
      </c>
      <c r="D1874" s="251" t="s">
        <v>535</v>
      </c>
      <c r="E1874" s="251" t="s">
        <v>536</v>
      </c>
      <c r="F1874" s="251" t="s">
        <v>492</v>
      </c>
      <c r="G1874" s="251" t="s">
        <v>797</v>
      </c>
      <c r="H1874" s="251" t="s">
        <v>538</v>
      </c>
      <c r="I1874" s="251" t="s">
        <v>798</v>
      </c>
      <c r="J1874" s="251" t="s">
        <v>540</v>
      </c>
      <c r="K1874" s="251" t="s">
        <v>824</v>
      </c>
      <c r="L1874" s="251" t="s">
        <v>542</v>
      </c>
      <c r="M1874" s="251" t="s">
        <v>808</v>
      </c>
      <c r="N1874" s="251" t="s">
        <v>825</v>
      </c>
      <c r="O1874" s="251" t="s">
        <v>727</v>
      </c>
      <c r="P1874" s="251" t="s">
        <v>841</v>
      </c>
      <c r="Q1874" s="251" t="s">
        <v>803</v>
      </c>
      <c r="R1874" s="251">
        <v>90</v>
      </c>
      <c r="S1874" s="251" t="s">
        <v>548</v>
      </c>
      <c r="T1874" s="251" t="s">
        <v>549</v>
      </c>
      <c r="U1874" s="251" t="s">
        <v>645</v>
      </c>
      <c r="V1874" s="251" t="s">
        <v>581</v>
      </c>
      <c r="W1874" s="251" t="s">
        <v>582</v>
      </c>
      <c r="X1874" s="251" t="s">
        <v>551</v>
      </c>
      <c r="Y1874" s="251" t="s">
        <v>552</v>
      </c>
      <c r="Z1874" s="251" t="s">
        <v>553</v>
      </c>
      <c r="AA1874" s="251" t="s">
        <v>561</v>
      </c>
      <c r="AB1874" s="251" t="s">
        <v>562</v>
      </c>
      <c r="AC1874" s="251" t="s">
        <v>562</v>
      </c>
      <c r="AD1874" s="251" t="s">
        <v>563</v>
      </c>
      <c r="AE1874" s="255">
        <v>145920</v>
      </c>
      <c r="AF1874" s="251" t="str">
        <f t="shared" si="92"/>
        <v>5.</v>
      </c>
      <c r="AG1874" s="251" t="str">
        <f t="shared" si="92"/>
        <v>2.</v>
      </c>
      <c r="AH1874" s="251" t="str">
        <f t="shared" si="92"/>
        <v>1.</v>
      </c>
      <c r="AI1874" s="251" t="str">
        <f t="shared" si="91"/>
        <v>3.</v>
      </c>
      <c r="AJ1874" s="251" t="str">
        <f t="shared" si="91"/>
        <v>1.</v>
      </c>
      <c r="AK1874" s="251" t="str">
        <f t="shared" si="91"/>
        <v>1.</v>
      </c>
      <c r="AL1874" s="251" t="str">
        <f t="shared" si="91"/>
        <v>5.</v>
      </c>
      <c r="AM1874" s="251" t="str">
        <f t="shared" si="93"/>
        <v>2.1.3.1.1.5.</v>
      </c>
    </row>
    <row r="1875" spans="1:39">
      <c r="A1875" s="251">
        <v>2022</v>
      </c>
      <c r="B1875" s="251" t="s">
        <v>533</v>
      </c>
      <c r="C1875" s="251" t="s">
        <v>534</v>
      </c>
      <c r="D1875" s="251" t="s">
        <v>535</v>
      </c>
      <c r="E1875" s="251" t="s">
        <v>536</v>
      </c>
      <c r="F1875" s="251" t="s">
        <v>492</v>
      </c>
      <c r="G1875" s="251" t="s">
        <v>797</v>
      </c>
      <c r="H1875" s="251" t="s">
        <v>538</v>
      </c>
      <c r="I1875" s="251" t="s">
        <v>798</v>
      </c>
      <c r="J1875" s="251" t="s">
        <v>540</v>
      </c>
      <c r="K1875" s="251" t="s">
        <v>824</v>
      </c>
      <c r="L1875" s="251" t="s">
        <v>542</v>
      </c>
      <c r="M1875" s="251" t="s">
        <v>808</v>
      </c>
      <c r="N1875" s="251" t="s">
        <v>825</v>
      </c>
      <c r="O1875" s="251" t="s">
        <v>727</v>
      </c>
      <c r="P1875" s="251" t="s">
        <v>841</v>
      </c>
      <c r="Q1875" s="251" t="s">
        <v>803</v>
      </c>
      <c r="R1875" s="251">
        <v>90</v>
      </c>
      <c r="S1875" s="251" t="s">
        <v>548</v>
      </c>
      <c r="T1875" s="251" t="s">
        <v>549</v>
      </c>
      <c r="U1875" s="251" t="s">
        <v>645</v>
      </c>
      <c r="V1875" s="251" t="s">
        <v>581</v>
      </c>
      <c r="W1875" s="251" t="s">
        <v>582</v>
      </c>
      <c r="X1875" s="251" t="s">
        <v>551</v>
      </c>
      <c r="Y1875" s="251" t="s">
        <v>552</v>
      </c>
      <c r="Z1875" s="251" t="s">
        <v>564</v>
      </c>
      <c r="AA1875" s="251" t="s">
        <v>587</v>
      </c>
      <c r="AB1875" s="251" t="s">
        <v>633</v>
      </c>
      <c r="AC1875" s="251" t="s">
        <v>633</v>
      </c>
      <c r="AD1875" s="251" t="s">
        <v>634</v>
      </c>
      <c r="AE1875" s="255">
        <v>2476</v>
      </c>
      <c r="AF1875" s="251" t="str">
        <f t="shared" si="92"/>
        <v>5.</v>
      </c>
      <c r="AG1875" s="251" t="str">
        <f t="shared" si="92"/>
        <v>2.</v>
      </c>
      <c r="AH1875" s="251" t="str">
        <f t="shared" si="92"/>
        <v>3.</v>
      </c>
      <c r="AI1875" s="251" t="str">
        <f t="shared" si="91"/>
        <v>1.</v>
      </c>
      <c r="AJ1875" s="251" t="str">
        <f t="shared" si="91"/>
        <v>1.</v>
      </c>
      <c r="AK1875" s="251" t="str">
        <f t="shared" si="91"/>
        <v>1.</v>
      </c>
      <c r="AL1875" s="251" t="str">
        <f t="shared" si="91"/>
        <v>1.</v>
      </c>
      <c r="AM1875" s="251" t="str">
        <f t="shared" si="93"/>
        <v>2.3.1.1.1.1.</v>
      </c>
    </row>
    <row r="1876" spans="1:39">
      <c r="A1876" s="251">
        <v>2022</v>
      </c>
      <c r="B1876" s="251" t="s">
        <v>533</v>
      </c>
      <c r="C1876" s="251" t="s">
        <v>534</v>
      </c>
      <c r="D1876" s="251" t="s">
        <v>535</v>
      </c>
      <c r="E1876" s="251" t="s">
        <v>536</v>
      </c>
      <c r="F1876" s="251" t="s">
        <v>492</v>
      </c>
      <c r="G1876" s="251" t="s">
        <v>797</v>
      </c>
      <c r="H1876" s="251" t="s">
        <v>538</v>
      </c>
      <c r="I1876" s="251" t="s">
        <v>798</v>
      </c>
      <c r="J1876" s="251" t="s">
        <v>540</v>
      </c>
      <c r="K1876" s="251" t="s">
        <v>824</v>
      </c>
      <c r="L1876" s="251" t="s">
        <v>542</v>
      </c>
      <c r="M1876" s="251" t="s">
        <v>808</v>
      </c>
      <c r="N1876" s="251" t="s">
        <v>825</v>
      </c>
      <c r="O1876" s="251" t="s">
        <v>727</v>
      </c>
      <c r="P1876" s="251" t="s">
        <v>841</v>
      </c>
      <c r="Q1876" s="251" t="s">
        <v>803</v>
      </c>
      <c r="R1876" s="251">
        <v>90</v>
      </c>
      <c r="S1876" s="251" t="s">
        <v>548</v>
      </c>
      <c r="T1876" s="251" t="s">
        <v>549</v>
      </c>
      <c r="U1876" s="251" t="s">
        <v>645</v>
      </c>
      <c r="V1876" s="251" t="s">
        <v>581</v>
      </c>
      <c r="W1876" s="251" t="s">
        <v>582</v>
      </c>
      <c r="X1876" s="251" t="s">
        <v>551</v>
      </c>
      <c r="Y1876" s="251" t="s">
        <v>552</v>
      </c>
      <c r="Z1876" s="251" t="s">
        <v>564</v>
      </c>
      <c r="AA1876" s="251" t="s">
        <v>587</v>
      </c>
      <c r="AB1876" s="251" t="s">
        <v>715</v>
      </c>
      <c r="AC1876" s="251" t="s">
        <v>716</v>
      </c>
      <c r="AD1876" s="251" t="s">
        <v>717</v>
      </c>
      <c r="AE1876" s="255">
        <v>30000</v>
      </c>
      <c r="AF1876" s="251" t="str">
        <f t="shared" si="92"/>
        <v>5.</v>
      </c>
      <c r="AG1876" s="251" t="str">
        <f t="shared" si="92"/>
        <v>2.</v>
      </c>
      <c r="AH1876" s="251" t="str">
        <f t="shared" si="92"/>
        <v>3.</v>
      </c>
      <c r="AI1876" s="251" t="str">
        <f t="shared" si="91"/>
        <v>1.</v>
      </c>
      <c r="AJ1876" s="251" t="str">
        <f t="shared" si="91"/>
        <v>11</v>
      </c>
      <c r="AK1876" s="251" t="str">
        <f t="shared" si="91"/>
        <v>1.</v>
      </c>
      <c r="AL1876" s="251" t="str">
        <f t="shared" si="91"/>
        <v>5.</v>
      </c>
      <c r="AM1876" s="251" t="str">
        <f t="shared" si="93"/>
        <v>2.3.1.111.5.</v>
      </c>
    </row>
    <row r="1877" spans="1:39">
      <c r="A1877" s="251">
        <v>2022</v>
      </c>
      <c r="B1877" s="251" t="s">
        <v>533</v>
      </c>
      <c r="C1877" s="251" t="s">
        <v>534</v>
      </c>
      <c r="D1877" s="251" t="s">
        <v>535</v>
      </c>
      <c r="E1877" s="251" t="s">
        <v>536</v>
      </c>
      <c r="F1877" s="251" t="s">
        <v>492</v>
      </c>
      <c r="G1877" s="251" t="s">
        <v>797</v>
      </c>
      <c r="H1877" s="251" t="s">
        <v>538</v>
      </c>
      <c r="I1877" s="251" t="s">
        <v>798</v>
      </c>
      <c r="J1877" s="251" t="s">
        <v>540</v>
      </c>
      <c r="K1877" s="251" t="s">
        <v>824</v>
      </c>
      <c r="L1877" s="251" t="s">
        <v>542</v>
      </c>
      <c r="M1877" s="251" t="s">
        <v>808</v>
      </c>
      <c r="N1877" s="251" t="s">
        <v>825</v>
      </c>
      <c r="O1877" s="251" t="s">
        <v>727</v>
      </c>
      <c r="P1877" s="251" t="s">
        <v>841</v>
      </c>
      <c r="Q1877" s="251" t="s">
        <v>803</v>
      </c>
      <c r="R1877" s="251">
        <v>90</v>
      </c>
      <c r="S1877" s="251" t="s">
        <v>548</v>
      </c>
      <c r="T1877" s="251" t="s">
        <v>549</v>
      </c>
      <c r="U1877" s="251" t="s">
        <v>645</v>
      </c>
      <c r="V1877" s="251" t="s">
        <v>581</v>
      </c>
      <c r="W1877" s="251" t="s">
        <v>582</v>
      </c>
      <c r="X1877" s="251" t="s">
        <v>551</v>
      </c>
      <c r="Y1877" s="251" t="s">
        <v>552</v>
      </c>
      <c r="Z1877" s="251" t="s">
        <v>564</v>
      </c>
      <c r="AA1877" s="251" t="s">
        <v>587</v>
      </c>
      <c r="AB1877" s="251" t="s">
        <v>715</v>
      </c>
      <c r="AC1877" s="251" t="s">
        <v>716</v>
      </c>
      <c r="AD1877" s="251" t="s">
        <v>718</v>
      </c>
      <c r="AE1877" s="255">
        <v>20000</v>
      </c>
      <c r="AF1877" s="251" t="str">
        <f t="shared" si="92"/>
        <v>5.</v>
      </c>
      <c r="AG1877" s="251" t="str">
        <f t="shared" si="92"/>
        <v>2.</v>
      </c>
      <c r="AH1877" s="251" t="str">
        <f t="shared" si="92"/>
        <v>3.</v>
      </c>
      <c r="AI1877" s="251" t="str">
        <f t="shared" si="91"/>
        <v>1.</v>
      </c>
      <c r="AJ1877" s="251" t="str">
        <f t="shared" si="91"/>
        <v>11</v>
      </c>
      <c r="AK1877" s="251" t="str">
        <f t="shared" si="91"/>
        <v>1.</v>
      </c>
      <c r="AL1877" s="251" t="str">
        <f t="shared" si="91"/>
        <v>6.</v>
      </c>
      <c r="AM1877" s="251" t="str">
        <f t="shared" si="93"/>
        <v>2.3.1.111.6.</v>
      </c>
    </row>
    <row r="1878" spans="1:39">
      <c r="A1878" s="251">
        <v>2022</v>
      </c>
      <c r="B1878" s="251" t="s">
        <v>533</v>
      </c>
      <c r="C1878" s="251" t="s">
        <v>534</v>
      </c>
      <c r="D1878" s="251" t="s">
        <v>535</v>
      </c>
      <c r="E1878" s="251" t="s">
        <v>536</v>
      </c>
      <c r="F1878" s="251" t="s">
        <v>492</v>
      </c>
      <c r="G1878" s="251" t="s">
        <v>797</v>
      </c>
      <c r="H1878" s="251" t="s">
        <v>538</v>
      </c>
      <c r="I1878" s="251" t="s">
        <v>798</v>
      </c>
      <c r="J1878" s="251" t="s">
        <v>540</v>
      </c>
      <c r="K1878" s="251" t="s">
        <v>824</v>
      </c>
      <c r="L1878" s="251" t="s">
        <v>542</v>
      </c>
      <c r="M1878" s="251" t="s">
        <v>808</v>
      </c>
      <c r="N1878" s="251" t="s">
        <v>825</v>
      </c>
      <c r="O1878" s="251" t="s">
        <v>727</v>
      </c>
      <c r="P1878" s="251" t="s">
        <v>841</v>
      </c>
      <c r="Q1878" s="251" t="s">
        <v>803</v>
      </c>
      <c r="R1878" s="251">
        <v>90</v>
      </c>
      <c r="S1878" s="251" t="s">
        <v>548</v>
      </c>
      <c r="T1878" s="251" t="s">
        <v>549</v>
      </c>
      <c r="U1878" s="251" t="s">
        <v>645</v>
      </c>
      <c r="V1878" s="251" t="s">
        <v>581</v>
      </c>
      <c r="W1878" s="251" t="s">
        <v>582</v>
      </c>
      <c r="X1878" s="251" t="s">
        <v>551</v>
      </c>
      <c r="Y1878" s="251" t="s">
        <v>552</v>
      </c>
      <c r="Z1878" s="251" t="s">
        <v>564</v>
      </c>
      <c r="AA1878" s="251" t="s">
        <v>587</v>
      </c>
      <c r="AB1878" s="251" t="s">
        <v>588</v>
      </c>
      <c r="AC1878" s="251" t="s">
        <v>589</v>
      </c>
      <c r="AD1878" s="251" t="s">
        <v>590</v>
      </c>
      <c r="AE1878" s="255">
        <v>62010</v>
      </c>
      <c r="AF1878" s="251" t="str">
        <f t="shared" si="92"/>
        <v>5.</v>
      </c>
      <c r="AG1878" s="251" t="str">
        <f t="shared" si="92"/>
        <v>2.</v>
      </c>
      <c r="AH1878" s="251" t="str">
        <f t="shared" si="92"/>
        <v>3.</v>
      </c>
      <c r="AI1878" s="251" t="str">
        <f t="shared" si="91"/>
        <v>1.</v>
      </c>
      <c r="AJ1878" s="251" t="str">
        <f t="shared" si="91"/>
        <v>3.</v>
      </c>
      <c r="AK1878" s="251" t="str">
        <f t="shared" si="91"/>
        <v>1.</v>
      </c>
      <c r="AL1878" s="251" t="str">
        <f t="shared" si="91"/>
        <v>1.</v>
      </c>
      <c r="AM1878" s="251" t="str">
        <f t="shared" si="93"/>
        <v>2.3.1.3.1.1.</v>
      </c>
    </row>
    <row r="1879" spans="1:39">
      <c r="A1879" s="251">
        <v>2022</v>
      </c>
      <c r="B1879" s="251" t="s">
        <v>533</v>
      </c>
      <c r="C1879" s="251" t="s">
        <v>534</v>
      </c>
      <c r="D1879" s="251" t="s">
        <v>535</v>
      </c>
      <c r="E1879" s="251" t="s">
        <v>536</v>
      </c>
      <c r="F1879" s="251" t="s">
        <v>492</v>
      </c>
      <c r="G1879" s="251" t="s">
        <v>797</v>
      </c>
      <c r="H1879" s="251" t="s">
        <v>538</v>
      </c>
      <c r="I1879" s="251" t="s">
        <v>798</v>
      </c>
      <c r="J1879" s="251" t="s">
        <v>540</v>
      </c>
      <c r="K1879" s="251" t="s">
        <v>824</v>
      </c>
      <c r="L1879" s="251" t="s">
        <v>542</v>
      </c>
      <c r="M1879" s="251" t="s">
        <v>808</v>
      </c>
      <c r="N1879" s="251" t="s">
        <v>825</v>
      </c>
      <c r="O1879" s="251" t="s">
        <v>727</v>
      </c>
      <c r="P1879" s="251" t="s">
        <v>841</v>
      </c>
      <c r="Q1879" s="251" t="s">
        <v>803</v>
      </c>
      <c r="R1879" s="251">
        <v>90</v>
      </c>
      <c r="S1879" s="251" t="s">
        <v>548</v>
      </c>
      <c r="T1879" s="251" t="s">
        <v>549</v>
      </c>
      <c r="U1879" s="251" t="s">
        <v>645</v>
      </c>
      <c r="V1879" s="251" t="s">
        <v>581</v>
      </c>
      <c r="W1879" s="251" t="s">
        <v>582</v>
      </c>
      <c r="X1879" s="251" t="s">
        <v>551</v>
      </c>
      <c r="Y1879" s="251" t="s">
        <v>552</v>
      </c>
      <c r="Z1879" s="251" t="s">
        <v>564</v>
      </c>
      <c r="AA1879" s="251" t="s">
        <v>565</v>
      </c>
      <c r="AB1879" s="251" t="s">
        <v>594</v>
      </c>
      <c r="AC1879" s="251" t="s">
        <v>595</v>
      </c>
      <c r="AD1879" s="251" t="s">
        <v>596</v>
      </c>
      <c r="AE1879" s="255">
        <v>11200</v>
      </c>
      <c r="AF1879" s="251" t="str">
        <f t="shared" si="92"/>
        <v>5.</v>
      </c>
      <c r="AG1879" s="251" t="str">
        <f t="shared" si="92"/>
        <v>2.</v>
      </c>
      <c r="AH1879" s="251" t="str">
        <f t="shared" si="92"/>
        <v>3.</v>
      </c>
      <c r="AI1879" s="251" t="str">
        <f t="shared" si="91"/>
        <v>2.</v>
      </c>
      <c r="AJ1879" s="251" t="str">
        <f t="shared" si="91"/>
        <v>1.</v>
      </c>
      <c r="AK1879" s="251" t="str">
        <f t="shared" si="91"/>
        <v>2.</v>
      </c>
      <c r="AL1879" s="251" t="str">
        <f t="shared" si="91"/>
        <v>99</v>
      </c>
      <c r="AM1879" s="251" t="str">
        <f t="shared" si="93"/>
        <v>2.3.2.1.2.99</v>
      </c>
    </row>
    <row r="1880" spans="1:39">
      <c r="A1880" s="251">
        <v>2022</v>
      </c>
      <c r="B1880" s="251" t="s">
        <v>533</v>
      </c>
      <c r="C1880" s="251" t="s">
        <v>534</v>
      </c>
      <c r="D1880" s="251" t="s">
        <v>535</v>
      </c>
      <c r="E1880" s="251" t="s">
        <v>536</v>
      </c>
      <c r="F1880" s="251" t="s">
        <v>492</v>
      </c>
      <c r="G1880" s="251" t="s">
        <v>797</v>
      </c>
      <c r="H1880" s="251" t="s">
        <v>538</v>
      </c>
      <c r="I1880" s="251" t="s">
        <v>798</v>
      </c>
      <c r="J1880" s="251" t="s">
        <v>540</v>
      </c>
      <c r="K1880" s="251" t="s">
        <v>824</v>
      </c>
      <c r="L1880" s="251" t="s">
        <v>542</v>
      </c>
      <c r="M1880" s="251" t="s">
        <v>808</v>
      </c>
      <c r="N1880" s="251" t="s">
        <v>825</v>
      </c>
      <c r="O1880" s="251" t="s">
        <v>727</v>
      </c>
      <c r="P1880" s="251" t="s">
        <v>841</v>
      </c>
      <c r="Q1880" s="251" t="s">
        <v>803</v>
      </c>
      <c r="R1880" s="251">
        <v>90</v>
      </c>
      <c r="S1880" s="251" t="s">
        <v>548</v>
      </c>
      <c r="T1880" s="251" t="s">
        <v>549</v>
      </c>
      <c r="U1880" s="251" t="s">
        <v>645</v>
      </c>
      <c r="V1880" s="251" t="s">
        <v>581</v>
      </c>
      <c r="W1880" s="251" t="s">
        <v>582</v>
      </c>
      <c r="X1880" s="251" t="s">
        <v>551</v>
      </c>
      <c r="Y1880" s="251" t="s">
        <v>552</v>
      </c>
      <c r="Z1880" s="251" t="s">
        <v>564</v>
      </c>
      <c r="AA1880" s="251" t="s">
        <v>565</v>
      </c>
      <c r="AB1880" s="251" t="s">
        <v>566</v>
      </c>
      <c r="AC1880" s="251" t="s">
        <v>597</v>
      </c>
      <c r="AD1880" s="251" t="s">
        <v>598</v>
      </c>
      <c r="AE1880" s="255">
        <v>91355</v>
      </c>
      <c r="AF1880" s="251" t="str">
        <f t="shared" si="92"/>
        <v>5.</v>
      </c>
      <c r="AG1880" s="251" t="str">
        <f t="shared" si="92"/>
        <v>2.</v>
      </c>
      <c r="AH1880" s="251" t="str">
        <f t="shared" si="92"/>
        <v>3.</v>
      </c>
      <c r="AI1880" s="251" t="str">
        <f t="shared" si="91"/>
        <v>2.</v>
      </c>
      <c r="AJ1880" s="251" t="str">
        <f t="shared" si="91"/>
        <v>2.</v>
      </c>
      <c r="AK1880" s="251" t="str">
        <f t="shared" si="91"/>
        <v>1.</v>
      </c>
      <c r="AL1880" s="251" t="str">
        <f t="shared" si="91"/>
        <v>1.</v>
      </c>
      <c r="AM1880" s="251" t="str">
        <f t="shared" si="93"/>
        <v>2.3.2.2.1.1.</v>
      </c>
    </row>
    <row r="1881" spans="1:39">
      <c r="A1881" s="251">
        <v>2022</v>
      </c>
      <c r="B1881" s="251" t="s">
        <v>533</v>
      </c>
      <c r="C1881" s="251" t="s">
        <v>534</v>
      </c>
      <c r="D1881" s="251" t="s">
        <v>535</v>
      </c>
      <c r="E1881" s="251" t="s">
        <v>536</v>
      </c>
      <c r="F1881" s="251" t="s">
        <v>492</v>
      </c>
      <c r="G1881" s="251" t="s">
        <v>797</v>
      </c>
      <c r="H1881" s="251" t="s">
        <v>538</v>
      </c>
      <c r="I1881" s="251" t="s">
        <v>798</v>
      </c>
      <c r="J1881" s="251" t="s">
        <v>540</v>
      </c>
      <c r="K1881" s="251" t="s">
        <v>824</v>
      </c>
      <c r="L1881" s="251" t="s">
        <v>542</v>
      </c>
      <c r="M1881" s="251" t="s">
        <v>808</v>
      </c>
      <c r="N1881" s="251" t="s">
        <v>825</v>
      </c>
      <c r="O1881" s="251" t="s">
        <v>727</v>
      </c>
      <c r="P1881" s="251" t="s">
        <v>841</v>
      </c>
      <c r="Q1881" s="251" t="s">
        <v>803</v>
      </c>
      <c r="R1881" s="251">
        <v>90</v>
      </c>
      <c r="S1881" s="251" t="s">
        <v>548</v>
      </c>
      <c r="T1881" s="251" t="s">
        <v>549</v>
      </c>
      <c r="U1881" s="251" t="s">
        <v>645</v>
      </c>
      <c r="V1881" s="251" t="s">
        <v>581</v>
      </c>
      <c r="W1881" s="251" t="s">
        <v>582</v>
      </c>
      <c r="X1881" s="251" t="s">
        <v>551</v>
      </c>
      <c r="Y1881" s="251" t="s">
        <v>552</v>
      </c>
      <c r="Z1881" s="251" t="s">
        <v>564</v>
      </c>
      <c r="AA1881" s="251" t="s">
        <v>565</v>
      </c>
      <c r="AB1881" s="251" t="s">
        <v>566</v>
      </c>
      <c r="AC1881" s="251" t="s">
        <v>597</v>
      </c>
      <c r="AD1881" s="251" t="s">
        <v>599</v>
      </c>
      <c r="AE1881" s="255">
        <v>11603</v>
      </c>
      <c r="AF1881" s="251" t="str">
        <f t="shared" si="92"/>
        <v>5.</v>
      </c>
      <c r="AG1881" s="251" t="str">
        <f t="shared" si="92"/>
        <v>2.</v>
      </c>
      <c r="AH1881" s="251" t="str">
        <f t="shared" si="92"/>
        <v>3.</v>
      </c>
      <c r="AI1881" s="251" t="str">
        <f t="shared" si="91"/>
        <v>2.</v>
      </c>
      <c r="AJ1881" s="251" t="str">
        <f t="shared" si="91"/>
        <v>2.</v>
      </c>
      <c r="AK1881" s="251" t="str">
        <f t="shared" si="91"/>
        <v>1.</v>
      </c>
      <c r="AL1881" s="251" t="str">
        <f t="shared" si="91"/>
        <v>2.</v>
      </c>
      <c r="AM1881" s="251" t="str">
        <f t="shared" si="93"/>
        <v>2.3.2.2.1.2.</v>
      </c>
    </row>
    <row r="1882" spans="1:39">
      <c r="A1882" s="251">
        <v>2022</v>
      </c>
      <c r="B1882" s="251" t="s">
        <v>533</v>
      </c>
      <c r="C1882" s="251" t="s">
        <v>534</v>
      </c>
      <c r="D1882" s="251" t="s">
        <v>535</v>
      </c>
      <c r="E1882" s="251" t="s">
        <v>536</v>
      </c>
      <c r="F1882" s="251" t="s">
        <v>492</v>
      </c>
      <c r="G1882" s="251" t="s">
        <v>797</v>
      </c>
      <c r="H1882" s="251" t="s">
        <v>538</v>
      </c>
      <c r="I1882" s="251" t="s">
        <v>798</v>
      </c>
      <c r="J1882" s="251" t="s">
        <v>540</v>
      </c>
      <c r="K1882" s="251" t="s">
        <v>824</v>
      </c>
      <c r="L1882" s="251" t="s">
        <v>542</v>
      </c>
      <c r="M1882" s="251" t="s">
        <v>808</v>
      </c>
      <c r="N1882" s="251" t="s">
        <v>825</v>
      </c>
      <c r="O1882" s="251" t="s">
        <v>727</v>
      </c>
      <c r="P1882" s="251" t="s">
        <v>841</v>
      </c>
      <c r="Q1882" s="251" t="s">
        <v>803</v>
      </c>
      <c r="R1882" s="251">
        <v>90</v>
      </c>
      <c r="S1882" s="251" t="s">
        <v>548</v>
      </c>
      <c r="T1882" s="251" t="s">
        <v>549</v>
      </c>
      <c r="U1882" s="251" t="s">
        <v>645</v>
      </c>
      <c r="V1882" s="251" t="s">
        <v>581</v>
      </c>
      <c r="W1882" s="251" t="s">
        <v>582</v>
      </c>
      <c r="X1882" s="251" t="s">
        <v>551</v>
      </c>
      <c r="Y1882" s="251" t="s">
        <v>552</v>
      </c>
      <c r="Z1882" s="251" t="s">
        <v>564</v>
      </c>
      <c r="AA1882" s="251" t="s">
        <v>565</v>
      </c>
      <c r="AB1882" s="251" t="s">
        <v>566</v>
      </c>
      <c r="AC1882" s="251" t="s">
        <v>600</v>
      </c>
      <c r="AD1882" s="251" t="s">
        <v>601</v>
      </c>
      <c r="AE1882" s="255">
        <v>68613</v>
      </c>
      <c r="AF1882" s="251" t="str">
        <f t="shared" si="92"/>
        <v>5.</v>
      </c>
      <c r="AG1882" s="251" t="str">
        <f t="shared" si="92"/>
        <v>2.</v>
      </c>
      <c r="AH1882" s="251" t="str">
        <f t="shared" si="92"/>
        <v>3.</v>
      </c>
      <c r="AI1882" s="251" t="str">
        <f t="shared" si="91"/>
        <v>2.</v>
      </c>
      <c r="AJ1882" s="251" t="str">
        <f t="shared" si="91"/>
        <v>2.</v>
      </c>
      <c r="AK1882" s="251" t="str">
        <f t="shared" si="91"/>
        <v>2.</v>
      </c>
      <c r="AL1882" s="251" t="str">
        <f t="shared" si="91"/>
        <v>1.</v>
      </c>
      <c r="AM1882" s="251" t="str">
        <f t="shared" si="93"/>
        <v>2.3.2.2.2.1.</v>
      </c>
    </row>
    <row r="1883" spans="1:39">
      <c r="A1883" s="251">
        <v>2022</v>
      </c>
      <c r="B1883" s="251" t="s">
        <v>533</v>
      </c>
      <c r="C1883" s="251" t="s">
        <v>534</v>
      </c>
      <c r="D1883" s="251" t="s">
        <v>535</v>
      </c>
      <c r="E1883" s="251" t="s">
        <v>536</v>
      </c>
      <c r="F1883" s="251" t="s">
        <v>492</v>
      </c>
      <c r="G1883" s="251" t="s">
        <v>797</v>
      </c>
      <c r="H1883" s="251" t="s">
        <v>538</v>
      </c>
      <c r="I1883" s="251" t="s">
        <v>798</v>
      </c>
      <c r="J1883" s="251" t="s">
        <v>540</v>
      </c>
      <c r="K1883" s="251" t="s">
        <v>824</v>
      </c>
      <c r="L1883" s="251" t="s">
        <v>542</v>
      </c>
      <c r="M1883" s="251" t="s">
        <v>808</v>
      </c>
      <c r="N1883" s="251" t="s">
        <v>825</v>
      </c>
      <c r="O1883" s="251" t="s">
        <v>727</v>
      </c>
      <c r="P1883" s="251" t="s">
        <v>841</v>
      </c>
      <c r="Q1883" s="251" t="s">
        <v>803</v>
      </c>
      <c r="R1883" s="251">
        <v>90</v>
      </c>
      <c r="S1883" s="251" t="s">
        <v>548</v>
      </c>
      <c r="T1883" s="251" t="s">
        <v>549</v>
      </c>
      <c r="U1883" s="251" t="s">
        <v>645</v>
      </c>
      <c r="V1883" s="251" t="s">
        <v>581</v>
      </c>
      <c r="W1883" s="251" t="s">
        <v>582</v>
      </c>
      <c r="X1883" s="251" t="s">
        <v>551</v>
      </c>
      <c r="Y1883" s="251" t="s">
        <v>552</v>
      </c>
      <c r="Z1883" s="251" t="s">
        <v>564</v>
      </c>
      <c r="AA1883" s="251" t="s">
        <v>565</v>
      </c>
      <c r="AB1883" s="251" t="s">
        <v>566</v>
      </c>
      <c r="AC1883" s="251" t="s">
        <v>600</v>
      </c>
      <c r="AD1883" s="251" t="s">
        <v>602</v>
      </c>
      <c r="AE1883" s="255">
        <v>2734</v>
      </c>
      <c r="AF1883" s="251" t="str">
        <f t="shared" si="92"/>
        <v>5.</v>
      </c>
      <c r="AG1883" s="251" t="str">
        <f t="shared" si="92"/>
        <v>2.</v>
      </c>
      <c r="AH1883" s="251" t="str">
        <f t="shared" si="92"/>
        <v>3.</v>
      </c>
      <c r="AI1883" s="251" t="str">
        <f t="shared" si="91"/>
        <v>2.</v>
      </c>
      <c r="AJ1883" s="251" t="str">
        <f t="shared" si="91"/>
        <v>2.</v>
      </c>
      <c r="AK1883" s="251" t="str">
        <f t="shared" si="91"/>
        <v>2.</v>
      </c>
      <c r="AL1883" s="251" t="str">
        <f t="shared" si="91"/>
        <v>2.</v>
      </c>
      <c r="AM1883" s="251" t="str">
        <f t="shared" si="93"/>
        <v>2.3.2.2.2.2.</v>
      </c>
    </row>
    <row r="1884" spans="1:39">
      <c r="A1884" s="251">
        <v>2022</v>
      </c>
      <c r="B1884" s="251" t="s">
        <v>533</v>
      </c>
      <c r="C1884" s="251" t="s">
        <v>534</v>
      </c>
      <c r="D1884" s="251" t="s">
        <v>535</v>
      </c>
      <c r="E1884" s="251" t="s">
        <v>536</v>
      </c>
      <c r="F1884" s="251" t="s">
        <v>492</v>
      </c>
      <c r="G1884" s="251" t="s">
        <v>797</v>
      </c>
      <c r="H1884" s="251" t="s">
        <v>538</v>
      </c>
      <c r="I1884" s="251" t="s">
        <v>798</v>
      </c>
      <c r="J1884" s="251" t="s">
        <v>540</v>
      </c>
      <c r="K1884" s="251" t="s">
        <v>824</v>
      </c>
      <c r="L1884" s="251" t="s">
        <v>542</v>
      </c>
      <c r="M1884" s="251" t="s">
        <v>808</v>
      </c>
      <c r="N1884" s="251" t="s">
        <v>825</v>
      </c>
      <c r="O1884" s="251" t="s">
        <v>727</v>
      </c>
      <c r="P1884" s="251" t="s">
        <v>841</v>
      </c>
      <c r="Q1884" s="251" t="s">
        <v>803</v>
      </c>
      <c r="R1884" s="251">
        <v>90</v>
      </c>
      <c r="S1884" s="251" t="s">
        <v>548</v>
      </c>
      <c r="T1884" s="251" t="s">
        <v>549</v>
      </c>
      <c r="U1884" s="251" t="s">
        <v>645</v>
      </c>
      <c r="V1884" s="251" t="s">
        <v>581</v>
      </c>
      <c r="W1884" s="251" t="s">
        <v>582</v>
      </c>
      <c r="X1884" s="251" t="s">
        <v>551</v>
      </c>
      <c r="Y1884" s="251" t="s">
        <v>552</v>
      </c>
      <c r="Z1884" s="251" t="s">
        <v>564</v>
      </c>
      <c r="AA1884" s="251" t="s">
        <v>565</v>
      </c>
      <c r="AB1884" s="251" t="s">
        <v>569</v>
      </c>
      <c r="AC1884" s="251" t="s">
        <v>570</v>
      </c>
      <c r="AD1884" s="251" t="s">
        <v>603</v>
      </c>
      <c r="AE1884" s="255">
        <v>85884</v>
      </c>
      <c r="AF1884" s="251" t="str">
        <f t="shared" si="92"/>
        <v>5.</v>
      </c>
      <c r="AG1884" s="251" t="str">
        <f t="shared" si="92"/>
        <v>2.</v>
      </c>
      <c r="AH1884" s="251" t="str">
        <f t="shared" si="92"/>
        <v>3.</v>
      </c>
      <c r="AI1884" s="251" t="str">
        <f t="shared" si="91"/>
        <v>2.</v>
      </c>
      <c r="AJ1884" s="251" t="str">
        <f t="shared" si="91"/>
        <v>3.</v>
      </c>
      <c r="AK1884" s="251" t="str">
        <f t="shared" si="91"/>
        <v>1.</v>
      </c>
      <c r="AL1884" s="251" t="str">
        <f t="shared" si="91"/>
        <v>1.</v>
      </c>
      <c r="AM1884" s="251" t="str">
        <f t="shared" si="93"/>
        <v>2.3.2.3.1.1.</v>
      </c>
    </row>
    <row r="1885" spans="1:39">
      <c r="A1885" s="251">
        <v>2022</v>
      </c>
      <c r="B1885" s="251" t="s">
        <v>533</v>
      </c>
      <c r="C1885" s="251" t="s">
        <v>534</v>
      </c>
      <c r="D1885" s="251" t="s">
        <v>535</v>
      </c>
      <c r="E1885" s="251" t="s">
        <v>536</v>
      </c>
      <c r="F1885" s="251" t="s">
        <v>492</v>
      </c>
      <c r="G1885" s="251" t="s">
        <v>797</v>
      </c>
      <c r="H1885" s="251" t="s">
        <v>538</v>
      </c>
      <c r="I1885" s="251" t="s">
        <v>798</v>
      </c>
      <c r="J1885" s="251" t="s">
        <v>540</v>
      </c>
      <c r="K1885" s="251" t="s">
        <v>824</v>
      </c>
      <c r="L1885" s="251" t="s">
        <v>542</v>
      </c>
      <c r="M1885" s="251" t="s">
        <v>808</v>
      </c>
      <c r="N1885" s="251" t="s">
        <v>825</v>
      </c>
      <c r="O1885" s="251" t="s">
        <v>727</v>
      </c>
      <c r="P1885" s="251" t="s">
        <v>841</v>
      </c>
      <c r="Q1885" s="251" t="s">
        <v>803</v>
      </c>
      <c r="R1885" s="251">
        <v>90</v>
      </c>
      <c r="S1885" s="251" t="s">
        <v>548</v>
      </c>
      <c r="T1885" s="251" t="s">
        <v>549</v>
      </c>
      <c r="U1885" s="251" t="s">
        <v>645</v>
      </c>
      <c r="V1885" s="251" t="s">
        <v>581</v>
      </c>
      <c r="W1885" s="251" t="s">
        <v>582</v>
      </c>
      <c r="X1885" s="251" t="s">
        <v>551</v>
      </c>
      <c r="Y1885" s="251" t="s">
        <v>552</v>
      </c>
      <c r="Z1885" s="251" t="s">
        <v>564</v>
      </c>
      <c r="AA1885" s="251" t="s">
        <v>565</v>
      </c>
      <c r="AB1885" s="251" t="s">
        <v>569</v>
      </c>
      <c r="AC1885" s="251" t="s">
        <v>570</v>
      </c>
      <c r="AD1885" s="251" t="s">
        <v>571</v>
      </c>
      <c r="AE1885" s="255">
        <v>295480</v>
      </c>
      <c r="AF1885" s="251" t="str">
        <f t="shared" si="92"/>
        <v>5.</v>
      </c>
      <c r="AG1885" s="251" t="str">
        <f t="shared" si="92"/>
        <v>2.</v>
      </c>
      <c r="AH1885" s="251" t="str">
        <f t="shared" si="92"/>
        <v>3.</v>
      </c>
      <c r="AI1885" s="251" t="str">
        <f t="shared" si="91"/>
        <v>2.</v>
      </c>
      <c r="AJ1885" s="251" t="str">
        <f t="shared" si="91"/>
        <v>3.</v>
      </c>
      <c r="AK1885" s="251" t="str">
        <f t="shared" si="91"/>
        <v>1.</v>
      </c>
      <c r="AL1885" s="251" t="str">
        <f t="shared" si="91"/>
        <v>2.</v>
      </c>
      <c r="AM1885" s="251" t="str">
        <f t="shared" si="93"/>
        <v>2.3.2.3.1.2.</v>
      </c>
    </row>
    <row r="1886" spans="1:39">
      <c r="A1886" s="251">
        <v>2022</v>
      </c>
      <c r="B1886" s="251" t="s">
        <v>533</v>
      </c>
      <c r="C1886" s="251" t="s">
        <v>534</v>
      </c>
      <c r="D1886" s="251" t="s">
        <v>535</v>
      </c>
      <c r="E1886" s="251" t="s">
        <v>536</v>
      </c>
      <c r="F1886" s="251" t="s">
        <v>492</v>
      </c>
      <c r="G1886" s="251" t="s">
        <v>797</v>
      </c>
      <c r="H1886" s="251" t="s">
        <v>538</v>
      </c>
      <c r="I1886" s="251" t="s">
        <v>798</v>
      </c>
      <c r="J1886" s="251" t="s">
        <v>540</v>
      </c>
      <c r="K1886" s="251" t="s">
        <v>824</v>
      </c>
      <c r="L1886" s="251" t="s">
        <v>542</v>
      </c>
      <c r="M1886" s="251" t="s">
        <v>808</v>
      </c>
      <c r="N1886" s="251" t="s">
        <v>825</v>
      </c>
      <c r="O1886" s="251" t="s">
        <v>727</v>
      </c>
      <c r="P1886" s="251" t="s">
        <v>841</v>
      </c>
      <c r="Q1886" s="251" t="s">
        <v>803</v>
      </c>
      <c r="R1886" s="251">
        <v>90</v>
      </c>
      <c r="S1886" s="251" t="s">
        <v>548</v>
      </c>
      <c r="T1886" s="251" t="s">
        <v>549</v>
      </c>
      <c r="U1886" s="251" t="s">
        <v>645</v>
      </c>
      <c r="V1886" s="251" t="s">
        <v>581</v>
      </c>
      <c r="W1886" s="251" t="s">
        <v>582</v>
      </c>
      <c r="X1886" s="251" t="s">
        <v>551</v>
      </c>
      <c r="Y1886" s="251" t="s">
        <v>552</v>
      </c>
      <c r="Z1886" s="251" t="s">
        <v>564</v>
      </c>
      <c r="AA1886" s="251" t="s">
        <v>565</v>
      </c>
      <c r="AB1886" s="251" t="s">
        <v>604</v>
      </c>
      <c r="AC1886" s="251" t="s">
        <v>605</v>
      </c>
      <c r="AD1886" s="251" t="s">
        <v>606</v>
      </c>
      <c r="AE1886" s="255">
        <v>8845</v>
      </c>
      <c r="AF1886" s="251" t="str">
        <f t="shared" si="92"/>
        <v>5.</v>
      </c>
      <c r="AG1886" s="251" t="str">
        <f t="shared" si="92"/>
        <v>2.</v>
      </c>
      <c r="AH1886" s="251" t="str">
        <f t="shared" si="92"/>
        <v>3.</v>
      </c>
      <c r="AI1886" s="251" t="str">
        <f t="shared" si="91"/>
        <v>2.</v>
      </c>
      <c r="AJ1886" s="251" t="str">
        <f t="shared" si="91"/>
        <v>4.</v>
      </c>
      <c r="AK1886" s="251" t="str">
        <f t="shared" si="91"/>
        <v>5.</v>
      </c>
      <c r="AL1886" s="251" t="str">
        <f t="shared" si="91"/>
        <v>1.</v>
      </c>
      <c r="AM1886" s="251" t="str">
        <f t="shared" si="93"/>
        <v>2.3.2.4.5.1.</v>
      </c>
    </row>
    <row r="1887" spans="1:39">
      <c r="A1887" s="251">
        <v>2022</v>
      </c>
      <c r="B1887" s="251" t="s">
        <v>533</v>
      </c>
      <c r="C1887" s="251" t="s">
        <v>534</v>
      </c>
      <c r="D1887" s="251" t="s">
        <v>535</v>
      </c>
      <c r="E1887" s="251" t="s">
        <v>536</v>
      </c>
      <c r="F1887" s="251" t="s">
        <v>492</v>
      </c>
      <c r="G1887" s="251" t="s">
        <v>797</v>
      </c>
      <c r="H1887" s="251" t="s">
        <v>538</v>
      </c>
      <c r="I1887" s="251" t="s">
        <v>798</v>
      </c>
      <c r="J1887" s="251" t="s">
        <v>540</v>
      </c>
      <c r="K1887" s="251" t="s">
        <v>824</v>
      </c>
      <c r="L1887" s="251" t="s">
        <v>542</v>
      </c>
      <c r="M1887" s="251" t="s">
        <v>808</v>
      </c>
      <c r="N1887" s="251" t="s">
        <v>825</v>
      </c>
      <c r="O1887" s="251" t="s">
        <v>727</v>
      </c>
      <c r="P1887" s="251" t="s">
        <v>841</v>
      </c>
      <c r="Q1887" s="251" t="s">
        <v>803</v>
      </c>
      <c r="R1887" s="251">
        <v>90</v>
      </c>
      <c r="S1887" s="251" t="s">
        <v>548</v>
      </c>
      <c r="T1887" s="251" t="s">
        <v>549</v>
      </c>
      <c r="U1887" s="251" t="s">
        <v>645</v>
      </c>
      <c r="V1887" s="251" t="s">
        <v>581</v>
      </c>
      <c r="W1887" s="251" t="s">
        <v>582</v>
      </c>
      <c r="X1887" s="251" t="s">
        <v>551</v>
      </c>
      <c r="Y1887" s="251" t="s">
        <v>552</v>
      </c>
      <c r="Z1887" s="251" t="s">
        <v>564</v>
      </c>
      <c r="AA1887" s="251" t="s">
        <v>565</v>
      </c>
      <c r="AB1887" s="251" t="s">
        <v>604</v>
      </c>
      <c r="AC1887" s="251" t="s">
        <v>607</v>
      </c>
      <c r="AD1887" s="251" t="s">
        <v>608</v>
      </c>
      <c r="AE1887" s="255">
        <v>31178</v>
      </c>
      <c r="AF1887" s="251" t="str">
        <f t="shared" si="92"/>
        <v>5.</v>
      </c>
      <c r="AG1887" s="251" t="str">
        <f t="shared" si="92"/>
        <v>2.</v>
      </c>
      <c r="AH1887" s="251" t="str">
        <f t="shared" si="92"/>
        <v>3.</v>
      </c>
      <c r="AI1887" s="251" t="str">
        <f t="shared" si="91"/>
        <v>2.</v>
      </c>
      <c r="AJ1887" s="251" t="str">
        <f t="shared" si="91"/>
        <v>4.</v>
      </c>
      <c r="AK1887" s="251" t="str">
        <f t="shared" si="91"/>
        <v>7.</v>
      </c>
      <c r="AL1887" s="251" t="str">
        <f t="shared" si="91"/>
        <v>1.</v>
      </c>
      <c r="AM1887" s="251" t="str">
        <f t="shared" si="93"/>
        <v>2.3.2.4.7.1.</v>
      </c>
    </row>
    <row r="1888" spans="1:39">
      <c r="A1888" s="251">
        <v>2022</v>
      </c>
      <c r="B1888" s="251" t="s">
        <v>533</v>
      </c>
      <c r="C1888" s="251" t="s">
        <v>534</v>
      </c>
      <c r="D1888" s="251" t="s">
        <v>535</v>
      </c>
      <c r="E1888" s="251" t="s">
        <v>536</v>
      </c>
      <c r="F1888" s="251" t="s">
        <v>492</v>
      </c>
      <c r="G1888" s="251" t="s">
        <v>797</v>
      </c>
      <c r="H1888" s="251" t="s">
        <v>538</v>
      </c>
      <c r="I1888" s="251" t="s">
        <v>798</v>
      </c>
      <c r="J1888" s="251" t="s">
        <v>540</v>
      </c>
      <c r="K1888" s="251" t="s">
        <v>824</v>
      </c>
      <c r="L1888" s="251" t="s">
        <v>542</v>
      </c>
      <c r="M1888" s="251" t="s">
        <v>808</v>
      </c>
      <c r="N1888" s="251" t="s">
        <v>825</v>
      </c>
      <c r="O1888" s="251" t="s">
        <v>727</v>
      </c>
      <c r="P1888" s="251" t="s">
        <v>841</v>
      </c>
      <c r="Q1888" s="251" t="s">
        <v>803</v>
      </c>
      <c r="R1888" s="251">
        <v>90</v>
      </c>
      <c r="S1888" s="251" t="s">
        <v>548</v>
      </c>
      <c r="T1888" s="251" t="s">
        <v>549</v>
      </c>
      <c r="U1888" s="251" t="s">
        <v>645</v>
      </c>
      <c r="V1888" s="251" t="s">
        <v>581</v>
      </c>
      <c r="W1888" s="251" t="s">
        <v>582</v>
      </c>
      <c r="X1888" s="251" t="s">
        <v>551</v>
      </c>
      <c r="Y1888" s="251" t="s">
        <v>552</v>
      </c>
      <c r="Z1888" s="251" t="s">
        <v>564</v>
      </c>
      <c r="AA1888" s="251" t="s">
        <v>565</v>
      </c>
      <c r="AB1888" s="251" t="s">
        <v>572</v>
      </c>
      <c r="AC1888" s="251" t="s">
        <v>573</v>
      </c>
      <c r="AD1888" s="251" t="s">
        <v>574</v>
      </c>
      <c r="AE1888" s="255">
        <v>273393</v>
      </c>
      <c r="AF1888" s="251" t="str">
        <f t="shared" si="92"/>
        <v>5.</v>
      </c>
      <c r="AG1888" s="251" t="str">
        <f t="shared" si="92"/>
        <v>2.</v>
      </c>
      <c r="AH1888" s="251" t="str">
        <f t="shared" si="92"/>
        <v>3.</v>
      </c>
      <c r="AI1888" s="251" t="str">
        <f t="shared" si="91"/>
        <v>2.</v>
      </c>
      <c r="AJ1888" s="251" t="str">
        <f t="shared" si="91"/>
        <v>5.</v>
      </c>
      <c r="AK1888" s="251" t="str">
        <f t="shared" si="91"/>
        <v>1.</v>
      </c>
      <c r="AL1888" s="251" t="str">
        <f t="shared" si="91"/>
        <v>1.</v>
      </c>
      <c r="AM1888" s="251" t="str">
        <f t="shared" si="93"/>
        <v>2.3.2.5.1.1.</v>
      </c>
    </row>
    <row r="1889" spans="1:39">
      <c r="A1889" s="251">
        <v>2022</v>
      </c>
      <c r="B1889" s="251" t="s">
        <v>533</v>
      </c>
      <c r="C1889" s="251" t="s">
        <v>534</v>
      </c>
      <c r="D1889" s="251" t="s">
        <v>535</v>
      </c>
      <c r="E1889" s="251" t="s">
        <v>536</v>
      </c>
      <c r="F1889" s="251" t="s">
        <v>492</v>
      </c>
      <c r="G1889" s="251" t="s">
        <v>797</v>
      </c>
      <c r="H1889" s="251" t="s">
        <v>538</v>
      </c>
      <c r="I1889" s="251" t="s">
        <v>798</v>
      </c>
      <c r="J1889" s="251" t="s">
        <v>540</v>
      </c>
      <c r="K1889" s="251" t="s">
        <v>824</v>
      </c>
      <c r="L1889" s="251" t="s">
        <v>542</v>
      </c>
      <c r="M1889" s="251" t="s">
        <v>808</v>
      </c>
      <c r="N1889" s="251" t="s">
        <v>825</v>
      </c>
      <c r="O1889" s="251" t="s">
        <v>727</v>
      </c>
      <c r="P1889" s="251" t="s">
        <v>841</v>
      </c>
      <c r="Q1889" s="251" t="s">
        <v>803</v>
      </c>
      <c r="R1889" s="251">
        <v>90</v>
      </c>
      <c r="S1889" s="251" t="s">
        <v>548</v>
      </c>
      <c r="T1889" s="251" t="s">
        <v>549</v>
      </c>
      <c r="U1889" s="251" t="s">
        <v>645</v>
      </c>
      <c r="V1889" s="251" t="s">
        <v>581</v>
      </c>
      <c r="W1889" s="251" t="s">
        <v>582</v>
      </c>
      <c r="X1889" s="251" t="s">
        <v>551</v>
      </c>
      <c r="Y1889" s="251" t="s">
        <v>552</v>
      </c>
      <c r="Z1889" s="251" t="s">
        <v>564</v>
      </c>
      <c r="AA1889" s="251" t="s">
        <v>565</v>
      </c>
      <c r="AB1889" s="251" t="s">
        <v>572</v>
      </c>
      <c r="AC1889" s="251" t="s">
        <v>573</v>
      </c>
      <c r="AD1889" s="251" t="s">
        <v>609</v>
      </c>
      <c r="AE1889" s="255">
        <v>49500</v>
      </c>
      <c r="AF1889" s="251" t="str">
        <f t="shared" si="92"/>
        <v>5.</v>
      </c>
      <c r="AG1889" s="251" t="str">
        <f t="shared" si="92"/>
        <v>2.</v>
      </c>
      <c r="AH1889" s="251" t="str">
        <f t="shared" si="92"/>
        <v>3.</v>
      </c>
      <c r="AI1889" s="251" t="str">
        <f t="shared" si="92"/>
        <v>2.</v>
      </c>
      <c r="AJ1889" s="251" t="str">
        <f t="shared" si="92"/>
        <v>5.</v>
      </c>
      <c r="AK1889" s="251" t="str">
        <f t="shared" si="92"/>
        <v>1.</v>
      </c>
      <c r="AL1889" s="251" t="str">
        <f t="shared" si="92"/>
        <v>2.</v>
      </c>
      <c r="AM1889" s="251" t="str">
        <f t="shared" si="93"/>
        <v>2.3.2.5.1.2.</v>
      </c>
    </row>
    <row r="1890" spans="1:39">
      <c r="A1890" s="251">
        <v>2022</v>
      </c>
      <c r="B1890" s="251" t="s">
        <v>533</v>
      </c>
      <c r="C1890" s="251" t="s">
        <v>534</v>
      </c>
      <c r="D1890" s="251" t="s">
        <v>535</v>
      </c>
      <c r="E1890" s="251" t="s">
        <v>536</v>
      </c>
      <c r="F1890" s="251" t="s">
        <v>492</v>
      </c>
      <c r="G1890" s="251" t="s">
        <v>797</v>
      </c>
      <c r="H1890" s="251" t="s">
        <v>538</v>
      </c>
      <c r="I1890" s="251" t="s">
        <v>798</v>
      </c>
      <c r="J1890" s="251" t="s">
        <v>540</v>
      </c>
      <c r="K1890" s="251" t="s">
        <v>824</v>
      </c>
      <c r="L1890" s="251" t="s">
        <v>542</v>
      </c>
      <c r="M1890" s="251" t="s">
        <v>808</v>
      </c>
      <c r="N1890" s="251" t="s">
        <v>825</v>
      </c>
      <c r="O1890" s="251" t="s">
        <v>727</v>
      </c>
      <c r="P1890" s="251" t="s">
        <v>841</v>
      </c>
      <c r="Q1890" s="251" t="s">
        <v>803</v>
      </c>
      <c r="R1890" s="251">
        <v>90</v>
      </c>
      <c r="S1890" s="251" t="s">
        <v>548</v>
      </c>
      <c r="T1890" s="251" t="s">
        <v>549</v>
      </c>
      <c r="U1890" s="251" t="s">
        <v>645</v>
      </c>
      <c r="V1890" s="251" t="s">
        <v>581</v>
      </c>
      <c r="W1890" s="251" t="s">
        <v>582</v>
      </c>
      <c r="X1890" s="251" t="s">
        <v>551</v>
      </c>
      <c r="Y1890" s="251" t="s">
        <v>552</v>
      </c>
      <c r="Z1890" s="251" t="s">
        <v>564</v>
      </c>
      <c r="AA1890" s="251" t="s">
        <v>565</v>
      </c>
      <c r="AB1890" s="251" t="s">
        <v>575</v>
      </c>
      <c r="AC1890" s="251" t="s">
        <v>576</v>
      </c>
      <c r="AD1890" s="251" t="s">
        <v>610</v>
      </c>
      <c r="AE1890" s="255">
        <v>4109</v>
      </c>
      <c r="AF1890" s="251" t="str">
        <f t="shared" ref="AF1890:AL1926" si="94">LEFT(X1890,2)</f>
        <v>5.</v>
      </c>
      <c r="AG1890" s="251" t="str">
        <f t="shared" si="94"/>
        <v>2.</v>
      </c>
      <c r="AH1890" s="251" t="str">
        <f t="shared" si="94"/>
        <v>3.</v>
      </c>
      <c r="AI1890" s="251" t="str">
        <f t="shared" si="94"/>
        <v>2.</v>
      </c>
      <c r="AJ1890" s="251" t="str">
        <f t="shared" si="94"/>
        <v>6.</v>
      </c>
      <c r="AK1890" s="251" t="str">
        <f t="shared" si="94"/>
        <v>3.</v>
      </c>
      <c r="AL1890" s="251" t="str">
        <f t="shared" si="94"/>
        <v>2.</v>
      </c>
      <c r="AM1890" s="251" t="str">
        <f t="shared" si="93"/>
        <v>2.3.2.6.3.2.</v>
      </c>
    </row>
    <row r="1891" spans="1:39">
      <c r="A1891" s="251">
        <v>2022</v>
      </c>
      <c r="B1891" s="251" t="s">
        <v>533</v>
      </c>
      <c r="C1891" s="251" t="s">
        <v>534</v>
      </c>
      <c r="D1891" s="251" t="s">
        <v>535</v>
      </c>
      <c r="E1891" s="251" t="s">
        <v>536</v>
      </c>
      <c r="F1891" s="251" t="s">
        <v>492</v>
      </c>
      <c r="G1891" s="251" t="s">
        <v>797</v>
      </c>
      <c r="H1891" s="251" t="s">
        <v>538</v>
      </c>
      <c r="I1891" s="251" t="s">
        <v>798</v>
      </c>
      <c r="J1891" s="251" t="s">
        <v>540</v>
      </c>
      <c r="K1891" s="251" t="s">
        <v>824</v>
      </c>
      <c r="L1891" s="251" t="s">
        <v>542</v>
      </c>
      <c r="M1891" s="251" t="s">
        <v>808</v>
      </c>
      <c r="N1891" s="251" t="s">
        <v>825</v>
      </c>
      <c r="O1891" s="251" t="s">
        <v>727</v>
      </c>
      <c r="P1891" s="251" t="s">
        <v>841</v>
      </c>
      <c r="Q1891" s="251" t="s">
        <v>803</v>
      </c>
      <c r="R1891" s="251">
        <v>90</v>
      </c>
      <c r="S1891" s="251" t="s">
        <v>548</v>
      </c>
      <c r="T1891" s="251" t="s">
        <v>549</v>
      </c>
      <c r="U1891" s="251" t="s">
        <v>645</v>
      </c>
      <c r="V1891" s="251" t="s">
        <v>581</v>
      </c>
      <c r="W1891" s="251" t="s">
        <v>582</v>
      </c>
      <c r="X1891" s="251" t="s">
        <v>551</v>
      </c>
      <c r="Y1891" s="251" t="s">
        <v>552</v>
      </c>
      <c r="Z1891" s="251" t="s">
        <v>564</v>
      </c>
      <c r="AA1891" s="251" t="s">
        <v>565</v>
      </c>
      <c r="AB1891" s="251" t="s">
        <v>575</v>
      </c>
      <c r="AC1891" s="251" t="s">
        <v>576</v>
      </c>
      <c r="AD1891" s="251" t="s">
        <v>611</v>
      </c>
      <c r="AE1891" s="255">
        <v>1958</v>
      </c>
      <c r="AF1891" s="251" t="str">
        <f t="shared" si="94"/>
        <v>5.</v>
      </c>
      <c r="AG1891" s="251" t="str">
        <f t="shared" si="94"/>
        <v>2.</v>
      </c>
      <c r="AH1891" s="251" t="str">
        <f t="shared" si="94"/>
        <v>3.</v>
      </c>
      <c r="AI1891" s="251" t="str">
        <f t="shared" si="94"/>
        <v>2.</v>
      </c>
      <c r="AJ1891" s="251" t="str">
        <f t="shared" si="94"/>
        <v>6.</v>
      </c>
      <c r="AK1891" s="251" t="str">
        <f t="shared" si="94"/>
        <v>3.</v>
      </c>
      <c r="AL1891" s="251" t="str">
        <f t="shared" si="94"/>
        <v>3.</v>
      </c>
      <c r="AM1891" s="251" t="str">
        <f t="shared" si="93"/>
        <v>2.3.2.6.3.3.</v>
      </c>
    </row>
    <row r="1892" spans="1:39">
      <c r="A1892" s="251">
        <v>2022</v>
      </c>
      <c r="B1892" s="251" t="s">
        <v>533</v>
      </c>
      <c r="C1892" s="251" t="s">
        <v>534</v>
      </c>
      <c r="D1892" s="251" t="s">
        <v>535</v>
      </c>
      <c r="E1892" s="251" t="s">
        <v>536</v>
      </c>
      <c r="F1892" s="251" t="s">
        <v>492</v>
      </c>
      <c r="G1892" s="251" t="s">
        <v>797</v>
      </c>
      <c r="H1892" s="251" t="s">
        <v>538</v>
      </c>
      <c r="I1892" s="251" t="s">
        <v>798</v>
      </c>
      <c r="J1892" s="251" t="s">
        <v>540</v>
      </c>
      <c r="K1892" s="251" t="s">
        <v>824</v>
      </c>
      <c r="L1892" s="251" t="s">
        <v>542</v>
      </c>
      <c r="M1892" s="251" t="s">
        <v>808</v>
      </c>
      <c r="N1892" s="251" t="s">
        <v>825</v>
      </c>
      <c r="O1892" s="251" t="s">
        <v>727</v>
      </c>
      <c r="P1892" s="251" t="s">
        <v>841</v>
      </c>
      <c r="Q1892" s="251" t="s">
        <v>803</v>
      </c>
      <c r="R1892" s="251">
        <v>90</v>
      </c>
      <c r="S1892" s="251" t="s">
        <v>548</v>
      </c>
      <c r="T1892" s="251" t="s">
        <v>549</v>
      </c>
      <c r="U1892" s="251" t="s">
        <v>645</v>
      </c>
      <c r="V1892" s="251" t="s">
        <v>581</v>
      </c>
      <c r="W1892" s="251" t="s">
        <v>582</v>
      </c>
      <c r="X1892" s="251" t="s">
        <v>551</v>
      </c>
      <c r="Y1892" s="251" t="s">
        <v>552</v>
      </c>
      <c r="Z1892" s="251" t="s">
        <v>564</v>
      </c>
      <c r="AA1892" s="251" t="s">
        <v>565</v>
      </c>
      <c r="AB1892" s="251" t="s">
        <v>575</v>
      </c>
      <c r="AC1892" s="251" t="s">
        <v>576</v>
      </c>
      <c r="AD1892" s="251" t="s">
        <v>577</v>
      </c>
      <c r="AE1892" s="255">
        <v>297326</v>
      </c>
      <c r="AF1892" s="251" t="str">
        <f t="shared" si="94"/>
        <v>5.</v>
      </c>
      <c r="AG1892" s="251" t="str">
        <f t="shared" si="94"/>
        <v>2.</v>
      </c>
      <c r="AH1892" s="251" t="str">
        <f t="shared" si="94"/>
        <v>3.</v>
      </c>
      <c r="AI1892" s="251" t="str">
        <f t="shared" si="94"/>
        <v>2.</v>
      </c>
      <c r="AJ1892" s="251" t="str">
        <f t="shared" si="94"/>
        <v>6.</v>
      </c>
      <c r="AK1892" s="251" t="str">
        <f t="shared" si="94"/>
        <v>3.</v>
      </c>
      <c r="AL1892" s="251" t="str">
        <f t="shared" si="94"/>
        <v>4.</v>
      </c>
      <c r="AM1892" s="251" t="str">
        <f t="shared" si="93"/>
        <v>2.3.2.6.3.4.</v>
      </c>
    </row>
    <row r="1893" spans="1:39">
      <c r="A1893" s="251">
        <v>2022</v>
      </c>
      <c r="B1893" s="251" t="s">
        <v>533</v>
      </c>
      <c r="C1893" s="251" t="s">
        <v>534</v>
      </c>
      <c r="D1893" s="251" t="s">
        <v>535</v>
      </c>
      <c r="E1893" s="251" t="s">
        <v>536</v>
      </c>
      <c r="F1893" s="251" t="s">
        <v>492</v>
      </c>
      <c r="G1893" s="251" t="s">
        <v>797</v>
      </c>
      <c r="H1893" s="251" t="s">
        <v>538</v>
      </c>
      <c r="I1893" s="251" t="s">
        <v>798</v>
      </c>
      <c r="J1893" s="251" t="s">
        <v>540</v>
      </c>
      <c r="K1893" s="251" t="s">
        <v>824</v>
      </c>
      <c r="L1893" s="251" t="s">
        <v>542</v>
      </c>
      <c r="M1893" s="251" t="s">
        <v>808</v>
      </c>
      <c r="N1893" s="251" t="s">
        <v>825</v>
      </c>
      <c r="O1893" s="251" t="s">
        <v>727</v>
      </c>
      <c r="P1893" s="251" t="s">
        <v>841</v>
      </c>
      <c r="Q1893" s="251" t="s">
        <v>803</v>
      </c>
      <c r="R1893" s="251">
        <v>90</v>
      </c>
      <c r="S1893" s="251" t="s">
        <v>548</v>
      </c>
      <c r="T1893" s="251" t="s">
        <v>549</v>
      </c>
      <c r="U1893" s="251" t="s">
        <v>645</v>
      </c>
      <c r="V1893" s="251" t="s">
        <v>581</v>
      </c>
      <c r="W1893" s="251" t="s">
        <v>582</v>
      </c>
      <c r="X1893" s="251" t="s">
        <v>551</v>
      </c>
      <c r="Y1893" s="251" t="s">
        <v>552</v>
      </c>
      <c r="Z1893" s="251" t="s">
        <v>564</v>
      </c>
      <c r="AA1893" s="251" t="s">
        <v>565</v>
      </c>
      <c r="AB1893" s="251" t="s">
        <v>575</v>
      </c>
      <c r="AC1893" s="251" t="s">
        <v>576</v>
      </c>
      <c r="AD1893" s="251" t="s">
        <v>612</v>
      </c>
      <c r="AE1893" s="255">
        <v>5680</v>
      </c>
      <c r="AF1893" s="251" t="str">
        <f t="shared" si="94"/>
        <v>5.</v>
      </c>
      <c r="AG1893" s="251" t="str">
        <f t="shared" si="94"/>
        <v>2.</v>
      </c>
      <c r="AH1893" s="251" t="str">
        <f t="shared" si="94"/>
        <v>3.</v>
      </c>
      <c r="AI1893" s="251" t="str">
        <f t="shared" si="94"/>
        <v>2.</v>
      </c>
      <c r="AJ1893" s="251" t="str">
        <f t="shared" si="94"/>
        <v>6.</v>
      </c>
      <c r="AK1893" s="251" t="str">
        <f t="shared" si="94"/>
        <v>3.</v>
      </c>
      <c r="AL1893" s="251" t="str">
        <f t="shared" si="94"/>
        <v>99</v>
      </c>
      <c r="AM1893" s="251" t="str">
        <f t="shared" si="93"/>
        <v>2.3.2.6.3.99</v>
      </c>
    </row>
    <row r="1894" spans="1:39">
      <c r="A1894" s="251">
        <v>2022</v>
      </c>
      <c r="B1894" s="251" t="s">
        <v>533</v>
      </c>
      <c r="C1894" s="251" t="s">
        <v>534</v>
      </c>
      <c r="D1894" s="251" t="s">
        <v>535</v>
      </c>
      <c r="E1894" s="251" t="s">
        <v>536</v>
      </c>
      <c r="F1894" s="251" t="s">
        <v>492</v>
      </c>
      <c r="G1894" s="251" t="s">
        <v>797</v>
      </c>
      <c r="H1894" s="251" t="s">
        <v>538</v>
      </c>
      <c r="I1894" s="251" t="s">
        <v>798</v>
      </c>
      <c r="J1894" s="251" t="s">
        <v>540</v>
      </c>
      <c r="K1894" s="251" t="s">
        <v>824</v>
      </c>
      <c r="L1894" s="251" t="s">
        <v>542</v>
      </c>
      <c r="M1894" s="251" t="s">
        <v>808</v>
      </c>
      <c r="N1894" s="251" t="s">
        <v>825</v>
      </c>
      <c r="O1894" s="251" t="s">
        <v>727</v>
      </c>
      <c r="P1894" s="251" t="s">
        <v>841</v>
      </c>
      <c r="Q1894" s="251" t="s">
        <v>803</v>
      </c>
      <c r="R1894" s="251">
        <v>90</v>
      </c>
      <c r="S1894" s="251" t="s">
        <v>548</v>
      </c>
      <c r="T1894" s="251" t="s">
        <v>549</v>
      </c>
      <c r="U1894" s="251" t="s">
        <v>645</v>
      </c>
      <c r="V1894" s="251" t="s">
        <v>581</v>
      </c>
      <c r="W1894" s="251" t="s">
        <v>582</v>
      </c>
      <c r="X1894" s="251" t="s">
        <v>551</v>
      </c>
      <c r="Y1894" s="251" t="s">
        <v>552</v>
      </c>
      <c r="Z1894" s="251" t="s">
        <v>564</v>
      </c>
      <c r="AA1894" s="251" t="s">
        <v>565</v>
      </c>
      <c r="AB1894" s="251" t="s">
        <v>578</v>
      </c>
      <c r="AC1894" s="251" t="s">
        <v>579</v>
      </c>
      <c r="AD1894" s="251" t="s">
        <v>580</v>
      </c>
      <c r="AE1894" s="255">
        <v>55243</v>
      </c>
      <c r="AF1894" s="251" t="str">
        <f t="shared" si="94"/>
        <v>5.</v>
      </c>
      <c r="AG1894" s="251" t="str">
        <f t="shared" si="94"/>
        <v>2.</v>
      </c>
      <c r="AH1894" s="251" t="str">
        <f t="shared" si="94"/>
        <v>3.</v>
      </c>
      <c r="AI1894" s="251" t="str">
        <f t="shared" si="94"/>
        <v>2.</v>
      </c>
      <c r="AJ1894" s="251" t="str">
        <f t="shared" si="94"/>
        <v>7.</v>
      </c>
      <c r="AK1894" s="251" t="str">
        <f t="shared" si="94"/>
        <v>11</v>
      </c>
      <c r="AL1894" s="251" t="str">
        <f t="shared" si="94"/>
        <v>99</v>
      </c>
      <c r="AM1894" s="251" t="str">
        <f t="shared" si="93"/>
        <v>2.3.2.7.1199</v>
      </c>
    </row>
    <row r="1895" spans="1:39">
      <c r="A1895" s="251">
        <v>2022</v>
      </c>
      <c r="B1895" s="251" t="s">
        <v>533</v>
      </c>
      <c r="C1895" s="251" t="s">
        <v>534</v>
      </c>
      <c r="D1895" s="251" t="s">
        <v>535</v>
      </c>
      <c r="E1895" s="251" t="s">
        <v>536</v>
      </c>
      <c r="F1895" s="251" t="s">
        <v>492</v>
      </c>
      <c r="G1895" s="251" t="s">
        <v>797</v>
      </c>
      <c r="H1895" s="251" t="s">
        <v>538</v>
      </c>
      <c r="I1895" s="251" t="s">
        <v>798</v>
      </c>
      <c r="J1895" s="251" t="s">
        <v>540</v>
      </c>
      <c r="K1895" s="251" t="s">
        <v>824</v>
      </c>
      <c r="L1895" s="251" t="s">
        <v>542</v>
      </c>
      <c r="M1895" s="251" t="s">
        <v>808</v>
      </c>
      <c r="N1895" s="251" t="s">
        <v>825</v>
      </c>
      <c r="O1895" s="251" t="s">
        <v>727</v>
      </c>
      <c r="P1895" s="251" t="s">
        <v>841</v>
      </c>
      <c r="Q1895" s="251" t="s">
        <v>803</v>
      </c>
      <c r="R1895" s="251">
        <v>90</v>
      </c>
      <c r="S1895" s="251" t="s">
        <v>548</v>
      </c>
      <c r="T1895" s="251" t="s">
        <v>549</v>
      </c>
      <c r="U1895" s="251" t="s">
        <v>645</v>
      </c>
      <c r="V1895" s="251" t="s">
        <v>581</v>
      </c>
      <c r="W1895" s="251" t="s">
        <v>582</v>
      </c>
      <c r="X1895" s="251" t="s">
        <v>551</v>
      </c>
      <c r="Y1895" s="251" t="s">
        <v>552</v>
      </c>
      <c r="Z1895" s="251" t="s">
        <v>564</v>
      </c>
      <c r="AA1895" s="251" t="s">
        <v>565</v>
      </c>
      <c r="AB1895" s="251" t="s">
        <v>613</v>
      </c>
      <c r="AC1895" s="251" t="s">
        <v>614</v>
      </c>
      <c r="AD1895" s="251" t="s">
        <v>614</v>
      </c>
      <c r="AE1895" s="255">
        <v>565456</v>
      </c>
      <c r="AF1895" s="251" t="str">
        <f t="shared" si="94"/>
        <v>5.</v>
      </c>
      <c r="AG1895" s="251" t="str">
        <f t="shared" si="94"/>
        <v>2.</v>
      </c>
      <c r="AH1895" s="251" t="str">
        <f t="shared" si="94"/>
        <v>3.</v>
      </c>
      <c r="AI1895" s="251" t="str">
        <f t="shared" si="94"/>
        <v>2.</v>
      </c>
      <c r="AJ1895" s="251" t="str">
        <f t="shared" si="94"/>
        <v>8.</v>
      </c>
      <c r="AK1895" s="251" t="str">
        <f t="shared" si="94"/>
        <v>1.</v>
      </c>
      <c r="AL1895" s="251" t="str">
        <f t="shared" si="94"/>
        <v>1.</v>
      </c>
      <c r="AM1895" s="251" t="str">
        <f t="shared" si="93"/>
        <v>2.3.2.8.1.1.</v>
      </c>
    </row>
    <row r="1896" spans="1:39">
      <c r="A1896" s="251">
        <v>2022</v>
      </c>
      <c r="B1896" s="251" t="s">
        <v>533</v>
      </c>
      <c r="C1896" s="251" t="s">
        <v>534</v>
      </c>
      <c r="D1896" s="251" t="s">
        <v>535</v>
      </c>
      <c r="E1896" s="251" t="s">
        <v>536</v>
      </c>
      <c r="F1896" s="251" t="s">
        <v>492</v>
      </c>
      <c r="G1896" s="251" t="s">
        <v>797</v>
      </c>
      <c r="H1896" s="251" t="s">
        <v>538</v>
      </c>
      <c r="I1896" s="251" t="s">
        <v>798</v>
      </c>
      <c r="J1896" s="251" t="s">
        <v>540</v>
      </c>
      <c r="K1896" s="251" t="s">
        <v>824</v>
      </c>
      <c r="L1896" s="251" t="s">
        <v>542</v>
      </c>
      <c r="M1896" s="251" t="s">
        <v>808</v>
      </c>
      <c r="N1896" s="251" t="s">
        <v>825</v>
      </c>
      <c r="O1896" s="251" t="s">
        <v>727</v>
      </c>
      <c r="P1896" s="251" t="s">
        <v>841</v>
      </c>
      <c r="Q1896" s="251" t="s">
        <v>803</v>
      </c>
      <c r="R1896" s="251">
        <v>90</v>
      </c>
      <c r="S1896" s="251" t="s">
        <v>548</v>
      </c>
      <c r="T1896" s="251" t="s">
        <v>549</v>
      </c>
      <c r="U1896" s="251" t="s">
        <v>645</v>
      </c>
      <c r="V1896" s="251" t="s">
        <v>581</v>
      </c>
      <c r="W1896" s="251" t="s">
        <v>582</v>
      </c>
      <c r="X1896" s="251" t="s">
        <v>551</v>
      </c>
      <c r="Y1896" s="251" t="s">
        <v>552</v>
      </c>
      <c r="Z1896" s="251" t="s">
        <v>564</v>
      </c>
      <c r="AA1896" s="251" t="s">
        <v>565</v>
      </c>
      <c r="AB1896" s="251" t="s">
        <v>613</v>
      </c>
      <c r="AC1896" s="251" t="s">
        <v>614</v>
      </c>
      <c r="AD1896" s="251" t="s">
        <v>615</v>
      </c>
      <c r="AE1896" s="255">
        <v>25095</v>
      </c>
      <c r="AF1896" s="251" t="str">
        <f t="shared" si="94"/>
        <v>5.</v>
      </c>
      <c r="AG1896" s="251" t="str">
        <f t="shared" si="94"/>
        <v>2.</v>
      </c>
      <c r="AH1896" s="251" t="str">
        <f t="shared" si="94"/>
        <v>3.</v>
      </c>
      <c r="AI1896" s="251" t="str">
        <f t="shared" si="94"/>
        <v>2.</v>
      </c>
      <c r="AJ1896" s="251" t="str">
        <f t="shared" si="94"/>
        <v>8.</v>
      </c>
      <c r="AK1896" s="251" t="str">
        <f t="shared" si="94"/>
        <v>1.</v>
      </c>
      <c r="AL1896" s="251" t="str">
        <f t="shared" si="94"/>
        <v>2.</v>
      </c>
      <c r="AM1896" s="251" t="str">
        <f t="shared" si="93"/>
        <v>2.3.2.8.1.2.</v>
      </c>
    </row>
    <row r="1897" spans="1:39">
      <c r="A1897" s="251">
        <v>2022</v>
      </c>
      <c r="B1897" s="251" t="s">
        <v>533</v>
      </c>
      <c r="C1897" s="251" t="s">
        <v>534</v>
      </c>
      <c r="D1897" s="251" t="s">
        <v>535</v>
      </c>
      <c r="E1897" s="251" t="s">
        <v>536</v>
      </c>
      <c r="F1897" s="251" t="s">
        <v>492</v>
      </c>
      <c r="G1897" s="251" t="s">
        <v>797</v>
      </c>
      <c r="H1897" s="251" t="s">
        <v>538</v>
      </c>
      <c r="I1897" s="251" t="s">
        <v>798</v>
      </c>
      <c r="J1897" s="251" t="s">
        <v>540</v>
      </c>
      <c r="K1897" s="251" t="s">
        <v>824</v>
      </c>
      <c r="L1897" s="251" t="s">
        <v>542</v>
      </c>
      <c r="M1897" s="251" t="s">
        <v>808</v>
      </c>
      <c r="N1897" s="251" t="s">
        <v>825</v>
      </c>
      <c r="O1897" s="251" t="s">
        <v>727</v>
      </c>
      <c r="P1897" s="251" t="s">
        <v>841</v>
      </c>
      <c r="Q1897" s="251" t="s">
        <v>803</v>
      </c>
      <c r="R1897" s="251">
        <v>90</v>
      </c>
      <c r="S1897" s="251" t="s">
        <v>548</v>
      </c>
      <c r="T1897" s="251" t="s">
        <v>549</v>
      </c>
      <c r="U1897" s="251" t="s">
        <v>645</v>
      </c>
      <c r="V1897" s="251" t="s">
        <v>581</v>
      </c>
      <c r="W1897" s="251" t="s">
        <v>582</v>
      </c>
      <c r="X1897" s="251" t="s">
        <v>551</v>
      </c>
      <c r="Y1897" s="251" t="s">
        <v>552</v>
      </c>
      <c r="Z1897" s="251" t="s">
        <v>564</v>
      </c>
      <c r="AA1897" s="251" t="s">
        <v>565</v>
      </c>
      <c r="AB1897" s="251" t="s">
        <v>613</v>
      </c>
      <c r="AC1897" s="251" t="s">
        <v>614</v>
      </c>
      <c r="AD1897" s="251" t="s">
        <v>616</v>
      </c>
      <c r="AE1897" s="255">
        <v>7800</v>
      </c>
      <c r="AF1897" s="251" t="str">
        <f t="shared" si="94"/>
        <v>5.</v>
      </c>
      <c r="AG1897" s="251" t="str">
        <f t="shared" si="94"/>
        <v>2.</v>
      </c>
      <c r="AH1897" s="251" t="str">
        <f t="shared" si="94"/>
        <v>3.</v>
      </c>
      <c r="AI1897" s="251" t="str">
        <f t="shared" si="94"/>
        <v>2.</v>
      </c>
      <c r="AJ1897" s="251" t="str">
        <f t="shared" si="94"/>
        <v>8.</v>
      </c>
      <c r="AK1897" s="251" t="str">
        <f t="shared" si="94"/>
        <v>1.</v>
      </c>
      <c r="AL1897" s="251" t="str">
        <f t="shared" si="94"/>
        <v>4.</v>
      </c>
      <c r="AM1897" s="251" t="str">
        <f t="shared" si="93"/>
        <v>2.3.2.8.1.4.</v>
      </c>
    </row>
    <row r="1898" spans="1:39">
      <c r="A1898" s="251">
        <v>2022</v>
      </c>
      <c r="B1898" s="251" t="s">
        <v>533</v>
      </c>
      <c r="C1898" s="251" t="s">
        <v>534</v>
      </c>
      <c r="D1898" s="251" t="s">
        <v>535</v>
      </c>
      <c r="E1898" s="251" t="s">
        <v>536</v>
      </c>
      <c r="F1898" s="251" t="s">
        <v>492</v>
      </c>
      <c r="G1898" s="251" t="s">
        <v>797</v>
      </c>
      <c r="H1898" s="251" t="s">
        <v>538</v>
      </c>
      <c r="I1898" s="251" t="s">
        <v>798</v>
      </c>
      <c r="J1898" s="251" t="s">
        <v>540</v>
      </c>
      <c r="K1898" s="251" t="s">
        <v>824</v>
      </c>
      <c r="L1898" s="251" t="s">
        <v>542</v>
      </c>
      <c r="M1898" s="251" t="s">
        <v>808</v>
      </c>
      <c r="N1898" s="251" t="s">
        <v>825</v>
      </c>
      <c r="O1898" s="251" t="s">
        <v>727</v>
      </c>
      <c r="P1898" s="251" t="s">
        <v>841</v>
      </c>
      <c r="Q1898" s="251" t="s">
        <v>803</v>
      </c>
      <c r="R1898" s="251">
        <v>90</v>
      </c>
      <c r="S1898" s="251" t="s">
        <v>548</v>
      </c>
      <c r="T1898" s="251" t="s">
        <v>549</v>
      </c>
      <c r="U1898" s="251" t="s">
        <v>645</v>
      </c>
      <c r="V1898" s="251" t="s">
        <v>581</v>
      </c>
      <c r="W1898" s="251" t="s">
        <v>582</v>
      </c>
      <c r="X1898" s="251" t="s">
        <v>551</v>
      </c>
      <c r="Y1898" s="251" t="s">
        <v>552</v>
      </c>
      <c r="Z1898" s="251" t="s">
        <v>617</v>
      </c>
      <c r="AA1898" s="251" t="s">
        <v>618</v>
      </c>
      <c r="AB1898" s="251" t="s">
        <v>619</v>
      </c>
      <c r="AC1898" s="251" t="s">
        <v>620</v>
      </c>
      <c r="AD1898" s="251" t="s">
        <v>621</v>
      </c>
      <c r="AE1898" s="255">
        <v>50</v>
      </c>
      <c r="AF1898" s="251" t="str">
        <f t="shared" si="94"/>
        <v>5.</v>
      </c>
      <c r="AG1898" s="251" t="str">
        <f t="shared" si="94"/>
        <v>2.</v>
      </c>
      <c r="AH1898" s="251" t="str">
        <f t="shared" si="94"/>
        <v>5.</v>
      </c>
      <c r="AI1898" s="251" t="str">
        <f t="shared" si="94"/>
        <v>4.</v>
      </c>
      <c r="AJ1898" s="251" t="str">
        <f t="shared" si="94"/>
        <v>3.</v>
      </c>
      <c r="AK1898" s="251" t="str">
        <f t="shared" si="94"/>
        <v>2.</v>
      </c>
      <c r="AL1898" s="251" t="str">
        <f t="shared" si="94"/>
        <v>1.</v>
      </c>
      <c r="AM1898" s="251" t="str">
        <f t="shared" si="93"/>
        <v>2.5.4.3.2.1.</v>
      </c>
    </row>
    <row r="1899" spans="1:39">
      <c r="A1899" s="251">
        <v>2022</v>
      </c>
      <c r="B1899" s="251" t="s">
        <v>533</v>
      </c>
      <c r="C1899" s="251" t="s">
        <v>534</v>
      </c>
      <c r="D1899" s="251" t="s">
        <v>535</v>
      </c>
      <c r="E1899" s="251" t="s">
        <v>536</v>
      </c>
      <c r="F1899" s="251" t="s">
        <v>492</v>
      </c>
      <c r="G1899" s="251" t="s">
        <v>797</v>
      </c>
      <c r="H1899" s="251" t="s">
        <v>538</v>
      </c>
      <c r="I1899" s="251" t="s">
        <v>798</v>
      </c>
      <c r="J1899" s="251" t="s">
        <v>540</v>
      </c>
      <c r="K1899" s="251" t="s">
        <v>824</v>
      </c>
      <c r="L1899" s="251" t="s">
        <v>542</v>
      </c>
      <c r="M1899" s="251" t="s">
        <v>808</v>
      </c>
      <c r="N1899" s="251" t="s">
        <v>825</v>
      </c>
      <c r="O1899" s="251" t="s">
        <v>729</v>
      </c>
      <c r="P1899" s="251" t="s">
        <v>842</v>
      </c>
      <c r="Q1899" s="251" t="s">
        <v>803</v>
      </c>
      <c r="R1899" s="251">
        <v>1</v>
      </c>
      <c r="S1899" s="251" t="s">
        <v>548</v>
      </c>
      <c r="T1899" s="251" t="s">
        <v>549</v>
      </c>
      <c r="U1899" s="251" t="s">
        <v>549</v>
      </c>
      <c r="V1899" s="251" t="s">
        <v>581</v>
      </c>
      <c r="W1899" s="251" t="s">
        <v>582</v>
      </c>
      <c r="X1899" s="251" t="s">
        <v>551</v>
      </c>
      <c r="Y1899" s="251" t="s">
        <v>552</v>
      </c>
      <c r="Z1899" s="251" t="s">
        <v>553</v>
      </c>
      <c r="AA1899" s="251" t="s">
        <v>554</v>
      </c>
      <c r="AB1899" s="251" t="s">
        <v>555</v>
      </c>
      <c r="AC1899" s="251" t="s">
        <v>555</v>
      </c>
      <c r="AD1899" s="251" t="s">
        <v>556</v>
      </c>
      <c r="AE1899" s="255">
        <v>542772</v>
      </c>
      <c r="AF1899" s="251" t="str">
        <f t="shared" si="94"/>
        <v>5.</v>
      </c>
      <c r="AG1899" s="251" t="str">
        <f t="shared" si="94"/>
        <v>2.</v>
      </c>
      <c r="AH1899" s="251" t="str">
        <f t="shared" si="94"/>
        <v>1.</v>
      </c>
      <c r="AI1899" s="251" t="str">
        <f t="shared" si="94"/>
        <v>1.</v>
      </c>
      <c r="AJ1899" s="251" t="str">
        <f t="shared" si="94"/>
        <v>1.</v>
      </c>
      <c r="AK1899" s="251" t="str">
        <f t="shared" si="94"/>
        <v>1.</v>
      </c>
      <c r="AL1899" s="251" t="str">
        <f t="shared" si="94"/>
        <v>4.</v>
      </c>
      <c r="AM1899" s="251" t="str">
        <f t="shared" si="93"/>
        <v>2.1.1.1.1.4.</v>
      </c>
    </row>
    <row r="1900" spans="1:39">
      <c r="A1900" s="251">
        <v>2022</v>
      </c>
      <c r="B1900" s="251" t="s">
        <v>533</v>
      </c>
      <c r="C1900" s="251" t="s">
        <v>534</v>
      </c>
      <c r="D1900" s="251" t="s">
        <v>535</v>
      </c>
      <c r="E1900" s="251" t="s">
        <v>536</v>
      </c>
      <c r="F1900" s="251" t="s">
        <v>492</v>
      </c>
      <c r="G1900" s="251" t="s">
        <v>797</v>
      </c>
      <c r="H1900" s="251" t="s">
        <v>538</v>
      </c>
      <c r="I1900" s="251" t="s">
        <v>798</v>
      </c>
      <c r="J1900" s="251" t="s">
        <v>540</v>
      </c>
      <c r="K1900" s="251" t="s">
        <v>824</v>
      </c>
      <c r="L1900" s="251" t="s">
        <v>542</v>
      </c>
      <c r="M1900" s="251" t="s">
        <v>808</v>
      </c>
      <c r="N1900" s="251" t="s">
        <v>825</v>
      </c>
      <c r="O1900" s="251" t="s">
        <v>729</v>
      </c>
      <c r="P1900" s="251" t="s">
        <v>842</v>
      </c>
      <c r="Q1900" s="251" t="s">
        <v>803</v>
      </c>
      <c r="R1900" s="251">
        <v>1</v>
      </c>
      <c r="S1900" s="251" t="s">
        <v>548</v>
      </c>
      <c r="T1900" s="251" t="s">
        <v>549</v>
      </c>
      <c r="U1900" s="251" t="s">
        <v>549</v>
      </c>
      <c r="V1900" s="251" t="s">
        <v>581</v>
      </c>
      <c r="W1900" s="251" t="s">
        <v>582</v>
      </c>
      <c r="X1900" s="251" t="s">
        <v>551</v>
      </c>
      <c r="Y1900" s="251" t="s">
        <v>552</v>
      </c>
      <c r="Z1900" s="251" t="s">
        <v>553</v>
      </c>
      <c r="AA1900" s="251" t="s">
        <v>554</v>
      </c>
      <c r="AB1900" s="251" t="s">
        <v>557</v>
      </c>
      <c r="AC1900" s="251" t="s">
        <v>558</v>
      </c>
      <c r="AD1900" s="251" t="s">
        <v>559</v>
      </c>
      <c r="AE1900" s="255">
        <v>90072</v>
      </c>
      <c r="AF1900" s="251" t="str">
        <f t="shared" si="94"/>
        <v>5.</v>
      </c>
      <c r="AG1900" s="251" t="str">
        <f t="shared" si="94"/>
        <v>2.</v>
      </c>
      <c r="AH1900" s="251" t="str">
        <f t="shared" si="94"/>
        <v>1.</v>
      </c>
      <c r="AI1900" s="251" t="str">
        <f t="shared" si="94"/>
        <v>1.</v>
      </c>
      <c r="AJ1900" s="251" t="str">
        <f t="shared" si="94"/>
        <v>9.</v>
      </c>
      <c r="AK1900" s="251" t="str">
        <f t="shared" si="94"/>
        <v>1.</v>
      </c>
      <c r="AL1900" s="251" t="str">
        <f t="shared" si="94"/>
        <v>1.</v>
      </c>
      <c r="AM1900" s="251" t="str">
        <f t="shared" si="93"/>
        <v>2.1.1.9.1.1.</v>
      </c>
    </row>
    <row r="1901" spans="1:39">
      <c r="A1901" s="251">
        <v>2022</v>
      </c>
      <c r="B1901" s="251" t="s">
        <v>533</v>
      </c>
      <c r="C1901" s="251" t="s">
        <v>534</v>
      </c>
      <c r="D1901" s="251" t="s">
        <v>535</v>
      </c>
      <c r="E1901" s="251" t="s">
        <v>536</v>
      </c>
      <c r="F1901" s="251" t="s">
        <v>492</v>
      </c>
      <c r="G1901" s="251" t="s">
        <v>797</v>
      </c>
      <c r="H1901" s="251" t="s">
        <v>538</v>
      </c>
      <c r="I1901" s="251" t="s">
        <v>798</v>
      </c>
      <c r="J1901" s="251" t="s">
        <v>540</v>
      </c>
      <c r="K1901" s="251" t="s">
        <v>824</v>
      </c>
      <c r="L1901" s="251" t="s">
        <v>542</v>
      </c>
      <c r="M1901" s="251" t="s">
        <v>808</v>
      </c>
      <c r="N1901" s="251" t="s">
        <v>825</v>
      </c>
      <c r="O1901" s="251" t="s">
        <v>729</v>
      </c>
      <c r="P1901" s="251" t="s">
        <v>842</v>
      </c>
      <c r="Q1901" s="251" t="s">
        <v>803</v>
      </c>
      <c r="R1901" s="251">
        <v>1</v>
      </c>
      <c r="S1901" s="251" t="s">
        <v>548</v>
      </c>
      <c r="T1901" s="251" t="s">
        <v>549</v>
      </c>
      <c r="U1901" s="251" t="s">
        <v>549</v>
      </c>
      <c r="V1901" s="251" t="s">
        <v>581</v>
      </c>
      <c r="W1901" s="251" t="s">
        <v>582</v>
      </c>
      <c r="X1901" s="251" t="s">
        <v>551</v>
      </c>
      <c r="Y1901" s="251" t="s">
        <v>552</v>
      </c>
      <c r="Z1901" s="251" t="s">
        <v>553</v>
      </c>
      <c r="AA1901" s="251" t="s">
        <v>554</v>
      </c>
      <c r="AB1901" s="251" t="s">
        <v>557</v>
      </c>
      <c r="AC1901" s="251" t="s">
        <v>558</v>
      </c>
      <c r="AD1901" s="251" t="s">
        <v>560</v>
      </c>
      <c r="AE1901" s="255">
        <v>3060</v>
      </c>
      <c r="AF1901" s="251" t="str">
        <f t="shared" si="94"/>
        <v>5.</v>
      </c>
      <c r="AG1901" s="251" t="str">
        <f t="shared" si="94"/>
        <v>2.</v>
      </c>
      <c r="AH1901" s="251" t="str">
        <f t="shared" si="94"/>
        <v>1.</v>
      </c>
      <c r="AI1901" s="251" t="str">
        <f t="shared" si="94"/>
        <v>1.</v>
      </c>
      <c r="AJ1901" s="251" t="str">
        <f t="shared" si="94"/>
        <v>9.</v>
      </c>
      <c r="AK1901" s="251" t="str">
        <f t="shared" si="94"/>
        <v>1.</v>
      </c>
      <c r="AL1901" s="251" t="str">
        <f t="shared" si="94"/>
        <v>3.</v>
      </c>
      <c r="AM1901" s="251" t="str">
        <f t="shared" si="93"/>
        <v>2.1.1.9.1.3.</v>
      </c>
    </row>
    <row r="1902" spans="1:39">
      <c r="A1902" s="251">
        <v>2022</v>
      </c>
      <c r="B1902" s="251" t="s">
        <v>533</v>
      </c>
      <c r="C1902" s="251" t="s">
        <v>534</v>
      </c>
      <c r="D1902" s="251" t="s">
        <v>535</v>
      </c>
      <c r="E1902" s="251" t="s">
        <v>536</v>
      </c>
      <c r="F1902" s="251" t="s">
        <v>492</v>
      </c>
      <c r="G1902" s="251" t="s">
        <v>797</v>
      </c>
      <c r="H1902" s="251" t="s">
        <v>538</v>
      </c>
      <c r="I1902" s="251" t="s">
        <v>798</v>
      </c>
      <c r="J1902" s="251" t="s">
        <v>540</v>
      </c>
      <c r="K1902" s="251" t="s">
        <v>824</v>
      </c>
      <c r="L1902" s="251" t="s">
        <v>542</v>
      </c>
      <c r="M1902" s="251" t="s">
        <v>808</v>
      </c>
      <c r="N1902" s="251" t="s">
        <v>825</v>
      </c>
      <c r="O1902" s="251" t="s">
        <v>729</v>
      </c>
      <c r="P1902" s="251" t="s">
        <v>842</v>
      </c>
      <c r="Q1902" s="251" t="s">
        <v>803</v>
      </c>
      <c r="R1902" s="251">
        <v>1</v>
      </c>
      <c r="S1902" s="251" t="s">
        <v>548</v>
      </c>
      <c r="T1902" s="251" t="s">
        <v>549</v>
      </c>
      <c r="U1902" s="251" t="s">
        <v>549</v>
      </c>
      <c r="V1902" s="251" t="s">
        <v>581</v>
      </c>
      <c r="W1902" s="251" t="s">
        <v>582</v>
      </c>
      <c r="X1902" s="251" t="s">
        <v>551</v>
      </c>
      <c r="Y1902" s="251" t="s">
        <v>552</v>
      </c>
      <c r="Z1902" s="251" t="s">
        <v>553</v>
      </c>
      <c r="AA1902" s="251" t="s">
        <v>554</v>
      </c>
      <c r="AB1902" s="251" t="s">
        <v>557</v>
      </c>
      <c r="AC1902" s="251" t="s">
        <v>583</v>
      </c>
      <c r="AD1902" s="251" t="s">
        <v>584</v>
      </c>
      <c r="AE1902" s="255">
        <v>52542</v>
      </c>
      <c r="AF1902" s="251" t="str">
        <f t="shared" si="94"/>
        <v>5.</v>
      </c>
      <c r="AG1902" s="251" t="str">
        <f t="shared" si="94"/>
        <v>2.</v>
      </c>
      <c r="AH1902" s="251" t="str">
        <f t="shared" si="94"/>
        <v>1.</v>
      </c>
      <c r="AI1902" s="251" t="str">
        <f t="shared" si="94"/>
        <v>1.</v>
      </c>
      <c r="AJ1902" s="251" t="str">
        <f t="shared" si="94"/>
        <v>9.</v>
      </c>
      <c r="AK1902" s="251" t="str">
        <f t="shared" si="94"/>
        <v>2.</v>
      </c>
      <c r="AL1902" s="251" t="str">
        <f t="shared" si="94"/>
        <v>1.</v>
      </c>
      <c r="AM1902" s="251" t="str">
        <f t="shared" si="93"/>
        <v>2.1.1.9.2.1.</v>
      </c>
    </row>
    <row r="1903" spans="1:39">
      <c r="A1903" s="251">
        <v>2022</v>
      </c>
      <c r="B1903" s="251" t="s">
        <v>533</v>
      </c>
      <c r="C1903" s="251" t="s">
        <v>534</v>
      </c>
      <c r="D1903" s="251" t="s">
        <v>535</v>
      </c>
      <c r="E1903" s="251" t="s">
        <v>536</v>
      </c>
      <c r="F1903" s="251" t="s">
        <v>492</v>
      </c>
      <c r="G1903" s="251" t="s">
        <v>797</v>
      </c>
      <c r="H1903" s="251" t="s">
        <v>538</v>
      </c>
      <c r="I1903" s="251" t="s">
        <v>798</v>
      </c>
      <c r="J1903" s="251" t="s">
        <v>540</v>
      </c>
      <c r="K1903" s="251" t="s">
        <v>824</v>
      </c>
      <c r="L1903" s="251" t="s">
        <v>542</v>
      </c>
      <c r="M1903" s="251" t="s">
        <v>808</v>
      </c>
      <c r="N1903" s="251" t="s">
        <v>825</v>
      </c>
      <c r="O1903" s="251" t="s">
        <v>729</v>
      </c>
      <c r="P1903" s="251" t="s">
        <v>842</v>
      </c>
      <c r="Q1903" s="251" t="s">
        <v>803</v>
      </c>
      <c r="R1903" s="251">
        <v>1</v>
      </c>
      <c r="S1903" s="251" t="s">
        <v>548</v>
      </c>
      <c r="T1903" s="251" t="s">
        <v>549</v>
      </c>
      <c r="U1903" s="251" t="s">
        <v>549</v>
      </c>
      <c r="V1903" s="251" t="s">
        <v>581</v>
      </c>
      <c r="W1903" s="251" t="s">
        <v>582</v>
      </c>
      <c r="X1903" s="251" t="s">
        <v>551</v>
      </c>
      <c r="Y1903" s="251" t="s">
        <v>552</v>
      </c>
      <c r="Z1903" s="251" t="s">
        <v>553</v>
      </c>
      <c r="AA1903" s="251" t="s">
        <v>554</v>
      </c>
      <c r="AB1903" s="251" t="s">
        <v>557</v>
      </c>
      <c r="AC1903" s="251" t="s">
        <v>585</v>
      </c>
      <c r="AD1903" s="251" t="s">
        <v>586</v>
      </c>
      <c r="AE1903" s="255">
        <v>8106</v>
      </c>
      <c r="AF1903" s="251" t="str">
        <f t="shared" si="94"/>
        <v>5.</v>
      </c>
      <c r="AG1903" s="251" t="str">
        <f t="shared" si="94"/>
        <v>2.</v>
      </c>
      <c r="AH1903" s="251" t="str">
        <f t="shared" si="94"/>
        <v>1.</v>
      </c>
      <c r="AI1903" s="251" t="str">
        <f t="shared" si="94"/>
        <v>1.</v>
      </c>
      <c r="AJ1903" s="251" t="str">
        <f t="shared" si="94"/>
        <v>9.</v>
      </c>
      <c r="AK1903" s="251" t="str">
        <f t="shared" si="94"/>
        <v>3.</v>
      </c>
      <c r="AL1903" s="251" t="str">
        <f t="shared" si="94"/>
        <v>99</v>
      </c>
      <c r="AM1903" s="251" t="str">
        <f t="shared" si="93"/>
        <v>2.1.1.9.3.99</v>
      </c>
    </row>
    <row r="1904" spans="1:39">
      <c r="A1904" s="251">
        <v>2022</v>
      </c>
      <c r="B1904" s="251" t="s">
        <v>533</v>
      </c>
      <c r="C1904" s="251" t="s">
        <v>534</v>
      </c>
      <c r="D1904" s="251" t="s">
        <v>535</v>
      </c>
      <c r="E1904" s="251" t="s">
        <v>536</v>
      </c>
      <c r="F1904" s="251" t="s">
        <v>492</v>
      </c>
      <c r="G1904" s="251" t="s">
        <v>797</v>
      </c>
      <c r="H1904" s="251" t="s">
        <v>538</v>
      </c>
      <c r="I1904" s="251" t="s">
        <v>798</v>
      </c>
      <c r="J1904" s="251" t="s">
        <v>540</v>
      </c>
      <c r="K1904" s="251" t="s">
        <v>824</v>
      </c>
      <c r="L1904" s="251" t="s">
        <v>542</v>
      </c>
      <c r="M1904" s="251" t="s">
        <v>808</v>
      </c>
      <c r="N1904" s="251" t="s">
        <v>825</v>
      </c>
      <c r="O1904" s="251" t="s">
        <v>729</v>
      </c>
      <c r="P1904" s="251" t="s">
        <v>842</v>
      </c>
      <c r="Q1904" s="251" t="s">
        <v>803</v>
      </c>
      <c r="R1904" s="251">
        <v>1</v>
      </c>
      <c r="S1904" s="251" t="s">
        <v>548</v>
      </c>
      <c r="T1904" s="251" t="s">
        <v>549</v>
      </c>
      <c r="U1904" s="251" t="s">
        <v>549</v>
      </c>
      <c r="V1904" s="251" t="s">
        <v>581</v>
      </c>
      <c r="W1904" s="251" t="s">
        <v>582</v>
      </c>
      <c r="X1904" s="251" t="s">
        <v>551</v>
      </c>
      <c r="Y1904" s="251" t="s">
        <v>552</v>
      </c>
      <c r="Z1904" s="251" t="s">
        <v>553</v>
      </c>
      <c r="AA1904" s="251" t="s">
        <v>561</v>
      </c>
      <c r="AB1904" s="251" t="s">
        <v>562</v>
      </c>
      <c r="AC1904" s="251" t="s">
        <v>562</v>
      </c>
      <c r="AD1904" s="251" t="s">
        <v>563</v>
      </c>
      <c r="AE1904" s="255">
        <v>48639</v>
      </c>
      <c r="AF1904" s="251" t="str">
        <f t="shared" si="94"/>
        <v>5.</v>
      </c>
      <c r="AG1904" s="251" t="str">
        <f t="shared" si="94"/>
        <v>2.</v>
      </c>
      <c r="AH1904" s="251" t="str">
        <f t="shared" si="94"/>
        <v>1.</v>
      </c>
      <c r="AI1904" s="251" t="str">
        <f t="shared" si="94"/>
        <v>3.</v>
      </c>
      <c r="AJ1904" s="251" t="str">
        <f t="shared" si="94"/>
        <v>1.</v>
      </c>
      <c r="AK1904" s="251" t="str">
        <f t="shared" si="94"/>
        <v>1.</v>
      </c>
      <c r="AL1904" s="251" t="str">
        <f t="shared" si="94"/>
        <v>5.</v>
      </c>
      <c r="AM1904" s="251" t="str">
        <f t="shared" si="93"/>
        <v>2.1.3.1.1.5.</v>
      </c>
    </row>
    <row r="1905" spans="1:39">
      <c r="A1905" s="251">
        <v>2022</v>
      </c>
      <c r="B1905" s="251" t="s">
        <v>533</v>
      </c>
      <c r="C1905" s="251" t="s">
        <v>534</v>
      </c>
      <c r="D1905" s="251" t="s">
        <v>535</v>
      </c>
      <c r="E1905" s="251" t="s">
        <v>536</v>
      </c>
      <c r="F1905" s="251" t="s">
        <v>492</v>
      </c>
      <c r="G1905" s="251" t="s">
        <v>797</v>
      </c>
      <c r="H1905" s="251" t="s">
        <v>538</v>
      </c>
      <c r="I1905" s="251" t="s">
        <v>798</v>
      </c>
      <c r="J1905" s="251" t="s">
        <v>540</v>
      </c>
      <c r="K1905" s="251" t="s">
        <v>824</v>
      </c>
      <c r="L1905" s="251" t="s">
        <v>542</v>
      </c>
      <c r="M1905" s="251" t="s">
        <v>808</v>
      </c>
      <c r="N1905" s="251" t="s">
        <v>825</v>
      </c>
      <c r="O1905" s="251" t="s">
        <v>729</v>
      </c>
      <c r="P1905" s="251" t="s">
        <v>842</v>
      </c>
      <c r="Q1905" s="251" t="s">
        <v>803</v>
      </c>
      <c r="R1905" s="251">
        <v>1</v>
      </c>
      <c r="S1905" s="251" t="s">
        <v>548</v>
      </c>
      <c r="T1905" s="251" t="s">
        <v>549</v>
      </c>
      <c r="U1905" s="251" t="s">
        <v>549</v>
      </c>
      <c r="V1905" s="251" t="s">
        <v>581</v>
      </c>
      <c r="W1905" s="251" t="s">
        <v>582</v>
      </c>
      <c r="X1905" s="251" t="s">
        <v>551</v>
      </c>
      <c r="Y1905" s="251" t="s">
        <v>552</v>
      </c>
      <c r="Z1905" s="251" t="s">
        <v>564</v>
      </c>
      <c r="AA1905" s="251" t="s">
        <v>587</v>
      </c>
      <c r="AB1905" s="251" t="s">
        <v>633</v>
      </c>
      <c r="AC1905" s="251" t="s">
        <v>633</v>
      </c>
      <c r="AD1905" s="251" t="s">
        <v>634</v>
      </c>
      <c r="AE1905" s="255">
        <v>2748</v>
      </c>
      <c r="AF1905" s="251" t="str">
        <f t="shared" si="94"/>
        <v>5.</v>
      </c>
      <c r="AG1905" s="251" t="str">
        <f t="shared" si="94"/>
        <v>2.</v>
      </c>
      <c r="AH1905" s="251" t="str">
        <f t="shared" si="94"/>
        <v>3.</v>
      </c>
      <c r="AI1905" s="251" t="str">
        <f t="shared" si="94"/>
        <v>1.</v>
      </c>
      <c r="AJ1905" s="251" t="str">
        <f t="shared" si="94"/>
        <v>1.</v>
      </c>
      <c r="AK1905" s="251" t="str">
        <f t="shared" si="94"/>
        <v>1.</v>
      </c>
      <c r="AL1905" s="251" t="str">
        <f t="shared" si="94"/>
        <v>1.</v>
      </c>
      <c r="AM1905" s="251" t="str">
        <f t="shared" si="93"/>
        <v>2.3.1.1.1.1.</v>
      </c>
    </row>
    <row r="1906" spans="1:39">
      <c r="A1906" s="251">
        <v>2022</v>
      </c>
      <c r="B1906" s="251" t="s">
        <v>533</v>
      </c>
      <c r="C1906" s="251" t="s">
        <v>534</v>
      </c>
      <c r="D1906" s="251" t="s">
        <v>535</v>
      </c>
      <c r="E1906" s="251" t="s">
        <v>536</v>
      </c>
      <c r="F1906" s="251" t="s">
        <v>492</v>
      </c>
      <c r="G1906" s="251" t="s">
        <v>797</v>
      </c>
      <c r="H1906" s="251" t="s">
        <v>538</v>
      </c>
      <c r="I1906" s="251" t="s">
        <v>798</v>
      </c>
      <c r="J1906" s="251" t="s">
        <v>540</v>
      </c>
      <c r="K1906" s="251" t="s">
        <v>824</v>
      </c>
      <c r="L1906" s="251" t="s">
        <v>542</v>
      </c>
      <c r="M1906" s="251" t="s">
        <v>808</v>
      </c>
      <c r="N1906" s="251" t="s">
        <v>825</v>
      </c>
      <c r="O1906" s="251" t="s">
        <v>729</v>
      </c>
      <c r="P1906" s="251" t="s">
        <v>842</v>
      </c>
      <c r="Q1906" s="251" t="s">
        <v>803</v>
      </c>
      <c r="R1906" s="251">
        <v>1</v>
      </c>
      <c r="S1906" s="251" t="s">
        <v>548</v>
      </c>
      <c r="T1906" s="251" t="s">
        <v>549</v>
      </c>
      <c r="U1906" s="251" t="s">
        <v>549</v>
      </c>
      <c r="V1906" s="251" t="s">
        <v>581</v>
      </c>
      <c r="W1906" s="251" t="s">
        <v>582</v>
      </c>
      <c r="X1906" s="251" t="s">
        <v>551</v>
      </c>
      <c r="Y1906" s="251" t="s">
        <v>552</v>
      </c>
      <c r="Z1906" s="251" t="s">
        <v>564</v>
      </c>
      <c r="AA1906" s="251" t="s">
        <v>587</v>
      </c>
      <c r="AB1906" s="251" t="s">
        <v>588</v>
      </c>
      <c r="AC1906" s="251" t="s">
        <v>589</v>
      </c>
      <c r="AD1906" s="251" t="s">
        <v>590</v>
      </c>
      <c r="AE1906" s="255">
        <v>4207</v>
      </c>
      <c r="AF1906" s="251" t="str">
        <f t="shared" si="94"/>
        <v>5.</v>
      </c>
      <c r="AG1906" s="251" t="str">
        <f t="shared" si="94"/>
        <v>2.</v>
      </c>
      <c r="AH1906" s="251" t="str">
        <f t="shared" si="94"/>
        <v>3.</v>
      </c>
      <c r="AI1906" s="251" t="str">
        <f t="shared" si="94"/>
        <v>1.</v>
      </c>
      <c r="AJ1906" s="251" t="str">
        <f t="shared" si="94"/>
        <v>3.</v>
      </c>
      <c r="AK1906" s="251" t="str">
        <f t="shared" si="94"/>
        <v>1.</v>
      </c>
      <c r="AL1906" s="251" t="str">
        <f t="shared" si="94"/>
        <v>1.</v>
      </c>
      <c r="AM1906" s="251" t="str">
        <f t="shared" si="93"/>
        <v>2.3.1.3.1.1.</v>
      </c>
    </row>
    <row r="1907" spans="1:39">
      <c r="A1907" s="251">
        <v>2022</v>
      </c>
      <c r="B1907" s="251" t="s">
        <v>533</v>
      </c>
      <c r="C1907" s="251" t="s">
        <v>534</v>
      </c>
      <c r="D1907" s="251" t="s">
        <v>535</v>
      </c>
      <c r="E1907" s="251" t="s">
        <v>536</v>
      </c>
      <c r="F1907" s="251" t="s">
        <v>492</v>
      </c>
      <c r="G1907" s="251" t="s">
        <v>797</v>
      </c>
      <c r="H1907" s="251" t="s">
        <v>538</v>
      </c>
      <c r="I1907" s="251" t="s">
        <v>798</v>
      </c>
      <c r="J1907" s="251" t="s">
        <v>540</v>
      </c>
      <c r="K1907" s="251" t="s">
        <v>824</v>
      </c>
      <c r="L1907" s="251" t="s">
        <v>542</v>
      </c>
      <c r="M1907" s="251" t="s">
        <v>808</v>
      </c>
      <c r="N1907" s="251" t="s">
        <v>825</v>
      </c>
      <c r="O1907" s="251" t="s">
        <v>729</v>
      </c>
      <c r="P1907" s="251" t="s">
        <v>842</v>
      </c>
      <c r="Q1907" s="251" t="s">
        <v>803</v>
      </c>
      <c r="R1907" s="251">
        <v>1</v>
      </c>
      <c r="S1907" s="251" t="s">
        <v>548</v>
      </c>
      <c r="T1907" s="251" t="s">
        <v>549</v>
      </c>
      <c r="U1907" s="251" t="s">
        <v>549</v>
      </c>
      <c r="V1907" s="251" t="s">
        <v>581</v>
      </c>
      <c r="W1907" s="251" t="s">
        <v>582</v>
      </c>
      <c r="X1907" s="251" t="s">
        <v>551</v>
      </c>
      <c r="Y1907" s="251" t="s">
        <v>552</v>
      </c>
      <c r="Z1907" s="251" t="s">
        <v>564</v>
      </c>
      <c r="AA1907" s="251" t="s">
        <v>565</v>
      </c>
      <c r="AB1907" s="251" t="s">
        <v>594</v>
      </c>
      <c r="AC1907" s="251" t="s">
        <v>595</v>
      </c>
      <c r="AD1907" s="251" t="s">
        <v>596</v>
      </c>
      <c r="AE1907" s="255">
        <v>3150</v>
      </c>
      <c r="AF1907" s="251" t="str">
        <f t="shared" si="94"/>
        <v>5.</v>
      </c>
      <c r="AG1907" s="251" t="str">
        <f t="shared" si="94"/>
        <v>2.</v>
      </c>
      <c r="AH1907" s="251" t="str">
        <f t="shared" si="94"/>
        <v>3.</v>
      </c>
      <c r="AI1907" s="251" t="str">
        <f t="shared" si="94"/>
        <v>2.</v>
      </c>
      <c r="AJ1907" s="251" t="str">
        <f t="shared" si="94"/>
        <v>1.</v>
      </c>
      <c r="AK1907" s="251" t="str">
        <f t="shared" si="94"/>
        <v>2.</v>
      </c>
      <c r="AL1907" s="251" t="str">
        <f t="shared" si="94"/>
        <v>99</v>
      </c>
      <c r="AM1907" s="251" t="str">
        <f t="shared" si="93"/>
        <v>2.3.2.1.2.99</v>
      </c>
    </row>
    <row r="1908" spans="1:39">
      <c r="A1908" s="251">
        <v>2022</v>
      </c>
      <c r="B1908" s="251" t="s">
        <v>533</v>
      </c>
      <c r="C1908" s="251" t="s">
        <v>534</v>
      </c>
      <c r="D1908" s="251" t="s">
        <v>535</v>
      </c>
      <c r="E1908" s="251" t="s">
        <v>536</v>
      </c>
      <c r="F1908" s="251" t="s">
        <v>492</v>
      </c>
      <c r="G1908" s="251" t="s">
        <v>797</v>
      </c>
      <c r="H1908" s="251" t="s">
        <v>538</v>
      </c>
      <c r="I1908" s="251" t="s">
        <v>798</v>
      </c>
      <c r="J1908" s="251" t="s">
        <v>540</v>
      </c>
      <c r="K1908" s="251" t="s">
        <v>824</v>
      </c>
      <c r="L1908" s="251" t="s">
        <v>542</v>
      </c>
      <c r="M1908" s="251" t="s">
        <v>808</v>
      </c>
      <c r="N1908" s="251" t="s">
        <v>825</v>
      </c>
      <c r="O1908" s="251" t="s">
        <v>729</v>
      </c>
      <c r="P1908" s="251" t="s">
        <v>842</v>
      </c>
      <c r="Q1908" s="251" t="s">
        <v>803</v>
      </c>
      <c r="R1908" s="251">
        <v>1</v>
      </c>
      <c r="S1908" s="251" t="s">
        <v>548</v>
      </c>
      <c r="T1908" s="251" t="s">
        <v>549</v>
      </c>
      <c r="U1908" s="251" t="s">
        <v>549</v>
      </c>
      <c r="V1908" s="251" t="s">
        <v>581</v>
      </c>
      <c r="W1908" s="251" t="s">
        <v>582</v>
      </c>
      <c r="X1908" s="251" t="s">
        <v>551</v>
      </c>
      <c r="Y1908" s="251" t="s">
        <v>552</v>
      </c>
      <c r="Z1908" s="251" t="s">
        <v>564</v>
      </c>
      <c r="AA1908" s="251" t="s">
        <v>565</v>
      </c>
      <c r="AB1908" s="251" t="s">
        <v>566</v>
      </c>
      <c r="AC1908" s="251" t="s">
        <v>597</v>
      </c>
      <c r="AD1908" s="251" t="s">
        <v>598</v>
      </c>
      <c r="AE1908" s="255">
        <v>52941</v>
      </c>
      <c r="AF1908" s="251" t="str">
        <f t="shared" si="94"/>
        <v>5.</v>
      </c>
      <c r="AG1908" s="251" t="str">
        <f t="shared" si="94"/>
        <v>2.</v>
      </c>
      <c r="AH1908" s="251" t="str">
        <f t="shared" si="94"/>
        <v>3.</v>
      </c>
      <c r="AI1908" s="251" t="str">
        <f t="shared" si="94"/>
        <v>2.</v>
      </c>
      <c r="AJ1908" s="251" t="str">
        <f t="shared" si="94"/>
        <v>2.</v>
      </c>
      <c r="AK1908" s="251" t="str">
        <f t="shared" si="94"/>
        <v>1.</v>
      </c>
      <c r="AL1908" s="251" t="str">
        <f t="shared" si="94"/>
        <v>1.</v>
      </c>
      <c r="AM1908" s="251" t="str">
        <f t="shared" si="93"/>
        <v>2.3.2.2.1.1.</v>
      </c>
    </row>
    <row r="1909" spans="1:39">
      <c r="A1909" s="251">
        <v>2022</v>
      </c>
      <c r="B1909" s="251" t="s">
        <v>533</v>
      </c>
      <c r="C1909" s="251" t="s">
        <v>534</v>
      </c>
      <c r="D1909" s="251" t="s">
        <v>535</v>
      </c>
      <c r="E1909" s="251" t="s">
        <v>536</v>
      </c>
      <c r="F1909" s="251" t="s">
        <v>492</v>
      </c>
      <c r="G1909" s="251" t="s">
        <v>797</v>
      </c>
      <c r="H1909" s="251" t="s">
        <v>538</v>
      </c>
      <c r="I1909" s="251" t="s">
        <v>798</v>
      </c>
      <c r="J1909" s="251" t="s">
        <v>540</v>
      </c>
      <c r="K1909" s="251" t="s">
        <v>824</v>
      </c>
      <c r="L1909" s="251" t="s">
        <v>542</v>
      </c>
      <c r="M1909" s="251" t="s">
        <v>808</v>
      </c>
      <c r="N1909" s="251" t="s">
        <v>825</v>
      </c>
      <c r="O1909" s="251" t="s">
        <v>729</v>
      </c>
      <c r="P1909" s="251" t="s">
        <v>842</v>
      </c>
      <c r="Q1909" s="251" t="s">
        <v>803</v>
      </c>
      <c r="R1909" s="251">
        <v>1</v>
      </c>
      <c r="S1909" s="251" t="s">
        <v>548</v>
      </c>
      <c r="T1909" s="251" t="s">
        <v>549</v>
      </c>
      <c r="U1909" s="251" t="s">
        <v>549</v>
      </c>
      <c r="V1909" s="251" t="s">
        <v>581</v>
      </c>
      <c r="W1909" s="251" t="s">
        <v>582</v>
      </c>
      <c r="X1909" s="251" t="s">
        <v>551</v>
      </c>
      <c r="Y1909" s="251" t="s">
        <v>552</v>
      </c>
      <c r="Z1909" s="251" t="s">
        <v>564</v>
      </c>
      <c r="AA1909" s="251" t="s">
        <v>565</v>
      </c>
      <c r="AB1909" s="251" t="s">
        <v>566</v>
      </c>
      <c r="AC1909" s="251" t="s">
        <v>597</v>
      </c>
      <c r="AD1909" s="251" t="s">
        <v>599</v>
      </c>
      <c r="AE1909" s="255">
        <v>3454</v>
      </c>
      <c r="AF1909" s="251" t="str">
        <f t="shared" si="94"/>
        <v>5.</v>
      </c>
      <c r="AG1909" s="251" t="str">
        <f t="shared" si="94"/>
        <v>2.</v>
      </c>
      <c r="AH1909" s="251" t="str">
        <f t="shared" si="94"/>
        <v>3.</v>
      </c>
      <c r="AI1909" s="251" t="str">
        <f t="shared" si="94"/>
        <v>2.</v>
      </c>
      <c r="AJ1909" s="251" t="str">
        <f t="shared" si="94"/>
        <v>2.</v>
      </c>
      <c r="AK1909" s="251" t="str">
        <f t="shared" si="94"/>
        <v>1.</v>
      </c>
      <c r="AL1909" s="251" t="str">
        <f t="shared" si="94"/>
        <v>2.</v>
      </c>
      <c r="AM1909" s="251" t="str">
        <f t="shared" si="93"/>
        <v>2.3.2.2.1.2.</v>
      </c>
    </row>
    <row r="1910" spans="1:39">
      <c r="A1910" s="251">
        <v>2022</v>
      </c>
      <c r="B1910" s="251" t="s">
        <v>533</v>
      </c>
      <c r="C1910" s="251" t="s">
        <v>534</v>
      </c>
      <c r="D1910" s="251" t="s">
        <v>535</v>
      </c>
      <c r="E1910" s="251" t="s">
        <v>536</v>
      </c>
      <c r="F1910" s="251" t="s">
        <v>492</v>
      </c>
      <c r="G1910" s="251" t="s">
        <v>797</v>
      </c>
      <c r="H1910" s="251" t="s">
        <v>538</v>
      </c>
      <c r="I1910" s="251" t="s">
        <v>798</v>
      </c>
      <c r="J1910" s="251" t="s">
        <v>540</v>
      </c>
      <c r="K1910" s="251" t="s">
        <v>824</v>
      </c>
      <c r="L1910" s="251" t="s">
        <v>542</v>
      </c>
      <c r="M1910" s="251" t="s">
        <v>808</v>
      </c>
      <c r="N1910" s="251" t="s">
        <v>825</v>
      </c>
      <c r="O1910" s="251" t="s">
        <v>729</v>
      </c>
      <c r="P1910" s="251" t="s">
        <v>842</v>
      </c>
      <c r="Q1910" s="251" t="s">
        <v>803</v>
      </c>
      <c r="R1910" s="251">
        <v>1</v>
      </c>
      <c r="S1910" s="251" t="s">
        <v>548</v>
      </c>
      <c r="T1910" s="251" t="s">
        <v>549</v>
      </c>
      <c r="U1910" s="251" t="s">
        <v>549</v>
      </c>
      <c r="V1910" s="251" t="s">
        <v>581</v>
      </c>
      <c r="W1910" s="251" t="s">
        <v>582</v>
      </c>
      <c r="X1910" s="251" t="s">
        <v>551</v>
      </c>
      <c r="Y1910" s="251" t="s">
        <v>552</v>
      </c>
      <c r="Z1910" s="251" t="s">
        <v>564</v>
      </c>
      <c r="AA1910" s="251" t="s">
        <v>565</v>
      </c>
      <c r="AB1910" s="251" t="s">
        <v>566</v>
      </c>
      <c r="AC1910" s="251" t="s">
        <v>600</v>
      </c>
      <c r="AD1910" s="251" t="s">
        <v>601</v>
      </c>
      <c r="AE1910" s="255">
        <v>13951</v>
      </c>
      <c r="AF1910" s="251" t="str">
        <f t="shared" si="94"/>
        <v>5.</v>
      </c>
      <c r="AG1910" s="251" t="str">
        <f t="shared" si="94"/>
        <v>2.</v>
      </c>
      <c r="AH1910" s="251" t="str">
        <f t="shared" si="94"/>
        <v>3.</v>
      </c>
      <c r="AI1910" s="251" t="str">
        <f t="shared" si="94"/>
        <v>2.</v>
      </c>
      <c r="AJ1910" s="251" t="str">
        <f t="shared" si="94"/>
        <v>2.</v>
      </c>
      <c r="AK1910" s="251" t="str">
        <f t="shared" si="94"/>
        <v>2.</v>
      </c>
      <c r="AL1910" s="251" t="str">
        <f t="shared" si="94"/>
        <v>1.</v>
      </c>
      <c r="AM1910" s="251" t="str">
        <f t="shared" si="93"/>
        <v>2.3.2.2.2.1.</v>
      </c>
    </row>
    <row r="1911" spans="1:39">
      <c r="A1911" s="251">
        <v>2022</v>
      </c>
      <c r="B1911" s="251" t="s">
        <v>533</v>
      </c>
      <c r="C1911" s="251" t="s">
        <v>534</v>
      </c>
      <c r="D1911" s="251" t="s">
        <v>535</v>
      </c>
      <c r="E1911" s="251" t="s">
        <v>536</v>
      </c>
      <c r="F1911" s="251" t="s">
        <v>492</v>
      </c>
      <c r="G1911" s="251" t="s">
        <v>797</v>
      </c>
      <c r="H1911" s="251" t="s">
        <v>538</v>
      </c>
      <c r="I1911" s="251" t="s">
        <v>798</v>
      </c>
      <c r="J1911" s="251" t="s">
        <v>540</v>
      </c>
      <c r="K1911" s="251" t="s">
        <v>824</v>
      </c>
      <c r="L1911" s="251" t="s">
        <v>542</v>
      </c>
      <c r="M1911" s="251" t="s">
        <v>808</v>
      </c>
      <c r="N1911" s="251" t="s">
        <v>825</v>
      </c>
      <c r="O1911" s="251" t="s">
        <v>729</v>
      </c>
      <c r="P1911" s="251" t="s">
        <v>842</v>
      </c>
      <c r="Q1911" s="251" t="s">
        <v>803</v>
      </c>
      <c r="R1911" s="251">
        <v>1</v>
      </c>
      <c r="S1911" s="251" t="s">
        <v>548</v>
      </c>
      <c r="T1911" s="251" t="s">
        <v>549</v>
      </c>
      <c r="U1911" s="251" t="s">
        <v>549</v>
      </c>
      <c r="V1911" s="251" t="s">
        <v>581</v>
      </c>
      <c r="W1911" s="251" t="s">
        <v>582</v>
      </c>
      <c r="X1911" s="251" t="s">
        <v>551</v>
      </c>
      <c r="Y1911" s="251" t="s">
        <v>552</v>
      </c>
      <c r="Z1911" s="251" t="s">
        <v>564</v>
      </c>
      <c r="AA1911" s="251" t="s">
        <v>565</v>
      </c>
      <c r="AB1911" s="251" t="s">
        <v>566</v>
      </c>
      <c r="AC1911" s="251" t="s">
        <v>567</v>
      </c>
      <c r="AD1911" s="251" t="s">
        <v>635</v>
      </c>
      <c r="AE1911" s="255">
        <v>1854</v>
      </c>
      <c r="AF1911" s="251" t="str">
        <f t="shared" si="94"/>
        <v>5.</v>
      </c>
      <c r="AG1911" s="251" t="str">
        <f t="shared" si="94"/>
        <v>2.</v>
      </c>
      <c r="AH1911" s="251" t="str">
        <f t="shared" si="94"/>
        <v>3.</v>
      </c>
      <c r="AI1911" s="251" t="str">
        <f t="shared" si="94"/>
        <v>2.</v>
      </c>
      <c r="AJ1911" s="251" t="str">
        <f t="shared" si="94"/>
        <v>2.</v>
      </c>
      <c r="AK1911" s="251" t="str">
        <f t="shared" si="94"/>
        <v>3.</v>
      </c>
      <c r="AL1911" s="251" t="str">
        <f t="shared" si="94"/>
        <v>99</v>
      </c>
      <c r="AM1911" s="251" t="str">
        <f t="shared" si="93"/>
        <v>2.3.2.2.3.99</v>
      </c>
    </row>
    <row r="1912" spans="1:39">
      <c r="A1912" s="251">
        <v>2022</v>
      </c>
      <c r="B1912" s="251" t="s">
        <v>533</v>
      </c>
      <c r="C1912" s="251" t="s">
        <v>534</v>
      </c>
      <c r="D1912" s="251" t="s">
        <v>535</v>
      </c>
      <c r="E1912" s="251" t="s">
        <v>536</v>
      </c>
      <c r="F1912" s="251" t="s">
        <v>492</v>
      </c>
      <c r="G1912" s="251" t="s">
        <v>797</v>
      </c>
      <c r="H1912" s="251" t="s">
        <v>538</v>
      </c>
      <c r="I1912" s="251" t="s">
        <v>798</v>
      </c>
      <c r="J1912" s="251" t="s">
        <v>540</v>
      </c>
      <c r="K1912" s="251" t="s">
        <v>824</v>
      </c>
      <c r="L1912" s="251" t="s">
        <v>542</v>
      </c>
      <c r="M1912" s="251" t="s">
        <v>808</v>
      </c>
      <c r="N1912" s="251" t="s">
        <v>825</v>
      </c>
      <c r="O1912" s="251" t="s">
        <v>729</v>
      </c>
      <c r="P1912" s="251" t="s">
        <v>842</v>
      </c>
      <c r="Q1912" s="251" t="s">
        <v>803</v>
      </c>
      <c r="R1912" s="251">
        <v>1</v>
      </c>
      <c r="S1912" s="251" t="s">
        <v>548</v>
      </c>
      <c r="T1912" s="251" t="s">
        <v>549</v>
      </c>
      <c r="U1912" s="251" t="s">
        <v>549</v>
      </c>
      <c r="V1912" s="251" t="s">
        <v>581</v>
      </c>
      <c r="W1912" s="251" t="s">
        <v>582</v>
      </c>
      <c r="X1912" s="251" t="s">
        <v>551</v>
      </c>
      <c r="Y1912" s="251" t="s">
        <v>552</v>
      </c>
      <c r="Z1912" s="251" t="s">
        <v>564</v>
      </c>
      <c r="AA1912" s="251" t="s">
        <v>565</v>
      </c>
      <c r="AB1912" s="251" t="s">
        <v>569</v>
      </c>
      <c r="AC1912" s="251" t="s">
        <v>570</v>
      </c>
      <c r="AD1912" s="251" t="s">
        <v>603</v>
      </c>
      <c r="AE1912" s="255">
        <v>107058</v>
      </c>
      <c r="AF1912" s="251" t="str">
        <f t="shared" si="94"/>
        <v>5.</v>
      </c>
      <c r="AG1912" s="251" t="str">
        <f t="shared" si="94"/>
        <v>2.</v>
      </c>
      <c r="AH1912" s="251" t="str">
        <f t="shared" si="94"/>
        <v>3.</v>
      </c>
      <c r="AI1912" s="251" t="str">
        <f t="shared" si="94"/>
        <v>2.</v>
      </c>
      <c r="AJ1912" s="251" t="str">
        <f t="shared" si="94"/>
        <v>3.</v>
      </c>
      <c r="AK1912" s="251" t="str">
        <f t="shared" si="94"/>
        <v>1.</v>
      </c>
      <c r="AL1912" s="251" t="str">
        <f t="shared" si="94"/>
        <v>1.</v>
      </c>
      <c r="AM1912" s="251" t="str">
        <f t="shared" si="93"/>
        <v>2.3.2.3.1.1.</v>
      </c>
    </row>
    <row r="1913" spans="1:39">
      <c r="A1913" s="251">
        <v>2022</v>
      </c>
      <c r="B1913" s="251" t="s">
        <v>533</v>
      </c>
      <c r="C1913" s="251" t="s">
        <v>534</v>
      </c>
      <c r="D1913" s="251" t="s">
        <v>535</v>
      </c>
      <c r="E1913" s="251" t="s">
        <v>536</v>
      </c>
      <c r="F1913" s="251" t="s">
        <v>492</v>
      </c>
      <c r="G1913" s="251" t="s">
        <v>797</v>
      </c>
      <c r="H1913" s="251" t="s">
        <v>538</v>
      </c>
      <c r="I1913" s="251" t="s">
        <v>798</v>
      </c>
      <c r="J1913" s="251" t="s">
        <v>540</v>
      </c>
      <c r="K1913" s="251" t="s">
        <v>824</v>
      </c>
      <c r="L1913" s="251" t="s">
        <v>542</v>
      </c>
      <c r="M1913" s="251" t="s">
        <v>808</v>
      </c>
      <c r="N1913" s="251" t="s">
        <v>825</v>
      </c>
      <c r="O1913" s="251" t="s">
        <v>729</v>
      </c>
      <c r="P1913" s="251" t="s">
        <v>842</v>
      </c>
      <c r="Q1913" s="251" t="s">
        <v>803</v>
      </c>
      <c r="R1913" s="251">
        <v>1</v>
      </c>
      <c r="S1913" s="251" t="s">
        <v>548</v>
      </c>
      <c r="T1913" s="251" t="s">
        <v>549</v>
      </c>
      <c r="U1913" s="251" t="s">
        <v>549</v>
      </c>
      <c r="V1913" s="251" t="s">
        <v>581</v>
      </c>
      <c r="W1913" s="251" t="s">
        <v>582</v>
      </c>
      <c r="X1913" s="251" t="s">
        <v>551</v>
      </c>
      <c r="Y1913" s="251" t="s">
        <v>552</v>
      </c>
      <c r="Z1913" s="251" t="s">
        <v>564</v>
      </c>
      <c r="AA1913" s="251" t="s">
        <v>565</v>
      </c>
      <c r="AB1913" s="251" t="s">
        <v>569</v>
      </c>
      <c r="AC1913" s="251" t="s">
        <v>570</v>
      </c>
      <c r="AD1913" s="251" t="s">
        <v>571</v>
      </c>
      <c r="AE1913" s="255">
        <v>88501</v>
      </c>
      <c r="AF1913" s="251" t="str">
        <f t="shared" si="94"/>
        <v>5.</v>
      </c>
      <c r="AG1913" s="251" t="str">
        <f t="shared" si="94"/>
        <v>2.</v>
      </c>
      <c r="AH1913" s="251" t="str">
        <f t="shared" si="94"/>
        <v>3.</v>
      </c>
      <c r="AI1913" s="251" t="str">
        <f t="shared" si="94"/>
        <v>2.</v>
      </c>
      <c r="AJ1913" s="251" t="str">
        <f t="shared" si="94"/>
        <v>3.</v>
      </c>
      <c r="AK1913" s="251" t="str">
        <f t="shared" si="94"/>
        <v>1.</v>
      </c>
      <c r="AL1913" s="251" t="str">
        <f t="shared" si="94"/>
        <v>2.</v>
      </c>
      <c r="AM1913" s="251" t="str">
        <f t="shared" si="93"/>
        <v>2.3.2.3.1.2.</v>
      </c>
    </row>
    <row r="1914" spans="1:39">
      <c r="A1914" s="251">
        <v>2022</v>
      </c>
      <c r="B1914" s="251" t="s">
        <v>533</v>
      </c>
      <c r="C1914" s="251" t="s">
        <v>534</v>
      </c>
      <c r="D1914" s="251" t="s">
        <v>535</v>
      </c>
      <c r="E1914" s="251" t="s">
        <v>536</v>
      </c>
      <c r="F1914" s="251" t="s">
        <v>492</v>
      </c>
      <c r="G1914" s="251" t="s">
        <v>797</v>
      </c>
      <c r="H1914" s="251" t="s">
        <v>538</v>
      </c>
      <c r="I1914" s="251" t="s">
        <v>798</v>
      </c>
      <c r="J1914" s="251" t="s">
        <v>540</v>
      </c>
      <c r="K1914" s="251" t="s">
        <v>824</v>
      </c>
      <c r="L1914" s="251" t="s">
        <v>542</v>
      </c>
      <c r="M1914" s="251" t="s">
        <v>808</v>
      </c>
      <c r="N1914" s="251" t="s">
        <v>825</v>
      </c>
      <c r="O1914" s="251" t="s">
        <v>729</v>
      </c>
      <c r="P1914" s="251" t="s">
        <v>842</v>
      </c>
      <c r="Q1914" s="251" t="s">
        <v>803</v>
      </c>
      <c r="R1914" s="251">
        <v>1</v>
      </c>
      <c r="S1914" s="251" t="s">
        <v>548</v>
      </c>
      <c r="T1914" s="251" t="s">
        <v>549</v>
      </c>
      <c r="U1914" s="251" t="s">
        <v>549</v>
      </c>
      <c r="V1914" s="251" t="s">
        <v>581</v>
      </c>
      <c r="W1914" s="251" t="s">
        <v>582</v>
      </c>
      <c r="X1914" s="251" t="s">
        <v>551</v>
      </c>
      <c r="Y1914" s="251" t="s">
        <v>552</v>
      </c>
      <c r="Z1914" s="251" t="s">
        <v>564</v>
      </c>
      <c r="AA1914" s="251" t="s">
        <v>565</v>
      </c>
      <c r="AB1914" s="251" t="s">
        <v>604</v>
      </c>
      <c r="AC1914" s="251" t="s">
        <v>605</v>
      </c>
      <c r="AD1914" s="251" t="s">
        <v>606</v>
      </c>
      <c r="AE1914" s="255">
        <v>1850</v>
      </c>
      <c r="AF1914" s="251" t="str">
        <f t="shared" si="94"/>
        <v>5.</v>
      </c>
      <c r="AG1914" s="251" t="str">
        <f t="shared" si="94"/>
        <v>2.</v>
      </c>
      <c r="AH1914" s="251" t="str">
        <f t="shared" si="94"/>
        <v>3.</v>
      </c>
      <c r="AI1914" s="251" t="str">
        <f t="shared" si="94"/>
        <v>2.</v>
      </c>
      <c r="AJ1914" s="251" t="str">
        <f t="shared" si="94"/>
        <v>4.</v>
      </c>
      <c r="AK1914" s="251" t="str">
        <f t="shared" si="94"/>
        <v>5.</v>
      </c>
      <c r="AL1914" s="251" t="str">
        <f t="shared" si="94"/>
        <v>1.</v>
      </c>
      <c r="AM1914" s="251" t="str">
        <f t="shared" si="93"/>
        <v>2.3.2.4.5.1.</v>
      </c>
    </row>
    <row r="1915" spans="1:39">
      <c r="A1915" s="251">
        <v>2022</v>
      </c>
      <c r="B1915" s="251" t="s">
        <v>533</v>
      </c>
      <c r="C1915" s="251" t="s">
        <v>534</v>
      </c>
      <c r="D1915" s="251" t="s">
        <v>535</v>
      </c>
      <c r="E1915" s="251" t="s">
        <v>536</v>
      </c>
      <c r="F1915" s="251" t="s">
        <v>492</v>
      </c>
      <c r="G1915" s="251" t="s">
        <v>797</v>
      </c>
      <c r="H1915" s="251" t="s">
        <v>538</v>
      </c>
      <c r="I1915" s="251" t="s">
        <v>798</v>
      </c>
      <c r="J1915" s="251" t="s">
        <v>540</v>
      </c>
      <c r="K1915" s="251" t="s">
        <v>824</v>
      </c>
      <c r="L1915" s="251" t="s">
        <v>542</v>
      </c>
      <c r="M1915" s="251" t="s">
        <v>808</v>
      </c>
      <c r="N1915" s="251" t="s">
        <v>825</v>
      </c>
      <c r="O1915" s="251" t="s">
        <v>729</v>
      </c>
      <c r="P1915" s="251" t="s">
        <v>842</v>
      </c>
      <c r="Q1915" s="251" t="s">
        <v>803</v>
      </c>
      <c r="R1915" s="251">
        <v>1</v>
      </c>
      <c r="S1915" s="251" t="s">
        <v>548</v>
      </c>
      <c r="T1915" s="251" t="s">
        <v>549</v>
      </c>
      <c r="U1915" s="251" t="s">
        <v>549</v>
      </c>
      <c r="V1915" s="251" t="s">
        <v>581</v>
      </c>
      <c r="W1915" s="251" t="s">
        <v>582</v>
      </c>
      <c r="X1915" s="251" t="s">
        <v>551</v>
      </c>
      <c r="Y1915" s="251" t="s">
        <v>552</v>
      </c>
      <c r="Z1915" s="251" t="s">
        <v>564</v>
      </c>
      <c r="AA1915" s="251" t="s">
        <v>565</v>
      </c>
      <c r="AB1915" s="251" t="s">
        <v>604</v>
      </c>
      <c r="AC1915" s="251" t="s">
        <v>607</v>
      </c>
      <c r="AD1915" s="251" t="s">
        <v>608</v>
      </c>
      <c r="AE1915" s="255">
        <v>1558</v>
      </c>
      <c r="AF1915" s="251" t="str">
        <f t="shared" si="94"/>
        <v>5.</v>
      </c>
      <c r="AG1915" s="251" t="str">
        <f t="shared" si="94"/>
        <v>2.</v>
      </c>
      <c r="AH1915" s="251" t="str">
        <f t="shared" si="94"/>
        <v>3.</v>
      </c>
      <c r="AI1915" s="251" t="str">
        <f t="shared" si="94"/>
        <v>2.</v>
      </c>
      <c r="AJ1915" s="251" t="str">
        <f t="shared" si="94"/>
        <v>4.</v>
      </c>
      <c r="AK1915" s="251" t="str">
        <f t="shared" si="94"/>
        <v>7.</v>
      </c>
      <c r="AL1915" s="251" t="str">
        <f t="shared" si="94"/>
        <v>1.</v>
      </c>
      <c r="AM1915" s="251" t="str">
        <f t="shared" si="93"/>
        <v>2.3.2.4.7.1.</v>
      </c>
    </row>
    <row r="1916" spans="1:39">
      <c r="A1916" s="251">
        <v>2022</v>
      </c>
      <c r="B1916" s="251" t="s">
        <v>533</v>
      </c>
      <c r="C1916" s="251" t="s">
        <v>534</v>
      </c>
      <c r="D1916" s="251" t="s">
        <v>535</v>
      </c>
      <c r="E1916" s="251" t="s">
        <v>536</v>
      </c>
      <c r="F1916" s="251" t="s">
        <v>492</v>
      </c>
      <c r="G1916" s="251" t="s">
        <v>797</v>
      </c>
      <c r="H1916" s="251" t="s">
        <v>538</v>
      </c>
      <c r="I1916" s="251" t="s">
        <v>798</v>
      </c>
      <c r="J1916" s="251" t="s">
        <v>540</v>
      </c>
      <c r="K1916" s="251" t="s">
        <v>824</v>
      </c>
      <c r="L1916" s="251" t="s">
        <v>542</v>
      </c>
      <c r="M1916" s="251" t="s">
        <v>808</v>
      </c>
      <c r="N1916" s="251" t="s">
        <v>825</v>
      </c>
      <c r="O1916" s="251" t="s">
        <v>729</v>
      </c>
      <c r="P1916" s="251" t="s">
        <v>842</v>
      </c>
      <c r="Q1916" s="251" t="s">
        <v>803</v>
      </c>
      <c r="R1916" s="251">
        <v>1</v>
      </c>
      <c r="S1916" s="251" t="s">
        <v>548</v>
      </c>
      <c r="T1916" s="251" t="s">
        <v>549</v>
      </c>
      <c r="U1916" s="251" t="s">
        <v>549</v>
      </c>
      <c r="V1916" s="251" t="s">
        <v>581</v>
      </c>
      <c r="W1916" s="251" t="s">
        <v>582</v>
      </c>
      <c r="X1916" s="251" t="s">
        <v>551</v>
      </c>
      <c r="Y1916" s="251" t="s">
        <v>552</v>
      </c>
      <c r="Z1916" s="251" t="s">
        <v>564</v>
      </c>
      <c r="AA1916" s="251" t="s">
        <v>565</v>
      </c>
      <c r="AB1916" s="251" t="s">
        <v>572</v>
      </c>
      <c r="AC1916" s="251" t="s">
        <v>573</v>
      </c>
      <c r="AD1916" s="251" t="s">
        <v>574</v>
      </c>
      <c r="AE1916" s="255">
        <v>104499</v>
      </c>
      <c r="AF1916" s="251" t="str">
        <f t="shared" si="94"/>
        <v>5.</v>
      </c>
      <c r="AG1916" s="251" t="str">
        <f t="shared" si="94"/>
        <v>2.</v>
      </c>
      <c r="AH1916" s="251" t="str">
        <f t="shared" si="94"/>
        <v>3.</v>
      </c>
      <c r="AI1916" s="251" t="str">
        <f t="shared" si="94"/>
        <v>2.</v>
      </c>
      <c r="AJ1916" s="251" t="str">
        <f t="shared" si="94"/>
        <v>5.</v>
      </c>
      <c r="AK1916" s="251" t="str">
        <f t="shared" si="94"/>
        <v>1.</v>
      </c>
      <c r="AL1916" s="251" t="str">
        <f t="shared" si="94"/>
        <v>1.</v>
      </c>
      <c r="AM1916" s="251" t="str">
        <f t="shared" si="93"/>
        <v>2.3.2.5.1.1.</v>
      </c>
    </row>
    <row r="1917" spans="1:39">
      <c r="A1917" s="251">
        <v>2022</v>
      </c>
      <c r="B1917" s="251" t="s">
        <v>533</v>
      </c>
      <c r="C1917" s="251" t="s">
        <v>534</v>
      </c>
      <c r="D1917" s="251" t="s">
        <v>535</v>
      </c>
      <c r="E1917" s="251" t="s">
        <v>536</v>
      </c>
      <c r="F1917" s="251" t="s">
        <v>492</v>
      </c>
      <c r="G1917" s="251" t="s">
        <v>797</v>
      </c>
      <c r="H1917" s="251" t="s">
        <v>538</v>
      </c>
      <c r="I1917" s="251" t="s">
        <v>798</v>
      </c>
      <c r="J1917" s="251" t="s">
        <v>540</v>
      </c>
      <c r="K1917" s="251" t="s">
        <v>824</v>
      </c>
      <c r="L1917" s="251" t="s">
        <v>542</v>
      </c>
      <c r="M1917" s="251" t="s">
        <v>808</v>
      </c>
      <c r="N1917" s="251" t="s">
        <v>825</v>
      </c>
      <c r="O1917" s="251" t="s">
        <v>729</v>
      </c>
      <c r="P1917" s="251" t="s">
        <v>842</v>
      </c>
      <c r="Q1917" s="251" t="s">
        <v>803</v>
      </c>
      <c r="R1917" s="251">
        <v>1</v>
      </c>
      <c r="S1917" s="251" t="s">
        <v>548</v>
      </c>
      <c r="T1917" s="251" t="s">
        <v>549</v>
      </c>
      <c r="U1917" s="251" t="s">
        <v>549</v>
      </c>
      <c r="V1917" s="251" t="s">
        <v>581</v>
      </c>
      <c r="W1917" s="251" t="s">
        <v>582</v>
      </c>
      <c r="X1917" s="251" t="s">
        <v>551</v>
      </c>
      <c r="Y1917" s="251" t="s">
        <v>552</v>
      </c>
      <c r="Z1917" s="251" t="s">
        <v>564</v>
      </c>
      <c r="AA1917" s="251" t="s">
        <v>565</v>
      </c>
      <c r="AB1917" s="251" t="s">
        <v>572</v>
      </c>
      <c r="AC1917" s="251" t="s">
        <v>573</v>
      </c>
      <c r="AD1917" s="251" t="s">
        <v>725</v>
      </c>
      <c r="AE1917" s="255">
        <v>96465</v>
      </c>
      <c r="AF1917" s="251" t="str">
        <f t="shared" si="94"/>
        <v>5.</v>
      </c>
      <c r="AG1917" s="251" t="str">
        <f t="shared" si="94"/>
        <v>2.</v>
      </c>
      <c r="AH1917" s="251" t="str">
        <f t="shared" si="94"/>
        <v>3.</v>
      </c>
      <c r="AI1917" s="251" t="str">
        <f t="shared" si="94"/>
        <v>2.</v>
      </c>
      <c r="AJ1917" s="251" t="str">
        <f t="shared" si="94"/>
        <v>5.</v>
      </c>
      <c r="AK1917" s="251" t="str">
        <f t="shared" si="94"/>
        <v>1.</v>
      </c>
      <c r="AL1917" s="251" t="str">
        <f t="shared" si="94"/>
        <v>4.</v>
      </c>
      <c r="AM1917" s="251" t="str">
        <f t="shared" si="93"/>
        <v>2.3.2.5.1.4.</v>
      </c>
    </row>
    <row r="1918" spans="1:39">
      <c r="A1918" s="251">
        <v>2022</v>
      </c>
      <c r="B1918" s="251" t="s">
        <v>533</v>
      </c>
      <c r="C1918" s="251" t="s">
        <v>534</v>
      </c>
      <c r="D1918" s="251" t="s">
        <v>535</v>
      </c>
      <c r="E1918" s="251" t="s">
        <v>536</v>
      </c>
      <c r="F1918" s="251" t="s">
        <v>492</v>
      </c>
      <c r="G1918" s="251" t="s">
        <v>797</v>
      </c>
      <c r="H1918" s="251" t="s">
        <v>538</v>
      </c>
      <c r="I1918" s="251" t="s">
        <v>798</v>
      </c>
      <c r="J1918" s="251" t="s">
        <v>540</v>
      </c>
      <c r="K1918" s="251" t="s">
        <v>824</v>
      </c>
      <c r="L1918" s="251" t="s">
        <v>542</v>
      </c>
      <c r="M1918" s="251" t="s">
        <v>808</v>
      </c>
      <c r="N1918" s="251" t="s">
        <v>825</v>
      </c>
      <c r="O1918" s="251" t="s">
        <v>729</v>
      </c>
      <c r="P1918" s="251" t="s">
        <v>842</v>
      </c>
      <c r="Q1918" s="251" t="s">
        <v>803</v>
      </c>
      <c r="R1918" s="251">
        <v>1</v>
      </c>
      <c r="S1918" s="251" t="s">
        <v>548</v>
      </c>
      <c r="T1918" s="251" t="s">
        <v>549</v>
      </c>
      <c r="U1918" s="251" t="s">
        <v>549</v>
      </c>
      <c r="V1918" s="251" t="s">
        <v>581</v>
      </c>
      <c r="W1918" s="251" t="s">
        <v>582</v>
      </c>
      <c r="X1918" s="251" t="s">
        <v>551</v>
      </c>
      <c r="Y1918" s="251" t="s">
        <v>552</v>
      </c>
      <c r="Z1918" s="251" t="s">
        <v>564</v>
      </c>
      <c r="AA1918" s="251" t="s">
        <v>565</v>
      </c>
      <c r="AB1918" s="251" t="s">
        <v>575</v>
      </c>
      <c r="AC1918" s="251" t="s">
        <v>576</v>
      </c>
      <c r="AD1918" s="251" t="s">
        <v>577</v>
      </c>
      <c r="AE1918" s="255">
        <v>82161</v>
      </c>
      <c r="AF1918" s="251" t="str">
        <f t="shared" si="94"/>
        <v>5.</v>
      </c>
      <c r="AG1918" s="251" t="str">
        <f t="shared" si="94"/>
        <v>2.</v>
      </c>
      <c r="AH1918" s="251" t="str">
        <f t="shared" si="94"/>
        <v>3.</v>
      </c>
      <c r="AI1918" s="251" t="str">
        <f t="shared" si="94"/>
        <v>2.</v>
      </c>
      <c r="AJ1918" s="251" t="str">
        <f t="shared" si="94"/>
        <v>6.</v>
      </c>
      <c r="AK1918" s="251" t="str">
        <f t="shared" si="94"/>
        <v>3.</v>
      </c>
      <c r="AL1918" s="251" t="str">
        <f t="shared" si="94"/>
        <v>4.</v>
      </c>
      <c r="AM1918" s="251" t="str">
        <f t="shared" si="93"/>
        <v>2.3.2.6.3.4.</v>
      </c>
    </row>
    <row r="1919" spans="1:39">
      <c r="A1919" s="251">
        <v>2022</v>
      </c>
      <c r="B1919" s="251" t="s">
        <v>533</v>
      </c>
      <c r="C1919" s="251" t="s">
        <v>534</v>
      </c>
      <c r="D1919" s="251" t="s">
        <v>535</v>
      </c>
      <c r="E1919" s="251" t="s">
        <v>536</v>
      </c>
      <c r="F1919" s="251" t="s">
        <v>492</v>
      </c>
      <c r="G1919" s="251" t="s">
        <v>797</v>
      </c>
      <c r="H1919" s="251" t="s">
        <v>538</v>
      </c>
      <c r="I1919" s="251" t="s">
        <v>798</v>
      </c>
      <c r="J1919" s="251" t="s">
        <v>540</v>
      </c>
      <c r="K1919" s="251" t="s">
        <v>824</v>
      </c>
      <c r="L1919" s="251" t="s">
        <v>542</v>
      </c>
      <c r="M1919" s="251" t="s">
        <v>808</v>
      </c>
      <c r="N1919" s="251" t="s">
        <v>825</v>
      </c>
      <c r="O1919" s="251" t="s">
        <v>729</v>
      </c>
      <c r="P1919" s="251" t="s">
        <v>842</v>
      </c>
      <c r="Q1919" s="251" t="s">
        <v>803</v>
      </c>
      <c r="R1919" s="251">
        <v>1</v>
      </c>
      <c r="S1919" s="251" t="s">
        <v>548</v>
      </c>
      <c r="T1919" s="251" t="s">
        <v>549</v>
      </c>
      <c r="U1919" s="251" t="s">
        <v>549</v>
      </c>
      <c r="V1919" s="251" t="s">
        <v>581</v>
      </c>
      <c r="W1919" s="251" t="s">
        <v>582</v>
      </c>
      <c r="X1919" s="251" t="s">
        <v>551</v>
      </c>
      <c r="Y1919" s="251" t="s">
        <v>552</v>
      </c>
      <c r="Z1919" s="251" t="s">
        <v>564</v>
      </c>
      <c r="AA1919" s="251" t="s">
        <v>565</v>
      </c>
      <c r="AB1919" s="251" t="s">
        <v>575</v>
      </c>
      <c r="AC1919" s="251" t="s">
        <v>576</v>
      </c>
      <c r="AD1919" s="251" t="s">
        <v>612</v>
      </c>
      <c r="AE1919" s="255">
        <v>17477</v>
      </c>
      <c r="AF1919" s="251" t="str">
        <f t="shared" si="94"/>
        <v>5.</v>
      </c>
      <c r="AG1919" s="251" t="str">
        <f t="shared" si="94"/>
        <v>2.</v>
      </c>
      <c r="AH1919" s="251" t="str">
        <f t="shared" si="94"/>
        <v>3.</v>
      </c>
      <c r="AI1919" s="251" t="str">
        <f t="shared" si="94"/>
        <v>2.</v>
      </c>
      <c r="AJ1919" s="251" t="str">
        <f t="shared" si="94"/>
        <v>6.</v>
      </c>
      <c r="AK1919" s="251" t="str">
        <f t="shared" si="94"/>
        <v>3.</v>
      </c>
      <c r="AL1919" s="251" t="str">
        <f t="shared" si="94"/>
        <v>99</v>
      </c>
      <c r="AM1919" s="251" t="str">
        <f t="shared" si="93"/>
        <v>2.3.2.6.3.99</v>
      </c>
    </row>
    <row r="1920" spans="1:39">
      <c r="A1920" s="251">
        <v>2022</v>
      </c>
      <c r="B1920" s="251" t="s">
        <v>533</v>
      </c>
      <c r="C1920" s="251" t="s">
        <v>534</v>
      </c>
      <c r="D1920" s="251" t="s">
        <v>535</v>
      </c>
      <c r="E1920" s="251" t="s">
        <v>536</v>
      </c>
      <c r="F1920" s="251" t="s">
        <v>492</v>
      </c>
      <c r="G1920" s="251" t="s">
        <v>797</v>
      </c>
      <c r="H1920" s="251" t="s">
        <v>538</v>
      </c>
      <c r="I1920" s="251" t="s">
        <v>798</v>
      </c>
      <c r="J1920" s="251" t="s">
        <v>540</v>
      </c>
      <c r="K1920" s="251" t="s">
        <v>824</v>
      </c>
      <c r="L1920" s="251" t="s">
        <v>542</v>
      </c>
      <c r="M1920" s="251" t="s">
        <v>808</v>
      </c>
      <c r="N1920" s="251" t="s">
        <v>825</v>
      </c>
      <c r="O1920" s="251" t="s">
        <v>729</v>
      </c>
      <c r="P1920" s="251" t="s">
        <v>842</v>
      </c>
      <c r="Q1920" s="251" t="s">
        <v>803</v>
      </c>
      <c r="R1920" s="251">
        <v>1</v>
      </c>
      <c r="S1920" s="251" t="s">
        <v>548</v>
      </c>
      <c r="T1920" s="251" t="s">
        <v>549</v>
      </c>
      <c r="U1920" s="251" t="s">
        <v>549</v>
      </c>
      <c r="V1920" s="251" t="s">
        <v>581</v>
      </c>
      <c r="W1920" s="251" t="s">
        <v>582</v>
      </c>
      <c r="X1920" s="251" t="s">
        <v>551</v>
      </c>
      <c r="Y1920" s="251" t="s">
        <v>552</v>
      </c>
      <c r="Z1920" s="251" t="s">
        <v>564</v>
      </c>
      <c r="AA1920" s="251" t="s">
        <v>565</v>
      </c>
      <c r="AB1920" s="251" t="s">
        <v>578</v>
      </c>
      <c r="AC1920" s="251" t="s">
        <v>579</v>
      </c>
      <c r="AD1920" s="251" t="s">
        <v>754</v>
      </c>
      <c r="AE1920" s="255">
        <v>95412</v>
      </c>
      <c r="AF1920" s="251" t="str">
        <f t="shared" si="94"/>
        <v>5.</v>
      </c>
      <c r="AG1920" s="251" t="str">
        <f t="shared" si="94"/>
        <v>2.</v>
      </c>
      <c r="AH1920" s="251" t="str">
        <f t="shared" si="94"/>
        <v>3.</v>
      </c>
      <c r="AI1920" s="251" t="str">
        <f t="shared" si="94"/>
        <v>2.</v>
      </c>
      <c r="AJ1920" s="251" t="str">
        <f t="shared" si="94"/>
        <v>7.</v>
      </c>
      <c r="AK1920" s="251" t="str">
        <f t="shared" si="94"/>
        <v>11</v>
      </c>
      <c r="AL1920" s="251" t="str">
        <f t="shared" si="94"/>
        <v>2.</v>
      </c>
      <c r="AM1920" s="251" t="str">
        <f t="shared" si="93"/>
        <v>2.3.2.7.112.</v>
      </c>
    </row>
    <row r="1921" spans="1:39">
      <c r="A1921" s="251">
        <v>2022</v>
      </c>
      <c r="B1921" s="251" t="s">
        <v>533</v>
      </c>
      <c r="C1921" s="251" t="s">
        <v>534</v>
      </c>
      <c r="D1921" s="251" t="s">
        <v>535</v>
      </c>
      <c r="E1921" s="251" t="s">
        <v>536</v>
      </c>
      <c r="F1921" s="251" t="s">
        <v>492</v>
      </c>
      <c r="G1921" s="251" t="s">
        <v>797</v>
      </c>
      <c r="H1921" s="251" t="s">
        <v>538</v>
      </c>
      <c r="I1921" s="251" t="s">
        <v>798</v>
      </c>
      <c r="J1921" s="251" t="s">
        <v>540</v>
      </c>
      <c r="K1921" s="251" t="s">
        <v>824</v>
      </c>
      <c r="L1921" s="251" t="s">
        <v>542</v>
      </c>
      <c r="M1921" s="251" t="s">
        <v>808</v>
      </c>
      <c r="N1921" s="251" t="s">
        <v>825</v>
      </c>
      <c r="O1921" s="251" t="s">
        <v>729</v>
      </c>
      <c r="P1921" s="251" t="s">
        <v>842</v>
      </c>
      <c r="Q1921" s="251" t="s">
        <v>803</v>
      </c>
      <c r="R1921" s="251">
        <v>1</v>
      </c>
      <c r="S1921" s="251" t="s">
        <v>548</v>
      </c>
      <c r="T1921" s="251" t="s">
        <v>549</v>
      </c>
      <c r="U1921" s="251" t="s">
        <v>549</v>
      </c>
      <c r="V1921" s="251" t="s">
        <v>581</v>
      </c>
      <c r="W1921" s="251" t="s">
        <v>582</v>
      </c>
      <c r="X1921" s="251" t="s">
        <v>551</v>
      </c>
      <c r="Y1921" s="251" t="s">
        <v>552</v>
      </c>
      <c r="Z1921" s="251" t="s">
        <v>564</v>
      </c>
      <c r="AA1921" s="251" t="s">
        <v>565</v>
      </c>
      <c r="AB1921" s="251" t="s">
        <v>578</v>
      </c>
      <c r="AC1921" s="251" t="s">
        <v>579</v>
      </c>
      <c r="AD1921" s="251" t="s">
        <v>580</v>
      </c>
      <c r="AE1921" s="255">
        <v>19129</v>
      </c>
      <c r="AF1921" s="251" t="str">
        <f t="shared" si="94"/>
        <v>5.</v>
      </c>
      <c r="AG1921" s="251" t="str">
        <f t="shared" si="94"/>
        <v>2.</v>
      </c>
      <c r="AH1921" s="251" t="str">
        <f t="shared" si="94"/>
        <v>3.</v>
      </c>
      <c r="AI1921" s="251" t="str">
        <f t="shared" si="94"/>
        <v>2.</v>
      </c>
      <c r="AJ1921" s="251" t="str">
        <f t="shared" si="94"/>
        <v>7.</v>
      </c>
      <c r="AK1921" s="251" t="str">
        <f t="shared" si="94"/>
        <v>11</v>
      </c>
      <c r="AL1921" s="251" t="str">
        <f t="shared" si="94"/>
        <v>99</v>
      </c>
      <c r="AM1921" s="251" t="str">
        <f t="shared" si="93"/>
        <v>2.3.2.7.1199</v>
      </c>
    </row>
    <row r="1922" spans="1:39">
      <c r="A1922" s="251">
        <v>2022</v>
      </c>
      <c r="B1922" s="251" t="s">
        <v>533</v>
      </c>
      <c r="C1922" s="251" t="s">
        <v>534</v>
      </c>
      <c r="D1922" s="251" t="s">
        <v>535</v>
      </c>
      <c r="E1922" s="251" t="s">
        <v>536</v>
      </c>
      <c r="F1922" s="251" t="s">
        <v>492</v>
      </c>
      <c r="G1922" s="251" t="s">
        <v>797</v>
      </c>
      <c r="H1922" s="251" t="s">
        <v>538</v>
      </c>
      <c r="I1922" s="251" t="s">
        <v>798</v>
      </c>
      <c r="J1922" s="251" t="s">
        <v>540</v>
      </c>
      <c r="K1922" s="251" t="s">
        <v>824</v>
      </c>
      <c r="L1922" s="251" t="s">
        <v>542</v>
      </c>
      <c r="M1922" s="251" t="s">
        <v>808</v>
      </c>
      <c r="N1922" s="251" t="s">
        <v>825</v>
      </c>
      <c r="O1922" s="251" t="s">
        <v>729</v>
      </c>
      <c r="P1922" s="251" t="s">
        <v>842</v>
      </c>
      <c r="Q1922" s="251" t="s">
        <v>803</v>
      </c>
      <c r="R1922" s="251">
        <v>1</v>
      </c>
      <c r="S1922" s="251" t="s">
        <v>548</v>
      </c>
      <c r="T1922" s="251" t="s">
        <v>549</v>
      </c>
      <c r="U1922" s="251" t="s">
        <v>549</v>
      </c>
      <c r="V1922" s="251" t="s">
        <v>581</v>
      </c>
      <c r="W1922" s="251" t="s">
        <v>582</v>
      </c>
      <c r="X1922" s="251" t="s">
        <v>551</v>
      </c>
      <c r="Y1922" s="251" t="s">
        <v>552</v>
      </c>
      <c r="Z1922" s="251" t="s">
        <v>617</v>
      </c>
      <c r="AA1922" s="251" t="s">
        <v>618</v>
      </c>
      <c r="AB1922" s="251" t="s">
        <v>619</v>
      </c>
      <c r="AC1922" s="251" t="s">
        <v>620</v>
      </c>
      <c r="AD1922" s="251" t="s">
        <v>621</v>
      </c>
      <c r="AE1922" s="255">
        <v>1094</v>
      </c>
      <c r="AF1922" s="251" t="str">
        <f t="shared" si="94"/>
        <v>5.</v>
      </c>
      <c r="AG1922" s="251" t="str">
        <f t="shared" si="94"/>
        <v>2.</v>
      </c>
      <c r="AH1922" s="251" t="str">
        <f t="shared" si="94"/>
        <v>5.</v>
      </c>
      <c r="AI1922" s="251" t="str">
        <f t="shared" si="94"/>
        <v>4.</v>
      </c>
      <c r="AJ1922" s="251" t="str">
        <f t="shared" si="94"/>
        <v>3.</v>
      </c>
      <c r="AK1922" s="251" t="str">
        <f t="shared" si="94"/>
        <v>2.</v>
      </c>
      <c r="AL1922" s="251" t="str">
        <f t="shared" si="94"/>
        <v>1.</v>
      </c>
      <c r="AM1922" s="251" t="str">
        <f t="shared" si="93"/>
        <v>2.5.4.3.2.1.</v>
      </c>
    </row>
    <row r="1923" spans="1:39">
      <c r="A1923" s="251">
        <v>2022</v>
      </c>
      <c r="B1923" s="251" t="s">
        <v>533</v>
      </c>
      <c r="C1923" s="251" t="s">
        <v>534</v>
      </c>
      <c r="D1923" s="251" t="s">
        <v>535</v>
      </c>
      <c r="E1923" s="251" t="s">
        <v>536</v>
      </c>
      <c r="F1923" s="251" t="s">
        <v>492</v>
      </c>
      <c r="G1923" s="251" t="s">
        <v>797</v>
      </c>
      <c r="H1923" s="251" t="s">
        <v>538</v>
      </c>
      <c r="I1923" s="251" t="s">
        <v>798</v>
      </c>
      <c r="J1923" s="251" t="s">
        <v>540</v>
      </c>
      <c r="K1923" s="251" t="s">
        <v>824</v>
      </c>
      <c r="L1923" s="251" t="s">
        <v>542</v>
      </c>
      <c r="M1923" s="251" t="s">
        <v>808</v>
      </c>
      <c r="N1923" s="251" t="s">
        <v>825</v>
      </c>
      <c r="O1923" s="251" t="s">
        <v>730</v>
      </c>
      <c r="P1923" s="251" t="s">
        <v>843</v>
      </c>
      <c r="Q1923" s="251" t="s">
        <v>803</v>
      </c>
      <c r="R1923" s="251">
        <v>1</v>
      </c>
      <c r="S1923" s="251" t="s">
        <v>548</v>
      </c>
      <c r="T1923" s="251" t="s">
        <v>549</v>
      </c>
      <c r="U1923" s="251" t="s">
        <v>549</v>
      </c>
      <c r="V1923" s="251" t="s">
        <v>581</v>
      </c>
      <c r="W1923" s="251" t="s">
        <v>582</v>
      </c>
      <c r="X1923" s="251" t="s">
        <v>551</v>
      </c>
      <c r="Y1923" s="251" t="s">
        <v>552</v>
      </c>
      <c r="Z1923" s="251" t="s">
        <v>564</v>
      </c>
      <c r="AA1923" s="251" t="s">
        <v>565</v>
      </c>
      <c r="AB1923" s="251" t="s">
        <v>575</v>
      </c>
      <c r="AC1923" s="251" t="s">
        <v>576</v>
      </c>
      <c r="AD1923" s="251" t="s">
        <v>577</v>
      </c>
      <c r="AE1923" s="255">
        <v>60000</v>
      </c>
      <c r="AF1923" s="251" t="str">
        <f t="shared" si="94"/>
        <v>5.</v>
      </c>
      <c r="AG1923" s="251" t="str">
        <f t="shared" si="94"/>
        <v>2.</v>
      </c>
      <c r="AH1923" s="251" t="str">
        <f t="shared" si="94"/>
        <v>3.</v>
      </c>
      <c r="AI1923" s="251" t="str">
        <f t="shared" si="94"/>
        <v>2.</v>
      </c>
      <c r="AJ1923" s="251" t="str">
        <f t="shared" si="94"/>
        <v>6.</v>
      </c>
      <c r="AK1923" s="251" t="str">
        <f t="shared" si="94"/>
        <v>3.</v>
      </c>
      <c r="AL1923" s="251" t="str">
        <f t="shared" si="94"/>
        <v>4.</v>
      </c>
      <c r="AM1923" s="251" t="str">
        <f t="shared" ref="AM1923:AM1986" si="95">CONCATENATE(AG1923,AH1923,AI1923,AJ1923,AK1923,AL1923)</f>
        <v>2.3.2.6.3.4.</v>
      </c>
    </row>
    <row r="1924" spans="1:39">
      <c r="A1924" s="251">
        <v>2022</v>
      </c>
      <c r="B1924" s="251" t="s">
        <v>533</v>
      </c>
      <c r="C1924" s="251" t="s">
        <v>534</v>
      </c>
      <c r="D1924" s="251" t="s">
        <v>535</v>
      </c>
      <c r="E1924" s="251" t="s">
        <v>536</v>
      </c>
      <c r="F1924" s="251" t="s">
        <v>492</v>
      </c>
      <c r="G1924" s="251" t="s">
        <v>797</v>
      </c>
      <c r="H1924" s="251" t="s">
        <v>538</v>
      </c>
      <c r="I1924" s="251" t="s">
        <v>798</v>
      </c>
      <c r="J1924" s="251" t="s">
        <v>540</v>
      </c>
      <c r="K1924" s="251" t="s">
        <v>844</v>
      </c>
      <c r="L1924" s="251" t="s">
        <v>542</v>
      </c>
      <c r="M1924" s="251" t="s">
        <v>808</v>
      </c>
      <c r="N1924" s="251" t="s">
        <v>825</v>
      </c>
      <c r="O1924" s="251" t="s">
        <v>545</v>
      </c>
      <c r="P1924" s="251" t="s">
        <v>845</v>
      </c>
      <c r="Q1924" s="251" t="s">
        <v>803</v>
      </c>
      <c r="R1924" s="251">
        <v>200</v>
      </c>
      <c r="S1924" s="251" t="s">
        <v>548</v>
      </c>
      <c r="T1924" s="251" t="s">
        <v>549</v>
      </c>
      <c r="U1924" s="251" t="s">
        <v>645</v>
      </c>
      <c r="V1924" s="251" t="s">
        <v>38</v>
      </c>
      <c r="W1924" s="251" t="s">
        <v>550</v>
      </c>
      <c r="X1924" s="251" t="s">
        <v>551</v>
      </c>
      <c r="Y1924" s="251" t="s">
        <v>552</v>
      </c>
      <c r="Z1924" s="251" t="s">
        <v>553</v>
      </c>
      <c r="AA1924" s="251" t="s">
        <v>554</v>
      </c>
      <c r="AB1924" s="251" t="s">
        <v>555</v>
      </c>
      <c r="AC1924" s="251" t="s">
        <v>555</v>
      </c>
      <c r="AD1924" s="251" t="s">
        <v>556</v>
      </c>
      <c r="AE1924" s="255">
        <v>107970</v>
      </c>
      <c r="AF1924" s="251" t="str">
        <f t="shared" si="94"/>
        <v>5.</v>
      </c>
      <c r="AG1924" s="251" t="str">
        <f t="shared" si="94"/>
        <v>2.</v>
      </c>
      <c r="AH1924" s="251" t="str">
        <f t="shared" si="94"/>
        <v>1.</v>
      </c>
      <c r="AI1924" s="251" t="str">
        <f t="shared" si="94"/>
        <v>1.</v>
      </c>
      <c r="AJ1924" s="251" t="str">
        <f t="shared" si="94"/>
        <v>1.</v>
      </c>
      <c r="AK1924" s="251" t="str">
        <f t="shared" si="94"/>
        <v>1.</v>
      </c>
      <c r="AL1924" s="251" t="str">
        <f t="shared" si="94"/>
        <v>4.</v>
      </c>
      <c r="AM1924" s="251" t="str">
        <f t="shared" si="95"/>
        <v>2.1.1.1.1.4.</v>
      </c>
    </row>
    <row r="1925" spans="1:39">
      <c r="A1925" s="251">
        <v>2022</v>
      </c>
      <c r="B1925" s="251" t="s">
        <v>533</v>
      </c>
      <c r="C1925" s="251" t="s">
        <v>534</v>
      </c>
      <c r="D1925" s="251" t="s">
        <v>535</v>
      </c>
      <c r="E1925" s="251" t="s">
        <v>536</v>
      </c>
      <c r="F1925" s="251" t="s">
        <v>492</v>
      </c>
      <c r="G1925" s="251" t="s">
        <v>797</v>
      </c>
      <c r="H1925" s="251" t="s">
        <v>538</v>
      </c>
      <c r="I1925" s="251" t="s">
        <v>798</v>
      </c>
      <c r="J1925" s="251" t="s">
        <v>540</v>
      </c>
      <c r="K1925" s="251" t="s">
        <v>844</v>
      </c>
      <c r="L1925" s="251" t="s">
        <v>542</v>
      </c>
      <c r="M1925" s="251" t="s">
        <v>808</v>
      </c>
      <c r="N1925" s="251" t="s">
        <v>825</v>
      </c>
      <c r="O1925" s="251" t="s">
        <v>545</v>
      </c>
      <c r="P1925" s="251" t="s">
        <v>845</v>
      </c>
      <c r="Q1925" s="251" t="s">
        <v>803</v>
      </c>
      <c r="R1925" s="251">
        <v>200</v>
      </c>
      <c r="S1925" s="251" t="s">
        <v>548</v>
      </c>
      <c r="T1925" s="251" t="s">
        <v>549</v>
      </c>
      <c r="U1925" s="251" t="s">
        <v>645</v>
      </c>
      <c r="V1925" s="251" t="s">
        <v>38</v>
      </c>
      <c r="W1925" s="251" t="s">
        <v>550</v>
      </c>
      <c r="X1925" s="251" t="s">
        <v>551</v>
      </c>
      <c r="Y1925" s="251" t="s">
        <v>552</v>
      </c>
      <c r="Z1925" s="251" t="s">
        <v>553</v>
      </c>
      <c r="AA1925" s="251" t="s">
        <v>554</v>
      </c>
      <c r="AB1925" s="251" t="s">
        <v>557</v>
      </c>
      <c r="AC1925" s="251" t="s">
        <v>558</v>
      </c>
      <c r="AD1925" s="251" t="s">
        <v>559</v>
      </c>
      <c r="AE1925" s="255">
        <v>16000</v>
      </c>
      <c r="AF1925" s="251" t="str">
        <f t="shared" si="94"/>
        <v>5.</v>
      </c>
      <c r="AG1925" s="251" t="str">
        <f t="shared" si="94"/>
        <v>2.</v>
      </c>
      <c r="AH1925" s="251" t="str">
        <f t="shared" si="94"/>
        <v>1.</v>
      </c>
      <c r="AI1925" s="251" t="str">
        <f t="shared" si="94"/>
        <v>1.</v>
      </c>
      <c r="AJ1925" s="251" t="str">
        <f t="shared" si="94"/>
        <v>9.</v>
      </c>
      <c r="AK1925" s="251" t="str">
        <f t="shared" si="94"/>
        <v>1.</v>
      </c>
      <c r="AL1925" s="251" t="str">
        <f t="shared" si="94"/>
        <v>1.</v>
      </c>
      <c r="AM1925" s="251" t="str">
        <f t="shared" si="95"/>
        <v>2.1.1.9.1.1.</v>
      </c>
    </row>
    <row r="1926" spans="1:39">
      <c r="A1926" s="251">
        <v>2022</v>
      </c>
      <c r="B1926" s="251" t="s">
        <v>533</v>
      </c>
      <c r="C1926" s="251" t="s">
        <v>534</v>
      </c>
      <c r="D1926" s="251" t="s">
        <v>535</v>
      </c>
      <c r="E1926" s="251" t="s">
        <v>536</v>
      </c>
      <c r="F1926" s="251" t="s">
        <v>492</v>
      </c>
      <c r="G1926" s="251" t="s">
        <v>797</v>
      </c>
      <c r="H1926" s="251" t="s">
        <v>538</v>
      </c>
      <c r="I1926" s="251" t="s">
        <v>798</v>
      </c>
      <c r="J1926" s="251" t="s">
        <v>540</v>
      </c>
      <c r="K1926" s="251" t="s">
        <v>844</v>
      </c>
      <c r="L1926" s="251" t="s">
        <v>542</v>
      </c>
      <c r="M1926" s="251" t="s">
        <v>808</v>
      </c>
      <c r="N1926" s="251" t="s">
        <v>825</v>
      </c>
      <c r="O1926" s="251" t="s">
        <v>545</v>
      </c>
      <c r="P1926" s="251" t="s">
        <v>845</v>
      </c>
      <c r="Q1926" s="251" t="s">
        <v>803</v>
      </c>
      <c r="R1926" s="251">
        <v>200</v>
      </c>
      <c r="S1926" s="251" t="s">
        <v>548</v>
      </c>
      <c r="T1926" s="251" t="s">
        <v>549</v>
      </c>
      <c r="U1926" s="251" t="s">
        <v>645</v>
      </c>
      <c r="V1926" s="251" t="s">
        <v>38</v>
      </c>
      <c r="W1926" s="251" t="s">
        <v>550</v>
      </c>
      <c r="X1926" s="251" t="s">
        <v>551</v>
      </c>
      <c r="Y1926" s="251" t="s">
        <v>552</v>
      </c>
      <c r="Z1926" s="251" t="s">
        <v>553</v>
      </c>
      <c r="AA1926" s="251" t="s">
        <v>554</v>
      </c>
      <c r="AB1926" s="251" t="s">
        <v>557</v>
      </c>
      <c r="AC1926" s="251" t="s">
        <v>558</v>
      </c>
      <c r="AD1926" s="251" t="s">
        <v>560</v>
      </c>
      <c r="AE1926" s="255">
        <v>930</v>
      </c>
      <c r="AF1926" s="251" t="str">
        <f t="shared" si="94"/>
        <v>5.</v>
      </c>
      <c r="AG1926" s="251" t="str">
        <f t="shared" si="94"/>
        <v>2.</v>
      </c>
      <c r="AH1926" s="251" t="str">
        <f t="shared" si="94"/>
        <v>1.</v>
      </c>
      <c r="AI1926" s="251" t="str">
        <f t="shared" ref="AI1926:AL1989" si="96">LEFT(AA1926,2)</f>
        <v>1.</v>
      </c>
      <c r="AJ1926" s="251" t="str">
        <f t="shared" si="96"/>
        <v>9.</v>
      </c>
      <c r="AK1926" s="251" t="str">
        <f t="shared" si="96"/>
        <v>1.</v>
      </c>
      <c r="AL1926" s="251" t="str">
        <f t="shared" si="96"/>
        <v>3.</v>
      </c>
      <c r="AM1926" s="251" t="str">
        <f t="shared" si="95"/>
        <v>2.1.1.9.1.3.</v>
      </c>
    </row>
    <row r="1927" spans="1:39">
      <c r="A1927" s="251">
        <v>2022</v>
      </c>
      <c r="B1927" s="251" t="s">
        <v>533</v>
      </c>
      <c r="C1927" s="251" t="s">
        <v>534</v>
      </c>
      <c r="D1927" s="251" t="s">
        <v>535</v>
      </c>
      <c r="E1927" s="251" t="s">
        <v>536</v>
      </c>
      <c r="F1927" s="251" t="s">
        <v>492</v>
      </c>
      <c r="G1927" s="251" t="s">
        <v>797</v>
      </c>
      <c r="H1927" s="251" t="s">
        <v>538</v>
      </c>
      <c r="I1927" s="251" t="s">
        <v>798</v>
      </c>
      <c r="J1927" s="251" t="s">
        <v>540</v>
      </c>
      <c r="K1927" s="251" t="s">
        <v>844</v>
      </c>
      <c r="L1927" s="251" t="s">
        <v>542</v>
      </c>
      <c r="M1927" s="251" t="s">
        <v>808</v>
      </c>
      <c r="N1927" s="251" t="s">
        <v>825</v>
      </c>
      <c r="O1927" s="251" t="s">
        <v>545</v>
      </c>
      <c r="P1927" s="251" t="s">
        <v>845</v>
      </c>
      <c r="Q1927" s="251" t="s">
        <v>803</v>
      </c>
      <c r="R1927" s="251">
        <v>200</v>
      </c>
      <c r="S1927" s="251" t="s">
        <v>548</v>
      </c>
      <c r="T1927" s="251" t="s">
        <v>549</v>
      </c>
      <c r="U1927" s="251" t="s">
        <v>645</v>
      </c>
      <c r="V1927" s="251" t="s">
        <v>38</v>
      </c>
      <c r="W1927" s="251" t="s">
        <v>550</v>
      </c>
      <c r="X1927" s="251" t="s">
        <v>551</v>
      </c>
      <c r="Y1927" s="251" t="s">
        <v>552</v>
      </c>
      <c r="Z1927" s="251" t="s">
        <v>553</v>
      </c>
      <c r="AA1927" s="251" t="s">
        <v>561</v>
      </c>
      <c r="AB1927" s="251" t="s">
        <v>562</v>
      </c>
      <c r="AC1927" s="251" t="s">
        <v>562</v>
      </c>
      <c r="AD1927" s="251" t="s">
        <v>563</v>
      </c>
      <c r="AE1927" s="255">
        <v>8640</v>
      </c>
      <c r="AF1927" s="251" t="str">
        <f t="shared" ref="AF1927:AK1990" si="97">LEFT(X1927,2)</f>
        <v>5.</v>
      </c>
      <c r="AG1927" s="251" t="str">
        <f t="shared" si="97"/>
        <v>2.</v>
      </c>
      <c r="AH1927" s="251" t="str">
        <f t="shared" si="97"/>
        <v>1.</v>
      </c>
      <c r="AI1927" s="251" t="str">
        <f t="shared" si="96"/>
        <v>3.</v>
      </c>
      <c r="AJ1927" s="251" t="str">
        <f t="shared" si="96"/>
        <v>1.</v>
      </c>
      <c r="AK1927" s="251" t="str">
        <f t="shared" si="96"/>
        <v>1.</v>
      </c>
      <c r="AL1927" s="251" t="str">
        <f t="shared" si="96"/>
        <v>5.</v>
      </c>
      <c r="AM1927" s="251" t="str">
        <f t="shared" si="95"/>
        <v>2.1.3.1.1.5.</v>
      </c>
    </row>
    <row r="1928" spans="1:39">
      <c r="A1928" s="251">
        <v>2022</v>
      </c>
      <c r="B1928" s="251" t="s">
        <v>533</v>
      </c>
      <c r="C1928" s="251" t="s">
        <v>534</v>
      </c>
      <c r="D1928" s="251" t="s">
        <v>535</v>
      </c>
      <c r="E1928" s="251" t="s">
        <v>536</v>
      </c>
      <c r="F1928" s="251" t="s">
        <v>492</v>
      </c>
      <c r="G1928" s="251" t="s">
        <v>797</v>
      </c>
      <c r="H1928" s="251" t="s">
        <v>538</v>
      </c>
      <c r="I1928" s="251" t="s">
        <v>798</v>
      </c>
      <c r="J1928" s="251" t="s">
        <v>540</v>
      </c>
      <c r="K1928" s="251" t="s">
        <v>844</v>
      </c>
      <c r="L1928" s="251" t="s">
        <v>542</v>
      </c>
      <c r="M1928" s="251" t="s">
        <v>808</v>
      </c>
      <c r="N1928" s="251" t="s">
        <v>825</v>
      </c>
      <c r="O1928" s="251" t="s">
        <v>545</v>
      </c>
      <c r="P1928" s="251" t="s">
        <v>845</v>
      </c>
      <c r="Q1928" s="251" t="s">
        <v>803</v>
      </c>
      <c r="R1928" s="251">
        <v>200</v>
      </c>
      <c r="S1928" s="251" t="s">
        <v>548</v>
      </c>
      <c r="T1928" s="251" t="s">
        <v>549</v>
      </c>
      <c r="U1928" s="251" t="s">
        <v>645</v>
      </c>
      <c r="V1928" s="251" t="s">
        <v>581</v>
      </c>
      <c r="W1928" s="251" t="s">
        <v>582</v>
      </c>
      <c r="X1928" s="251" t="s">
        <v>551</v>
      </c>
      <c r="Y1928" s="251" t="s">
        <v>552</v>
      </c>
      <c r="Z1928" s="251" t="s">
        <v>553</v>
      </c>
      <c r="AA1928" s="251" t="s">
        <v>554</v>
      </c>
      <c r="AB1928" s="251" t="s">
        <v>555</v>
      </c>
      <c r="AC1928" s="251" t="s">
        <v>555</v>
      </c>
      <c r="AD1928" s="251" t="s">
        <v>556</v>
      </c>
      <c r="AE1928" s="255">
        <v>1722192</v>
      </c>
      <c r="AF1928" s="251" t="str">
        <f t="shared" si="97"/>
        <v>5.</v>
      </c>
      <c r="AG1928" s="251" t="str">
        <f t="shared" si="97"/>
        <v>2.</v>
      </c>
      <c r="AH1928" s="251" t="str">
        <f t="shared" si="97"/>
        <v>1.</v>
      </c>
      <c r="AI1928" s="251" t="str">
        <f t="shared" si="96"/>
        <v>1.</v>
      </c>
      <c r="AJ1928" s="251" t="str">
        <f t="shared" si="96"/>
        <v>1.</v>
      </c>
      <c r="AK1928" s="251" t="str">
        <f t="shared" si="96"/>
        <v>1.</v>
      </c>
      <c r="AL1928" s="251" t="str">
        <f t="shared" si="96"/>
        <v>4.</v>
      </c>
      <c r="AM1928" s="251" t="str">
        <f t="shared" si="95"/>
        <v>2.1.1.1.1.4.</v>
      </c>
    </row>
    <row r="1929" spans="1:39">
      <c r="A1929" s="251">
        <v>2022</v>
      </c>
      <c r="B1929" s="251" t="s">
        <v>533</v>
      </c>
      <c r="C1929" s="251" t="s">
        <v>534</v>
      </c>
      <c r="D1929" s="251" t="s">
        <v>535</v>
      </c>
      <c r="E1929" s="251" t="s">
        <v>536</v>
      </c>
      <c r="F1929" s="251" t="s">
        <v>492</v>
      </c>
      <c r="G1929" s="251" t="s">
        <v>797</v>
      </c>
      <c r="H1929" s="251" t="s">
        <v>538</v>
      </c>
      <c r="I1929" s="251" t="s">
        <v>798</v>
      </c>
      <c r="J1929" s="251" t="s">
        <v>540</v>
      </c>
      <c r="K1929" s="251" t="s">
        <v>844</v>
      </c>
      <c r="L1929" s="251" t="s">
        <v>542</v>
      </c>
      <c r="M1929" s="251" t="s">
        <v>808</v>
      </c>
      <c r="N1929" s="251" t="s">
        <v>825</v>
      </c>
      <c r="O1929" s="251" t="s">
        <v>545</v>
      </c>
      <c r="P1929" s="251" t="s">
        <v>845</v>
      </c>
      <c r="Q1929" s="251" t="s">
        <v>803</v>
      </c>
      <c r="R1929" s="251">
        <v>200</v>
      </c>
      <c r="S1929" s="251" t="s">
        <v>548</v>
      </c>
      <c r="T1929" s="251" t="s">
        <v>549</v>
      </c>
      <c r="U1929" s="251" t="s">
        <v>645</v>
      </c>
      <c r="V1929" s="251" t="s">
        <v>581</v>
      </c>
      <c r="W1929" s="251" t="s">
        <v>582</v>
      </c>
      <c r="X1929" s="251" t="s">
        <v>551</v>
      </c>
      <c r="Y1929" s="251" t="s">
        <v>552</v>
      </c>
      <c r="Z1929" s="251" t="s">
        <v>553</v>
      </c>
      <c r="AA1929" s="251" t="s">
        <v>554</v>
      </c>
      <c r="AB1929" s="251" t="s">
        <v>557</v>
      </c>
      <c r="AC1929" s="251" t="s">
        <v>558</v>
      </c>
      <c r="AD1929" s="251" t="s">
        <v>559</v>
      </c>
      <c r="AE1929" s="255">
        <v>284302</v>
      </c>
      <c r="AF1929" s="251" t="str">
        <f t="shared" si="97"/>
        <v>5.</v>
      </c>
      <c r="AG1929" s="251" t="str">
        <f t="shared" si="97"/>
        <v>2.</v>
      </c>
      <c r="AH1929" s="251" t="str">
        <f t="shared" si="97"/>
        <v>1.</v>
      </c>
      <c r="AI1929" s="251" t="str">
        <f t="shared" si="96"/>
        <v>1.</v>
      </c>
      <c r="AJ1929" s="251" t="str">
        <f t="shared" si="96"/>
        <v>9.</v>
      </c>
      <c r="AK1929" s="251" t="str">
        <f t="shared" si="96"/>
        <v>1.</v>
      </c>
      <c r="AL1929" s="251" t="str">
        <f t="shared" si="96"/>
        <v>1.</v>
      </c>
      <c r="AM1929" s="251" t="str">
        <f t="shared" si="95"/>
        <v>2.1.1.9.1.1.</v>
      </c>
    </row>
    <row r="1930" spans="1:39">
      <c r="A1930" s="251">
        <v>2022</v>
      </c>
      <c r="B1930" s="251" t="s">
        <v>533</v>
      </c>
      <c r="C1930" s="251" t="s">
        <v>534</v>
      </c>
      <c r="D1930" s="251" t="s">
        <v>535</v>
      </c>
      <c r="E1930" s="251" t="s">
        <v>536</v>
      </c>
      <c r="F1930" s="251" t="s">
        <v>492</v>
      </c>
      <c r="G1930" s="251" t="s">
        <v>797</v>
      </c>
      <c r="H1930" s="251" t="s">
        <v>538</v>
      </c>
      <c r="I1930" s="251" t="s">
        <v>798</v>
      </c>
      <c r="J1930" s="251" t="s">
        <v>540</v>
      </c>
      <c r="K1930" s="251" t="s">
        <v>844</v>
      </c>
      <c r="L1930" s="251" t="s">
        <v>542</v>
      </c>
      <c r="M1930" s="251" t="s">
        <v>808</v>
      </c>
      <c r="N1930" s="251" t="s">
        <v>825</v>
      </c>
      <c r="O1930" s="251" t="s">
        <v>545</v>
      </c>
      <c r="P1930" s="251" t="s">
        <v>845</v>
      </c>
      <c r="Q1930" s="251" t="s">
        <v>803</v>
      </c>
      <c r="R1930" s="251">
        <v>200</v>
      </c>
      <c r="S1930" s="251" t="s">
        <v>548</v>
      </c>
      <c r="T1930" s="251" t="s">
        <v>549</v>
      </c>
      <c r="U1930" s="251" t="s">
        <v>645</v>
      </c>
      <c r="V1930" s="251" t="s">
        <v>581</v>
      </c>
      <c r="W1930" s="251" t="s">
        <v>582</v>
      </c>
      <c r="X1930" s="251" t="s">
        <v>551</v>
      </c>
      <c r="Y1930" s="251" t="s">
        <v>552</v>
      </c>
      <c r="Z1930" s="251" t="s">
        <v>553</v>
      </c>
      <c r="AA1930" s="251" t="s">
        <v>554</v>
      </c>
      <c r="AB1930" s="251" t="s">
        <v>557</v>
      </c>
      <c r="AC1930" s="251" t="s">
        <v>558</v>
      </c>
      <c r="AD1930" s="251" t="s">
        <v>560</v>
      </c>
      <c r="AE1930" s="255">
        <v>15020</v>
      </c>
      <c r="AF1930" s="251" t="str">
        <f t="shared" si="97"/>
        <v>5.</v>
      </c>
      <c r="AG1930" s="251" t="str">
        <f t="shared" si="97"/>
        <v>2.</v>
      </c>
      <c r="AH1930" s="251" t="str">
        <f t="shared" si="97"/>
        <v>1.</v>
      </c>
      <c r="AI1930" s="251" t="str">
        <f t="shared" si="96"/>
        <v>1.</v>
      </c>
      <c r="AJ1930" s="251" t="str">
        <f t="shared" si="96"/>
        <v>9.</v>
      </c>
      <c r="AK1930" s="251" t="str">
        <f t="shared" si="96"/>
        <v>1.</v>
      </c>
      <c r="AL1930" s="251" t="str">
        <f t="shared" si="96"/>
        <v>3.</v>
      </c>
      <c r="AM1930" s="251" t="str">
        <f t="shared" si="95"/>
        <v>2.1.1.9.1.3.</v>
      </c>
    </row>
    <row r="1931" spans="1:39">
      <c r="A1931" s="251">
        <v>2022</v>
      </c>
      <c r="B1931" s="251" t="s">
        <v>533</v>
      </c>
      <c r="C1931" s="251" t="s">
        <v>534</v>
      </c>
      <c r="D1931" s="251" t="s">
        <v>535</v>
      </c>
      <c r="E1931" s="251" t="s">
        <v>536</v>
      </c>
      <c r="F1931" s="251" t="s">
        <v>492</v>
      </c>
      <c r="G1931" s="251" t="s">
        <v>797</v>
      </c>
      <c r="H1931" s="251" t="s">
        <v>538</v>
      </c>
      <c r="I1931" s="251" t="s">
        <v>798</v>
      </c>
      <c r="J1931" s="251" t="s">
        <v>540</v>
      </c>
      <c r="K1931" s="251" t="s">
        <v>844</v>
      </c>
      <c r="L1931" s="251" t="s">
        <v>542</v>
      </c>
      <c r="M1931" s="251" t="s">
        <v>808</v>
      </c>
      <c r="N1931" s="251" t="s">
        <v>825</v>
      </c>
      <c r="O1931" s="251" t="s">
        <v>545</v>
      </c>
      <c r="P1931" s="251" t="s">
        <v>845</v>
      </c>
      <c r="Q1931" s="251" t="s">
        <v>803</v>
      </c>
      <c r="R1931" s="251">
        <v>200</v>
      </c>
      <c r="S1931" s="251" t="s">
        <v>548</v>
      </c>
      <c r="T1931" s="251" t="s">
        <v>549</v>
      </c>
      <c r="U1931" s="251" t="s">
        <v>645</v>
      </c>
      <c r="V1931" s="251" t="s">
        <v>581</v>
      </c>
      <c r="W1931" s="251" t="s">
        <v>582</v>
      </c>
      <c r="X1931" s="251" t="s">
        <v>551</v>
      </c>
      <c r="Y1931" s="251" t="s">
        <v>552</v>
      </c>
      <c r="Z1931" s="251" t="s">
        <v>553</v>
      </c>
      <c r="AA1931" s="251" t="s">
        <v>554</v>
      </c>
      <c r="AB1931" s="251" t="s">
        <v>557</v>
      </c>
      <c r="AC1931" s="251" t="s">
        <v>583</v>
      </c>
      <c r="AD1931" s="251" t="s">
        <v>584</v>
      </c>
      <c r="AE1931" s="255">
        <v>165843</v>
      </c>
      <c r="AF1931" s="251" t="str">
        <f t="shared" si="97"/>
        <v>5.</v>
      </c>
      <c r="AG1931" s="251" t="str">
        <f t="shared" si="97"/>
        <v>2.</v>
      </c>
      <c r="AH1931" s="251" t="str">
        <f t="shared" si="97"/>
        <v>1.</v>
      </c>
      <c r="AI1931" s="251" t="str">
        <f t="shared" si="96"/>
        <v>1.</v>
      </c>
      <c r="AJ1931" s="251" t="str">
        <f t="shared" si="96"/>
        <v>9.</v>
      </c>
      <c r="AK1931" s="251" t="str">
        <f t="shared" si="96"/>
        <v>2.</v>
      </c>
      <c r="AL1931" s="251" t="str">
        <f t="shared" si="96"/>
        <v>1.</v>
      </c>
      <c r="AM1931" s="251" t="str">
        <f t="shared" si="95"/>
        <v>2.1.1.9.2.1.</v>
      </c>
    </row>
    <row r="1932" spans="1:39">
      <c r="A1932" s="251">
        <v>2022</v>
      </c>
      <c r="B1932" s="251" t="s">
        <v>533</v>
      </c>
      <c r="C1932" s="251" t="s">
        <v>534</v>
      </c>
      <c r="D1932" s="251" t="s">
        <v>535</v>
      </c>
      <c r="E1932" s="251" t="s">
        <v>536</v>
      </c>
      <c r="F1932" s="251" t="s">
        <v>492</v>
      </c>
      <c r="G1932" s="251" t="s">
        <v>797</v>
      </c>
      <c r="H1932" s="251" t="s">
        <v>538</v>
      </c>
      <c r="I1932" s="251" t="s">
        <v>798</v>
      </c>
      <c r="J1932" s="251" t="s">
        <v>540</v>
      </c>
      <c r="K1932" s="251" t="s">
        <v>844</v>
      </c>
      <c r="L1932" s="251" t="s">
        <v>542</v>
      </c>
      <c r="M1932" s="251" t="s">
        <v>808</v>
      </c>
      <c r="N1932" s="251" t="s">
        <v>825</v>
      </c>
      <c r="O1932" s="251" t="s">
        <v>545</v>
      </c>
      <c r="P1932" s="251" t="s">
        <v>845</v>
      </c>
      <c r="Q1932" s="251" t="s">
        <v>803</v>
      </c>
      <c r="R1932" s="251">
        <v>200</v>
      </c>
      <c r="S1932" s="251" t="s">
        <v>548</v>
      </c>
      <c r="T1932" s="251" t="s">
        <v>549</v>
      </c>
      <c r="U1932" s="251" t="s">
        <v>645</v>
      </c>
      <c r="V1932" s="251" t="s">
        <v>581</v>
      </c>
      <c r="W1932" s="251" t="s">
        <v>582</v>
      </c>
      <c r="X1932" s="251" t="s">
        <v>551</v>
      </c>
      <c r="Y1932" s="251" t="s">
        <v>552</v>
      </c>
      <c r="Z1932" s="251" t="s">
        <v>553</v>
      </c>
      <c r="AA1932" s="251" t="s">
        <v>554</v>
      </c>
      <c r="AB1932" s="251" t="s">
        <v>557</v>
      </c>
      <c r="AC1932" s="251" t="s">
        <v>585</v>
      </c>
      <c r="AD1932" s="251" t="s">
        <v>586</v>
      </c>
      <c r="AE1932" s="255">
        <v>25587</v>
      </c>
      <c r="AF1932" s="251" t="str">
        <f t="shared" si="97"/>
        <v>5.</v>
      </c>
      <c r="AG1932" s="251" t="str">
        <f t="shared" si="97"/>
        <v>2.</v>
      </c>
      <c r="AH1932" s="251" t="str">
        <f t="shared" si="97"/>
        <v>1.</v>
      </c>
      <c r="AI1932" s="251" t="str">
        <f t="shared" si="96"/>
        <v>1.</v>
      </c>
      <c r="AJ1932" s="251" t="str">
        <f t="shared" si="96"/>
        <v>9.</v>
      </c>
      <c r="AK1932" s="251" t="str">
        <f t="shared" si="96"/>
        <v>3.</v>
      </c>
      <c r="AL1932" s="251" t="str">
        <f t="shared" si="96"/>
        <v>99</v>
      </c>
      <c r="AM1932" s="251" t="str">
        <f t="shared" si="95"/>
        <v>2.1.1.9.3.99</v>
      </c>
    </row>
    <row r="1933" spans="1:39">
      <c r="A1933" s="251">
        <v>2022</v>
      </c>
      <c r="B1933" s="251" t="s">
        <v>533</v>
      </c>
      <c r="C1933" s="251" t="s">
        <v>534</v>
      </c>
      <c r="D1933" s="251" t="s">
        <v>535</v>
      </c>
      <c r="E1933" s="251" t="s">
        <v>536</v>
      </c>
      <c r="F1933" s="251" t="s">
        <v>492</v>
      </c>
      <c r="G1933" s="251" t="s">
        <v>797</v>
      </c>
      <c r="H1933" s="251" t="s">
        <v>538</v>
      </c>
      <c r="I1933" s="251" t="s">
        <v>798</v>
      </c>
      <c r="J1933" s="251" t="s">
        <v>540</v>
      </c>
      <c r="K1933" s="251" t="s">
        <v>844</v>
      </c>
      <c r="L1933" s="251" t="s">
        <v>542</v>
      </c>
      <c r="M1933" s="251" t="s">
        <v>808</v>
      </c>
      <c r="N1933" s="251" t="s">
        <v>825</v>
      </c>
      <c r="O1933" s="251" t="s">
        <v>545</v>
      </c>
      <c r="P1933" s="251" t="s">
        <v>845</v>
      </c>
      <c r="Q1933" s="251" t="s">
        <v>803</v>
      </c>
      <c r="R1933" s="251">
        <v>200</v>
      </c>
      <c r="S1933" s="251" t="s">
        <v>548</v>
      </c>
      <c r="T1933" s="251" t="s">
        <v>549</v>
      </c>
      <c r="U1933" s="251" t="s">
        <v>645</v>
      </c>
      <c r="V1933" s="251" t="s">
        <v>581</v>
      </c>
      <c r="W1933" s="251" t="s">
        <v>582</v>
      </c>
      <c r="X1933" s="251" t="s">
        <v>551</v>
      </c>
      <c r="Y1933" s="251" t="s">
        <v>552</v>
      </c>
      <c r="Z1933" s="251" t="s">
        <v>553</v>
      </c>
      <c r="AA1933" s="251" t="s">
        <v>561</v>
      </c>
      <c r="AB1933" s="251" t="s">
        <v>562</v>
      </c>
      <c r="AC1933" s="251" t="s">
        <v>562</v>
      </c>
      <c r="AD1933" s="251" t="s">
        <v>563</v>
      </c>
      <c r="AE1933" s="255">
        <v>153523</v>
      </c>
      <c r="AF1933" s="251" t="str">
        <f t="shared" si="97"/>
        <v>5.</v>
      </c>
      <c r="AG1933" s="251" t="str">
        <f t="shared" si="97"/>
        <v>2.</v>
      </c>
      <c r="AH1933" s="251" t="str">
        <f t="shared" si="97"/>
        <v>1.</v>
      </c>
      <c r="AI1933" s="251" t="str">
        <f t="shared" si="96"/>
        <v>3.</v>
      </c>
      <c r="AJ1933" s="251" t="str">
        <f t="shared" si="96"/>
        <v>1.</v>
      </c>
      <c r="AK1933" s="251" t="str">
        <f t="shared" si="96"/>
        <v>1.</v>
      </c>
      <c r="AL1933" s="251" t="str">
        <f t="shared" si="96"/>
        <v>5.</v>
      </c>
      <c r="AM1933" s="251" t="str">
        <f t="shared" si="95"/>
        <v>2.1.3.1.1.5.</v>
      </c>
    </row>
    <row r="1934" spans="1:39">
      <c r="A1934" s="251">
        <v>2022</v>
      </c>
      <c r="B1934" s="251" t="s">
        <v>533</v>
      </c>
      <c r="C1934" s="251" t="s">
        <v>534</v>
      </c>
      <c r="D1934" s="251" t="s">
        <v>535</v>
      </c>
      <c r="E1934" s="251" t="s">
        <v>536</v>
      </c>
      <c r="F1934" s="251" t="s">
        <v>492</v>
      </c>
      <c r="G1934" s="251" t="s">
        <v>797</v>
      </c>
      <c r="H1934" s="251" t="s">
        <v>538</v>
      </c>
      <c r="I1934" s="251" t="s">
        <v>798</v>
      </c>
      <c r="J1934" s="251" t="s">
        <v>540</v>
      </c>
      <c r="K1934" s="251" t="s">
        <v>844</v>
      </c>
      <c r="L1934" s="251" t="s">
        <v>542</v>
      </c>
      <c r="M1934" s="251" t="s">
        <v>808</v>
      </c>
      <c r="N1934" s="251" t="s">
        <v>825</v>
      </c>
      <c r="O1934" s="251" t="s">
        <v>545</v>
      </c>
      <c r="P1934" s="251" t="s">
        <v>845</v>
      </c>
      <c r="Q1934" s="251" t="s">
        <v>803</v>
      </c>
      <c r="R1934" s="251">
        <v>200</v>
      </c>
      <c r="S1934" s="251" t="s">
        <v>548</v>
      </c>
      <c r="T1934" s="251" t="s">
        <v>549</v>
      </c>
      <c r="U1934" s="251" t="s">
        <v>645</v>
      </c>
      <c r="V1934" s="251" t="s">
        <v>581</v>
      </c>
      <c r="W1934" s="251" t="s">
        <v>582</v>
      </c>
      <c r="X1934" s="251" t="s">
        <v>551</v>
      </c>
      <c r="Y1934" s="251" t="s">
        <v>552</v>
      </c>
      <c r="Z1934" s="251" t="s">
        <v>564</v>
      </c>
      <c r="AA1934" s="251" t="s">
        <v>587</v>
      </c>
      <c r="AB1934" s="251" t="s">
        <v>633</v>
      </c>
      <c r="AC1934" s="251" t="s">
        <v>633</v>
      </c>
      <c r="AD1934" s="251" t="s">
        <v>634</v>
      </c>
      <c r="AE1934" s="255">
        <v>4900</v>
      </c>
      <c r="AF1934" s="251" t="str">
        <f t="shared" si="97"/>
        <v>5.</v>
      </c>
      <c r="AG1934" s="251" t="str">
        <f t="shared" si="97"/>
        <v>2.</v>
      </c>
      <c r="AH1934" s="251" t="str">
        <f t="shared" si="97"/>
        <v>3.</v>
      </c>
      <c r="AI1934" s="251" t="str">
        <f t="shared" si="96"/>
        <v>1.</v>
      </c>
      <c r="AJ1934" s="251" t="str">
        <f t="shared" si="96"/>
        <v>1.</v>
      </c>
      <c r="AK1934" s="251" t="str">
        <f t="shared" si="96"/>
        <v>1.</v>
      </c>
      <c r="AL1934" s="251" t="str">
        <f t="shared" si="96"/>
        <v>1.</v>
      </c>
      <c r="AM1934" s="251" t="str">
        <f t="shared" si="95"/>
        <v>2.3.1.1.1.1.</v>
      </c>
    </row>
    <row r="1935" spans="1:39">
      <c r="A1935" s="251">
        <v>2022</v>
      </c>
      <c r="B1935" s="251" t="s">
        <v>533</v>
      </c>
      <c r="C1935" s="251" t="s">
        <v>534</v>
      </c>
      <c r="D1935" s="251" t="s">
        <v>535</v>
      </c>
      <c r="E1935" s="251" t="s">
        <v>536</v>
      </c>
      <c r="F1935" s="251" t="s">
        <v>492</v>
      </c>
      <c r="G1935" s="251" t="s">
        <v>797</v>
      </c>
      <c r="H1935" s="251" t="s">
        <v>538</v>
      </c>
      <c r="I1935" s="251" t="s">
        <v>798</v>
      </c>
      <c r="J1935" s="251" t="s">
        <v>540</v>
      </c>
      <c r="K1935" s="251" t="s">
        <v>844</v>
      </c>
      <c r="L1935" s="251" t="s">
        <v>542</v>
      </c>
      <c r="M1935" s="251" t="s">
        <v>808</v>
      </c>
      <c r="N1935" s="251" t="s">
        <v>825</v>
      </c>
      <c r="O1935" s="251" t="s">
        <v>545</v>
      </c>
      <c r="P1935" s="251" t="s">
        <v>845</v>
      </c>
      <c r="Q1935" s="251" t="s">
        <v>803</v>
      </c>
      <c r="R1935" s="251">
        <v>200</v>
      </c>
      <c r="S1935" s="251" t="s">
        <v>548</v>
      </c>
      <c r="T1935" s="251" t="s">
        <v>549</v>
      </c>
      <c r="U1935" s="251" t="s">
        <v>645</v>
      </c>
      <c r="V1935" s="251" t="s">
        <v>581</v>
      </c>
      <c r="W1935" s="251" t="s">
        <v>582</v>
      </c>
      <c r="X1935" s="251" t="s">
        <v>551</v>
      </c>
      <c r="Y1935" s="251" t="s">
        <v>552</v>
      </c>
      <c r="Z1935" s="251" t="s">
        <v>564</v>
      </c>
      <c r="AA1935" s="251" t="s">
        <v>565</v>
      </c>
      <c r="AB1935" s="251" t="s">
        <v>594</v>
      </c>
      <c r="AC1935" s="251" t="s">
        <v>595</v>
      </c>
      <c r="AD1935" s="251" t="s">
        <v>596</v>
      </c>
      <c r="AE1935" s="255">
        <v>1200</v>
      </c>
      <c r="AF1935" s="251" t="str">
        <f t="shared" si="97"/>
        <v>5.</v>
      </c>
      <c r="AG1935" s="251" t="str">
        <f t="shared" si="97"/>
        <v>2.</v>
      </c>
      <c r="AH1935" s="251" t="str">
        <f t="shared" si="97"/>
        <v>3.</v>
      </c>
      <c r="AI1935" s="251" t="str">
        <f t="shared" si="96"/>
        <v>2.</v>
      </c>
      <c r="AJ1935" s="251" t="str">
        <f t="shared" si="96"/>
        <v>1.</v>
      </c>
      <c r="AK1935" s="251" t="str">
        <f t="shared" si="96"/>
        <v>2.</v>
      </c>
      <c r="AL1935" s="251" t="str">
        <f t="shared" si="96"/>
        <v>99</v>
      </c>
      <c r="AM1935" s="251" t="str">
        <f t="shared" si="95"/>
        <v>2.3.2.1.2.99</v>
      </c>
    </row>
    <row r="1936" spans="1:39">
      <c r="A1936" s="251">
        <v>2022</v>
      </c>
      <c r="B1936" s="251" t="s">
        <v>533</v>
      </c>
      <c r="C1936" s="251" t="s">
        <v>534</v>
      </c>
      <c r="D1936" s="251" t="s">
        <v>535</v>
      </c>
      <c r="E1936" s="251" t="s">
        <v>536</v>
      </c>
      <c r="F1936" s="251" t="s">
        <v>492</v>
      </c>
      <c r="G1936" s="251" t="s">
        <v>797</v>
      </c>
      <c r="H1936" s="251" t="s">
        <v>538</v>
      </c>
      <c r="I1936" s="251" t="s">
        <v>798</v>
      </c>
      <c r="J1936" s="251" t="s">
        <v>540</v>
      </c>
      <c r="K1936" s="251" t="s">
        <v>844</v>
      </c>
      <c r="L1936" s="251" t="s">
        <v>542</v>
      </c>
      <c r="M1936" s="251" t="s">
        <v>808</v>
      </c>
      <c r="N1936" s="251" t="s">
        <v>825</v>
      </c>
      <c r="O1936" s="251" t="s">
        <v>545</v>
      </c>
      <c r="P1936" s="251" t="s">
        <v>845</v>
      </c>
      <c r="Q1936" s="251" t="s">
        <v>803</v>
      </c>
      <c r="R1936" s="251">
        <v>200</v>
      </c>
      <c r="S1936" s="251" t="s">
        <v>548</v>
      </c>
      <c r="T1936" s="251" t="s">
        <v>549</v>
      </c>
      <c r="U1936" s="251" t="s">
        <v>645</v>
      </c>
      <c r="V1936" s="251" t="s">
        <v>581</v>
      </c>
      <c r="W1936" s="251" t="s">
        <v>582</v>
      </c>
      <c r="X1936" s="251" t="s">
        <v>551</v>
      </c>
      <c r="Y1936" s="251" t="s">
        <v>552</v>
      </c>
      <c r="Z1936" s="251" t="s">
        <v>564</v>
      </c>
      <c r="AA1936" s="251" t="s">
        <v>565</v>
      </c>
      <c r="AB1936" s="251" t="s">
        <v>566</v>
      </c>
      <c r="AC1936" s="251" t="s">
        <v>597</v>
      </c>
      <c r="AD1936" s="251" t="s">
        <v>598</v>
      </c>
      <c r="AE1936" s="255">
        <v>7811</v>
      </c>
      <c r="AF1936" s="251" t="str">
        <f t="shared" si="97"/>
        <v>5.</v>
      </c>
      <c r="AG1936" s="251" t="str">
        <f t="shared" si="97"/>
        <v>2.</v>
      </c>
      <c r="AH1936" s="251" t="str">
        <f t="shared" si="97"/>
        <v>3.</v>
      </c>
      <c r="AI1936" s="251" t="str">
        <f t="shared" si="96"/>
        <v>2.</v>
      </c>
      <c r="AJ1936" s="251" t="str">
        <f t="shared" si="96"/>
        <v>2.</v>
      </c>
      <c r="AK1936" s="251" t="str">
        <f t="shared" si="96"/>
        <v>1.</v>
      </c>
      <c r="AL1936" s="251" t="str">
        <f t="shared" si="96"/>
        <v>1.</v>
      </c>
      <c r="AM1936" s="251" t="str">
        <f t="shared" si="95"/>
        <v>2.3.2.2.1.1.</v>
      </c>
    </row>
    <row r="1937" spans="1:39">
      <c r="A1937" s="251">
        <v>2022</v>
      </c>
      <c r="B1937" s="251" t="s">
        <v>533</v>
      </c>
      <c r="C1937" s="251" t="s">
        <v>534</v>
      </c>
      <c r="D1937" s="251" t="s">
        <v>535</v>
      </c>
      <c r="E1937" s="251" t="s">
        <v>536</v>
      </c>
      <c r="F1937" s="251" t="s">
        <v>492</v>
      </c>
      <c r="G1937" s="251" t="s">
        <v>797</v>
      </c>
      <c r="H1937" s="251" t="s">
        <v>538</v>
      </c>
      <c r="I1937" s="251" t="s">
        <v>798</v>
      </c>
      <c r="J1937" s="251" t="s">
        <v>540</v>
      </c>
      <c r="K1937" s="251" t="s">
        <v>844</v>
      </c>
      <c r="L1937" s="251" t="s">
        <v>542</v>
      </c>
      <c r="M1937" s="251" t="s">
        <v>808</v>
      </c>
      <c r="N1937" s="251" t="s">
        <v>825</v>
      </c>
      <c r="O1937" s="251" t="s">
        <v>545</v>
      </c>
      <c r="P1937" s="251" t="s">
        <v>845</v>
      </c>
      <c r="Q1937" s="251" t="s">
        <v>803</v>
      </c>
      <c r="R1937" s="251">
        <v>200</v>
      </c>
      <c r="S1937" s="251" t="s">
        <v>548</v>
      </c>
      <c r="T1937" s="251" t="s">
        <v>549</v>
      </c>
      <c r="U1937" s="251" t="s">
        <v>645</v>
      </c>
      <c r="V1937" s="251" t="s">
        <v>581</v>
      </c>
      <c r="W1937" s="251" t="s">
        <v>582</v>
      </c>
      <c r="X1937" s="251" t="s">
        <v>551</v>
      </c>
      <c r="Y1937" s="251" t="s">
        <v>552</v>
      </c>
      <c r="Z1937" s="251" t="s">
        <v>564</v>
      </c>
      <c r="AA1937" s="251" t="s">
        <v>565</v>
      </c>
      <c r="AB1937" s="251" t="s">
        <v>566</v>
      </c>
      <c r="AC1937" s="251" t="s">
        <v>600</v>
      </c>
      <c r="AD1937" s="251" t="s">
        <v>601</v>
      </c>
      <c r="AE1937" s="255">
        <v>17260</v>
      </c>
      <c r="AF1937" s="251" t="str">
        <f t="shared" si="97"/>
        <v>5.</v>
      </c>
      <c r="AG1937" s="251" t="str">
        <f t="shared" si="97"/>
        <v>2.</v>
      </c>
      <c r="AH1937" s="251" t="str">
        <f t="shared" si="97"/>
        <v>3.</v>
      </c>
      <c r="AI1937" s="251" t="str">
        <f t="shared" si="96"/>
        <v>2.</v>
      </c>
      <c r="AJ1937" s="251" t="str">
        <f t="shared" si="96"/>
        <v>2.</v>
      </c>
      <c r="AK1937" s="251" t="str">
        <f t="shared" si="96"/>
        <v>2.</v>
      </c>
      <c r="AL1937" s="251" t="str">
        <f t="shared" si="96"/>
        <v>1.</v>
      </c>
      <c r="AM1937" s="251" t="str">
        <f t="shared" si="95"/>
        <v>2.3.2.2.2.1.</v>
      </c>
    </row>
    <row r="1938" spans="1:39">
      <c r="A1938" s="251">
        <v>2022</v>
      </c>
      <c r="B1938" s="251" t="s">
        <v>533</v>
      </c>
      <c r="C1938" s="251" t="s">
        <v>534</v>
      </c>
      <c r="D1938" s="251" t="s">
        <v>535</v>
      </c>
      <c r="E1938" s="251" t="s">
        <v>536</v>
      </c>
      <c r="F1938" s="251" t="s">
        <v>492</v>
      </c>
      <c r="G1938" s="251" t="s">
        <v>797</v>
      </c>
      <c r="H1938" s="251" t="s">
        <v>538</v>
      </c>
      <c r="I1938" s="251" t="s">
        <v>798</v>
      </c>
      <c r="J1938" s="251" t="s">
        <v>540</v>
      </c>
      <c r="K1938" s="251" t="s">
        <v>844</v>
      </c>
      <c r="L1938" s="251" t="s">
        <v>542</v>
      </c>
      <c r="M1938" s="251" t="s">
        <v>808</v>
      </c>
      <c r="N1938" s="251" t="s">
        <v>825</v>
      </c>
      <c r="O1938" s="251" t="s">
        <v>545</v>
      </c>
      <c r="P1938" s="251" t="s">
        <v>845</v>
      </c>
      <c r="Q1938" s="251" t="s">
        <v>803</v>
      </c>
      <c r="R1938" s="251">
        <v>200</v>
      </c>
      <c r="S1938" s="251" t="s">
        <v>548</v>
      </c>
      <c r="T1938" s="251" t="s">
        <v>549</v>
      </c>
      <c r="U1938" s="251" t="s">
        <v>645</v>
      </c>
      <c r="V1938" s="251" t="s">
        <v>581</v>
      </c>
      <c r="W1938" s="251" t="s">
        <v>582</v>
      </c>
      <c r="X1938" s="251" t="s">
        <v>551</v>
      </c>
      <c r="Y1938" s="251" t="s">
        <v>552</v>
      </c>
      <c r="Z1938" s="251" t="s">
        <v>564</v>
      </c>
      <c r="AA1938" s="251" t="s">
        <v>565</v>
      </c>
      <c r="AB1938" s="251" t="s">
        <v>566</v>
      </c>
      <c r="AC1938" s="251" t="s">
        <v>600</v>
      </c>
      <c r="AD1938" s="251" t="s">
        <v>602</v>
      </c>
      <c r="AE1938" s="255">
        <v>339</v>
      </c>
      <c r="AF1938" s="251" t="str">
        <f t="shared" si="97"/>
        <v>5.</v>
      </c>
      <c r="AG1938" s="251" t="str">
        <f t="shared" si="97"/>
        <v>2.</v>
      </c>
      <c r="AH1938" s="251" t="str">
        <f t="shared" si="97"/>
        <v>3.</v>
      </c>
      <c r="AI1938" s="251" t="str">
        <f t="shared" si="96"/>
        <v>2.</v>
      </c>
      <c r="AJ1938" s="251" t="str">
        <f t="shared" si="96"/>
        <v>2.</v>
      </c>
      <c r="AK1938" s="251" t="str">
        <f t="shared" si="96"/>
        <v>2.</v>
      </c>
      <c r="AL1938" s="251" t="str">
        <f t="shared" si="96"/>
        <v>2.</v>
      </c>
      <c r="AM1938" s="251" t="str">
        <f t="shared" si="95"/>
        <v>2.3.2.2.2.2.</v>
      </c>
    </row>
    <row r="1939" spans="1:39">
      <c r="A1939" s="251">
        <v>2022</v>
      </c>
      <c r="B1939" s="251" t="s">
        <v>533</v>
      </c>
      <c r="C1939" s="251" t="s">
        <v>534</v>
      </c>
      <c r="D1939" s="251" t="s">
        <v>535</v>
      </c>
      <c r="E1939" s="251" t="s">
        <v>536</v>
      </c>
      <c r="F1939" s="251" t="s">
        <v>492</v>
      </c>
      <c r="G1939" s="251" t="s">
        <v>797</v>
      </c>
      <c r="H1939" s="251" t="s">
        <v>538</v>
      </c>
      <c r="I1939" s="251" t="s">
        <v>798</v>
      </c>
      <c r="J1939" s="251" t="s">
        <v>540</v>
      </c>
      <c r="K1939" s="251" t="s">
        <v>844</v>
      </c>
      <c r="L1939" s="251" t="s">
        <v>542</v>
      </c>
      <c r="M1939" s="251" t="s">
        <v>808</v>
      </c>
      <c r="N1939" s="251" t="s">
        <v>825</v>
      </c>
      <c r="O1939" s="251" t="s">
        <v>545</v>
      </c>
      <c r="P1939" s="251" t="s">
        <v>845</v>
      </c>
      <c r="Q1939" s="251" t="s">
        <v>803</v>
      </c>
      <c r="R1939" s="251">
        <v>200</v>
      </c>
      <c r="S1939" s="251" t="s">
        <v>548</v>
      </c>
      <c r="T1939" s="251" t="s">
        <v>549</v>
      </c>
      <c r="U1939" s="251" t="s">
        <v>645</v>
      </c>
      <c r="V1939" s="251" t="s">
        <v>581</v>
      </c>
      <c r="W1939" s="251" t="s">
        <v>582</v>
      </c>
      <c r="X1939" s="251" t="s">
        <v>551</v>
      </c>
      <c r="Y1939" s="251" t="s">
        <v>552</v>
      </c>
      <c r="Z1939" s="251" t="s">
        <v>564</v>
      </c>
      <c r="AA1939" s="251" t="s">
        <v>565</v>
      </c>
      <c r="AB1939" s="251" t="s">
        <v>566</v>
      </c>
      <c r="AC1939" s="251" t="s">
        <v>567</v>
      </c>
      <c r="AD1939" s="251" t="s">
        <v>635</v>
      </c>
      <c r="AE1939" s="255">
        <v>1854</v>
      </c>
      <c r="AF1939" s="251" t="str">
        <f t="shared" si="97"/>
        <v>5.</v>
      </c>
      <c r="AG1939" s="251" t="str">
        <f t="shared" si="97"/>
        <v>2.</v>
      </c>
      <c r="AH1939" s="251" t="str">
        <f t="shared" si="97"/>
        <v>3.</v>
      </c>
      <c r="AI1939" s="251" t="str">
        <f t="shared" si="96"/>
        <v>2.</v>
      </c>
      <c r="AJ1939" s="251" t="str">
        <f t="shared" si="96"/>
        <v>2.</v>
      </c>
      <c r="AK1939" s="251" t="str">
        <f t="shared" si="96"/>
        <v>3.</v>
      </c>
      <c r="AL1939" s="251" t="str">
        <f t="shared" si="96"/>
        <v>99</v>
      </c>
      <c r="AM1939" s="251" t="str">
        <f t="shared" si="95"/>
        <v>2.3.2.2.3.99</v>
      </c>
    </row>
    <row r="1940" spans="1:39">
      <c r="A1940" s="251">
        <v>2022</v>
      </c>
      <c r="B1940" s="251" t="s">
        <v>533</v>
      </c>
      <c r="C1940" s="251" t="s">
        <v>534</v>
      </c>
      <c r="D1940" s="251" t="s">
        <v>535</v>
      </c>
      <c r="E1940" s="251" t="s">
        <v>536</v>
      </c>
      <c r="F1940" s="251" t="s">
        <v>492</v>
      </c>
      <c r="G1940" s="251" t="s">
        <v>797</v>
      </c>
      <c r="H1940" s="251" t="s">
        <v>538</v>
      </c>
      <c r="I1940" s="251" t="s">
        <v>798</v>
      </c>
      <c r="J1940" s="251" t="s">
        <v>540</v>
      </c>
      <c r="K1940" s="251" t="s">
        <v>844</v>
      </c>
      <c r="L1940" s="251" t="s">
        <v>542</v>
      </c>
      <c r="M1940" s="251" t="s">
        <v>808</v>
      </c>
      <c r="N1940" s="251" t="s">
        <v>825</v>
      </c>
      <c r="O1940" s="251" t="s">
        <v>545</v>
      </c>
      <c r="P1940" s="251" t="s">
        <v>845</v>
      </c>
      <c r="Q1940" s="251" t="s">
        <v>803</v>
      </c>
      <c r="R1940" s="251">
        <v>200</v>
      </c>
      <c r="S1940" s="251" t="s">
        <v>548</v>
      </c>
      <c r="T1940" s="251" t="s">
        <v>549</v>
      </c>
      <c r="U1940" s="251" t="s">
        <v>645</v>
      </c>
      <c r="V1940" s="251" t="s">
        <v>581</v>
      </c>
      <c r="W1940" s="251" t="s">
        <v>582</v>
      </c>
      <c r="X1940" s="251" t="s">
        <v>551</v>
      </c>
      <c r="Y1940" s="251" t="s">
        <v>552</v>
      </c>
      <c r="Z1940" s="251" t="s">
        <v>564</v>
      </c>
      <c r="AA1940" s="251" t="s">
        <v>565</v>
      </c>
      <c r="AB1940" s="251" t="s">
        <v>569</v>
      </c>
      <c r="AC1940" s="251" t="s">
        <v>570</v>
      </c>
      <c r="AD1940" s="251" t="s">
        <v>603</v>
      </c>
      <c r="AE1940" s="255">
        <v>170482</v>
      </c>
      <c r="AF1940" s="251" t="str">
        <f t="shared" si="97"/>
        <v>5.</v>
      </c>
      <c r="AG1940" s="251" t="str">
        <f t="shared" si="97"/>
        <v>2.</v>
      </c>
      <c r="AH1940" s="251" t="str">
        <f t="shared" si="97"/>
        <v>3.</v>
      </c>
      <c r="AI1940" s="251" t="str">
        <f t="shared" si="96"/>
        <v>2.</v>
      </c>
      <c r="AJ1940" s="251" t="str">
        <f t="shared" si="96"/>
        <v>3.</v>
      </c>
      <c r="AK1940" s="251" t="str">
        <f t="shared" si="96"/>
        <v>1.</v>
      </c>
      <c r="AL1940" s="251" t="str">
        <f t="shared" si="96"/>
        <v>1.</v>
      </c>
      <c r="AM1940" s="251" t="str">
        <f t="shared" si="95"/>
        <v>2.3.2.3.1.1.</v>
      </c>
    </row>
    <row r="1941" spans="1:39">
      <c r="A1941" s="251">
        <v>2022</v>
      </c>
      <c r="B1941" s="251" t="s">
        <v>533</v>
      </c>
      <c r="C1941" s="251" t="s">
        <v>534</v>
      </c>
      <c r="D1941" s="251" t="s">
        <v>535</v>
      </c>
      <c r="E1941" s="251" t="s">
        <v>536</v>
      </c>
      <c r="F1941" s="251" t="s">
        <v>492</v>
      </c>
      <c r="G1941" s="251" t="s">
        <v>797</v>
      </c>
      <c r="H1941" s="251" t="s">
        <v>538</v>
      </c>
      <c r="I1941" s="251" t="s">
        <v>798</v>
      </c>
      <c r="J1941" s="251" t="s">
        <v>540</v>
      </c>
      <c r="K1941" s="251" t="s">
        <v>844</v>
      </c>
      <c r="L1941" s="251" t="s">
        <v>542</v>
      </c>
      <c r="M1941" s="251" t="s">
        <v>808</v>
      </c>
      <c r="N1941" s="251" t="s">
        <v>825</v>
      </c>
      <c r="O1941" s="251" t="s">
        <v>545</v>
      </c>
      <c r="P1941" s="251" t="s">
        <v>845</v>
      </c>
      <c r="Q1941" s="251" t="s">
        <v>803</v>
      </c>
      <c r="R1941" s="251">
        <v>200</v>
      </c>
      <c r="S1941" s="251" t="s">
        <v>548</v>
      </c>
      <c r="T1941" s="251" t="s">
        <v>549</v>
      </c>
      <c r="U1941" s="251" t="s">
        <v>645</v>
      </c>
      <c r="V1941" s="251" t="s">
        <v>581</v>
      </c>
      <c r="W1941" s="251" t="s">
        <v>582</v>
      </c>
      <c r="X1941" s="251" t="s">
        <v>551</v>
      </c>
      <c r="Y1941" s="251" t="s">
        <v>552</v>
      </c>
      <c r="Z1941" s="251" t="s">
        <v>564</v>
      </c>
      <c r="AA1941" s="251" t="s">
        <v>565</v>
      </c>
      <c r="AB1941" s="251" t="s">
        <v>569</v>
      </c>
      <c r="AC1941" s="251" t="s">
        <v>570</v>
      </c>
      <c r="AD1941" s="251" t="s">
        <v>571</v>
      </c>
      <c r="AE1941" s="255">
        <v>88955</v>
      </c>
      <c r="AF1941" s="251" t="str">
        <f t="shared" si="97"/>
        <v>5.</v>
      </c>
      <c r="AG1941" s="251" t="str">
        <f t="shared" si="97"/>
        <v>2.</v>
      </c>
      <c r="AH1941" s="251" t="str">
        <f t="shared" si="97"/>
        <v>3.</v>
      </c>
      <c r="AI1941" s="251" t="str">
        <f t="shared" si="96"/>
        <v>2.</v>
      </c>
      <c r="AJ1941" s="251" t="str">
        <f t="shared" si="96"/>
        <v>3.</v>
      </c>
      <c r="AK1941" s="251" t="str">
        <f t="shared" si="96"/>
        <v>1.</v>
      </c>
      <c r="AL1941" s="251" t="str">
        <f t="shared" si="96"/>
        <v>2.</v>
      </c>
      <c r="AM1941" s="251" t="str">
        <f t="shared" si="95"/>
        <v>2.3.2.3.1.2.</v>
      </c>
    </row>
    <row r="1942" spans="1:39">
      <c r="A1942" s="251">
        <v>2022</v>
      </c>
      <c r="B1942" s="251" t="s">
        <v>533</v>
      </c>
      <c r="C1942" s="251" t="s">
        <v>534</v>
      </c>
      <c r="D1942" s="251" t="s">
        <v>535</v>
      </c>
      <c r="E1942" s="251" t="s">
        <v>536</v>
      </c>
      <c r="F1942" s="251" t="s">
        <v>492</v>
      </c>
      <c r="G1942" s="251" t="s">
        <v>797</v>
      </c>
      <c r="H1942" s="251" t="s">
        <v>538</v>
      </c>
      <c r="I1942" s="251" t="s">
        <v>798</v>
      </c>
      <c r="J1942" s="251" t="s">
        <v>540</v>
      </c>
      <c r="K1942" s="251" t="s">
        <v>844</v>
      </c>
      <c r="L1942" s="251" t="s">
        <v>542</v>
      </c>
      <c r="M1942" s="251" t="s">
        <v>808</v>
      </c>
      <c r="N1942" s="251" t="s">
        <v>825</v>
      </c>
      <c r="O1942" s="251" t="s">
        <v>545</v>
      </c>
      <c r="P1942" s="251" t="s">
        <v>845</v>
      </c>
      <c r="Q1942" s="251" t="s">
        <v>803</v>
      </c>
      <c r="R1942" s="251">
        <v>200</v>
      </c>
      <c r="S1942" s="251" t="s">
        <v>548</v>
      </c>
      <c r="T1942" s="251" t="s">
        <v>549</v>
      </c>
      <c r="U1942" s="251" t="s">
        <v>645</v>
      </c>
      <c r="V1942" s="251" t="s">
        <v>581</v>
      </c>
      <c r="W1942" s="251" t="s">
        <v>582</v>
      </c>
      <c r="X1942" s="251" t="s">
        <v>551</v>
      </c>
      <c r="Y1942" s="251" t="s">
        <v>552</v>
      </c>
      <c r="Z1942" s="251" t="s">
        <v>564</v>
      </c>
      <c r="AA1942" s="251" t="s">
        <v>565</v>
      </c>
      <c r="AB1942" s="251" t="s">
        <v>604</v>
      </c>
      <c r="AC1942" s="251" t="s">
        <v>607</v>
      </c>
      <c r="AD1942" s="251" t="s">
        <v>608</v>
      </c>
      <c r="AE1942" s="255">
        <v>62161</v>
      </c>
      <c r="AF1942" s="251" t="str">
        <f t="shared" si="97"/>
        <v>5.</v>
      </c>
      <c r="AG1942" s="251" t="str">
        <f t="shared" si="97"/>
        <v>2.</v>
      </c>
      <c r="AH1942" s="251" t="str">
        <f t="shared" si="97"/>
        <v>3.</v>
      </c>
      <c r="AI1942" s="251" t="str">
        <f t="shared" si="96"/>
        <v>2.</v>
      </c>
      <c r="AJ1942" s="251" t="str">
        <f t="shared" si="96"/>
        <v>4.</v>
      </c>
      <c r="AK1942" s="251" t="str">
        <f t="shared" si="96"/>
        <v>7.</v>
      </c>
      <c r="AL1942" s="251" t="str">
        <f t="shared" si="96"/>
        <v>1.</v>
      </c>
      <c r="AM1942" s="251" t="str">
        <f t="shared" si="95"/>
        <v>2.3.2.4.7.1.</v>
      </c>
    </row>
    <row r="1943" spans="1:39">
      <c r="A1943" s="251">
        <v>2022</v>
      </c>
      <c r="B1943" s="251" t="s">
        <v>533</v>
      </c>
      <c r="C1943" s="251" t="s">
        <v>534</v>
      </c>
      <c r="D1943" s="251" t="s">
        <v>535</v>
      </c>
      <c r="E1943" s="251" t="s">
        <v>536</v>
      </c>
      <c r="F1943" s="251" t="s">
        <v>492</v>
      </c>
      <c r="G1943" s="251" t="s">
        <v>797</v>
      </c>
      <c r="H1943" s="251" t="s">
        <v>538</v>
      </c>
      <c r="I1943" s="251" t="s">
        <v>798</v>
      </c>
      <c r="J1943" s="251" t="s">
        <v>540</v>
      </c>
      <c r="K1943" s="251" t="s">
        <v>844</v>
      </c>
      <c r="L1943" s="251" t="s">
        <v>542</v>
      </c>
      <c r="M1943" s="251" t="s">
        <v>808</v>
      </c>
      <c r="N1943" s="251" t="s">
        <v>825</v>
      </c>
      <c r="O1943" s="251" t="s">
        <v>545</v>
      </c>
      <c r="P1943" s="251" t="s">
        <v>845</v>
      </c>
      <c r="Q1943" s="251" t="s">
        <v>803</v>
      </c>
      <c r="R1943" s="251">
        <v>200</v>
      </c>
      <c r="S1943" s="251" t="s">
        <v>548</v>
      </c>
      <c r="T1943" s="251" t="s">
        <v>549</v>
      </c>
      <c r="U1943" s="251" t="s">
        <v>645</v>
      </c>
      <c r="V1943" s="251" t="s">
        <v>581</v>
      </c>
      <c r="W1943" s="251" t="s">
        <v>582</v>
      </c>
      <c r="X1943" s="251" t="s">
        <v>551</v>
      </c>
      <c r="Y1943" s="251" t="s">
        <v>552</v>
      </c>
      <c r="Z1943" s="251" t="s">
        <v>564</v>
      </c>
      <c r="AA1943" s="251" t="s">
        <v>565</v>
      </c>
      <c r="AB1943" s="251" t="s">
        <v>572</v>
      </c>
      <c r="AC1943" s="251" t="s">
        <v>573</v>
      </c>
      <c r="AD1943" s="251" t="s">
        <v>574</v>
      </c>
      <c r="AE1943" s="255">
        <v>214051</v>
      </c>
      <c r="AF1943" s="251" t="str">
        <f t="shared" si="97"/>
        <v>5.</v>
      </c>
      <c r="AG1943" s="251" t="str">
        <f t="shared" si="97"/>
        <v>2.</v>
      </c>
      <c r="AH1943" s="251" t="str">
        <f t="shared" si="97"/>
        <v>3.</v>
      </c>
      <c r="AI1943" s="251" t="str">
        <f t="shared" si="96"/>
        <v>2.</v>
      </c>
      <c r="AJ1943" s="251" t="str">
        <f t="shared" si="96"/>
        <v>5.</v>
      </c>
      <c r="AK1943" s="251" t="str">
        <f t="shared" si="96"/>
        <v>1.</v>
      </c>
      <c r="AL1943" s="251" t="str">
        <f t="shared" si="96"/>
        <v>1.</v>
      </c>
      <c r="AM1943" s="251" t="str">
        <f t="shared" si="95"/>
        <v>2.3.2.5.1.1.</v>
      </c>
    </row>
    <row r="1944" spans="1:39">
      <c r="A1944" s="251">
        <v>2022</v>
      </c>
      <c r="B1944" s="251" t="s">
        <v>533</v>
      </c>
      <c r="C1944" s="251" t="s">
        <v>534</v>
      </c>
      <c r="D1944" s="251" t="s">
        <v>535</v>
      </c>
      <c r="E1944" s="251" t="s">
        <v>536</v>
      </c>
      <c r="F1944" s="251" t="s">
        <v>492</v>
      </c>
      <c r="G1944" s="251" t="s">
        <v>797</v>
      </c>
      <c r="H1944" s="251" t="s">
        <v>538</v>
      </c>
      <c r="I1944" s="251" t="s">
        <v>798</v>
      </c>
      <c r="J1944" s="251" t="s">
        <v>540</v>
      </c>
      <c r="K1944" s="251" t="s">
        <v>844</v>
      </c>
      <c r="L1944" s="251" t="s">
        <v>542</v>
      </c>
      <c r="M1944" s="251" t="s">
        <v>808</v>
      </c>
      <c r="N1944" s="251" t="s">
        <v>825</v>
      </c>
      <c r="O1944" s="251" t="s">
        <v>545</v>
      </c>
      <c r="P1944" s="251" t="s">
        <v>845</v>
      </c>
      <c r="Q1944" s="251" t="s">
        <v>803</v>
      </c>
      <c r="R1944" s="251">
        <v>200</v>
      </c>
      <c r="S1944" s="251" t="s">
        <v>548</v>
      </c>
      <c r="T1944" s="251" t="s">
        <v>549</v>
      </c>
      <c r="U1944" s="251" t="s">
        <v>645</v>
      </c>
      <c r="V1944" s="251" t="s">
        <v>581</v>
      </c>
      <c r="W1944" s="251" t="s">
        <v>582</v>
      </c>
      <c r="X1944" s="251" t="s">
        <v>551</v>
      </c>
      <c r="Y1944" s="251" t="s">
        <v>552</v>
      </c>
      <c r="Z1944" s="251" t="s">
        <v>564</v>
      </c>
      <c r="AA1944" s="251" t="s">
        <v>565</v>
      </c>
      <c r="AB1944" s="251" t="s">
        <v>575</v>
      </c>
      <c r="AC1944" s="251" t="s">
        <v>576</v>
      </c>
      <c r="AD1944" s="251" t="s">
        <v>577</v>
      </c>
      <c r="AE1944" s="255">
        <v>165088</v>
      </c>
      <c r="AF1944" s="251" t="str">
        <f t="shared" si="97"/>
        <v>5.</v>
      </c>
      <c r="AG1944" s="251" t="str">
        <f t="shared" si="97"/>
        <v>2.</v>
      </c>
      <c r="AH1944" s="251" t="str">
        <f t="shared" si="97"/>
        <v>3.</v>
      </c>
      <c r="AI1944" s="251" t="str">
        <f t="shared" si="96"/>
        <v>2.</v>
      </c>
      <c r="AJ1944" s="251" t="str">
        <f t="shared" si="96"/>
        <v>6.</v>
      </c>
      <c r="AK1944" s="251" t="str">
        <f t="shared" si="96"/>
        <v>3.</v>
      </c>
      <c r="AL1944" s="251" t="str">
        <f t="shared" si="96"/>
        <v>4.</v>
      </c>
      <c r="AM1944" s="251" t="str">
        <f t="shared" si="95"/>
        <v>2.3.2.6.3.4.</v>
      </c>
    </row>
    <row r="1945" spans="1:39">
      <c r="A1945" s="251">
        <v>2022</v>
      </c>
      <c r="B1945" s="251" t="s">
        <v>533</v>
      </c>
      <c r="C1945" s="251" t="s">
        <v>534</v>
      </c>
      <c r="D1945" s="251" t="s">
        <v>535</v>
      </c>
      <c r="E1945" s="251" t="s">
        <v>536</v>
      </c>
      <c r="F1945" s="251" t="s">
        <v>492</v>
      </c>
      <c r="G1945" s="251" t="s">
        <v>797</v>
      </c>
      <c r="H1945" s="251" t="s">
        <v>538</v>
      </c>
      <c r="I1945" s="251" t="s">
        <v>798</v>
      </c>
      <c r="J1945" s="251" t="s">
        <v>540</v>
      </c>
      <c r="K1945" s="251" t="s">
        <v>844</v>
      </c>
      <c r="L1945" s="251" t="s">
        <v>542</v>
      </c>
      <c r="M1945" s="251" t="s">
        <v>808</v>
      </c>
      <c r="N1945" s="251" t="s">
        <v>825</v>
      </c>
      <c r="O1945" s="251" t="s">
        <v>545</v>
      </c>
      <c r="P1945" s="251" t="s">
        <v>845</v>
      </c>
      <c r="Q1945" s="251" t="s">
        <v>803</v>
      </c>
      <c r="R1945" s="251">
        <v>200</v>
      </c>
      <c r="S1945" s="251" t="s">
        <v>548</v>
      </c>
      <c r="T1945" s="251" t="s">
        <v>549</v>
      </c>
      <c r="U1945" s="251" t="s">
        <v>645</v>
      </c>
      <c r="V1945" s="251" t="s">
        <v>581</v>
      </c>
      <c r="W1945" s="251" t="s">
        <v>582</v>
      </c>
      <c r="X1945" s="251" t="s">
        <v>551</v>
      </c>
      <c r="Y1945" s="251" t="s">
        <v>552</v>
      </c>
      <c r="Z1945" s="251" t="s">
        <v>564</v>
      </c>
      <c r="AA1945" s="251" t="s">
        <v>565</v>
      </c>
      <c r="AB1945" s="251" t="s">
        <v>575</v>
      </c>
      <c r="AC1945" s="251" t="s">
        <v>576</v>
      </c>
      <c r="AD1945" s="251" t="s">
        <v>612</v>
      </c>
      <c r="AE1945" s="255">
        <v>23310</v>
      </c>
      <c r="AF1945" s="251" t="str">
        <f t="shared" si="97"/>
        <v>5.</v>
      </c>
      <c r="AG1945" s="251" t="str">
        <f t="shared" si="97"/>
        <v>2.</v>
      </c>
      <c r="AH1945" s="251" t="str">
        <f t="shared" si="97"/>
        <v>3.</v>
      </c>
      <c r="AI1945" s="251" t="str">
        <f t="shared" si="96"/>
        <v>2.</v>
      </c>
      <c r="AJ1945" s="251" t="str">
        <f t="shared" si="96"/>
        <v>6.</v>
      </c>
      <c r="AK1945" s="251" t="str">
        <f t="shared" si="96"/>
        <v>3.</v>
      </c>
      <c r="AL1945" s="251" t="str">
        <f t="shared" si="96"/>
        <v>99</v>
      </c>
      <c r="AM1945" s="251" t="str">
        <f t="shared" si="95"/>
        <v>2.3.2.6.3.99</v>
      </c>
    </row>
    <row r="1946" spans="1:39">
      <c r="A1946" s="251">
        <v>2022</v>
      </c>
      <c r="B1946" s="251" t="s">
        <v>533</v>
      </c>
      <c r="C1946" s="251" t="s">
        <v>534</v>
      </c>
      <c r="D1946" s="251" t="s">
        <v>535</v>
      </c>
      <c r="E1946" s="251" t="s">
        <v>536</v>
      </c>
      <c r="F1946" s="251" t="s">
        <v>492</v>
      </c>
      <c r="G1946" s="251" t="s">
        <v>797</v>
      </c>
      <c r="H1946" s="251" t="s">
        <v>538</v>
      </c>
      <c r="I1946" s="251" t="s">
        <v>798</v>
      </c>
      <c r="J1946" s="251" t="s">
        <v>540</v>
      </c>
      <c r="K1946" s="251" t="s">
        <v>844</v>
      </c>
      <c r="L1946" s="251" t="s">
        <v>542</v>
      </c>
      <c r="M1946" s="251" t="s">
        <v>808</v>
      </c>
      <c r="N1946" s="251" t="s">
        <v>825</v>
      </c>
      <c r="O1946" s="251" t="s">
        <v>545</v>
      </c>
      <c r="P1946" s="251" t="s">
        <v>845</v>
      </c>
      <c r="Q1946" s="251" t="s">
        <v>803</v>
      </c>
      <c r="R1946" s="251">
        <v>200</v>
      </c>
      <c r="S1946" s="251" t="s">
        <v>548</v>
      </c>
      <c r="T1946" s="251" t="s">
        <v>549</v>
      </c>
      <c r="U1946" s="251" t="s">
        <v>645</v>
      </c>
      <c r="V1946" s="251" t="s">
        <v>581</v>
      </c>
      <c r="W1946" s="251" t="s">
        <v>582</v>
      </c>
      <c r="X1946" s="251" t="s">
        <v>551</v>
      </c>
      <c r="Y1946" s="251" t="s">
        <v>552</v>
      </c>
      <c r="Z1946" s="251" t="s">
        <v>564</v>
      </c>
      <c r="AA1946" s="251" t="s">
        <v>565</v>
      </c>
      <c r="AB1946" s="251" t="s">
        <v>578</v>
      </c>
      <c r="AC1946" s="251" t="s">
        <v>579</v>
      </c>
      <c r="AD1946" s="251" t="s">
        <v>580</v>
      </c>
      <c r="AE1946" s="255">
        <v>43920</v>
      </c>
      <c r="AF1946" s="251" t="str">
        <f t="shared" si="97"/>
        <v>5.</v>
      </c>
      <c r="AG1946" s="251" t="str">
        <f t="shared" si="97"/>
        <v>2.</v>
      </c>
      <c r="AH1946" s="251" t="str">
        <f t="shared" si="97"/>
        <v>3.</v>
      </c>
      <c r="AI1946" s="251" t="str">
        <f t="shared" si="96"/>
        <v>2.</v>
      </c>
      <c r="AJ1946" s="251" t="str">
        <f t="shared" si="96"/>
        <v>7.</v>
      </c>
      <c r="AK1946" s="251" t="str">
        <f t="shared" si="96"/>
        <v>11</v>
      </c>
      <c r="AL1946" s="251" t="str">
        <f t="shared" si="96"/>
        <v>99</v>
      </c>
      <c r="AM1946" s="251" t="str">
        <f t="shared" si="95"/>
        <v>2.3.2.7.1199</v>
      </c>
    </row>
    <row r="1947" spans="1:39">
      <c r="A1947" s="251">
        <v>2022</v>
      </c>
      <c r="B1947" s="251" t="s">
        <v>533</v>
      </c>
      <c r="C1947" s="251" t="s">
        <v>534</v>
      </c>
      <c r="D1947" s="251" t="s">
        <v>535</v>
      </c>
      <c r="E1947" s="251" t="s">
        <v>536</v>
      </c>
      <c r="F1947" s="251" t="s">
        <v>492</v>
      </c>
      <c r="G1947" s="251" t="s">
        <v>797</v>
      </c>
      <c r="H1947" s="251" t="s">
        <v>538</v>
      </c>
      <c r="I1947" s="251" t="s">
        <v>798</v>
      </c>
      <c r="J1947" s="251" t="s">
        <v>540</v>
      </c>
      <c r="K1947" s="251" t="s">
        <v>844</v>
      </c>
      <c r="L1947" s="251" t="s">
        <v>542</v>
      </c>
      <c r="M1947" s="251" t="s">
        <v>808</v>
      </c>
      <c r="N1947" s="251" t="s">
        <v>825</v>
      </c>
      <c r="O1947" s="251" t="s">
        <v>545</v>
      </c>
      <c r="P1947" s="251" t="s">
        <v>845</v>
      </c>
      <c r="Q1947" s="251" t="s">
        <v>803</v>
      </c>
      <c r="R1947" s="251">
        <v>200</v>
      </c>
      <c r="S1947" s="251" t="s">
        <v>548</v>
      </c>
      <c r="T1947" s="251" t="s">
        <v>549</v>
      </c>
      <c r="U1947" s="251" t="s">
        <v>645</v>
      </c>
      <c r="V1947" s="251" t="s">
        <v>581</v>
      </c>
      <c r="W1947" s="251" t="s">
        <v>582</v>
      </c>
      <c r="X1947" s="251" t="s">
        <v>551</v>
      </c>
      <c r="Y1947" s="251" t="s">
        <v>552</v>
      </c>
      <c r="Z1947" s="251" t="s">
        <v>564</v>
      </c>
      <c r="AA1947" s="251" t="s">
        <v>565</v>
      </c>
      <c r="AB1947" s="251" t="s">
        <v>613</v>
      </c>
      <c r="AC1947" s="251" t="s">
        <v>614</v>
      </c>
      <c r="AD1947" s="251" t="s">
        <v>614</v>
      </c>
      <c r="AE1947" s="255">
        <v>466214</v>
      </c>
      <c r="AF1947" s="251" t="str">
        <f t="shared" si="97"/>
        <v>5.</v>
      </c>
      <c r="AG1947" s="251" t="str">
        <f t="shared" si="97"/>
        <v>2.</v>
      </c>
      <c r="AH1947" s="251" t="str">
        <f t="shared" si="97"/>
        <v>3.</v>
      </c>
      <c r="AI1947" s="251" t="str">
        <f t="shared" si="96"/>
        <v>2.</v>
      </c>
      <c r="AJ1947" s="251" t="str">
        <f t="shared" si="96"/>
        <v>8.</v>
      </c>
      <c r="AK1947" s="251" t="str">
        <f t="shared" si="96"/>
        <v>1.</v>
      </c>
      <c r="AL1947" s="251" t="str">
        <f t="shared" si="96"/>
        <v>1.</v>
      </c>
      <c r="AM1947" s="251" t="str">
        <f t="shared" si="95"/>
        <v>2.3.2.8.1.1.</v>
      </c>
    </row>
    <row r="1948" spans="1:39">
      <c r="A1948" s="251">
        <v>2022</v>
      </c>
      <c r="B1948" s="251" t="s">
        <v>533</v>
      </c>
      <c r="C1948" s="251" t="s">
        <v>534</v>
      </c>
      <c r="D1948" s="251" t="s">
        <v>535</v>
      </c>
      <c r="E1948" s="251" t="s">
        <v>536</v>
      </c>
      <c r="F1948" s="251" t="s">
        <v>492</v>
      </c>
      <c r="G1948" s="251" t="s">
        <v>797</v>
      </c>
      <c r="H1948" s="251" t="s">
        <v>538</v>
      </c>
      <c r="I1948" s="251" t="s">
        <v>798</v>
      </c>
      <c r="J1948" s="251" t="s">
        <v>540</v>
      </c>
      <c r="K1948" s="251" t="s">
        <v>844</v>
      </c>
      <c r="L1948" s="251" t="s">
        <v>542</v>
      </c>
      <c r="M1948" s="251" t="s">
        <v>808</v>
      </c>
      <c r="N1948" s="251" t="s">
        <v>825</v>
      </c>
      <c r="O1948" s="251" t="s">
        <v>545</v>
      </c>
      <c r="P1948" s="251" t="s">
        <v>845</v>
      </c>
      <c r="Q1948" s="251" t="s">
        <v>803</v>
      </c>
      <c r="R1948" s="251">
        <v>200</v>
      </c>
      <c r="S1948" s="251" t="s">
        <v>548</v>
      </c>
      <c r="T1948" s="251" t="s">
        <v>549</v>
      </c>
      <c r="U1948" s="251" t="s">
        <v>645</v>
      </c>
      <c r="V1948" s="251" t="s">
        <v>581</v>
      </c>
      <c r="W1948" s="251" t="s">
        <v>582</v>
      </c>
      <c r="X1948" s="251" t="s">
        <v>551</v>
      </c>
      <c r="Y1948" s="251" t="s">
        <v>552</v>
      </c>
      <c r="Z1948" s="251" t="s">
        <v>564</v>
      </c>
      <c r="AA1948" s="251" t="s">
        <v>565</v>
      </c>
      <c r="AB1948" s="251" t="s">
        <v>613</v>
      </c>
      <c r="AC1948" s="251" t="s">
        <v>614</v>
      </c>
      <c r="AD1948" s="251" t="s">
        <v>615</v>
      </c>
      <c r="AE1948" s="255">
        <v>21829</v>
      </c>
      <c r="AF1948" s="251" t="str">
        <f t="shared" si="97"/>
        <v>5.</v>
      </c>
      <c r="AG1948" s="251" t="str">
        <f t="shared" si="97"/>
        <v>2.</v>
      </c>
      <c r="AH1948" s="251" t="str">
        <f t="shared" si="97"/>
        <v>3.</v>
      </c>
      <c r="AI1948" s="251" t="str">
        <f t="shared" si="96"/>
        <v>2.</v>
      </c>
      <c r="AJ1948" s="251" t="str">
        <f t="shared" si="96"/>
        <v>8.</v>
      </c>
      <c r="AK1948" s="251" t="str">
        <f t="shared" si="96"/>
        <v>1.</v>
      </c>
      <c r="AL1948" s="251" t="str">
        <f t="shared" si="96"/>
        <v>2.</v>
      </c>
      <c r="AM1948" s="251" t="str">
        <f t="shared" si="95"/>
        <v>2.3.2.8.1.2.</v>
      </c>
    </row>
    <row r="1949" spans="1:39">
      <c r="A1949" s="251">
        <v>2022</v>
      </c>
      <c r="B1949" s="251" t="s">
        <v>533</v>
      </c>
      <c r="C1949" s="251" t="s">
        <v>534</v>
      </c>
      <c r="D1949" s="251" t="s">
        <v>535</v>
      </c>
      <c r="E1949" s="251" t="s">
        <v>536</v>
      </c>
      <c r="F1949" s="251" t="s">
        <v>492</v>
      </c>
      <c r="G1949" s="251" t="s">
        <v>797</v>
      </c>
      <c r="H1949" s="251" t="s">
        <v>538</v>
      </c>
      <c r="I1949" s="251" t="s">
        <v>798</v>
      </c>
      <c r="J1949" s="251" t="s">
        <v>540</v>
      </c>
      <c r="K1949" s="251" t="s">
        <v>844</v>
      </c>
      <c r="L1949" s="251" t="s">
        <v>542</v>
      </c>
      <c r="M1949" s="251" t="s">
        <v>808</v>
      </c>
      <c r="N1949" s="251" t="s">
        <v>825</v>
      </c>
      <c r="O1949" s="251" t="s">
        <v>545</v>
      </c>
      <c r="P1949" s="251" t="s">
        <v>845</v>
      </c>
      <c r="Q1949" s="251" t="s">
        <v>803</v>
      </c>
      <c r="R1949" s="251">
        <v>200</v>
      </c>
      <c r="S1949" s="251" t="s">
        <v>548</v>
      </c>
      <c r="T1949" s="251" t="s">
        <v>549</v>
      </c>
      <c r="U1949" s="251" t="s">
        <v>645</v>
      </c>
      <c r="V1949" s="251" t="s">
        <v>581</v>
      </c>
      <c r="W1949" s="251" t="s">
        <v>582</v>
      </c>
      <c r="X1949" s="251" t="s">
        <v>551</v>
      </c>
      <c r="Y1949" s="251" t="s">
        <v>552</v>
      </c>
      <c r="Z1949" s="251" t="s">
        <v>564</v>
      </c>
      <c r="AA1949" s="251" t="s">
        <v>565</v>
      </c>
      <c r="AB1949" s="251" t="s">
        <v>613</v>
      </c>
      <c r="AC1949" s="251" t="s">
        <v>614</v>
      </c>
      <c r="AD1949" s="251" t="s">
        <v>616</v>
      </c>
      <c r="AE1949" s="255">
        <v>6600</v>
      </c>
      <c r="AF1949" s="251" t="str">
        <f t="shared" si="97"/>
        <v>5.</v>
      </c>
      <c r="AG1949" s="251" t="str">
        <f t="shared" si="97"/>
        <v>2.</v>
      </c>
      <c r="AH1949" s="251" t="str">
        <f t="shared" si="97"/>
        <v>3.</v>
      </c>
      <c r="AI1949" s="251" t="str">
        <f t="shared" si="96"/>
        <v>2.</v>
      </c>
      <c r="AJ1949" s="251" t="str">
        <f t="shared" si="96"/>
        <v>8.</v>
      </c>
      <c r="AK1949" s="251" t="str">
        <f t="shared" si="96"/>
        <v>1.</v>
      </c>
      <c r="AL1949" s="251" t="str">
        <f t="shared" si="96"/>
        <v>4.</v>
      </c>
      <c r="AM1949" s="251" t="str">
        <f t="shared" si="95"/>
        <v>2.3.2.8.1.4.</v>
      </c>
    </row>
    <row r="1950" spans="1:39">
      <c r="A1950" s="251">
        <v>2022</v>
      </c>
      <c r="B1950" s="251" t="s">
        <v>533</v>
      </c>
      <c r="C1950" s="251" t="s">
        <v>534</v>
      </c>
      <c r="D1950" s="251" t="s">
        <v>535</v>
      </c>
      <c r="E1950" s="251" t="s">
        <v>536</v>
      </c>
      <c r="F1950" s="251" t="s">
        <v>492</v>
      </c>
      <c r="G1950" s="251" t="s">
        <v>797</v>
      </c>
      <c r="H1950" s="251" t="s">
        <v>538</v>
      </c>
      <c r="I1950" s="251" t="s">
        <v>798</v>
      </c>
      <c r="J1950" s="251" t="s">
        <v>540</v>
      </c>
      <c r="K1950" s="251" t="s">
        <v>846</v>
      </c>
      <c r="L1950" s="251" t="s">
        <v>542</v>
      </c>
      <c r="M1950" s="251" t="s">
        <v>808</v>
      </c>
      <c r="N1950" s="251" t="s">
        <v>847</v>
      </c>
      <c r="O1950" s="251" t="s">
        <v>545</v>
      </c>
      <c r="P1950" s="251" t="s">
        <v>848</v>
      </c>
      <c r="Q1950" s="251" t="s">
        <v>803</v>
      </c>
      <c r="R1950" s="251">
        <v>200</v>
      </c>
      <c r="S1950" s="251" t="s">
        <v>548</v>
      </c>
      <c r="T1950" s="251" t="s">
        <v>549</v>
      </c>
      <c r="U1950" s="251" t="s">
        <v>645</v>
      </c>
      <c r="V1950" s="251" t="s">
        <v>581</v>
      </c>
      <c r="W1950" s="251" t="s">
        <v>582</v>
      </c>
      <c r="X1950" s="251" t="s">
        <v>551</v>
      </c>
      <c r="Y1950" s="251" t="s">
        <v>552</v>
      </c>
      <c r="Z1950" s="251" t="s">
        <v>553</v>
      </c>
      <c r="AA1950" s="251" t="s">
        <v>554</v>
      </c>
      <c r="AB1950" s="251" t="s">
        <v>555</v>
      </c>
      <c r="AC1950" s="251" t="s">
        <v>555</v>
      </c>
      <c r="AD1950" s="251" t="s">
        <v>556</v>
      </c>
      <c r="AE1950" s="255">
        <v>614772</v>
      </c>
      <c r="AF1950" s="251" t="str">
        <f t="shared" si="97"/>
        <v>5.</v>
      </c>
      <c r="AG1950" s="251" t="str">
        <f t="shared" si="97"/>
        <v>2.</v>
      </c>
      <c r="AH1950" s="251" t="str">
        <f t="shared" si="97"/>
        <v>1.</v>
      </c>
      <c r="AI1950" s="251" t="str">
        <f t="shared" si="96"/>
        <v>1.</v>
      </c>
      <c r="AJ1950" s="251" t="str">
        <f t="shared" si="96"/>
        <v>1.</v>
      </c>
      <c r="AK1950" s="251" t="str">
        <f t="shared" si="96"/>
        <v>1.</v>
      </c>
      <c r="AL1950" s="251" t="str">
        <f t="shared" si="96"/>
        <v>4.</v>
      </c>
      <c r="AM1950" s="251" t="str">
        <f t="shared" si="95"/>
        <v>2.1.1.1.1.4.</v>
      </c>
    </row>
    <row r="1951" spans="1:39">
      <c r="A1951" s="251">
        <v>2022</v>
      </c>
      <c r="B1951" s="251" t="s">
        <v>533</v>
      </c>
      <c r="C1951" s="251" t="s">
        <v>534</v>
      </c>
      <c r="D1951" s="251" t="s">
        <v>535</v>
      </c>
      <c r="E1951" s="251" t="s">
        <v>536</v>
      </c>
      <c r="F1951" s="251" t="s">
        <v>492</v>
      </c>
      <c r="G1951" s="251" t="s">
        <v>797</v>
      </c>
      <c r="H1951" s="251" t="s">
        <v>538</v>
      </c>
      <c r="I1951" s="251" t="s">
        <v>798</v>
      </c>
      <c r="J1951" s="251" t="s">
        <v>540</v>
      </c>
      <c r="K1951" s="251" t="s">
        <v>846</v>
      </c>
      <c r="L1951" s="251" t="s">
        <v>542</v>
      </c>
      <c r="M1951" s="251" t="s">
        <v>808</v>
      </c>
      <c r="N1951" s="251" t="s">
        <v>847</v>
      </c>
      <c r="O1951" s="251" t="s">
        <v>545</v>
      </c>
      <c r="P1951" s="251" t="s">
        <v>848</v>
      </c>
      <c r="Q1951" s="251" t="s">
        <v>803</v>
      </c>
      <c r="R1951" s="251">
        <v>200</v>
      </c>
      <c r="S1951" s="251" t="s">
        <v>548</v>
      </c>
      <c r="T1951" s="251" t="s">
        <v>549</v>
      </c>
      <c r="U1951" s="251" t="s">
        <v>645</v>
      </c>
      <c r="V1951" s="251" t="s">
        <v>581</v>
      </c>
      <c r="W1951" s="251" t="s">
        <v>582</v>
      </c>
      <c r="X1951" s="251" t="s">
        <v>551</v>
      </c>
      <c r="Y1951" s="251" t="s">
        <v>552</v>
      </c>
      <c r="Z1951" s="251" t="s">
        <v>553</v>
      </c>
      <c r="AA1951" s="251" t="s">
        <v>554</v>
      </c>
      <c r="AB1951" s="251" t="s">
        <v>557</v>
      </c>
      <c r="AC1951" s="251" t="s">
        <v>558</v>
      </c>
      <c r="AD1951" s="251" t="s">
        <v>559</v>
      </c>
      <c r="AE1951" s="255">
        <v>100902</v>
      </c>
      <c r="AF1951" s="251" t="str">
        <f t="shared" si="97"/>
        <v>5.</v>
      </c>
      <c r="AG1951" s="251" t="str">
        <f t="shared" si="97"/>
        <v>2.</v>
      </c>
      <c r="AH1951" s="251" t="str">
        <f t="shared" si="97"/>
        <v>1.</v>
      </c>
      <c r="AI1951" s="251" t="str">
        <f t="shared" si="96"/>
        <v>1.</v>
      </c>
      <c r="AJ1951" s="251" t="str">
        <f t="shared" si="96"/>
        <v>9.</v>
      </c>
      <c r="AK1951" s="251" t="str">
        <f t="shared" si="96"/>
        <v>1.</v>
      </c>
      <c r="AL1951" s="251" t="str">
        <f t="shared" si="96"/>
        <v>1.</v>
      </c>
      <c r="AM1951" s="251" t="str">
        <f t="shared" si="95"/>
        <v>2.1.1.9.1.1.</v>
      </c>
    </row>
    <row r="1952" spans="1:39">
      <c r="A1952" s="251">
        <v>2022</v>
      </c>
      <c r="B1952" s="251" t="s">
        <v>533</v>
      </c>
      <c r="C1952" s="251" t="s">
        <v>534</v>
      </c>
      <c r="D1952" s="251" t="s">
        <v>535</v>
      </c>
      <c r="E1952" s="251" t="s">
        <v>536</v>
      </c>
      <c r="F1952" s="251" t="s">
        <v>492</v>
      </c>
      <c r="G1952" s="251" t="s">
        <v>797</v>
      </c>
      <c r="H1952" s="251" t="s">
        <v>538</v>
      </c>
      <c r="I1952" s="251" t="s">
        <v>798</v>
      </c>
      <c r="J1952" s="251" t="s">
        <v>540</v>
      </c>
      <c r="K1952" s="251" t="s">
        <v>846</v>
      </c>
      <c r="L1952" s="251" t="s">
        <v>542</v>
      </c>
      <c r="M1952" s="251" t="s">
        <v>808</v>
      </c>
      <c r="N1952" s="251" t="s">
        <v>847</v>
      </c>
      <c r="O1952" s="251" t="s">
        <v>545</v>
      </c>
      <c r="P1952" s="251" t="s">
        <v>848</v>
      </c>
      <c r="Q1952" s="251" t="s">
        <v>803</v>
      </c>
      <c r="R1952" s="251">
        <v>200</v>
      </c>
      <c r="S1952" s="251" t="s">
        <v>548</v>
      </c>
      <c r="T1952" s="251" t="s">
        <v>549</v>
      </c>
      <c r="U1952" s="251" t="s">
        <v>645</v>
      </c>
      <c r="V1952" s="251" t="s">
        <v>581</v>
      </c>
      <c r="W1952" s="251" t="s">
        <v>582</v>
      </c>
      <c r="X1952" s="251" t="s">
        <v>551</v>
      </c>
      <c r="Y1952" s="251" t="s">
        <v>552</v>
      </c>
      <c r="Z1952" s="251" t="s">
        <v>553</v>
      </c>
      <c r="AA1952" s="251" t="s">
        <v>554</v>
      </c>
      <c r="AB1952" s="251" t="s">
        <v>557</v>
      </c>
      <c r="AC1952" s="251" t="s">
        <v>558</v>
      </c>
      <c r="AD1952" s="251" t="s">
        <v>560</v>
      </c>
      <c r="AE1952" s="255">
        <v>7840</v>
      </c>
      <c r="AF1952" s="251" t="str">
        <f t="shared" si="97"/>
        <v>5.</v>
      </c>
      <c r="AG1952" s="251" t="str">
        <f t="shared" si="97"/>
        <v>2.</v>
      </c>
      <c r="AH1952" s="251" t="str">
        <f t="shared" si="97"/>
        <v>1.</v>
      </c>
      <c r="AI1952" s="251" t="str">
        <f t="shared" si="96"/>
        <v>1.</v>
      </c>
      <c r="AJ1952" s="251" t="str">
        <f t="shared" si="96"/>
        <v>9.</v>
      </c>
      <c r="AK1952" s="251" t="str">
        <f t="shared" si="96"/>
        <v>1.</v>
      </c>
      <c r="AL1952" s="251" t="str">
        <f t="shared" si="96"/>
        <v>3.</v>
      </c>
      <c r="AM1952" s="251" t="str">
        <f t="shared" si="95"/>
        <v>2.1.1.9.1.3.</v>
      </c>
    </row>
    <row r="1953" spans="1:39">
      <c r="A1953" s="251">
        <v>2022</v>
      </c>
      <c r="B1953" s="251" t="s">
        <v>533</v>
      </c>
      <c r="C1953" s="251" t="s">
        <v>534</v>
      </c>
      <c r="D1953" s="251" t="s">
        <v>535</v>
      </c>
      <c r="E1953" s="251" t="s">
        <v>536</v>
      </c>
      <c r="F1953" s="251" t="s">
        <v>492</v>
      </c>
      <c r="G1953" s="251" t="s">
        <v>797</v>
      </c>
      <c r="H1953" s="251" t="s">
        <v>538</v>
      </c>
      <c r="I1953" s="251" t="s">
        <v>798</v>
      </c>
      <c r="J1953" s="251" t="s">
        <v>540</v>
      </c>
      <c r="K1953" s="251" t="s">
        <v>846</v>
      </c>
      <c r="L1953" s="251" t="s">
        <v>542</v>
      </c>
      <c r="M1953" s="251" t="s">
        <v>808</v>
      </c>
      <c r="N1953" s="251" t="s">
        <v>847</v>
      </c>
      <c r="O1953" s="251" t="s">
        <v>545</v>
      </c>
      <c r="P1953" s="251" t="s">
        <v>848</v>
      </c>
      <c r="Q1953" s="251" t="s">
        <v>803</v>
      </c>
      <c r="R1953" s="251">
        <v>200</v>
      </c>
      <c r="S1953" s="251" t="s">
        <v>548</v>
      </c>
      <c r="T1953" s="251" t="s">
        <v>549</v>
      </c>
      <c r="U1953" s="251" t="s">
        <v>645</v>
      </c>
      <c r="V1953" s="251" t="s">
        <v>581</v>
      </c>
      <c r="W1953" s="251" t="s">
        <v>582</v>
      </c>
      <c r="X1953" s="251" t="s">
        <v>551</v>
      </c>
      <c r="Y1953" s="251" t="s">
        <v>552</v>
      </c>
      <c r="Z1953" s="251" t="s">
        <v>553</v>
      </c>
      <c r="AA1953" s="251" t="s">
        <v>554</v>
      </c>
      <c r="AB1953" s="251" t="s">
        <v>557</v>
      </c>
      <c r="AC1953" s="251" t="s">
        <v>583</v>
      </c>
      <c r="AD1953" s="251" t="s">
        <v>584</v>
      </c>
      <c r="AE1953" s="255">
        <v>58859</v>
      </c>
      <c r="AF1953" s="251" t="str">
        <f t="shared" si="97"/>
        <v>5.</v>
      </c>
      <c r="AG1953" s="251" t="str">
        <f t="shared" si="97"/>
        <v>2.</v>
      </c>
      <c r="AH1953" s="251" t="str">
        <f t="shared" si="97"/>
        <v>1.</v>
      </c>
      <c r="AI1953" s="251" t="str">
        <f t="shared" si="96"/>
        <v>1.</v>
      </c>
      <c r="AJ1953" s="251" t="str">
        <f t="shared" si="96"/>
        <v>9.</v>
      </c>
      <c r="AK1953" s="251" t="str">
        <f t="shared" si="96"/>
        <v>2.</v>
      </c>
      <c r="AL1953" s="251" t="str">
        <f t="shared" si="96"/>
        <v>1.</v>
      </c>
      <c r="AM1953" s="251" t="str">
        <f t="shared" si="95"/>
        <v>2.1.1.9.2.1.</v>
      </c>
    </row>
    <row r="1954" spans="1:39">
      <c r="A1954" s="251">
        <v>2022</v>
      </c>
      <c r="B1954" s="251" t="s">
        <v>533</v>
      </c>
      <c r="C1954" s="251" t="s">
        <v>534</v>
      </c>
      <c r="D1954" s="251" t="s">
        <v>535</v>
      </c>
      <c r="E1954" s="251" t="s">
        <v>536</v>
      </c>
      <c r="F1954" s="251" t="s">
        <v>492</v>
      </c>
      <c r="G1954" s="251" t="s">
        <v>797</v>
      </c>
      <c r="H1954" s="251" t="s">
        <v>538</v>
      </c>
      <c r="I1954" s="251" t="s">
        <v>798</v>
      </c>
      <c r="J1954" s="251" t="s">
        <v>540</v>
      </c>
      <c r="K1954" s="251" t="s">
        <v>846</v>
      </c>
      <c r="L1954" s="251" t="s">
        <v>542</v>
      </c>
      <c r="M1954" s="251" t="s">
        <v>808</v>
      </c>
      <c r="N1954" s="251" t="s">
        <v>847</v>
      </c>
      <c r="O1954" s="251" t="s">
        <v>545</v>
      </c>
      <c r="P1954" s="251" t="s">
        <v>848</v>
      </c>
      <c r="Q1954" s="251" t="s">
        <v>803</v>
      </c>
      <c r="R1954" s="251">
        <v>200</v>
      </c>
      <c r="S1954" s="251" t="s">
        <v>548</v>
      </c>
      <c r="T1954" s="251" t="s">
        <v>549</v>
      </c>
      <c r="U1954" s="251" t="s">
        <v>645</v>
      </c>
      <c r="V1954" s="251" t="s">
        <v>581</v>
      </c>
      <c r="W1954" s="251" t="s">
        <v>582</v>
      </c>
      <c r="X1954" s="251" t="s">
        <v>551</v>
      </c>
      <c r="Y1954" s="251" t="s">
        <v>552</v>
      </c>
      <c r="Z1954" s="251" t="s">
        <v>553</v>
      </c>
      <c r="AA1954" s="251" t="s">
        <v>554</v>
      </c>
      <c r="AB1954" s="251" t="s">
        <v>557</v>
      </c>
      <c r="AC1954" s="251" t="s">
        <v>585</v>
      </c>
      <c r="AD1954" s="251" t="s">
        <v>586</v>
      </c>
      <c r="AE1954" s="255">
        <v>9081</v>
      </c>
      <c r="AF1954" s="251" t="str">
        <f t="shared" si="97"/>
        <v>5.</v>
      </c>
      <c r="AG1954" s="251" t="str">
        <f t="shared" si="97"/>
        <v>2.</v>
      </c>
      <c r="AH1954" s="251" t="str">
        <f t="shared" si="97"/>
        <v>1.</v>
      </c>
      <c r="AI1954" s="251" t="str">
        <f t="shared" si="96"/>
        <v>1.</v>
      </c>
      <c r="AJ1954" s="251" t="str">
        <f t="shared" si="96"/>
        <v>9.</v>
      </c>
      <c r="AK1954" s="251" t="str">
        <f t="shared" si="96"/>
        <v>3.</v>
      </c>
      <c r="AL1954" s="251" t="str">
        <f t="shared" si="96"/>
        <v>99</v>
      </c>
      <c r="AM1954" s="251" t="str">
        <f t="shared" si="95"/>
        <v>2.1.1.9.3.99</v>
      </c>
    </row>
    <row r="1955" spans="1:39">
      <c r="A1955" s="251">
        <v>2022</v>
      </c>
      <c r="B1955" s="251" t="s">
        <v>533</v>
      </c>
      <c r="C1955" s="251" t="s">
        <v>534</v>
      </c>
      <c r="D1955" s="251" t="s">
        <v>535</v>
      </c>
      <c r="E1955" s="251" t="s">
        <v>536</v>
      </c>
      <c r="F1955" s="251" t="s">
        <v>492</v>
      </c>
      <c r="G1955" s="251" t="s">
        <v>797</v>
      </c>
      <c r="H1955" s="251" t="s">
        <v>538</v>
      </c>
      <c r="I1955" s="251" t="s">
        <v>798</v>
      </c>
      <c r="J1955" s="251" t="s">
        <v>540</v>
      </c>
      <c r="K1955" s="251" t="s">
        <v>846</v>
      </c>
      <c r="L1955" s="251" t="s">
        <v>542</v>
      </c>
      <c r="M1955" s="251" t="s">
        <v>808</v>
      </c>
      <c r="N1955" s="251" t="s">
        <v>847</v>
      </c>
      <c r="O1955" s="251" t="s">
        <v>545</v>
      </c>
      <c r="P1955" s="251" t="s">
        <v>848</v>
      </c>
      <c r="Q1955" s="251" t="s">
        <v>803</v>
      </c>
      <c r="R1955" s="251">
        <v>200</v>
      </c>
      <c r="S1955" s="251" t="s">
        <v>548</v>
      </c>
      <c r="T1955" s="251" t="s">
        <v>549</v>
      </c>
      <c r="U1955" s="251" t="s">
        <v>645</v>
      </c>
      <c r="V1955" s="251" t="s">
        <v>581</v>
      </c>
      <c r="W1955" s="251" t="s">
        <v>582</v>
      </c>
      <c r="X1955" s="251" t="s">
        <v>551</v>
      </c>
      <c r="Y1955" s="251" t="s">
        <v>552</v>
      </c>
      <c r="Z1955" s="251" t="s">
        <v>553</v>
      </c>
      <c r="AA1955" s="251" t="s">
        <v>561</v>
      </c>
      <c r="AB1955" s="251" t="s">
        <v>562</v>
      </c>
      <c r="AC1955" s="251" t="s">
        <v>562</v>
      </c>
      <c r="AD1955" s="251" t="s">
        <v>563</v>
      </c>
      <c r="AE1955" s="255">
        <v>54487</v>
      </c>
      <c r="AF1955" s="251" t="str">
        <f t="shared" si="97"/>
        <v>5.</v>
      </c>
      <c r="AG1955" s="251" t="str">
        <f t="shared" si="97"/>
        <v>2.</v>
      </c>
      <c r="AH1955" s="251" t="str">
        <f t="shared" si="97"/>
        <v>1.</v>
      </c>
      <c r="AI1955" s="251" t="str">
        <f t="shared" si="96"/>
        <v>3.</v>
      </c>
      <c r="AJ1955" s="251" t="str">
        <f t="shared" si="96"/>
        <v>1.</v>
      </c>
      <c r="AK1955" s="251" t="str">
        <f t="shared" si="96"/>
        <v>1.</v>
      </c>
      <c r="AL1955" s="251" t="str">
        <f t="shared" si="96"/>
        <v>5.</v>
      </c>
      <c r="AM1955" s="251" t="str">
        <f t="shared" si="95"/>
        <v>2.1.3.1.1.5.</v>
      </c>
    </row>
    <row r="1956" spans="1:39">
      <c r="A1956" s="251">
        <v>2022</v>
      </c>
      <c r="B1956" s="251" t="s">
        <v>533</v>
      </c>
      <c r="C1956" s="251" t="s">
        <v>534</v>
      </c>
      <c r="D1956" s="251" t="s">
        <v>535</v>
      </c>
      <c r="E1956" s="251" t="s">
        <v>536</v>
      </c>
      <c r="F1956" s="251" t="s">
        <v>492</v>
      </c>
      <c r="G1956" s="251" t="s">
        <v>797</v>
      </c>
      <c r="H1956" s="251" t="s">
        <v>538</v>
      </c>
      <c r="I1956" s="251" t="s">
        <v>798</v>
      </c>
      <c r="J1956" s="251" t="s">
        <v>540</v>
      </c>
      <c r="K1956" s="251" t="s">
        <v>846</v>
      </c>
      <c r="L1956" s="251" t="s">
        <v>542</v>
      </c>
      <c r="M1956" s="251" t="s">
        <v>808</v>
      </c>
      <c r="N1956" s="251" t="s">
        <v>847</v>
      </c>
      <c r="O1956" s="251" t="s">
        <v>545</v>
      </c>
      <c r="P1956" s="251" t="s">
        <v>848</v>
      </c>
      <c r="Q1956" s="251" t="s">
        <v>803</v>
      </c>
      <c r="R1956" s="251">
        <v>200</v>
      </c>
      <c r="S1956" s="251" t="s">
        <v>548</v>
      </c>
      <c r="T1956" s="251" t="s">
        <v>549</v>
      </c>
      <c r="U1956" s="251" t="s">
        <v>645</v>
      </c>
      <c r="V1956" s="251" t="s">
        <v>581</v>
      </c>
      <c r="W1956" s="251" t="s">
        <v>582</v>
      </c>
      <c r="X1956" s="251" t="s">
        <v>551</v>
      </c>
      <c r="Y1956" s="251" t="s">
        <v>552</v>
      </c>
      <c r="Z1956" s="251" t="s">
        <v>564</v>
      </c>
      <c r="AA1956" s="251" t="s">
        <v>565</v>
      </c>
      <c r="AB1956" s="251" t="s">
        <v>594</v>
      </c>
      <c r="AC1956" s="251" t="s">
        <v>595</v>
      </c>
      <c r="AD1956" s="251" t="s">
        <v>596</v>
      </c>
      <c r="AE1956" s="255">
        <v>1200</v>
      </c>
      <c r="AF1956" s="251" t="str">
        <f t="shared" si="97"/>
        <v>5.</v>
      </c>
      <c r="AG1956" s="251" t="str">
        <f t="shared" si="97"/>
        <v>2.</v>
      </c>
      <c r="AH1956" s="251" t="str">
        <f t="shared" si="97"/>
        <v>3.</v>
      </c>
      <c r="AI1956" s="251" t="str">
        <f t="shared" si="96"/>
        <v>2.</v>
      </c>
      <c r="AJ1956" s="251" t="str">
        <f t="shared" si="96"/>
        <v>1.</v>
      </c>
      <c r="AK1956" s="251" t="str">
        <f t="shared" si="96"/>
        <v>2.</v>
      </c>
      <c r="AL1956" s="251" t="str">
        <f t="shared" si="96"/>
        <v>99</v>
      </c>
      <c r="AM1956" s="251" t="str">
        <f t="shared" si="95"/>
        <v>2.3.2.1.2.99</v>
      </c>
    </row>
    <row r="1957" spans="1:39">
      <c r="A1957" s="251">
        <v>2022</v>
      </c>
      <c r="B1957" s="251" t="s">
        <v>533</v>
      </c>
      <c r="C1957" s="251" t="s">
        <v>534</v>
      </c>
      <c r="D1957" s="251" t="s">
        <v>535</v>
      </c>
      <c r="E1957" s="251" t="s">
        <v>536</v>
      </c>
      <c r="F1957" s="251" t="s">
        <v>492</v>
      </c>
      <c r="G1957" s="251" t="s">
        <v>797</v>
      </c>
      <c r="H1957" s="251" t="s">
        <v>538</v>
      </c>
      <c r="I1957" s="251" t="s">
        <v>798</v>
      </c>
      <c r="J1957" s="251" t="s">
        <v>540</v>
      </c>
      <c r="K1957" s="251" t="s">
        <v>846</v>
      </c>
      <c r="L1957" s="251" t="s">
        <v>542</v>
      </c>
      <c r="M1957" s="251" t="s">
        <v>808</v>
      </c>
      <c r="N1957" s="251" t="s">
        <v>847</v>
      </c>
      <c r="O1957" s="251" t="s">
        <v>545</v>
      </c>
      <c r="P1957" s="251" t="s">
        <v>848</v>
      </c>
      <c r="Q1957" s="251" t="s">
        <v>803</v>
      </c>
      <c r="R1957" s="251">
        <v>200</v>
      </c>
      <c r="S1957" s="251" t="s">
        <v>548</v>
      </c>
      <c r="T1957" s="251" t="s">
        <v>549</v>
      </c>
      <c r="U1957" s="251" t="s">
        <v>645</v>
      </c>
      <c r="V1957" s="251" t="s">
        <v>581</v>
      </c>
      <c r="W1957" s="251" t="s">
        <v>582</v>
      </c>
      <c r="X1957" s="251" t="s">
        <v>551</v>
      </c>
      <c r="Y1957" s="251" t="s">
        <v>552</v>
      </c>
      <c r="Z1957" s="251" t="s">
        <v>564</v>
      </c>
      <c r="AA1957" s="251" t="s">
        <v>565</v>
      </c>
      <c r="AB1957" s="251" t="s">
        <v>566</v>
      </c>
      <c r="AC1957" s="251" t="s">
        <v>597</v>
      </c>
      <c r="AD1957" s="251" t="s">
        <v>598</v>
      </c>
      <c r="AE1957" s="255">
        <v>7462</v>
      </c>
      <c r="AF1957" s="251" t="str">
        <f t="shared" si="97"/>
        <v>5.</v>
      </c>
      <c r="AG1957" s="251" t="str">
        <f t="shared" si="97"/>
        <v>2.</v>
      </c>
      <c r="AH1957" s="251" t="str">
        <f t="shared" si="97"/>
        <v>3.</v>
      </c>
      <c r="AI1957" s="251" t="str">
        <f t="shared" si="96"/>
        <v>2.</v>
      </c>
      <c r="AJ1957" s="251" t="str">
        <f t="shared" si="96"/>
        <v>2.</v>
      </c>
      <c r="AK1957" s="251" t="str">
        <f t="shared" si="96"/>
        <v>1.</v>
      </c>
      <c r="AL1957" s="251" t="str">
        <f t="shared" si="96"/>
        <v>1.</v>
      </c>
      <c r="AM1957" s="251" t="str">
        <f t="shared" si="95"/>
        <v>2.3.2.2.1.1.</v>
      </c>
    </row>
    <row r="1958" spans="1:39">
      <c r="A1958" s="251">
        <v>2022</v>
      </c>
      <c r="B1958" s="251" t="s">
        <v>533</v>
      </c>
      <c r="C1958" s="251" t="s">
        <v>534</v>
      </c>
      <c r="D1958" s="251" t="s">
        <v>535</v>
      </c>
      <c r="E1958" s="251" t="s">
        <v>536</v>
      </c>
      <c r="F1958" s="251" t="s">
        <v>492</v>
      </c>
      <c r="G1958" s="251" t="s">
        <v>797</v>
      </c>
      <c r="H1958" s="251" t="s">
        <v>538</v>
      </c>
      <c r="I1958" s="251" t="s">
        <v>798</v>
      </c>
      <c r="J1958" s="251" t="s">
        <v>540</v>
      </c>
      <c r="K1958" s="251" t="s">
        <v>846</v>
      </c>
      <c r="L1958" s="251" t="s">
        <v>542</v>
      </c>
      <c r="M1958" s="251" t="s">
        <v>808</v>
      </c>
      <c r="N1958" s="251" t="s">
        <v>847</v>
      </c>
      <c r="O1958" s="251" t="s">
        <v>545</v>
      </c>
      <c r="P1958" s="251" t="s">
        <v>848</v>
      </c>
      <c r="Q1958" s="251" t="s">
        <v>803</v>
      </c>
      <c r="R1958" s="251">
        <v>200</v>
      </c>
      <c r="S1958" s="251" t="s">
        <v>548</v>
      </c>
      <c r="T1958" s="251" t="s">
        <v>549</v>
      </c>
      <c r="U1958" s="251" t="s">
        <v>645</v>
      </c>
      <c r="V1958" s="251" t="s">
        <v>581</v>
      </c>
      <c r="W1958" s="251" t="s">
        <v>582</v>
      </c>
      <c r="X1958" s="251" t="s">
        <v>551</v>
      </c>
      <c r="Y1958" s="251" t="s">
        <v>552</v>
      </c>
      <c r="Z1958" s="251" t="s">
        <v>564</v>
      </c>
      <c r="AA1958" s="251" t="s">
        <v>565</v>
      </c>
      <c r="AB1958" s="251" t="s">
        <v>566</v>
      </c>
      <c r="AC1958" s="251" t="s">
        <v>600</v>
      </c>
      <c r="AD1958" s="251" t="s">
        <v>601</v>
      </c>
      <c r="AE1958" s="255">
        <v>3452</v>
      </c>
      <c r="AF1958" s="251" t="str">
        <f t="shared" si="97"/>
        <v>5.</v>
      </c>
      <c r="AG1958" s="251" t="str">
        <f t="shared" si="97"/>
        <v>2.</v>
      </c>
      <c r="AH1958" s="251" t="str">
        <f t="shared" si="97"/>
        <v>3.</v>
      </c>
      <c r="AI1958" s="251" t="str">
        <f t="shared" si="96"/>
        <v>2.</v>
      </c>
      <c r="AJ1958" s="251" t="str">
        <f t="shared" si="96"/>
        <v>2.</v>
      </c>
      <c r="AK1958" s="251" t="str">
        <f t="shared" si="96"/>
        <v>2.</v>
      </c>
      <c r="AL1958" s="251" t="str">
        <f t="shared" si="96"/>
        <v>1.</v>
      </c>
      <c r="AM1958" s="251" t="str">
        <f t="shared" si="95"/>
        <v>2.3.2.2.2.1.</v>
      </c>
    </row>
    <row r="1959" spans="1:39">
      <c r="A1959" s="251">
        <v>2022</v>
      </c>
      <c r="B1959" s="251" t="s">
        <v>533</v>
      </c>
      <c r="C1959" s="251" t="s">
        <v>534</v>
      </c>
      <c r="D1959" s="251" t="s">
        <v>535</v>
      </c>
      <c r="E1959" s="251" t="s">
        <v>536</v>
      </c>
      <c r="F1959" s="251" t="s">
        <v>492</v>
      </c>
      <c r="G1959" s="251" t="s">
        <v>797</v>
      </c>
      <c r="H1959" s="251" t="s">
        <v>538</v>
      </c>
      <c r="I1959" s="251" t="s">
        <v>798</v>
      </c>
      <c r="J1959" s="251" t="s">
        <v>540</v>
      </c>
      <c r="K1959" s="251" t="s">
        <v>846</v>
      </c>
      <c r="L1959" s="251" t="s">
        <v>542</v>
      </c>
      <c r="M1959" s="251" t="s">
        <v>808</v>
      </c>
      <c r="N1959" s="251" t="s">
        <v>847</v>
      </c>
      <c r="O1959" s="251" t="s">
        <v>545</v>
      </c>
      <c r="P1959" s="251" t="s">
        <v>848</v>
      </c>
      <c r="Q1959" s="251" t="s">
        <v>803</v>
      </c>
      <c r="R1959" s="251">
        <v>200</v>
      </c>
      <c r="S1959" s="251" t="s">
        <v>548</v>
      </c>
      <c r="T1959" s="251" t="s">
        <v>549</v>
      </c>
      <c r="U1959" s="251" t="s">
        <v>645</v>
      </c>
      <c r="V1959" s="251" t="s">
        <v>581</v>
      </c>
      <c r="W1959" s="251" t="s">
        <v>582</v>
      </c>
      <c r="X1959" s="251" t="s">
        <v>551</v>
      </c>
      <c r="Y1959" s="251" t="s">
        <v>552</v>
      </c>
      <c r="Z1959" s="251" t="s">
        <v>564</v>
      </c>
      <c r="AA1959" s="251" t="s">
        <v>565</v>
      </c>
      <c r="AB1959" s="251" t="s">
        <v>569</v>
      </c>
      <c r="AC1959" s="251" t="s">
        <v>570</v>
      </c>
      <c r="AD1959" s="251" t="s">
        <v>603</v>
      </c>
      <c r="AE1959" s="255">
        <v>40325</v>
      </c>
      <c r="AF1959" s="251" t="str">
        <f t="shared" si="97"/>
        <v>5.</v>
      </c>
      <c r="AG1959" s="251" t="str">
        <f t="shared" si="97"/>
        <v>2.</v>
      </c>
      <c r="AH1959" s="251" t="str">
        <f t="shared" si="97"/>
        <v>3.</v>
      </c>
      <c r="AI1959" s="251" t="str">
        <f t="shared" si="96"/>
        <v>2.</v>
      </c>
      <c r="AJ1959" s="251" t="str">
        <f t="shared" si="96"/>
        <v>3.</v>
      </c>
      <c r="AK1959" s="251" t="str">
        <f t="shared" si="96"/>
        <v>1.</v>
      </c>
      <c r="AL1959" s="251" t="str">
        <f t="shared" si="96"/>
        <v>1.</v>
      </c>
      <c r="AM1959" s="251" t="str">
        <f t="shared" si="95"/>
        <v>2.3.2.3.1.1.</v>
      </c>
    </row>
    <row r="1960" spans="1:39">
      <c r="A1960" s="251">
        <v>2022</v>
      </c>
      <c r="B1960" s="251" t="s">
        <v>533</v>
      </c>
      <c r="C1960" s="251" t="s">
        <v>534</v>
      </c>
      <c r="D1960" s="251" t="s">
        <v>535</v>
      </c>
      <c r="E1960" s="251" t="s">
        <v>536</v>
      </c>
      <c r="F1960" s="251" t="s">
        <v>492</v>
      </c>
      <c r="G1960" s="251" t="s">
        <v>797</v>
      </c>
      <c r="H1960" s="251" t="s">
        <v>538</v>
      </c>
      <c r="I1960" s="251" t="s">
        <v>798</v>
      </c>
      <c r="J1960" s="251" t="s">
        <v>540</v>
      </c>
      <c r="K1960" s="251" t="s">
        <v>846</v>
      </c>
      <c r="L1960" s="251" t="s">
        <v>542</v>
      </c>
      <c r="M1960" s="251" t="s">
        <v>808</v>
      </c>
      <c r="N1960" s="251" t="s">
        <v>847</v>
      </c>
      <c r="O1960" s="251" t="s">
        <v>545</v>
      </c>
      <c r="P1960" s="251" t="s">
        <v>848</v>
      </c>
      <c r="Q1960" s="251" t="s">
        <v>803</v>
      </c>
      <c r="R1960" s="251">
        <v>200</v>
      </c>
      <c r="S1960" s="251" t="s">
        <v>548</v>
      </c>
      <c r="T1960" s="251" t="s">
        <v>549</v>
      </c>
      <c r="U1960" s="251" t="s">
        <v>645</v>
      </c>
      <c r="V1960" s="251" t="s">
        <v>581</v>
      </c>
      <c r="W1960" s="251" t="s">
        <v>582</v>
      </c>
      <c r="X1960" s="251" t="s">
        <v>551</v>
      </c>
      <c r="Y1960" s="251" t="s">
        <v>552</v>
      </c>
      <c r="Z1960" s="251" t="s">
        <v>564</v>
      </c>
      <c r="AA1960" s="251" t="s">
        <v>565</v>
      </c>
      <c r="AB1960" s="251" t="s">
        <v>569</v>
      </c>
      <c r="AC1960" s="251" t="s">
        <v>570</v>
      </c>
      <c r="AD1960" s="251" t="s">
        <v>571</v>
      </c>
      <c r="AE1960" s="255">
        <v>54313</v>
      </c>
      <c r="AF1960" s="251" t="str">
        <f t="shared" si="97"/>
        <v>5.</v>
      </c>
      <c r="AG1960" s="251" t="str">
        <f t="shared" si="97"/>
        <v>2.</v>
      </c>
      <c r="AH1960" s="251" t="str">
        <f t="shared" si="97"/>
        <v>3.</v>
      </c>
      <c r="AI1960" s="251" t="str">
        <f t="shared" si="96"/>
        <v>2.</v>
      </c>
      <c r="AJ1960" s="251" t="str">
        <f t="shared" si="96"/>
        <v>3.</v>
      </c>
      <c r="AK1960" s="251" t="str">
        <f t="shared" si="96"/>
        <v>1.</v>
      </c>
      <c r="AL1960" s="251" t="str">
        <f t="shared" si="96"/>
        <v>2.</v>
      </c>
      <c r="AM1960" s="251" t="str">
        <f t="shared" si="95"/>
        <v>2.3.2.3.1.2.</v>
      </c>
    </row>
    <row r="1961" spans="1:39">
      <c r="A1961" s="251">
        <v>2022</v>
      </c>
      <c r="B1961" s="251" t="s">
        <v>533</v>
      </c>
      <c r="C1961" s="251" t="s">
        <v>534</v>
      </c>
      <c r="D1961" s="251" t="s">
        <v>535</v>
      </c>
      <c r="E1961" s="251" t="s">
        <v>536</v>
      </c>
      <c r="F1961" s="251" t="s">
        <v>492</v>
      </c>
      <c r="G1961" s="251" t="s">
        <v>797</v>
      </c>
      <c r="H1961" s="251" t="s">
        <v>538</v>
      </c>
      <c r="I1961" s="251" t="s">
        <v>798</v>
      </c>
      <c r="J1961" s="251" t="s">
        <v>540</v>
      </c>
      <c r="K1961" s="251" t="s">
        <v>846</v>
      </c>
      <c r="L1961" s="251" t="s">
        <v>542</v>
      </c>
      <c r="M1961" s="251" t="s">
        <v>808</v>
      </c>
      <c r="N1961" s="251" t="s">
        <v>847</v>
      </c>
      <c r="O1961" s="251" t="s">
        <v>545</v>
      </c>
      <c r="P1961" s="251" t="s">
        <v>848</v>
      </c>
      <c r="Q1961" s="251" t="s">
        <v>803</v>
      </c>
      <c r="R1961" s="251">
        <v>200</v>
      </c>
      <c r="S1961" s="251" t="s">
        <v>548</v>
      </c>
      <c r="T1961" s="251" t="s">
        <v>549</v>
      </c>
      <c r="U1961" s="251" t="s">
        <v>645</v>
      </c>
      <c r="V1961" s="251" t="s">
        <v>581</v>
      </c>
      <c r="W1961" s="251" t="s">
        <v>582</v>
      </c>
      <c r="X1961" s="251" t="s">
        <v>551</v>
      </c>
      <c r="Y1961" s="251" t="s">
        <v>552</v>
      </c>
      <c r="Z1961" s="251" t="s">
        <v>564</v>
      </c>
      <c r="AA1961" s="251" t="s">
        <v>565</v>
      </c>
      <c r="AB1961" s="251" t="s">
        <v>604</v>
      </c>
      <c r="AC1961" s="251" t="s">
        <v>607</v>
      </c>
      <c r="AD1961" s="251" t="s">
        <v>608</v>
      </c>
      <c r="AE1961" s="255">
        <v>20870</v>
      </c>
      <c r="AF1961" s="251" t="str">
        <f t="shared" si="97"/>
        <v>5.</v>
      </c>
      <c r="AG1961" s="251" t="str">
        <f t="shared" si="97"/>
        <v>2.</v>
      </c>
      <c r="AH1961" s="251" t="str">
        <f t="shared" si="97"/>
        <v>3.</v>
      </c>
      <c r="AI1961" s="251" t="str">
        <f t="shared" si="96"/>
        <v>2.</v>
      </c>
      <c r="AJ1961" s="251" t="str">
        <f t="shared" si="96"/>
        <v>4.</v>
      </c>
      <c r="AK1961" s="251" t="str">
        <f t="shared" si="96"/>
        <v>7.</v>
      </c>
      <c r="AL1961" s="251" t="str">
        <f t="shared" si="96"/>
        <v>1.</v>
      </c>
      <c r="AM1961" s="251" t="str">
        <f t="shared" si="95"/>
        <v>2.3.2.4.7.1.</v>
      </c>
    </row>
    <row r="1962" spans="1:39">
      <c r="A1962" s="251">
        <v>2022</v>
      </c>
      <c r="B1962" s="251" t="s">
        <v>533</v>
      </c>
      <c r="C1962" s="251" t="s">
        <v>534</v>
      </c>
      <c r="D1962" s="251" t="s">
        <v>535</v>
      </c>
      <c r="E1962" s="251" t="s">
        <v>536</v>
      </c>
      <c r="F1962" s="251" t="s">
        <v>492</v>
      </c>
      <c r="G1962" s="251" t="s">
        <v>797</v>
      </c>
      <c r="H1962" s="251" t="s">
        <v>538</v>
      </c>
      <c r="I1962" s="251" t="s">
        <v>798</v>
      </c>
      <c r="J1962" s="251" t="s">
        <v>540</v>
      </c>
      <c r="K1962" s="251" t="s">
        <v>846</v>
      </c>
      <c r="L1962" s="251" t="s">
        <v>542</v>
      </c>
      <c r="M1962" s="251" t="s">
        <v>808</v>
      </c>
      <c r="N1962" s="251" t="s">
        <v>847</v>
      </c>
      <c r="O1962" s="251" t="s">
        <v>545</v>
      </c>
      <c r="P1962" s="251" t="s">
        <v>848</v>
      </c>
      <c r="Q1962" s="251" t="s">
        <v>803</v>
      </c>
      <c r="R1962" s="251">
        <v>200</v>
      </c>
      <c r="S1962" s="251" t="s">
        <v>548</v>
      </c>
      <c r="T1962" s="251" t="s">
        <v>549</v>
      </c>
      <c r="U1962" s="251" t="s">
        <v>645</v>
      </c>
      <c r="V1962" s="251" t="s">
        <v>581</v>
      </c>
      <c r="W1962" s="251" t="s">
        <v>582</v>
      </c>
      <c r="X1962" s="251" t="s">
        <v>551</v>
      </c>
      <c r="Y1962" s="251" t="s">
        <v>552</v>
      </c>
      <c r="Z1962" s="251" t="s">
        <v>564</v>
      </c>
      <c r="AA1962" s="251" t="s">
        <v>565</v>
      </c>
      <c r="AB1962" s="251" t="s">
        <v>572</v>
      </c>
      <c r="AC1962" s="251" t="s">
        <v>573</v>
      </c>
      <c r="AD1962" s="251" t="s">
        <v>574</v>
      </c>
      <c r="AE1962" s="255">
        <v>335168</v>
      </c>
      <c r="AF1962" s="251" t="str">
        <f t="shared" si="97"/>
        <v>5.</v>
      </c>
      <c r="AG1962" s="251" t="str">
        <f t="shared" si="97"/>
        <v>2.</v>
      </c>
      <c r="AH1962" s="251" t="str">
        <f t="shared" si="97"/>
        <v>3.</v>
      </c>
      <c r="AI1962" s="251" t="str">
        <f t="shared" si="96"/>
        <v>2.</v>
      </c>
      <c r="AJ1962" s="251" t="str">
        <f t="shared" si="96"/>
        <v>5.</v>
      </c>
      <c r="AK1962" s="251" t="str">
        <f t="shared" si="96"/>
        <v>1.</v>
      </c>
      <c r="AL1962" s="251" t="str">
        <f t="shared" si="96"/>
        <v>1.</v>
      </c>
      <c r="AM1962" s="251" t="str">
        <f t="shared" si="95"/>
        <v>2.3.2.5.1.1.</v>
      </c>
    </row>
    <row r="1963" spans="1:39">
      <c r="A1963" s="251">
        <v>2022</v>
      </c>
      <c r="B1963" s="251" t="s">
        <v>533</v>
      </c>
      <c r="C1963" s="251" t="s">
        <v>534</v>
      </c>
      <c r="D1963" s="251" t="s">
        <v>535</v>
      </c>
      <c r="E1963" s="251" t="s">
        <v>536</v>
      </c>
      <c r="F1963" s="251" t="s">
        <v>492</v>
      </c>
      <c r="G1963" s="251" t="s">
        <v>797</v>
      </c>
      <c r="H1963" s="251" t="s">
        <v>538</v>
      </c>
      <c r="I1963" s="251" t="s">
        <v>798</v>
      </c>
      <c r="J1963" s="251" t="s">
        <v>540</v>
      </c>
      <c r="K1963" s="251" t="s">
        <v>846</v>
      </c>
      <c r="L1963" s="251" t="s">
        <v>542</v>
      </c>
      <c r="M1963" s="251" t="s">
        <v>808</v>
      </c>
      <c r="N1963" s="251" t="s">
        <v>847</v>
      </c>
      <c r="O1963" s="251" t="s">
        <v>545</v>
      </c>
      <c r="P1963" s="251" t="s">
        <v>848</v>
      </c>
      <c r="Q1963" s="251" t="s">
        <v>803</v>
      </c>
      <c r="R1963" s="251">
        <v>200</v>
      </c>
      <c r="S1963" s="251" t="s">
        <v>548</v>
      </c>
      <c r="T1963" s="251" t="s">
        <v>549</v>
      </c>
      <c r="U1963" s="251" t="s">
        <v>645</v>
      </c>
      <c r="V1963" s="251" t="s">
        <v>581</v>
      </c>
      <c r="W1963" s="251" t="s">
        <v>582</v>
      </c>
      <c r="X1963" s="251" t="s">
        <v>551</v>
      </c>
      <c r="Y1963" s="251" t="s">
        <v>552</v>
      </c>
      <c r="Z1963" s="251" t="s">
        <v>564</v>
      </c>
      <c r="AA1963" s="251" t="s">
        <v>565</v>
      </c>
      <c r="AB1963" s="251" t="s">
        <v>575</v>
      </c>
      <c r="AC1963" s="251" t="s">
        <v>576</v>
      </c>
      <c r="AD1963" s="251" t="s">
        <v>577</v>
      </c>
      <c r="AE1963" s="255">
        <v>109175</v>
      </c>
      <c r="AF1963" s="251" t="str">
        <f t="shared" si="97"/>
        <v>5.</v>
      </c>
      <c r="AG1963" s="251" t="str">
        <f t="shared" si="97"/>
        <v>2.</v>
      </c>
      <c r="AH1963" s="251" t="str">
        <f t="shared" si="97"/>
        <v>3.</v>
      </c>
      <c r="AI1963" s="251" t="str">
        <f t="shared" si="96"/>
        <v>2.</v>
      </c>
      <c r="AJ1963" s="251" t="str">
        <f t="shared" si="96"/>
        <v>6.</v>
      </c>
      <c r="AK1963" s="251" t="str">
        <f t="shared" si="96"/>
        <v>3.</v>
      </c>
      <c r="AL1963" s="251" t="str">
        <f t="shared" si="96"/>
        <v>4.</v>
      </c>
      <c r="AM1963" s="251" t="str">
        <f t="shared" si="95"/>
        <v>2.3.2.6.3.4.</v>
      </c>
    </row>
    <row r="1964" spans="1:39">
      <c r="A1964" s="251">
        <v>2022</v>
      </c>
      <c r="B1964" s="251" t="s">
        <v>533</v>
      </c>
      <c r="C1964" s="251" t="s">
        <v>534</v>
      </c>
      <c r="D1964" s="251" t="s">
        <v>535</v>
      </c>
      <c r="E1964" s="251" t="s">
        <v>536</v>
      </c>
      <c r="F1964" s="251" t="s">
        <v>492</v>
      </c>
      <c r="G1964" s="251" t="s">
        <v>797</v>
      </c>
      <c r="H1964" s="251" t="s">
        <v>538</v>
      </c>
      <c r="I1964" s="251" t="s">
        <v>798</v>
      </c>
      <c r="J1964" s="251" t="s">
        <v>540</v>
      </c>
      <c r="K1964" s="251" t="s">
        <v>846</v>
      </c>
      <c r="L1964" s="251" t="s">
        <v>542</v>
      </c>
      <c r="M1964" s="251" t="s">
        <v>808</v>
      </c>
      <c r="N1964" s="251" t="s">
        <v>847</v>
      </c>
      <c r="O1964" s="251" t="s">
        <v>545</v>
      </c>
      <c r="P1964" s="251" t="s">
        <v>848</v>
      </c>
      <c r="Q1964" s="251" t="s">
        <v>803</v>
      </c>
      <c r="R1964" s="251">
        <v>200</v>
      </c>
      <c r="S1964" s="251" t="s">
        <v>548</v>
      </c>
      <c r="T1964" s="251" t="s">
        <v>549</v>
      </c>
      <c r="U1964" s="251" t="s">
        <v>645</v>
      </c>
      <c r="V1964" s="251" t="s">
        <v>581</v>
      </c>
      <c r="W1964" s="251" t="s">
        <v>582</v>
      </c>
      <c r="X1964" s="251" t="s">
        <v>551</v>
      </c>
      <c r="Y1964" s="251" t="s">
        <v>552</v>
      </c>
      <c r="Z1964" s="251" t="s">
        <v>564</v>
      </c>
      <c r="AA1964" s="251" t="s">
        <v>565</v>
      </c>
      <c r="AB1964" s="251" t="s">
        <v>575</v>
      </c>
      <c r="AC1964" s="251" t="s">
        <v>576</v>
      </c>
      <c r="AD1964" s="251" t="s">
        <v>612</v>
      </c>
      <c r="AE1964" s="255">
        <v>2942</v>
      </c>
      <c r="AF1964" s="251" t="str">
        <f t="shared" si="97"/>
        <v>5.</v>
      </c>
      <c r="AG1964" s="251" t="str">
        <f t="shared" si="97"/>
        <v>2.</v>
      </c>
      <c r="AH1964" s="251" t="str">
        <f t="shared" si="97"/>
        <v>3.</v>
      </c>
      <c r="AI1964" s="251" t="str">
        <f t="shared" si="96"/>
        <v>2.</v>
      </c>
      <c r="AJ1964" s="251" t="str">
        <f t="shared" si="96"/>
        <v>6.</v>
      </c>
      <c r="AK1964" s="251" t="str">
        <f t="shared" si="96"/>
        <v>3.</v>
      </c>
      <c r="AL1964" s="251" t="str">
        <f t="shared" si="96"/>
        <v>99</v>
      </c>
      <c r="AM1964" s="251" t="str">
        <f t="shared" si="95"/>
        <v>2.3.2.6.3.99</v>
      </c>
    </row>
    <row r="1965" spans="1:39">
      <c r="A1965" s="251">
        <v>2022</v>
      </c>
      <c r="B1965" s="251" t="s">
        <v>533</v>
      </c>
      <c r="C1965" s="251" t="s">
        <v>534</v>
      </c>
      <c r="D1965" s="251" t="s">
        <v>535</v>
      </c>
      <c r="E1965" s="251" t="s">
        <v>536</v>
      </c>
      <c r="F1965" s="251" t="s">
        <v>492</v>
      </c>
      <c r="G1965" s="251" t="s">
        <v>797</v>
      </c>
      <c r="H1965" s="251" t="s">
        <v>538</v>
      </c>
      <c r="I1965" s="251" t="s">
        <v>798</v>
      </c>
      <c r="J1965" s="251" t="s">
        <v>540</v>
      </c>
      <c r="K1965" s="251" t="s">
        <v>846</v>
      </c>
      <c r="L1965" s="251" t="s">
        <v>542</v>
      </c>
      <c r="M1965" s="251" t="s">
        <v>808</v>
      </c>
      <c r="N1965" s="251" t="s">
        <v>847</v>
      </c>
      <c r="O1965" s="251" t="s">
        <v>545</v>
      </c>
      <c r="P1965" s="251" t="s">
        <v>848</v>
      </c>
      <c r="Q1965" s="251" t="s">
        <v>803</v>
      </c>
      <c r="R1965" s="251">
        <v>200</v>
      </c>
      <c r="S1965" s="251" t="s">
        <v>548</v>
      </c>
      <c r="T1965" s="251" t="s">
        <v>549</v>
      </c>
      <c r="U1965" s="251" t="s">
        <v>645</v>
      </c>
      <c r="V1965" s="251" t="s">
        <v>581</v>
      </c>
      <c r="W1965" s="251" t="s">
        <v>582</v>
      </c>
      <c r="X1965" s="251" t="s">
        <v>551</v>
      </c>
      <c r="Y1965" s="251" t="s">
        <v>552</v>
      </c>
      <c r="Z1965" s="251" t="s">
        <v>564</v>
      </c>
      <c r="AA1965" s="251" t="s">
        <v>565</v>
      </c>
      <c r="AB1965" s="251" t="s">
        <v>578</v>
      </c>
      <c r="AC1965" s="251" t="s">
        <v>579</v>
      </c>
      <c r="AD1965" s="251" t="s">
        <v>580</v>
      </c>
      <c r="AE1965" s="255">
        <v>20158</v>
      </c>
      <c r="AF1965" s="251" t="str">
        <f t="shared" si="97"/>
        <v>5.</v>
      </c>
      <c r="AG1965" s="251" t="str">
        <f t="shared" si="97"/>
        <v>2.</v>
      </c>
      <c r="AH1965" s="251" t="str">
        <f t="shared" si="97"/>
        <v>3.</v>
      </c>
      <c r="AI1965" s="251" t="str">
        <f t="shared" si="96"/>
        <v>2.</v>
      </c>
      <c r="AJ1965" s="251" t="str">
        <f t="shared" si="96"/>
        <v>7.</v>
      </c>
      <c r="AK1965" s="251" t="str">
        <f t="shared" si="96"/>
        <v>11</v>
      </c>
      <c r="AL1965" s="251" t="str">
        <f t="shared" si="96"/>
        <v>99</v>
      </c>
      <c r="AM1965" s="251" t="str">
        <f t="shared" si="95"/>
        <v>2.3.2.7.1199</v>
      </c>
    </row>
    <row r="1966" spans="1:39">
      <c r="A1966" s="251">
        <v>2022</v>
      </c>
      <c r="B1966" s="251" t="s">
        <v>533</v>
      </c>
      <c r="C1966" s="251" t="s">
        <v>534</v>
      </c>
      <c r="D1966" s="251" t="s">
        <v>535</v>
      </c>
      <c r="E1966" s="251" t="s">
        <v>536</v>
      </c>
      <c r="F1966" s="251" t="s">
        <v>492</v>
      </c>
      <c r="G1966" s="251" t="s">
        <v>797</v>
      </c>
      <c r="H1966" s="251" t="s">
        <v>538</v>
      </c>
      <c r="I1966" s="251" t="s">
        <v>798</v>
      </c>
      <c r="J1966" s="251" t="s">
        <v>540</v>
      </c>
      <c r="K1966" s="251" t="s">
        <v>846</v>
      </c>
      <c r="L1966" s="251" t="s">
        <v>542</v>
      </c>
      <c r="M1966" s="251" t="s">
        <v>808</v>
      </c>
      <c r="N1966" s="251" t="s">
        <v>847</v>
      </c>
      <c r="O1966" s="251" t="s">
        <v>545</v>
      </c>
      <c r="P1966" s="251" t="s">
        <v>848</v>
      </c>
      <c r="Q1966" s="251" t="s">
        <v>803</v>
      </c>
      <c r="R1966" s="251">
        <v>200</v>
      </c>
      <c r="S1966" s="251" t="s">
        <v>548</v>
      </c>
      <c r="T1966" s="251" t="s">
        <v>549</v>
      </c>
      <c r="U1966" s="251" t="s">
        <v>645</v>
      </c>
      <c r="V1966" s="251" t="s">
        <v>581</v>
      </c>
      <c r="W1966" s="251" t="s">
        <v>582</v>
      </c>
      <c r="X1966" s="251" t="s">
        <v>551</v>
      </c>
      <c r="Y1966" s="251" t="s">
        <v>552</v>
      </c>
      <c r="Z1966" s="251" t="s">
        <v>564</v>
      </c>
      <c r="AA1966" s="251" t="s">
        <v>565</v>
      </c>
      <c r="AB1966" s="251" t="s">
        <v>613</v>
      </c>
      <c r="AC1966" s="251" t="s">
        <v>614</v>
      </c>
      <c r="AD1966" s="251" t="s">
        <v>614</v>
      </c>
      <c r="AE1966" s="255">
        <v>648420</v>
      </c>
      <c r="AF1966" s="251" t="str">
        <f t="shared" si="97"/>
        <v>5.</v>
      </c>
      <c r="AG1966" s="251" t="str">
        <f t="shared" si="97"/>
        <v>2.</v>
      </c>
      <c r="AH1966" s="251" t="str">
        <f t="shared" si="97"/>
        <v>3.</v>
      </c>
      <c r="AI1966" s="251" t="str">
        <f t="shared" si="96"/>
        <v>2.</v>
      </c>
      <c r="AJ1966" s="251" t="str">
        <f t="shared" si="96"/>
        <v>8.</v>
      </c>
      <c r="AK1966" s="251" t="str">
        <f t="shared" si="96"/>
        <v>1.</v>
      </c>
      <c r="AL1966" s="251" t="str">
        <f t="shared" si="96"/>
        <v>1.</v>
      </c>
      <c r="AM1966" s="251" t="str">
        <f t="shared" si="95"/>
        <v>2.3.2.8.1.1.</v>
      </c>
    </row>
    <row r="1967" spans="1:39">
      <c r="A1967" s="251">
        <v>2022</v>
      </c>
      <c r="B1967" s="251" t="s">
        <v>533</v>
      </c>
      <c r="C1967" s="251" t="s">
        <v>534</v>
      </c>
      <c r="D1967" s="251" t="s">
        <v>535</v>
      </c>
      <c r="E1967" s="251" t="s">
        <v>536</v>
      </c>
      <c r="F1967" s="251" t="s">
        <v>492</v>
      </c>
      <c r="G1967" s="251" t="s">
        <v>797</v>
      </c>
      <c r="H1967" s="251" t="s">
        <v>538</v>
      </c>
      <c r="I1967" s="251" t="s">
        <v>798</v>
      </c>
      <c r="J1967" s="251" t="s">
        <v>540</v>
      </c>
      <c r="K1967" s="251" t="s">
        <v>846</v>
      </c>
      <c r="L1967" s="251" t="s">
        <v>542</v>
      </c>
      <c r="M1967" s="251" t="s">
        <v>808</v>
      </c>
      <c r="N1967" s="251" t="s">
        <v>847</v>
      </c>
      <c r="O1967" s="251" t="s">
        <v>545</v>
      </c>
      <c r="P1967" s="251" t="s">
        <v>848</v>
      </c>
      <c r="Q1967" s="251" t="s">
        <v>803</v>
      </c>
      <c r="R1967" s="251">
        <v>200</v>
      </c>
      <c r="S1967" s="251" t="s">
        <v>548</v>
      </c>
      <c r="T1967" s="251" t="s">
        <v>549</v>
      </c>
      <c r="U1967" s="251" t="s">
        <v>645</v>
      </c>
      <c r="V1967" s="251" t="s">
        <v>581</v>
      </c>
      <c r="W1967" s="251" t="s">
        <v>582</v>
      </c>
      <c r="X1967" s="251" t="s">
        <v>551</v>
      </c>
      <c r="Y1967" s="251" t="s">
        <v>552</v>
      </c>
      <c r="Z1967" s="251" t="s">
        <v>564</v>
      </c>
      <c r="AA1967" s="251" t="s">
        <v>565</v>
      </c>
      <c r="AB1967" s="251" t="s">
        <v>613</v>
      </c>
      <c r="AC1967" s="251" t="s">
        <v>614</v>
      </c>
      <c r="AD1967" s="251" t="s">
        <v>615</v>
      </c>
      <c r="AE1967" s="255">
        <v>46257</v>
      </c>
      <c r="AF1967" s="251" t="str">
        <f t="shared" si="97"/>
        <v>5.</v>
      </c>
      <c r="AG1967" s="251" t="str">
        <f t="shared" si="97"/>
        <v>2.</v>
      </c>
      <c r="AH1967" s="251" t="str">
        <f t="shared" si="97"/>
        <v>3.</v>
      </c>
      <c r="AI1967" s="251" t="str">
        <f t="shared" si="96"/>
        <v>2.</v>
      </c>
      <c r="AJ1967" s="251" t="str">
        <f t="shared" si="96"/>
        <v>8.</v>
      </c>
      <c r="AK1967" s="251" t="str">
        <f t="shared" si="96"/>
        <v>1.</v>
      </c>
      <c r="AL1967" s="251" t="str">
        <f t="shared" si="96"/>
        <v>2.</v>
      </c>
      <c r="AM1967" s="251" t="str">
        <f t="shared" si="95"/>
        <v>2.3.2.8.1.2.</v>
      </c>
    </row>
    <row r="1968" spans="1:39">
      <c r="A1968" s="251">
        <v>2022</v>
      </c>
      <c r="B1968" s="251" t="s">
        <v>533</v>
      </c>
      <c r="C1968" s="251" t="s">
        <v>534</v>
      </c>
      <c r="D1968" s="251" t="s">
        <v>535</v>
      </c>
      <c r="E1968" s="251" t="s">
        <v>536</v>
      </c>
      <c r="F1968" s="251" t="s">
        <v>492</v>
      </c>
      <c r="G1968" s="251" t="s">
        <v>797</v>
      </c>
      <c r="H1968" s="251" t="s">
        <v>538</v>
      </c>
      <c r="I1968" s="251" t="s">
        <v>798</v>
      </c>
      <c r="J1968" s="251" t="s">
        <v>540</v>
      </c>
      <c r="K1968" s="251" t="s">
        <v>846</v>
      </c>
      <c r="L1968" s="251" t="s">
        <v>542</v>
      </c>
      <c r="M1968" s="251" t="s">
        <v>808</v>
      </c>
      <c r="N1968" s="251" t="s">
        <v>847</v>
      </c>
      <c r="O1968" s="251" t="s">
        <v>545</v>
      </c>
      <c r="P1968" s="251" t="s">
        <v>848</v>
      </c>
      <c r="Q1968" s="251" t="s">
        <v>803</v>
      </c>
      <c r="R1968" s="251">
        <v>200</v>
      </c>
      <c r="S1968" s="251" t="s">
        <v>548</v>
      </c>
      <c r="T1968" s="251" t="s">
        <v>549</v>
      </c>
      <c r="U1968" s="251" t="s">
        <v>645</v>
      </c>
      <c r="V1968" s="251" t="s">
        <v>581</v>
      </c>
      <c r="W1968" s="251" t="s">
        <v>582</v>
      </c>
      <c r="X1968" s="251" t="s">
        <v>551</v>
      </c>
      <c r="Y1968" s="251" t="s">
        <v>552</v>
      </c>
      <c r="Z1968" s="251" t="s">
        <v>564</v>
      </c>
      <c r="AA1968" s="251" t="s">
        <v>565</v>
      </c>
      <c r="AB1968" s="251" t="s">
        <v>613</v>
      </c>
      <c r="AC1968" s="251" t="s">
        <v>614</v>
      </c>
      <c r="AD1968" s="251" t="s">
        <v>616</v>
      </c>
      <c r="AE1968" s="255">
        <v>14400</v>
      </c>
      <c r="AF1968" s="251" t="str">
        <f t="shared" si="97"/>
        <v>5.</v>
      </c>
      <c r="AG1968" s="251" t="str">
        <f t="shared" si="97"/>
        <v>2.</v>
      </c>
      <c r="AH1968" s="251" t="str">
        <f t="shared" si="97"/>
        <v>3.</v>
      </c>
      <c r="AI1968" s="251" t="str">
        <f t="shared" si="96"/>
        <v>2.</v>
      </c>
      <c r="AJ1968" s="251" t="str">
        <f t="shared" si="96"/>
        <v>8.</v>
      </c>
      <c r="AK1968" s="251" t="str">
        <f t="shared" si="96"/>
        <v>1.</v>
      </c>
      <c r="AL1968" s="251" t="str">
        <f t="shared" si="96"/>
        <v>4.</v>
      </c>
      <c r="AM1968" s="251" t="str">
        <f t="shared" si="95"/>
        <v>2.3.2.8.1.4.</v>
      </c>
    </row>
    <row r="1969" spans="1:39">
      <c r="A1969" s="251">
        <v>2022</v>
      </c>
      <c r="B1969" s="251" t="s">
        <v>533</v>
      </c>
      <c r="C1969" s="251" t="s">
        <v>534</v>
      </c>
      <c r="D1969" s="251" t="s">
        <v>535</v>
      </c>
      <c r="E1969" s="251" t="s">
        <v>536</v>
      </c>
      <c r="F1969" s="251" t="s">
        <v>492</v>
      </c>
      <c r="G1969" s="251" t="s">
        <v>797</v>
      </c>
      <c r="H1969" s="251" t="s">
        <v>538</v>
      </c>
      <c r="I1969" s="251" t="s">
        <v>798</v>
      </c>
      <c r="J1969" s="251" t="s">
        <v>540</v>
      </c>
      <c r="K1969" s="251" t="s">
        <v>846</v>
      </c>
      <c r="L1969" s="251" t="s">
        <v>542</v>
      </c>
      <c r="M1969" s="251" t="s">
        <v>808</v>
      </c>
      <c r="N1969" s="251" t="s">
        <v>847</v>
      </c>
      <c r="O1969" s="251" t="s">
        <v>545</v>
      </c>
      <c r="P1969" s="251" t="s">
        <v>848</v>
      </c>
      <c r="Q1969" s="251" t="s">
        <v>803</v>
      </c>
      <c r="R1969" s="251">
        <v>200</v>
      </c>
      <c r="S1969" s="251" t="s">
        <v>548</v>
      </c>
      <c r="T1969" s="251" t="s">
        <v>549</v>
      </c>
      <c r="U1969" s="251" t="s">
        <v>645</v>
      </c>
      <c r="V1969" s="251" t="s">
        <v>581</v>
      </c>
      <c r="W1969" s="251" t="s">
        <v>582</v>
      </c>
      <c r="X1969" s="251" t="s">
        <v>551</v>
      </c>
      <c r="Y1969" s="251" t="s">
        <v>552</v>
      </c>
      <c r="Z1969" s="251" t="s">
        <v>617</v>
      </c>
      <c r="AA1969" s="251" t="s">
        <v>618</v>
      </c>
      <c r="AB1969" s="251" t="s">
        <v>619</v>
      </c>
      <c r="AC1969" s="251" t="s">
        <v>620</v>
      </c>
      <c r="AD1969" s="251" t="s">
        <v>621</v>
      </c>
      <c r="AE1969" s="255">
        <v>3297</v>
      </c>
      <c r="AF1969" s="251" t="str">
        <f t="shared" si="97"/>
        <v>5.</v>
      </c>
      <c r="AG1969" s="251" t="str">
        <f t="shared" si="97"/>
        <v>2.</v>
      </c>
      <c r="AH1969" s="251" t="str">
        <f t="shared" si="97"/>
        <v>5.</v>
      </c>
      <c r="AI1969" s="251" t="str">
        <f t="shared" si="96"/>
        <v>4.</v>
      </c>
      <c r="AJ1969" s="251" t="str">
        <f t="shared" si="96"/>
        <v>3.</v>
      </c>
      <c r="AK1969" s="251" t="str">
        <f t="shared" si="96"/>
        <v>2.</v>
      </c>
      <c r="AL1969" s="251" t="str">
        <f t="shared" si="96"/>
        <v>1.</v>
      </c>
      <c r="AM1969" s="251" t="str">
        <f t="shared" si="95"/>
        <v>2.5.4.3.2.1.</v>
      </c>
    </row>
    <row r="1970" spans="1:39">
      <c r="A1970" s="251">
        <v>2022</v>
      </c>
      <c r="B1970" s="251" t="s">
        <v>533</v>
      </c>
      <c r="C1970" s="251" t="s">
        <v>534</v>
      </c>
      <c r="D1970" s="251" t="s">
        <v>535</v>
      </c>
      <c r="E1970" s="251" t="s">
        <v>536</v>
      </c>
      <c r="F1970" s="251" t="s">
        <v>492</v>
      </c>
      <c r="G1970" s="251" t="s">
        <v>797</v>
      </c>
      <c r="H1970" s="251" t="s">
        <v>538</v>
      </c>
      <c r="I1970" s="251" t="s">
        <v>798</v>
      </c>
      <c r="J1970" s="251" t="s">
        <v>540</v>
      </c>
      <c r="K1970" s="251" t="s">
        <v>846</v>
      </c>
      <c r="L1970" s="251" t="s">
        <v>542</v>
      </c>
      <c r="M1970" s="251" t="s">
        <v>808</v>
      </c>
      <c r="N1970" s="251" t="s">
        <v>847</v>
      </c>
      <c r="O1970" s="251" t="s">
        <v>622</v>
      </c>
      <c r="P1970" s="251" t="s">
        <v>849</v>
      </c>
      <c r="Q1970" s="251" t="s">
        <v>803</v>
      </c>
      <c r="R1970" s="251">
        <v>160</v>
      </c>
      <c r="S1970" s="251" t="s">
        <v>548</v>
      </c>
      <c r="T1970" s="251" t="s">
        <v>549</v>
      </c>
      <c r="U1970" s="251" t="s">
        <v>645</v>
      </c>
      <c r="V1970" s="251" t="s">
        <v>581</v>
      </c>
      <c r="W1970" s="251" t="s">
        <v>582</v>
      </c>
      <c r="X1970" s="251" t="s">
        <v>551</v>
      </c>
      <c r="Y1970" s="251" t="s">
        <v>552</v>
      </c>
      <c r="Z1970" s="251" t="s">
        <v>553</v>
      </c>
      <c r="AA1970" s="251" t="s">
        <v>554</v>
      </c>
      <c r="AB1970" s="251" t="s">
        <v>555</v>
      </c>
      <c r="AC1970" s="251" t="s">
        <v>555</v>
      </c>
      <c r="AD1970" s="251" t="s">
        <v>556</v>
      </c>
      <c r="AE1970" s="255">
        <v>266772</v>
      </c>
      <c r="AF1970" s="251" t="str">
        <f t="shared" si="97"/>
        <v>5.</v>
      </c>
      <c r="AG1970" s="251" t="str">
        <f t="shared" si="97"/>
        <v>2.</v>
      </c>
      <c r="AH1970" s="251" t="str">
        <f t="shared" si="97"/>
        <v>1.</v>
      </c>
      <c r="AI1970" s="251" t="str">
        <f t="shared" si="96"/>
        <v>1.</v>
      </c>
      <c r="AJ1970" s="251" t="str">
        <f t="shared" si="96"/>
        <v>1.</v>
      </c>
      <c r="AK1970" s="251" t="str">
        <f t="shared" si="96"/>
        <v>1.</v>
      </c>
      <c r="AL1970" s="251" t="str">
        <f t="shared" si="96"/>
        <v>4.</v>
      </c>
      <c r="AM1970" s="251" t="str">
        <f t="shared" si="95"/>
        <v>2.1.1.1.1.4.</v>
      </c>
    </row>
    <row r="1971" spans="1:39">
      <c r="A1971" s="251">
        <v>2022</v>
      </c>
      <c r="B1971" s="251" t="s">
        <v>533</v>
      </c>
      <c r="C1971" s="251" t="s">
        <v>534</v>
      </c>
      <c r="D1971" s="251" t="s">
        <v>535</v>
      </c>
      <c r="E1971" s="251" t="s">
        <v>536</v>
      </c>
      <c r="F1971" s="251" t="s">
        <v>492</v>
      </c>
      <c r="G1971" s="251" t="s">
        <v>797</v>
      </c>
      <c r="H1971" s="251" t="s">
        <v>538</v>
      </c>
      <c r="I1971" s="251" t="s">
        <v>798</v>
      </c>
      <c r="J1971" s="251" t="s">
        <v>540</v>
      </c>
      <c r="K1971" s="251" t="s">
        <v>846</v>
      </c>
      <c r="L1971" s="251" t="s">
        <v>542</v>
      </c>
      <c r="M1971" s="251" t="s">
        <v>808</v>
      </c>
      <c r="N1971" s="251" t="s">
        <v>847</v>
      </c>
      <c r="O1971" s="251" t="s">
        <v>622</v>
      </c>
      <c r="P1971" s="251" t="s">
        <v>849</v>
      </c>
      <c r="Q1971" s="251" t="s">
        <v>803</v>
      </c>
      <c r="R1971" s="251">
        <v>160</v>
      </c>
      <c r="S1971" s="251" t="s">
        <v>548</v>
      </c>
      <c r="T1971" s="251" t="s">
        <v>549</v>
      </c>
      <c r="U1971" s="251" t="s">
        <v>645</v>
      </c>
      <c r="V1971" s="251" t="s">
        <v>581</v>
      </c>
      <c r="W1971" s="251" t="s">
        <v>582</v>
      </c>
      <c r="X1971" s="251" t="s">
        <v>551</v>
      </c>
      <c r="Y1971" s="251" t="s">
        <v>552</v>
      </c>
      <c r="Z1971" s="251" t="s">
        <v>553</v>
      </c>
      <c r="AA1971" s="251" t="s">
        <v>554</v>
      </c>
      <c r="AB1971" s="251" t="s">
        <v>557</v>
      </c>
      <c r="AC1971" s="251" t="s">
        <v>558</v>
      </c>
      <c r="AD1971" s="251" t="s">
        <v>559</v>
      </c>
      <c r="AE1971" s="255">
        <v>44072</v>
      </c>
      <c r="AF1971" s="251" t="str">
        <f t="shared" si="97"/>
        <v>5.</v>
      </c>
      <c r="AG1971" s="251" t="str">
        <f t="shared" si="97"/>
        <v>2.</v>
      </c>
      <c r="AH1971" s="251" t="str">
        <f t="shared" si="97"/>
        <v>1.</v>
      </c>
      <c r="AI1971" s="251" t="str">
        <f t="shared" si="96"/>
        <v>1.</v>
      </c>
      <c r="AJ1971" s="251" t="str">
        <f t="shared" si="96"/>
        <v>9.</v>
      </c>
      <c r="AK1971" s="251" t="str">
        <f t="shared" si="96"/>
        <v>1.</v>
      </c>
      <c r="AL1971" s="251" t="str">
        <f t="shared" si="96"/>
        <v>1.</v>
      </c>
      <c r="AM1971" s="251" t="str">
        <f t="shared" si="95"/>
        <v>2.1.1.9.1.1.</v>
      </c>
    </row>
    <row r="1972" spans="1:39">
      <c r="A1972" s="251">
        <v>2022</v>
      </c>
      <c r="B1972" s="251" t="s">
        <v>533</v>
      </c>
      <c r="C1972" s="251" t="s">
        <v>534</v>
      </c>
      <c r="D1972" s="251" t="s">
        <v>535</v>
      </c>
      <c r="E1972" s="251" t="s">
        <v>536</v>
      </c>
      <c r="F1972" s="251" t="s">
        <v>492</v>
      </c>
      <c r="G1972" s="251" t="s">
        <v>797</v>
      </c>
      <c r="H1972" s="251" t="s">
        <v>538</v>
      </c>
      <c r="I1972" s="251" t="s">
        <v>798</v>
      </c>
      <c r="J1972" s="251" t="s">
        <v>540</v>
      </c>
      <c r="K1972" s="251" t="s">
        <v>846</v>
      </c>
      <c r="L1972" s="251" t="s">
        <v>542</v>
      </c>
      <c r="M1972" s="251" t="s">
        <v>808</v>
      </c>
      <c r="N1972" s="251" t="s">
        <v>847</v>
      </c>
      <c r="O1972" s="251" t="s">
        <v>622</v>
      </c>
      <c r="P1972" s="251" t="s">
        <v>849</v>
      </c>
      <c r="Q1972" s="251" t="s">
        <v>803</v>
      </c>
      <c r="R1972" s="251">
        <v>160</v>
      </c>
      <c r="S1972" s="251" t="s">
        <v>548</v>
      </c>
      <c r="T1972" s="251" t="s">
        <v>549</v>
      </c>
      <c r="U1972" s="251" t="s">
        <v>645</v>
      </c>
      <c r="V1972" s="251" t="s">
        <v>581</v>
      </c>
      <c r="W1972" s="251" t="s">
        <v>582</v>
      </c>
      <c r="X1972" s="251" t="s">
        <v>551</v>
      </c>
      <c r="Y1972" s="251" t="s">
        <v>552</v>
      </c>
      <c r="Z1972" s="251" t="s">
        <v>553</v>
      </c>
      <c r="AA1972" s="251" t="s">
        <v>554</v>
      </c>
      <c r="AB1972" s="251" t="s">
        <v>557</v>
      </c>
      <c r="AC1972" s="251" t="s">
        <v>558</v>
      </c>
      <c r="AD1972" s="251" t="s">
        <v>560</v>
      </c>
      <c r="AE1972" s="255">
        <v>2260</v>
      </c>
      <c r="AF1972" s="251" t="str">
        <f t="shared" si="97"/>
        <v>5.</v>
      </c>
      <c r="AG1972" s="251" t="str">
        <f t="shared" si="97"/>
        <v>2.</v>
      </c>
      <c r="AH1972" s="251" t="str">
        <f t="shared" si="97"/>
        <v>1.</v>
      </c>
      <c r="AI1972" s="251" t="str">
        <f t="shared" si="96"/>
        <v>1.</v>
      </c>
      <c r="AJ1972" s="251" t="str">
        <f t="shared" si="96"/>
        <v>9.</v>
      </c>
      <c r="AK1972" s="251" t="str">
        <f t="shared" si="96"/>
        <v>1.</v>
      </c>
      <c r="AL1972" s="251" t="str">
        <f t="shared" si="96"/>
        <v>3.</v>
      </c>
      <c r="AM1972" s="251" t="str">
        <f t="shared" si="95"/>
        <v>2.1.1.9.1.3.</v>
      </c>
    </row>
    <row r="1973" spans="1:39">
      <c r="A1973" s="251">
        <v>2022</v>
      </c>
      <c r="B1973" s="251" t="s">
        <v>533</v>
      </c>
      <c r="C1973" s="251" t="s">
        <v>534</v>
      </c>
      <c r="D1973" s="251" t="s">
        <v>535</v>
      </c>
      <c r="E1973" s="251" t="s">
        <v>536</v>
      </c>
      <c r="F1973" s="251" t="s">
        <v>492</v>
      </c>
      <c r="G1973" s="251" t="s">
        <v>797</v>
      </c>
      <c r="H1973" s="251" t="s">
        <v>538</v>
      </c>
      <c r="I1973" s="251" t="s">
        <v>798</v>
      </c>
      <c r="J1973" s="251" t="s">
        <v>540</v>
      </c>
      <c r="K1973" s="251" t="s">
        <v>846</v>
      </c>
      <c r="L1973" s="251" t="s">
        <v>542</v>
      </c>
      <c r="M1973" s="251" t="s">
        <v>808</v>
      </c>
      <c r="N1973" s="251" t="s">
        <v>847</v>
      </c>
      <c r="O1973" s="251" t="s">
        <v>622</v>
      </c>
      <c r="P1973" s="251" t="s">
        <v>849</v>
      </c>
      <c r="Q1973" s="251" t="s">
        <v>803</v>
      </c>
      <c r="R1973" s="251">
        <v>160</v>
      </c>
      <c r="S1973" s="251" t="s">
        <v>548</v>
      </c>
      <c r="T1973" s="251" t="s">
        <v>549</v>
      </c>
      <c r="U1973" s="251" t="s">
        <v>645</v>
      </c>
      <c r="V1973" s="251" t="s">
        <v>581</v>
      </c>
      <c r="W1973" s="251" t="s">
        <v>582</v>
      </c>
      <c r="X1973" s="251" t="s">
        <v>551</v>
      </c>
      <c r="Y1973" s="251" t="s">
        <v>552</v>
      </c>
      <c r="Z1973" s="251" t="s">
        <v>553</v>
      </c>
      <c r="AA1973" s="251" t="s">
        <v>554</v>
      </c>
      <c r="AB1973" s="251" t="s">
        <v>557</v>
      </c>
      <c r="AC1973" s="251" t="s">
        <v>583</v>
      </c>
      <c r="AD1973" s="251" t="s">
        <v>584</v>
      </c>
      <c r="AE1973" s="255">
        <v>25709</v>
      </c>
      <c r="AF1973" s="251" t="str">
        <f t="shared" si="97"/>
        <v>5.</v>
      </c>
      <c r="AG1973" s="251" t="str">
        <f t="shared" si="97"/>
        <v>2.</v>
      </c>
      <c r="AH1973" s="251" t="str">
        <f t="shared" si="97"/>
        <v>1.</v>
      </c>
      <c r="AI1973" s="251" t="str">
        <f t="shared" si="96"/>
        <v>1.</v>
      </c>
      <c r="AJ1973" s="251" t="str">
        <f t="shared" si="96"/>
        <v>9.</v>
      </c>
      <c r="AK1973" s="251" t="str">
        <f t="shared" si="96"/>
        <v>2.</v>
      </c>
      <c r="AL1973" s="251" t="str">
        <f t="shared" si="96"/>
        <v>1.</v>
      </c>
      <c r="AM1973" s="251" t="str">
        <f t="shared" si="95"/>
        <v>2.1.1.9.2.1.</v>
      </c>
    </row>
    <row r="1974" spans="1:39">
      <c r="A1974" s="251">
        <v>2022</v>
      </c>
      <c r="B1974" s="251" t="s">
        <v>533</v>
      </c>
      <c r="C1974" s="251" t="s">
        <v>534</v>
      </c>
      <c r="D1974" s="251" t="s">
        <v>535</v>
      </c>
      <c r="E1974" s="251" t="s">
        <v>536</v>
      </c>
      <c r="F1974" s="251" t="s">
        <v>492</v>
      </c>
      <c r="G1974" s="251" t="s">
        <v>797</v>
      </c>
      <c r="H1974" s="251" t="s">
        <v>538</v>
      </c>
      <c r="I1974" s="251" t="s">
        <v>798</v>
      </c>
      <c r="J1974" s="251" t="s">
        <v>540</v>
      </c>
      <c r="K1974" s="251" t="s">
        <v>846</v>
      </c>
      <c r="L1974" s="251" t="s">
        <v>542</v>
      </c>
      <c r="M1974" s="251" t="s">
        <v>808</v>
      </c>
      <c r="N1974" s="251" t="s">
        <v>847</v>
      </c>
      <c r="O1974" s="251" t="s">
        <v>622</v>
      </c>
      <c r="P1974" s="251" t="s">
        <v>849</v>
      </c>
      <c r="Q1974" s="251" t="s">
        <v>803</v>
      </c>
      <c r="R1974" s="251">
        <v>160</v>
      </c>
      <c r="S1974" s="251" t="s">
        <v>548</v>
      </c>
      <c r="T1974" s="251" t="s">
        <v>549</v>
      </c>
      <c r="U1974" s="251" t="s">
        <v>645</v>
      </c>
      <c r="V1974" s="251" t="s">
        <v>581</v>
      </c>
      <c r="W1974" s="251" t="s">
        <v>582</v>
      </c>
      <c r="X1974" s="251" t="s">
        <v>551</v>
      </c>
      <c r="Y1974" s="251" t="s">
        <v>552</v>
      </c>
      <c r="Z1974" s="251" t="s">
        <v>553</v>
      </c>
      <c r="AA1974" s="251" t="s">
        <v>554</v>
      </c>
      <c r="AB1974" s="251" t="s">
        <v>557</v>
      </c>
      <c r="AC1974" s="251" t="s">
        <v>585</v>
      </c>
      <c r="AD1974" s="251" t="s">
        <v>586</v>
      </c>
      <c r="AE1974" s="255">
        <v>3966</v>
      </c>
      <c r="AF1974" s="251" t="str">
        <f t="shared" si="97"/>
        <v>5.</v>
      </c>
      <c r="AG1974" s="251" t="str">
        <f t="shared" si="97"/>
        <v>2.</v>
      </c>
      <c r="AH1974" s="251" t="str">
        <f t="shared" si="97"/>
        <v>1.</v>
      </c>
      <c r="AI1974" s="251" t="str">
        <f t="shared" si="96"/>
        <v>1.</v>
      </c>
      <c r="AJ1974" s="251" t="str">
        <f t="shared" si="96"/>
        <v>9.</v>
      </c>
      <c r="AK1974" s="251" t="str">
        <f t="shared" si="96"/>
        <v>3.</v>
      </c>
      <c r="AL1974" s="251" t="str">
        <f t="shared" si="96"/>
        <v>99</v>
      </c>
      <c r="AM1974" s="251" t="str">
        <f t="shared" si="95"/>
        <v>2.1.1.9.3.99</v>
      </c>
    </row>
    <row r="1975" spans="1:39">
      <c r="A1975" s="251">
        <v>2022</v>
      </c>
      <c r="B1975" s="251" t="s">
        <v>533</v>
      </c>
      <c r="C1975" s="251" t="s">
        <v>534</v>
      </c>
      <c r="D1975" s="251" t="s">
        <v>535</v>
      </c>
      <c r="E1975" s="251" t="s">
        <v>536</v>
      </c>
      <c r="F1975" s="251" t="s">
        <v>492</v>
      </c>
      <c r="G1975" s="251" t="s">
        <v>797</v>
      </c>
      <c r="H1975" s="251" t="s">
        <v>538</v>
      </c>
      <c r="I1975" s="251" t="s">
        <v>798</v>
      </c>
      <c r="J1975" s="251" t="s">
        <v>540</v>
      </c>
      <c r="K1975" s="251" t="s">
        <v>846</v>
      </c>
      <c r="L1975" s="251" t="s">
        <v>542</v>
      </c>
      <c r="M1975" s="251" t="s">
        <v>808</v>
      </c>
      <c r="N1975" s="251" t="s">
        <v>847</v>
      </c>
      <c r="O1975" s="251" t="s">
        <v>622</v>
      </c>
      <c r="P1975" s="251" t="s">
        <v>849</v>
      </c>
      <c r="Q1975" s="251" t="s">
        <v>803</v>
      </c>
      <c r="R1975" s="251">
        <v>160</v>
      </c>
      <c r="S1975" s="251" t="s">
        <v>548</v>
      </c>
      <c r="T1975" s="251" t="s">
        <v>549</v>
      </c>
      <c r="U1975" s="251" t="s">
        <v>645</v>
      </c>
      <c r="V1975" s="251" t="s">
        <v>581</v>
      </c>
      <c r="W1975" s="251" t="s">
        <v>582</v>
      </c>
      <c r="X1975" s="251" t="s">
        <v>551</v>
      </c>
      <c r="Y1975" s="251" t="s">
        <v>552</v>
      </c>
      <c r="Z1975" s="251" t="s">
        <v>553</v>
      </c>
      <c r="AA1975" s="251" t="s">
        <v>561</v>
      </c>
      <c r="AB1975" s="251" t="s">
        <v>562</v>
      </c>
      <c r="AC1975" s="251" t="s">
        <v>562</v>
      </c>
      <c r="AD1975" s="251" t="s">
        <v>563</v>
      </c>
      <c r="AE1975" s="255">
        <v>23799</v>
      </c>
      <c r="AF1975" s="251" t="str">
        <f t="shared" si="97"/>
        <v>5.</v>
      </c>
      <c r="AG1975" s="251" t="str">
        <f t="shared" si="97"/>
        <v>2.</v>
      </c>
      <c r="AH1975" s="251" t="str">
        <f t="shared" si="97"/>
        <v>1.</v>
      </c>
      <c r="AI1975" s="251" t="str">
        <f t="shared" si="96"/>
        <v>3.</v>
      </c>
      <c r="AJ1975" s="251" t="str">
        <f t="shared" si="96"/>
        <v>1.</v>
      </c>
      <c r="AK1975" s="251" t="str">
        <f t="shared" si="96"/>
        <v>1.</v>
      </c>
      <c r="AL1975" s="251" t="str">
        <f t="shared" si="96"/>
        <v>5.</v>
      </c>
      <c r="AM1975" s="251" t="str">
        <f t="shared" si="95"/>
        <v>2.1.3.1.1.5.</v>
      </c>
    </row>
    <row r="1976" spans="1:39">
      <c r="A1976" s="251">
        <v>2022</v>
      </c>
      <c r="B1976" s="251" t="s">
        <v>533</v>
      </c>
      <c r="C1976" s="251" t="s">
        <v>534</v>
      </c>
      <c r="D1976" s="251" t="s">
        <v>535</v>
      </c>
      <c r="E1976" s="251" t="s">
        <v>536</v>
      </c>
      <c r="F1976" s="251" t="s">
        <v>492</v>
      </c>
      <c r="G1976" s="251" t="s">
        <v>797</v>
      </c>
      <c r="H1976" s="251" t="s">
        <v>538</v>
      </c>
      <c r="I1976" s="251" t="s">
        <v>798</v>
      </c>
      <c r="J1976" s="251" t="s">
        <v>540</v>
      </c>
      <c r="K1976" s="251" t="s">
        <v>846</v>
      </c>
      <c r="L1976" s="251" t="s">
        <v>542</v>
      </c>
      <c r="M1976" s="251" t="s">
        <v>808</v>
      </c>
      <c r="N1976" s="251" t="s">
        <v>847</v>
      </c>
      <c r="O1976" s="251" t="s">
        <v>622</v>
      </c>
      <c r="P1976" s="251" t="s">
        <v>849</v>
      </c>
      <c r="Q1976" s="251" t="s">
        <v>803</v>
      </c>
      <c r="R1976" s="251">
        <v>160</v>
      </c>
      <c r="S1976" s="251" t="s">
        <v>548</v>
      </c>
      <c r="T1976" s="251" t="s">
        <v>549</v>
      </c>
      <c r="U1976" s="251" t="s">
        <v>645</v>
      </c>
      <c r="V1976" s="251" t="s">
        <v>581</v>
      </c>
      <c r="W1976" s="251" t="s">
        <v>582</v>
      </c>
      <c r="X1976" s="251" t="s">
        <v>551</v>
      </c>
      <c r="Y1976" s="251" t="s">
        <v>552</v>
      </c>
      <c r="Z1976" s="251" t="s">
        <v>564</v>
      </c>
      <c r="AA1976" s="251" t="s">
        <v>565</v>
      </c>
      <c r="AB1976" s="251" t="s">
        <v>594</v>
      </c>
      <c r="AC1976" s="251" t="s">
        <v>595</v>
      </c>
      <c r="AD1976" s="251" t="s">
        <v>596</v>
      </c>
      <c r="AE1976" s="255">
        <v>400</v>
      </c>
      <c r="AF1976" s="251" t="str">
        <f t="shared" si="97"/>
        <v>5.</v>
      </c>
      <c r="AG1976" s="251" t="str">
        <f t="shared" si="97"/>
        <v>2.</v>
      </c>
      <c r="AH1976" s="251" t="str">
        <f t="shared" si="97"/>
        <v>3.</v>
      </c>
      <c r="AI1976" s="251" t="str">
        <f t="shared" si="96"/>
        <v>2.</v>
      </c>
      <c r="AJ1976" s="251" t="str">
        <f t="shared" si="96"/>
        <v>1.</v>
      </c>
      <c r="AK1976" s="251" t="str">
        <f t="shared" si="96"/>
        <v>2.</v>
      </c>
      <c r="AL1976" s="251" t="str">
        <f t="shared" si="96"/>
        <v>99</v>
      </c>
      <c r="AM1976" s="251" t="str">
        <f t="shared" si="95"/>
        <v>2.3.2.1.2.99</v>
      </c>
    </row>
    <row r="1977" spans="1:39">
      <c r="A1977" s="251">
        <v>2022</v>
      </c>
      <c r="B1977" s="251" t="s">
        <v>533</v>
      </c>
      <c r="C1977" s="251" t="s">
        <v>534</v>
      </c>
      <c r="D1977" s="251" t="s">
        <v>535</v>
      </c>
      <c r="E1977" s="251" t="s">
        <v>536</v>
      </c>
      <c r="F1977" s="251" t="s">
        <v>492</v>
      </c>
      <c r="G1977" s="251" t="s">
        <v>797</v>
      </c>
      <c r="H1977" s="251" t="s">
        <v>538</v>
      </c>
      <c r="I1977" s="251" t="s">
        <v>798</v>
      </c>
      <c r="J1977" s="251" t="s">
        <v>540</v>
      </c>
      <c r="K1977" s="251" t="s">
        <v>846</v>
      </c>
      <c r="L1977" s="251" t="s">
        <v>542</v>
      </c>
      <c r="M1977" s="251" t="s">
        <v>808</v>
      </c>
      <c r="N1977" s="251" t="s">
        <v>847</v>
      </c>
      <c r="O1977" s="251" t="s">
        <v>622</v>
      </c>
      <c r="P1977" s="251" t="s">
        <v>849</v>
      </c>
      <c r="Q1977" s="251" t="s">
        <v>803</v>
      </c>
      <c r="R1977" s="251">
        <v>160</v>
      </c>
      <c r="S1977" s="251" t="s">
        <v>548</v>
      </c>
      <c r="T1977" s="251" t="s">
        <v>549</v>
      </c>
      <c r="U1977" s="251" t="s">
        <v>645</v>
      </c>
      <c r="V1977" s="251" t="s">
        <v>581</v>
      </c>
      <c r="W1977" s="251" t="s">
        <v>582</v>
      </c>
      <c r="X1977" s="251" t="s">
        <v>551</v>
      </c>
      <c r="Y1977" s="251" t="s">
        <v>552</v>
      </c>
      <c r="Z1977" s="251" t="s">
        <v>564</v>
      </c>
      <c r="AA1977" s="251" t="s">
        <v>565</v>
      </c>
      <c r="AB1977" s="251" t="s">
        <v>566</v>
      </c>
      <c r="AC1977" s="251" t="s">
        <v>597</v>
      </c>
      <c r="AD1977" s="251" t="s">
        <v>598</v>
      </c>
      <c r="AE1977" s="255">
        <v>58299</v>
      </c>
      <c r="AF1977" s="251" t="str">
        <f t="shared" si="97"/>
        <v>5.</v>
      </c>
      <c r="AG1977" s="251" t="str">
        <f t="shared" si="97"/>
        <v>2.</v>
      </c>
      <c r="AH1977" s="251" t="str">
        <f t="shared" si="97"/>
        <v>3.</v>
      </c>
      <c r="AI1977" s="251" t="str">
        <f t="shared" si="96"/>
        <v>2.</v>
      </c>
      <c r="AJ1977" s="251" t="str">
        <f t="shared" si="96"/>
        <v>2.</v>
      </c>
      <c r="AK1977" s="251" t="str">
        <f t="shared" si="96"/>
        <v>1.</v>
      </c>
      <c r="AL1977" s="251" t="str">
        <f t="shared" si="96"/>
        <v>1.</v>
      </c>
      <c r="AM1977" s="251" t="str">
        <f t="shared" si="95"/>
        <v>2.3.2.2.1.1.</v>
      </c>
    </row>
    <row r="1978" spans="1:39">
      <c r="A1978" s="251">
        <v>2022</v>
      </c>
      <c r="B1978" s="251" t="s">
        <v>533</v>
      </c>
      <c r="C1978" s="251" t="s">
        <v>534</v>
      </c>
      <c r="D1978" s="251" t="s">
        <v>535</v>
      </c>
      <c r="E1978" s="251" t="s">
        <v>536</v>
      </c>
      <c r="F1978" s="251" t="s">
        <v>492</v>
      </c>
      <c r="G1978" s="251" t="s">
        <v>797</v>
      </c>
      <c r="H1978" s="251" t="s">
        <v>538</v>
      </c>
      <c r="I1978" s="251" t="s">
        <v>798</v>
      </c>
      <c r="J1978" s="251" t="s">
        <v>540</v>
      </c>
      <c r="K1978" s="251" t="s">
        <v>846</v>
      </c>
      <c r="L1978" s="251" t="s">
        <v>542</v>
      </c>
      <c r="M1978" s="251" t="s">
        <v>808</v>
      </c>
      <c r="N1978" s="251" t="s">
        <v>847</v>
      </c>
      <c r="O1978" s="251" t="s">
        <v>622</v>
      </c>
      <c r="P1978" s="251" t="s">
        <v>849</v>
      </c>
      <c r="Q1978" s="251" t="s">
        <v>803</v>
      </c>
      <c r="R1978" s="251">
        <v>160</v>
      </c>
      <c r="S1978" s="251" t="s">
        <v>548</v>
      </c>
      <c r="T1978" s="251" t="s">
        <v>549</v>
      </c>
      <c r="U1978" s="251" t="s">
        <v>645</v>
      </c>
      <c r="V1978" s="251" t="s">
        <v>581</v>
      </c>
      <c r="W1978" s="251" t="s">
        <v>582</v>
      </c>
      <c r="X1978" s="251" t="s">
        <v>551</v>
      </c>
      <c r="Y1978" s="251" t="s">
        <v>552</v>
      </c>
      <c r="Z1978" s="251" t="s">
        <v>564</v>
      </c>
      <c r="AA1978" s="251" t="s">
        <v>565</v>
      </c>
      <c r="AB1978" s="251" t="s">
        <v>566</v>
      </c>
      <c r="AC1978" s="251" t="s">
        <v>597</v>
      </c>
      <c r="AD1978" s="251" t="s">
        <v>599</v>
      </c>
      <c r="AE1978" s="255">
        <v>7692</v>
      </c>
      <c r="AF1978" s="251" t="str">
        <f t="shared" si="97"/>
        <v>5.</v>
      </c>
      <c r="AG1978" s="251" t="str">
        <f t="shared" si="97"/>
        <v>2.</v>
      </c>
      <c r="AH1978" s="251" t="str">
        <f t="shared" si="97"/>
        <v>3.</v>
      </c>
      <c r="AI1978" s="251" t="str">
        <f t="shared" si="96"/>
        <v>2.</v>
      </c>
      <c r="AJ1978" s="251" t="str">
        <f t="shared" si="96"/>
        <v>2.</v>
      </c>
      <c r="AK1978" s="251" t="str">
        <f t="shared" si="96"/>
        <v>1.</v>
      </c>
      <c r="AL1978" s="251" t="str">
        <f t="shared" si="96"/>
        <v>2.</v>
      </c>
      <c r="AM1978" s="251" t="str">
        <f t="shared" si="95"/>
        <v>2.3.2.2.1.2.</v>
      </c>
    </row>
    <row r="1979" spans="1:39">
      <c r="A1979" s="251">
        <v>2022</v>
      </c>
      <c r="B1979" s="251" t="s">
        <v>533</v>
      </c>
      <c r="C1979" s="251" t="s">
        <v>534</v>
      </c>
      <c r="D1979" s="251" t="s">
        <v>535</v>
      </c>
      <c r="E1979" s="251" t="s">
        <v>536</v>
      </c>
      <c r="F1979" s="251" t="s">
        <v>492</v>
      </c>
      <c r="G1979" s="251" t="s">
        <v>797</v>
      </c>
      <c r="H1979" s="251" t="s">
        <v>538</v>
      </c>
      <c r="I1979" s="251" t="s">
        <v>798</v>
      </c>
      <c r="J1979" s="251" t="s">
        <v>540</v>
      </c>
      <c r="K1979" s="251" t="s">
        <v>846</v>
      </c>
      <c r="L1979" s="251" t="s">
        <v>542</v>
      </c>
      <c r="M1979" s="251" t="s">
        <v>808</v>
      </c>
      <c r="N1979" s="251" t="s">
        <v>847</v>
      </c>
      <c r="O1979" s="251" t="s">
        <v>622</v>
      </c>
      <c r="P1979" s="251" t="s">
        <v>849</v>
      </c>
      <c r="Q1979" s="251" t="s">
        <v>803</v>
      </c>
      <c r="R1979" s="251">
        <v>160</v>
      </c>
      <c r="S1979" s="251" t="s">
        <v>548</v>
      </c>
      <c r="T1979" s="251" t="s">
        <v>549</v>
      </c>
      <c r="U1979" s="251" t="s">
        <v>645</v>
      </c>
      <c r="V1979" s="251" t="s">
        <v>581</v>
      </c>
      <c r="W1979" s="251" t="s">
        <v>582</v>
      </c>
      <c r="X1979" s="251" t="s">
        <v>551</v>
      </c>
      <c r="Y1979" s="251" t="s">
        <v>552</v>
      </c>
      <c r="Z1979" s="251" t="s">
        <v>564</v>
      </c>
      <c r="AA1979" s="251" t="s">
        <v>565</v>
      </c>
      <c r="AB1979" s="251" t="s">
        <v>566</v>
      </c>
      <c r="AC1979" s="251" t="s">
        <v>600</v>
      </c>
      <c r="AD1979" s="251" t="s">
        <v>601</v>
      </c>
      <c r="AE1979" s="255">
        <v>4890</v>
      </c>
      <c r="AF1979" s="251" t="str">
        <f t="shared" si="97"/>
        <v>5.</v>
      </c>
      <c r="AG1979" s="251" t="str">
        <f t="shared" si="97"/>
        <v>2.</v>
      </c>
      <c r="AH1979" s="251" t="str">
        <f t="shared" si="97"/>
        <v>3.</v>
      </c>
      <c r="AI1979" s="251" t="str">
        <f t="shared" si="96"/>
        <v>2.</v>
      </c>
      <c r="AJ1979" s="251" t="str">
        <f t="shared" si="96"/>
        <v>2.</v>
      </c>
      <c r="AK1979" s="251" t="str">
        <f t="shared" si="96"/>
        <v>2.</v>
      </c>
      <c r="AL1979" s="251" t="str">
        <f t="shared" si="96"/>
        <v>1.</v>
      </c>
      <c r="AM1979" s="251" t="str">
        <f t="shared" si="95"/>
        <v>2.3.2.2.2.1.</v>
      </c>
    </row>
    <row r="1980" spans="1:39">
      <c r="A1980" s="251">
        <v>2022</v>
      </c>
      <c r="B1980" s="251" t="s">
        <v>533</v>
      </c>
      <c r="C1980" s="251" t="s">
        <v>534</v>
      </c>
      <c r="D1980" s="251" t="s">
        <v>535</v>
      </c>
      <c r="E1980" s="251" t="s">
        <v>536</v>
      </c>
      <c r="F1980" s="251" t="s">
        <v>492</v>
      </c>
      <c r="G1980" s="251" t="s">
        <v>797</v>
      </c>
      <c r="H1980" s="251" t="s">
        <v>538</v>
      </c>
      <c r="I1980" s="251" t="s">
        <v>798</v>
      </c>
      <c r="J1980" s="251" t="s">
        <v>540</v>
      </c>
      <c r="K1980" s="251" t="s">
        <v>846</v>
      </c>
      <c r="L1980" s="251" t="s">
        <v>542</v>
      </c>
      <c r="M1980" s="251" t="s">
        <v>808</v>
      </c>
      <c r="N1980" s="251" t="s">
        <v>847</v>
      </c>
      <c r="O1980" s="251" t="s">
        <v>622</v>
      </c>
      <c r="P1980" s="251" t="s">
        <v>849</v>
      </c>
      <c r="Q1980" s="251" t="s">
        <v>803</v>
      </c>
      <c r="R1980" s="251">
        <v>160</v>
      </c>
      <c r="S1980" s="251" t="s">
        <v>548</v>
      </c>
      <c r="T1980" s="251" t="s">
        <v>549</v>
      </c>
      <c r="U1980" s="251" t="s">
        <v>645</v>
      </c>
      <c r="V1980" s="251" t="s">
        <v>581</v>
      </c>
      <c r="W1980" s="251" t="s">
        <v>582</v>
      </c>
      <c r="X1980" s="251" t="s">
        <v>551</v>
      </c>
      <c r="Y1980" s="251" t="s">
        <v>552</v>
      </c>
      <c r="Z1980" s="251" t="s">
        <v>564</v>
      </c>
      <c r="AA1980" s="251" t="s">
        <v>565</v>
      </c>
      <c r="AB1980" s="251" t="s">
        <v>566</v>
      </c>
      <c r="AC1980" s="251" t="s">
        <v>600</v>
      </c>
      <c r="AD1980" s="251" t="s">
        <v>602</v>
      </c>
      <c r="AE1980" s="255">
        <v>3348</v>
      </c>
      <c r="AF1980" s="251" t="str">
        <f t="shared" si="97"/>
        <v>5.</v>
      </c>
      <c r="AG1980" s="251" t="str">
        <f t="shared" si="97"/>
        <v>2.</v>
      </c>
      <c r="AH1980" s="251" t="str">
        <f t="shared" si="97"/>
        <v>3.</v>
      </c>
      <c r="AI1980" s="251" t="str">
        <f t="shared" si="96"/>
        <v>2.</v>
      </c>
      <c r="AJ1980" s="251" t="str">
        <f t="shared" si="96"/>
        <v>2.</v>
      </c>
      <c r="AK1980" s="251" t="str">
        <f t="shared" si="96"/>
        <v>2.</v>
      </c>
      <c r="AL1980" s="251" t="str">
        <f t="shared" si="96"/>
        <v>2.</v>
      </c>
      <c r="AM1980" s="251" t="str">
        <f t="shared" si="95"/>
        <v>2.3.2.2.2.2.</v>
      </c>
    </row>
    <row r="1981" spans="1:39">
      <c r="A1981" s="251">
        <v>2022</v>
      </c>
      <c r="B1981" s="251" t="s">
        <v>533</v>
      </c>
      <c r="C1981" s="251" t="s">
        <v>534</v>
      </c>
      <c r="D1981" s="251" t="s">
        <v>535</v>
      </c>
      <c r="E1981" s="251" t="s">
        <v>536</v>
      </c>
      <c r="F1981" s="251" t="s">
        <v>492</v>
      </c>
      <c r="G1981" s="251" t="s">
        <v>797</v>
      </c>
      <c r="H1981" s="251" t="s">
        <v>538</v>
      </c>
      <c r="I1981" s="251" t="s">
        <v>798</v>
      </c>
      <c r="J1981" s="251" t="s">
        <v>540</v>
      </c>
      <c r="K1981" s="251" t="s">
        <v>846</v>
      </c>
      <c r="L1981" s="251" t="s">
        <v>542</v>
      </c>
      <c r="M1981" s="251" t="s">
        <v>808</v>
      </c>
      <c r="N1981" s="251" t="s">
        <v>847</v>
      </c>
      <c r="O1981" s="251" t="s">
        <v>622</v>
      </c>
      <c r="P1981" s="251" t="s">
        <v>849</v>
      </c>
      <c r="Q1981" s="251" t="s">
        <v>803</v>
      </c>
      <c r="R1981" s="251">
        <v>160</v>
      </c>
      <c r="S1981" s="251" t="s">
        <v>548</v>
      </c>
      <c r="T1981" s="251" t="s">
        <v>549</v>
      </c>
      <c r="U1981" s="251" t="s">
        <v>645</v>
      </c>
      <c r="V1981" s="251" t="s">
        <v>581</v>
      </c>
      <c r="W1981" s="251" t="s">
        <v>582</v>
      </c>
      <c r="X1981" s="251" t="s">
        <v>551</v>
      </c>
      <c r="Y1981" s="251" t="s">
        <v>552</v>
      </c>
      <c r="Z1981" s="251" t="s">
        <v>564</v>
      </c>
      <c r="AA1981" s="251" t="s">
        <v>565</v>
      </c>
      <c r="AB1981" s="251" t="s">
        <v>566</v>
      </c>
      <c r="AC1981" s="251" t="s">
        <v>567</v>
      </c>
      <c r="AD1981" s="251" t="s">
        <v>635</v>
      </c>
      <c r="AE1981" s="255">
        <v>1854</v>
      </c>
      <c r="AF1981" s="251" t="str">
        <f t="shared" si="97"/>
        <v>5.</v>
      </c>
      <c r="AG1981" s="251" t="str">
        <f t="shared" si="97"/>
        <v>2.</v>
      </c>
      <c r="AH1981" s="251" t="str">
        <f t="shared" si="97"/>
        <v>3.</v>
      </c>
      <c r="AI1981" s="251" t="str">
        <f t="shared" si="96"/>
        <v>2.</v>
      </c>
      <c r="AJ1981" s="251" t="str">
        <f t="shared" si="96"/>
        <v>2.</v>
      </c>
      <c r="AK1981" s="251" t="str">
        <f t="shared" si="96"/>
        <v>3.</v>
      </c>
      <c r="AL1981" s="251" t="str">
        <f t="shared" si="96"/>
        <v>99</v>
      </c>
      <c r="AM1981" s="251" t="str">
        <f t="shared" si="95"/>
        <v>2.3.2.2.3.99</v>
      </c>
    </row>
    <row r="1982" spans="1:39">
      <c r="A1982" s="251">
        <v>2022</v>
      </c>
      <c r="B1982" s="251" t="s">
        <v>533</v>
      </c>
      <c r="C1982" s="251" t="s">
        <v>534</v>
      </c>
      <c r="D1982" s="251" t="s">
        <v>535</v>
      </c>
      <c r="E1982" s="251" t="s">
        <v>536</v>
      </c>
      <c r="F1982" s="251" t="s">
        <v>492</v>
      </c>
      <c r="G1982" s="251" t="s">
        <v>797</v>
      </c>
      <c r="H1982" s="251" t="s">
        <v>538</v>
      </c>
      <c r="I1982" s="251" t="s">
        <v>798</v>
      </c>
      <c r="J1982" s="251" t="s">
        <v>540</v>
      </c>
      <c r="K1982" s="251" t="s">
        <v>846</v>
      </c>
      <c r="L1982" s="251" t="s">
        <v>542</v>
      </c>
      <c r="M1982" s="251" t="s">
        <v>808</v>
      </c>
      <c r="N1982" s="251" t="s">
        <v>847</v>
      </c>
      <c r="O1982" s="251" t="s">
        <v>622</v>
      </c>
      <c r="P1982" s="251" t="s">
        <v>849</v>
      </c>
      <c r="Q1982" s="251" t="s">
        <v>803</v>
      </c>
      <c r="R1982" s="251">
        <v>160</v>
      </c>
      <c r="S1982" s="251" t="s">
        <v>548</v>
      </c>
      <c r="T1982" s="251" t="s">
        <v>549</v>
      </c>
      <c r="U1982" s="251" t="s">
        <v>645</v>
      </c>
      <c r="V1982" s="251" t="s">
        <v>581</v>
      </c>
      <c r="W1982" s="251" t="s">
        <v>582</v>
      </c>
      <c r="X1982" s="251" t="s">
        <v>551</v>
      </c>
      <c r="Y1982" s="251" t="s">
        <v>552</v>
      </c>
      <c r="Z1982" s="251" t="s">
        <v>564</v>
      </c>
      <c r="AA1982" s="251" t="s">
        <v>565</v>
      </c>
      <c r="AB1982" s="251" t="s">
        <v>569</v>
      </c>
      <c r="AC1982" s="251" t="s">
        <v>570</v>
      </c>
      <c r="AD1982" s="251" t="s">
        <v>603</v>
      </c>
      <c r="AE1982" s="255">
        <v>33699</v>
      </c>
      <c r="AF1982" s="251" t="str">
        <f t="shared" si="97"/>
        <v>5.</v>
      </c>
      <c r="AG1982" s="251" t="str">
        <f t="shared" si="97"/>
        <v>2.</v>
      </c>
      <c r="AH1982" s="251" t="str">
        <f t="shared" si="97"/>
        <v>3.</v>
      </c>
      <c r="AI1982" s="251" t="str">
        <f t="shared" si="96"/>
        <v>2.</v>
      </c>
      <c r="AJ1982" s="251" t="str">
        <f t="shared" si="96"/>
        <v>3.</v>
      </c>
      <c r="AK1982" s="251" t="str">
        <f t="shared" si="96"/>
        <v>1.</v>
      </c>
      <c r="AL1982" s="251" t="str">
        <f t="shared" si="96"/>
        <v>1.</v>
      </c>
      <c r="AM1982" s="251" t="str">
        <f t="shared" si="95"/>
        <v>2.3.2.3.1.1.</v>
      </c>
    </row>
    <row r="1983" spans="1:39">
      <c r="A1983" s="251">
        <v>2022</v>
      </c>
      <c r="B1983" s="251" t="s">
        <v>533</v>
      </c>
      <c r="C1983" s="251" t="s">
        <v>534</v>
      </c>
      <c r="D1983" s="251" t="s">
        <v>535</v>
      </c>
      <c r="E1983" s="251" t="s">
        <v>536</v>
      </c>
      <c r="F1983" s="251" t="s">
        <v>492</v>
      </c>
      <c r="G1983" s="251" t="s">
        <v>797</v>
      </c>
      <c r="H1983" s="251" t="s">
        <v>538</v>
      </c>
      <c r="I1983" s="251" t="s">
        <v>798</v>
      </c>
      <c r="J1983" s="251" t="s">
        <v>540</v>
      </c>
      <c r="K1983" s="251" t="s">
        <v>846</v>
      </c>
      <c r="L1983" s="251" t="s">
        <v>542</v>
      </c>
      <c r="M1983" s="251" t="s">
        <v>808</v>
      </c>
      <c r="N1983" s="251" t="s">
        <v>847</v>
      </c>
      <c r="O1983" s="251" t="s">
        <v>622</v>
      </c>
      <c r="P1983" s="251" t="s">
        <v>849</v>
      </c>
      <c r="Q1983" s="251" t="s">
        <v>803</v>
      </c>
      <c r="R1983" s="251">
        <v>160</v>
      </c>
      <c r="S1983" s="251" t="s">
        <v>548</v>
      </c>
      <c r="T1983" s="251" t="s">
        <v>549</v>
      </c>
      <c r="U1983" s="251" t="s">
        <v>645</v>
      </c>
      <c r="V1983" s="251" t="s">
        <v>581</v>
      </c>
      <c r="W1983" s="251" t="s">
        <v>582</v>
      </c>
      <c r="X1983" s="251" t="s">
        <v>551</v>
      </c>
      <c r="Y1983" s="251" t="s">
        <v>552</v>
      </c>
      <c r="Z1983" s="251" t="s">
        <v>564</v>
      </c>
      <c r="AA1983" s="251" t="s">
        <v>565</v>
      </c>
      <c r="AB1983" s="251" t="s">
        <v>569</v>
      </c>
      <c r="AC1983" s="251" t="s">
        <v>570</v>
      </c>
      <c r="AD1983" s="251" t="s">
        <v>571</v>
      </c>
      <c r="AE1983" s="255">
        <v>20011</v>
      </c>
      <c r="AF1983" s="251" t="str">
        <f t="shared" si="97"/>
        <v>5.</v>
      </c>
      <c r="AG1983" s="251" t="str">
        <f t="shared" si="97"/>
        <v>2.</v>
      </c>
      <c r="AH1983" s="251" t="str">
        <f t="shared" si="97"/>
        <v>3.</v>
      </c>
      <c r="AI1983" s="251" t="str">
        <f t="shared" si="96"/>
        <v>2.</v>
      </c>
      <c r="AJ1983" s="251" t="str">
        <f t="shared" si="96"/>
        <v>3.</v>
      </c>
      <c r="AK1983" s="251" t="str">
        <f t="shared" si="96"/>
        <v>1.</v>
      </c>
      <c r="AL1983" s="251" t="str">
        <f t="shared" si="96"/>
        <v>2.</v>
      </c>
      <c r="AM1983" s="251" t="str">
        <f t="shared" si="95"/>
        <v>2.3.2.3.1.2.</v>
      </c>
    </row>
    <row r="1984" spans="1:39">
      <c r="A1984" s="251">
        <v>2022</v>
      </c>
      <c r="B1984" s="251" t="s">
        <v>533</v>
      </c>
      <c r="C1984" s="251" t="s">
        <v>534</v>
      </c>
      <c r="D1984" s="251" t="s">
        <v>535</v>
      </c>
      <c r="E1984" s="251" t="s">
        <v>536</v>
      </c>
      <c r="F1984" s="251" t="s">
        <v>492</v>
      </c>
      <c r="G1984" s="251" t="s">
        <v>797</v>
      </c>
      <c r="H1984" s="251" t="s">
        <v>538</v>
      </c>
      <c r="I1984" s="251" t="s">
        <v>798</v>
      </c>
      <c r="J1984" s="251" t="s">
        <v>540</v>
      </c>
      <c r="K1984" s="251" t="s">
        <v>846</v>
      </c>
      <c r="L1984" s="251" t="s">
        <v>542</v>
      </c>
      <c r="M1984" s="251" t="s">
        <v>808</v>
      </c>
      <c r="N1984" s="251" t="s">
        <v>847</v>
      </c>
      <c r="O1984" s="251" t="s">
        <v>622</v>
      </c>
      <c r="P1984" s="251" t="s">
        <v>849</v>
      </c>
      <c r="Q1984" s="251" t="s">
        <v>803</v>
      </c>
      <c r="R1984" s="251">
        <v>160</v>
      </c>
      <c r="S1984" s="251" t="s">
        <v>548</v>
      </c>
      <c r="T1984" s="251" t="s">
        <v>549</v>
      </c>
      <c r="U1984" s="251" t="s">
        <v>645</v>
      </c>
      <c r="V1984" s="251" t="s">
        <v>581</v>
      </c>
      <c r="W1984" s="251" t="s">
        <v>582</v>
      </c>
      <c r="X1984" s="251" t="s">
        <v>551</v>
      </c>
      <c r="Y1984" s="251" t="s">
        <v>552</v>
      </c>
      <c r="Z1984" s="251" t="s">
        <v>564</v>
      </c>
      <c r="AA1984" s="251" t="s">
        <v>565</v>
      </c>
      <c r="AB1984" s="251" t="s">
        <v>604</v>
      </c>
      <c r="AC1984" s="251" t="s">
        <v>607</v>
      </c>
      <c r="AD1984" s="251" t="s">
        <v>608</v>
      </c>
      <c r="AE1984" s="255">
        <v>51120</v>
      </c>
      <c r="AF1984" s="251" t="str">
        <f t="shared" si="97"/>
        <v>5.</v>
      </c>
      <c r="AG1984" s="251" t="str">
        <f t="shared" si="97"/>
        <v>2.</v>
      </c>
      <c r="AH1984" s="251" t="str">
        <f t="shared" si="97"/>
        <v>3.</v>
      </c>
      <c r="AI1984" s="251" t="str">
        <f t="shared" si="96"/>
        <v>2.</v>
      </c>
      <c r="AJ1984" s="251" t="str">
        <f t="shared" si="96"/>
        <v>4.</v>
      </c>
      <c r="AK1984" s="251" t="str">
        <f t="shared" si="96"/>
        <v>7.</v>
      </c>
      <c r="AL1984" s="251" t="str">
        <f t="shared" si="96"/>
        <v>1.</v>
      </c>
      <c r="AM1984" s="251" t="str">
        <f t="shared" si="95"/>
        <v>2.3.2.4.7.1.</v>
      </c>
    </row>
    <row r="1985" spans="1:39">
      <c r="A1985" s="251">
        <v>2022</v>
      </c>
      <c r="B1985" s="251" t="s">
        <v>533</v>
      </c>
      <c r="C1985" s="251" t="s">
        <v>534</v>
      </c>
      <c r="D1985" s="251" t="s">
        <v>535</v>
      </c>
      <c r="E1985" s="251" t="s">
        <v>536</v>
      </c>
      <c r="F1985" s="251" t="s">
        <v>492</v>
      </c>
      <c r="G1985" s="251" t="s">
        <v>797</v>
      </c>
      <c r="H1985" s="251" t="s">
        <v>538</v>
      </c>
      <c r="I1985" s="251" t="s">
        <v>798</v>
      </c>
      <c r="J1985" s="251" t="s">
        <v>540</v>
      </c>
      <c r="K1985" s="251" t="s">
        <v>846</v>
      </c>
      <c r="L1985" s="251" t="s">
        <v>542</v>
      </c>
      <c r="M1985" s="251" t="s">
        <v>808</v>
      </c>
      <c r="N1985" s="251" t="s">
        <v>847</v>
      </c>
      <c r="O1985" s="251" t="s">
        <v>622</v>
      </c>
      <c r="P1985" s="251" t="s">
        <v>849</v>
      </c>
      <c r="Q1985" s="251" t="s">
        <v>803</v>
      </c>
      <c r="R1985" s="251">
        <v>160</v>
      </c>
      <c r="S1985" s="251" t="s">
        <v>548</v>
      </c>
      <c r="T1985" s="251" t="s">
        <v>549</v>
      </c>
      <c r="U1985" s="251" t="s">
        <v>645</v>
      </c>
      <c r="V1985" s="251" t="s">
        <v>581</v>
      </c>
      <c r="W1985" s="251" t="s">
        <v>582</v>
      </c>
      <c r="X1985" s="251" t="s">
        <v>551</v>
      </c>
      <c r="Y1985" s="251" t="s">
        <v>552</v>
      </c>
      <c r="Z1985" s="251" t="s">
        <v>564</v>
      </c>
      <c r="AA1985" s="251" t="s">
        <v>565</v>
      </c>
      <c r="AB1985" s="251" t="s">
        <v>575</v>
      </c>
      <c r="AC1985" s="251" t="s">
        <v>831</v>
      </c>
      <c r="AD1985" s="251" t="s">
        <v>832</v>
      </c>
      <c r="AE1985" s="255">
        <v>5000</v>
      </c>
      <c r="AF1985" s="251" t="str">
        <f t="shared" si="97"/>
        <v>5.</v>
      </c>
      <c r="AG1985" s="251" t="str">
        <f t="shared" si="97"/>
        <v>2.</v>
      </c>
      <c r="AH1985" s="251" t="str">
        <f t="shared" si="97"/>
        <v>3.</v>
      </c>
      <c r="AI1985" s="251" t="str">
        <f t="shared" si="96"/>
        <v>2.</v>
      </c>
      <c r="AJ1985" s="251" t="str">
        <f t="shared" si="96"/>
        <v>6.</v>
      </c>
      <c r="AK1985" s="251" t="str">
        <f t="shared" si="96"/>
        <v>1.</v>
      </c>
      <c r="AL1985" s="251" t="str">
        <f t="shared" si="96"/>
        <v>2.</v>
      </c>
      <c r="AM1985" s="251" t="str">
        <f t="shared" si="95"/>
        <v>2.3.2.6.1.2.</v>
      </c>
    </row>
    <row r="1986" spans="1:39">
      <c r="A1986" s="251">
        <v>2022</v>
      </c>
      <c r="B1986" s="251" t="s">
        <v>533</v>
      </c>
      <c r="C1986" s="251" t="s">
        <v>534</v>
      </c>
      <c r="D1986" s="251" t="s">
        <v>535</v>
      </c>
      <c r="E1986" s="251" t="s">
        <v>536</v>
      </c>
      <c r="F1986" s="251" t="s">
        <v>492</v>
      </c>
      <c r="G1986" s="251" t="s">
        <v>797</v>
      </c>
      <c r="H1986" s="251" t="s">
        <v>538</v>
      </c>
      <c r="I1986" s="251" t="s">
        <v>798</v>
      </c>
      <c r="J1986" s="251" t="s">
        <v>540</v>
      </c>
      <c r="K1986" s="251" t="s">
        <v>846</v>
      </c>
      <c r="L1986" s="251" t="s">
        <v>542</v>
      </c>
      <c r="M1986" s="251" t="s">
        <v>808</v>
      </c>
      <c r="N1986" s="251" t="s">
        <v>847</v>
      </c>
      <c r="O1986" s="251" t="s">
        <v>622</v>
      </c>
      <c r="P1986" s="251" t="s">
        <v>849</v>
      </c>
      <c r="Q1986" s="251" t="s">
        <v>803</v>
      </c>
      <c r="R1986" s="251">
        <v>160</v>
      </c>
      <c r="S1986" s="251" t="s">
        <v>548</v>
      </c>
      <c r="T1986" s="251" t="s">
        <v>549</v>
      </c>
      <c r="U1986" s="251" t="s">
        <v>645</v>
      </c>
      <c r="V1986" s="251" t="s">
        <v>581</v>
      </c>
      <c r="W1986" s="251" t="s">
        <v>582</v>
      </c>
      <c r="X1986" s="251" t="s">
        <v>551</v>
      </c>
      <c r="Y1986" s="251" t="s">
        <v>552</v>
      </c>
      <c r="Z1986" s="251" t="s">
        <v>564</v>
      </c>
      <c r="AA1986" s="251" t="s">
        <v>565</v>
      </c>
      <c r="AB1986" s="251" t="s">
        <v>575</v>
      </c>
      <c r="AC1986" s="251" t="s">
        <v>576</v>
      </c>
      <c r="AD1986" s="251" t="s">
        <v>577</v>
      </c>
      <c r="AE1986" s="255">
        <v>30746</v>
      </c>
      <c r="AF1986" s="251" t="str">
        <f t="shared" si="97"/>
        <v>5.</v>
      </c>
      <c r="AG1986" s="251" t="str">
        <f t="shared" si="97"/>
        <v>2.</v>
      </c>
      <c r="AH1986" s="251" t="str">
        <f t="shared" si="97"/>
        <v>3.</v>
      </c>
      <c r="AI1986" s="251" t="str">
        <f t="shared" si="96"/>
        <v>2.</v>
      </c>
      <c r="AJ1986" s="251" t="str">
        <f t="shared" si="96"/>
        <v>6.</v>
      </c>
      <c r="AK1986" s="251" t="str">
        <f t="shared" si="96"/>
        <v>3.</v>
      </c>
      <c r="AL1986" s="251" t="str">
        <f t="shared" si="96"/>
        <v>4.</v>
      </c>
      <c r="AM1986" s="251" t="str">
        <f t="shared" si="95"/>
        <v>2.3.2.6.3.4.</v>
      </c>
    </row>
    <row r="1987" spans="1:39">
      <c r="A1987" s="251">
        <v>2022</v>
      </c>
      <c r="B1987" s="251" t="s">
        <v>533</v>
      </c>
      <c r="C1987" s="251" t="s">
        <v>534</v>
      </c>
      <c r="D1987" s="251" t="s">
        <v>535</v>
      </c>
      <c r="E1987" s="251" t="s">
        <v>536</v>
      </c>
      <c r="F1987" s="251" t="s">
        <v>492</v>
      </c>
      <c r="G1987" s="251" t="s">
        <v>797</v>
      </c>
      <c r="H1987" s="251" t="s">
        <v>538</v>
      </c>
      <c r="I1987" s="251" t="s">
        <v>798</v>
      </c>
      <c r="J1987" s="251" t="s">
        <v>540</v>
      </c>
      <c r="K1987" s="251" t="s">
        <v>846</v>
      </c>
      <c r="L1987" s="251" t="s">
        <v>542</v>
      </c>
      <c r="M1987" s="251" t="s">
        <v>808</v>
      </c>
      <c r="N1987" s="251" t="s">
        <v>847</v>
      </c>
      <c r="O1987" s="251" t="s">
        <v>622</v>
      </c>
      <c r="P1987" s="251" t="s">
        <v>849</v>
      </c>
      <c r="Q1987" s="251" t="s">
        <v>803</v>
      </c>
      <c r="R1987" s="251">
        <v>160</v>
      </c>
      <c r="S1987" s="251" t="s">
        <v>548</v>
      </c>
      <c r="T1987" s="251" t="s">
        <v>549</v>
      </c>
      <c r="U1987" s="251" t="s">
        <v>645</v>
      </c>
      <c r="V1987" s="251" t="s">
        <v>581</v>
      </c>
      <c r="W1987" s="251" t="s">
        <v>582</v>
      </c>
      <c r="X1987" s="251" t="s">
        <v>551</v>
      </c>
      <c r="Y1987" s="251" t="s">
        <v>552</v>
      </c>
      <c r="Z1987" s="251" t="s">
        <v>564</v>
      </c>
      <c r="AA1987" s="251" t="s">
        <v>565</v>
      </c>
      <c r="AB1987" s="251" t="s">
        <v>575</v>
      </c>
      <c r="AC1987" s="251" t="s">
        <v>576</v>
      </c>
      <c r="AD1987" s="251" t="s">
        <v>612</v>
      </c>
      <c r="AE1987" s="255">
        <v>6005</v>
      </c>
      <c r="AF1987" s="251" t="str">
        <f t="shared" si="97"/>
        <v>5.</v>
      </c>
      <c r="AG1987" s="251" t="str">
        <f t="shared" si="97"/>
        <v>2.</v>
      </c>
      <c r="AH1987" s="251" t="str">
        <f t="shared" si="97"/>
        <v>3.</v>
      </c>
      <c r="AI1987" s="251" t="str">
        <f t="shared" si="96"/>
        <v>2.</v>
      </c>
      <c r="AJ1987" s="251" t="str">
        <f t="shared" si="96"/>
        <v>6.</v>
      </c>
      <c r="AK1987" s="251" t="str">
        <f t="shared" si="96"/>
        <v>3.</v>
      </c>
      <c r="AL1987" s="251" t="str">
        <f t="shared" si="96"/>
        <v>99</v>
      </c>
      <c r="AM1987" s="251" t="str">
        <f t="shared" ref="AM1987:AM2050" si="98">CONCATENATE(AG1987,AH1987,AI1987,AJ1987,AK1987,AL1987)</f>
        <v>2.3.2.6.3.99</v>
      </c>
    </row>
    <row r="1988" spans="1:39">
      <c r="A1988" s="251">
        <v>2022</v>
      </c>
      <c r="B1988" s="251" t="s">
        <v>533</v>
      </c>
      <c r="C1988" s="251" t="s">
        <v>534</v>
      </c>
      <c r="D1988" s="251" t="s">
        <v>535</v>
      </c>
      <c r="E1988" s="251" t="s">
        <v>536</v>
      </c>
      <c r="F1988" s="251" t="s">
        <v>492</v>
      </c>
      <c r="G1988" s="251" t="s">
        <v>797</v>
      </c>
      <c r="H1988" s="251" t="s">
        <v>538</v>
      </c>
      <c r="I1988" s="251" t="s">
        <v>798</v>
      </c>
      <c r="J1988" s="251" t="s">
        <v>540</v>
      </c>
      <c r="K1988" s="251" t="s">
        <v>846</v>
      </c>
      <c r="L1988" s="251" t="s">
        <v>542</v>
      </c>
      <c r="M1988" s="251" t="s">
        <v>808</v>
      </c>
      <c r="N1988" s="251" t="s">
        <v>847</v>
      </c>
      <c r="O1988" s="251" t="s">
        <v>622</v>
      </c>
      <c r="P1988" s="251" t="s">
        <v>849</v>
      </c>
      <c r="Q1988" s="251" t="s">
        <v>803</v>
      </c>
      <c r="R1988" s="251">
        <v>160</v>
      </c>
      <c r="S1988" s="251" t="s">
        <v>548</v>
      </c>
      <c r="T1988" s="251" t="s">
        <v>549</v>
      </c>
      <c r="U1988" s="251" t="s">
        <v>645</v>
      </c>
      <c r="V1988" s="251" t="s">
        <v>581</v>
      </c>
      <c r="W1988" s="251" t="s">
        <v>582</v>
      </c>
      <c r="X1988" s="251" t="s">
        <v>551</v>
      </c>
      <c r="Y1988" s="251" t="s">
        <v>552</v>
      </c>
      <c r="Z1988" s="251" t="s">
        <v>564</v>
      </c>
      <c r="AA1988" s="251" t="s">
        <v>565</v>
      </c>
      <c r="AB1988" s="251" t="s">
        <v>578</v>
      </c>
      <c r="AC1988" s="251" t="s">
        <v>579</v>
      </c>
      <c r="AD1988" s="251" t="s">
        <v>580</v>
      </c>
      <c r="AE1988" s="255">
        <v>24361</v>
      </c>
      <c r="AF1988" s="251" t="str">
        <f t="shared" si="97"/>
        <v>5.</v>
      </c>
      <c r="AG1988" s="251" t="str">
        <f t="shared" si="97"/>
        <v>2.</v>
      </c>
      <c r="AH1988" s="251" t="str">
        <f t="shared" si="97"/>
        <v>3.</v>
      </c>
      <c r="AI1988" s="251" t="str">
        <f t="shared" si="96"/>
        <v>2.</v>
      </c>
      <c r="AJ1988" s="251" t="str">
        <f t="shared" si="96"/>
        <v>7.</v>
      </c>
      <c r="AK1988" s="251" t="str">
        <f t="shared" si="96"/>
        <v>11</v>
      </c>
      <c r="AL1988" s="251" t="str">
        <f t="shared" si="96"/>
        <v>99</v>
      </c>
      <c r="AM1988" s="251" t="str">
        <f t="shared" si="98"/>
        <v>2.3.2.7.1199</v>
      </c>
    </row>
    <row r="1989" spans="1:39">
      <c r="A1989" s="251">
        <v>2022</v>
      </c>
      <c r="B1989" s="251" t="s">
        <v>533</v>
      </c>
      <c r="C1989" s="251" t="s">
        <v>534</v>
      </c>
      <c r="D1989" s="251" t="s">
        <v>535</v>
      </c>
      <c r="E1989" s="251" t="s">
        <v>536</v>
      </c>
      <c r="F1989" s="251" t="s">
        <v>492</v>
      </c>
      <c r="G1989" s="251" t="s">
        <v>797</v>
      </c>
      <c r="H1989" s="251" t="s">
        <v>538</v>
      </c>
      <c r="I1989" s="251" t="s">
        <v>798</v>
      </c>
      <c r="J1989" s="251" t="s">
        <v>540</v>
      </c>
      <c r="K1989" s="251" t="s">
        <v>846</v>
      </c>
      <c r="L1989" s="251" t="s">
        <v>542</v>
      </c>
      <c r="M1989" s="251" t="s">
        <v>808</v>
      </c>
      <c r="N1989" s="251" t="s">
        <v>847</v>
      </c>
      <c r="O1989" s="251" t="s">
        <v>622</v>
      </c>
      <c r="P1989" s="251" t="s">
        <v>849</v>
      </c>
      <c r="Q1989" s="251" t="s">
        <v>803</v>
      </c>
      <c r="R1989" s="251">
        <v>160</v>
      </c>
      <c r="S1989" s="251" t="s">
        <v>548</v>
      </c>
      <c r="T1989" s="251" t="s">
        <v>549</v>
      </c>
      <c r="U1989" s="251" t="s">
        <v>645</v>
      </c>
      <c r="V1989" s="251" t="s">
        <v>581</v>
      </c>
      <c r="W1989" s="251" t="s">
        <v>582</v>
      </c>
      <c r="X1989" s="251" t="s">
        <v>551</v>
      </c>
      <c r="Y1989" s="251" t="s">
        <v>552</v>
      </c>
      <c r="Z1989" s="251" t="s">
        <v>564</v>
      </c>
      <c r="AA1989" s="251" t="s">
        <v>565</v>
      </c>
      <c r="AB1989" s="251" t="s">
        <v>613</v>
      </c>
      <c r="AC1989" s="251" t="s">
        <v>614</v>
      </c>
      <c r="AD1989" s="251" t="s">
        <v>614</v>
      </c>
      <c r="AE1989" s="255">
        <v>212188</v>
      </c>
      <c r="AF1989" s="251" t="str">
        <f t="shared" si="97"/>
        <v>5.</v>
      </c>
      <c r="AG1989" s="251" t="str">
        <f t="shared" si="97"/>
        <v>2.</v>
      </c>
      <c r="AH1989" s="251" t="str">
        <f t="shared" si="97"/>
        <v>3.</v>
      </c>
      <c r="AI1989" s="251" t="str">
        <f t="shared" si="96"/>
        <v>2.</v>
      </c>
      <c r="AJ1989" s="251" t="str">
        <f t="shared" si="96"/>
        <v>8.</v>
      </c>
      <c r="AK1989" s="251" t="str">
        <f t="shared" si="96"/>
        <v>1.</v>
      </c>
      <c r="AL1989" s="251" t="str">
        <f t="shared" ref="AL1989:AL2052" si="99">LEFT(AD1989,2)</f>
        <v>1.</v>
      </c>
      <c r="AM1989" s="251" t="str">
        <f t="shared" si="98"/>
        <v>2.3.2.8.1.1.</v>
      </c>
    </row>
    <row r="1990" spans="1:39">
      <c r="A1990" s="251">
        <v>2022</v>
      </c>
      <c r="B1990" s="251" t="s">
        <v>533</v>
      </c>
      <c r="C1990" s="251" t="s">
        <v>534</v>
      </c>
      <c r="D1990" s="251" t="s">
        <v>535</v>
      </c>
      <c r="E1990" s="251" t="s">
        <v>536</v>
      </c>
      <c r="F1990" s="251" t="s">
        <v>492</v>
      </c>
      <c r="G1990" s="251" t="s">
        <v>797</v>
      </c>
      <c r="H1990" s="251" t="s">
        <v>538</v>
      </c>
      <c r="I1990" s="251" t="s">
        <v>798</v>
      </c>
      <c r="J1990" s="251" t="s">
        <v>540</v>
      </c>
      <c r="K1990" s="251" t="s">
        <v>846</v>
      </c>
      <c r="L1990" s="251" t="s">
        <v>542</v>
      </c>
      <c r="M1990" s="251" t="s">
        <v>808</v>
      </c>
      <c r="N1990" s="251" t="s">
        <v>847</v>
      </c>
      <c r="O1990" s="251" t="s">
        <v>622</v>
      </c>
      <c r="P1990" s="251" t="s">
        <v>849</v>
      </c>
      <c r="Q1990" s="251" t="s">
        <v>803</v>
      </c>
      <c r="R1990" s="251">
        <v>160</v>
      </c>
      <c r="S1990" s="251" t="s">
        <v>548</v>
      </c>
      <c r="T1990" s="251" t="s">
        <v>549</v>
      </c>
      <c r="U1990" s="251" t="s">
        <v>645</v>
      </c>
      <c r="V1990" s="251" t="s">
        <v>581</v>
      </c>
      <c r="W1990" s="251" t="s">
        <v>582</v>
      </c>
      <c r="X1990" s="251" t="s">
        <v>551</v>
      </c>
      <c r="Y1990" s="251" t="s">
        <v>552</v>
      </c>
      <c r="Z1990" s="251" t="s">
        <v>564</v>
      </c>
      <c r="AA1990" s="251" t="s">
        <v>565</v>
      </c>
      <c r="AB1990" s="251" t="s">
        <v>613</v>
      </c>
      <c r="AC1990" s="251" t="s">
        <v>614</v>
      </c>
      <c r="AD1990" s="251" t="s">
        <v>615</v>
      </c>
      <c r="AE1990" s="255">
        <v>13497</v>
      </c>
      <c r="AF1990" s="251" t="str">
        <f t="shared" si="97"/>
        <v>5.</v>
      </c>
      <c r="AG1990" s="251" t="str">
        <f t="shared" si="97"/>
        <v>2.</v>
      </c>
      <c r="AH1990" s="251" t="str">
        <f t="shared" si="97"/>
        <v>3.</v>
      </c>
      <c r="AI1990" s="251" t="str">
        <f t="shared" si="97"/>
        <v>2.</v>
      </c>
      <c r="AJ1990" s="251" t="str">
        <f t="shared" si="97"/>
        <v>8.</v>
      </c>
      <c r="AK1990" s="251" t="str">
        <f t="shared" si="97"/>
        <v>1.</v>
      </c>
      <c r="AL1990" s="251" t="str">
        <f t="shared" si="99"/>
        <v>2.</v>
      </c>
      <c r="AM1990" s="251" t="str">
        <f t="shared" si="98"/>
        <v>2.3.2.8.1.2.</v>
      </c>
    </row>
    <row r="1991" spans="1:39">
      <c r="A1991" s="251">
        <v>2022</v>
      </c>
      <c r="B1991" s="251" t="s">
        <v>533</v>
      </c>
      <c r="C1991" s="251" t="s">
        <v>534</v>
      </c>
      <c r="D1991" s="251" t="s">
        <v>535</v>
      </c>
      <c r="E1991" s="251" t="s">
        <v>536</v>
      </c>
      <c r="F1991" s="251" t="s">
        <v>492</v>
      </c>
      <c r="G1991" s="251" t="s">
        <v>797</v>
      </c>
      <c r="H1991" s="251" t="s">
        <v>538</v>
      </c>
      <c r="I1991" s="251" t="s">
        <v>798</v>
      </c>
      <c r="J1991" s="251" t="s">
        <v>540</v>
      </c>
      <c r="K1991" s="251" t="s">
        <v>846</v>
      </c>
      <c r="L1991" s="251" t="s">
        <v>542</v>
      </c>
      <c r="M1991" s="251" t="s">
        <v>808</v>
      </c>
      <c r="N1991" s="251" t="s">
        <v>847</v>
      </c>
      <c r="O1991" s="251" t="s">
        <v>622</v>
      </c>
      <c r="P1991" s="251" t="s">
        <v>849</v>
      </c>
      <c r="Q1991" s="251" t="s">
        <v>803</v>
      </c>
      <c r="R1991" s="251">
        <v>160</v>
      </c>
      <c r="S1991" s="251" t="s">
        <v>548</v>
      </c>
      <c r="T1991" s="251" t="s">
        <v>549</v>
      </c>
      <c r="U1991" s="251" t="s">
        <v>645</v>
      </c>
      <c r="V1991" s="251" t="s">
        <v>581</v>
      </c>
      <c r="W1991" s="251" t="s">
        <v>582</v>
      </c>
      <c r="X1991" s="251" t="s">
        <v>551</v>
      </c>
      <c r="Y1991" s="251" t="s">
        <v>552</v>
      </c>
      <c r="Z1991" s="251" t="s">
        <v>564</v>
      </c>
      <c r="AA1991" s="251" t="s">
        <v>565</v>
      </c>
      <c r="AB1991" s="251" t="s">
        <v>613</v>
      </c>
      <c r="AC1991" s="251" t="s">
        <v>614</v>
      </c>
      <c r="AD1991" s="251" t="s">
        <v>616</v>
      </c>
      <c r="AE1991" s="255">
        <v>4200</v>
      </c>
      <c r="AF1991" s="251" t="str">
        <f t="shared" ref="AF1991:AK2033" si="100">LEFT(X1991,2)</f>
        <v>5.</v>
      </c>
      <c r="AG1991" s="251" t="str">
        <f t="shared" si="100"/>
        <v>2.</v>
      </c>
      <c r="AH1991" s="251" t="str">
        <f t="shared" si="100"/>
        <v>3.</v>
      </c>
      <c r="AI1991" s="251" t="str">
        <f t="shared" si="100"/>
        <v>2.</v>
      </c>
      <c r="AJ1991" s="251" t="str">
        <f t="shared" si="100"/>
        <v>8.</v>
      </c>
      <c r="AK1991" s="251" t="str">
        <f t="shared" si="100"/>
        <v>1.</v>
      </c>
      <c r="AL1991" s="251" t="str">
        <f t="shared" si="99"/>
        <v>4.</v>
      </c>
      <c r="AM1991" s="251" t="str">
        <f t="shared" si="98"/>
        <v>2.3.2.8.1.4.</v>
      </c>
    </row>
    <row r="1992" spans="1:39">
      <c r="A1992" s="251">
        <v>2022</v>
      </c>
      <c r="B1992" s="251" t="s">
        <v>533</v>
      </c>
      <c r="C1992" s="251" t="s">
        <v>534</v>
      </c>
      <c r="D1992" s="251" t="s">
        <v>535</v>
      </c>
      <c r="E1992" s="251" t="s">
        <v>536</v>
      </c>
      <c r="F1992" s="251" t="s">
        <v>492</v>
      </c>
      <c r="G1992" s="251" t="s">
        <v>797</v>
      </c>
      <c r="H1992" s="251" t="s">
        <v>538</v>
      </c>
      <c r="I1992" s="251" t="s">
        <v>798</v>
      </c>
      <c r="J1992" s="251" t="s">
        <v>540</v>
      </c>
      <c r="K1992" s="251" t="s">
        <v>846</v>
      </c>
      <c r="L1992" s="251" t="s">
        <v>542</v>
      </c>
      <c r="M1992" s="251" t="s">
        <v>808</v>
      </c>
      <c r="N1992" s="251" t="s">
        <v>847</v>
      </c>
      <c r="O1992" s="251" t="s">
        <v>622</v>
      </c>
      <c r="P1992" s="251" t="s">
        <v>849</v>
      </c>
      <c r="Q1992" s="251" t="s">
        <v>803</v>
      </c>
      <c r="R1992" s="251">
        <v>160</v>
      </c>
      <c r="S1992" s="251" t="s">
        <v>548</v>
      </c>
      <c r="T1992" s="251" t="s">
        <v>549</v>
      </c>
      <c r="U1992" s="251" t="s">
        <v>645</v>
      </c>
      <c r="V1992" s="251" t="s">
        <v>581</v>
      </c>
      <c r="W1992" s="251" t="s">
        <v>582</v>
      </c>
      <c r="X1992" s="251" t="s">
        <v>551</v>
      </c>
      <c r="Y1992" s="251" t="s">
        <v>552</v>
      </c>
      <c r="Z1992" s="251" t="s">
        <v>617</v>
      </c>
      <c r="AA1992" s="251" t="s">
        <v>618</v>
      </c>
      <c r="AB1992" s="251" t="s">
        <v>619</v>
      </c>
      <c r="AC1992" s="251" t="s">
        <v>620</v>
      </c>
      <c r="AD1992" s="251" t="s">
        <v>621</v>
      </c>
      <c r="AE1992" s="255">
        <v>3282</v>
      </c>
      <c r="AF1992" s="251" t="str">
        <f t="shared" si="100"/>
        <v>5.</v>
      </c>
      <c r="AG1992" s="251" t="str">
        <f t="shared" si="100"/>
        <v>2.</v>
      </c>
      <c r="AH1992" s="251" t="str">
        <f t="shared" si="100"/>
        <v>5.</v>
      </c>
      <c r="AI1992" s="251" t="str">
        <f t="shared" si="100"/>
        <v>4.</v>
      </c>
      <c r="AJ1992" s="251" t="str">
        <f t="shared" si="100"/>
        <v>3.</v>
      </c>
      <c r="AK1992" s="251" t="str">
        <f t="shared" si="100"/>
        <v>2.</v>
      </c>
      <c r="AL1992" s="251" t="str">
        <f t="shared" si="99"/>
        <v>1.</v>
      </c>
      <c r="AM1992" s="251" t="str">
        <f t="shared" si="98"/>
        <v>2.5.4.3.2.1.</v>
      </c>
    </row>
    <row r="1993" spans="1:39">
      <c r="A1993" s="251">
        <v>2022</v>
      </c>
      <c r="B1993" s="251" t="s">
        <v>533</v>
      </c>
      <c r="C1993" s="251" t="s">
        <v>534</v>
      </c>
      <c r="D1993" s="251" t="s">
        <v>535</v>
      </c>
      <c r="E1993" s="251" t="s">
        <v>536</v>
      </c>
      <c r="F1993" s="251" t="s">
        <v>492</v>
      </c>
      <c r="G1993" s="251" t="s">
        <v>797</v>
      </c>
      <c r="H1993" s="251" t="s">
        <v>538</v>
      </c>
      <c r="I1993" s="251" t="s">
        <v>798</v>
      </c>
      <c r="J1993" s="251" t="s">
        <v>540</v>
      </c>
      <c r="K1993" s="251" t="s">
        <v>846</v>
      </c>
      <c r="L1993" s="251" t="s">
        <v>542</v>
      </c>
      <c r="M1993" s="251" t="s">
        <v>808</v>
      </c>
      <c r="N1993" s="251" t="s">
        <v>847</v>
      </c>
      <c r="O1993" s="251" t="s">
        <v>662</v>
      </c>
      <c r="P1993" s="251" t="s">
        <v>850</v>
      </c>
      <c r="Q1993" s="251" t="s">
        <v>803</v>
      </c>
      <c r="R1993" s="251">
        <v>30</v>
      </c>
      <c r="S1993" s="251" t="s">
        <v>548</v>
      </c>
      <c r="T1993" s="251" t="s">
        <v>549</v>
      </c>
      <c r="U1993" s="251" t="s">
        <v>645</v>
      </c>
      <c r="V1993" s="251" t="s">
        <v>581</v>
      </c>
      <c r="W1993" s="251" t="s">
        <v>582</v>
      </c>
      <c r="X1993" s="251" t="s">
        <v>551</v>
      </c>
      <c r="Y1993" s="251" t="s">
        <v>552</v>
      </c>
      <c r="Z1993" s="251" t="s">
        <v>553</v>
      </c>
      <c r="AA1993" s="251" t="s">
        <v>554</v>
      </c>
      <c r="AB1993" s="251" t="s">
        <v>555</v>
      </c>
      <c r="AC1993" s="251" t="s">
        <v>555</v>
      </c>
      <c r="AD1993" s="251" t="s">
        <v>556</v>
      </c>
      <c r="AE1993" s="255">
        <v>414630</v>
      </c>
      <c r="AF1993" s="251" t="str">
        <f t="shared" si="100"/>
        <v>5.</v>
      </c>
      <c r="AG1993" s="251" t="str">
        <f t="shared" si="100"/>
        <v>2.</v>
      </c>
      <c r="AH1993" s="251" t="str">
        <f t="shared" si="100"/>
        <v>1.</v>
      </c>
      <c r="AI1993" s="251" t="str">
        <f t="shared" si="100"/>
        <v>1.</v>
      </c>
      <c r="AJ1993" s="251" t="str">
        <f t="shared" si="100"/>
        <v>1.</v>
      </c>
      <c r="AK1993" s="251" t="str">
        <f t="shared" si="100"/>
        <v>1.</v>
      </c>
      <c r="AL1993" s="251" t="str">
        <f t="shared" si="99"/>
        <v>4.</v>
      </c>
      <c r="AM1993" s="251" t="str">
        <f t="shared" si="98"/>
        <v>2.1.1.1.1.4.</v>
      </c>
    </row>
    <row r="1994" spans="1:39">
      <c r="A1994" s="251">
        <v>2022</v>
      </c>
      <c r="B1994" s="251" t="s">
        <v>533</v>
      </c>
      <c r="C1994" s="251" t="s">
        <v>534</v>
      </c>
      <c r="D1994" s="251" t="s">
        <v>535</v>
      </c>
      <c r="E1994" s="251" t="s">
        <v>536</v>
      </c>
      <c r="F1994" s="251" t="s">
        <v>492</v>
      </c>
      <c r="G1994" s="251" t="s">
        <v>797</v>
      </c>
      <c r="H1994" s="251" t="s">
        <v>538</v>
      </c>
      <c r="I1994" s="251" t="s">
        <v>798</v>
      </c>
      <c r="J1994" s="251" t="s">
        <v>540</v>
      </c>
      <c r="K1994" s="251" t="s">
        <v>846</v>
      </c>
      <c r="L1994" s="251" t="s">
        <v>542</v>
      </c>
      <c r="M1994" s="251" t="s">
        <v>808</v>
      </c>
      <c r="N1994" s="251" t="s">
        <v>847</v>
      </c>
      <c r="O1994" s="251" t="s">
        <v>662</v>
      </c>
      <c r="P1994" s="251" t="s">
        <v>850</v>
      </c>
      <c r="Q1994" s="251" t="s">
        <v>803</v>
      </c>
      <c r="R1994" s="251">
        <v>30</v>
      </c>
      <c r="S1994" s="251" t="s">
        <v>548</v>
      </c>
      <c r="T1994" s="251" t="s">
        <v>549</v>
      </c>
      <c r="U1994" s="251" t="s">
        <v>645</v>
      </c>
      <c r="V1994" s="251" t="s">
        <v>581</v>
      </c>
      <c r="W1994" s="251" t="s">
        <v>582</v>
      </c>
      <c r="X1994" s="251" t="s">
        <v>551</v>
      </c>
      <c r="Y1994" s="251" t="s">
        <v>552</v>
      </c>
      <c r="Z1994" s="251" t="s">
        <v>553</v>
      </c>
      <c r="AA1994" s="251" t="s">
        <v>554</v>
      </c>
      <c r="AB1994" s="251" t="s">
        <v>557</v>
      </c>
      <c r="AC1994" s="251" t="s">
        <v>558</v>
      </c>
      <c r="AD1994" s="251" t="s">
        <v>559</v>
      </c>
      <c r="AE1994" s="255">
        <v>68130</v>
      </c>
      <c r="AF1994" s="251" t="str">
        <f t="shared" si="100"/>
        <v>5.</v>
      </c>
      <c r="AG1994" s="251" t="str">
        <f t="shared" si="100"/>
        <v>2.</v>
      </c>
      <c r="AH1994" s="251" t="str">
        <f t="shared" si="100"/>
        <v>1.</v>
      </c>
      <c r="AI1994" s="251" t="str">
        <f t="shared" si="100"/>
        <v>1.</v>
      </c>
      <c r="AJ1994" s="251" t="str">
        <f t="shared" si="100"/>
        <v>9.</v>
      </c>
      <c r="AK1994" s="251" t="str">
        <f t="shared" si="100"/>
        <v>1.</v>
      </c>
      <c r="AL1994" s="251" t="str">
        <f t="shared" si="99"/>
        <v>1.</v>
      </c>
      <c r="AM1994" s="251" t="str">
        <f t="shared" si="98"/>
        <v>2.1.1.9.1.1.</v>
      </c>
    </row>
    <row r="1995" spans="1:39">
      <c r="A1995" s="251">
        <v>2022</v>
      </c>
      <c r="B1995" s="251" t="s">
        <v>533</v>
      </c>
      <c r="C1995" s="251" t="s">
        <v>534</v>
      </c>
      <c r="D1995" s="251" t="s">
        <v>535</v>
      </c>
      <c r="E1995" s="251" t="s">
        <v>536</v>
      </c>
      <c r="F1995" s="251" t="s">
        <v>492</v>
      </c>
      <c r="G1995" s="251" t="s">
        <v>797</v>
      </c>
      <c r="H1995" s="251" t="s">
        <v>538</v>
      </c>
      <c r="I1995" s="251" t="s">
        <v>798</v>
      </c>
      <c r="J1995" s="251" t="s">
        <v>540</v>
      </c>
      <c r="K1995" s="251" t="s">
        <v>846</v>
      </c>
      <c r="L1995" s="251" t="s">
        <v>542</v>
      </c>
      <c r="M1995" s="251" t="s">
        <v>808</v>
      </c>
      <c r="N1995" s="251" t="s">
        <v>847</v>
      </c>
      <c r="O1995" s="251" t="s">
        <v>662</v>
      </c>
      <c r="P1995" s="251" t="s">
        <v>850</v>
      </c>
      <c r="Q1995" s="251" t="s">
        <v>803</v>
      </c>
      <c r="R1995" s="251">
        <v>30</v>
      </c>
      <c r="S1995" s="251" t="s">
        <v>548</v>
      </c>
      <c r="T1995" s="251" t="s">
        <v>549</v>
      </c>
      <c r="U1995" s="251" t="s">
        <v>645</v>
      </c>
      <c r="V1995" s="251" t="s">
        <v>581</v>
      </c>
      <c r="W1995" s="251" t="s">
        <v>582</v>
      </c>
      <c r="X1995" s="251" t="s">
        <v>551</v>
      </c>
      <c r="Y1995" s="251" t="s">
        <v>552</v>
      </c>
      <c r="Z1995" s="251" t="s">
        <v>553</v>
      </c>
      <c r="AA1995" s="251" t="s">
        <v>554</v>
      </c>
      <c r="AB1995" s="251" t="s">
        <v>557</v>
      </c>
      <c r="AC1995" s="251" t="s">
        <v>558</v>
      </c>
      <c r="AD1995" s="251" t="s">
        <v>560</v>
      </c>
      <c r="AE1995" s="255">
        <v>5050</v>
      </c>
      <c r="AF1995" s="251" t="str">
        <f t="shared" si="100"/>
        <v>5.</v>
      </c>
      <c r="AG1995" s="251" t="str">
        <f t="shared" si="100"/>
        <v>2.</v>
      </c>
      <c r="AH1995" s="251" t="str">
        <f t="shared" si="100"/>
        <v>1.</v>
      </c>
      <c r="AI1995" s="251" t="str">
        <f t="shared" si="100"/>
        <v>1.</v>
      </c>
      <c r="AJ1995" s="251" t="str">
        <f t="shared" si="100"/>
        <v>9.</v>
      </c>
      <c r="AK1995" s="251" t="str">
        <f t="shared" si="100"/>
        <v>1.</v>
      </c>
      <c r="AL1995" s="251" t="str">
        <f t="shared" si="99"/>
        <v>3.</v>
      </c>
      <c r="AM1995" s="251" t="str">
        <f t="shared" si="98"/>
        <v>2.1.1.9.1.3.</v>
      </c>
    </row>
    <row r="1996" spans="1:39">
      <c r="A1996" s="251">
        <v>2022</v>
      </c>
      <c r="B1996" s="251" t="s">
        <v>533</v>
      </c>
      <c r="C1996" s="251" t="s">
        <v>534</v>
      </c>
      <c r="D1996" s="251" t="s">
        <v>535</v>
      </c>
      <c r="E1996" s="251" t="s">
        <v>536</v>
      </c>
      <c r="F1996" s="251" t="s">
        <v>492</v>
      </c>
      <c r="G1996" s="251" t="s">
        <v>797</v>
      </c>
      <c r="H1996" s="251" t="s">
        <v>538</v>
      </c>
      <c r="I1996" s="251" t="s">
        <v>798</v>
      </c>
      <c r="J1996" s="251" t="s">
        <v>540</v>
      </c>
      <c r="K1996" s="251" t="s">
        <v>846</v>
      </c>
      <c r="L1996" s="251" t="s">
        <v>542</v>
      </c>
      <c r="M1996" s="251" t="s">
        <v>808</v>
      </c>
      <c r="N1996" s="251" t="s">
        <v>847</v>
      </c>
      <c r="O1996" s="251" t="s">
        <v>662</v>
      </c>
      <c r="P1996" s="251" t="s">
        <v>850</v>
      </c>
      <c r="Q1996" s="251" t="s">
        <v>803</v>
      </c>
      <c r="R1996" s="251">
        <v>30</v>
      </c>
      <c r="S1996" s="251" t="s">
        <v>548</v>
      </c>
      <c r="T1996" s="251" t="s">
        <v>549</v>
      </c>
      <c r="U1996" s="251" t="s">
        <v>645</v>
      </c>
      <c r="V1996" s="251" t="s">
        <v>581</v>
      </c>
      <c r="W1996" s="251" t="s">
        <v>582</v>
      </c>
      <c r="X1996" s="251" t="s">
        <v>551</v>
      </c>
      <c r="Y1996" s="251" t="s">
        <v>552</v>
      </c>
      <c r="Z1996" s="251" t="s">
        <v>553</v>
      </c>
      <c r="AA1996" s="251" t="s">
        <v>554</v>
      </c>
      <c r="AB1996" s="251" t="s">
        <v>557</v>
      </c>
      <c r="AC1996" s="251" t="s">
        <v>583</v>
      </c>
      <c r="AD1996" s="251" t="s">
        <v>584</v>
      </c>
      <c r="AE1996" s="255">
        <v>39742</v>
      </c>
      <c r="AF1996" s="251" t="str">
        <f t="shared" si="100"/>
        <v>5.</v>
      </c>
      <c r="AG1996" s="251" t="str">
        <f t="shared" si="100"/>
        <v>2.</v>
      </c>
      <c r="AH1996" s="251" t="str">
        <f t="shared" si="100"/>
        <v>1.</v>
      </c>
      <c r="AI1996" s="251" t="str">
        <f t="shared" si="100"/>
        <v>1.</v>
      </c>
      <c r="AJ1996" s="251" t="str">
        <f t="shared" si="100"/>
        <v>9.</v>
      </c>
      <c r="AK1996" s="251" t="str">
        <f t="shared" si="100"/>
        <v>2.</v>
      </c>
      <c r="AL1996" s="251" t="str">
        <f t="shared" si="99"/>
        <v>1.</v>
      </c>
      <c r="AM1996" s="251" t="str">
        <f t="shared" si="98"/>
        <v>2.1.1.9.2.1.</v>
      </c>
    </row>
    <row r="1997" spans="1:39">
      <c r="A1997" s="251">
        <v>2022</v>
      </c>
      <c r="B1997" s="251" t="s">
        <v>533</v>
      </c>
      <c r="C1997" s="251" t="s">
        <v>534</v>
      </c>
      <c r="D1997" s="251" t="s">
        <v>535</v>
      </c>
      <c r="E1997" s="251" t="s">
        <v>536</v>
      </c>
      <c r="F1997" s="251" t="s">
        <v>492</v>
      </c>
      <c r="G1997" s="251" t="s">
        <v>797</v>
      </c>
      <c r="H1997" s="251" t="s">
        <v>538</v>
      </c>
      <c r="I1997" s="251" t="s">
        <v>798</v>
      </c>
      <c r="J1997" s="251" t="s">
        <v>540</v>
      </c>
      <c r="K1997" s="251" t="s">
        <v>846</v>
      </c>
      <c r="L1997" s="251" t="s">
        <v>542</v>
      </c>
      <c r="M1997" s="251" t="s">
        <v>808</v>
      </c>
      <c r="N1997" s="251" t="s">
        <v>847</v>
      </c>
      <c r="O1997" s="251" t="s">
        <v>662</v>
      </c>
      <c r="P1997" s="251" t="s">
        <v>850</v>
      </c>
      <c r="Q1997" s="251" t="s">
        <v>803</v>
      </c>
      <c r="R1997" s="251">
        <v>30</v>
      </c>
      <c r="S1997" s="251" t="s">
        <v>548</v>
      </c>
      <c r="T1997" s="251" t="s">
        <v>549</v>
      </c>
      <c r="U1997" s="251" t="s">
        <v>645</v>
      </c>
      <c r="V1997" s="251" t="s">
        <v>581</v>
      </c>
      <c r="W1997" s="251" t="s">
        <v>582</v>
      </c>
      <c r="X1997" s="251" t="s">
        <v>551</v>
      </c>
      <c r="Y1997" s="251" t="s">
        <v>552</v>
      </c>
      <c r="Z1997" s="251" t="s">
        <v>553</v>
      </c>
      <c r="AA1997" s="251" t="s">
        <v>554</v>
      </c>
      <c r="AB1997" s="251" t="s">
        <v>557</v>
      </c>
      <c r="AC1997" s="251" t="s">
        <v>585</v>
      </c>
      <c r="AD1997" s="251" t="s">
        <v>586</v>
      </c>
      <c r="AE1997" s="255">
        <v>6132</v>
      </c>
      <c r="AF1997" s="251" t="str">
        <f t="shared" si="100"/>
        <v>5.</v>
      </c>
      <c r="AG1997" s="251" t="str">
        <f t="shared" si="100"/>
        <v>2.</v>
      </c>
      <c r="AH1997" s="251" t="str">
        <f t="shared" si="100"/>
        <v>1.</v>
      </c>
      <c r="AI1997" s="251" t="str">
        <f t="shared" si="100"/>
        <v>1.</v>
      </c>
      <c r="AJ1997" s="251" t="str">
        <f t="shared" si="100"/>
        <v>9.</v>
      </c>
      <c r="AK1997" s="251" t="str">
        <f t="shared" si="100"/>
        <v>3.</v>
      </c>
      <c r="AL1997" s="251" t="str">
        <f t="shared" si="99"/>
        <v>99</v>
      </c>
      <c r="AM1997" s="251" t="str">
        <f t="shared" si="98"/>
        <v>2.1.1.9.3.99</v>
      </c>
    </row>
    <row r="1998" spans="1:39">
      <c r="A1998" s="251">
        <v>2022</v>
      </c>
      <c r="B1998" s="251" t="s">
        <v>533</v>
      </c>
      <c r="C1998" s="251" t="s">
        <v>534</v>
      </c>
      <c r="D1998" s="251" t="s">
        <v>535</v>
      </c>
      <c r="E1998" s="251" t="s">
        <v>536</v>
      </c>
      <c r="F1998" s="251" t="s">
        <v>492</v>
      </c>
      <c r="G1998" s="251" t="s">
        <v>797</v>
      </c>
      <c r="H1998" s="251" t="s">
        <v>538</v>
      </c>
      <c r="I1998" s="251" t="s">
        <v>798</v>
      </c>
      <c r="J1998" s="251" t="s">
        <v>540</v>
      </c>
      <c r="K1998" s="251" t="s">
        <v>846</v>
      </c>
      <c r="L1998" s="251" t="s">
        <v>542</v>
      </c>
      <c r="M1998" s="251" t="s">
        <v>808</v>
      </c>
      <c r="N1998" s="251" t="s">
        <v>847</v>
      </c>
      <c r="O1998" s="251" t="s">
        <v>662</v>
      </c>
      <c r="P1998" s="251" t="s">
        <v>850</v>
      </c>
      <c r="Q1998" s="251" t="s">
        <v>803</v>
      </c>
      <c r="R1998" s="251">
        <v>30</v>
      </c>
      <c r="S1998" s="251" t="s">
        <v>548</v>
      </c>
      <c r="T1998" s="251" t="s">
        <v>549</v>
      </c>
      <c r="U1998" s="251" t="s">
        <v>645</v>
      </c>
      <c r="V1998" s="251" t="s">
        <v>581</v>
      </c>
      <c r="W1998" s="251" t="s">
        <v>582</v>
      </c>
      <c r="X1998" s="251" t="s">
        <v>551</v>
      </c>
      <c r="Y1998" s="251" t="s">
        <v>552</v>
      </c>
      <c r="Z1998" s="251" t="s">
        <v>553</v>
      </c>
      <c r="AA1998" s="251" t="s">
        <v>561</v>
      </c>
      <c r="AB1998" s="251" t="s">
        <v>562</v>
      </c>
      <c r="AC1998" s="251" t="s">
        <v>562</v>
      </c>
      <c r="AD1998" s="251" t="s">
        <v>563</v>
      </c>
      <c r="AE1998" s="255">
        <v>36790</v>
      </c>
      <c r="AF1998" s="251" t="str">
        <f t="shared" si="100"/>
        <v>5.</v>
      </c>
      <c r="AG1998" s="251" t="str">
        <f t="shared" si="100"/>
        <v>2.</v>
      </c>
      <c r="AH1998" s="251" t="str">
        <f t="shared" si="100"/>
        <v>1.</v>
      </c>
      <c r="AI1998" s="251" t="str">
        <f t="shared" si="100"/>
        <v>3.</v>
      </c>
      <c r="AJ1998" s="251" t="str">
        <f t="shared" si="100"/>
        <v>1.</v>
      </c>
      <c r="AK1998" s="251" t="str">
        <f t="shared" si="100"/>
        <v>1.</v>
      </c>
      <c r="AL1998" s="251" t="str">
        <f t="shared" si="99"/>
        <v>5.</v>
      </c>
      <c r="AM1998" s="251" t="str">
        <f t="shared" si="98"/>
        <v>2.1.3.1.1.5.</v>
      </c>
    </row>
    <row r="1999" spans="1:39">
      <c r="A1999" s="251">
        <v>2022</v>
      </c>
      <c r="B1999" s="251" t="s">
        <v>533</v>
      </c>
      <c r="C1999" s="251" t="s">
        <v>534</v>
      </c>
      <c r="D1999" s="251" t="s">
        <v>535</v>
      </c>
      <c r="E1999" s="251" t="s">
        <v>536</v>
      </c>
      <c r="F1999" s="251" t="s">
        <v>492</v>
      </c>
      <c r="G1999" s="251" t="s">
        <v>797</v>
      </c>
      <c r="H1999" s="251" t="s">
        <v>538</v>
      </c>
      <c r="I1999" s="251" t="s">
        <v>798</v>
      </c>
      <c r="J1999" s="251" t="s">
        <v>540</v>
      </c>
      <c r="K1999" s="251" t="s">
        <v>846</v>
      </c>
      <c r="L1999" s="251" t="s">
        <v>542</v>
      </c>
      <c r="M1999" s="251" t="s">
        <v>808</v>
      </c>
      <c r="N1999" s="251" t="s">
        <v>847</v>
      </c>
      <c r="O1999" s="251" t="s">
        <v>662</v>
      </c>
      <c r="P1999" s="251" t="s">
        <v>850</v>
      </c>
      <c r="Q1999" s="251" t="s">
        <v>803</v>
      </c>
      <c r="R1999" s="251">
        <v>30</v>
      </c>
      <c r="S1999" s="251" t="s">
        <v>548</v>
      </c>
      <c r="T1999" s="251" t="s">
        <v>549</v>
      </c>
      <c r="U1999" s="251" t="s">
        <v>645</v>
      </c>
      <c r="V1999" s="251" t="s">
        <v>581</v>
      </c>
      <c r="W1999" s="251" t="s">
        <v>582</v>
      </c>
      <c r="X1999" s="251" t="s">
        <v>551</v>
      </c>
      <c r="Y1999" s="251" t="s">
        <v>552</v>
      </c>
      <c r="Z1999" s="251" t="s">
        <v>564</v>
      </c>
      <c r="AA1999" s="251" t="s">
        <v>587</v>
      </c>
      <c r="AB1999" s="251" t="s">
        <v>633</v>
      </c>
      <c r="AC1999" s="251" t="s">
        <v>633</v>
      </c>
      <c r="AD1999" s="251" t="s">
        <v>634</v>
      </c>
      <c r="AE1999" s="255">
        <v>578</v>
      </c>
      <c r="AF1999" s="251" t="str">
        <f t="shared" si="100"/>
        <v>5.</v>
      </c>
      <c r="AG1999" s="251" t="str">
        <f t="shared" si="100"/>
        <v>2.</v>
      </c>
      <c r="AH1999" s="251" t="str">
        <f t="shared" si="100"/>
        <v>3.</v>
      </c>
      <c r="AI1999" s="251" t="str">
        <f t="shared" si="100"/>
        <v>1.</v>
      </c>
      <c r="AJ1999" s="251" t="str">
        <f t="shared" si="100"/>
        <v>1.</v>
      </c>
      <c r="AK1999" s="251" t="str">
        <f t="shared" si="100"/>
        <v>1.</v>
      </c>
      <c r="AL1999" s="251" t="str">
        <f t="shared" si="99"/>
        <v>1.</v>
      </c>
      <c r="AM1999" s="251" t="str">
        <f t="shared" si="98"/>
        <v>2.3.1.1.1.1.</v>
      </c>
    </row>
    <row r="2000" spans="1:39">
      <c r="A2000" s="251">
        <v>2022</v>
      </c>
      <c r="B2000" s="251" t="s">
        <v>533</v>
      </c>
      <c r="C2000" s="251" t="s">
        <v>534</v>
      </c>
      <c r="D2000" s="251" t="s">
        <v>535</v>
      </c>
      <c r="E2000" s="251" t="s">
        <v>536</v>
      </c>
      <c r="F2000" s="251" t="s">
        <v>492</v>
      </c>
      <c r="G2000" s="251" t="s">
        <v>797</v>
      </c>
      <c r="H2000" s="251" t="s">
        <v>538</v>
      </c>
      <c r="I2000" s="251" t="s">
        <v>798</v>
      </c>
      <c r="J2000" s="251" t="s">
        <v>540</v>
      </c>
      <c r="K2000" s="251" t="s">
        <v>846</v>
      </c>
      <c r="L2000" s="251" t="s">
        <v>542</v>
      </c>
      <c r="M2000" s="251" t="s">
        <v>808</v>
      </c>
      <c r="N2000" s="251" t="s">
        <v>847</v>
      </c>
      <c r="O2000" s="251" t="s">
        <v>662</v>
      </c>
      <c r="P2000" s="251" t="s">
        <v>850</v>
      </c>
      <c r="Q2000" s="251" t="s">
        <v>803</v>
      </c>
      <c r="R2000" s="251">
        <v>30</v>
      </c>
      <c r="S2000" s="251" t="s">
        <v>548</v>
      </c>
      <c r="T2000" s="251" t="s">
        <v>549</v>
      </c>
      <c r="U2000" s="251" t="s">
        <v>645</v>
      </c>
      <c r="V2000" s="251" t="s">
        <v>581</v>
      </c>
      <c r="W2000" s="251" t="s">
        <v>582</v>
      </c>
      <c r="X2000" s="251" t="s">
        <v>551</v>
      </c>
      <c r="Y2000" s="251" t="s">
        <v>552</v>
      </c>
      <c r="Z2000" s="251" t="s">
        <v>564</v>
      </c>
      <c r="AA2000" s="251" t="s">
        <v>587</v>
      </c>
      <c r="AB2000" s="251" t="s">
        <v>743</v>
      </c>
      <c r="AC2000" s="251" t="s">
        <v>744</v>
      </c>
      <c r="AD2000" s="251" t="s">
        <v>745</v>
      </c>
      <c r="AE2000" s="255">
        <v>2010000</v>
      </c>
      <c r="AF2000" s="251" t="str">
        <f t="shared" si="100"/>
        <v>5.</v>
      </c>
      <c r="AG2000" s="251" t="str">
        <f t="shared" si="100"/>
        <v>2.</v>
      </c>
      <c r="AH2000" s="251" t="str">
        <f t="shared" si="100"/>
        <v>3.</v>
      </c>
      <c r="AI2000" s="251" t="str">
        <f t="shared" si="100"/>
        <v>1.</v>
      </c>
      <c r="AJ2000" s="251" t="str">
        <f t="shared" si="100"/>
        <v>2.</v>
      </c>
      <c r="AK2000" s="251" t="str">
        <f t="shared" si="100"/>
        <v>1.</v>
      </c>
      <c r="AL2000" s="251" t="str">
        <f t="shared" si="99"/>
        <v>1.</v>
      </c>
      <c r="AM2000" s="251" t="str">
        <f t="shared" si="98"/>
        <v>2.3.1.2.1.1.</v>
      </c>
    </row>
    <row r="2001" spans="1:39">
      <c r="A2001" s="251">
        <v>2022</v>
      </c>
      <c r="B2001" s="251" t="s">
        <v>533</v>
      </c>
      <c r="C2001" s="251" t="s">
        <v>534</v>
      </c>
      <c r="D2001" s="251" t="s">
        <v>535</v>
      </c>
      <c r="E2001" s="251" t="s">
        <v>536</v>
      </c>
      <c r="F2001" s="251" t="s">
        <v>492</v>
      </c>
      <c r="G2001" s="251" t="s">
        <v>797</v>
      </c>
      <c r="H2001" s="251" t="s">
        <v>538</v>
      </c>
      <c r="I2001" s="251" t="s">
        <v>798</v>
      </c>
      <c r="J2001" s="251" t="s">
        <v>540</v>
      </c>
      <c r="K2001" s="251" t="s">
        <v>846</v>
      </c>
      <c r="L2001" s="251" t="s">
        <v>542</v>
      </c>
      <c r="M2001" s="251" t="s">
        <v>808</v>
      </c>
      <c r="N2001" s="251" t="s">
        <v>847</v>
      </c>
      <c r="O2001" s="251" t="s">
        <v>662</v>
      </c>
      <c r="P2001" s="251" t="s">
        <v>850</v>
      </c>
      <c r="Q2001" s="251" t="s">
        <v>803</v>
      </c>
      <c r="R2001" s="251">
        <v>30</v>
      </c>
      <c r="S2001" s="251" t="s">
        <v>548</v>
      </c>
      <c r="T2001" s="251" t="s">
        <v>549</v>
      </c>
      <c r="U2001" s="251" t="s">
        <v>645</v>
      </c>
      <c r="V2001" s="251" t="s">
        <v>581</v>
      </c>
      <c r="W2001" s="251" t="s">
        <v>582</v>
      </c>
      <c r="X2001" s="251" t="s">
        <v>551</v>
      </c>
      <c r="Y2001" s="251" t="s">
        <v>552</v>
      </c>
      <c r="Z2001" s="251" t="s">
        <v>564</v>
      </c>
      <c r="AA2001" s="251" t="s">
        <v>587</v>
      </c>
      <c r="AB2001" s="251" t="s">
        <v>648</v>
      </c>
      <c r="AC2001" s="251" t="s">
        <v>649</v>
      </c>
      <c r="AD2001" s="251" t="s">
        <v>650</v>
      </c>
      <c r="AE2001" s="255">
        <v>6650</v>
      </c>
      <c r="AF2001" s="251" t="str">
        <f t="shared" si="100"/>
        <v>5.</v>
      </c>
      <c r="AG2001" s="251" t="str">
        <f t="shared" si="100"/>
        <v>2.</v>
      </c>
      <c r="AH2001" s="251" t="str">
        <f t="shared" si="100"/>
        <v>3.</v>
      </c>
      <c r="AI2001" s="251" t="str">
        <f t="shared" si="100"/>
        <v>1.</v>
      </c>
      <c r="AJ2001" s="251" t="str">
        <f t="shared" si="100"/>
        <v>8.</v>
      </c>
      <c r="AK2001" s="251" t="str">
        <f t="shared" si="100"/>
        <v>2.</v>
      </c>
      <c r="AL2001" s="251" t="str">
        <f t="shared" si="99"/>
        <v>1.</v>
      </c>
      <c r="AM2001" s="251" t="str">
        <f t="shared" si="98"/>
        <v>2.3.1.8.2.1.</v>
      </c>
    </row>
    <row r="2002" spans="1:39">
      <c r="A2002" s="251">
        <v>2022</v>
      </c>
      <c r="B2002" s="251" t="s">
        <v>533</v>
      </c>
      <c r="C2002" s="251" t="s">
        <v>534</v>
      </c>
      <c r="D2002" s="251" t="s">
        <v>535</v>
      </c>
      <c r="E2002" s="251" t="s">
        <v>536</v>
      </c>
      <c r="F2002" s="251" t="s">
        <v>492</v>
      </c>
      <c r="G2002" s="251" t="s">
        <v>797</v>
      </c>
      <c r="H2002" s="251" t="s">
        <v>538</v>
      </c>
      <c r="I2002" s="251" t="s">
        <v>798</v>
      </c>
      <c r="J2002" s="251" t="s">
        <v>540</v>
      </c>
      <c r="K2002" s="251" t="s">
        <v>846</v>
      </c>
      <c r="L2002" s="251" t="s">
        <v>542</v>
      </c>
      <c r="M2002" s="251" t="s">
        <v>808</v>
      </c>
      <c r="N2002" s="251" t="s">
        <v>847</v>
      </c>
      <c r="O2002" s="251" t="s">
        <v>662</v>
      </c>
      <c r="P2002" s="251" t="s">
        <v>850</v>
      </c>
      <c r="Q2002" s="251" t="s">
        <v>803</v>
      </c>
      <c r="R2002" s="251">
        <v>30</v>
      </c>
      <c r="S2002" s="251" t="s">
        <v>548</v>
      </c>
      <c r="T2002" s="251" t="s">
        <v>549</v>
      </c>
      <c r="U2002" s="251" t="s">
        <v>645</v>
      </c>
      <c r="V2002" s="251" t="s">
        <v>581</v>
      </c>
      <c r="W2002" s="251" t="s">
        <v>582</v>
      </c>
      <c r="X2002" s="251" t="s">
        <v>551</v>
      </c>
      <c r="Y2002" s="251" t="s">
        <v>552</v>
      </c>
      <c r="Z2002" s="251" t="s">
        <v>564</v>
      </c>
      <c r="AA2002" s="251" t="s">
        <v>565</v>
      </c>
      <c r="AB2002" s="251" t="s">
        <v>594</v>
      </c>
      <c r="AC2002" s="251" t="s">
        <v>595</v>
      </c>
      <c r="AD2002" s="251" t="s">
        <v>596</v>
      </c>
      <c r="AE2002" s="255">
        <v>1000</v>
      </c>
      <c r="AF2002" s="251" t="str">
        <f t="shared" si="100"/>
        <v>5.</v>
      </c>
      <c r="AG2002" s="251" t="str">
        <f t="shared" si="100"/>
        <v>2.</v>
      </c>
      <c r="AH2002" s="251" t="str">
        <f t="shared" si="100"/>
        <v>3.</v>
      </c>
      <c r="AI2002" s="251" t="str">
        <f t="shared" si="100"/>
        <v>2.</v>
      </c>
      <c r="AJ2002" s="251" t="str">
        <f t="shared" si="100"/>
        <v>1.</v>
      </c>
      <c r="AK2002" s="251" t="str">
        <f t="shared" si="100"/>
        <v>2.</v>
      </c>
      <c r="AL2002" s="251" t="str">
        <f t="shared" si="99"/>
        <v>99</v>
      </c>
      <c r="AM2002" s="251" t="str">
        <f t="shared" si="98"/>
        <v>2.3.2.1.2.99</v>
      </c>
    </row>
    <row r="2003" spans="1:39">
      <c r="A2003" s="251">
        <v>2022</v>
      </c>
      <c r="B2003" s="251" t="s">
        <v>533</v>
      </c>
      <c r="C2003" s="251" t="s">
        <v>534</v>
      </c>
      <c r="D2003" s="251" t="s">
        <v>535</v>
      </c>
      <c r="E2003" s="251" t="s">
        <v>536</v>
      </c>
      <c r="F2003" s="251" t="s">
        <v>492</v>
      </c>
      <c r="G2003" s="251" t="s">
        <v>797</v>
      </c>
      <c r="H2003" s="251" t="s">
        <v>538</v>
      </c>
      <c r="I2003" s="251" t="s">
        <v>798</v>
      </c>
      <c r="J2003" s="251" t="s">
        <v>540</v>
      </c>
      <c r="K2003" s="251" t="s">
        <v>846</v>
      </c>
      <c r="L2003" s="251" t="s">
        <v>542</v>
      </c>
      <c r="M2003" s="251" t="s">
        <v>808</v>
      </c>
      <c r="N2003" s="251" t="s">
        <v>847</v>
      </c>
      <c r="O2003" s="251" t="s">
        <v>662</v>
      </c>
      <c r="P2003" s="251" t="s">
        <v>850</v>
      </c>
      <c r="Q2003" s="251" t="s">
        <v>803</v>
      </c>
      <c r="R2003" s="251">
        <v>30</v>
      </c>
      <c r="S2003" s="251" t="s">
        <v>548</v>
      </c>
      <c r="T2003" s="251" t="s">
        <v>549</v>
      </c>
      <c r="U2003" s="251" t="s">
        <v>645</v>
      </c>
      <c r="V2003" s="251" t="s">
        <v>581</v>
      </c>
      <c r="W2003" s="251" t="s">
        <v>582</v>
      </c>
      <c r="X2003" s="251" t="s">
        <v>551</v>
      </c>
      <c r="Y2003" s="251" t="s">
        <v>552</v>
      </c>
      <c r="Z2003" s="251" t="s">
        <v>564</v>
      </c>
      <c r="AA2003" s="251" t="s">
        <v>565</v>
      </c>
      <c r="AB2003" s="251" t="s">
        <v>566</v>
      </c>
      <c r="AC2003" s="251" t="s">
        <v>597</v>
      </c>
      <c r="AD2003" s="251" t="s">
        <v>598</v>
      </c>
      <c r="AE2003" s="255">
        <v>5188</v>
      </c>
      <c r="AF2003" s="251" t="str">
        <f t="shared" si="100"/>
        <v>5.</v>
      </c>
      <c r="AG2003" s="251" t="str">
        <f t="shared" si="100"/>
        <v>2.</v>
      </c>
      <c r="AH2003" s="251" t="str">
        <f t="shared" si="100"/>
        <v>3.</v>
      </c>
      <c r="AI2003" s="251" t="str">
        <f t="shared" si="100"/>
        <v>2.</v>
      </c>
      <c r="AJ2003" s="251" t="str">
        <f t="shared" si="100"/>
        <v>2.</v>
      </c>
      <c r="AK2003" s="251" t="str">
        <f t="shared" si="100"/>
        <v>1.</v>
      </c>
      <c r="AL2003" s="251" t="str">
        <f t="shared" si="99"/>
        <v>1.</v>
      </c>
      <c r="AM2003" s="251" t="str">
        <f t="shared" si="98"/>
        <v>2.3.2.2.1.1.</v>
      </c>
    </row>
    <row r="2004" spans="1:39">
      <c r="A2004" s="251">
        <v>2022</v>
      </c>
      <c r="B2004" s="251" t="s">
        <v>533</v>
      </c>
      <c r="C2004" s="251" t="s">
        <v>534</v>
      </c>
      <c r="D2004" s="251" t="s">
        <v>535</v>
      </c>
      <c r="E2004" s="251" t="s">
        <v>536</v>
      </c>
      <c r="F2004" s="251" t="s">
        <v>492</v>
      </c>
      <c r="G2004" s="251" t="s">
        <v>797</v>
      </c>
      <c r="H2004" s="251" t="s">
        <v>538</v>
      </c>
      <c r="I2004" s="251" t="s">
        <v>798</v>
      </c>
      <c r="J2004" s="251" t="s">
        <v>540</v>
      </c>
      <c r="K2004" s="251" t="s">
        <v>846</v>
      </c>
      <c r="L2004" s="251" t="s">
        <v>542</v>
      </c>
      <c r="M2004" s="251" t="s">
        <v>808</v>
      </c>
      <c r="N2004" s="251" t="s">
        <v>847</v>
      </c>
      <c r="O2004" s="251" t="s">
        <v>662</v>
      </c>
      <c r="P2004" s="251" t="s">
        <v>850</v>
      </c>
      <c r="Q2004" s="251" t="s">
        <v>803</v>
      </c>
      <c r="R2004" s="251">
        <v>30</v>
      </c>
      <c r="S2004" s="251" t="s">
        <v>548</v>
      </c>
      <c r="T2004" s="251" t="s">
        <v>549</v>
      </c>
      <c r="U2004" s="251" t="s">
        <v>645</v>
      </c>
      <c r="V2004" s="251" t="s">
        <v>581</v>
      </c>
      <c r="W2004" s="251" t="s">
        <v>582</v>
      </c>
      <c r="X2004" s="251" t="s">
        <v>551</v>
      </c>
      <c r="Y2004" s="251" t="s">
        <v>552</v>
      </c>
      <c r="Z2004" s="251" t="s">
        <v>564</v>
      </c>
      <c r="AA2004" s="251" t="s">
        <v>565</v>
      </c>
      <c r="AB2004" s="251" t="s">
        <v>566</v>
      </c>
      <c r="AC2004" s="251" t="s">
        <v>600</v>
      </c>
      <c r="AD2004" s="251" t="s">
        <v>601</v>
      </c>
      <c r="AE2004" s="255">
        <v>7047</v>
      </c>
      <c r="AF2004" s="251" t="str">
        <f t="shared" si="100"/>
        <v>5.</v>
      </c>
      <c r="AG2004" s="251" t="str">
        <f t="shared" si="100"/>
        <v>2.</v>
      </c>
      <c r="AH2004" s="251" t="str">
        <f t="shared" si="100"/>
        <v>3.</v>
      </c>
      <c r="AI2004" s="251" t="str">
        <f t="shared" si="100"/>
        <v>2.</v>
      </c>
      <c r="AJ2004" s="251" t="str">
        <f t="shared" si="100"/>
        <v>2.</v>
      </c>
      <c r="AK2004" s="251" t="str">
        <f t="shared" si="100"/>
        <v>2.</v>
      </c>
      <c r="AL2004" s="251" t="str">
        <f t="shared" si="99"/>
        <v>1.</v>
      </c>
      <c r="AM2004" s="251" t="str">
        <f t="shared" si="98"/>
        <v>2.3.2.2.2.1.</v>
      </c>
    </row>
    <row r="2005" spans="1:39">
      <c r="A2005" s="251">
        <v>2022</v>
      </c>
      <c r="B2005" s="251" t="s">
        <v>533</v>
      </c>
      <c r="C2005" s="251" t="s">
        <v>534</v>
      </c>
      <c r="D2005" s="251" t="s">
        <v>535</v>
      </c>
      <c r="E2005" s="251" t="s">
        <v>536</v>
      </c>
      <c r="F2005" s="251" t="s">
        <v>492</v>
      </c>
      <c r="G2005" s="251" t="s">
        <v>797</v>
      </c>
      <c r="H2005" s="251" t="s">
        <v>538</v>
      </c>
      <c r="I2005" s="251" t="s">
        <v>798</v>
      </c>
      <c r="J2005" s="251" t="s">
        <v>540</v>
      </c>
      <c r="K2005" s="251" t="s">
        <v>846</v>
      </c>
      <c r="L2005" s="251" t="s">
        <v>542</v>
      </c>
      <c r="M2005" s="251" t="s">
        <v>808</v>
      </c>
      <c r="N2005" s="251" t="s">
        <v>847</v>
      </c>
      <c r="O2005" s="251" t="s">
        <v>662</v>
      </c>
      <c r="P2005" s="251" t="s">
        <v>850</v>
      </c>
      <c r="Q2005" s="251" t="s">
        <v>803</v>
      </c>
      <c r="R2005" s="251">
        <v>30</v>
      </c>
      <c r="S2005" s="251" t="s">
        <v>548</v>
      </c>
      <c r="T2005" s="251" t="s">
        <v>549</v>
      </c>
      <c r="U2005" s="251" t="s">
        <v>645</v>
      </c>
      <c r="V2005" s="251" t="s">
        <v>581</v>
      </c>
      <c r="W2005" s="251" t="s">
        <v>582</v>
      </c>
      <c r="X2005" s="251" t="s">
        <v>551</v>
      </c>
      <c r="Y2005" s="251" t="s">
        <v>552</v>
      </c>
      <c r="Z2005" s="251" t="s">
        <v>564</v>
      </c>
      <c r="AA2005" s="251" t="s">
        <v>565</v>
      </c>
      <c r="AB2005" s="251" t="s">
        <v>569</v>
      </c>
      <c r="AC2005" s="251" t="s">
        <v>570</v>
      </c>
      <c r="AD2005" s="251" t="s">
        <v>603</v>
      </c>
      <c r="AE2005" s="255">
        <v>35686</v>
      </c>
      <c r="AF2005" s="251" t="str">
        <f t="shared" si="100"/>
        <v>5.</v>
      </c>
      <c r="AG2005" s="251" t="str">
        <f t="shared" si="100"/>
        <v>2.</v>
      </c>
      <c r="AH2005" s="251" t="str">
        <f t="shared" si="100"/>
        <v>3.</v>
      </c>
      <c r="AI2005" s="251" t="str">
        <f t="shared" si="100"/>
        <v>2.</v>
      </c>
      <c r="AJ2005" s="251" t="str">
        <f t="shared" si="100"/>
        <v>3.</v>
      </c>
      <c r="AK2005" s="251" t="str">
        <f t="shared" si="100"/>
        <v>1.</v>
      </c>
      <c r="AL2005" s="251" t="str">
        <f t="shared" si="99"/>
        <v>1.</v>
      </c>
      <c r="AM2005" s="251" t="str">
        <f t="shared" si="98"/>
        <v>2.3.2.3.1.1.</v>
      </c>
    </row>
    <row r="2006" spans="1:39">
      <c r="A2006" s="251">
        <v>2022</v>
      </c>
      <c r="B2006" s="251" t="s">
        <v>533</v>
      </c>
      <c r="C2006" s="251" t="s">
        <v>534</v>
      </c>
      <c r="D2006" s="251" t="s">
        <v>535</v>
      </c>
      <c r="E2006" s="251" t="s">
        <v>536</v>
      </c>
      <c r="F2006" s="251" t="s">
        <v>492</v>
      </c>
      <c r="G2006" s="251" t="s">
        <v>797</v>
      </c>
      <c r="H2006" s="251" t="s">
        <v>538</v>
      </c>
      <c r="I2006" s="251" t="s">
        <v>798</v>
      </c>
      <c r="J2006" s="251" t="s">
        <v>540</v>
      </c>
      <c r="K2006" s="251" t="s">
        <v>846</v>
      </c>
      <c r="L2006" s="251" t="s">
        <v>542</v>
      </c>
      <c r="M2006" s="251" t="s">
        <v>808</v>
      </c>
      <c r="N2006" s="251" t="s">
        <v>847</v>
      </c>
      <c r="O2006" s="251" t="s">
        <v>662</v>
      </c>
      <c r="P2006" s="251" t="s">
        <v>850</v>
      </c>
      <c r="Q2006" s="251" t="s">
        <v>803</v>
      </c>
      <c r="R2006" s="251">
        <v>30</v>
      </c>
      <c r="S2006" s="251" t="s">
        <v>548</v>
      </c>
      <c r="T2006" s="251" t="s">
        <v>549</v>
      </c>
      <c r="U2006" s="251" t="s">
        <v>645</v>
      </c>
      <c r="V2006" s="251" t="s">
        <v>581</v>
      </c>
      <c r="W2006" s="251" t="s">
        <v>582</v>
      </c>
      <c r="X2006" s="251" t="s">
        <v>551</v>
      </c>
      <c r="Y2006" s="251" t="s">
        <v>552</v>
      </c>
      <c r="Z2006" s="251" t="s">
        <v>564</v>
      </c>
      <c r="AA2006" s="251" t="s">
        <v>565</v>
      </c>
      <c r="AB2006" s="251" t="s">
        <v>569</v>
      </c>
      <c r="AC2006" s="251" t="s">
        <v>570</v>
      </c>
      <c r="AD2006" s="251" t="s">
        <v>571</v>
      </c>
      <c r="AE2006" s="255">
        <v>89062</v>
      </c>
      <c r="AF2006" s="251" t="str">
        <f t="shared" si="100"/>
        <v>5.</v>
      </c>
      <c r="AG2006" s="251" t="str">
        <f t="shared" si="100"/>
        <v>2.</v>
      </c>
      <c r="AH2006" s="251" t="str">
        <f t="shared" si="100"/>
        <v>3.</v>
      </c>
      <c r="AI2006" s="251" t="str">
        <f t="shared" si="100"/>
        <v>2.</v>
      </c>
      <c r="AJ2006" s="251" t="str">
        <f t="shared" si="100"/>
        <v>3.</v>
      </c>
      <c r="AK2006" s="251" t="str">
        <f t="shared" si="100"/>
        <v>1.</v>
      </c>
      <c r="AL2006" s="251" t="str">
        <f t="shared" si="99"/>
        <v>2.</v>
      </c>
      <c r="AM2006" s="251" t="str">
        <f t="shared" si="98"/>
        <v>2.3.2.3.1.2.</v>
      </c>
    </row>
    <row r="2007" spans="1:39">
      <c r="A2007" s="251">
        <v>2022</v>
      </c>
      <c r="B2007" s="251" t="s">
        <v>533</v>
      </c>
      <c r="C2007" s="251" t="s">
        <v>534</v>
      </c>
      <c r="D2007" s="251" t="s">
        <v>535</v>
      </c>
      <c r="E2007" s="251" t="s">
        <v>536</v>
      </c>
      <c r="F2007" s="251" t="s">
        <v>492</v>
      </c>
      <c r="G2007" s="251" t="s">
        <v>797</v>
      </c>
      <c r="H2007" s="251" t="s">
        <v>538</v>
      </c>
      <c r="I2007" s="251" t="s">
        <v>798</v>
      </c>
      <c r="J2007" s="251" t="s">
        <v>540</v>
      </c>
      <c r="K2007" s="251" t="s">
        <v>846</v>
      </c>
      <c r="L2007" s="251" t="s">
        <v>542</v>
      </c>
      <c r="M2007" s="251" t="s">
        <v>808</v>
      </c>
      <c r="N2007" s="251" t="s">
        <v>847</v>
      </c>
      <c r="O2007" s="251" t="s">
        <v>662</v>
      </c>
      <c r="P2007" s="251" t="s">
        <v>850</v>
      </c>
      <c r="Q2007" s="251" t="s">
        <v>803</v>
      </c>
      <c r="R2007" s="251">
        <v>30</v>
      </c>
      <c r="S2007" s="251" t="s">
        <v>548</v>
      </c>
      <c r="T2007" s="251" t="s">
        <v>549</v>
      </c>
      <c r="U2007" s="251" t="s">
        <v>645</v>
      </c>
      <c r="V2007" s="251" t="s">
        <v>581</v>
      </c>
      <c r="W2007" s="251" t="s">
        <v>582</v>
      </c>
      <c r="X2007" s="251" t="s">
        <v>551</v>
      </c>
      <c r="Y2007" s="251" t="s">
        <v>552</v>
      </c>
      <c r="Z2007" s="251" t="s">
        <v>564</v>
      </c>
      <c r="AA2007" s="251" t="s">
        <v>565</v>
      </c>
      <c r="AB2007" s="251" t="s">
        <v>604</v>
      </c>
      <c r="AC2007" s="251" t="s">
        <v>607</v>
      </c>
      <c r="AD2007" s="251" t="s">
        <v>608</v>
      </c>
      <c r="AE2007" s="255">
        <v>6061</v>
      </c>
      <c r="AF2007" s="251" t="str">
        <f t="shared" si="100"/>
        <v>5.</v>
      </c>
      <c r="AG2007" s="251" t="str">
        <f t="shared" si="100"/>
        <v>2.</v>
      </c>
      <c r="AH2007" s="251" t="str">
        <f t="shared" si="100"/>
        <v>3.</v>
      </c>
      <c r="AI2007" s="251" t="str">
        <f t="shared" si="100"/>
        <v>2.</v>
      </c>
      <c r="AJ2007" s="251" t="str">
        <f t="shared" si="100"/>
        <v>4.</v>
      </c>
      <c r="AK2007" s="251" t="str">
        <f t="shared" si="100"/>
        <v>7.</v>
      </c>
      <c r="AL2007" s="251" t="str">
        <f t="shared" si="99"/>
        <v>1.</v>
      </c>
      <c r="AM2007" s="251" t="str">
        <f t="shared" si="98"/>
        <v>2.3.2.4.7.1.</v>
      </c>
    </row>
    <row r="2008" spans="1:39">
      <c r="A2008" s="251">
        <v>2022</v>
      </c>
      <c r="B2008" s="251" t="s">
        <v>533</v>
      </c>
      <c r="C2008" s="251" t="s">
        <v>534</v>
      </c>
      <c r="D2008" s="251" t="s">
        <v>535</v>
      </c>
      <c r="E2008" s="251" t="s">
        <v>536</v>
      </c>
      <c r="F2008" s="251" t="s">
        <v>492</v>
      </c>
      <c r="G2008" s="251" t="s">
        <v>797</v>
      </c>
      <c r="H2008" s="251" t="s">
        <v>538</v>
      </c>
      <c r="I2008" s="251" t="s">
        <v>798</v>
      </c>
      <c r="J2008" s="251" t="s">
        <v>540</v>
      </c>
      <c r="K2008" s="251" t="s">
        <v>846</v>
      </c>
      <c r="L2008" s="251" t="s">
        <v>542</v>
      </c>
      <c r="M2008" s="251" t="s">
        <v>808</v>
      </c>
      <c r="N2008" s="251" t="s">
        <v>847</v>
      </c>
      <c r="O2008" s="251" t="s">
        <v>662</v>
      </c>
      <c r="P2008" s="251" t="s">
        <v>850</v>
      </c>
      <c r="Q2008" s="251" t="s">
        <v>803</v>
      </c>
      <c r="R2008" s="251">
        <v>30</v>
      </c>
      <c r="S2008" s="251" t="s">
        <v>548</v>
      </c>
      <c r="T2008" s="251" t="s">
        <v>549</v>
      </c>
      <c r="U2008" s="251" t="s">
        <v>645</v>
      </c>
      <c r="V2008" s="251" t="s">
        <v>581</v>
      </c>
      <c r="W2008" s="251" t="s">
        <v>582</v>
      </c>
      <c r="X2008" s="251" t="s">
        <v>551</v>
      </c>
      <c r="Y2008" s="251" t="s">
        <v>552</v>
      </c>
      <c r="Z2008" s="251" t="s">
        <v>564</v>
      </c>
      <c r="AA2008" s="251" t="s">
        <v>565</v>
      </c>
      <c r="AB2008" s="251" t="s">
        <v>572</v>
      </c>
      <c r="AC2008" s="251" t="s">
        <v>573</v>
      </c>
      <c r="AD2008" s="251" t="s">
        <v>574</v>
      </c>
      <c r="AE2008" s="255">
        <v>111738</v>
      </c>
      <c r="AF2008" s="251" t="str">
        <f t="shared" si="100"/>
        <v>5.</v>
      </c>
      <c r="AG2008" s="251" t="str">
        <f t="shared" si="100"/>
        <v>2.</v>
      </c>
      <c r="AH2008" s="251" t="str">
        <f t="shared" si="100"/>
        <v>3.</v>
      </c>
      <c r="AI2008" s="251" t="str">
        <f t="shared" si="100"/>
        <v>2.</v>
      </c>
      <c r="AJ2008" s="251" t="str">
        <f t="shared" si="100"/>
        <v>5.</v>
      </c>
      <c r="AK2008" s="251" t="str">
        <f t="shared" si="100"/>
        <v>1.</v>
      </c>
      <c r="AL2008" s="251" t="str">
        <f t="shared" si="99"/>
        <v>1.</v>
      </c>
      <c r="AM2008" s="251" t="str">
        <f t="shared" si="98"/>
        <v>2.3.2.5.1.1.</v>
      </c>
    </row>
    <row r="2009" spans="1:39">
      <c r="A2009" s="251">
        <v>2022</v>
      </c>
      <c r="B2009" s="251" t="s">
        <v>533</v>
      </c>
      <c r="C2009" s="251" t="s">
        <v>534</v>
      </c>
      <c r="D2009" s="251" t="s">
        <v>535</v>
      </c>
      <c r="E2009" s="251" t="s">
        <v>536</v>
      </c>
      <c r="F2009" s="251" t="s">
        <v>492</v>
      </c>
      <c r="G2009" s="251" t="s">
        <v>797</v>
      </c>
      <c r="H2009" s="251" t="s">
        <v>538</v>
      </c>
      <c r="I2009" s="251" t="s">
        <v>798</v>
      </c>
      <c r="J2009" s="251" t="s">
        <v>540</v>
      </c>
      <c r="K2009" s="251" t="s">
        <v>846</v>
      </c>
      <c r="L2009" s="251" t="s">
        <v>542</v>
      </c>
      <c r="M2009" s="251" t="s">
        <v>808</v>
      </c>
      <c r="N2009" s="251" t="s">
        <v>847</v>
      </c>
      <c r="O2009" s="251" t="s">
        <v>662</v>
      </c>
      <c r="P2009" s="251" t="s">
        <v>850</v>
      </c>
      <c r="Q2009" s="251" t="s">
        <v>803</v>
      </c>
      <c r="R2009" s="251">
        <v>30</v>
      </c>
      <c r="S2009" s="251" t="s">
        <v>548</v>
      </c>
      <c r="T2009" s="251" t="s">
        <v>549</v>
      </c>
      <c r="U2009" s="251" t="s">
        <v>645</v>
      </c>
      <c r="V2009" s="251" t="s">
        <v>581</v>
      </c>
      <c r="W2009" s="251" t="s">
        <v>582</v>
      </c>
      <c r="X2009" s="251" t="s">
        <v>551</v>
      </c>
      <c r="Y2009" s="251" t="s">
        <v>552</v>
      </c>
      <c r="Z2009" s="251" t="s">
        <v>564</v>
      </c>
      <c r="AA2009" s="251" t="s">
        <v>565</v>
      </c>
      <c r="AB2009" s="251" t="s">
        <v>575</v>
      </c>
      <c r="AC2009" s="251" t="s">
        <v>576</v>
      </c>
      <c r="AD2009" s="251" t="s">
        <v>577</v>
      </c>
      <c r="AE2009" s="255">
        <v>72074</v>
      </c>
      <c r="AF2009" s="251" t="str">
        <f t="shared" si="100"/>
        <v>5.</v>
      </c>
      <c r="AG2009" s="251" t="str">
        <f t="shared" si="100"/>
        <v>2.</v>
      </c>
      <c r="AH2009" s="251" t="str">
        <f t="shared" si="100"/>
        <v>3.</v>
      </c>
      <c r="AI2009" s="251" t="str">
        <f t="shared" si="100"/>
        <v>2.</v>
      </c>
      <c r="AJ2009" s="251" t="str">
        <f t="shared" si="100"/>
        <v>6.</v>
      </c>
      <c r="AK2009" s="251" t="str">
        <f t="shared" si="100"/>
        <v>3.</v>
      </c>
      <c r="AL2009" s="251" t="str">
        <f t="shared" si="99"/>
        <v>4.</v>
      </c>
      <c r="AM2009" s="251" t="str">
        <f t="shared" si="98"/>
        <v>2.3.2.6.3.4.</v>
      </c>
    </row>
    <row r="2010" spans="1:39">
      <c r="A2010" s="251">
        <v>2022</v>
      </c>
      <c r="B2010" s="251" t="s">
        <v>533</v>
      </c>
      <c r="C2010" s="251" t="s">
        <v>534</v>
      </c>
      <c r="D2010" s="251" t="s">
        <v>535</v>
      </c>
      <c r="E2010" s="251" t="s">
        <v>536</v>
      </c>
      <c r="F2010" s="251" t="s">
        <v>492</v>
      </c>
      <c r="G2010" s="251" t="s">
        <v>797</v>
      </c>
      <c r="H2010" s="251" t="s">
        <v>538</v>
      </c>
      <c r="I2010" s="251" t="s">
        <v>798</v>
      </c>
      <c r="J2010" s="251" t="s">
        <v>540</v>
      </c>
      <c r="K2010" s="251" t="s">
        <v>846</v>
      </c>
      <c r="L2010" s="251" t="s">
        <v>542</v>
      </c>
      <c r="M2010" s="251" t="s">
        <v>808</v>
      </c>
      <c r="N2010" s="251" t="s">
        <v>847</v>
      </c>
      <c r="O2010" s="251" t="s">
        <v>662</v>
      </c>
      <c r="P2010" s="251" t="s">
        <v>850</v>
      </c>
      <c r="Q2010" s="251" t="s">
        <v>803</v>
      </c>
      <c r="R2010" s="251">
        <v>30</v>
      </c>
      <c r="S2010" s="251" t="s">
        <v>548</v>
      </c>
      <c r="T2010" s="251" t="s">
        <v>549</v>
      </c>
      <c r="U2010" s="251" t="s">
        <v>645</v>
      </c>
      <c r="V2010" s="251" t="s">
        <v>581</v>
      </c>
      <c r="W2010" s="251" t="s">
        <v>582</v>
      </c>
      <c r="X2010" s="251" t="s">
        <v>551</v>
      </c>
      <c r="Y2010" s="251" t="s">
        <v>552</v>
      </c>
      <c r="Z2010" s="251" t="s">
        <v>564</v>
      </c>
      <c r="AA2010" s="251" t="s">
        <v>565</v>
      </c>
      <c r="AB2010" s="251" t="s">
        <v>575</v>
      </c>
      <c r="AC2010" s="251" t="s">
        <v>576</v>
      </c>
      <c r="AD2010" s="251" t="s">
        <v>612</v>
      </c>
      <c r="AE2010" s="255">
        <v>4757</v>
      </c>
      <c r="AF2010" s="251" t="str">
        <f t="shared" si="100"/>
        <v>5.</v>
      </c>
      <c r="AG2010" s="251" t="str">
        <f t="shared" si="100"/>
        <v>2.</v>
      </c>
      <c r="AH2010" s="251" t="str">
        <f t="shared" si="100"/>
        <v>3.</v>
      </c>
      <c r="AI2010" s="251" t="str">
        <f t="shared" si="100"/>
        <v>2.</v>
      </c>
      <c r="AJ2010" s="251" t="str">
        <f t="shared" si="100"/>
        <v>6.</v>
      </c>
      <c r="AK2010" s="251" t="str">
        <f t="shared" si="100"/>
        <v>3.</v>
      </c>
      <c r="AL2010" s="251" t="str">
        <f t="shared" si="99"/>
        <v>99</v>
      </c>
      <c r="AM2010" s="251" t="str">
        <f t="shared" si="98"/>
        <v>2.3.2.6.3.99</v>
      </c>
    </row>
    <row r="2011" spans="1:39">
      <c r="A2011" s="251">
        <v>2022</v>
      </c>
      <c r="B2011" s="251" t="s">
        <v>533</v>
      </c>
      <c r="C2011" s="251" t="s">
        <v>534</v>
      </c>
      <c r="D2011" s="251" t="s">
        <v>535</v>
      </c>
      <c r="E2011" s="251" t="s">
        <v>536</v>
      </c>
      <c r="F2011" s="251" t="s">
        <v>492</v>
      </c>
      <c r="G2011" s="251" t="s">
        <v>797</v>
      </c>
      <c r="H2011" s="251" t="s">
        <v>538</v>
      </c>
      <c r="I2011" s="251" t="s">
        <v>798</v>
      </c>
      <c r="J2011" s="251" t="s">
        <v>540</v>
      </c>
      <c r="K2011" s="251" t="s">
        <v>846</v>
      </c>
      <c r="L2011" s="251" t="s">
        <v>542</v>
      </c>
      <c r="M2011" s="251" t="s">
        <v>808</v>
      </c>
      <c r="N2011" s="251" t="s">
        <v>847</v>
      </c>
      <c r="O2011" s="251" t="s">
        <v>662</v>
      </c>
      <c r="P2011" s="251" t="s">
        <v>850</v>
      </c>
      <c r="Q2011" s="251" t="s">
        <v>803</v>
      </c>
      <c r="R2011" s="251">
        <v>30</v>
      </c>
      <c r="S2011" s="251" t="s">
        <v>548</v>
      </c>
      <c r="T2011" s="251" t="s">
        <v>549</v>
      </c>
      <c r="U2011" s="251" t="s">
        <v>645</v>
      </c>
      <c r="V2011" s="251" t="s">
        <v>581</v>
      </c>
      <c r="W2011" s="251" t="s">
        <v>582</v>
      </c>
      <c r="X2011" s="251" t="s">
        <v>551</v>
      </c>
      <c r="Y2011" s="251" t="s">
        <v>552</v>
      </c>
      <c r="Z2011" s="251" t="s">
        <v>564</v>
      </c>
      <c r="AA2011" s="251" t="s">
        <v>565</v>
      </c>
      <c r="AB2011" s="251" t="s">
        <v>578</v>
      </c>
      <c r="AC2011" s="251" t="s">
        <v>579</v>
      </c>
      <c r="AD2011" s="251" t="s">
        <v>580</v>
      </c>
      <c r="AE2011" s="255">
        <v>7463</v>
      </c>
      <c r="AF2011" s="251" t="str">
        <f t="shared" si="100"/>
        <v>5.</v>
      </c>
      <c r="AG2011" s="251" t="str">
        <f t="shared" si="100"/>
        <v>2.</v>
      </c>
      <c r="AH2011" s="251" t="str">
        <f t="shared" si="100"/>
        <v>3.</v>
      </c>
      <c r="AI2011" s="251" t="str">
        <f t="shared" si="100"/>
        <v>2.</v>
      </c>
      <c r="AJ2011" s="251" t="str">
        <f t="shared" si="100"/>
        <v>7.</v>
      </c>
      <c r="AK2011" s="251" t="str">
        <f t="shared" si="100"/>
        <v>11</v>
      </c>
      <c r="AL2011" s="251" t="str">
        <f t="shared" si="99"/>
        <v>99</v>
      </c>
      <c r="AM2011" s="251" t="str">
        <f t="shared" si="98"/>
        <v>2.3.2.7.1199</v>
      </c>
    </row>
    <row r="2012" spans="1:39">
      <c r="A2012" s="251">
        <v>2022</v>
      </c>
      <c r="B2012" s="251" t="s">
        <v>533</v>
      </c>
      <c r="C2012" s="251" t="s">
        <v>534</v>
      </c>
      <c r="D2012" s="251" t="s">
        <v>535</v>
      </c>
      <c r="E2012" s="251" t="s">
        <v>536</v>
      </c>
      <c r="F2012" s="251" t="s">
        <v>492</v>
      </c>
      <c r="G2012" s="251" t="s">
        <v>797</v>
      </c>
      <c r="H2012" s="251" t="s">
        <v>538</v>
      </c>
      <c r="I2012" s="251" t="s">
        <v>798</v>
      </c>
      <c r="J2012" s="251" t="s">
        <v>540</v>
      </c>
      <c r="K2012" s="251" t="s">
        <v>846</v>
      </c>
      <c r="L2012" s="251" t="s">
        <v>542</v>
      </c>
      <c r="M2012" s="251" t="s">
        <v>808</v>
      </c>
      <c r="N2012" s="251" t="s">
        <v>847</v>
      </c>
      <c r="O2012" s="251" t="s">
        <v>662</v>
      </c>
      <c r="P2012" s="251" t="s">
        <v>850</v>
      </c>
      <c r="Q2012" s="251" t="s">
        <v>803</v>
      </c>
      <c r="R2012" s="251">
        <v>30</v>
      </c>
      <c r="S2012" s="251" t="s">
        <v>548</v>
      </c>
      <c r="T2012" s="251" t="s">
        <v>549</v>
      </c>
      <c r="U2012" s="251" t="s">
        <v>645</v>
      </c>
      <c r="V2012" s="251" t="s">
        <v>581</v>
      </c>
      <c r="W2012" s="251" t="s">
        <v>582</v>
      </c>
      <c r="X2012" s="251" t="s">
        <v>551</v>
      </c>
      <c r="Y2012" s="251" t="s">
        <v>552</v>
      </c>
      <c r="Z2012" s="251" t="s">
        <v>564</v>
      </c>
      <c r="AA2012" s="251" t="s">
        <v>565</v>
      </c>
      <c r="AB2012" s="251" t="s">
        <v>613</v>
      </c>
      <c r="AC2012" s="251" t="s">
        <v>614</v>
      </c>
      <c r="AD2012" s="251" t="s">
        <v>614</v>
      </c>
      <c r="AE2012" s="255">
        <v>420674</v>
      </c>
      <c r="AF2012" s="251" t="str">
        <f t="shared" si="100"/>
        <v>5.</v>
      </c>
      <c r="AG2012" s="251" t="str">
        <f t="shared" si="100"/>
        <v>2.</v>
      </c>
      <c r="AH2012" s="251" t="str">
        <f t="shared" si="100"/>
        <v>3.</v>
      </c>
      <c r="AI2012" s="251" t="str">
        <f t="shared" si="100"/>
        <v>2.</v>
      </c>
      <c r="AJ2012" s="251" t="str">
        <f t="shared" si="100"/>
        <v>8.</v>
      </c>
      <c r="AK2012" s="251" t="str">
        <f t="shared" si="100"/>
        <v>1.</v>
      </c>
      <c r="AL2012" s="251" t="str">
        <f t="shared" si="99"/>
        <v>1.</v>
      </c>
      <c r="AM2012" s="251" t="str">
        <f t="shared" si="98"/>
        <v>2.3.2.8.1.1.</v>
      </c>
    </row>
    <row r="2013" spans="1:39">
      <c r="A2013" s="251">
        <v>2022</v>
      </c>
      <c r="B2013" s="251" t="s">
        <v>533</v>
      </c>
      <c r="C2013" s="251" t="s">
        <v>534</v>
      </c>
      <c r="D2013" s="251" t="s">
        <v>535</v>
      </c>
      <c r="E2013" s="251" t="s">
        <v>536</v>
      </c>
      <c r="F2013" s="251" t="s">
        <v>492</v>
      </c>
      <c r="G2013" s="251" t="s">
        <v>797</v>
      </c>
      <c r="H2013" s="251" t="s">
        <v>538</v>
      </c>
      <c r="I2013" s="251" t="s">
        <v>798</v>
      </c>
      <c r="J2013" s="251" t="s">
        <v>540</v>
      </c>
      <c r="K2013" s="251" t="s">
        <v>846</v>
      </c>
      <c r="L2013" s="251" t="s">
        <v>542</v>
      </c>
      <c r="M2013" s="251" t="s">
        <v>808</v>
      </c>
      <c r="N2013" s="251" t="s">
        <v>847</v>
      </c>
      <c r="O2013" s="251" t="s">
        <v>662</v>
      </c>
      <c r="P2013" s="251" t="s">
        <v>850</v>
      </c>
      <c r="Q2013" s="251" t="s">
        <v>803</v>
      </c>
      <c r="R2013" s="251">
        <v>30</v>
      </c>
      <c r="S2013" s="251" t="s">
        <v>548</v>
      </c>
      <c r="T2013" s="251" t="s">
        <v>549</v>
      </c>
      <c r="U2013" s="251" t="s">
        <v>645</v>
      </c>
      <c r="V2013" s="251" t="s">
        <v>581</v>
      </c>
      <c r="W2013" s="251" t="s">
        <v>582</v>
      </c>
      <c r="X2013" s="251" t="s">
        <v>551</v>
      </c>
      <c r="Y2013" s="251" t="s">
        <v>552</v>
      </c>
      <c r="Z2013" s="251" t="s">
        <v>564</v>
      </c>
      <c r="AA2013" s="251" t="s">
        <v>565</v>
      </c>
      <c r="AB2013" s="251" t="s">
        <v>613</v>
      </c>
      <c r="AC2013" s="251" t="s">
        <v>614</v>
      </c>
      <c r="AD2013" s="251" t="s">
        <v>615</v>
      </c>
      <c r="AE2013" s="255">
        <v>26544</v>
      </c>
      <c r="AF2013" s="251" t="str">
        <f t="shared" si="100"/>
        <v>5.</v>
      </c>
      <c r="AG2013" s="251" t="str">
        <f t="shared" si="100"/>
        <v>2.</v>
      </c>
      <c r="AH2013" s="251" t="str">
        <f t="shared" si="100"/>
        <v>3.</v>
      </c>
      <c r="AI2013" s="251" t="str">
        <f t="shared" si="100"/>
        <v>2.</v>
      </c>
      <c r="AJ2013" s="251" t="str">
        <f t="shared" si="100"/>
        <v>8.</v>
      </c>
      <c r="AK2013" s="251" t="str">
        <f t="shared" si="100"/>
        <v>1.</v>
      </c>
      <c r="AL2013" s="251" t="str">
        <f t="shared" si="99"/>
        <v>2.</v>
      </c>
      <c r="AM2013" s="251" t="str">
        <f t="shared" si="98"/>
        <v>2.3.2.8.1.2.</v>
      </c>
    </row>
    <row r="2014" spans="1:39">
      <c r="A2014" s="251">
        <v>2022</v>
      </c>
      <c r="B2014" s="251" t="s">
        <v>533</v>
      </c>
      <c r="C2014" s="251" t="s">
        <v>534</v>
      </c>
      <c r="D2014" s="251" t="s">
        <v>535</v>
      </c>
      <c r="E2014" s="251" t="s">
        <v>536</v>
      </c>
      <c r="F2014" s="251" t="s">
        <v>492</v>
      </c>
      <c r="G2014" s="251" t="s">
        <v>797</v>
      </c>
      <c r="H2014" s="251" t="s">
        <v>538</v>
      </c>
      <c r="I2014" s="251" t="s">
        <v>798</v>
      </c>
      <c r="J2014" s="251" t="s">
        <v>540</v>
      </c>
      <c r="K2014" s="251" t="s">
        <v>846</v>
      </c>
      <c r="L2014" s="251" t="s">
        <v>542</v>
      </c>
      <c r="M2014" s="251" t="s">
        <v>808</v>
      </c>
      <c r="N2014" s="251" t="s">
        <v>847</v>
      </c>
      <c r="O2014" s="251" t="s">
        <v>662</v>
      </c>
      <c r="P2014" s="251" t="s">
        <v>850</v>
      </c>
      <c r="Q2014" s="251" t="s">
        <v>803</v>
      </c>
      <c r="R2014" s="251">
        <v>30</v>
      </c>
      <c r="S2014" s="251" t="s">
        <v>548</v>
      </c>
      <c r="T2014" s="251" t="s">
        <v>549</v>
      </c>
      <c r="U2014" s="251" t="s">
        <v>645</v>
      </c>
      <c r="V2014" s="251" t="s">
        <v>581</v>
      </c>
      <c r="W2014" s="251" t="s">
        <v>582</v>
      </c>
      <c r="X2014" s="251" t="s">
        <v>551</v>
      </c>
      <c r="Y2014" s="251" t="s">
        <v>552</v>
      </c>
      <c r="Z2014" s="251" t="s">
        <v>564</v>
      </c>
      <c r="AA2014" s="251" t="s">
        <v>565</v>
      </c>
      <c r="AB2014" s="251" t="s">
        <v>613</v>
      </c>
      <c r="AC2014" s="251" t="s">
        <v>614</v>
      </c>
      <c r="AD2014" s="251" t="s">
        <v>616</v>
      </c>
      <c r="AE2014" s="255">
        <v>8400</v>
      </c>
      <c r="AF2014" s="251" t="str">
        <f t="shared" si="100"/>
        <v>5.</v>
      </c>
      <c r="AG2014" s="251" t="str">
        <f t="shared" si="100"/>
        <v>2.</v>
      </c>
      <c r="AH2014" s="251" t="str">
        <f t="shared" si="100"/>
        <v>3.</v>
      </c>
      <c r="AI2014" s="251" t="str">
        <f t="shared" si="100"/>
        <v>2.</v>
      </c>
      <c r="AJ2014" s="251" t="str">
        <f t="shared" si="100"/>
        <v>8.</v>
      </c>
      <c r="AK2014" s="251" t="str">
        <f t="shared" si="100"/>
        <v>1.</v>
      </c>
      <c r="AL2014" s="251" t="str">
        <f t="shared" si="99"/>
        <v>4.</v>
      </c>
      <c r="AM2014" s="251" t="str">
        <f t="shared" si="98"/>
        <v>2.3.2.8.1.4.</v>
      </c>
    </row>
    <row r="2015" spans="1:39">
      <c r="A2015" s="251">
        <v>2022</v>
      </c>
      <c r="B2015" s="251" t="s">
        <v>533</v>
      </c>
      <c r="C2015" s="251" t="s">
        <v>534</v>
      </c>
      <c r="D2015" s="251" t="s">
        <v>535</v>
      </c>
      <c r="E2015" s="251" t="s">
        <v>536</v>
      </c>
      <c r="F2015" s="251" t="s">
        <v>492</v>
      </c>
      <c r="G2015" s="251" t="s">
        <v>797</v>
      </c>
      <c r="H2015" s="251" t="s">
        <v>538</v>
      </c>
      <c r="I2015" s="251" t="s">
        <v>798</v>
      </c>
      <c r="J2015" s="251" t="s">
        <v>540</v>
      </c>
      <c r="K2015" s="251" t="s">
        <v>846</v>
      </c>
      <c r="L2015" s="251" t="s">
        <v>542</v>
      </c>
      <c r="M2015" s="251" t="s">
        <v>808</v>
      </c>
      <c r="N2015" s="251" t="s">
        <v>847</v>
      </c>
      <c r="O2015" s="251" t="s">
        <v>662</v>
      </c>
      <c r="P2015" s="251" t="s">
        <v>850</v>
      </c>
      <c r="Q2015" s="251" t="s">
        <v>803</v>
      </c>
      <c r="R2015" s="251">
        <v>30</v>
      </c>
      <c r="S2015" s="251" t="s">
        <v>548</v>
      </c>
      <c r="T2015" s="251" t="s">
        <v>549</v>
      </c>
      <c r="U2015" s="251" t="s">
        <v>645</v>
      </c>
      <c r="V2015" s="251" t="s">
        <v>581</v>
      </c>
      <c r="W2015" s="251" t="s">
        <v>582</v>
      </c>
      <c r="X2015" s="251" t="s">
        <v>551</v>
      </c>
      <c r="Y2015" s="251" t="s">
        <v>552</v>
      </c>
      <c r="Z2015" s="251" t="s">
        <v>617</v>
      </c>
      <c r="AA2015" s="251" t="s">
        <v>618</v>
      </c>
      <c r="AB2015" s="251" t="s">
        <v>619</v>
      </c>
      <c r="AC2015" s="251" t="s">
        <v>620</v>
      </c>
      <c r="AD2015" s="251" t="s">
        <v>621</v>
      </c>
      <c r="AE2015" s="255">
        <v>6691</v>
      </c>
      <c r="AF2015" s="251" t="str">
        <f t="shared" si="100"/>
        <v>5.</v>
      </c>
      <c r="AG2015" s="251" t="str">
        <f t="shared" si="100"/>
        <v>2.</v>
      </c>
      <c r="AH2015" s="251" t="str">
        <f t="shared" si="100"/>
        <v>5.</v>
      </c>
      <c r="AI2015" s="251" t="str">
        <f t="shared" si="100"/>
        <v>4.</v>
      </c>
      <c r="AJ2015" s="251" t="str">
        <f t="shared" si="100"/>
        <v>3.</v>
      </c>
      <c r="AK2015" s="251" t="str">
        <f t="shared" si="100"/>
        <v>2.</v>
      </c>
      <c r="AL2015" s="251" t="str">
        <f t="shared" si="99"/>
        <v>1.</v>
      </c>
      <c r="AM2015" s="251" t="str">
        <f t="shared" si="98"/>
        <v>2.5.4.3.2.1.</v>
      </c>
    </row>
    <row r="2016" spans="1:39">
      <c r="A2016" s="251">
        <v>2022</v>
      </c>
      <c r="B2016" s="251" t="s">
        <v>533</v>
      </c>
      <c r="C2016" s="251" t="s">
        <v>534</v>
      </c>
      <c r="D2016" s="251" t="s">
        <v>535</v>
      </c>
      <c r="E2016" s="251" t="s">
        <v>536</v>
      </c>
      <c r="F2016" s="251" t="s">
        <v>492</v>
      </c>
      <c r="G2016" s="251" t="s">
        <v>797</v>
      </c>
      <c r="H2016" s="251" t="s">
        <v>538</v>
      </c>
      <c r="I2016" s="251" t="s">
        <v>798</v>
      </c>
      <c r="J2016" s="251" t="s">
        <v>540</v>
      </c>
      <c r="K2016" s="251" t="s">
        <v>846</v>
      </c>
      <c r="L2016" s="251" t="s">
        <v>542</v>
      </c>
      <c r="M2016" s="251" t="s">
        <v>808</v>
      </c>
      <c r="N2016" s="251" t="s">
        <v>847</v>
      </c>
      <c r="O2016" s="251" t="s">
        <v>678</v>
      </c>
      <c r="P2016" s="251" t="s">
        <v>851</v>
      </c>
      <c r="Q2016" s="251" t="s">
        <v>803</v>
      </c>
      <c r="R2016" s="251">
        <v>18</v>
      </c>
      <c r="S2016" s="251" t="s">
        <v>548</v>
      </c>
      <c r="T2016" s="251" t="s">
        <v>549</v>
      </c>
      <c r="U2016" s="251" t="s">
        <v>645</v>
      </c>
      <c r="V2016" s="251" t="s">
        <v>581</v>
      </c>
      <c r="W2016" s="251" t="s">
        <v>582</v>
      </c>
      <c r="X2016" s="251" t="s">
        <v>551</v>
      </c>
      <c r="Y2016" s="251" t="s">
        <v>552</v>
      </c>
      <c r="Z2016" s="251" t="s">
        <v>553</v>
      </c>
      <c r="AA2016" s="251" t="s">
        <v>554</v>
      </c>
      <c r="AB2016" s="251" t="s">
        <v>555</v>
      </c>
      <c r="AC2016" s="251" t="s">
        <v>555</v>
      </c>
      <c r="AD2016" s="251" t="s">
        <v>556</v>
      </c>
      <c r="AE2016" s="255">
        <v>413004</v>
      </c>
      <c r="AF2016" s="251" t="str">
        <f t="shared" si="100"/>
        <v>5.</v>
      </c>
      <c r="AG2016" s="251" t="str">
        <f t="shared" si="100"/>
        <v>2.</v>
      </c>
      <c r="AH2016" s="251" t="str">
        <f t="shared" si="100"/>
        <v>1.</v>
      </c>
      <c r="AI2016" s="251" t="str">
        <f t="shared" si="100"/>
        <v>1.</v>
      </c>
      <c r="AJ2016" s="251" t="str">
        <f t="shared" si="100"/>
        <v>1.</v>
      </c>
      <c r="AK2016" s="251" t="str">
        <f t="shared" si="100"/>
        <v>1.</v>
      </c>
      <c r="AL2016" s="251" t="str">
        <f t="shared" si="99"/>
        <v>4.</v>
      </c>
      <c r="AM2016" s="251" t="str">
        <f t="shared" si="98"/>
        <v>2.1.1.1.1.4.</v>
      </c>
    </row>
    <row r="2017" spans="1:39">
      <c r="A2017" s="251">
        <v>2022</v>
      </c>
      <c r="B2017" s="251" t="s">
        <v>533</v>
      </c>
      <c r="C2017" s="251" t="s">
        <v>534</v>
      </c>
      <c r="D2017" s="251" t="s">
        <v>535</v>
      </c>
      <c r="E2017" s="251" t="s">
        <v>536</v>
      </c>
      <c r="F2017" s="251" t="s">
        <v>492</v>
      </c>
      <c r="G2017" s="251" t="s">
        <v>797</v>
      </c>
      <c r="H2017" s="251" t="s">
        <v>538</v>
      </c>
      <c r="I2017" s="251" t="s">
        <v>798</v>
      </c>
      <c r="J2017" s="251" t="s">
        <v>540</v>
      </c>
      <c r="K2017" s="251" t="s">
        <v>846</v>
      </c>
      <c r="L2017" s="251" t="s">
        <v>542</v>
      </c>
      <c r="M2017" s="251" t="s">
        <v>808</v>
      </c>
      <c r="N2017" s="251" t="s">
        <v>847</v>
      </c>
      <c r="O2017" s="251" t="s">
        <v>678</v>
      </c>
      <c r="P2017" s="251" t="s">
        <v>851</v>
      </c>
      <c r="Q2017" s="251" t="s">
        <v>803</v>
      </c>
      <c r="R2017" s="251">
        <v>18</v>
      </c>
      <c r="S2017" s="251" t="s">
        <v>548</v>
      </c>
      <c r="T2017" s="251" t="s">
        <v>549</v>
      </c>
      <c r="U2017" s="251" t="s">
        <v>645</v>
      </c>
      <c r="V2017" s="251" t="s">
        <v>581</v>
      </c>
      <c r="W2017" s="251" t="s">
        <v>582</v>
      </c>
      <c r="X2017" s="251" t="s">
        <v>551</v>
      </c>
      <c r="Y2017" s="251" t="s">
        <v>552</v>
      </c>
      <c r="Z2017" s="251" t="s">
        <v>553</v>
      </c>
      <c r="AA2017" s="251" t="s">
        <v>554</v>
      </c>
      <c r="AB2017" s="251" t="s">
        <v>557</v>
      </c>
      <c r="AC2017" s="251" t="s">
        <v>558</v>
      </c>
      <c r="AD2017" s="251" t="s">
        <v>559</v>
      </c>
      <c r="AE2017" s="255">
        <v>68444</v>
      </c>
      <c r="AF2017" s="251" t="str">
        <f t="shared" si="100"/>
        <v>5.</v>
      </c>
      <c r="AG2017" s="251" t="str">
        <f t="shared" si="100"/>
        <v>2.</v>
      </c>
      <c r="AH2017" s="251" t="str">
        <f t="shared" si="100"/>
        <v>1.</v>
      </c>
      <c r="AI2017" s="251" t="str">
        <f t="shared" si="100"/>
        <v>1.</v>
      </c>
      <c r="AJ2017" s="251" t="str">
        <f t="shared" si="100"/>
        <v>9.</v>
      </c>
      <c r="AK2017" s="251" t="str">
        <f t="shared" si="100"/>
        <v>1.</v>
      </c>
      <c r="AL2017" s="251" t="str">
        <f t="shared" si="99"/>
        <v>1.</v>
      </c>
      <c r="AM2017" s="251" t="str">
        <f t="shared" si="98"/>
        <v>2.1.1.9.1.1.</v>
      </c>
    </row>
    <row r="2018" spans="1:39">
      <c r="A2018" s="251">
        <v>2022</v>
      </c>
      <c r="B2018" s="251" t="s">
        <v>533</v>
      </c>
      <c r="C2018" s="251" t="s">
        <v>534</v>
      </c>
      <c r="D2018" s="251" t="s">
        <v>535</v>
      </c>
      <c r="E2018" s="251" t="s">
        <v>536</v>
      </c>
      <c r="F2018" s="251" t="s">
        <v>492</v>
      </c>
      <c r="G2018" s="251" t="s">
        <v>797</v>
      </c>
      <c r="H2018" s="251" t="s">
        <v>538</v>
      </c>
      <c r="I2018" s="251" t="s">
        <v>798</v>
      </c>
      <c r="J2018" s="251" t="s">
        <v>540</v>
      </c>
      <c r="K2018" s="251" t="s">
        <v>846</v>
      </c>
      <c r="L2018" s="251" t="s">
        <v>542</v>
      </c>
      <c r="M2018" s="251" t="s">
        <v>808</v>
      </c>
      <c r="N2018" s="251" t="s">
        <v>847</v>
      </c>
      <c r="O2018" s="251" t="s">
        <v>678</v>
      </c>
      <c r="P2018" s="251" t="s">
        <v>851</v>
      </c>
      <c r="Q2018" s="251" t="s">
        <v>803</v>
      </c>
      <c r="R2018" s="251">
        <v>18</v>
      </c>
      <c r="S2018" s="251" t="s">
        <v>548</v>
      </c>
      <c r="T2018" s="251" t="s">
        <v>549</v>
      </c>
      <c r="U2018" s="251" t="s">
        <v>645</v>
      </c>
      <c r="V2018" s="251" t="s">
        <v>581</v>
      </c>
      <c r="W2018" s="251" t="s">
        <v>582</v>
      </c>
      <c r="X2018" s="251" t="s">
        <v>551</v>
      </c>
      <c r="Y2018" s="251" t="s">
        <v>552</v>
      </c>
      <c r="Z2018" s="251" t="s">
        <v>553</v>
      </c>
      <c r="AA2018" s="251" t="s">
        <v>554</v>
      </c>
      <c r="AB2018" s="251" t="s">
        <v>557</v>
      </c>
      <c r="AC2018" s="251" t="s">
        <v>558</v>
      </c>
      <c r="AD2018" s="251" t="s">
        <v>560</v>
      </c>
      <c r="AE2018" s="255">
        <v>2660</v>
      </c>
      <c r="AF2018" s="251" t="str">
        <f t="shared" si="100"/>
        <v>5.</v>
      </c>
      <c r="AG2018" s="251" t="str">
        <f t="shared" si="100"/>
        <v>2.</v>
      </c>
      <c r="AH2018" s="251" t="str">
        <f t="shared" si="100"/>
        <v>1.</v>
      </c>
      <c r="AI2018" s="251" t="str">
        <f t="shared" si="100"/>
        <v>1.</v>
      </c>
      <c r="AJ2018" s="251" t="str">
        <f t="shared" si="100"/>
        <v>9.</v>
      </c>
      <c r="AK2018" s="251" t="str">
        <f t="shared" si="100"/>
        <v>1.</v>
      </c>
      <c r="AL2018" s="251" t="str">
        <f t="shared" si="99"/>
        <v>3.</v>
      </c>
      <c r="AM2018" s="251" t="str">
        <f t="shared" si="98"/>
        <v>2.1.1.9.1.3.</v>
      </c>
    </row>
    <row r="2019" spans="1:39">
      <c r="A2019" s="251">
        <v>2022</v>
      </c>
      <c r="B2019" s="251" t="s">
        <v>533</v>
      </c>
      <c r="C2019" s="251" t="s">
        <v>534</v>
      </c>
      <c r="D2019" s="251" t="s">
        <v>535</v>
      </c>
      <c r="E2019" s="251" t="s">
        <v>536</v>
      </c>
      <c r="F2019" s="251" t="s">
        <v>492</v>
      </c>
      <c r="G2019" s="251" t="s">
        <v>797</v>
      </c>
      <c r="H2019" s="251" t="s">
        <v>538</v>
      </c>
      <c r="I2019" s="251" t="s">
        <v>798</v>
      </c>
      <c r="J2019" s="251" t="s">
        <v>540</v>
      </c>
      <c r="K2019" s="251" t="s">
        <v>846</v>
      </c>
      <c r="L2019" s="251" t="s">
        <v>542</v>
      </c>
      <c r="M2019" s="251" t="s">
        <v>808</v>
      </c>
      <c r="N2019" s="251" t="s">
        <v>847</v>
      </c>
      <c r="O2019" s="251" t="s">
        <v>678</v>
      </c>
      <c r="P2019" s="251" t="s">
        <v>851</v>
      </c>
      <c r="Q2019" s="251" t="s">
        <v>803</v>
      </c>
      <c r="R2019" s="251">
        <v>18</v>
      </c>
      <c r="S2019" s="251" t="s">
        <v>548</v>
      </c>
      <c r="T2019" s="251" t="s">
        <v>549</v>
      </c>
      <c r="U2019" s="251" t="s">
        <v>645</v>
      </c>
      <c r="V2019" s="251" t="s">
        <v>581</v>
      </c>
      <c r="W2019" s="251" t="s">
        <v>582</v>
      </c>
      <c r="X2019" s="251" t="s">
        <v>551</v>
      </c>
      <c r="Y2019" s="251" t="s">
        <v>552</v>
      </c>
      <c r="Z2019" s="251" t="s">
        <v>553</v>
      </c>
      <c r="AA2019" s="251" t="s">
        <v>554</v>
      </c>
      <c r="AB2019" s="251" t="s">
        <v>557</v>
      </c>
      <c r="AC2019" s="251" t="s">
        <v>583</v>
      </c>
      <c r="AD2019" s="251" t="s">
        <v>584</v>
      </c>
      <c r="AE2019" s="255">
        <v>39926</v>
      </c>
      <c r="AF2019" s="251" t="str">
        <f t="shared" si="100"/>
        <v>5.</v>
      </c>
      <c r="AG2019" s="251" t="str">
        <f t="shared" si="100"/>
        <v>2.</v>
      </c>
      <c r="AH2019" s="251" t="str">
        <f t="shared" si="100"/>
        <v>1.</v>
      </c>
      <c r="AI2019" s="251" t="str">
        <f t="shared" si="100"/>
        <v>1.</v>
      </c>
      <c r="AJ2019" s="251" t="str">
        <f t="shared" si="100"/>
        <v>9.</v>
      </c>
      <c r="AK2019" s="251" t="str">
        <f t="shared" si="100"/>
        <v>2.</v>
      </c>
      <c r="AL2019" s="251" t="str">
        <f t="shared" si="99"/>
        <v>1.</v>
      </c>
      <c r="AM2019" s="251" t="str">
        <f t="shared" si="98"/>
        <v>2.1.1.9.2.1.</v>
      </c>
    </row>
    <row r="2020" spans="1:39">
      <c r="A2020" s="251">
        <v>2022</v>
      </c>
      <c r="B2020" s="251" t="s">
        <v>533</v>
      </c>
      <c r="C2020" s="251" t="s">
        <v>534</v>
      </c>
      <c r="D2020" s="251" t="s">
        <v>535</v>
      </c>
      <c r="E2020" s="251" t="s">
        <v>536</v>
      </c>
      <c r="F2020" s="251" t="s">
        <v>492</v>
      </c>
      <c r="G2020" s="251" t="s">
        <v>797</v>
      </c>
      <c r="H2020" s="251" t="s">
        <v>538</v>
      </c>
      <c r="I2020" s="251" t="s">
        <v>798</v>
      </c>
      <c r="J2020" s="251" t="s">
        <v>540</v>
      </c>
      <c r="K2020" s="251" t="s">
        <v>846</v>
      </c>
      <c r="L2020" s="251" t="s">
        <v>542</v>
      </c>
      <c r="M2020" s="251" t="s">
        <v>808</v>
      </c>
      <c r="N2020" s="251" t="s">
        <v>847</v>
      </c>
      <c r="O2020" s="251" t="s">
        <v>678</v>
      </c>
      <c r="P2020" s="251" t="s">
        <v>851</v>
      </c>
      <c r="Q2020" s="251" t="s">
        <v>803</v>
      </c>
      <c r="R2020" s="251">
        <v>18</v>
      </c>
      <c r="S2020" s="251" t="s">
        <v>548</v>
      </c>
      <c r="T2020" s="251" t="s">
        <v>549</v>
      </c>
      <c r="U2020" s="251" t="s">
        <v>645</v>
      </c>
      <c r="V2020" s="251" t="s">
        <v>581</v>
      </c>
      <c r="W2020" s="251" t="s">
        <v>582</v>
      </c>
      <c r="X2020" s="251" t="s">
        <v>551</v>
      </c>
      <c r="Y2020" s="251" t="s">
        <v>552</v>
      </c>
      <c r="Z2020" s="251" t="s">
        <v>553</v>
      </c>
      <c r="AA2020" s="251" t="s">
        <v>554</v>
      </c>
      <c r="AB2020" s="251" t="s">
        <v>557</v>
      </c>
      <c r="AC2020" s="251" t="s">
        <v>585</v>
      </c>
      <c r="AD2020" s="251" t="s">
        <v>586</v>
      </c>
      <c r="AE2020" s="255">
        <v>6160</v>
      </c>
      <c r="AF2020" s="251" t="str">
        <f t="shared" si="100"/>
        <v>5.</v>
      </c>
      <c r="AG2020" s="251" t="str">
        <f t="shared" si="100"/>
        <v>2.</v>
      </c>
      <c r="AH2020" s="251" t="str">
        <f t="shared" si="100"/>
        <v>1.</v>
      </c>
      <c r="AI2020" s="251" t="str">
        <f t="shared" si="100"/>
        <v>1.</v>
      </c>
      <c r="AJ2020" s="251" t="str">
        <f t="shared" si="100"/>
        <v>9.</v>
      </c>
      <c r="AK2020" s="251" t="str">
        <f t="shared" si="100"/>
        <v>3.</v>
      </c>
      <c r="AL2020" s="251" t="str">
        <f t="shared" si="99"/>
        <v>99</v>
      </c>
      <c r="AM2020" s="251" t="str">
        <f t="shared" si="98"/>
        <v>2.1.1.9.3.99</v>
      </c>
    </row>
    <row r="2021" spans="1:39">
      <c r="A2021" s="251">
        <v>2022</v>
      </c>
      <c r="B2021" s="251" t="s">
        <v>533</v>
      </c>
      <c r="C2021" s="251" t="s">
        <v>534</v>
      </c>
      <c r="D2021" s="251" t="s">
        <v>535</v>
      </c>
      <c r="E2021" s="251" t="s">
        <v>536</v>
      </c>
      <c r="F2021" s="251" t="s">
        <v>492</v>
      </c>
      <c r="G2021" s="251" t="s">
        <v>797</v>
      </c>
      <c r="H2021" s="251" t="s">
        <v>538</v>
      </c>
      <c r="I2021" s="251" t="s">
        <v>798</v>
      </c>
      <c r="J2021" s="251" t="s">
        <v>540</v>
      </c>
      <c r="K2021" s="251" t="s">
        <v>846</v>
      </c>
      <c r="L2021" s="251" t="s">
        <v>542</v>
      </c>
      <c r="M2021" s="251" t="s">
        <v>808</v>
      </c>
      <c r="N2021" s="251" t="s">
        <v>847</v>
      </c>
      <c r="O2021" s="251" t="s">
        <v>678</v>
      </c>
      <c r="P2021" s="251" t="s">
        <v>851</v>
      </c>
      <c r="Q2021" s="251" t="s">
        <v>803</v>
      </c>
      <c r="R2021" s="251">
        <v>18</v>
      </c>
      <c r="S2021" s="251" t="s">
        <v>548</v>
      </c>
      <c r="T2021" s="251" t="s">
        <v>549</v>
      </c>
      <c r="U2021" s="251" t="s">
        <v>645</v>
      </c>
      <c r="V2021" s="251" t="s">
        <v>581</v>
      </c>
      <c r="W2021" s="251" t="s">
        <v>582</v>
      </c>
      <c r="X2021" s="251" t="s">
        <v>551</v>
      </c>
      <c r="Y2021" s="251" t="s">
        <v>552</v>
      </c>
      <c r="Z2021" s="251" t="s">
        <v>553</v>
      </c>
      <c r="AA2021" s="251" t="s">
        <v>561</v>
      </c>
      <c r="AB2021" s="251" t="s">
        <v>562</v>
      </c>
      <c r="AC2021" s="251" t="s">
        <v>562</v>
      </c>
      <c r="AD2021" s="251" t="s">
        <v>563</v>
      </c>
      <c r="AE2021" s="255">
        <v>36960</v>
      </c>
      <c r="AF2021" s="251" t="str">
        <f t="shared" si="100"/>
        <v>5.</v>
      </c>
      <c r="AG2021" s="251" t="str">
        <f t="shared" si="100"/>
        <v>2.</v>
      </c>
      <c r="AH2021" s="251" t="str">
        <f t="shared" si="100"/>
        <v>1.</v>
      </c>
      <c r="AI2021" s="251" t="str">
        <f t="shared" si="100"/>
        <v>3.</v>
      </c>
      <c r="AJ2021" s="251" t="str">
        <f t="shared" si="100"/>
        <v>1.</v>
      </c>
      <c r="AK2021" s="251" t="str">
        <f t="shared" si="100"/>
        <v>1.</v>
      </c>
      <c r="AL2021" s="251" t="str">
        <f t="shared" si="99"/>
        <v>5.</v>
      </c>
      <c r="AM2021" s="251" t="str">
        <f t="shared" si="98"/>
        <v>2.1.3.1.1.5.</v>
      </c>
    </row>
    <row r="2022" spans="1:39">
      <c r="A2022" s="251">
        <v>2022</v>
      </c>
      <c r="B2022" s="251" t="s">
        <v>533</v>
      </c>
      <c r="C2022" s="251" t="s">
        <v>534</v>
      </c>
      <c r="D2022" s="251" t="s">
        <v>535</v>
      </c>
      <c r="E2022" s="251" t="s">
        <v>536</v>
      </c>
      <c r="F2022" s="251" t="s">
        <v>492</v>
      </c>
      <c r="G2022" s="251" t="s">
        <v>797</v>
      </c>
      <c r="H2022" s="251" t="s">
        <v>538</v>
      </c>
      <c r="I2022" s="251" t="s">
        <v>798</v>
      </c>
      <c r="J2022" s="251" t="s">
        <v>540</v>
      </c>
      <c r="K2022" s="251" t="s">
        <v>846</v>
      </c>
      <c r="L2022" s="251" t="s">
        <v>542</v>
      </c>
      <c r="M2022" s="251" t="s">
        <v>808</v>
      </c>
      <c r="N2022" s="251" t="s">
        <v>847</v>
      </c>
      <c r="O2022" s="251" t="s">
        <v>678</v>
      </c>
      <c r="P2022" s="251" t="s">
        <v>851</v>
      </c>
      <c r="Q2022" s="251" t="s">
        <v>803</v>
      </c>
      <c r="R2022" s="251">
        <v>18</v>
      </c>
      <c r="S2022" s="251" t="s">
        <v>548</v>
      </c>
      <c r="T2022" s="251" t="s">
        <v>549</v>
      </c>
      <c r="U2022" s="251" t="s">
        <v>645</v>
      </c>
      <c r="V2022" s="251" t="s">
        <v>581</v>
      </c>
      <c r="W2022" s="251" t="s">
        <v>582</v>
      </c>
      <c r="X2022" s="251" t="s">
        <v>551</v>
      </c>
      <c r="Y2022" s="251" t="s">
        <v>552</v>
      </c>
      <c r="Z2022" s="251" t="s">
        <v>564</v>
      </c>
      <c r="AA2022" s="251" t="s">
        <v>587</v>
      </c>
      <c r="AB2022" s="251" t="s">
        <v>633</v>
      </c>
      <c r="AC2022" s="251" t="s">
        <v>633</v>
      </c>
      <c r="AD2022" s="251" t="s">
        <v>634</v>
      </c>
      <c r="AE2022" s="255">
        <v>786</v>
      </c>
      <c r="AF2022" s="251" t="str">
        <f t="shared" si="100"/>
        <v>5.</v>
      </c>
      <c r="AG2022" s="251" t="str">
        <f t="shared" si="100"/>
        <v>2.</v>
      </c>
      <c r="AH2022" s="251" t="str">
        <f t="shared" si="100"/>
        <v>3.</v>
      </c>
      <c r="AI2022" s="251" t="str">
        <f t="shared" si="100"/>
        <v>1.</v>
      </c>
      <c r="AJ2022" s="251" t="str">
        <f t="shared" si="100"/>
        <v>1.</v>
      </c>
      <c r="AK2022" s="251" t="str">
        <f t="shared" si="100"/>
        <v>1.</v>
      </c>
      <c r="AL2022" s="251" t="str">
        <f t="shared" si="99"/>
        <v>1.</v>
      </c>
      <c r="AM2022" s="251" t="str">
        <f t="shared" si="98"/>
        <v>2.3.1.1.1.1.</v>
      </c>
    </row>
    <row r="2023" spans="1:39">
      <c r="A2023" s="251">
        <v>2022</v>
      </c>
      <c r="B2023" s="251" t="s">
        <v>533</v>
      </c>
      <c r="C2023" s="251" t="s">
        <v>534</v>
      </c>
      <c r="D2023" s="251" t="s">
        <v>535</v>
      </c>
      <c r="E2023" s="251" t="s">
        <v>536</v>
      </c>
      <c r="F2023" s="251" t="s">
        <v>492</v>
      </c>
      <c r="G2023" s="251" t="s">
        <v>797</v>
      </c>
      <c r="H2023" s="251" t="s">
        <v>538</v>
      </c>
      <c r="I2023" s="251" t="s">
        <v>798</v>
      </c>
      <c r="J2023" s="251" t="s">
        <v>540</v>
      </c>
      <c r="K2023" s="251" t="s">
        <v>846</v>
      </c>
      <c r="L2023" s="251" t="s">
        <v>542</v>
      </c>
      <c r="M2023" s="251" t="s">
        <v>808</v>
      </c>
      <c r="N2023" s="251" t="s">
        <v>847</v>
      </c>
      <c r="O2023" s="251" t="s">
        <v>678</v>
      </c>
      <c r="P2023" s="251" t="s">
        <v>851</v>
      </c>
      <c r="Q2023" s="251" t="s">
        <v>803</v>
      </c>
      <c r="R2023" s="251">
        <v>18</v>
      </c>
      <c r="S2023" s="251" t="s">
        <v>548</v>
      </c>
      <c r="T2023" s="251" t="s">
        <v>549</v>
      </c>
      <c r="U2023" s="251" t="s">
        <v>645</v>
      </c>
      <c r="V2023" s="251" t="s">
        <v>581</v>
      </c>
      <c r="W2023" s="251" t="s">
        <v>582</v>
      </c>
      <c r="X2023" s="251" t="s">
        <v>551</v>
      </c>
      <c r="Y2023" s="251" t="s">
        <v>552</v>
      </c>
      <c r="Z2023" s="251" t="s">
        <v>564</v>
      </c>
      <c r="AA2023" s="251" t="s">
        <v>565</v>
      </c>
      <c r="AB2023" s="251" t="s">
        <v>594</v>
      </c>
      <c r="AC2023" s="251" t="s">
        <v>595</v>
      </c>
      <c r="AD2023" s="251" t="s">
        <v>596</v>
      </c>
      <c r="AE2023" s="255">
        <v>700</v>
      </c>
      <c r="AF2023" s="251" t="str">
        <f t="shared" si="100"/>
        <v>5.</v>
      </c>
      <c r="AG2023" s="251" t="str">
        <f t="shared" si="100"/>
        <v>2.</v>
      </c>
      <c r="AH2023" s="251" t="str">
        <f t="shared" si="100"/>
        <v>3.</v>
      </c>
      <c r="AI2023" s="251" t="str">
        <f t="shared" si="100"/>
        <v>2.</v>
      </c>
      <c r="AJ2023" s="251" t="str">
        <f t="shared" si="100"/>
        <v>1.</v>
      </c>
      <c r="AK2023" s="251" t="str">
        <f t="shared" si="100"/>
        <v>2.</v>
      </c>
      <c r="AL2023" s="251" t="str">
        <f t="shared" si="99"/>
        <v>99</v>
      </c>
      <c r="AM2023" s="251" t="str">
        <f t="shared" si="98"/>
        <v>2.3.2.1.2.99</v>
      </c>
    </row>
    <row r="2024" spans="1:39">
      <c r="A2024" s="251">
        <v>2022</v>
      </c>
      <c r="B2024" s="251" t="s">
        <v>533</v>
      </c>
      <c r="C2024" s="251" t="s">
        <v>534</v>
      </c>
      <c r="D2024" s="251" t="s">
        <v>535</v>
      </c>
      <c r="E2024" s="251" t="s">
        <v>536</v>
      </c>
      <c r="F2024" s="251" t="s">
        <v>492</v>
      </c>
      <c r="G2024" s="251" t="s">
        <v>797</v>
      </c>
      <c r="H2024" s="251" t="s">
        <v>538</v>
      </c>
      <c r="I2024" s="251" t="s">
        <v>798</v>
      </c>
      <c r="J2024" s="251" t="s">
        <v>540</v>
      </c>
      <c r="K2024" s="251" t="s">
        <v>846</v>
      </c>
      <c r="L2024" s="251" t="s">
        <v>542</v>
      </c>
      <c r="M2024" s="251" t="s">
        <v>808</v>
      </c>
      <c r="N2024" s="251" t="s">
        <v>847</v>
      </c>
      <c r="O2024" s="251" t="s">
        <v>678</v>
      </c>
      <c r="P2024" s="251" t="s">
        <v>851</v>
      </c>
      <c r="Q2024" s="251" t="s">
        <v>803</v>
      </c>
      <c r="R2024" s="251">
        <v>18</v>
      </c>
      <c r="S2024" s="251" t="s">
        <v>548</v>
      </c>
      <c r="T2024" s="251" t="s">
        <v>549</v>
      </c>
      <c r="U2024" s="251" t="s">
        <v>645</v>
      </c>
      <c r="V2024" s="251" t="s">
        <v>581</v>
      </c>
      <c r="W2024" s="251" t="s">
        <v>582</v>
      </c>
      <c r="X2024" s="251" t="s">
        <v>551</v>
      </c>
      <c r="Y2024" s="251" t="s">
        <v>552</v>
      </c>
      <c r="Z2024" s="251" t="s">
        <v>564</v>
      </c>
      <c r="AA2024" s="251" t="s">
        <v>565</v>
      </c>
      <c r="AB2024" s="251" t="s">
        <v>566</v>
      </c>
      <c r="AC2024" s="251" t="s">
        <v>597</v>
      </c>
      <c r="AD2024" s="251" t="s">
        <v>598</v>
      </c>
      <c r="AE2024" s="255">
        <v>3490</v>
      </c>
      <c r="AF2024" s="251" t="str">
        <f t="shared" si="100"/>
        <v>5.</v>
      </c>
      <c r="AG2024" s="251" t="str">
        <f t="shared" si="100"/>
        <v>2.</v>
      </c>
      <c r="AH2024" s="251" t="str">
        <f t="shared" si="100"/>
        <v>3.</v>
      </c>
      <c r="AI2024" s="251" t="str">
        <f t="shared" si="100"/>
        <v>2.</v>
      </c>
      <c r="AJ2024" s="251" t="str">
        <f t="shared" si="100"/>
        <v>2.</v>
      </c>
      <c r="AK2024" s="251" t="str">
        <f t="shared" si="100"/>
        <v>1.</v>
      </c>
      <c r="AL2024" s="251" t="str">
        <f t="shared" si="99"/>
        <v>1.</v>
      </c>
      <c r="AM2024" s="251" t="str">
        <f t="shared" si="98"/>
        <v>2.3.2.2.1.1.</v>
      </c>
    </row>
    <row r="2025" spans="1:39">
      <c r="A2025" s="251">
        <v>2022</v>
      </c>
      <c r="B2025" s="251" t="s">
        <v>533</v>
      </c>
      <c r="C2025" s="251" t="s">
        <v>534</v>
      </c>
      <c r="D2025" s="251" t="s">
        <v>535</v>
      </c>
      <c r="E2025" s="251" t="s">
        <v>536</v>
      </c>
      <c r="F2025" s="251" t="s">
        <v>492</v>
      </c>
      <c r="G2025" s="251" t="s">
        <v>797</v>
      </c>
      <c r="H2025" s="251" t="s">
        <v>538</v>
      </c>
      <c r="I2025" s="251" t="s">
        <v>798</v>
      </c>
      <c r="J2025" s="251" t="s">
        <v>540</v>
      </c>
      <c r="K2025" s="251" t="s">
        <v>846</v>
      </c>
      <c r="L2025" s="251" t="s">
        <v>542</v>
      </c>
      <c r="M2025" s="251" t="s">
        <v>808</v>
      </c>
      <c r="N2025" s="251" t="s">
        <v>847</v>
      </c>
      <c r="O2025" s="251" t="s">
        <v>678</v>
      </c>
      <c r="P2025" s="251" t="s">
        <v>851</v>
      </c>
      <c r="Q2025" s="251" t="s">
        <v>803</v>
      </c>
      <c r="R2025" s="251">
        <v>18</v>
      </c>
      <c r="S2025" s="251" t="s">
        <v>548</v>
      </c>
      <c r="T2025" s="251" t="s">
        <v>549</v>
      </c>
      <c r="U2025" s="251" t="s">
        <v>645</v>
      </c>
      <c r="V2025" s="251" t="s">
        <v>581</v>
      </c>
      <c r="W2025" s="251" t="s">
        <v>582</v>
      </c>
      <c r="X2025" s="251" t="s">
        <v>551</v>
      </c>
      <c r="Y2025" s="251" t="s">
        <v>552</v>
      </c>
      <c r="Z2025" s="251" t="s">
        <v>564</v>
      </c>
      <c r="AA2025" s="251" t="s">
        <v>565</v>
      </c>
      <c r="AB2025" s="251" t="s">
        <v>566</v>
      </c>
      <c r="AC2025" s="251" t="s">
        <v>600</v>
      </c>
      <c r="AD2025" s="251" t="s">
        <v>601</v>
      </c>
      <c r="AE2025" s="255">
        <v>6904</v>
      </c>
      <c r="AF2025" s="251" t="str">
        <f t="shared" si="100"/>
        <v>5.</v>
      </c>
      <c r="AG2025" s="251" t="str">
        <f t="shared" si="100"/>
        <v>2.</v>
      </c>
      <c r="AH2025" s="251" t="str">
        <f t="shared" si="100"/>
        <v>3.</v>
      </c>
      <c r="AI2025" s="251" t="str">
        <f t="shared" si="100"/>
        <v>2.</v>
      </c>
      <c r="AJ2025" s="251" t="str">
        <f t="shared" si="100"/>
        <v>2.</v>
      </c>
      <c r="AK2025" s="251" t="str">
        <f t="shared" si="100"/>
        <v>2.</v>
      </c>
      <c r="AL2025" s="251" t="str">
        <f t="shared" si="99"/>
        <v>1.</v>
      </c>
      <c r="AM2025" s="251" t="str">
        <f t="shared" si="98"/>
        <v>2.3.2.2.2.1.</v>
      </c>
    </row>
    <row r="2026" spans="1:39">
      <c r="A2026" s="251">
        <v>2022</v>
      </c>
      <c r="B2026" s="251" t="s">
        <v>533</v>
      </c>
      <c r="C2026" s="251" t="s">
        <v>534</v>
      </c>
      <c r="D2026" s="251" t="s">
        <v>535</v>
      </c>
      <c r="E2026" s="251" t="s">
        <v>536</v>
      </c>
      <c r="F2026" s="251" t="s">
        <v>492</v>
      </c>
      <c r="G2026" s="251" t="s">
        <v>797</v>
      </c>
      <c r="H2026" s="251" t="s">
        <v>538</v>
      </c>
      <c r="I2026" s="251" t="s">
        <v>798</v>
      </c>
      <c r="J2026" s="251" t="s">
        <v>540</v>
      </c>
      <c r="K2026" s="251" t="s">
        <v>846</v>
      </c>
      <c r="L2026" s="251" t="s">
        <v>542</v>
      </c>
      <c r="M2026" s="251" t="s">
        <v>808</v>
      </c>
      <c r="N2026" s="251" t="s">
        <v>847</v>
      </c>
      <c r="O2026" s="251" t="s">
        <v>678</v>
      </c>
      <c r="P2026" s="251" t="s">
        <v>851</v>
      </c>
      <c r="Q2026" s="251" t="s">
        <v>803</v>
      </c>
      <c r="R2026" s="251">
        <v>18</v>
      </c>
      <c r="S2026" s="251" t="s">
        <v>548</v>
      </c>
      <c r="T2026" s="251" t="s">
        <v>549</v>
      </c>
      <c r="U2026" s="251" t="s">
        <v>645</v>
      </c>
      <c r="V2026" s="251" t="s">
        <v>581</v>
      </c>
      <c r="W2026" s="251" t="s">
        <v>582</v>
      </c>
      <c r="X2026" s="251" t="s">
        <v>551</v>
      </c>
      <c r="Y2026" s="251" t="s">
        <v>552</v>
      </c>
      <c r="Z2026" s="251" t="s">
        <v>564</v>
      </c>
      <c r="AA2026" s="251" t="s">
        <v>565</v>
      </c>
      <c r="AB2026" s="251" t="s">
        <v>566</v>
      </c>
      <c r="AC2026" s="251" t="s">
        <v>600</v>
      </c>
      <c r="AD2026" s="251" t="s">
        <v>602</v>
      </c>
      <c r="AE2026" s="255">
        <v>520</v>
      </c>
      <c r="AF2026" s="251" t="str">
        <f t="shared" si="100"/>
        <v>5.</v>
      </c>
      <c r="AG2026" s="251" t="str">
        <f t="shared" si="100"/>
        <v>2.</v>
      </c>
      <c r="AH2026" s="251" t="str">
        <f t="shared" si="100"/>
        <v>3.</v>
      </c>
      <c r="AI2026" s="251" t="str">
        <f t="shared" si="100"/>
        <v>2.</v>
      </c>
      <c r="AJ2026" s="251" t="str">
        <f t="shared" si="100"/>
        <v>2.</v>
      </c>
      <c r="AK2026" s="251" t="str">
        <f t="shared" si="100"/>
        <v>2.</v>
      </c>
      <c r="AL2026" s="251" t="str">
        <f t="shared" si="99"/>
        <v>2.</v>
      </c>
      <c r="AM2026" s="251" t="str">
        <f t="shared" si="98"/>
        <v>2.3.2.2.2.2.</v>
      </c>
    </row>
    <row r="2027" spans="1:39">
      <c r="A2027" s="251">
        <v>2022</v>
      </c>
      <c r="B2027" s="251" t="s">
        <v>533</v>
      </c>
      <c r="C2027" s="251" t="s">
        <v>534</v>
      </c>
      <c r="D2027" s="251" t="s">
        <v>535</v>
      </c>
      <c r="E2027" s="251" t="s">
        <v>536</v>
      </c>
      <c r="F2027" s="251" t="s">
        <v>492</v>
      </c>
      <c r="G2027" s="251" t="s">
        <v>797</v>
      </c>
      <c r="H2027" s="251" t="s">
        <v>538</v>
      </c>
      <c r="I2027" s="251" t="s">
        <v>798</v>
      </c>
      <c r="J2027" s="251" t="s">
        <v>540</v>
      </c>
      <c r="K2027" s="251" t="s">
        <v>846</v>
      </c>
      <c r="L2027" s="251" t="s">
        <v>542</v>
      </c>
      <c r="M2027" s="251" t="s">
        <v>808</v>
      </c>
      <c r="N2027" s="251" t="s">
        <v>847</v>
      </c>
      <c r="O2027" s="251" t="s">
        <v>678</v>
      </c>
      <c r="P2027" s="251" t="s">
        <v>851</v>
      </c>
      <c r="Q2027" s="251" t="s">
        <v>803</v>
      </c>
      <c r="R2027" s="251">
        <v>18</v>
      </c>
      <c r="S2027" s="251" t="s">
        <v>548</v>
      </c>
      <c r="T2027" s="251" t="s">
        <v>549</v>
      </c>
      <c r="U2027" s="251" t="s">
        <v>645</v>
      </c>
      <c r="V2027" s="251" t="s">
        <v>581</v>
      </c>
      <c r="W2027" s="251" t="s">
        <v>582</v>
      </c>
      <c r="X2027" s="251" t="s">
        <v>551</v>
      </c>
      <c r="Y2027" s="251" t="s">
        <v>552</v>
      </c>
      <c r="Z2027" s="251" t="s">
        <v>564</v>
      </c>
      <c r="AA2027" s="251" t="s">
        <v>565</v>
      </c>
      <c r="AB2027" s="251" t="s">
        <v>569</v>
      </c>
      <c r="AC2027" s="251" t="s">
        <v>570</v>
      </c>
      <c r="AD2027" s="251" t="s">
        <v>603</v>
      </c>
      <c r="AE2027" s="255">
        <v>67398</v>
      </c>
      <c r="AF2027" s="251" t="str">
        <f t="shared" si="100"/>
        <v>5.</v>
      </c>
      <c r="AG2027" s="251" t="str">
        <f t="shared" si="100"/>
        <v>2.</v>
      </c>
      <c r="AH2027" s="251" t="str">
        <f t="shared" si="100"/>
        <v>3.</v>
      </c>
      <c r="AI2027" s="251" t="str">
        <f t="shared" si="100"/>
        <v>2.</v>
      </c>
      <c r="AJ2027" s="251" t="str">
        <f t="shared" si="100"/>
        <v>3.</v>
      </c>
      <c r="AK2027" s="251" t="str">
        <f t="shared" si="100"/>
        <v>1.</v>
      </c>
      <c r="AL2027" s="251" t="str">
        <f t="shared" si="99"/>
        <v>1.</v>
      </c>
      <c r="AM2027" s="251" t="str">
        <f t="shared" si="98"/>
        <v>2.3.2.3.1.1.</v>
      </c>
    </row>
    <row r="2028" spans="1:39">
      <c r="A2028" s="251">
        <v>2022</v>
      </c>
      <c r="B2028" s="251" t="s">
        <v>533</v>
      </c>
      <c r="C2028" s="251" t="s">
        <v>534</v>
      </c>
      <c r="D2028" s="251" t="s">
        <v>535</v>
      </c>
      <c r="E2028" s="251" t="s">
        <v>536</v>
      </c>
      <c r="F2028" s="251" t="s">
        <v>492</v>
      </c>
      <c r="G2028" s="251" t="s">
        <v>797</v>
      </c>
      <c r="H2028" s="251" t="s">
        <v>538</v>
      </c>
      <c r="I2028" s="251" t="s">
        <v>798</v>
      </c>
      <c r="J2028" s="251" t="s">
        <v>540</v>
      </c>
      <c r="K2028" s="251" t="s">
        <v>846</v>
      </c>
      <c r="L2028" s="251" t="s">
        <v>542</v>
      </c>
      <c r="M2028" s="251" t="s">
        <v>808</v>
      </c>
      <c r="N2028" s="251" t="s">
        <v>847</v>
      </c>
      <c r="O2028" s="251" t="s">
        <v>678</v>
      </c>
      <c r="P2028" s="251" t="s">
        <v>851</v>
      </c>
      <c r="Q2028" s="251" t="s">
        <v>803</v>
      </c>
      <c r="R2028" s="251">
        <v>18</v>
      </c>
      <c r="S2028" s="251" t="s">
        <v>548</v>
      </c>
      <c r="T2028" s="251" t="s">
        <v>549</v>
      </c>
      <c r="U2028" s="251" t="s">
        <v>645</v>
      </c>
      <c r="V2028" s="251" t="s">
        <v>581</v>
      </c>
      <c r="W2028" s="251" t="s">
        <v>582</v>
      </c>
      <c r="X2028" s="251" t="s">
        <v>551</v>
      </c>
      <c r="Y2028" s="251" t="s">
        <v>552</v>
      </c>
      <c r="Z2028" s="251" t="s">
        <v>564</v>
      </c>
      <c r="AA2028" s="251" t="s">
        <v>565</v>
      </c>
      <c r="AB2028" s="251" t="s">
        <v>569</v>
      </c>
      <c r="AC2028" s="251" t="s">
        <v>570</v>
      </c>
      <c r="AD2028" s="251" t="s">
        <v>571</v>
      </c>
      <c r="AE2028" s="255">
        <v>22596</v>
      </c>
      <c r="AF2028" s="251" t="str">
        <f t="shared" si="100"/>
        <v>5.</v>
      </c>
      <c r="AG2028" s="251" t="str">
        <f t="shared" si="100"/>
        <v>2.</v>
      </c>
      <c r="AH2028" s="251" t="str">
        <f t="shared" si="100"/>
        <v>3.</v>
      </c>
      <c r="AI2028" s="251" t="str">
        <f t="shared" si="100"/>
        <v>2.</v>
      </c>
      <c r="AJ2028" s="251" t="str">
        <f t="shared" si="100"/>
        <v>3.</v>
      </c>
      <c r="AK2028" s="251" t="str">
        <f t="shared" si="100"/>
        <v>1.</v>
      </c>
      <c r="AL2028" s="251" t="str">
        <f t="shared" si="99"/>
        <v>2.</v>
      </c>
      <c r="AM2028" s="251" t="str">
        <f t="shared" si="98"/>
        <v>2.3.2.3.1.2.</v>
      </c>
    </row>
    <row r="2029" spans="1:39">
      <c r="A2029" s="251">
        <v>2022</v>
      </c>
      <c r="B2029" s="251" t="s">
        <v>533</v>
      </c>
      <c r="C2029" s="251" t="s">
        <v>534</v>
      </c>
      <c r="D2029" s="251" t="s">
        <v>535</v>
      </c>
      <c r="E2029" s="251" t="s">
        <v>536</v>
      </c>
      <c r="F2029" s="251" t="s">
        <v>492</v>
      </c>
      <c r="G2029" s="251" t="s">
        <v>797</v>
      </c>
      <c r="H2029" s="251" t="s">
        <v>538</v>
      </c>
      <c r="I2029" s="251" t="s">
        <v>798</v>
      </c>
      <c r="J2029" s="251" t="s">
        <v>540</v>
      </c>
      <c r="K2029" s="251" t="s">
        <v>846</v>
      </c>
      <c r="L2029" s="251" t="s">
        <v>542</v>
      </c>
      <c r="M2029" s="251" t="s">
        <v>808</v>
      </c>
      <c r="N2029" s="251" t="s">
        <v>847</v>
      </c>
      <c r="O2029" s="251" t="s">
        <v>678</v>
      </c>
      <c r="P2029" s="251" t="s">
        <v>851</v>
      </c>
      <c r="Q2029" s="251" t="s">
        <v>803</v>
      </c>
      <c r="R2029" s="251">
        <v>18</v>
      </c>
      <c r="S2029" s="251" t="s">
        <v>548</v>
      </c>
      <c r="T2029" s="251" t="s">
        <v>549</v>
      </c>
      <c r="U2029" s="251" t="s">
        <v>645</v>
      </c>
      <c r="V2029" s="251" t="s">
        <v>581</v>
      </c>
      <c r="W2029" s="251" t="s">
        <v>582</v>
      </c>
      <c r="X2029" s="251" t="s">
        <v>551</v>
      </c>
      <c r="Y2029" s="251" t="s">
        <v>552</v>
      </c>
      <c r="Z2029" s="251" t="s">
        <v>564</v>
      </c>
      <c r="AA2029" s="251" t="s">
        <v>565</v>
      </c>
      <c r="AB2029" s="251" t="s">
        <v>604</v>
      </c>
      <c r="AC2029" s="251" t="s">
        <v>607</v>
      </c>
      <c r="AD2029" s="251" t="s">
        <v>608</v>
      </c>
      <c r="AE2029" s="255">
        <v>6061</v>
      </c>
      <c r="AF2029" s="251" t="str">
        <f t="shared" si="100"/>
        <v>5.</v>
      </c>
      <c r="AG2029" s="251" t="str">
        <f t="shared" si="100"/>
        <v>2.</v>
      </c>
      <c r="AH2029" s="251" t="str">
        <f t="shared" si="100"/>
        <v>3.</v>
      </c>
      <c r="AI2029" s="251" t="str">
        <f t="shared" si="100"/>
        <v>2.</v>
      </c>
      <c r="AJ2029" s="251" t="str">
        <f t="shared" si="100"/>
        <v>4.</v>
      </c>
      <c r="AK2029" s="251" t="str">
        <f t="shared" si="100"/>
        <v>7.</v>
      </c>
      <c r="AL2029" s="251" t="str">
        <f t="shared" si="99"/>
        <v>1.</v>
      </c>
      <c r="AM2029" s="251" t="str">
        <f t="shared" si="98"/>
        <v>2.3.2.4.7.1.</v>
      </c>
    </row>
    <row r="2030" spans="1:39">
      <c r="A2030" s="251">
        <v>2022</v>
      </c>
      <c r="B2030" s="251" t="s">
        <v>533</v>
      </c>
      <c r="C2030" s="251" t="s">
        <v>534</v>
      </c>
      <c r="D2030" s="251" t="s">
        <v>535</v>
      </c>
      <c r="E2030" s="251" t="s">
        <v>536</v>
      </c>
      <c r="F2030" s="251" t="s">
        <v>492</v>
      </c>
      <c r="G2030" s="251" t="s">
        <v>797</v>
      </c>
      <c r="H2030" s="251" t="s">
        <v>538</v>
      </c>
      <c r="I2030" s="251" t="s">
        <v>798</v>
      </c>
      <c r="J2030" s="251" t="s">
        <v>540</v>
      </c>
      <c r="K2030" s="251" t="s">
        <v>846</v>
      </c>
      <c r="L2030" s="251" t="s">
        <v>542</v>
      </c>
      <c r="M2030" s="251" t="s">
        <v>808</v>
      </c>
      <c r="N2030" s="251" t="s">
        <v>847</v>
      </c>
      <c r="O2030" s="251" t="s">
        <v>678</v>
      </c>
      <c r="P2030" s="251" t="s">
        <v>851</v>
      </c>
      <c r="Q2030" s="251" t="s">
        <v>803</v>
      </c>
      <c r="R2030" s="251">
        <v>18</v>
      </c>
      <c r="S2030" s="251" t="s">
        <v>548</v>
      </c>
      <c r="T2030" s="251" t="s">
        <v>549</v>
      </c>
      <c r="U2030" s="251" t="s">
        <v>645</v>
      </c>
      <c r="V2030" s="251" t="s">
        <v>581</v>
      </c>
      <c r="W2030" s="251" t="s">
        <v>582</v>
      </c>
      <c r="X2030" s="251" t="s">
        <v>551</v>
      </c>
      <c r="Y2030" s="251" t="s">
        <v>552</v>
      </c>
      <c r="Z2030" s="251" t="s">
        <v>564</v>
      </c>
      <c r="AA2030" s="251" t="s">
        <v>565</v>
      </c>
      <c r="AB2030" s="251" t="s">
        <v>572</v>
      </c>
      <c r="AC2030" s="251" t="s">
        <v>573</v>
      </c>
      <c r="AD2030" s="251" t="s">
        <v>574</v>
      </c>
      <c r="AE2030" s="255">
        <v>56929</v>
      </c>
      <c r="AF2030" s="251" t="str">
        <f t="shared" si="100"/>
        <v>5.</v>
      </c>
      <c r="AG2030" s="251" t="str">
        <f t="shared" si="100"/>
        <v>2.</v>
      </c>
      <c r="AH2030" s="251" t="str">
        <f t="shared" si="100"/>
        <v>3.</v>
      </c>
      <c r="AI2030" s="251" t="str">
        <f t="shared" si="100"/>
        <v>2.</v>
      </c>
      <c r="AJ2030" s="251" t="str">
        <f t="shared" si="100"/>
        <v>5.</v>
      </c>
      <c r="AK2030" s="251" t="str">
        <f t="shared" si="100"/>
        <v>1.</v>
      </c>
      <c r="AL2030" s="251" t="str">
        <f t="shared" si="99"/>
        <v>1.</v>
      </c>
      <c r="AM2030" s="251" t="str">
        <f t="shared" si="98"/>
        <v>2.3.2.5.1.1.</v>
      </c>
    </row>
    <row r="2031" spans="1:39">
      <c r="A2031" s="251">
        <v>2022</v>
      </c>
      <c r="B2031" s="251" t="s">
        <v>533</v>
      </c>
      <c r="C2031" s="251" t="s">
        <v>534</v>
      </c>
      <c r="D2031" s="251" t="s">
        <v>535</v>
      </c>
      <c r="E2031" s="251" t="s">
        <v>536</v>
      </c>
      <c r="F2031" s="251" t="s">
        <v>492</v>
      </c>
      <c r="G2031" s="251" t="s">
        <v>797</v>
      </c>
      <c r="H2031" s="251" t="s">
        <v>538</v>
      </c>
      <c r="I2031" s="251" t="s">
        <v>798</v>
      </c>
      <c r="J2031" s="251" t="s">
        <v>540</v>
      </c>
      <c r="K2031" s="251" t="s">
        <v>846</v>
      </c>
      <c r="L2031" s="251" t="s">
        <v>542</v>
      </c>
      <c r="M2031" s="251" t="s">
        <v>808</v>
      </c>
      <c r="N2031" s="251" t="s">
        <v>847</v>
      </c>
      <c r="O2031" s="251" t="s">
        <v>678</v>
      </c>
      <c r="P2031" s="251" t="s">
        <v>851</v>
      </c>
      <c r="Q2031" s="251" t="s">
        <v>803</v>
      </c>
      <c r="R2031" s="251">
        <v>18</v>
      </c>
      <c r="S2031" s="251" t="s">
        <v>548</v>
      </c>
      <c r="T2031" s="251" t="s">
        <v>549</v>
      </c>
      <c r="U2031" s="251" t="s">
        <v>645</v>
      </c>
      <c r="V2031" s="251" t="s">
        <v>581</v>
      </c>
      <c r="W2031" s="251" t="s">
        <v>582</v>
      </c>
      <c r="X2031" s="251" t="s">
        <v>551</v>
      </c>
      <c r="Y2031" s="251" t="s">
        <v>552</v>
      </c>
      <c r="Z2031" s="251" t="s">
        <v>564</v>
      </c>
      <c r="AA2031" s="251" t="s">
        <v>565</v>
      </c>
      <c r="AB2031" s="251" t="s">
        <v>575</v>
      </c>
      <c r="AC2031" s="251" t="s">
        <v>576</v>
      </c>
      <c r="AD2031" s="251" t="s">
        <v>577</v>
      </c>
      <c r="AE2031" s="255">
        <v>47652</v>
      </c>
      <c r="AF2031" s="251" t="str">
        <f t="shared" si="100"/>
        <v>5.</v>
      </c>
      <c r="AG2031" s="251" t="str">
        <f t="shared" si="100"/>
        <v>2.</v>
      </c>
      <c r="AH2031" s="251" t="str">
        <f t="shared" si="100"/>
        <v>3.</v>
      </c>
      <c r="AI2031" s="251" t="str">
        <f t="shared" si="100"/>
        <v>2.</v>
      </c>
      <c r="AJ2031" s="251" t="str">
        <f t="shared" si="100"/>
        <v>6.</v>
      </c>
      <c r="AK2031" s="251" t="str">
        <f t="shared" si="100"/>
        <v>3.</v>
      </c>
      <c r="AL2031" s="251" t="str">
        <f t="shared" si="99"/>
        <v>4.</v>
      </c>
      <c r="AM2031" s="251" t="str">
        <f t="shared" si="98"/>
        <v>2.3.2.6.3.4.</v>
      </c>
    </row>
    <row r="2032" spans="1:39">
      <c r="A2032" s="251">
        <v>2022</v>
      </c>
      <c r="B2032" s="251" t="s">
        <v>533</v>
      </c>
      <c r="C2032" s="251" t="s">
        <v>534</v>
      </c>
      <c r="D2032" s="251" t="s">
        <v>535</v>
      </c>
      <c r="E2032" s="251" t="s">
        <v>536</v>
      </c>
      <c r="F2032" s="251" t="s">
        <v>492</v>
      </c>
      <c r="G2032" s="251" t="s">
        <v>797</v>
      </c>
      <c r="H2032" s="251" t="s">
        <v>538</v>
      </c>
      <c r="I2032" s="251" t="s">
        <v>798</v>
      </c>
      <c r="J2032" s="251" t="s">
        <v>540</v>
      </c>
      <c r="K2032" s="251" t="s">
        <v>846</v>
      </c>
      <c r="L2032" s="251" t="s">
        <v>542</v>
      </c>
      <c r="M2032" s="251" t="s">
        <v>808</v>
      </c>
      <c r="N2032" s="251" t="s">
        <v>847</v>
      </c>
      <c r="O2032" s="251" t="s">
        <v>678</v>
      </c>
      <c r="P2032" s="251" t="s">
        <v>851</v>
      </c>
      <c r="Q2032" s="251" t="s">
        <v>803</v>
      </c>
      <c r="R2032" s="251">
        <v>18</v>
      </c>
      <c r="S2032" s="251" t="s">
        <v>548</v>
      </c>
      <c r="T2032" s="251" t="s">
        <v>549</v>
      </c>
      <c r="U2032" s="251" t="s">
        <v>645</v>
      </c>
      <c r="V2032" s="251" t="s">
        <v>581</v>
      </c>
      <c r="W2032" s="251" t="s">
        <v>582</v>
      </c>
      <c r="X2032" s="251" t="s">
        <v>551</v>
      </c>
      <c r="Y2032" s="251" t="s">
        <v>552</v>
      </c>
      <c r="Z2032" s="251" t="s">
        <v>564</v>
      </c>
      <c r="AA2032" s="251" t="s">
        <v>565</v>
      </c>
      <c r="AB2032" s="251" t="s">
        <v>575</v>
      </c>
      <c r="AC2032" s="251" t="s">
        <v>576</v>
      </c>
      <c r="AD2032" s="251" t="s">
        <v>612</v>
      </c>
      <c r="AE2032" s="255">
        <v>8594</v>
      </c>
      <c r="AF2032" s="251" t="str">
        <f t="shared" si="100"/>
        <v>5.</v>
      </c>
      <c r="AG2032" s="251" t="str">
        <f t="shared" si="100"/>
        <v>2.</v>
      </c>
      <c r="AH2032" s="251" t="str">
        <f t="shared" si="100"/>
        <v>3.</v>
      </c>
      <c r="AI2032" s="251" t="str">
        <f t="shared" si="100"/>
        <v>2.</v>
      </c>
      <c r="AJ2032" s="251" t="str">
        <f t="shared" si="100"/>
        <v>6.</v>
      </c>
      <c r="AK2032" s="251" t="str">
        <f t="shared" si="100"/>
        <v>3.</v>
      </c>
      <c r="AL2032" s="251" t="str">
        <f t="shared" si="99"/>
        <v>99</v>
      </c>
      <c r="AM2032" s="251" t="str">
        <f t="shared" si="98"/>
        <v>2.3.2.6.3.99</v>
      </c>
    </row>
    <row r="2033" spans="1:39">
      <c r="A2033" s="251">
        <v>2022</v>
      </c>
      <c r="B2033" s="251" t="s">
        <v>533</v>
      </c>
      <c r="C2033" s="251" t="s">
        <v>534</v>
      </c>
      <c r="D2033" s="251" t="s">
        <v>535</v>
      </c>
      <c r="E2033" s="251" t="s">
        <v>536</v>
      </c>
      <c r="F2033" s="251" t="s">
        <v>492</v>
      </c>
      <c r="G2033" s="251" t="s">
        <v>797</v>
      </c>
      <c r="H2033" s="251" t="s">
        <v>538</v>
      </c>
      <c r="I2033" s="251" t="s">
        <v>798</v>
      </c>
      <c r="J2033" s="251" t="s">
        <v>540</v>
      </c>
      <c r="K2033" s="251" t="s">
        <v>846</v>
      </c>
      <c r="L2033" s="251" t="s">
        <v>542</v>
      </c>
      <c r="M2033" s="251" t="s">
        <v>808</v>
      </c>
      <c r="N2033" s="251" t="s">
        <v>847</v>
      </c>
      <c r="O2033" s="251" t="s">
        <v>678</v>
      </c>
      <c r="P2033" s="251" t="s">
        <v>851</v>
      </c>
      <c r="Q2033" s="251" t="s">
        <v>803</v>
      </c>
      <c r="R2033" s="251">
        <v>18</v>
      </c>
      <c r="S2033" s="251" t="s">
        <v>548</v>
      </c>
      <c r="T2033" s="251" t="s">
        <v>549</v>
      </c>
      <c r="U2033" s="251" t="s">
        <v>645</v>
      </c>
      <c r="V2033" s="251" t="s">
        <v>581</v>
      </c>
      <c r="W2033" s="251" t="s">
        <v>582</v>
      </c>
      <c r="X2033" s="251" t="s">
        <v>551</v>
      </c>
      <c r="Y2033" s="251" t="s">
        <v>552</v>
      </c>
      <c r="Z2033" s="251" t="s">
        <v>564</v>
      </c>
      <c r="AA2033" s="251" t="s">
        <v>565</v>
      </c>
      <c r="AB2033" s="251" t="s">
        <v>578</v>
      </c>
      <c r="AC2033" s="251" t="s">
        <v>579</v>
      </c>
      <c r="AD2033" s="251" t="s">
        <v>580</v>
      </c>
      <c r="AE2033" s="255">
        <v>11667</v>
      </c>
      <c r="AF2033" s="251" t="str">
        <f t="shared" si="100"/>
        <v>5.</v>
      </c>
      <c r="AG2033" s="251" t="str">
        <f t="shared" si="100"/>
        <v>2.</v>
      </c>
      <c r="AH2033" s="251" t="str">
        <f t="shared" si="100"/>
        <v>3.</v>
      </c>
      <c r="AI2033" s="251" t="str">
        <f t="shared" ref="AI2033:AL2096" si="101">LEFT(AA2033,2)</f>
        <v>2.</v>
      </c>
      <c r="AJ2033" s="251" t="str">
        <f t="shared" si="101"/>
        <v>7.</v>
      </c>
      <c r="AK2033" s="251" t="str">
        <f t="shared" si="101"/>
        <v>11</v>
      </c>
      <c r="AL2033" s="251" t="str">
        <f t="shared" si="99"/>
        <v>99</v>
      </c>
      <c r="AM2033" s="251" t="str">
        <f t="shared" si="98"/>
        <v>2.3.2.7.1199</v>
      </c>
    </row>
    <row r="2034" spans="1:39">
      <c r="A2034" s="251">
        <v>2022</v>
      </c>
      <c r="B2034" s="251" t="s">
        <v>533</v>
      </c>
      <c r="C2034" s="251" t="s">
        <v>534</v>
      </c>
      <c r="D2034" s="251" t="s">
        <v>535</v>
      </c>
      <c r="E2034" s="251" t="s">
        <v>536</v>
      </c>
      <c r="F2034" s="251" t="s">
        <v>492</v>
      </c>
      <c r="G2034" s="251" t="s">
        <v>797</v>
      </c>
      <c r="H2034" s="251" t="s">
        <v>538</v>
      </c>
      <c r="I2034" s="251" t="s">
        <v>798</v>
      </c>
      <c r="J2034" s="251" t="s">
        <v>540</v>
      </c>
      <c r="K2034" s="251" t="s">
        <v>846</v>
      </c>
      <c r="L2034" s="251" t="s">
        <v>542</v>
      </c>
      <c r="M2034" s="251" t="s">
        <v>808</v>
      </c>
      <c r="N2034" s="251" t="s">
        <v>847</v>
      </c>
      <c r="O2034" s="251" t="s">
        <v>678</v>
      </c>
      <c r="P2034" s="251" t="s">
        <v>851</v>
      </c>
      <c r="Q2034" s="251" t="s">
        <v>803</v>
      </c>
      <c r="R2034" s="251">
        <v>18</v>
      </c>
      <c r="S2034" s="251" t="s">
        <v>548</v>
      </c>
      <c r="T2034" s="251" t="s">
        <v>549</v>
      </c>
      <c r="U2034" s="251" t="s">
        <v>645</v>
      </c>
      <c r="V2034" s="251" t="s">
        <v>581</v>
      </c>
      <c r="W2034" s="251" t="s">
        <v>582</v>
      </c>
      <c r="X2034" s="251" t="s">
        <v>551</v>
      </c>
      <c r="Y2034" s="251" t="s">
        <v>552</v>
      </c>
      <c r="Z2034" s="251" t="s">
        <v>564</v>
      </c>
      <c r="AA2034" s="251" t="s">
        <v>565</v>
      </c>
      <c r="AB2034" s="251" t="s">
        <v>613</v>
      </c>
      <c r="AC2034" s="251" t="s">
        <v>614</v>
      </c>
      <c r="AD2034" s="251" t="s">
        <v>614</v>
      </c>
      <c r="AE2034" s="255">
        <v>348090</v>
      </c>
      <c r="AF2034" s="251" t="str">
        <f t="shared" ref="AF2034:AL2097" si="102">LEFT(X2034,2)</f>
        <v>5.</v>
      </c>
      <c r="AG2034" s="251" t="str">
        <f t="shared" si="102"/>
        <v>2.</v>
      </c>
      <c r="AH2034" s="251" t="str">
        <f t="shared" si="102"/>
        <v>3.</v>
      </c>
      <c r="AI2034" s="251" t="str">
        <f t="shared" si="101"/>
        <v>2.</v>
      </c>
      <c r="AJ2034" s="251" t="str">
        <f t="shared" si="101"/>
        <v>8.</v>
      </c>
      <c r="AK2034" s="251" t="str">
        <f t="shared" si="101"/>
        <v>1.</v>
      </c>
      <c r="AL2034" s="251" t="str">
        <f t="shared" si="99"/>
        <v>1.</v>
      </c>
      <c r="AM2034" s="251" t="str">
        <f t="shared" si="98"/>
        <v>2.3.2.8.1.1.</v>
      </c>
    </row>
    <row r="2035" spans="1:39">
      <c r="A2035" s="251">
        <v>2022</v>
      </c>
      <c r="B2035" s="251" t="s">
        <v>533</v>
      </c>
      <c r="C2035" s="251" t="s">
        <v>534</v>
      </c>
      <c r="D2035" s="251" t="s">
        <v>535</v>
      </c>
      <c r="E2035" s="251" t="s">
        <v>536</v>
      </c>
      <c r="F2035" s="251" t="s">
        <v>492</v>
      </c>
      <c r="G2035" s="251" t="s">
        <v>797</v>
      </c>
      <c r="H2035" s="251" t="s">
        <v>538</v>
      </c>
      <c r="I2035" s="251" t="s">
        <v>798</v>
      </c>
      <c r="J2035" s="251" t="s">
        <v>540</v>
      </c>
      <c r="K2035" s="251" t="s">
        <v>846</v>
      </c>
      <c r="L2035" s="251" t="s">
        <v>542</v>
      </c>
      <c r="M2035" s="251" t="s">
        <v>808</v>
      </c>
      <c r="N2035" s="251" t="s">
        <v>847</v>
      </c>
      <c r="O2035" s="251" t="s">
        <v>678</v>
      </c>
      <c r="P2035" s="251" t="s">
        <v>851</v>
      </c>
      <c r="Q2035" s="251" t="s">
        <v>803</v>
      </c>
      <c r="R2035" s="251">
        <v>18</v>
      </c>
      <c r="S2035" s="251" t="s">
        <v>548</v>
      </c>
      <c r="T2035" s="251" t="s">
        <v>549</v>
      </c>
      <c r="U2035" s="251" t="s">
        <v>645</v>
      </c>
      <c r="V2035" s="251" t="s">
        <v>581</v>
      </c>
      <c r="W2035" s="251" t="s">
        <v>582</v>
      </c>
      <c r="X2035" s="251" t="s">
        <v>551</v>
      </c>
      <c r="Y2035" s="251" t="s">
        <v>552</v>
      </c>
      <c r="Z2035" s="251" t="s">
        <v>564</v>
      </c>
      <c r="AA2035" s="251" t="s">
        <v>565</v>
      </c>
      <c r="AB2035" s="251" t="s">
        <v>613</v>
      </c>
      <c r="AC2035" s="251" t="s">
        <v>614</v>
      </c>
      <c r="AD2035" s="251" t="s">
        <v>615</v>
      </c>
      <c r="AE2035" s="255">
        <v>19046</v>
      </c>
      <c r="AF2035" s="251" t="str">
        <f t="shared" si="102"/>
        <v>5.</v>
      </c>
      <c r="AG2035" s="251" t="str">
        <f t="shared" si="102"/>
        <v>2.</v>
      </c>
      <c r="AH2035" s="251" t="str">
        <f t="shared" si="102"/>
        <v>3.</v>
      </c>
      <c r="AI2035" s="251" t="str">
        <f t="shared" si="101"/>
        <v>2.</v>
      </c>
      <c r="AJ2035" s="251" t="str">
        <f t="shared" si="101"/>
        <v>8.</v>
      </c>
      <c r="AK2035" s="251" t="str">
        <f t="shared" si="101"/>
        <v>1.</v>
      </c>
      <c r="AL2035" s="251" t="str">
        <f t="shared" si="99"/>
        <v>2.</v>
      </c>
      <c r="AM2035" s="251" t="str">
        <f t="shared" si="98"/>
        <v>2.3.2.8.1.2.</v>
      </c>
    </row>
    <row r="2036" spans="1:39">
      <c r="A2036" s="251">
        <v>2022</v>
      </c>
      <c r="B2036" s="251" t="s">
        <v>533</v>
      </c>
      <c r="C2036" s="251" t="s">
        <v>534</v>
      </c>
      <c r="D2036" s="251" t="s">
        <v>535</v>
      </c>
      <c r="E2036" s="251" t="s">
        <v>536</v>
      </c>
      <c r="F2036" s="251" t="s">
        <v>492</v>
      </c>
      <c r="G2036" s="251" t="s">
        <v>797</v>
      </c>
      <c r="H2036" s="251" t="s">
        <v>538</v>
      </c>
      <c r="I2036" s="251" t="s">
        <v>798</v>
      </c>
      <c r="J2036" s="251" t="s">
        <v>540</v>
      </c>
      <c r="K2036" s="251" t="s">
        <v>846</v>
      </c>
      <c r="L2036" s="251" t="s">
        <v>542</v>
      </c>
      <c r="M2036" s="251" t="s">
        <v>808</v>
      </c>
      <c r="N2036" s="251" t="s">
        <v>847</v>
      </c>
      <c r="O2036" s="251" t="s">
        <v>678</v>
      </c>
      <c r="P2036" s="251" t="s">
        <v>851</v>
      </c>
      <c r="Q2036" s="251" t="s">
        <v>803</v>
      </c>
      <c r="R2036" s="251">
        <v>18</v>
      </c>
      <c r="S2036" s="251" t="s">
        <v>548</v>
      </c>
      <c r="T2036" s="251" t="s">
        <v>549</v>
      </c>
      <c r="U2036" s="251" t="s">
        <v>645</v>
      </c>
      <c r="V2036" s="251" t="s">
        <v>581</v>
      </c>
      <c r="W2036" s="251" t="s">
        <v>582</v>
      </c>
      <c r="X2036" s="251" t="s">
        <v>551</v>
      </c>
      <c r="Y2036" s="251" t="s">
        <v>552</v>
      </c>
      <c r="Z2036" s="251" t="s">
        <v>564</v>
      </c>
      <c r="AA2036" s="251" t="s">
        <v>565</v>
      </c>
      <c r="AB2036" s="251" t="s">
        <v>613</v>
      </c>
      <c r="AC2036" s="251" t="s">
        <v>614</v>
      </c>
      <c r="AD2036" s="251" t="s">
        <v>616</v>
      </c>
      <c r="AE2036" s="255">
        <v>6000</v>
      </c>
      <c r="AF2036" s="251" t="str">
        <f t="shared" si="102"/>
        <v>5.</v>
      </c>
      <c r="AG2036" s="251" t="str">
        <f t="shared" si="102"/>
        <v>2.</v>
      </c>
      <c r="AH2036" s="251" t="str">
        <f t="shared" si="102"/>
        <v>3.</v>
      </c>
      <c r="AI2036" s="251" t="str">
        <f t="shared" si="101"/>
        <v>2.</v>
      </c>
      <c r="AJ2036" s="251" t="str">
        <f t="shared" si="101"/>
        <v>8.</v>
      </c>
      <c r="AK2036" s="251" t="str">
        <f t="shared" si="101"/>
        <v>1.</v>
      </c>
      <c r="AL2036" s="251" t="str">
        <f t="shared" si="99"/>
        <v>4.</v>
      </c>
      <c r="AM2036" s="251" t="str">
        <f t="shared" si="98"/>
        <v>2.3.2.8.1.4.</v>
      </c>
    </row>
    <row r="2037" spans="1:39">
      <c r="A2037" s="251">
        <v>2022</v>
      </c>
      <c r="B2037" s="251" t="s">
        <v>533</v>
      </c>
      <c r="C2037" s="251" t="s">
        <v>534</v>
      </c>
      <c r="D2037" s="251" t="s">
        <v>535</v>
      </c>
      <c r="E2037" s="251" t="s">
        <v>536</v>
      </c>
      <c r="F2037" s="251" t="s">
        <v>492</v>
      </c>
      <c r="G2037" s="251" t="s">
        <v>797</v>
      </c>
      <c r="H2037" s="251" t="s">
        <v>538</v>
      </c>
      <c r="I2037" s="251" t="s">
        <v>798</v>
      </c>
      <c r="J2037" s="251" t="s">
        <v>540</v>
      </c>
      <c r="K2037" s="251" t="s">
        <v>846</v>
      </c>
      <c r="L2037" s="251" t="s">
        <v>542</v>
      </c>
      <c r="M2037" s="251" t="s">
        <v>808</v>
      </c>
      <c r="N2037" s="251" t="s">
        <v>847</v>
      </c>
      <c r="O2037" s="251" t="s">
        <v>631</v>
      </c>
      <c r="P2037" s="251" t="s">
        <v>852</v>
      </c>
      <c r="Q2037" s="251" t="s">
        <v>803</v>
      </c>
      <c r="R2037" s="251">
        <v>32</v>
      </c>
      <c r="S2037" s="251" t="s">
        <v>548</v>
      </c>
      <c r="T2037" s="251" t="s">
        <v>549</v>
      </c>
      <c r="U2037" s="251" t="s">
        <v>645</v>
      </c>
      <c r="V2037" s="251" t="s">
        <v>581</v>
      </c>
      <c r="W2037" s="251" t="s">
        <v>582</v>
      </c>
      <c r="X2037" s="251" t="s">
        <v>551</v>
      </c>
      <c r="Y2037" s="251" t="s">
        <v>552</v>
      </c>
      <c r="Z2037" s="251" t="s">
        <v>553</v>
      </c>
      <c r="AA2037" s="251" t="s">
        <v>554</v>
      </c>
      <c r="AB2037" s="251" t="s">
        <v>555</v>
      </c>
      <c r="AC2037" s="251" t="s">
        <v>555</v>
      </c>
      <c r="AD2037" s="251" t="s">
        <v>556</v>
      </c>
      <c r="AE2037" s="255">
        <v>272172</v>
      </c>
      <c r="AF2037" s="251" t="str">
        <f t="shared" si="102"/>
        <v>5.</v>
      </c>
      <c r="AG2037" s="251" t="str">
        <f t="shared" si="102"/>
        <v>2.</v>
      </c>
      <c r="AH2037" s="251" t="str">
        <f t="shared" si="102"/>
        <v>1.</v>
      </c>
      <c r="AI2037" s="251" t="str">
        <f t="shared" si="101"/>
        <v>1.</v>
      </c>
      <c r="AJ2037" s="251" t="str">
        <f t="shared" si="101"/>
        <v>1.</v>
      </c>
      <c r="AK2037" s="251" t="str">
        <f t="shared" si="101"/>
        <v>1.</v>
      </c>
      <c r="AL2037" s="251" t="str">
        <f t="shared" si="99"/>
        <v>4.</v>
      </c>
      <c r="AM2037" s="251" t="str">
        <f t="shared" si="98"/>
        <v>2.1.1.1.1.4.</v>
      </c>
    </row>
    <row r="2038" spans="1:39">
      <c r="A2038" s="251">
        <v>2022</v>
      </c>
      <c r="B2038" s="251" t="s">
        <v>533</v>
      </c>
      <c r="C2038" s="251" t="s">
        <v>534</v>
      </c>
      <c r="D2038" s="251" t="s">
        <v>535</v>
      </c>
      <c r="E2038" s="251" t="s">
        <v>536</v>
      </c>
      <c r="F2038" s="251" t="s">
        <v>492</v>
      </c>
      <c r="G2038" s="251" t="s">
        <v>797</v>
      </c>
      <c r="H2038" s="251" t="s">
        <v>538</v>
      </c>
      <c r="I2038" s="251" t="s">
        <v>798</v>
      </c>
      <c r="J2038" s="251" t="s">
        <v>540</v>
      </c>
      <c r="K2038" s="251" t="s">
        <v>846</v>
      </c>
      <c r="L2038" s="251" t="s">
        <v>542</v>
      </c>
      <c r="M2038" s="251" t="s">
        <v>808</v>
      </c>
      <c r="N2038" s="251" t="s">
        <v>847</v>
      </c>
      <c r="O2038" s="251" t="s">
        <v>631</v>
      </c>
      <c r="P2038" s="251" t="s">
        <v>852</v>
      </c>
      <c r="Q2038" s="251" t="s">
        <v>803</v>
      </c>
      <c r="R2038" s="251">
        <v>32</v>
      </c>
      <c r="S2038" s="251" t="s">
        <v>548</v>
      </c>
      <c r="T2038" s="251" t="s">
        <v>549</v>
      </c>
      <c r="U2038" s="251" t="s">
        <v>645</v>
      </c>
      <c r="V2038" s="251" t="s">
        <v>581</v>
      </c>
      <c r="W2038" s="251" t="s">
        <v>582</v>
      </c>
      <c r="X2038" s="251" t="s">
        <v>551</v>
      </c>
      <c r="Y2038" s="251" t="s">
        <v>552</v>
      </c>
      <c r="Z2038" s="251" t="s">
        <v>553</v>
      </c>
      <c r="AA2038" s="251" t="s">
        <v>554</v>
      </c>
      <c r="AB2038" s="251" t="s">
        <v>557</v>
      </c>
      <c r="AC2038" s="251" t="s">
        <v>558</v>
      </c>
      <c r="AD2038" s="251" t="s">
        <v>559</v>
      </c>
      <c r="AE2038" s="255">
        <v>44972</v>
      </c>
      <c r="AF2038" s="251" t="str">
        <f t="shared" si="102"/>
        <v>5.</v>
      </c>
      <c r="AG2038" s="251" t="str">
        <f t="shared" si="102"/>
        <v>2.</v>
      </c>
      <c r="AH2038" s="251" t="str">
        <f t="shared" si="102"/>
        <v>1.</v>
      </c>
      <c r="AI2038" s="251" t="str">
        <f t="shared" si="101"/>
        <v>1.</v>
      </c>
      <c r="AJ2038" s="251" t="str">
        <f t="shared" si="101"/>
        <v>9.</v>
      </c>
      <c r="AK2038" s="251" t="str">
        <f t="shared" si="101"/>
        <v>1.</v>
      </c>
      <c r="AL2038" s="251" t="str">
        <f t="shared" si="99"/>
        <v>1.</v>
      </c>
      <c r="AM2038" s="251" t="str">
        <f t="shared" si="98"/>
        <v>2.1.1.9.1.1.</v>
      </c>
    </row>
    <row r="2039" spans="1:39">
      <c r="A2039" s="251">
        <v>2022</v>
      </c>
      <c r="B2039" s="251" t="s">
        <v>533</v>
      </c>
      <c r="C2039" s="251" t="s">
        <v>534</v>
      </c>
      <c r="D2039" s="251" t="s">
        <v>535</v>
      </c>
      <c r="E2039" s="251" t="s">
        <v>536</v>
      </c>
      <c r="F2039" s="251" t="s">
        <v>492</v>
      </c>
      <c r="G2039" s="251" t="s">
        <v>797</v>
      </c>
      <c r="H2039" s="251" t="s">
        <v>538</v>
      </c>
      <c r="I2039" s="251" t="s">
        <v>798</v>
      </c>
      <c r="J2039" s="251" t="s">
        <v>540</v>
      </c>
      <c r="K2039" s="251" t="s">
        <v>846</v>
      </c>
      <c r="L2039" s="251" t="s">
        <v>542</v>
      </c>
      <c r="M2039" s="251" t="s">
        <v>808</v>
      </c>
      <c r="N2039" s="251" t="s">
        <v>847</v>
      </c>
      <c r="O2039" s="251" t="s">
        <v>631</v>
      </c>
      <c r="P2039" s="251" t="s">
        <v>852</v>
      </c>
      <c r="Q2039" s="251" t="s">
        <v>803</v>
      </c>
      <c r="R2039" s="251">
        <v>32</v>
      </c>
      <c r="S2039" s="251" t="s">
        <v>548</v>
      </c>
      <c r="T2039" s="251" t="s">
        <v>549</v>
      </c>
      <c r="U2039" s="251" t="s">
        <v>645</v>
      </c>
      <c r="V2039" s="251" t="s">
        <v>581</v>
      </c>
      <c r="W2039" s="251" t="s">
        <v>582</v>
      </c>
      <c r="X2039" s="251" t="s">
        <v>551</v>
      </c>
      <c r="Y2039" s="251" t="s">
        <v>552</v>
      </c>
      <c r="Z2039" s="251" t="s">
        <v>553</v>
      </c>
      <c r="AA2039" s="251" t="s">
        <v>554</v>
      </c>
      <c r="AB2039" s="251" t="s">
        <v>557</v>
      </c>
      <c r="AC2039" s="251" t="s">
        <v>558</v>
      </c>
      <c r="AD2039" s="251" t="s">
        <v>560</v>
      </c>
      <c r="AE2039" s="255">
        <v>2260</v>
      </c>
      <c r="AF2039" s="251" t="str">
        <f t="shared" si="102"/>
        <v>5.</v>
      </c>
      <c r="AG2039" s="251" t="str">
        <f t="shared" si="102"/>
        <v>2.</v>
      </c>
      <c r="AH2039" s="251" t="str">
        <f t="shared" si="102"/>
        <v>1.</v>
      </c>
      <c r="AI2039" s="251" t="str">
        <f t="shared" si="101"/>
        <v>1.</v>
      </c>
      <c r="AJ2039" s="251" t="str">
        <f t="shared" si="101"/>
        <v>9.</v>
      </c>
      <c r="AK2039" s="251" t="str">
        <f t="shared" si="101"/>
        <v>1.</v>
      </c>
      <c r="AL2039" s="251" t="str">
        <f t="shared" si="99"/>
        <v>3.</v>
      </c>
      <c r="AM2039" s="251" t="str">
        <f t="shared" si="98"/>
        <v>2.1.1.9.1.3.</v>
      </c>
    </row>
    <row r="2040" spans="1:39">
      <c r="A2040" s="251">
        <v>2022</v>
      </c>
      <c r="B2040" s="251" t="s">
        <v>533</v>
      </c>
      <c r="C2040" s="251" t="s">
        <v>534</v>
      </c>
      <c r="D2040" s="251" t="s">
        <v>535</v>
      </c>
      <c r="E2040" s="251" t="s">
        <v>536</v>
      </c>
      <c r="F2040" s="251" t="s">
        <v>492</v>
      </c>
      <c r="G2040" s="251" t="s">
        <v>797</v>
      </c>
      <c r="H2040" s="251" t="s">
        <v>538</v>
      </c>
      <c r="I2040" s="251" t="s">
        <v>798</v>
      </c>
      <c r="J2040" s="251" t="s">
        <v>540</v>
      </c>
      <c r="K2040" s="251" t="s">
        <v>846</v>
      </c>
      <c r="L2040" s="251" t="s">
        <v>542</v>
      </c>
      <c r="M2040" s="251" t="s">
        <v>808</v>
      </c>
      <c r="N2040" s="251" t="s">
        <v>847</v>
      </c>
      <c r="O2040" s="251" t="s">
        <v>631</v>
      </c>
      <c r="P2040" s="251" t="s">
        <v>852</v>
      </c>
      <c r="Q2040" s="251" t="s">
        <v>803</v>
      </c>
      <c r="R2040" s="251">
        <v>32</v>
      </c>
      <c r="S2040" s="251" t="s">
        <v>548</v>
      </c>
      <c r="T2040" s="251" t="s">
        <v>549</v>
      </c>
      <c r="U2040" s="251" t="s">
        <v>645</v>
      </c>
      <c r="V2040" s="251" t="s">
        <v>581</v>
      </c>
      <c r="W2040" s="251" t="s">
        <v>582</v>
      </c>
      <c r="X2040" s="251" t="s">
        <v>551</v>
      </c>
      <c r="Y2040" s="251" t="s">
        <v>552</v>
      </c>
      <c r="Z2040" s="251" t="s">
        <v>553</v>
      </c>
      <c r="AA2040" s="251" t="s">
        <v>554</v>
      </c>
      <c r="AB2040" s="251" t="s">
        <v>557</v>
      </c>
      <c r="AC2040" s="251" t="s">
        <v>583</v>
      </c>
      <c r="AD2040" s="251" t="s">
        <v>584</v>
      </c>
      <c r="AE2040" s="255">
        <v>26234</v>
      </c>
      <c r="AF2040" s="251" t="str">
        <f t="shared" si="102"/>
        <v>5.</v>
      </c>
      <c r="AG2040" s="251" t="str">
        <f t="shared" si="102"/>
        <v>2.</v>
      </c>
      <c r="AH2040" s="251" t="str">
        <f t="shared" si="102"/>
        <v>1.</v>
      </c>
      <c r="AI2040" s="251" t="str">
        <f t="shared" si="101"/>
        <v>1.</v>
      </c>
      <c r="AJ2040" s="251" t="str">
        <f t="shared" si="101"/>
        <v>9.</v>
      </c>
      <c r="AK2040" s="251" t="str">
        <f t="shared" si="101"/>
        <v>2.</v>
      </c>
      <c r="AL2040" s="251" t="str">
        <f t="shared" si="99"/>
        <v>1.</v>
      </c>
      <c r="AM2040" s="251" t="str">
        <f t="shared" si="98"/>
        <v>2.1.1.9.2.1.</v>
      </c>
    </row>
    <row r="2041" spans="1:39">
      <c r="A2041" s="251">
        <v>2022</v>
      </c>
      <c r="B2041" s="251" t="s">
        <v>533</v>
      </c>
      <c r="C2041" s="251" t="s">
        <v>534</v>
      </c>
      <c r="D2041" s="251" t="s">
        <v>535</v>
      </c>
      <c r="E2041" s="251" t="s">
        <v>536</v>
      </c>
      <c r="F2041" s="251" t="s">
        <v>492</v>
      </c>
      <c r="G2041" s="251" t="s">
        <v>797</v>
      </c>
      <c r="H2041" s="251" t="s">
        <v>538</v>
      </c>
      <c r="I2041" s="251" t="s">
        <v>798</v>
      </c>
      <c r="J2041" s="251" t="s">
        <v>540</v>
      </c>
      <c r="K2041" s="251" t="s">
        <v>846</v>
      </c>
      <c r="L2041" s="251" t="s">
        <v>542</v>
      </c>
      <c r="M2041" s="251" t="s">
        <v>808</v>
      </c>
      <c r="N2041" s="251" t="s">
        <v>847</v>
      </c>
      <c r="O2041" s="251" t="s">
        <v>631</v>
      </c>
      <c r="P2041" s="251" t="s">
        <v>852</v>
      </c>
      <c r="Q2041" s="251" t="s">
        <v>803</v>
      </c>
      <c r="R2041" s="251">
        <v>32</v>
      </c>
      <c r="S2041" s="251" t="s">
        <v>548</v>
      </c>
      <c r="T2041" s="251" t="s">
        <v>549</v>
      </c>
      <c r="U2041" s="251" t="s">
        <v>645</v>
      </c>
      <c r="V2041" s="251" t="s">
        <v>581</v>
      </c>
      <c r="W2041" s="251" t="s">
        <v>582</v>
      </c>
      <c r="X2041" s="251" t="s">
        <v>551</v>
      </c>
      <c r="Y2041" s="251" t="s">
        <v>552</v>
      </c>
      <c r="Z2041" s="251" t="s">
        <v>553</v>
      </c>
      <c r="AA2041" s="251" t="s">
        <v>554</v>
      </c>
      <c r="AB2041" s="251" t="s">
        <v>557</v>
      </c>
      <c r="AC2041" s="251" t="s">
        <v>585</v>
      </c>
      <c r="AD2041" s="251" t="s">
        <v>586</v>
      </c>
      <c r="AE2041" s="255">
        <v>4047</v>
      </c>
      <c r="AF2041" s="251" t="str">
        <f t="shared" si="102"/>
        <v>5.</v>
      </c>
      <c r="AG2041" s="251" t="str">
        <f t="shared" si="102"/>
        <v>2.</v>
      </c>
      <c r="AH2041" s="251" t="str">
        <f t="shared" si="102"/>
        <v>1.</v>
      </c>
      <c r="AI2041" s="251" t="str">
        <f t="shared" si="101"/>
        <v>1.</v>
      </c>
      <c r="AJ2041" s="251" t="str">
        <f t="shared" si="101"/>
        <v>9.</v>
      </c>
      <c r="AK2041" s="251" t="str">
        <f t="shared" si="101"/>
        <v>3.</v>
      </c>
      <c r="AL2041" s="251" t="str">
        <f t="shared" si="99"/>
        <v>99</v>
      </c>
      <c r="AM2041" s="251" t="str">
        <f t="shared" si="98"/>
        <v>2.1.1.9.3.99</v>
      </c>
    </row>
    <row r="2042" spans="1:39">
      <c r="A2042" s="251">
        <v>2022</v>
      </c>
      <c r="B2042" s="251" t="s">
        <v>533</v>
      </c>
      <c r="C2042" s="251" t="s">
        <v>534</v>
      </c>
      <c r="D2042" s="251" t="s">
        <v>535</v>
      </c>
      <c r="E2042" s="251" t="s">
        <v>536</v>
      </c>
      <c r="F2042" s="251" t="s">
        <v>492</v>
      </c>
      <c r="G2042" s="251" t="s">
        <v>797</v>
      </c>
      <c r="H2042" s="251" t="s">
        <v>538</v>
      </c>
      <c r="I2042" s="251" t="s">
        <v>798</v>
      </c>
      <c r="J2042" s="251" t="s">
        <v>540</v>
      </c>
      <c r="K2042" s="251" t="s">
        <v>846</v>
      </c>
      <c r="L2042" s="251" t="s">
        <v>542</v>
      </c>
      <c r="M2042" s="251" t="s">
        <v>808</v>
      </c>
      <c r="N2042" s="251" t="s">
        <v>847</v>
      </c>
      <c r="O2042" s="251" t="s">
        <v>631</v>
      </c>
      <c r="P2042" s="251" t="s">
        <v>852</v>
      </c>
      <c r="Q2042" s="251" t="s">
        <v>803</v>
      </c>
      <c r="R2042" s="251">
        <v>32</v>
      </c>
      <c r="S2042" s="251" t="s">
        <v>548</v>
      </c>
      <c r="T2042" s="251" t="s">
        <v>549</v>
      </c>
      <c r="U2042" s="251" t="s">
        <v>645</v>
      </c>
      <c r="V2042" s="251" t="s">
        <v>581</v>
      </c>
      <c r="W2042" s="251" t="s">
        <v>582</v>
      </c>
      <c r="X2042" s="251" t="s">
        <v>551</v>
      </c>
      <c r="Y2042" s="251" t="s">
        <v>552</v>
      </c>
      <c r="Z2042" s="251" t="s">
        <v>553</v>
      </c>
      <c r="AA2042" s="251" t="s">
        <v>561</v>
      </c>
      <c r="AB2042" s="251" t="s">
        <v>562</v>
      </c>
      <c r="AC2042" s="251" t="s">
        <v>562</v>
      </c>
      <c r="AD2042" s="251" t="s">
        <v>563</v>
      </c>
      <c r="AE2042" s="255">
        <v>24285</v>
      </c>
      <c r="AF2042" s="251" t="str">
        <f t="shared" si="102"/>
        <v>5.</v>
      </c>
      <c r="AG2042" s="251" t="str">
        <f t="shared" si="102"/>
        <v>2.</v>
      </c>
      <c r="AH2042" s="251" t="str">
        <f t="shared" si="102"/>
        <v>1.</v>
      </c>
      <c r="AI2042" s="251" t="str">
        <f t="shared" si="101"/>
        <v>3.</v>
      </c>
      <c r="AJ2042" s="251" t="str">
        <f t="shared" si="101"/>
        <v>1.</v>
      </c>
      <c r="AK2042" s="251" t="str">
        <f t="shared" si="101"/>
        <v>1.</v>
      </c>
      <c r="AL2042" s="251" t="str">
        <f t="shared" si="99"/>
        <v>5.</v>
      </c>
      <c r="AM2042" s="251" t="str">
        <f t="shared" si="98"/>
        <v>2.1.3.1.1.5.</v>
      </c>
    </row>
    <row r="2043" spans="1:39">
      <c r="A2043" s="251">
        <v>2022</v>
      </c>
      <c r="B2043" s="251" t="s">
        <v>533</v>
      </c>
      <c r="C2043" s="251" t="s">
        <v>534</v>
      </c>
      <c r="D2043" s="251" t="s">
        <v>535</v>
      </c>
      <c r="E2043" s="251" t="s">
        <v>536</v>
      </c>
      <c r="F2043" s="251" t="s">
        <v>492</v>
      </c>
      <c r="G2043" s="251" t="s">
        <v>797</v>
      </c>
      <c r="H2043" s="251" t="s">
        <v>538</v>
      </c>
      <c r="I2043" s="251" t="s">
        <v>798</v>
      </c>
      <c r="J2043" s="251" t="s">
        <v>540</v>
      </c>
      <c r="K2043" s="251" t="s">
        <v>846</v>
      </c>
      <c r="L2043" s="251" t="s">
        <v>542</v>
      </c>
      <c r="M2043" s="251" t="s">
        <v>808</v>
      </c>
      <c r="N2043" s="251" t="s">
        <v>847</v>
      </c>
      <c r="O2043" s="251" t="s">
        <v>631</v>
      </c>
      <c r="P2043" s="251" t="s">
        <v>852</v>
      </c>
      <c r="Q2043" s="251" t="s">
        <v>803</v>
      </c>
      <c r="R2043" s="251">
        <v>32</v>
      </c>
      <c r="S2043" s="251" t="s">
        <v>548</v>
      </c>
      <c r="T2043" s="251" t="s">
        <v>549</v>
      </c>
      <c r="U2043" s="251" t="s">
        <v>645</v>
      </c>
      <c r="V2043" s="251" t="s">
        <v>581</v>
      </c>
      <c r="W2043" s="251" t="s">
        <v>582</v>
      </c>
      <c r="X2043" s="251" t="s">
        <v>551</v>
      </c>
      <c r="Y2043" s="251" t="s">
        <v>552</v>
      </c>
      <c r="Z2043" s="251" t="s">
        <v>564</v>
      </c>
      <c r="AA2043" s="251" t="s">
        <v>587</v>
      </c>
      <c r="AB2043" s="251" t="s">
        <v>633</v>
      </c>
      <c r="AC2043" s="251" t="s">
        <v>633</v>
      </c>
      <c r="AD2043" s="251" t="s">
        <v>634</v>
      </c>
      <c r="AE2043" s="255">
        <v>424</v>
      </c>
      <c r="AF2043" s="251" t="str">
        <f t="shared" si="102"/>
        <v>5.</v>
      </c>
      <c r="AG2043" s="251" t="str">
        <f t="shared" si="102"/>
        <v>2.</v>
      </c>
      <c r="AH2043" s="251" t="str">
        <f t="shared" si="102"/>
        <v>3.</v>
      </c>
      <c r="AI2043" s="251" t="str">
        <f t="shared" si="101"/>
        <v>1.</v>
      </c>
      <c r="AJ2043" s="251" t="str">
        <f t="shared" si="101"/>
        <v>1.</v>
      </c>
      <c r="AK2043" s="251" t="str">
        <f t="shared" si="101"/>
        <v>1.</v>
      </c>
      <c r="AL2043" s="251" t="str">
        <f t="shared" si="99"/>
        <v>1.</v>
      </c>
      <c r="AM2043" s="251" t="str">
        <f t="shared" si="98"/>
        <v>2.3.1.1.1.1.</v>
      </c>
    </row>
    <row r="2044" spans="1:39">
      <c r="A2044" s="251">
        <v>2022</v>
      </c>
      <c r="B2044" s="251" t="s">
        <v>533</v>
      </c>
      <c r="C2044" s="251" t="s">
        <v>534</v>
      </c>
      <c r="D2044" s="251" t="s">
        <v>535</v>
      </c>
      <c r="E2044" s="251" t="s">
        <v>536</v>
      </c>
      <c r="F2044" s="251" t="s">
        <v>492</v>
      </c>
      <c r="G2044" s="251" t="s">
        <v>797</v>
      </c>
      <c r="H2044" s="251" t="s">
        <v>538</v>
      </c>
      <c r="I2044" s="251" t="s">
        <v>798</v>
      </c>
      <c r="J2044" s="251" t="s">
        <v>540</v>
      </c>
      <c r="K2044" s="251" t="s">
        <v>846</v>
      </c>
      <c r="L2044" s="251" t="s">
        <v>542</v>
      </c>
      <c r="M2044" s="251" t="s">
        <v>808</v>
      </c>
      <c r="N2044" s="251" t="s">
        <v>847</v>
      </c>
      <c r="O2044" s="251" t="s">
        <v>631</v>
      </c>
      <c r="P2044" s="251" t="s">
        <v>852</v>
      </c>
      <c r="Q2044" s="251" t="s">
        <v>803</v>
      </c>
      <c r="R2044" s="251">
        <v>32</v>
      </c>
      <c r="S2044" s="251" t="s">
        <v>548</v>
      </c>
      <c r="T2044" s="251" t="s">
        <v>549</v>
      </c>
      <c r="U2044" s="251" t="s">
        <v>645</v>
      </c>
      <c r="V2044" s="251" t="s">
        <v>581</v>
      </c>
      <c r="W2044" s="251" t="s">
        <v>582</v>
      </c>
      <c r="X2044" s="251" t="s">
        <v>551</v>
      </c>
      <c r="Y2044" s="251" t="s">
        <v>552</v>
      </c>
      <c r="Z2044" s="251" t="s">
        <v>564</v>
      </c>
      <c r="AA2044" s="251" t="s">
        <v>565</v>
      </c>
      <c r="AB2044" s="251" t="s">
        <v>594</v>
      </c>
      <c r="AC2044" s="251" t="s">
        <v>595</v>
      </c>
      <c r="AD2044" s="251" t="s">
        <v>596</v>
      </c>
      <c r="AE2044" s="255">
        <v>300</v>
      </c>
      <c r="AF2044" s="251" t="str">
        <f t="shared" si="102"/>
        <v>5.</v>
      </c>
      <c r="AG2044" s="251" t="str">
        <f t="shared" si="102"/>
        <v>2.</v>
      </c>
      <c r="AH2044" s="251" t="str">
        <f t="shared" si="102"/>
        <v>3.</v>
      </c>
      <c r="AI2044" s="251" t="str">
        <f t="shared" si="101"/>
        <v>2.</v>
      </c>
      <c r="AJ2044" s="251" t="str">
        <f t="shared" si="101"/>
        <v>1.</v>
      </c>
      <c r="AK2044" s="251" t="str">
        <f t="shared" si="101"/>
        <v>2.</v>
      </c>
      <c r="AL2044" s="251" t="str">
        <f t="shared" si="99"/>
        <v>99</v>
      </c>
      <c r="AM2044" s="251" t="str">
        <f t="shared" si="98"/>
        <v>2.3.2.1.2.99</v>
      </c>
    </row>
    <row r="2045" spans="1:39">
      <c r="A2045" s="251">
        <v>2022</v>
      </c>
      <c r="B2045" s="251" t="s">
        <v>533</v>
      </c>
      <c r="C2045" s="251" t="s">
        <v>534</v>
      </c>
      <c r="D2045" s="251" t="s">
        <v>535</v>
      </c>
      <c r="E2045" s="251" t="s">
        <v>536</v>
      </c>
      <c r="F2045" s="251" t="s">
        <v>492</v>
      </c>
      <c r="G2045" s="251" t="s">
        <v>797</v>
      </c>
      <c r="H2045" s="251" t="s">
        <v>538</v>
      </c>
      <c r="I2045" s="251" t="s">
        <v>798</v>
      </c>
      <c r="J2045" s="251" t="s">
        <v>540</v>
      </c>
      <c r="K2045" s="251" t="s">
        <v>846</v>
      </c>
      <c r="L2045" s="251" t="s">
        <v>542</v>
      </c>
      <c r="M2045" s="251" t="s">
        <v>808</v>
      </c>
      <c r="N2045" s="251" t="s">
        <v>847</v>
      </c>
      <c r="O2045" s="251" t="s">
        <v>631</v>
      </c>
      <c r="P2045" s="251" t="s">
        <v>852</v>
      </c>
      <c r="Q2045" s="251" t="s">
        <v>803</v>
      </c>
      <c r="R2045" s="251">
        <v>32</v>
      </c>
      <c r="S2045" s="251" t="s">
        <v>548</v>
      </c>
      <c r="T2045" s="251" t="s">
        <v>549</v>
      </c>
      <c r="U2045" s="251" t="s">
        <v>645</v>
      </c>
      <c r="V2045" s="251" t="s">
        <v>581</v>
      </c>
      <c r="W2045" s="251" t="s">
        <v>582</v>
      </c>
      <c r="X2045" s="251" t="s">
        <v>551</v>
      </c>
      <c r="Y2045" s="251" t="s">
        <v>552</v>
      </c>
      <c r="Z2045" s="251" t="s">
        <v>564</v>
      </c>
      <c r="AA2045" s="251" t="s">
        <v>565</v>
      </c>
      <c r="AB2045" s="251" t="s">
        <v>566</v>
      </c>
      <c r="AC2045" s="251" t="s">
        <v>597</v>
      </c>
      <c r="AD2045" s="251" t="s">
        <v>598</v>
      </c>
      <c r="AE2045" s="255">
        <v>4623</v>
      </c>
      <c r="AF2045" s="251" t="str">
        <f t="shared" si="102"/>
        <v>5.</v>
      </c>
      <c r="AG2045" s="251" t="str">
        <f t="shared" si="102"/>
        <v>2.</v>
      </c>
      <c r="AH2045" s="251" t="str">
        <f t="shared" si="102"/>
        <v>3.</v>
      </c>
      <c r="AI2045" s="251" t="str">
        <f t="shared" si="101"/>
        <v>2.</v>
      </c>
      <c r="AJ2045" s="251" t="str">
        <f t="shared" si="101"/>
        <v>2.</v>
      </c>
      <c r="AK2045" s="251" t="str">
        <f t="shared" si="101"/>
        <v>1.</v>
      </c>
      <c r="AL2045" s="251" t="str">
        <f t="shared" si="99"/>
        <v>1.</v>
      </c>
      <c r="AM2045" s="251" t="str">
        <f t="shared" si="98"/>
        <v>2.3.2.2.1.1.</v>
      </c>
    </row>
    <row r="2046" spans="1:39">
      <c r="A2046" s="251">
        <v>2022</v>
      </c>
      <c r="B2046" s="251" t="s">
        <v>533</v>
      </c>
      <c r="C2046" s="251" t="s">
        <v>534</v>
      </c>
      <c r="D2046" s="251" t="s">
        <v>535</v>
      </c>
      <c r="E2046" s="251" t="s">
        <v>536</v>
      </c>
      <c r="F2046" s="251" t="s">
        <v>492</v>
      </c>
      <c r="G2046" s="251" t="s">
        <v>797</v>
      </c>
      <c r="H2046" s="251" t="s">
        <v>538</v>
      </c>
      <c r="I2046" s="251" t="s">
        <v>798</v>
      </c>
      <c r="J2046" s="251" t="s">
        <v>540</v>
      </c>
      <c r="K2046" s="251" t="s">
        <v>846</v>
      </c>
      <c r="L2046" s="251" t="s">
        <v>542</v>
      </c>
      <c r="M2046" s="251" t="s">
        <v>808</v>
      </c>
      <c r="N2046" s="251" t="s">
        <v>847</v>
      </c>
      <c r="O2046" s="251" t="s">
        <v>631</v>
      </c>
      <c r="P2046" s="251" t="s">
        <v>852</v>
      </c>
      <c r="Q2046" s="251" t="s">
        <v>803</v>
      </c>
      <c r="R2046" s="251">
        <v>32</v>
      </c>
      <c r="S2046" s="251" t="s">
        <v>548</v>
      </c>
      <c r="T2046" s="251" t="s">
        <v>549</v>
      </c>
      <c r="U2046" s="251" t="s">
        <v>645</v>
      </c>
      <c r="V2046" s="251" t="s">
        <v>581</v>
      </c>
      <c r="W2046" s="251" t="s">
        <v>582</v>
      </c>
      <c r="X2046" s="251" t="s">
        <v>551</v>
      </c>
      <c r="Y2046" s="251" t="s">
        <v>552</v>
      </c>
      <c r="Z2046" s="251" t="s">
        <v>564</v>
      </c>
      <c r="AA2046" s="251" t="s">
        <v>565</v>
      </c>
      <c r="AB2046" s="251" t="s">
        <v>566</v>
      </c>
      <c r="AC2046" s="251" t="s">
        <v>600</v>
      </c>
      <c r="AD2046" s="251" t="s">
        <v>601</v>
      </c>
      <c r="AE2046" s="255">
        <v>4890</v>
      </c>
      <c r="AF2046" s="251" t="str">
        <f t="shared" si="102"/>
        <v>5.</v>
      </c>
      <c r="AG2046" s="251" t="str">
        <f t="shared" si="102"/>
        <v>2.</v>
      </c>
      <c r="AH2046" s="251" t="str">
        <f t="shared" si="102"/>
        <v>3.</v>
      </c>
      <c r="AI2046" s="251" t="str">
        <f t="shared" si="101"/>
        <v>2.</v>
      </c>
      <c r="AJ2046" s="251" t="str">
        <f t="shared" si="101"/>
        <v>2.</v>
      </c>
      <c r="AK2046" s="251" t="str">
        <f t="shared" si="101"/>
        <v>2.</v>
      </c>
      <c r="AL2046" s="251" t="str">
        <f t="shared" si="99"/>
        <v>1.</v>
      </c>
      <c r="AM2046" s="251" t="str">
        <f t="shared" si="98"/>
        <v>2.3.2.2.2.1.</v>
      </c>
    </row>
    <row r="2047" spans="1:39">
      <c r="A2047" s="251">
        <v>2022</v>
      </c>
      <c r="B2047" s="251" t="s">
        <v>533</v>
      </c>
      <c r="C2047" s="251" t="s">
        <v>534</v>
      </c>
      <c r="D2047" s="251" t="s">
        <v>535</v>
      </c>
      <c r="E2047" s="251" t="s">
        <v>536</v>
      </c>
      <c r="F2047" s="251" t="s">
        <v>492</v>
      </c>
      <c r="G2047" s="251" t="s">
        <v>797</v>
      </c>
      <c r="H2047" s="251" t="s">
        <v>538</v>
      </c>
      <c r="I2047" s="251" t="s">
        <v>798</v>
      </c>
      <c r="J2047" s="251" t="s">
        <v>540</v>
      </c>
      <c r="K2047" s="251" t="s">
        <v>846</v>
      </c>
      <c r="L2047" s="251" t="s">
        <v>542</v>
      </c>
      <c r="M2047" s="251" t="s">
        <v>808</v>
      </c>
      <c r="N2047" s="251" t="s">
        <v>847</v>
      </c>
      <c r="O2047" s="251" t="s">
        <v>631</v>
      </c>
      <c r="P2047" s="251" t="s">
        <v>852</v>
      </c>
      <c r="Q2047" s="251" t="s">
        <v>803</v>
      </c>
      <c r="R2047" s="251">
        <v>32</v>
      </c>
      <c r="S2047" s="251" t="s">
        <v>548</v>
      </c>
      <c r="T2047" s="251" t="s">
        <v>549</v>
      </c>
      <c r="U2047" s="251" t="s">
        <v>645</v>
      </c>
      <c r="V2047" s="251" t="s">
        <v>581</v>
      </c>
      <c r="W2047" s="251" t="s">
        <v>582</v>
      </c>
      <c r="X2047" s="251" t="s">
        <v>551</v>
      </c>
      <c r="Y2047" s="251" t="s">
        <v>552</v>
      </c>
      <c r="Z2047" s="251" t="s">
        <v>564</v>
      </c>
      <c r="AA2047" s="251" t="s">
        <v>565</v>
      </c>
      <c r="AB2047" s="251" t="s">
        <v>566</v>
      </c>
      <c r="AC2047" s="251" t="s">
        <v>600</v>
      </c>
      <c r="AD2047" s="251" t="s">
        <v>602</v>
      </c>
      <c r="AE2047" s="255">
        <v>562</v>
      </c>
      <c r="AF2047" s="251" t="str">
        <f t="shared" si="102"/>
        <v>5.</v>
      </c>
      <c r="AG2047" s="251" t="str">
        <f t="shared" si="102"/>
        <v>2.</v>
      </c>
      <c r="AH2047" s="251" t="str">
        <f t="shared" si="102"/>
        <v>3.</v>
      </c>
      <c r="AI2047" s="251" t="str">
        <f t="shared" si="101"/>
        <v>2.</v>
      </c>
      <c r="AJ2047" s="251" t="str">
        <f t="shared" si="101"/>
        <v>2.</v>
      </c>
      <c r="AK2047" s="251" t="str">
        <f t="shared" si="101"/>
        <v>2.</v>
      </c>
      <c r="AL2047" s="251" t="str">
        <f t="shared" si="99"/>
        <v>2.</v>
      </c>
      <c r="AM2047" s="251" t="str">
        <f t="shared" si="98"/>
        <v>2.3.2.2.2.2.</v>
      </c>
    </row>
    <row r="2048" spans="1:39">
      <c r="A2048" s="251">
        <v>2022</v>
      </c>
      <c r="B2048" s="251" t="s">
        <v>533</v>
      </c>
      <c r="C2048" s="251" t="s">
        <v>534</v>
      </c>
      <c r="D2048" s="251" t="s">
        <v>535</v>
      </c>
      <c r="E2048" s="251" t="s">
        <v>536</v>
      </c>
      <c r="F2048" s="251" t="s">
        <v>492</v>
      </c>
      <c r="G2048" s="251" t="s">
        <v>797</v>
      </c>
      <c r="H2048" s="251" t="s">
        <v>538</v>
      </c>
      <c r="I2048" s="251" t="s">
        <v>798</v>
      </c>
      <c r="J2048" s="251" t="s">
        <v>540</v>
      </c>
      <c r="K2048" s="251" t="s">
        <v>846</v>
      </c>
      <c r="L2048" s="251" t="s">
        <v>542</v>
      </c>
      <c r="M2048" s="251" t="s">
        <v>808</v>
      </c>
      <c r="N2048" s="251" t="s">
        <v>847</v>
      </c>
      <c r="O2048" s="251" t="s">
        <v>631</v>
      </c>
      <c r="P2048" s="251" t="s">
        <v>852</v>
      </c>
      <c r="Q2048" s="251" t="s">
        <v>803</v>
      </c>
      <c r="R2048" s="251">
        <v>32</v>
      </c>
      <c r="S2048" s="251" t="s">
        <v>548</v>
      </c>
      <c r="T2048" s="251" t="s">
        <v>549</v>
      </c>
      <c r="U2048" s="251" t="s">
        <v>645</v>
      </c>
      <c r="V2048" s="251" t="s">
        <v>581</v>
      </c>
      <c r="W2048" s="251" t="s">
        <v>582</v>
      </c>
      <c r="X2048" s="251" t="s">
        <v>551</v>
      </c>
      <c r="Y2048" s="251" t="s">
        <v>552</v>
      </c>
      <c r="Z2048" s="251" t="s">
        <v>564</v>
      </c>
      <c r="AA2048" s="251" t="s">
        <v>565</v>
      </c>
      <c r="AB2048" s="251" t="s">
        <v>566</v>
      </c>
      <c r="AC2048" s="251" t="s">
        <v>567</v>
      </c>
      <c r="AD2048" s="251" t="s">
        <v>635</v>
      </c>
      <c r="AE2048" s="255">
        <v>1854</v>
      </c>
      <c r="AF2048" s="251" t="str">
        <f t="shared" si="102"/>
        <v>5.</v>
      </c>
      <c r="AG2048" s="251" t="str">
        <f t="shared" si="102"/>
        <v>2.</v>
      </c>
      <c r="AH2048" s="251" t="str">
        <f t="shared" si="102"/>
        <v>3.</v>
      </c>
      <c r="AI2048" s="251" t="str">
        <f t="shared" si="101"/>
        <v>2.</v>
      </c>
      <c r="AJ2048" s="251" t="str">
        <f t="shared" si="101"/>
        <v>2.</v>
      </c>
      <c r="AK2048" s="251" t="str">
        <f t="shared" si="101"/>
        <v>3.</v>
      </c>
      <c r="AL2048" s="251" t="str">
        <f t="shared" si="99"/>
        <v>99</v>
      </c>
      <c r="AM2048" s="251" t="str">
        <f t="shared" si="98"/>
        <v>2.3.2.2.3.99</v>
      </c>
    </row>
    <row r="2049" spans="1:39">
      <c r="A2049" s="251">
        <v>2022</v>
      </c>
      <c r="B2049" s="251" t="s">
        <v>533</v>
      </c>
      <c r="C2049" s="251" t="s">
        <v>534</v>
      </c>
      <c r="D2049" s="251" t="s">
        <v>535</v>
      </c>
      <c r="E2049" s="251" t="s">
        <v>536</v>
      </c>
      <c r="F2049" s="251" t="s">
        <v>492</v>
      </c>
      <c r="G2049" s="251" t="s">
        <v>797</v>
      </c>
      <c r="H2049" s="251" t="s">
        <v>538</v>
      </c>
      <c r="I2049" s="251" t="s">
        <v>798</v>
      </c>
      <c r="J2049" s="251" t="s">
        <v>540</v>
      </c>
      <c r="K2049" s="251" t="s">
        <v>846</v>
      </c>
      <c r="L2049" s="251" t="s">
        <v>542</v>
      </c>
      <c r="M2049" s="251" t="s">
        <v>808</v>
      </c>
      <c r="N2049" s="251" t="s">
        <v>847</v>
      </c>
      <c r="O2049" s="251" t="s">
        <v>631</v>
      </c>
      <c r="P2049" s="251" t="s">
        <v>852</v>
      </c>
      <c r="Q2049" s="251" t="s">
        <v>803</v>
      </c>
      <c r="R2049" s="251">
        <v>32</v>
      </c>
      <c r="S2049" s="251" t="s">
        <v>548</v>
      </c>
      <c r="T2049" s="251" t="s">
        <v>549</v>
      </c>
      <c r="U2049" s="251" t="s">
        <v>645</v>
      </c>
      <c r="V2049" s="251" t="s">
        <v>581</v>
      </c>
      <c r="W2049" s="251" t="s">
        <v>582</v>
      </c>
      <c r="X2049" s="251" t="s">
        <v>551</v>
      </c>
      <c r="Y2049" s="251" t="s">
        <v>552</v>
      </c>
      <c r="Z2049" s="251" t="s">
        <v>564</v>
      </c>
      <c r="AA2049" s="251" t="s">
        <v>565</v>
      </c>
      <c r="AB2049" s="251" t="s">
        <v>569</v>
      </c>
      <c r="AC2049" s="251" t="s">
        <v>570</v>
      </c>
      <c r="AD2049" s="251" t="s">
        <v>603</v>
      </c>
      <c r="AE2049" s="255">
        <v>33287</v>
      </c>
      <c r="AF2049" s="251" t="str">
        <f t="shared" si="102"/>
        <v>5.</v>
      </c>
      <c r="AG2049" s="251" t="str">
        <f t="shared" si="102"/>
        <v>2.</v>
      </c>
      <c r="AH2049" s="251" t="str">
        <f t="shared" si="102"/>
        <v>3.</v>
      </c>
      <c r="AI2049" s="251" t="str">
        <f t="shared" si="101"/>
        <v>2.</v>
      </c>
      <c r="AJ2049" s="251" t="str">
        <f t="shared" si="101"/>
        <v>3.</v>
      </c>
      <c r="AK2049" s="251" t="str">
        <f t="shared" si="101"/>
        <v>1.</v>
      </c>
      <c r="AL2049" s="251" t="str">
        <f t="shared" si="99"/>
        <v>1.</v>
      </c>
      <c r="AM2049" s="251" t="str">
        <f t="shared" si="98"/>
        <v>2.3.2.3.1.1.</v>
      </c>
    </row>
    <row r="2050" spans="1:39">
      <c r="A2050" s="251">
        <v>2022</v>
      </c>
      <c r="B2050" s="251" t="s">
        <v>533</v>
      </c>
      <c r="C2050" s="251" t="s">
        <v>534</v>
      </c>
      <c r="D2050" s="251" t="s">
        <v>535</v>
      </c>
      <c r="E2050" s="251" t="s">
        <v>536</v>
      </c>
      <c r="F2050" s="251" t="s">
        <v>492</v>
      </c>
      <c r="G2050" s="251" t="s">
        <v>797</v>
      </c>
      <c r="H2050" s="251" t="s">
        <v>538</v>
      </c>
      <c r="I2050" s="251" t="s">
        <v>798</v>
      </c>
      <c r="J2050" s="251" t="s">
        <v>540</v>
      </c>
      <c r="K2050" s="251" t="s">
        <v>846</v>
      </c>
      <c r="L2050" s="251" t="s">
        <v>542</v>
      </c>
      <c r="M2050" s="251" t="s">
        <v>808</v>
      </c>
      <c r="N2050" s="251" t="s">
        <v>847</v>
      </c>
      <c r="O2050" s="251" t="s">
        <v>631</v>
      </c>
      <c r="P2050" s="251" t="s">
        <v>852</v>
      </c>
      <c r="Q2050" s="251" t="s">
        <v>803</v>
      </c>
      <c r="R2050" s="251">
        <v>32</v>
      </c>
      <c r="S2050" s="251" t="s">
        <v>548</v>
      </c>
      <c r="T2050" s="251" t="s">
        <v>549</v>
      </c>
      <c r="U2050" s="251" t="s">
        <v>645</v>
      </c>
      <c r="V2050" s="251" t="s">
        <v>581</v>
      </c>
      <c r="W2050" s="251" t="s">
        <v>582</v>
      </c>
      <c r="X2050" s="251" t="s">
        <v>551</v>
      </c>
      <c r="Y2050" s="251" t="s">
        <v>552</v>
      </c>
      <c r="Z2050" s="251" t="s">
        <v>564</v>
      </c>
      <c r="AA2050" s="251" t="s">
        <v>565</v>
      </c>
      <c r="AB2050" s="251" t="s">
        <v>569</v>
      </c>
      <c r="AC2050" s="251" t="s">
        <v>570</v>
      </c>
      <c r="AD2050" s="251" t="s">
        <v>571</v>
      </c>
      <c r="AE2050" s="255">
        <v>36563</v>
      </c>
      <c r="AF2050" s="251" t="str">
        <f t="shared" si="102"/>
        <v>5.</v>
      </c>
      <c r="AG2050" s="251" t="str">
        <f t="shared" si="102"/>
        <v>2.</v>
      </c>
      <c r="AH2050" s="251" t="str">
        <f t="shared" si="102"/>
        <v>3.</v>
      </c>
      <c r="AI2050" s="251" t="str">
        <f t="shared" si="101"/>
        <v>2.</v>
      </c>
      <c r="AJ2050" s="251" t="str">
        <f t="shared" si="101"/>
        <v>3.</v>
      </c>
      <c r="AK2050" s="251" t="str">
        <f t="shared" si="101"/>
        <v>1.</v>
      </c>
      <c r="AL2050" s="251" t="str">
        <f t="shared" si="99"/>
        <v>2.</v>
      </c>
      <c r="AM2050" s="251" t="str">
        <f t="shared" si="98"/>
        <v>2.3.2.3.1.2.</v>
      </c>
    </row>
    <row r="2051" spans="1:39">
      <c r="A2051" s="251">
        <v>2022</v>
      </c>
      <c r="B2051" s="251" t="s">
        <v>533</v>
      </c>
      <c r="C2051" s="251" t="s">
        <v>534</v>
      </c>
      <c r="D2051" s="251" t="s">
        <v>535</v>
      </c>
      <c r="E2051" s="251" t="s">
        <v>536</v>
      </c>
      <c r="F2051" s="251" t="s">
        <v>492</v>
      </c>
      <c r="G2051" s="251" t="s">
        <v>797</v>
      </c>
      <c r="H2051" s="251" t="s">
        <v>538</v>
      </c>
      <c r="I2051" s="251" t="s">
        <v>798</v>
      </c>
      <c r="J2051" s="251" t="s">
        <v>540</v>
      </c>
      <c r="K2051" s="251" t="s">
        <v>846</v>
      </c>
      <c r="L2051" s="251" t="s">
        <v>542</v>
      </c>
      <c r="M2051" s="251" t="s">
        <v>808</v>
      </c>
      <c r="N2051" s="251" t="s">
        <v>847</v>
      </c>
      <c r="O2051" s="251" t="s">
        <v>631</v>
      </c>
      <c r="P2051" s="251" t="s">
        <v>852</v>
      </c>
      <c r="Q2051" s="251" t="s">
        <v>803</v>
      </c>
      <c r="R2051" s="251">
        <v>32</v>
      </c>
      <c r="S2051" s="251" t="s">
        <v>548</v>
      </c>
      <c r="T2051" s="251" t="s">
        <v>549</v>
      </c>
      <c r="U2051" s="251" t="s">
        <v>645</v>
      </c>
      <c r="V2051" s="251" t="s">
        <v>581</v>
      </c>
      <c r="W2051" s="251" t="s">
        <v>582</v>
      </c>
      <c r="X2051" s="251" t="s">
        <v>551</v>
      </c>
      <c r="Y2051" s="251" t="s">
        <v>552</v>
      </c>
      <c r="Z2051" s="251" t="s">
        <v>564</v>
      </c>
      <c r="AA2051" s="251" t="s">
        <v>565</v>
      </c>
      <c r="AB2051" s="251" t="s">
        <v>604</v>
      </c>
      <c r="AC2051" s="251" t="s">
        <v>607</v>
      </c>
      <c r="AD2051" s="251" t="s">
        <v>608</v>
      </c>
      <c r="AE2051" s="255">
        <v>779</v>
      </c>
      <c r="AF2051" s="251" t="str">
        <f t="shared" si="102"/>
        <v>5.</v>
      </c>
      <c r="AG2051" s="251" t="str">
        <f t="shared" si="102"/>
        <v>2.</v>
      </c>
      <c r="AH2051" s="251" t="str">
        <f t="shared" si="102"/>
        <v>3.</v>
      </c>
      <c r="AI2051" s="251" t="str">
        <f t="shared" si="101"/>
        <v>2.</v>
      </c>
      <c r="AJ2051" s="251" t="str">
        <f t="shared" si="101"/>
        <v>4.</v>
      </c>
      <c r="AK2051" s="251" t="str">
        <f t="shared" si="101"/>
        <v>7.</v>
      </c>
      <c r="AL2051" s="251" t="str">
        <f t="shared" si="99"/>
        <v>1.</v>
      </c>
      <c r="AM2051" s="251" t="str">
        <f t="shared" ref="AM2051:AM2114" si="103">CONCATENATE(AG2051,AH2051,AI2051,AJ2051,AK2051,AL2051)</f>
        <v>2.3.2.4.7.1.</v>
      </c>
    </row>
    <row r="2052" spans="1:39">
      <c r="A2052" s="251">
        <v>2022</v>
      </c>
      <c r="B2052" s="251" t="s">
        <v>533</v>
      </c>
      <c r="C2052" s="251" t="s">
        <v>534</v>
      </c>
      <c r="D2052" s="251" t="s">
        <v>535</v>
      </c>
      <c r="E2052" s="251" t="s">
        <v>536</v>
      </c>
      <c r="F2052" s="251" t="s">
        <v>492</v>
      </c>
      <c r="G2052" s="251" t="s">
        <v>797</v>
      </c>
      <c r="H2052" s="251" t="s">
        <v>538</v>
      </c>
      <c r="I2052" s="251" t="s">
        <v>798</v>
      </c>
      <c r="J2052" s="251" t="s">
        <v>540</v>
      </c>
      <c r="K2052" s="251" t="s">
        <v>846</v>
      </c>
      <c r="L2052" s="251" t="s">
        <v>542</v>
      </c>
      <c r="M2052" s="251" t="s">
        <v>808</v>
      </c>
      <c r="N2052" s="251" t="s">
        <v>847</v>
      </c>
      <c r="O2052" s="251" t="s">
        <v>631</v>
      </c>
      <c r="P2052" s="251" t="s">
        <v>852</v>
      </c>
      <c r="Q2052" s="251" t="s">
        <v>803</v>
      </c>
      <c r="R2052" s="251">
        <v>32</v>
      </c>
      <c r="S2052" s="251" t="s">
        <v>548</v>
      </c>
      <c r="T2052" s="251" t="s">
        <v>549</v>
      </c>
      <c r="U2052" s="251" t="s">
        <v>645</v>
      </c>
      <c r="V2052" s="251" t="s">
        <v>581</v>
      </c>
      <c r="W2052" s="251" t="s">
        <v>582</v>
      </c>
      <c r="X2052" s="251" t="s">
        <v>551</v>
      </c>
      <c r="Y2052" s="251" t="s">
        <v>552</v>
      </c>
      <c r="Z2052" s="251" t="s">
        <v>564</v>
      </c>
      <c r="AA2052" s="251" t="s">
        <v>565</v>
      </c>
      <c r="AB2052" s="251" t="s">
        <v>572</v>
      </c>
      <c r="AC2052" s="251" t="s">
        <v>573</v>
      </c>
      <c r="AD2052" s="251" t="s">
        <v>574</v>
      </c>
      <c r="AE2052" s="255">
        <v>43266</v>
      </c>
      <c r="AF2052" s="251" t="str">
        <f t="shared" si="102"/>
        <v>5.</v>
      </c>
      <c r="AG2052" s="251" t="str">
        <f t="shared" si="102"/>
        <v>2.</v>
      </c>
      <c r="AH2052" s="251" t="str">
        <f t="shared" si="102"/>
        <v>3.</v>
      </c>
      <c r="AI2052" s="251" t="str">
        <f t="shared" si="101"/>
        <v>2.</v>
      </c>
      <c r="AJ2052" s="251" t="str">
        <f t="shared" si="101"/>
        <v>5.</v>
      </c>
      <c r="AK2052" s="251" t="str">
        <f t="shared" si="101"/>
        <v>1.</v>
      </c>
      <c r="AL2052" s="251" t="str">
        <f t="shared" si="99"/>
        <v>1.</v>
      </c>
      <c r="AM2052" s="251" t="str">
        <f t="shared" si="103"/>
        <v>2.3.2.5.1.1.</v>
      </c>
    </row>
    <row r="2053" spans="1:39">
      <c r="A2053" s="251">
        <v>2022</v>
      </c>
      <c r="B2053" s="251" t="s">
        <v>533</v>
      </c>
      <c r="C2053" s="251" t="s">
        <v>534</v>
      </c>
      <c r="D2053" s="251" t="s">
        <v>535</v>
      </c>
      <c r="E2053" s="251" t="s">
        <v>536</v>
      </c>
      <c r="F2053" s="251" t="s">
        <v>492</v>
      </c>
      <c r="G2053" s="251" t="s">
        <v>797</v>
      </c>
      <c r="H2053" s="251" t="s">
        <v>538</v>
      </c>
      <c r="I2053" s="251" t="s">
        <v>798</v>
      </c>
      <c r="J2053" s="251" t="s">
        <v>540</v>
      </c>
      <c r="K2053" s="251" t="s">
        <v>846</v>
      </c>
      <c r="L2053" s="251" t="s">
        <v>542</v>
      </c>
      <c r="M2053" s="251" t="s">
        <v>808</v>
      </c>
      <c r="N2053" s="251" t="s">
        <v>847</v>
      </c>
      <c r="O2053" s="251" t="s">
        <v>631</v>
      </c>
      <c r="P2053" s="251" t="s">
        <v>852</v>
      </c>
      <c r="Q2053" s="251" t="s">
        <v>803</v>
      </c>
      <c r="R2053" s="251">
        <v>32</v>
      </c>
      <c r="S2053" s="251" t="s">
        <v>548</v>
      </c>
      <c r="T2053" s="251" t="s">
        <v>549</v>
      </c>
      <c r="U2053" s="251" t="s">
        <v>645</v>
      </c>
      <c r="V2053" s="251" t="s">
        <v>581</v>
      </c>
      <c r="W2053" s="251" t="s">
        <v>582</v>
      </c>
      <c r="X2053" s="251" t="s">
        <v>551</v>
      </c>
      <c r="Y2053" s="251" t="s">
        <v>552</v>
      </c>
      <c r="Z2053" s="251" t="s">
        <v>564</v>
      </c>
      <c r="AA2053" s="251" t="s">
        <v>565</v>
      </c>
      <c r="AB2053" s="251" t="s">
        <v>575</v>
      </c>
      <c r="AC2053" s="251" t="s">
        <v>576</v>
      </c>
      <c r="AD2053" s="251" t="s">
        <v>577</v>
      </c>
      <c r="AE2053" s="255">
        <v>29005</v>
      </c>
      <c r="AF2053" s="251" t="str">
        <f t="shared" si="102"/>
        <v>5.</v>
      </c>
      <c r="AG2053" s="251" t="str">
        <f t="shared" si="102"/>
        <v>2.</v>
      </c>
      <c r="AH2053" s="251" t="str">
        <f t="shared" si="102"/>
        <v>3.</v>
      </c>
      <c r="AI2053" s="251" t="str">
        <f t="shared" si="101"/>
        <v>2.</v>
      </c>
      <c r="AJ2053" s="251" t="str">
        <f t="shared" si="101"/>
        <v>6.</v>
      </c>
      <c r="AK2053" s="251" t="str">
        <f t="shared" si="101"/>
        <v>3.</v>
      </c>
      <c r="AL2053" s="251" t="str">
        <f t="shared" si="101"/>
        <v>4.</v>
      </c>
      <c r="AM2053" s="251" t="str">
        <f t="shared" si="103"/>
        <v>2.3.2.6.3.4.</v>
      </c>
    </row>
    <row r="2054" spans="1:39">
      <c r="A2054" s="251">
        <v>2022</v>
      </c>
      <c r="B2054" s="251" t="s">
        <v>533</v>
      </c>
      <c r="C2054" s="251" t="s">
        <v>534</v>
      </c>
      <c r="D2054" s="251" t="s">
        <v>535</v>
      </c>
      <c r="E2054" s="251" t="s">
        <v>536</v>
      </c>
      <c r="F2054" s="251" t="s">
        <v>492</v>
      </c>
      <c r="G2054" s="251" t="s">
        <v>797</v>
      </c>
      <c r="H2054" s="251" t="s">
        <v>538</v>
      </c>
      <c r="I2054" s="251" t="s">
        <v>798</v>
      </c>
      <c r="J2054" s="251" t="s">
        <v>540</v>
      </c>
      <c r="K2054" s="251" t="s">
        <v>846</v>
      </c>
      <c r="L2054" s="251" t="s">
        <v>542</v>
      </c>
      <c r="M2054" s="251" t="s">
        <v>808</v>
      </c>
      <c r="N2054" s="251" t="s">
        <v>847</v>
      </c>
      <c r="O2054" s="251" t="s">
        <v>631</v>
      </c>
      <c r="P2054" s="251" t="s">
        <v>852</v>
      </c>
      <c r="Q2054" s="251" t="s">
        <v>803</v>
      </c>
      <c r="R2054" s="251">
        <v>32</v>
      </c>
      <c r="S2054" s="251" t="s">
        <v>548</v>
      </c>
      <c r="T2054" s="251" t="s">
        <v>549</v>
      </c>
      <c r="U2054" s="251" t="s">
        <v>645</v>
      </c>
      <c r="V2054" s="251" t="s">
        <v>581</v>
      </c>
      <c r="W2054" s="251" t="s">
        <v>582</v>
      </c>
      <c r="X2054" s="251" t="s">
        <v>551</v>
      </c>
      <c r="Y2054" s="251" t="s">
        <v>552</v>
      </c>
      <c r="Z2054" s="251" t="s">
        <v>564</v>
      </c>
      <c r="AA2054" s="251" t="s">
        <v>565</v>
      </c>
      <c r="AB2054" s="251" t="s">
        <v>575</v>
      </c>
      <c r="AC2054" s="251" t="s">
        <v>576</v>
      </c>
      <c r="AD2054" s="251" t="s">
        <v>612</v>
      </c>
      <c r="AE2054" s="255">
        <v>5302</v>
      </c>
      <c r="AF2054" s="251" t="str">
        <f t="shared" si="102"/>
        <v>5.</v>
      </c>
      <c r="AG2054" s="251" t="str">
        <f t="shared" si="102"/>
        <v>2.</v>
      </c>
      <c r="AH2054" s="251" t="str">
        <f t="shared" si="102"/>
        <v>3.</v>
      </c>
      <c r="AI2054" s="251" t="str">
        <f t="shared" si="101"/>
        <v>2.</v>
      </c>
      <c r="AJ2054" s="251" t="str">
        <f t="shared" si="101"/>
        <v>6.</v>
      </c>
      <c r="AK2054" s="251" t="str">
        <f t="shared" si="101"/>
        <v>3.</v>
      </c>
      <c r="AL2054" s="251" t="str">
        <f t="shared" si="101"/>
        <v>99</v>
      </c>
      <c r="AM2054" s="251" t="str">
        <f t="shared" si="103"/>
        <v>2.3.2.6.3.99</v>
      </c>
    </row>
    <row r="2055" spans="1:39">
      <c r="A2055" s="251">
        <v>2022</v>
      </c>
      <c r="B2055" s="251" t="s">
        <v>533</v>
      </c>
      <c r="C2055" s="251" t="s">
        <v>534</v>
      </c>
      <c r="D2055" s="251" t="s">
        <v>535</v>
      </c>
      <c r="E2055" s="251" t="s">
        <v>536</v>
      </c>
      <c r="F2055" s="251" t="s">
        <v>492</v>
      </c>
      <c r="G2055" s="251" t="s">
        <v>797</v>
      </c>
      <c r="H2055" s="251" t="s">
        <v>538</v>
      </c>
      <c r="I2055" s="251" t="s">
        <v>798</v>
      </c>
      <c r="J2055" s="251" t="s">
        <v>540</v>
      </c>
      <c r="K2055" s="251" t="s">
        <v>846</v>
      </c>
      <c r="L2055" s="251" t="s">
        <v>542</v>
      </c>
      <c r="M2055" s="251" t="s">
        <v>808</v>
      </c>
      <c r="N2055" s="251" t="s">
        <v>847</v>
      </c>
      <c r="O2055" s="251" t="s">
        <v>631</v>
      </c>
      <c r="P2055" s="251" t="s">
        <v>852</v>
      </c>
      <c r="Q2055" s="251" t="s">
        <v>803</v>
      </c>
      <c r="R2055" s="251">
        <v>32</v>
      </c>
      <c r="S2055" s="251" t="s">
        <v>548</v>
      </c>
      <c r="T2055" s="251" t="s">
        <v>549</v>
      </c>
      <c r="U2055" s="251" t="s">
        <v>645</v>
      </c>
      <c r="V2055" s="251" t="s">
        <v>581</v>
      </c>
      <c r="W2055" s="251" t="s">
        <v>582</v>
      </c>
      <c r="X2055" s="251" t="s">
        <v>551</v>
      </c>
      <c r="Y2055" s="251" t="s">
        <v>552</v>
      </c>
      <c r="Z2055" s="251" t="s">
        <v>564</v>
      </c>
      <c r="AA2055" s="251" t="s">
        <v>565</v>
      </c>
      <c r="AB2055" s="251" t="s">
        <v>578</v>
      </c>
      <c r="AC2055" s="251" t="s">
        <v>579</v>
      </c>
      <c r="AD2055" s="251" t="s">
        <v>580</v>
      </c>
      <c r="AE2055" s="255">
        <v>8921</v>
      </c>
      <c r="AF2055" s="251" t="str">
        <f t="shared" si="102"/>
        <v>5.</v>
      </c>
      <c r="AG2055" s="251" t="str">
        <f t="shared" si="102"/>
        <v>2.</v>
      </c>
      <c r="AH2055" s="251" t="str">
        <f t="shared" si="102"/>
        <v>3.</v>
      </c>
      <c r="AI2055" s="251" t="str">
        <f t="shared" si="101"/>
        <v>2.</v>
      </c>
      <c r="AJ2055" s="251" t="str">
        <f t="shared" si="101"/>
        <v>7.</v>
      </c>
      <c r="AK2055" s="251" t="str">
        <f t="shared" si="101"/>
        <v>11</v>
      </c>
      <c r="AL2055" s="251" t="str">
        <f t="shared" si="101"/>
        <v>99</v>
      </c>
      <c r="AM2055" s="251" t="str">
        <f t="shared" si="103"/>
        <v>2.3.2.7.1199</v>
      </c>
    </row>
    <row r="2056" spans="1:39">
      <c r="A2056" s="251">
        <v>2022</v>
      </c>
      <c r="B2056" s="251" t="s">
        <v>533</v>
      </c>
      <c r="C2056" s="251" t="s">
        <v>534</v>
      </c>
      <c r="D2056" s="251" t="s">
        <v>535</v>
      </c>
      <c r="E2056" s="251" t="s">
        <v>536</v>
      </c>
      <c r="F2056" s="251" t="s">
        <v>492</v>
      </c>
      <c r="G2056" s="251" t="s">
        <v>797</v>
      </c>
      <c r="H2056" s="251" t="s">
        <v>538</v>
      </c>
      <c r="I2056" s="251" t="s">
        <v>798</v>
      </c>
      <c r="J2056" s="251" t="s">
        <v>540</v>
      </c>
      <c r="K2056" s="251" t="s">
        <v>846</v>
      </c>
      <c r="L2056" s="251" t="s">
        <v>542</v>
      </c>
      <c r="M2056" s="251" t="s">
        <v>808</v>
      </c>
      <c r="N2056" s="251" t="s">
        <v>847</v>
      </c>
      <c r="O2056" s="251" t="s">
        <v>631</v>
      </c>
      <c r="P2056" s="251" t="s">
        <v>852</v>
      </c>
      <c r="Q2056" s="251" t="s">
        <v>803</v>
      </c>
      <c r="R2056" s="251">
        <v>32</v>
      </c>
      <c r="S2056" s="251" t="s">
        <v>548</v>
      </c>
      <c r="T2056" s="251" t="s">
        <v>549</v>
      </c>
      <c r="U2056" s="251" t="s">
        <v>645</v>
      </c>
      <c r="V2056" s="251" t="s">
        <v>581</v>
      </c>
      <c r="W2056" s="251" t="s">
        <v>582</v>
      </c>
      <c r="X2056" s="251" t="s">
        <v>551</v>
      </c>
      <c r="Y2056" s="251" t="s">
        <v>552</v>
      </c>
      <c r="Z2056" s="251" t="s">
        <v>564</v>
      </c>
      <c r="AA2056" s="251" t="s">
        <v>565</v>
      </c>
      <c r="AB2056" s="251" t="s">
        <v>613</v>
      </c>
      <c r="AC2056" s="251" t="s">
        <v>614</v>
      </c>
      <c r="AD2056" s="251" t="s">
        <v>614</v>
      </c>
      <c r="AE2056" s="255">
        <v>68692</v>
      </c>
      <c r="AF2056" s="251" t="str">
        <f t="shared" si="102"/>
        <v>5.</v>
      </c>
      <c r="AG2056" s="251" t="str">
        <f t="shared" si="102"/>
        <v>2.</v>
      </c>
      <c r="AH2056" s="251" t="str">
        <f t="shared" si="102"/>
        <v>3.</v>
      </c>
      <c r="AI2056" s="251" t="str">
        <f t="shared" si="101"/>
        <v>2.</v>
      </c>
      <c r="AJ2056" s="251" t="str">
        <f t="shared" si="101"/>
        <v>8.</v>
      </c>
      <c r="AK2056" s="251" t="str">
        <f t="shared" si="101"/>
        <v>1.</v>
      </c>
      <c r="AL2056" s="251" t="str">
        <f t="shared" si="101"/>
        <v>1.</v>
      </c>
      <c r="AM2056" s="251" t="str">
        <f t="shared" si="103"/>
        <v>2.3.2.8.1.1.</v>
      </c>
    </row>
    <row r="2057" spans="1:39">
      <c r="A2057" s="251">
        <v>2022</v>
      </c>
      <c r="B2057" s="251" t="s">
        <v>533</v>
      </c>
      <c r="C2057" s="251" t="s">
        <v>534</v>
      </c>
      <c r="D2057" s="251" t="s">
        <v>535</v>
      </c>
      <c r="E2057" s="251" t="s">
        <v>536</v>
      </c>
      <c r="F2057" s="251" t="s">
        <v>492</v>
      </c>
      <c r="G2057" s="251" t="s">
        <v>797</v>
      </c>
      <c r="H2057" s="251" t="s">
        <v>538</v>
      </c>
      <c r="I2057" s="251" t="s">
        <v>798</v>
      </c>
      <c r="J2057" s="251" t="s">
        <v>540</v>
      </c>
      <c r="K2057" s="251" t="s">
        <v>846</v>
      </c>
      <c r="L2057" s="251" t="s">
        <v>542</v>
      </c>
      <c r="M2057" s="251" t="s">
        <v>808</v>
      </c>
      <c r="N2057" s="251" t="s">
        <v>847</v>
      </c>
      <c r="O2057" s="251" t="s">
        <v>631</v>
      </c>
      <c r="P2057" s="251" t="s">
        <v>852</v>
      </c>
      <c r="Q2057" s="251" t="s">
        <v>803</v>
      </c>
      <c r="R2057" s="251">
        <v>32</v>
      </c>
      <c r="S2057" s="251" t="s">
        <v>548</v>
      </c>
      <c r="T2057" s="251" t="s">
        <v>549</v>
      </c>
      <c r="U2057" s="251" t="s">
        <v>645</v>
      </c>
      <c r="V2057" s="251" t="s">
        <v>581</v>
      </c>
      <c r="W2057" s="251" t="s">
        <v>582</v>
      </c>
      <c r="X2057" s="251" t="s">
        <v>551</v>
      </c>
      <c r="Y2057" s="251" t="s">
        <v>552</v>
      </c>
      <c r="Z2057" s="251" t="s">
        <v>564</v>
      </c>
      <c r="AA2057" s="251" t="s">
        <v>565</v>
      </c>
      <c r="AB2057" s="251" t="s">
        <v>613</v>
      </c>
      <c r="AC2057" s="251" t="s">
        <v>614</v>
      </c>
      <c r="AD2057" s="251" t="s">
        <v>615</v>
      </c>
      <c r="AE2057" s="255">
        <v>4032</v>
      </c>
      <c r="AF2057" s="251" t="str">
        <f t="shared" si="102"/>
        <v>5.</v>
      </c>
      <c r="AG2057" s="251" t="str">
        <f t="shared" si="102"/>
        <v>2.</v>
      </c>
      <c r="AH2057" s="251" t="str">
        <f t="shared" si="102"/>
        <v>3.</v>
      </c>
      <c r="AI2057" s="251" t="str">
        <f t="shared" si="101"/>
        <v>2.</v>
      </c>
      <c r="AJ2057" s="251" t="str">
        <f t="shared" si="101"/>
        <v>8.</v>
      </c>
      <c r="AK2057" s="251" t="str">
        <f t="shared" si="101"/>
        <v>1.</v>
      </c>
      <c r="AL2057" s="251" t="str">
        <f t="shared" si="101"/>
        <v>2.</v>
      </c>
      <c r="AM2057" s="251" t="str">
        <f t="shared" si="103"/>
        <v>2.3.2.8.1.2.</v>
      </c>
    </row>
    <row r="2058" spans="1:39">
      <c r="A2058" s="251">
        <v>2022</v>
      </c>
      <c r="B2058" s="251" t="s">
        <v>533</v>
      </c>
      <c r="C2058" s="251" t="s">
        <v>534</v>
      </c>
      <c r="D2058" s="251" t="s">
        <v>535</v>
      </c>
      <c r="E2058" s="251" t="s">
        <v>536</v>
      </c>
      <c r="F2058" s="251" t="s">
        <v>492</v>
      </c>
      <c r="G2058" s="251" t="s">
        <v>797</v>
      </c>
      <c r="H2058" s="251" t="s">
        <v>538</v>
      </c>
      <c r="I2058" s="251" t="s">
        <v>798</v>
      </c>
      <c r="J2058" s="251" t="s">
        <v>540</v>
      </c>
      <c r="K2058" s="251" t="s">
        <v>846</v>
      </c>
      <c r="L2058" s="251" t="s">
        <v>542</v>
      </c>
      <c r="M2058" s="251" t="s">
        <v>808</v>
      </c>
      <c r="N2058" s="251" t="s">
        <v>847</v>
      </c>
      <c r="O2058" s="251" t="s">
        <v>631</v>
      </c>
      <c r="P2058" s="251" t="s">
        <v>852</v>
      </c>
      <c r="Q2058" s="251" t="s">
        <v>803</v>
      </c>
      <c r="R2058" s="251">
        <v>32</v>
      </c>
      <c r="S2058" s="251" t="s">
        <v>548</v>
      </c>
      <c r="T2058" s="251" t="s">
        <v>549</v>
      </c>
      <c r="U2058" s="251" t="s">
        <v>645</v>
      </c>
      <c r="V2058" s="251" t="s">
        <v>581</v>
      </c>
      <c r="W2058" s="251" t="s">
        <v>582</v>
      </c>
      <c r="X2058" s="251" t="s">
        <v>551</v>
      </c>
      <c r="Y2058" s="251" t="s">
        <v>552</v>
      </c>
      <c r="Z2058" s="251" t="s">
        <v>564</v>
      </c>
      <c r="AA2058" s="251" t="s">
        <v>565</v>
      </c>
      <c r="AB2058" s="251" t="s">
        <v>613</v>
      </c>
      <c r="AC2058" s="251" t="s">
        <v>614</v>
      </c>
      <c r="AD2058" s="251" t="s">
        <v>616</v>
      </c>
      <c r="AE2058" s="255">
        <v>1200</v>
      </c>
      <c r="AF2058" s="251" t="str">
        <f t="shared" si="102"/>
        <v>5.</v>
      </c>
      <c r="AG2058" s="251" t="str">
        <f t="shared" si="102"/>
        <v>2.</v>
      </c>
      <c r="AH2058" s="251" t="str">
        <f t="shared" si="102"/>
        <v>3.</v>
      </c>
      <c r="AI2058" s="251" t="str">
        <f t="shared" si="101"/>
        <v>2.</v>
      </c>
      <c r="AJ2058" s="251" t="str">
        <f t="shared" si="101"/>
        <v>8.</v>
      </c>
      <c r="AK2058" s="251" t="str">
        <f t="shared" si="101"/>
        <v>1.</v>
      </c>
      <c r="AL2058" s="251" t="str">
        <f t="shared" si="101"/>
        <v>4.</v>
      </c>
      <c r="AM2058" s="251" t="str">
        <f t="shared" si="103"/>
        <v>2.3.2.8.1.4.</v>
      </c>
    </row>
    <row r="2059" spans="1:39">
      <c r="A2059" s="251">
        <v>2022</v>
      </c>
      <c r="B2059" s="251" t="s">
        <v>533</v>
      </c>
      <c r="C2059" s="251" t="s">
        <v>534</v>
      </c>
      <c r="D2059" s="251" t="s">
        <v>535</v>
      </c>
      <c r="E2059" s="251" t="s">
        <v>536</v>
      </c>
      <c r="F2059" s="251" t="s">
        <v>492</v>
      </c>
      <c r="G2059" s="251" t="s">
        <v>797</v>
      </c>
      <c r="H2059" s="251" t="s">
        <v>538</v>
      </c>
      <c r="I2059" s="251" t="s">
        <v>798</v>
      </c>
      <c r="J2059" s="251" t="s">
        <v>540</v>
      </c>
      <c r="K2059" s="251" t="s">
        <v>846</v>
      </c>
      <c r="L2059" s="251" t="s">
        <v>542</v>
      </c>
      <c r="M2059" s="251" t="s">
        <v>808</v>
      </c>
      <c r="N2059" s="251" t="s">
        <v>847</v>
      </c>
      <c r="O2059" s="251" t="s">
        <v>683</v>
      </c>
      <c r="P2059" s="251" t="s">
        <v>853</v>
      </c>
      <c r="Q2059" s="251" t="s">
        <v>803</v>
      </c>
      <c r="R2059" s="251">
        <v>1200</v>
      </c>
      <c r="S2059" s="251" t="s">
        <v>548</v>
      </c>
      <c r="T2059" s="251" t="s">
        <v>549</v>
      </c>
      <c r="U2059" s="251" t="s">
        <v>645</v>
      </c>
      <c r="V2059" s="251" t="s">
        <v>581</v>
      </c>
      <c r="W2059" s="251" t="s">
        <v>582</v>
      </c>
      <c r="X2059" s="251" t="s">
        <v>551</v>
      </c>
      <c r="Y2059" s="251" t="s">
        <v>552</v>
      </c>
      <c r="Z2059" s="251" t="s">
        <v>553</v>
      </c>
      <c r="AA2059" s="251" t="s">
        <v>554</v>
      </c>
      <c r="AB2059" s="251" t="s">
        <v>555</v>
      </c>
      <c r="AC2059" s="251" t="s">
        <v>555</v>
      </c>
      <c r="AD2059" s="251" t="s">
        <v>556</v>
      </c>
      <c r="AE2059" s="255">
        <v>129000</v>
      </c>
      <c r="AF2059" s="251" t="str">
        <f t="shared" si="102"/>
        <v>5.</v>
      </c>
      <c r="AG2059" s="251" t="str">
        <f t="shared" si="102"/>
        <v>2.</v>
      </c>
      <c r="AH2059" s="251" t="str">
        <f t="shared" si="102"/>
        <v>1.</v>
      </c>
      <c r="AI2059" s="251" t="str">
        <f t="shared" si="101"/>
        <v>1.</v>
      </c>
      <c r="AJ2059" s="251" t="str">
        <f t="shared" si="101"/>
        <v>1.</v>
      </c>
      <c r="AK2059" s="251" t="str">
        <f t="shared" si="101"/>
        <v>1.</v>
      </c>
      <c r="AL2059" s="251" t="str">
        <f t="shared" si="101"/>
        <v>4.</v>
      </c>
      <c r="AM2059" s="251" t="str">
        <f t="shared" si="103"/>
        <v>2.1.1.1.1.4.</v>
      </c>
    </row>
    <row r="2060" spans="1:39">
      <c r="A2060" s="251">
        <v>2022</v>
      </c>
      <c r="B2060" s="251" t="s">
        <v>533</v>
      </c>
      <c r="C2060" s="251" t="s">
        <v>534</v>
      </c>
      <c r="D2060" s="251" t="s">
        <v>535</v>
      </c>
      <c r="E2060" s="251" t="s">
        <v>536</v>
      </c>
      <c r="F2060" s="251" t="s">
        <v>492</v>
      </c>
      <c r="G2060" s="251" t="s">
        <v>797</v>
      </c>
      <c r="H2060" s="251" t="s">
        <v>538</v>
      </c>
      <c r="I2060" s="251" t="s">
        <v>798</v>
      </c>
      <c r="J2060" s="251" t="s">
        <v>540</v>
      </c>
      <c r="K2060" s="251" t="s">
        <v>846</v>
      </c>
      <c r="L2060" s="251" t="s">
        <v>542</v>
      </c>
      <c r="M2060" s="251" t="s">
        <v>808</v>
      </c>
      <c r="N2060" s="251" t="s">
        <v>847</v>
      </c>
      <c r="O2060" s="251" t="s">
        <v>683</v>
      </c>
      <c r="P2060" s="251" t="s">
        <v>853</v>
      </c>
      <c r="Q2060" s="251" t="s">
        <v>803</v>
      </c>
      <c r="R2060" s="251">
        <v>1200</v>
      </c>
      <c r="S2060" s="251" t="s">
        <v>548</v>
      </c>
      <c r="T2060" s="251" t="s">
        <v>549</v>
      </c>
      <c r="U2060" s="251" t="s">
        <v>645</v>
      </c>
      <c r="V2060" s="251" t="s">
        <v>581</v>
      </c>
      <c r="W2060" s="251" t="s">
        <v>582</v>
      </c>
      <c r="X2060" s="251" t="s">
        <v>551</v>
      </c>
      <c r="Y2060" s="251" t="s">
        <v>552</v>
      </c>
      <c r="Z2060" s="251" t="s">
        <v>553</v>
      </c>
      <c r="AA2060" s="251" t="s">
        <v>554</v>
      </c>
      <c r="AB2060" s="251" t="s">
        <v>557</v>
      </c>
      <c r="AC2060" s="251" t="s">
        <v>558</v>
      </c>
      <c r="AD2060" s="251" t="s">
        <v>559</v>
      </c>
      <c r="AE2060" s="255">
        <v>21500</v>
      </c>
      <c r="AF2060" s="251" t="str">
        <f t="shared" si="102"/>
        <v>5.</v>
      </c>
      <c r="AG2060" s="251" t="str">
        <f t="shared" si="102"/>
        <v>2.</v>
      </c>
      <c r="AH2060" s="251" t="str">
        <f t="shared" si="102"/>
        <v>1.</v>
      </c>
      <c r="AI2060" s="251" t="str">
        <f t="shared" si="101"/>
        <v>1.</v>
      </c>
      <c r="AJ2060" s="251" t="str">
        <f t="shared" si="101"/>
        <v>9.</v>
      </c>
      <c r="AK2060" s="251" t="str">
        <f t="shared" si="101"/>
        <v>1.</v>
      </c>
      <c r="AL2060" s="251" t="str">
        <f t="shared" si="101"/>
        <v>1.</v>
      </c>
      <c r="AM2060" s="251" t="str">
        <f t="shared" si="103"/>
        <v>2.1.1.9.1.1.</v>
      </c>
    </row>
    <row r="2061" spans="1:39">
      <c r="A2061" s="251">
        <v>2022</v>
      </c>
      <c r="B2061" s="251" t="s">
        <v>533</v>
      </c>
      <c r="C2061" s="251" t="s">
        <v>534</v>
      </c>
      <c r="D2061" s="251" t="s">
        <v>535</v>
      </c>
      <c r="E2061" s="251" t="s">
        <v>536</v>
      </c>
      <c r="F2061" s="251" t="s">
        <v>492</v>
      </c>
      <c r="G2061" s="251" t="s">
        <v>797</v>
      </c>
      <c r="H2061" s="251" t="s">
        <v>538</v>
      </c>
      <c r="I2061" s="251" t="s">
        <v>798</v>
      </c>
      <c r="J2061" s="251" t="s">
        <v>540</v>
      </c>
      <c r="K2061" s="251" t="s">
        <v>846</v>
      </c>
      <c r="L2061" s="251" t="s">
        <v>542</v>
      </c>
      <c r="M2061" s="251" t="s">
        <v>808</v>
      </c>
      <c r="N2061" s="251" t="s">
        <v>847</v>
      </c>
      <c r="O2061" s="251" t="s">
        <v>683</v>
      </c>
      <c r="P2061" s="251" t="s">
        <v>853</v>
      </c>
      <c r="Q2061" s="251" t="s">
        <v>803</v>
      </c>
      <c r="R2061" s="251">
        <v>1200</v>
      </c>
      <c r="S2061" s="251" t="s">
        <v>548</v>
      </c>
      <c r="T2061" s="251" t="s">
        <v>549</v>
      </c>
      <c r="U2061" s="251" t="s">
        <v>645</v>
      </c>
      <c r="V2061" s="251" t="s">
        <v>581</v>
      </c>
      <c r="W2061" s="251" t="s">
        <v>582</v>
      </c>
      <c r="X2061" s="251" t="s">
        <v>551</v>
      </c>
      <c r="Y2061" s="251" t="s">
        <v>552</v>
      </c>
      <c r="Z2061" s="251" t="s">
        <v>553</v>
      </c>
      <c r="AA2061" s="251" t="s">
        <v>554</v>
      </c>
      <c r="AB2061" s="251" t="s">
        <v>557</v>
      </c>
      <c r="AC2061" s="251" t="s">
        <v>558</v>
      </c>
      <c r="AD2061" s="251" t="s">
        <v>560</v>
      </c>
      <c r="AE2061" s="255">
        <v>400</v>
      </c>
      <c r="AF2061" s="251" t="str">
        <f t="shared" si="102"/>
        <v>5.</v>
      </c>
      <c r="AG2061" s="251" t="str">
        <f t="shared" si="102"/>
        <v>2.</v>
      </c>
      <c r="AH2061" s="251" t="str">
        <f t="shared" si="102"/>
        <v>1.</v>
      </c>
      <c r="AI2061" s="251" t="str">
        <f t="shared" si="101"/>
        <v>1.</v>
      </c>
      <c r="AJ2061" s="251" t="str">
        <f t="shared" si="101"/>
        <v>9.</v>
      </c>
      <c r="AK2061" s="251" t="str">
        <f t="shared" si="101"/>
        <v>1.</v>
      </c>
      <c r="AL2061" s="251" t="str">
        <f t="shared" si="101"/>
        <v>3.</v>
      </c>
      <c r="AM2061" s="251" t="str">
        <f t="shared" si="103"/>
        <v>2.1.1.9.1.3.</v>
      </c>
    </row>
    <row r="2062" spans="1:39">
      <c r="A2062" s="251">
        <v>2022</v>
      </c>
      <c r="B2062" s="251" t="s">
        <v>533</v>
      </c>
      <c r="C2062" s="251" t="s">
        <v>534</v>
      </c>
      <c r="D2062" s="251" t="s">
        <v>535</v>
      </c>
      <c r="E2062" s="251" t="s">
        <v>536</v>
      </c>
      <c r="F2062" s="251" t="s">
        <v>492</v>
      </c>
      <c r="G2062" s="251" t="s">
        <v>797</v>
      </c>
      <c r="H2062" s="251" t="s">
        <v>538</v>
      </c>
      <c r="I2062" s="251" t="s">
        <v>798</v>
      </c>
      <c r="J2062" s="251" t="s">
        <v>540</v>
      </c>
      <c r="K2062" s="251" t="s">
        <v>846</v>
      </c>
      <c r="L2062" s="251" t="s">
        <v>542</v>
      </c>
      <c r="M2062" s="251" t="s">
        <v>808</v>
      </c>
      <c r="N2062" s="251" t="s">
        <v>847</v>
      </c>
      <c r="O2062" s="251" t="s">
        <v>683</v>
      </c>
      <c r="P2062" s="251" t="s">
        <v>853</v>
      </c>
      <c r="Q2062" s="251" t="s">
        <v>803</v>
      </c>
      <c r="R2062" s="251">
        <v>1200</v>
      </c>
      <c r="S2062" s="251" t="s">
        <v>548</v>
      </c>
      <c r="T2062" s="251" t="s">
        <v>549</v>
      </c>
      <c r="U2062" s="251" t="s">
        <v>645</v>
      </c>
      <c r="V2062" s="251" t="s">
        <v>581</v>
      </c>
      <c r="W2062" s="251" t="s">
        <v>582</v>
      </c>
      <c r="X2062" s="251" t="s">
        <v>551</v>
      </c>
      <c r="Y2062" s="251" t="s">
        <v>552</v>
      </c>
      <c r="Z2062" s="251" t="s">
        <v>553</v>
      </c>
      <c r="AA2062" s="251" t="s">
        <v>554</v>
      </c>
      <c r="AB2062" s="251" t="s">
        <v>557</v>
      </c>
      <c r="AC2062" s="251" t="s">
        <v>583</v>
      </c>
      <c r="AD2062" s="251" t="s">
        <v>584</v>
      </c>
      <c r="AE2062" s="255">
        <v>12542</v>
      </c>
      <c r="AF2062" s="251" t="str">
        <f t="shared" si="102"/>
        <v>5.</v>
      </c>
      <c r="AG2062" s="251" t="str">
        <f t="shared" si="102"/>
        <v>2.</v>
      </c>
      <c r="AH2062" s="251" t="str">
        <f t="shared" si="102"/>
        <v>1.</v>
      </c>
      <c r="AI2062" s="251" t="str">
        <f t="shared" si="101"/>
        <v>1.</v>
      </c>
      <c r="AJ2062" s="251" t="str">
        <f t="shared" si="101"/>
        <v>9.</v>
      </c>
      <c r="AK2062" s="251" t="str">
        <f t="shared" si="101"/>
        <v>2.</v>
      </c>
      <c r="AL2062" s="251" t="str">
        <f t="shared" si="101"/>
        <v>1.</v>
      </c>
      <c r="AM2062" s="251" t="str">
        <f t="shared" si="103"/>
        <v>2.1.1.9.2.1.</v>
      </c>
    </row>
    <row r="2063" spans="1:39">
      <c r="A2063" s="251">
        <v>2022</v>
      </c>
      <c r="B2063" s="251" t="s">
        <v>533</v>
      </c>
      <c r="C2063" s="251" t="s">
        <v>534</v>
      </c>
      <c r="D2063" s="251" t="s">
        <v>535</v>
      </c>
      <c r="E2063" s="251" t="s">
        <v>536</v>
      </c>
      <c r="F2063" s="251" t="s">
        <v>492</v>
      </c>
      <c r="G2063" s="251" t="s">
        <v>797</v>
      </c>
      <c r="H2063" s="251" t="s">
        <v>538</v>
      </c>
      <c r="I2063" s="251" t="s">
        <v>798</v>
      </c>
      <c r="J2063" s="251" t="s">
        <v>540</v>
      </c>
      <c r="K2063" s="251" t="s">
        <v>846</v>
      </c>
      <c r="L2063" s="251" t="s">
        <v>542</v>
      </c>
      <c r="M2063" s="251" t="s">
        <v>808</v>
      </c>
      <c r="N2063" s="251" t="s">
        <v>847</v>
      </c>
      <c r="O2063" s="251" t="s">
        <v>683</v>
      </c>
      <c r="P2063" s="251" t="s">
        <v>853</v>
      </c>
      <c r="Q2063" s="251" t="s">
        <v>803</v>
      </c>
      <c r="R2063" s="251">
        <v>1200</v>
      </c>
      <c r="S2063" s="251" t="s">
        <v>548</v>
      </c>
      <c r="T2063" s="251" t="s">
        <v>549</v>
      </c>
      <c r="U2063" s="251" t="s">
        <v>645</v>
      </c>
      <c r="V2063" s="251" t="s">
        <v>581</v>
      </c>
      <c r="W2063" s="251" t="s">
        <v>582</v>
      </c>
      <c r="X2063" s="251" t="s">
        <v>551</v>
      </c>
      <c r="Y2063" s="251" t="s">
        <v>552</v>
      </c>
      <c r="Z2063" s="251" t="s">
        <v>553</v>
      </c>
      <c r="AA2063" s="251" t="s">
        <v>554</v>
      </c>
      <c r="AB2063" s="251" t="s">
        <v>557</v>
      </c>
      <c r="AC2063" s="251" t="s">
        <v>585</v>
      </c>
      <c r="AD2063" s="251" t="s">
        <v>586</v>
      </c>
      <c r="AE2063" s="255">
        <v>1935</v>
      </c>
      <c r="AF2063" s="251" t="str">
        <f t="shared" si="102"/>
        <v>5.</v>
      </c>
      <c r="AG2063" s="251" t="str">
        <f t="shared" si="102"/>
        <v>2.</v>
      </c>
      <c r="AH2063" s="251" t="str">
        <f t="shared" si="102"/>
        <v>1.</v>
      </c>
      <c r="AI2063" s="251" t="str">
        <f t="shared" si="101"/>
        <v>1.</v>
      </c>
      <c r="AJ2063" s="251" t="str">
        <f t="shared" si="101"/>
        <v>9.</v>
      </c>
      <c r="AK2063" s="251" t="str">
        <f t="shared" si="101"/>
        <v>3.</v>
      </c>
      <c r="AL2063" s="251" t="str">
        <f t="shared" si="101"/>
        <v>99</v>
      </c>
      <c r="AM2063" s="251" t="str">
        <f t="shared" si="103"/>
        <v>2.1.1.9.3.99</v>
      </c>
    </row>
    <row r="2064" spans="1:39">
      <c r="A2064" s="251">
        <v>2022</v>
      </c>
      <c r="B2064" s="251" t="s">
        <v>533</v>
      </c>
      <c r="C2064" s="251" t="s">
        <v>534</v>
      </c>
      <c r="D2064" s="251" t="s">
        <v>535</v>
      </c>
      <c r="E2064" s="251" t="s">
        <v>536</v>
      </c>
      <c r="F2064" s="251" t="s">
        <v>492</v>
      </c>
      <c r="G2064" s="251" t="s">
        <v>797</v>
      </c>
      <c r="H2064" s="251" t="s">
        <v>538</v>
      </c>
      <c r="I2064" s="251" t="s">
        <v>798</v>
      </c>
      <c r="J2064" s="251" t="s">
        <v>540</v>
      </c>
      <c r="K2064" s="251" t="s">
        <v>846</v>
      </c>
      <c r="L2064" s="251" t="s">
        <v>542</v>
      </c>
      <c r="M2064" s="251" t="s">
        <v>808</v>
      </c>
      <c r="N2064" s="251" t="s">
        <v>847</v>
      </c>
      <c r="O2064" s="251" t="s">
        <v>683</v>
      </c>
      <c r="P2064" s="251" t="s">
        <v>853</v>
      </c>
      <c r="Q2064" s="251" t="s">
        <v>803</v>
      </c>
      <c r="R2064" s="251">
        <v>1200</v>
      </c>
      <c r="S2064" s="251" t="s">
        <v>548</v>
      </c>
      <c r="T2064" s="251" t="s">
        <v>549</v>
      </c>
      <c r="U2064" s="251" t="s">
        <v>645</v>
      </c>
      <c r="V2064" s="251" t="s">
        <v>581</v>
      </c>
      <c r="W2064" s="251" t="s">
        <v>582</v>
      </c>
      <c r="X2064" s="251" t="s">
        <v>551</v>
      </c>
      <c r="Y2064" s="251" t="s">
        <v>552</v>
      </c>
      <c r="Z2064" s="251" t="s">
        <v>553</v>
      </c>
      <c r="AA2064" s="251" t="s">
        <v>561</v>
      </c>
      <c r="AB2064" s="251" t="s">
        <v>562</v>
      </c>
      <c r="AC2064" s="251" t="s">
        <v>562</v>
      </c>
      <c r="AD2064" s="251" t="s">
        <v>563</v>
      </c>
      <c r="AE2064" s="255">
        <v>11610</v>
      </c>
      <c r="AF2064" s="251" t="str">
        <f t="shared" si="102"/>
        <v>5.</v>
      </c>
      <c r="AG2064" s="251" t="str">
        <f t="shared" si="102"/>
        <v>2.</v>
      </c>
      <c r="AH2064" s="251" t="str">
        <f t="shared" si="102"/>
        <v>1.</v>
      </c>
      <c r="AI2064" s="251" t="str">
        <f t="shared" si="101"/>
        <v>3.</v>
      </c>
      <c r="AJ2064" s="251" t="str">
        <f t="shared" si="101"/>
        <v>1.</v>
      </c>
      <c r="AK2064" s="251" t="str">
        <f t="shared" si="101"/>
        <v>1.</v>
      </c>
      <c r="AL2064" s="251" t="str">
        <f t="shared" si="101"/>
        <v>5.</v>
      </c>
      <c r="AM2064" s="251" t="str">
        <f t="shared" si="103"/>
        <v>2.1.3.1.1.5.</v>
      </c>
    </row>
    <row r="2065" spans="1:39">
      <c r="A2065" s="251">
        <v>2022</v>
      </c>
      <c r="B2065" s="251" t="s">
        <v>533</v>
      </c>
      <c r="C2065" s="251" t="s">
        <v>534</v>
      </c>
      <c r="D2065" s="251" t="s">
        <v>535</v>
      </c>
      <c r="E2065" s="251" t="s">
        <v>536</v>
      </c>
      <c r="F2065" s="251" t="s">
        <v>492</v>
      </c>
      <c r="G2065" s="251" t="s">
        <v>797</v>
      </c>
      <c r="H2065" s="251" t="s">
        <v>538</v>
      </c>
      <c r="I2065" s="251" t="s">
        <v>798</v>
      </c>
      <c r="J2065" s="251" t="s">
        <v>540</v>
      </c>
      <c r="K2065" s="251" t="s">
        <v>846</v>
      </c>
      <c r="L2065" s="251" t="s">
        <v>542</v>
      </c>
      <c r="M2065" s="251" t="s">
        <v>808</v>
      </c>
      <c r="N2065" s="251" t="s">
        <v>847</v>
      </c>
      <c r="O2065" s="251" t="s">
        <v>683</v>
      </c>
      <c r="P2065" s="251" t="s">
        <v>853</v>
      </c>
      <c r="Q2065" s="251" t="s">
        <v>803</v>
      </c>
      <c r="R2065" s="251">
        <v>1200</v>
      </c>
      <c r="S2065" s="251" t="s">
        <v>548</v>
      </c>
      <c r="T2065" s="251" t="s">
        <v>549</v>
      </c>
      <c r="U2065" s="251" t="s">
        <v>645</v>
      </c>
      <c r="V2065" s="251" t="s">
        <v>581</v>
      </c>
      <c r="W2065" s="251" t="s">
        <v>582</v>
      </c>
      <c r="X2065" s="251" t="s">
        <v>551</v>
      </c>
      <c r="Y2065" s="251" t="s">
        <v>552</v>
      </c>
      <c r="Z2065" s="251" t="s">
        <v>564</v>
      </c>
      <c r="AA2065" s="251" t="s">
        <v>565</v>
      </c>
      <c r="AB2065" s="251" t="s">
        <v>594</v>
      </c>
      <c r="AC2065" s="251" t="s">
        <v>595</v>
      </c>
      <c r="AD2065" s="251" t="s">
        <v>596</v>
      </c>
      <c r="AE2065" s="255">
        <v>300</v>
      </c>
      <c r="AF2065" s="251" t="str">
        <f t="shared" si="102"/>
        <v>5.</v>
      </c>
      <c r="AG2065" s="251" t="str">
        <f t="shared" si="102"/>
        <v>2.</v>
      </c>
      <c r="AH2065" s="251" t="str">
        <f t="shared" si="102"/>
        <v>3.</v>
      </c>
      <c r="AI2065" s="251" t="str">
        <f t="shared" si="101"/>
        <v>2.</v>
      </c>
      <c r="AJ2065" s="251" t="str">
        <f t="shared" si="101"/>
        <v>1.</v>
      </c>
      <c r="AK2065" s="251" t="str">
        <f t="shared" si="101"/>
        <v>2.</v>
      </c>
      <c r="AL2065" s="251" t="str">
        <f t="shared" si="101"/>
        <v>99</v>
      </c>
      <c r="AM2065" s="251" t="str">
        <f t="shared" si="103"/>
        <v>2.3.2.1.2.99</v>
      </c>
    </row>
    <row r="2066" spans="1:39">
      <c r="A2066" s="251">
        <v>2022</v>
      </c>
      <c r="B2066" s="251" t="s">
        <v>533</v>
      </c>
      <c r="C2066" s="251" t="s">
        <v>534</v>
      </c>
      <c r="D2066" s="251" t="s">
        <v>535</v>
      </c>
      <c r="E2066" s="251" t="s">
        <v>536</v>
      </c>
      <c r="F2066" s="251" t="s">
        <v>492</v>
      </c>
      <c r="G2066" s="251" t="s">
        <v>797</v>
      </c>
      <c r="H2066" s="251" t="s">
        <v>538</v>
      </c>
      <c r="I2066" s="251" t="s">
        <v>798</v>
      </c>
      <c r="J2066" s="251" t="s">
        <v>540</v>
      </c>
      <c r="K2066" s="251" t="s">
        <v>846</v>
      </c>
      <c r="L2066" s="251" t="s">
        <v>542</v>
      </c>
      <c r="M2066" s="251" t="s">
        <v>808</v>
      </c>
      <c r="N2066" s="251" t="s">
        <v>847</v>
      </c>
      <c r="O2066" s="251" t="s">
        <v>683</v>
      </c>
      <c r="P2066" s="251" t="s">
        <v>853</v>
      </c>
      <c r="Q2066" s="251" t="s">
        <v>803</v>
      </c>
      <c r="R2066" s="251">
        <v>1200</v>
      </c>
      <c r="S2066" s="251" t="s">
        <v>548</v>
      </c>
      <c r="T2066" s="251" t="s">
        <v>549</v>
      </c>
      <c r="U2066" s="251" t="s">
        <v>645</v>
      </c>
      <c r="V2066" s="251" t="s">
        <v>581</v>
      </c>
      <c r="W2066" s="251" t="s">
        <v>582</v>
      </c>
      <c r="X2066" s="251" t="s">
        <v>551</v>
      </c>
      <c r="Y2066" s="251" t="s">
        <v>552</v>
      </c>
      <c r="Z2066" s="251" t="s">
        <v>564</v>
      </c>
      <c r="AA2066" s="251" t="s">
        <v>565</v>
      </c>
      <c r="AB2066" s="251" t="s">
        <v>566</v>
      </c>
      <c r="AC2066" s="251" t="s">
        <v>597</v>
      </c>
      <c r="AD2066" s="251" t="s">
        <v>598</v>
      </c>
      <c r="AE2066" s="255">
        <v>5754</v>
      </c>
      <c r="AF2066" s="251" t="str">
        <f t="shared" si="102"/>
        <v>5.</v>
      </c>
      <c r="AG2066" s="251" t="str">
        <f t="shared" si="102"/>
        <v>2.</v>
      </c>
      <c r="AH2066" s="251" t="str">
        <f t="shared" si="102"/>
        <v>3.</v>
      </c>
      <c r="AI2066" s="251" t="str">
        <f t="shared" si="101"/>
        <v>2.</v>
      </c>
      <c r="AJ2066" s="251" t="str">
        <f t="shared" si="101"/>
        <v>2.</v>
      </c>
      <c r="AK2066" s="251" t="str">
        <f t="shared" si="101"/>
        <v>1.</v>
      </c>
      <c r="AL2066" s="251" t="str">
        <f t="shared" si="101"/>
        <v>1.</v>
      </c>
      <c r="AM2066" s="251" t="str">
        <f t="shared" si="103"/>
        <v>2.3.2.2.1.1.</v>
      </c>
    </row>
    <row r="2067" spans="1:39">
      <c r="A2067" s="251">
        <v>2022</v>
      </c>
      <c r="B2067" s="251" t="s">
        <v>533</v>
      </c>
      <c r="C2067" s="251" t="s">
        <v>534</v>
      </c>
      <c r="D2067" s="251" t="s">
        <v>535</v>
      </c>
      <c r="E2067" s="251" t="s">
        <v>536</v>
      </c>
      <c r="F2067" s="251" t="s">
        <v>492</v>
      </c>
      <c r="G2067" s="251" t="s">
        <v>797</v>
      </c>
      <c r="H2067" s="251" t="s">
        <v>538</v>
      </c>
      <c r="I2067" s="251" t="s">
        <v>798</v>
      </c>
      <c r="J2067" s="251" t="s">
        <v>540</v>
      </c>
      <c r="K2067" s="251" t="s">
        <v>846</v>
      </c>
      <c r="L2067" s="251" t="s">
        <v>542</v>
      </c>
      <c r="M2067" s="251" t="s">
        <v>808</v>
      </c>
      <c r="N2067" s="251" t="s">
        <v>847</v>
      </c>
      <c r="O2067" s="251" t="s">
        <v>683</v>
      </c>
      <c r="P2067" s="251" t="s">
        <v>853</v>
      </c>
      <c r="Q2067" s="251" t="s">
        <v>803</v>
      </c>
      <c r="R2067" s="251">
        <v>1200</v>
      </c>
      <c r="S2067" s="251" t="s">
        <v>548</v>
      </c>
      <c r="T2067" s="251" t="s">
        <v>549</v>
      </c>
      <c r="U2067" s="251" t="s">
        <v>645</v>
      </c>
      <c r="V2067" s="251" t="s">
        <v>581</v>
      </c>
      <c r="W2067" s="251" t="s">
        <v>582</v>
      </c>
      <c r="X2067" s="251" t="s">
        <v>551</v>
      </c>
      <c r="Y2067" s="251" t="s">
        <v>552</v>
      </c>
      <c r="Z2067" s="251" t="s">
        <v>564</v>
      </c>
      <c r="AA2067" s="251" t="s">
        <v>565</v>
      </c>
      <c r="AB2067" s="251" t="s">
        <v>566</v>
      </c>
      <c r="AC2067" s="251" t="s">
        <v>600</v>
      </c>
      <c r="AD2067" s="251" t="s">
        <v>601</v>
      </c>
      <c r="AE2067" s="255">
        <v>3452</v>
      </c>
      <c r="AF2067" s="251" t="str">
        <f t="shared" si="102"/>
        <v>5.</v>
      </c>
      <c r="AG2067" s="251" t="str">
        <f t="shared" si="102"/>
        <v>2.</v>
      </c>
      <c r="AH2067" s="251" t="str">
        <f t="shared" si="102"/>
        <v>3.</v>
      </c>
      <c r="AI2067" s="251" t="str">
        <f t="shared" si="101"/>
        <v>2.</v>
      </c>
      <c r="AJ2067" s="251" t="str">
        <f t="shared" si="101"/>
        <v>2.</v>
      </c>
      <c r="AK2067" s="251" t="str">
        <f t="shared" si="101"/>
        <v>2.</v>
      </c>
      <c r="AL2067" s="251" t="str">
        <f t="shared" si="101"/>
        <v>1.</v>
      </c>
      <c r="AM2067" s="251" t="str">
        <f t="shared" si="103"/>
        <v>2.3.2.2.2.1.</v>
      </c>
    </row>
    <row r="2068" spans="1:39">
      <c r="A2068" s="251">
        <v>2022</v>
      </c>
      <c r="B2068" s="251" t="s">
        <v>533</v>
      </c>
      <c r="C2068" s="251" t="s">
        <v>534</v>
      </c>
      <c r="D2068" s="251" t="s">
        <v>535</v>
      </c>
      <c r="E2068" s="251" t="s">
        <v>536</v>
      </c>
      <c r="F2068" s="251" t="s">
        <v>492</v>
      </c>
      <c r="G2068" s="251" t="s">
        <v>797</v>
      </c>
      <c r="H2068" s="251" t="s">
        <v>538</v>
      </c>
      <c r="I2068" s="251" t="s">
        <v>798</v>
      </c>
      <c r="J2068" s="251" t="s">
        <v>540</v>
      </c>
      <c r="K2068" s="251" t="s">
        <v>846</v>
      </c>
      <c r="L2068" s="251" t="s">
        <v>542</v>
      </c>
      <c r="M2068" s="251" t="s">
        <v>808</v>
      </c>
      <c r="N2068" s="251" t="s">
        <v>847</v>
      </c>
      <c r="O2068" s="251" t="s">
        <v>683</v>
      </c>
      <c r="P2068" s="251" t="s">
        <v>853</v>
      </c>
      <c r="Q2068" s="251" t="s">
        <v>803</v>
      </c>
      <c r="R2068" s="251">
        <v>1200</v>
      </c>
      <c r="S2068" s="251" t="s">
        <v>548</v>
      </c>
      <c r="T2068" s="251" t="s">
        <v>549</v>
      </c>
      <c r="U2068" s="251" t="s">
        <v>645</v>
      </c>
      <c r="V2068" s="251" t="s">
        <v>581</v>
      </c>
      <c r="W2068" s="251" t="s">
        <v>582</v>
      </c>
      <c r="X2068" s="251" t="s">
        <v>551</v>
      </c>
      <c r="Y2068" s="251" t="s">
        <v>552</v>
      </c>
      <c r="Z2068" s="251" t="s">
        <v>564</v>
      </c>
      <c r="AA2068" s="251" t="s">
        <v>565</v>
      </c>
      <c r="AB2068" s="251" t="s">
        <v>569</v>
      </c>
      <c r="AC2068" s="251" t="s">
        <v>570</v>
      </c>
      <c r="AD2068" s="251" t="s">
        <v>603</v>
      </c>
      <c r="AE2068" s="255">
        <v>33699</v>
      </c>
      <c r="AF2068" s="251" t="str">
        <f t="shared" si="102"/>
        <v>5.</v>
      </c>
      <c r="AG2068" s="251" t="str">
        <f t="shared" si="102"/>
        <v>2.</v>
      </c>
      <c r="AH2068" s="251" t="str">
        <f t="shared" si="102"/>
        <v>3.</v>
      </c>
      <c r="AI2068" s="251" t="str">
        <f t="shared" si="101"/>
        <v>2.</v>
      </c>
      <c r="AJ2068" s="251" t="str">
        <f t="shared" si="101"/>
        <v>3.</v>
      </c>
      <c r="AK2068" s="251" t="str">
        <f t="shared" si="101"/>
        <v>1.</v>
      </c>
      <c r="AL2068" s="251" t="str">
        <f t="shared" si="101"/>
        <v>1.</v>
      </c>
      <c r="AM2068" s="251" t="str">
        <f t="shared" si="103"/>
        <v>2.3.2.3.1.1.</v>
      </c>
    </row>
    <row r="2069" spans="1:39">
      <c r="A2069" s="251">
        <v>2022</v>
      </c>
      <c r="B2069" s="251" t="s">
        <v>533</v>
      </c>
      <c r="C2069" s="251" t="s">
        <v>534</v>
      </c>
      <c r="D2069" s="251" t="s">
        <v>535</v>
      </c>
      <c r="E2069" s="251" t="s">
        <v>536</v>
      </c>
      <c r="F2069" s="251" t="s">
        <v>492</v>
      </c>
      <c r="G2069" s="251" t="s">
        <v>797</v>
      </c>
      <c r="H2069" s="251" t="s">
        <v>538</v>
      </c>
      <c r="I2069" s="251" t="s">
        <v>798</v>
      </c>
      <c r="J2069" s="251" t="s">
        <v>540</v>
      </c>
      <c r="K2069" s="251" t="s">
        <v>846</v>
      </c>
      <c r="L2069" s="251" t="s">
        <v>542</v>
      </c>
      <c r="M2069" s="251" t="s">
        <v>808</v>
      </c>
      <c r="N2069" s="251" t="s">
        <v>847</v>
      </c>
      <c r="O2069" s="251" t="s">
        <v>683</v>
      </c>
      <c r="P2069" s="251" t="s">
        <v>853</v>
      </c>
      <c r="Q2069" s="251" t="s">
        <v>803</v>
      </c>
      <c r="R2069" s="251">
        <v>1200</v>
      </c>
      <c r="S2069" s="251" t="s">
        <v>548</v>
      </c>
      <c r="T2069" s="251" t="s">
        <v>549</v>
      </c>
      <c r="U2069" s="251" t="s">
        <v>645</v>
      </c>
      <c r="V2069" s="251" t="s">
        <v>581</v>
      </c>
      <c r="W2069" s="251" t="s">
        <v>582</v>
      </c>
      <c r="X2069" s="251" t="s">
        <v>551</v>
      </c>
      <c r="Y2069" s="251" t="s">
        <v>552</v>
      </c>
      <c r="Z2069" s="251" t="s">
        <v>564</v>
      </c>
      <c r="AA2069" s="251" t="s">
        <v>565</v>
      </c>
      <c r="AB2069" s="251" t="s">
        <v>569</v>
      </c>
      <c r="AC2069" s="251" t="s">
        <v>570</v>
      </c>
      <c r="AD2069" s="251" t="s">
        <v>571</v>
      </c>
      <c r="AE2069" s="255">
        <v>6395</v>
      </c>
      <c r="AF2069" s="251" t="str">
        <f t="shared" si="102"/>
        <v>5.</v>
      </c>
      <c r="AG2069" s="251" t="str">
        <f t="shared" si="102"/>
        <v>2.</v>
      </c>
      <c r="AH2069" s="251" t="str">
        <f t="shared" si="102"/>
        <v>3.</v>
      </c>
      <c r="AI2069" s="251" t="str">
        <f t="shared" si="101"/>
        <v>2.</v>
      </c>
      <c r="AJ2069" s="251" t="str">
        <f t="shared" si="101"/>
        <v>3.</v>
      </c>
      <c r="AK2069" s="251" t="str">
        <f t="shared" si="101"/>
        <v>1.</v>
      </c>
      <c r="AL2069" s="251" t="str">
        <f t="shared" si="101"/>
        <v>2.</v>
      </c>
      <c r="AM2069" s="251" t="str">
        <f t="shared" si="103"/>
        <v>2.3.2.3.1.2.</v>
      </c>
    </row>
    <row r="2070" spans="1:39">
      <c r="A2070" s="251">
        <v>2022</v>
      </c>
      <c r="B2070" s="251" t="s">
        <v>533</v>
      </c>
      <c r="C2070" s="251" t="s">
        <v>534</v>
      </c>
      <c r="D2070" s="251" t="s">
        <v>535</v>
      </c>
      <c r="E2070" s="251" t="s">
        <v>536</v>
      </c>
      <c r="F2070" s="251" t="s">
        <v>492</v>
      </c>
      <c r="G2070" s="251" t="s">
        <v>797</v>
      </c>
      <c r="H2070" s="251" t="s">
        <v>538</v>
      </c>
      <c r="I2070" s="251" t="s">
        <v>798</v>
      </c>
      <c r="J2070" s="251" t="s">
        <v>540</v>
      </c>
      <c r="K2070" s="251" t="s">
        <v>846</v>
      </c>
      <c r="L2070" s="251" t="s">
        <v>542</v>
      </c>
      <c r="M2070" s="251" t="s">
        <v>808</v>
      </c>
      <c r="N2070" s="251" t="s">
        <v>847</v>
      </c>
      <c r="O2070" s="251" t="s">
        <v>683</v>
      </c>
      <c r="P2070" s="251" t="s">
        <v>853</v>
      </c>
      <c r="Q2070" s="251" t="s">
        <v>803</v>
      </c>
      <c r="R2070" s="251">
        <v>1200</v>
      </c>
      <c r="S2070" s="251" t="s">
        <v>548</v>
      </c>
      <c r="T2070" s="251" t="s">
        <v>549</v>
      </c>
      <c r="U2070" s="251" t="s">
        <v>645</v>
      </c>
      <c r="V2070" s="251" t="s">
        <v>581</v>
      </c>
      <c r="W2070" s="251" t="s">
        <v>582</v>
      </c>
      <c r="X2070" s="251" t="s">
        <v>551</v>
      </c>
      <c r="Y2070" s="251" t="s">
        <v>552</v>
      </c>
      <c r="Z2070" s="251" t="s">
        <v>564</v>
      </c>
      <c r="AA2070" s="251" t="s">
        <v>565</v>
      </c>
      <c r="AB2070" s="251" t="s">
        <v>604</v>
      </c>
      <c r="AC2070" s="251" t="s">
        <v>607</v>
      </c>
      <c r="AD2070" s="251" t="s">
        <v>608</v>
      </c>
      <c r="AE2070" s="255">
        <v>11559</v>
      </c>
      <c r="AF2070" s="251" t="str">
        <f t="shared" si="102"/>
        <v>5.</v>
      </c>
      <c r="AG2070" s="251" t="str">
        <f t="shared" si="102"/>
        <v>2.</v>
      </c>
      <c r="AH2070" s="251" t="str">
        <f t="shared" si="102"/>
        <v>3.</v>
      </c>
      <c r="AI2070" s="251" t="str">
        <f t="shared" si="101"/>
        <v>2.</v>
      </c>
      <c r="AJ2070" s="251" t="str">
        <f t="shared" si="101"/>
        <v>4.</v>
      </c>
      <c r="AK2070" s="251" t="str">
        <f t="shared" si="101"/>
        <v>7.</v>
      </c>
      <c r="AL2070" s="251" t="str">
        <f t="shared" si="101"/>
        <v>1.</v>
      </c>
      <c r="AM2070" s="251" t="str">
        <f t="shared" si="103"/>
        <v>2.3.2.4.7.1.</v>
      </c>
    </row>
    <row r="2071" spans="1:39">
      <c r="A2071" s="251">
        <v>2022</v>
      </c>
      <c r="B2071" s="251" t="s">
        <v>533</v>
      </c>
      <c r="C2071" s="251" t="s">
        <v>534</v>
      </c>
      <c r="D2071" s="251" t="s">
        <v>535</v>
      </c>
      <c r="E2071" s="251" t="s">
        <v>536</v>
      </c>
      <c r="F2071" s="251" t="s">
        <v>492</v>
      </c>
      <c r="G2071" s="251" t="s">
        <v>797</v>
      </c>
      <c r="H2071" s="251" t="s">
        <v>538</v>
      </c>
      <c r="I2071" s="251" t="s">
        <v>798</v>
      </c>
      <c r="J2071" s="251" t="s">
        <v>540</v>
      </c>
      <c r="K2071" s="251" t="s">
        <v>846</v>
      </c>
      <c r="L2071" s="251" t="s">
        <v>542</v>
      </c>
      <c r="M2071" s="251" t="s">
        <v>808</v>
      </c>
      <c r="N2071" s="251" t="s">
        <v>847</v>
      </c>
      <c r="O2071" s="251" t="s">
        <v>683</v>
      </c>
      <c r="P2071" s="251" t="s">
        <v>853</v>
      </c>
      <c r="Q2071" s="251" t="s">
        <v>803</v>
      </c>
      <c r="R2071" s="251">
        <v>1200</v>
      </c>
      <c r="S2071" s="251" t="s">
        <v>548</v>
      </c>
      <c r="T2071" s="251" t="s">
        <v>549</v>
      </c>
      <c r="U2071" s="251" t="s">
        <v>645</v>
      </c>
      <c r="V2071" s="251" t="s">
        <v>581</v>
      </c>
      <c r="W2071" s="251" t="s">
        <v>582</v>
      </c>
      <c r="X2071" s="251" t="s">
        <v>551</v>
      </c>
      <c r="Y2071" s="251" t="s">
        <v>552</v>
      </c>
      <c r="Z2071" s="251" t="s">
        <v>564</v>
      </c>
      <c r="AA2071" s="251" t="s">
        <v>565</v>
      </c>
      <c r="AB2071" s="251" t="s">
        <v>572</v>
      </c>
      <c r="AC2071" s="251" t="s">
        <v>573</v>
      </c>
      <c r="AD2071" s="251" t="s">
        <v>574</v>
      </c>
      <c r="AE2071" s="255">
        <v>22772</v>
      </c>
      <c r="AF2071" s="251" t="str">
        <f t="shared" si="102"/>
        <v>5.</v>
      </c>
      <c r="AG2071" s="251" t="str">
        <f t="shared" si="102"/>
        <v>2.</v>
      </c>
      <c r="AH2071" s="251" t="str">
        <f t="shared" si="102"/>
        <v>3.</v>
      </c>
      <c r="AI2071" s="251" t="str">
        <f t="shared" si="101"/>
        <v>2.</v>
      </c>
      <c r="AJ2071" s="251" t="str">
        <f t="shared" si="101"/>
        <v>5.</v>
      </c>
      <c r="AK2071" s="251" t="str">
        <f t="shared" si="101"/>
        <v>1.</v>
      </c>
      <c r="AL2071" s="251" t="str">
        <f t="shared" si="101"/>
        <v>1.</v>
      </c>
      <c r="AM2071" s="251" t="str">
        <f t="shared" si="103"/>
        <v>2.3.2.5.1.1.</v>
      </c>
    </row>
    <row r="2072" spans="1:39">
      <c r="A2072" s="251">
        <v>2022</v>
      </c>
      <c r="B2072" s="251" t="s">
        <v>533</v>
      </c>
      <c r="C2072" s="251" t="s">
        <v>534</v>
      </c>
      <c r="D2072" s="251" t="s">
        <v>535</v>
      </c>
      <c r="E2072" s="251" t="s">
        <v>536</v>
      </c>
      <c r="F2072" s="251" t="s">
        <v>492</v>
      </c>
      <c r="G2072" s="251" t="s">
        <v>797</v>
      </c>
      <c r="H2072" s="251" t="s">
        <v>538</v>
      </c>
      <c r="I2072" s="251" t="s">
        <v>798</v>
      </c>
      <c r="J2072" s="251" t="s">
        <v>540</v>
      </c>
      <c r="K2072" s="251" t="s">
        <v>846</v>
      </c>
      <c r="L2072" s="251" t="s">
        <v>542</v>
      </c>
      <c r="M2072" s="251" t="s">
        <v>808</v>
      </c>
      <c r="N2072" s="251" t="s">
        <v>847</v>
      </c>
      <c r="O2072" s="251" t="s">
        <v>683</v>
      </c>
      <c r="P2072" s="251" t="s">
        <v>853</v>
      </c>
      <c r="Q2072" s="251" t="s">
        <v>803</v>
      </c>
      <c r="R2072" s="251">
        <v>1200</v>
      </c>
      <c r="S2072" s="251" t="s">
        <v>548</v>
      </c>
      <c r="T2072" s="251" t="s">
        <v>549</v>
      </c>
      <c r="U2072" s="251" t="s">
        <v>645</v>
      </c>
      <c r="V2072" s="251" t="s">
        <v>581</v>
      </c>
      <c r="W2072" s="251" t="s">
        <v>582</v>
      </c>
      <c r="X2072" s="251" t="s">
        <v>551</v>
      </c>
      <c r="Y2072" s="251" t="s">
        <v>552</v>
      </c>
      <c r="Z2072" s="251" t="s">
        <v>564</v>
      </c>
      <c r="AA2072" s="251" t="s">
        <v>565</v>
      </c>
      <c r="AB2072" s="251" t="s">
        <v>575</v>
      </c>
      <c r="AC2072" s="251" t="s">
        <v>576</v>
      </c>
      <c r="AD2072" s="251" t="s">
        <v>577</v>
      </c>
      <c r="AE2072" s="255">
        <v>30873</v>
      </c>
      <c r="AF2072" s="251" t="str">
        <f t="shared" si="102"/>
        <v>5.</v>
      </c>
      <c r="AG2072" s="251" t="str">
        <f t="shared" si="102"/>
        <v>2.</v>
      </c>
      <c r="AH2072" s="251" t="str">
        <f t="shared" si="102"/>
        <v>3.</v>
      </c>
      <c r="AI2072" s="251" t="str">
        <f t="shared" si="101"/>
        <v>2.</v>
      </c>
      <c r="AJ2072" s="251" t="str">
        <f t="shared" si="101"/>
        <v>6.</v>
      </c>
      <c r="AK2072" s="251" t="str">
        <f t="shared" si="101"/>
        <v>3.</v>
      </c>
      <c r="AL2072" s="251" t="str">
        <f t="shared" si="101"/>
        <v>4.</v>
      </c>
      <c r="AM2072" s="251" t="str">
        <f t="shared" si="103"/>
        <v>2.3.2.6.3.4.</v>
      </c>
    </row>
    <row r="2073" spans="1:39">
      <c r="A2073" s="251">
        <v>2022</v>
      </c>
      <c r="B2073" s="251" t="s">
        <v>533</v>
      </c>
      <c r="C2073" s="251" t="s">
        <v>534</v>
      </c>
      <c r="D2073" s="251" t="s">
        <v>535</v>
      </c>
      <c r="E2073" s="251" t="s">
        <v>536</v>
      </c>
      <c r="F2073" s="251" t="s">
        <v>492</v>
      </c>
      <c r="G2073" s="251" t="s">
        <v>797</v>
      </c>
      <c r="H2073" s="251" t="s">
        <v>538</v>
      </c>
      <c r="I2073" s="251" t="s">
        <v>798</v>
      </c>
      <c r="J2073" s="251" t="s">
        <v>540</v>
      </c>
      <c r="K2073" s="251" t="s">
        <v>846</v>
      </c>
      <c r="L2073" s="251" t="s">
        <v>542</v>
      </c>
      <c r="M2073" s="251" t="s">
        <v>808</v>
      </c>
      <c r="N2073" s="251" t="s">
        <v>847</v>
      </c>
      <c r="O2073" s="251" t="s">
        <v>683</v>
      </c>
      <c r="P2073" s="251" t="s">
        <v>853</v>
      </c>
      <c r="Q2073" s="251" t="s">
        <v>803</v>
      </c>
      <c r="R2073" s="251">
        <v>1200</v>
      </c>
      <c r="S2073" s="251" t="s">
        <v>548</v>
      </c>
      <c r="T2073" s="251" t="s">
        <v>549</v>
      </c>
      <c r="U2073" s="251" t="s">
        <v>645</v>
      </c>
      <c r="V2073" s="251" t="s">
        <v>581</v>
      </c>
      <c r="W2073" s="251" t="s">
        <v>582</v>
      </c>
      <c r="X2073" s="251" t="s">
        <v>551</v>
      </c>
      <c r="Y2073" s="251" t="s">
        <v>552</v>
      </c>
      <c r="Z2073" s="251" t="s">
        <v>564</v>
      </c>
      <c r="AA2073" s="251" t="s">
        <v>565</v>
      </c>
      <c r="AB2073" s="251" t="s">
        <v>575</v>
      </c>
      <c r="AC2073" s="251" t="s">
        <v>576</v>
      </c>
      <c r="AD2073" s="251" t="s">
        <v>612</v>
      </c>
      <c r="AE2073" s="255">
        <v>2920</v>
      </c>
      <c r="AF2073" s="251" t="str">
        <f t="shared" si="102"/>
        <v>5.</v>
      </c>
      <c r="AG2073" s="251" t="str">
        <f t="shared" si="102"/>
        <v>2.</v>
      </c>
      <c r="AH2073" s="251" t="str">
        <f t="shared" si="102"/>
        <v>3.</v>
      </c>
      <c r="AI2073" s="251" t="str">
        <f t="shared" si="101"/>
        <v>2.</v>
      </c>
      <c r="AJ2073" s="251" t="str">
        <f t="shared" si="101"/>
        <v>6.</v>
      </c>
      <c r="AK2073" s="251" t="str">
        <f t="shared" si="101"/>
        <v>3.</v>
      </c>
      <c r="AL2073" s="251" t="str">
        <f t="shared" si="101"/>
        <v>99</v>
      </c>
      <c r="AM2073" s="251" t="str">
        <f t="shared" si="103"/>
        <v>2.3.2.6.3.99</v>
      </c>
    </row>
    <row r="2074" spans="1:39">
      <c r="A2074" s="251">
        <v>2022</v>
      </c>
      <c r="B2074" s="251" t="s">
        <v>533</v>
      </c>
      <c r="C2074" s="251" t="s">
        <v>534</v>
      </c>
      <c r="D2074" s="251" t="s">
        <v>535</v>
      </c>
      <c r="E2074" s="251" t="s">
        <v>536</v>
      </c>
      <c r="F2074" s="251" t="s">
        <v>492</v>
      </c>
      <c r="G2074" s="251" t="s">
        <v>797</v>
      </c>
      <c r="H2074" s="251" t="s">
        <v>538</v>
      </c>
      <c r="I2074" s="251" t="s">
        <v>798</v>
      </c>
      <c r="J2074" s="251" t="s">
        <v>540</v>
      </c>
      <c r="K2074" s="251" t="s">
        <v>846</v>
      </c>
      <c r="L2074" s="251" t="s">
        <v>542</v>
      </c>
      <c r="M2074" s="251" t="s">
        <v>808</v>
      </c>
      <c r="N2074" s="251" t="s">
        <v>847</v>
      </c>
      <c r="O2074" s="251" t="s">
        <v>683</v>
      </c>
      <c r="P2074" s="251" t="s">
        <v>853</v>
      </c>
      <c r="Q2074" s="251" t="s">
        <v>803</v>
      </c>
      <c r="R2074" s="251">
        <v>1200</v>
      </c>
      <c r="S2074" s="251" t="s">
        <v>548</v>
      </c>
      <c r="T2074" s="251" t="s">
        <v>549</v>
      </c>
      <c r="U2074" s="251" t="s">
        <v>645</v>
      </c>
      <c r="V2074" s="251" t="s">
        <v>581</v>
      </c>
      <c r="W2074" s="251" t="s">
        <v>582</v>
      </c>
      <c r="X2074" s="251" t="s">
        <v>551</v>
      </c>
      <c r="Y2074" s="251" t="s">
        <v>552</v>
      </c>
      <c r="Z2074" s="251" t="s">
        <v>564</v>
      </c>
      <c r="AA2074" s="251" t="s">
        <v>565</v>
      </c>
      <c r="AB2074" s="251" t="s">
        <v>578</v>
      </c>
      <c r="AC2074" s="251" t="s">
        <v>579</v>
      </c>
      <c r="AD2074" s="251" t="s">
        <v>580</v>
      </c>
      <c r="AE2074" s="255">
        <v>4718</v>
      </c>
      <c r="AF2074" s="251" t="str">
        <f t="shared" si="102"/>
        <v>5.</v>
      </c>
      <c r="AG2074" s="251" t="str">
        <f t="shared" si="102"/>
        <v>2.</v>
      </c>
      <c r="AH2074" s="251" t="str">
        <f t="shared" si="102"/>
        <v>3.</v>
      </c>
      <c r="AI2074" s="251" t="str">
        <f t="shared" si="101"/>
        <v>2.</v>
      </c>
      <c r="AJ2074" s="251" t="str">
        <f t="shared" si="101"/>
        <v>7.</v>
      </c>
      <c r="AK2074" s="251" t="str">
        <f t="shared" si="101"/>
        <v>11</v>
      </c>
      <c r="AL2074" s="251" t="str">
        <f t="shared" si="101"/>
        <v>99</v>
      </c>
      <c r="AM2074" s="251" t="str">
        <f t="shared" si="103"/>
        <v>2.3.2.7.1199</v>
      </c>
    </row>
    <row r="2075" spans="1:39">
      <c r="A2075" s="251">
        <v>2022</v>
      </c>
      <c r="B2075" s="251" t="s">
        <v>533</v>
      </c>
      <c r="C2075" s="251" t="s">
        <v>534</v>
      </c>
      <c r="D2075" s="251" t="s">
        <v>535</v>
      </c>
      <c r="E2075" s="251" t="s">
        <v>536</v>
      </c>
      <c r="F2075" s="251" t="s">
        <v>492</v>
      </c>
      <c r="G2075" s="251" t="s">
        <v>797</v>
      </c>
      <c r="H2075" s="251" t="s">
        <v>538</v>
      </c>
      <c r="I2075" s="251" t="s">
        <v>798</v>
      </c>
      <c r="J2075" s="251" t="s">
        <v>540</v>
      </c>
      <c r="K2075" s="251" t="s">
        <v>846</v>
      </c>
      <c r="L2075" s="251" t="s">
        <v>542</v>
      </c>
      <c r="M2075" s="251" t="s">
        <v>808</v>
      </c>
      <c r="N2075" s="251" t="s">
        <v>847</v>
      </c>
      <c r="O2075" s="251" t="s">
        <v>683</v>
      </c>
      <c r="P2075" s="251" t="s">
        <v>853</v>
      </c>
      <c r="Q2075" s="251" t="s">
        <v>803</v>
      </c>
      <c r="R2075" s="251">
        <v>1200</v>
      </c>
      <c r="S2075" s="251" t="s">
        <v>548</v>
      </c>
      <c r="T2075" s="251" t="s">
        <v>549</v>
      </c>
      <c r="U2075" s="251" t="s">
        <v>645</v>
      </c>
      <c r="V2075" s="251" t="s">
        <v>581</v>
      </c>
      <c r="W2075" s="251" t="s">
        <v>582</v>
      </c>
      <c r="X2075" s="251" t="s">
        <v>551</v>
      </c>
      <c r="Y2075" s="251" t="s">
        <v>552</v>
      </c>
      <c r="Z2075" s="251" t="s">
        <v>564</v>
      </c>
      <c r="AA2075" s="251" t="s">
        <v>565</v>
      </c>
      <c r="AB2075" s="251" t="s">
        <v>613</v>
      </c>
      <c r="AC2075" s="251" t="s">
        <v>614</v>
      </c>
      <c r="AD2075" s="251" t="s">
        <v>614</v>
      </c>
      <c r="AE2075" s="255">
        <v>195894</v>
      </c>
      <c r="AF2075" s="251" t="str">
        <f t="shared" si="102"/>
        <v>5.</v>
      </c>
      <c r="AG2075" s="251" t="str">
        <f t="shared" si="102"/>
        <v>2.</v>
      </c>
      <c r="AH2075" s="251" t="str">
        <f t="shared" si="102"/>
        <v>3.</v>
      </c>
      <c r="AI2075" s="251" t="str">
        <f t="shared" si="101"/>
        <v>2.</v>
      </c>
      <c r="AJ2075" s="251" t="str">
        <f t="shared" si="101"/>
        <v>8.</v>
      </c>
      <c r="AK2075" s="251" t="str">
        <f t="shared" si="101"/>
        <v>1.</v>
      </c>
      <c r="AL2075" s="251" t="str">
        <f t="shared" si="101"/>
        <v>1.</v>
      </c>
      <c r="AM2075" s="251" t="str">
        <f t="shared" si="103"/>
        <v>2.3.2.8.1.1.</v>
      </c>
    </row>
    <row r="2076" spans="1:39">
      <c r="A2076" s="251">
        <v>2022</v>
      </c>
      <c r="B2076" s="251" t="s">
        <v>533</v>
      </c>
      <c r="C2076" s="251" t="s">
        <v>534</v>
      </c>
      <c r="D2076" s="251" t="s">
        <v>535</v>
      </c>
      <c r="E2076" s="251" t="s">
        <v>536</v>
      </c>
      <c r="F2076" s="251" t="s">
        <v>492</v>
      </c>
      <c r="G2076" s="251" t="s">
        <v>797</v>
      </c>
      <c r="H2076" s="251" t="s">
        <v>538</v>
      </c>
      <c r="I2076" s="251" t="s">
        <v>798</v>
      </c>
      <c r="J2076" s="251" t="s">
        <v>540</v>
      </c>
      <c r="K2076" s="251" t="s">
        <v>846</v>
      </c>
      <c r="L2076" s="251" t="s">
        <v>542</v>
      </c>
      <c r="M2076" s="251" t="s">
        <v>808</v>
      </c>
      <c r="N2076" s="251" t="s">
        <v>847</v>
      </c>
      <c r="O2076" s="251" t="s">
        <v>683</v>
      </c>
      <c r="P2076" s="251" t="s">
        <v>853</v>
      </c>
      <c r="Q2076" s="251" t="s">
        <v>803</v>
      </c>
      <c r="R2076" s="251">
        <v>1200</v>
      </c>
      <c r="S2076" s="251" t="s">
        <v>548</v>
      </c>
      <c r="T2076" s="251" t="s">
        <v>549</v>
      </c>
      <c r="U2076" s="251" t="s">
        <v>645</v>
      </c>
      <c r="V2076" s="251" t="s">
        <v>581</v>
      </c>
      <c r="W2076" s="251" t="s">
        <v>582</v>
      </c>
      <c r="X2076" s="251" t="s">
        <v>551</v>
      </c>
      <c r="Y2076" s="251" t="s">
        <v>552</v>
      </c>
      <c r="Z2076" s="251" t="s">
        <v>564</v>
      </c>
      <c r="AA2076" s="251" t="s">
        <v>565</v>
      </c>
      <c r="AB2076" s="251" t="s">
        <v>613</v>
      </c>
      <c r="AC2076" s="251" t="s">
        <v>614</v>
      </c>
      <c r="AD2076" s="251" t="s">
        <v>615</v>
      </c>
      <c r="AE2076" s="255">
        <v>11481</v>
      </c>
      <c r="AF2076" s="251" t="str">
        <f t="shared" si="102"/>
        <v>5.</v>
      </c>
      <c r="AG2076" s="251" t="str">
        <f t="shared" si="102"/>
        <v>2.</v>
      </c>
      <c r="AH2076" s="251" t="str">
        <f t="shared" si="102"/>
        <v>3.</v>
      </c>
      <c r="AI2076" s="251" t="str">
        <f t="shared" si="101"/>
        <v>2.</v>
      </c>
      <c r="AJ2076" s="251" t="str">
        <f t="shared" si="101"/>
        <v>8.</v>
      </c>
      <c r="AK2076" s="251" t="str">
        <f t="shared" si="101"/>
        <v>1.</v>
      </c>
      <c r="AL2076" s="251" t="str">
        <f t="shared" si="101"/>
        <v>2.</v>
      </c>
      <c r="AM2076" s="251" t="str">
        <f t="shared" si="103"/>
        <v>2.3.2.8.1.2.</v>
      </c>
    </row>
    <row r="2077" spans="1:39">
      <c r="A2077" s="251">
        <v>2022</v>
      </c>
      <c r="B2077" s="251" t="s">
        <v>533</v>
      </c>
      <c r="C2077" s="251" t="s">
        <v>534</v>
      </c>
      <c r="D2077" s="251" t="s">
        <v>535</v>
      </c>
      <c r="E2077" s="251" t="s">
        <v>536</v>
      </c>
      <c r="F2077" s="251" t="s">
        <v>492</v>
      </c>
      <c r="G2077" s="251" t="s">
        <v>797</v>
      </c>
      <c r="H2077" s="251" t="s">
        <v>538</v>
      </c>
      <c r="I2077" s="251" t="s">
        <v>798</v>
      </c>
      <c r="J2077" s="251" t="s">
        <v>540</v>
      </c>
      <c r="K2077" s="251" t="s">
        <v>846</v>
      </c>
      <c r="L2077" s="251" t="s">
        <v>542</v>
      </c>
      <c r="M2077" s="251" t="s">
        <v>808</v>
      </c>
      <c r="N2077" s="251" t="s">
        <v>847</v>
      </c>
      <c r="O2077" s="251" t="s">
        <v>683</v>
      </c>
      <c r="P2077" s="251" t="s">
        <v>853</v>
      </c>
      <c r="Q2077" s="251" t="s">
        <v>803</v>
      </c>
      <c r="R2077" s="251">
        <v>1200</v>
      </c>
      <c r="S2077" s="251" t="s">
        <v>548</v>
      </c>
      <c r="T2077" s="251" t="s">
        <v>549</v>
      </c>
      <c r="U2077" s="251" t="s">
        <v>645</v>
      </c>
      <c r="V2077" s="251" t="s">
        <v>581</v>
      </c>
      <c r="W2077" s="251" t="s">
        <v>582</v>
      </c>
      <c r="X2077" s="251" t="s">
        <v>551</v>
      </c>
      <c r="Y2077" s="251" t="s">
        <v>552</v>
      </c>
      <c r="Z2077" s="251" t="s">
        <v>564</v>
      </c>
      <c r="AA2077" s="251" t="s">
        <v>565</v>
      </c>
      <c r="AB2077" s="251" t="s">
        <v>613</v>
      </c>
      <c r="AC2077" s="251" t="s">
        <v>614</v>
      </c>
      <c r="AD2077" s="251" t="s">
        <v>616</v>
      </c>
      <c r="AE2077" s="255">
        <v>3600</v>
      </c>
      <c r="AF2077" s="251" t="str">
        <f t="shared" si="102"/>
        <v>5.</v>
      </c>
      <c r="AG2077" s="251" t="str">
        <f t="shared" si="102"/>
        <v>2.</v>
      </c>
      <c r="AH2077" s="251" t="str">
        <f t="shared" si="102"/>
        <v>3.</v>
      </c>
      <c r="AI2077" s="251" t="str">
        <f t="shared" si="101"/>
        <v>2.</v>
      </c>
      <c r="AJ2077" s="251" t="str">
        <f t="shared" si="101"/>
        <v>8.</v>
      </c>
      <c r="AK2077" s="251" t="str">
        <f t="shared" si="101"/>
        <v>1.</v>
      </c>
      <c r="AL2077" s="251" t="str">
        <f t="shared" si="101"/>
        <v>4.</v>
      </c>
      <c r="AM2077" s="251" t="str">
        <f t="shared" si="103"/>
        <v>2.3.2.8.1.4.</v>
      </c>
    </row>
    <row r="2078" spans="1:39">
      <c r="A2078" s="251">
        <v>2022</v>
      </c>
      <c r="B2078" s="251" t="s">
        <v>533</v>
      </c>
      <c r="C2078" s="251" t="s">
        <v>534</v>
      </c>
      <c r="D2078" s="251" t="s">
        <v>535</v>
      </c>
      <c r="E2078" s="251" t="s">
        <v>536</v>
      </c>
      <c r="F2078" s="251" t="s">
        <v>492</v>
      </c>
      <c r="G2078" s="251" t="s">
        <v>797</v>
      </c>
      <c r="H2078" s="251" t="s">
        <v>538</v>
      </c>
      <c r="I2078" s="251" t="s">
        <v>798</v>
      </c>
      <c r="J2078" s="251" t="s">
        <v>540</v>
      </c>
      <c r="K2078" s="251" t="s">
        <v>846</v>
      </c>
      <c r="L2078" s="251" t="s">
        <v>542</v>
      </c>
      <c r="M2078" s="251" t="s">
        <v>808</v>
      </c>
      <c r="N2078" s="251" t="s">
        <v>847</v>
      </c>
      <c r="O2078" s="251" t="s">
        <v>686</v>
      </c>
      <c r="P2078" s="251" t="s">
        <v>854</v>
      </c>
      <c r="Q2078" s="251" t="s">
        <v>803</v>
      </c>
      <c r="R2078" s="251">
        <v>1</v>
      </c>
      <c r="S2078" s="251" t="s">
        <v>548</v>
      </c>
      <c r="T2078" s="251" t="s">
        <v>549</v>
      </c>
      <c r="U2078" s="251" t="s">
        <v>645</v>
      </c>
      <c r="V2078" s="251" t="s">
        <v>581</v>
      </c>
      <c r="W2078" s="251" t="s">
        <v>582</v>
      </c>
      <c r="X2078" s="251" t="s">
        <v>551</v>
      </c>
      <c r="Y2078" s="251" t="s">
        <v>552</v>
      </c>
      <c r="Z2078" s="251" t="s">
        <v>564</v>
      </c>
      <c r="AA2078" s="251" t="s">
        <v>565</v>
      </c>
      <c r="AB2078" s="251" t="s">
        <v>569</v>
      </c>
      <c r="AC2078" s="251" t="s">
        <v>570</v>
      </c>
      <c r="AD2078" s="251" t="s">
        <v>571</v>
      </c>
      <c r="AE2078" s="255">
        <v>65000</v>
      </c>
      <c r="AF2078" s="251" t="str">
        <f t="shared" si="102"/>
        <v>5.</v>
      </c>
      <c r="AG2078" s="251" t="str">
        <f t="shared" si="102"/>
        <v>2.</v>
      </c>
      <c r="AH2078" s="251" t="str">
        <f t="shared" si="102"/>
        <v>3.</v>
      </c>
      <c r="AI2078" s="251" t="str">
        <f t="shared" si="101"/>
        <v>2.</v>
      </c>
      <c r="AJ2078" s="251" t="str">
        <f t="shared" si="101"/>
        <v>3.</v>
      </c>
      <c r="AK2078" s="251" t="str">
        <f t="shared" si="101"/>
        <v>1.</v>
      </c>
      <c r="AL2078" s="251" t="str">
        <f t="shared" si="101"/>
        <v>2.</v>
      </c>
      <c r="AM2078" s="251" t="str">
        <f t="shared" si="103"/>
        <v>2.3.2.3.1.2.</v>
      </c>
    </row>
    <row r="2079" spans="1:39">
      <c r="A2079" s="251">
        <v>2022</v>
      </c>
      <c r="B2079" s="251" t="s">
        <v>533</v>
      </c>
      <c r="C2079" s="251" t="s">
        <v>534</v>
      </c>
      <c r="D2079" s="251" t="s">
        <v>535</v>
      </c>
      <c r="E2079" s="251" t="s">
        <v>536</v>
      </c>
      <c r="F2079" s="251" t="s">
        <v>492</v>
      </c>
      <c r="G2079" s="251" t="s">
        <v>797</v>
      </c>
      <c r="H2079" s="251" t="s">
        <v>538</v>
      </c>
      <c r="I2079" s="251" t="s">
        <v>798</v>
      </c>
      <c r="J2079" s="251" t="s">
        <v>540</v>
      </c>
      <c r="K2079" s="251" t="s">
        <v>846</v>
      </c>
      <c r="L2079" s="251" t="s">
        <v>542</v>
      </c>
      <c r="M2079" s="251" t="s">
        <v>808</v>
      </c>
      <c r="N2079" s="251" t="s">
        <v>847</v>
      </c>
      <c r="O2079" s="251" t="s">
        <v>686</v>
      </c>
      <c r="P2079" s="251" t="s">
        <v>854</v>
      </c>
      <c r="Q2079" s="251" t="s">
        <v>803</v>
      </c>
      <c r="R2079" s="251">
        <v>1</v>
      </c>
      <c r="S2079" s="251" t="s">
        <v>548</v>
      </c>
      <c r="T2079" s="251" t="s">
        <v>549</v>
      </c>
      <c r="U2079" s="251" t="s">
        <v>645</v>
      </c>
      <c r="V2079" s="251" t="s">
        <v>581</v>
      </c>
      <c r="W2079" s="251" t="s">
        <v>582</v>
      </c>
      <c r="X2079" s="251" t="s">
        <v>551</v>
      </c>
      <c r="Y2079" s="251" t="s">
        <v>552</v>
      </c>
      <c r="Z2079" s="251" t="s">
        <v>564</v>
      </c>
      <c r="AA2079" s="251" t="s">
        <v>565</v>
      </c>
      <c r="AB2079" s="251" t="s">
        <v>572</v>
      </c>
      <c r="AC2079" s="251" t="s">
        <v>573</v>
      </c>
      <c r="AD2079" s="251" t="s">
        <v>574</v>
      </c>
      <c r="AE2079" s="255">
        <v>118409</v>
      </c>
      <c r="AF2079" s="251" t="str">
        <f t="shared" si="102"/>
        <v>5.</v>
      </c>
      <c r="AG2079" s="251" t="str">
        <f t="shared" si="102"/>
        <v>2.</v>
      </c>
      <c r="AH2079" s="251" t="str">
        <f t="shared" si="102"/>
        <v>3.</v>
      </c>
      <c r="AI2079" s="251" t="str">
        <f t="shared" si="101"/>
        <v>2.</v>
      </c>
      <c r="AJ2079" s="251" t="str">
        <f t="shared" si="101"/>
        <v>5.</v>
      </c>
      <c r="AK2079" s="251" t="str">
        <f t="shared" si="101"/>
        <v>1.</v>
      </c>
      <c r="AL2079" s="251" t="str">
        <f t="shared" si="101"/>
        <v>1.</v>
      </c>
      <c r="AM2079" s="251" t="str">
        <f t="shared" si="103"/>
        <v>2.3.2.5.1.1.</v>
      </c>
    </row>
    <row r="2080" spans="1:39">
      <c r="A2080" s="251">
        <v>2022</v>
      </c>
      <c r="B2080" s="251" t="s">
        <v>533</v>
      </c>
      <c r="C2080" s="251" t="s">
        <v>534</v>
      </c>
      <c r="D2080" s="251" t="s">
        <v>535</v>
      </c>
      <c r="E2080" s="251" t="s">
        <v>536</v>
      </c>
      <c r="F2080" s="251" t="s">
        <v>492</v>
      </c>
      <c r="G2080" s="251" t="s">
        <v>797</v>
      </c>
      <c r="H2080" s="251" t="s">
        <v>538</v>
      </c>
      <c r="I2080" s="251" t="s">
        <v>798</v>
      </c>
      <c r="J2080" s="251" t="s">
        <v>540</v>
      </c>
      <c r="K2080" s="251" t="s">
        <v>846</v>
      </c>
      <c r="L2080" s="251" t="s">
        <v>542</v>
      </c>
      <c r="M2080" s="251" t="s">
        <v>808</v>
      </c>
      <c r="N2080" s="251" t="s">
        <v>847</v>
      </c>
      <c r="O2080" s="251" t="s">
        <v>686</v>
      </c>
      <c r="P2080" s="251" t="s">
        <v>854</v>
      </c>
      <c r="Q2080" s="251" t="s">
        <v>803</v>
      </c>
      <c r="R2080" s="251">
        <v>1</v>
      </c>
      <c r="S2080" s="251" t="s">
        <v>548</v>
      </c>
      <c r="T2080" s="251" t="s">
        <v>549</v>
      </c>
      <c r="U2080" s="251" t="s">
        <v>645</v>
      </c>
      <c r="V2080" s="251" t="s">
        <v>581</v>
      </c>
      <c r="W2080" s="251" t="s">
        <v>582</v>
      </c>
      <c r="X2080" s="251" t="s">
        <v>551</v>
      </c>
      <c r="Y2080" s="251" t="s">
        <v>552</v>
      </c>
      <c r="Z2080" s="251" t="s">
        <v>564</v>
      </c>
      <c r="AA2080" s="251" t="s">
        <v>565</v>
      </c>
      <c r="AB2080" s="251" t="s">
        <v>613</v>
      </c>
      <c r="AC2080" s="251" t="s">
        <v>614</v>
      </c>
      <c r="AD2080" s="251" t="s">
        <v>614</v>
      </c>
      <c r="AE2080" s="255">
        <v>22775</v>
      </c>
      <c r="AF2080" s="251" t="str">
        <f t="shared" si="102"/>
        <v>5.</v>
      </c>
      <c r="AG2080" s="251" t="str">
        <f t="shared" si="102"/>
        <v>2.</v>
      </c>
      <c r="AH2080" s="251" t="str">
        <f t="shared" si="102"/>
        <v>3.</v>
      </c>
      <c r="AI2080" s="251" t="str">
        <f t="shared" si="101"/>
        <v>2.</v>
      </c>
      <c r="AJ2080" s="251" t="str">
        <f t="shared" si="101"/>
        <v>8.</v>
      </c>
      <c r="AK2080" s="251" t="str">
        <f t="shared" si="101"/>
        <v>1.</v>
      </c>
      <c r="AL2080" s="251" t="str">
        <f t="shared" si="101"/>
        <v>1.</v>
      </c>
      <c r="AM2080" s="251" t="str">
        <f t="shared" si="103"/>
        <v>2.3.2.8.1.1.</v>
      </c>
    </row>
    <row r="2081" spans="1:39">
      <c r="A2081" s="251">
        <v>2022</v>
      </c>
      <c r="B2081" s="251" t="s">
        <v>533</v>
      </c>
      <c r="C2081" s="251" t="s">
        <v>534</v>
      </c>
      <c r="D2081" s="251" t="s">
        <v>535</v>
      </c>
      <c r="E2081" s="251" t="s">
        <v>536</v>
      </c>
      <c r="F2081" s="251" t="s">
        <v>492</v>
      </c>
      <c r="G2081" s="251" t="s">
        <v>797</v>
      </c>
      <c r="H2081" s="251" t="s">
        <v>538</v>
      </c>
      <c r="I2081" s="251" t="s">
        <v>798</v>
      </c>
      <c r="J2081" s="251" t="s">
        <v>540</v>
      </c>
      <c r="K2081" s="251" t="s">
        <v>846</v>
      </c>
      <c r="L2081" s="251" t="s">
        <v>542</v>
      </c>
      <c r="M2081" s="251" t="s">
        <v>808</v>
      </c>
      <c r="N2081" s="251" t="s">
        <v>847</v>
      </c>
      <c r="O2081" s="251" t="s">
        <v>686</v>
      </c>
      <c r="P2081" s="251" t="s">
        <v>854</v>
      </c>
      <c r="Q2081" s="251" t="s">
        <v>803</v>
      </c>
      <c r="R2081" s="251">
        <v>1</v>
      </c>
      <c r="S2081" s="251" t="s">
        <v>548</v>
      </c>
      <c r="T2081" s="251" t="s">
        <v>549</v>
      </c>
      <c r="U2081" s="251" t="s">
        <v>645</v>
      </c>
      <c r="V2081" s="251" t="s">
        <v>581</v>
      </c>
      <c r="W2081" s="251" t="s">
        <v>582</v>
      </c>
      <c r="X2081" s="251" t="s">
        <v>551</v>
      </c>
      <c r="Y2081" s="251" t="s">
        <v>552</v>
      </c>
      <c r="Z2081" s="251" t="s">
        <v>564</v>
      </c>
      <c r="AA2081" s="251" t="s">
        <v>565</v>
      </c>
      <c r="AB2081" s="251" t="s">
        <v>613</v>
      </c>
      <c r="AC2081" s="251" t="s">
        <v>614</v>
      </c>
      <c r="AD2081" s="251" t="s">
        <v>615</v>
      </c>
      <c r="AE2081" s="255">
        <v>1916</v>
      </c>
      <c r="AF2081" s="251" t="str">
        <f t="shared" si="102"/>
        <v>5.</v>
      </c>
      <c r="AG2081" s="251" t="str">
        <f t="shared" si="102"/>
        <v>2.</v>
      </c>
      <c r="AH2081" s="251" t="str">
        <f t="shared" si="102"/>
        <v>3.</v>
      </c>
      <c r="AI2081" s="251" t="str">
        <f t="shared" si="101"/>
        <v>2.</v>
      </c>
      <c r="AJ2081" s="251" t="str">
        <f t="shared" si="101"/>
        <v>8.</v>
      </c>
      <c r="AK2081" s="251" t="str">
        <f t="shared" si="101"/>
        <v>1.</v>
      </c>
      <c r="AL2081" s="251" t="str">
        <f t="shared" si="101"/>
        <v>2.</v>
      </c>
      <c r="AM2081" s="251" t="str">
        <f t="shared" si="103"/>
        <v>2.3.2.8.1.2.</v>
      </c>
    </row>
    <row r="2082" spans="1:39">
      <c r="A2082" s="251">
        <v>2022</v>
      </c>
      <c r="B2082" s="251" t="s">
        <v>533</v>
      </c>
      <c r="C2082" s="251" t="s">
        <v>534</v>
      </c>
      <c r="D2082" s="251" t="s">
        <v>535</v>
      </c>
      <c r="E2082" s="251" t="s">
        <v>536</v>
      </c>
      <c r="F2082" s="251" t="s">
        <v>492</v>
      </c>
      <c r="G2082" s="251" t="s">
        <v>797</v>
      </c>
      <c r="H2082" s="251" t="s">
        <v>538</v>
      </c>
      <c r="I2082" s="251" t="s">
        <v>798</v>
      </c>
      <c r="J2082" s="251" t="s">
        <v>540</v>
      </c>
      <c r="K2082" s="251" t="s">
        <v>846</v>
      </c>
      <c r="L2082" s="251" t="s">
        <v>542</v>
      </c>
      <c r="M2082" s="251" t="s">
        <v>808</v>
      </c>
      <c r="N2082" s="251" t="s">
        <v>847</v>
      </c>
      <c r="O2082" s="251" t="s">
        <v>686</v>
      </c>
      <c r="P2082" s="251" t="s">
        <v>854</v>
      </c>
      <c r="Q2082" s="251" t="s">
        <v>803</v>
      </c>
      <c r="R2082" s="251">
        <v>1</v>
      </c>
      <c r="S2082" s="251" t="s">
        <v>548</v>
      </c>
      <c r="T2082" s="251" t="s">
        <v>549</v>
      </c>
      <c r="U2082" s="251" t="s">
        <v>645</v>
      </c>
      <c r="V2082" s="251" t="s">
        <v>581</v>
      </c>
      <c r="W2082" s="251" t="s">
        <v>582</v>
      </c>
      <c r="X2082" s="251" t="s">
        <v>551</v>
      </c>
      <c r="Y2082" s="251" t="s">
        <v>552</v>
      </c>
      <c r="Z2082" s="251" t="s">
        <v>564</v>
      </c>
      <c r="AA2082" s="251" t="s">
        <v>565</v>
      </c>
      <c r="AB2082" s="251" t="s">
        <v>613</v>
      </c>
      <c r="AC2082" s="251" t="s">
        <v>614</v>
      </c>
      <c r="AD2082" s="251" t="s">
        <v>616</v>
      </c>
      <c r="AE2082" s="255">
        <v>600</v>
      </c>
      <c r="AF2082" s="251" t="str">
        <f t="shared" si="102"/>
        <v>5.</v>
      </c>
      <c r="AG2082" s="251" t="str">
        <f t="shared" si="102"/>
        <v>2.</v>
      </c>
      <c r="AH2082" s="251" t="str">
        <f t="shared" si="102"/>
        <v>3.</v>
      </c>
      <c r="AI2082" s="251" t="str">
        <f t="shared" si="101"/>
        <v>2.</v>
      </c>
      <c r="AJ2082" s="251" t="str">
        <f t="shared" si="101"/>
        <v>8.</v>
      </c>
      <c r="AK2082" s="251" t="str">
        <f t="shared" si="101"/>
        <v>1.</v>
      </c>
      <c r="AL2082" s="251" t="str">
        <f t="shared" si="101"/>
        <v>4.</v>
      </c>
      <c r="AM2082" s="251" t="str">
        <f t="shared" si="103"/>
        <v>2.3.2.8.1.4.</v>
      </c>
    </row>
    <row r="2083" spans="1:39">
      <c r="A2083" s="251">
        <v>2022</v>
      </c>
      <c r="B2083" s="251" t="s">
        <v>533</v>
      </c>
      <c r="C2083" s="251" t="s">
        <v>534</v>
      </c>
      <c r="D2083" s="251" t="s">
        <v>535</v>
      </c>
      <c r="E2083" s="251" t="s">
        <v>536</v>
      </c>
      <c r="F2083" s="251" t="s">
        <v>492</v>
      </c>
      <c r="G2083" s="251" t="s">
        <v>797</v>
      </c>
      <c r="H2083" s="251" t="s">
        <v>538</v>
      </c>
      <c r="I2083" s="251" t="s">
        <v>798</v>
      </c>
      <c r="J2083" s="251" t="s">
        <v>540</v>
      </c>
      <c r="K2083" s="251" t="s">
        <v>855</v>
      </c>
      <c r="L2083" s="251" t="s">
        <v>542</v>
      </c>
      <c r="M2083" s="251" t="s">
        <v>808</v>
      </c>
      <c r="N2083" s="251" t="s">
        <v>856</v>
      </c>
      <c r="O2083" s="251" t="s">
        <v>622</v>
      </c>
      <c r="P2083" s="251" t="s">
        <v>857</v>
      </c>
      <c r="Q2083" s="251" t="s">
        <v>803</v>
      </c>
      <c r="R2083" s="251">
        <v>40</v>
      </c>
      <c r="S2083" s="251" t="s">
        <v>548</v>
      </c>
      <c r="T2083" s="251" t="s">
        <v>549</v>
      </c>
      <c r="U2083" s="251" t="s">
        <v>549</v>
      </c>
      <c r="V2083" s="251" t="s">
        <v>581</v>
      </c>
      <c r="W2083" s="251" t="s">
        <v>582</v>
      </c>
      <c r="X2083" s="251" t="s">
        <v>551</v>
      </c>
      <c r="Y2083" s="251" t="s">
        <v>552</v>
      </c>
      <c r="Z2083" s="251" t="s">
        <v>553</v>
      </c>
      <c r="AA2083" s="251" t="s">
        <v>554</v>
      </c>
      <c r="AB2083" s="251" t="s">
        <v>555</v>
      </c>
      <c r="AC2083" s="251" t="s">
        <v>555</v>
      </c>
      <c r="AD2083" s="251" t="s">
        <v>556</v>
      </c>
      <c r="AE2083" s="255">
        <v>410772</v>
      </c>
      <c r="AF2083" s="251" t="str">
        <f t="shared" si="102"/>
        <v>5.</v>
      </c>
      <c r="AG2083" s="251" t="str">
        <f t="shared" si="102"/>
        <v>2.</v>
      </c>
      <c r="AH2083" s="251" t="str">
        <f t="shared" si="102"/>
        <v>1.</v>
      </c>
      <c r="AI2083" s="251" t="str">
        <f t="shared" si="101"/>
        <v>1.</v>
      </c>
      <c r="AJ2083" s="251" t="str">
        <f t="shared" si="101"/>
        <v>1.</v>
      </c>
      <c r="AK2083" s="251" t="str">
        <f t="shared" si="101"/>
        <v>1.</v>
      </c>
      <c r="AL2083" s="251" t="str">
        <f t="shared" si="101"/>
        <v>4.</v>
      </c>
      <c r="AM2083" s="251" t="str">
        <f t="shared" si="103"/>
        <v>2.1.1.1.1.4.</v>
      </c>
    </row>
    <row r="2084" spans="1:39">
      <c r="A2084" s="251">
        <v>2022</v>
      </c>
      <c r="B2084" s="251" t="s">
        <v>533</v>
      </c>
      <c r="C2084" s="251" t="s">
        <v>534</v>
      </c>
      <c r="D2084" s="251" t="s">
        <v>535</v>
      </c>
      <c r="E2084" s="251" t="s">
        <v>536</v>
      </c>
      <c r="F2084" s="251" t="s">
        <v>492</v>
      </c>
      <c r="G2084" s="251" t="s">
        <v>797</v>
      </c>
      <c r="H2084" s="251" t="s">
        <v>538</v>
      </c>
      <c r="I2084" s="251" t="s">
        <v>798</v>
      </c>
      <c r="J2084" s="251" t="s">
        <v>540</v>
      </c>
      <c r="K2084" s="251" t="s">
        <v>855</v>
      </c>
      <c r="L2084" s="251" t="s">
        <v>542</v>
      </c>
      <c r="M2084" s="251" t="s">
        <v>808</v>
      </c>
      <c r="N2084" s="251" t="s">
        <v>856</v>
      </c>
      <c r="O2084" s="251" t="s">
        <v>622</v>
      </c>
      <c r="P2084" s="251" t="s">
        <v>857</v>
      </c>
      <c r="Q2084" s="251" t="s">
        <v>803</v>
      </c>
      <c r="R2084" s="251">
        <v>40</v>
      </c>
      <c r="S2084" s="251" t="s">
        <v>548</v>
      </c>
      <c r="T2084" s="251" t="s">
        <v>549</v>
      </c>
      <c r="U2084" s="251" t="s">
        <v>549</v>
      </c>
      <c r="V2084" s="251" t="s">
        <v>581</v>
      </c>
      <c r="W2084" s="251" t="s">
        <v>582</v>
      </c>
      <c r="X2084" s="251" t="s">
        <v>551</v>
      </c>
      <c r="Y2084" s="251" t="s">
        <v>552</v>
      </c>
      <c r="Z2084" s="251" t="s">
        <v>553</v>
      </c>
      <c r="AA2084" s="251" t="s">
        <v>554</v>
      </c>
      <c r="AB2084" s="251" t="s">
        <v>557</v>
      </c>
      <c r="AC2084" s="251" t="s">
        <v>558</v>
      </c>
      <c r="AD2084" s="251" t="s">
        <v>559</v>
      </c>
      <c r="AE2084" s="255">
        <v>68072</v>
      </c>
      <c r="AF2084" s="251" t="str">
        <f t="shared" si="102"/>
        <v>5.</v>
      </c>
      <c r="AG2084" s="251" t="str">
        <f t="shared" si="102"/>
        <v>2.</v>
      </c>
      <c r="AH2084" s="251" t="str">
        <f t="shared" si="102"/>
        <v>1.</v>
      </c>
      <c r="AI2084" s="251" t="str">
        <f t="shared" si="101"/>
        <v>1.</v>
      </c>
      <c r="AJ2084" s="251" t="str">
        <f t="shared" si="101"/>
        <v>9.</v>
      </c>
      <c r="AK2084" s="251" t="str">
        <f t="shared" si="101"/>
        <v>1.</v>
      </c>
      <c r="AL2084" s="251" t="str">
        <f t="shared" si="101"/>
        <v>1.</v>
      </c>
      <c r="AM2084" s="251" t="str">
        <f t="shared" si="103"/>
        <v>2.1.1.9.1.1.</v>
      </c>
    </row>
    <row r="2085" spans="1:39">
      <c r="A2085" s="251">
        <v>2022</v>
      </c>
      <c r="B2085" s="251" t="s">
        <v>533</v>
      </c>
      <c r="C2085" s="251" t="s">
        <v>534</v>
      </c>
      <c r="D2085" s="251" t="s">
        <v>535</v>
      </c>
      <c r="E2085" s="251" t="s">
        <v>536</v>
      </c>
      <c r="F2085" s="251" t="s">
        <v>492</v>
      </c>
      <c r="G2085" s="251" t="s">
        <v>797</v>
      </c>
      <c r="H2085" s="251" t="s">
        <v>538</v>
      </c>
      <c r="I2085" s="251" t="s">
        <v>798</v>
      </c>
      <c r="J2085" s="251" t="s">
        <v>540</v>
      </c>
      <c r="K2085" s="251" t="s">
        <v>855</v>
      </c>
      <c r="L2085" s="251" t="s">
        <v>542</v>
      </c>
      <c r="M2085" s="251" t="s">
        <v>808</v>
      </c>
      <c r="N2085" s="251" t="s">
        <v>856</v>
      </c>
      <c r="O2085" s="251" t="s">
        <v>622</v>
      </c>
      <c r="P2085" s="251" t="s">
        <v>857</v>
      </c>
      <c r="Q2085" s="251" t="s">
        <v>803</v>
      </c>
      <c r="R2085" s="251">
        <v>40</v>
      </c>
      <c r="S2085" s="251" t="s">
        <v>548</v>
      </c>
      <c r="T2085" s="251" t="s">
        <v>549</v>
      </c>
      <c r="U2085" s="251" t="s">
        <v>549</v>
      </c>
      <c r="V2085" s="251" t="s">
        <v>581</v>
      </c>
      <c r="W2085" s="251" t="s">
        <v>582</v>
      </c>
      <c r="X2085" s="251" t="s">
        <v>551</v>
      </c>
      <c r="Y2085" s="251" t="s">
        <v>552</v>
      </c>
      <c r="Z2085" s="251" t="s">
        <v>553</v>
      </c>
      <c r="AA2085" s="251" t="s">
        <v>554</v>
      </c>
      <c r="AB2085" s="251" t="s">
        <v>557</v>
      </c>
      <c r="AC2085" s="251" t="s">
        <v>558</v>
      </c>
      <c r="AD2085" s="251" t="s">
        <v>560</v>
      </c>
      <c r="AE2085" s="255">
        <v>2660</v>
      </c>
      <c r="AF2085" s="251" t="str">
        <f t="shared" si="102"/>
        <v>5.</v>
      </c>
      <c r="AG2085" s="251" t="str">
        <f t="shared" si="102"/>
        <v>2.</v>
      </c>
      <c r="AH2085" s="251" t="str">
        <f t="shared" si="102"/>
        <v>1.</v>
      </c>
      <c r="AI2085" s="251" t="str">
        <f t="shared" si="101"/>
        <v>1.</v>
      </c>
      <c r="AJ2085" s="251" t="str">
        <f t="shared" si="101"/>
        <v>9.</v>
      </c>
      <c r="AK2085" s="251" t="str">
        <f t="shared" si="101"/>
        <v>1.</v>
      </c>
      <c r="AL2085" s="251" t="str">
        <f t="shared" si="101"/>
        <v>3.</v>
      </c>
      <c r="AM2085" s="251" t="str">
        <f t="shared" si="103"/>
        <v>2.1.1.9.1.3.</v>
      </c>
    </row>
    <row r="2086" spans="1:39">
      <c r="A2086" s="251">
        <v>2022</v>
      </c>
      <c r="B2086" s="251" t="s">
        <v>533</v>
      </c>
      <c r="C2086" s="251" t="s">
        <v>534</v>
      </c>
      <c r="D2086" s="251" t="s">
        <v>535</v>
      </c>
      <c r="E2086" s="251" t="s">
        <v>536</v>
      </c>
      <c r="F2086" s="251" t="s">
        <v>492</v>
      </c>
      <c r="G2086" s="251" t="s">
        <v>797</v>
      </c>
      <c r="H2086" s="251" t="s">
        <v>538</v>
      </c>
      <c r="I2086" s="251" t="s">
        <v>798</v>
      </c>
      <c r="J2086" s="251" t="s">
        <v>540</v>
      </c>
      <c r="K2086" s="251" t="s">
        <v>855</v>
      </c>
      <c r="L2086" s="251" t="s">
        <v>542</v>
      </c>
      <c r="M2086" s="251" t="s">
        <v>808</v>
      </c>
      <c r="N2086" s="251" t="s">
        <v>856</v>
      </c>
      <c r="O2086" s="251" t="s">
        <v>622</v>
      </c>
      <c r="P2086" s="251" t="s">
        <v>857</v>
      </c>
      <c r="Q2086" s="251" t="s">
        <v>803</v>
      </c>
      <c r="R2086" s="251">
        <v>40</v>
      </c>
      <c r="S2086" s="251" t="s">
        <v>548</v>
      </c>
      <c r="T2086" s="251" t="s">
        <v>549</v>
      </c>
      <c r="U2086" s="251" t="s">
        <v>549</v>
      </c>
      <c r="V2086" s="251" t="s">
        <v>581</v>
      </c>
      <c r="W2086" s="251" t="s">
        <v>582</v>
      </c>
      <c r="X2086" s="251" t="s">
        <v>551</v>
      </c>
      <c r="Y2086" s="251" t="s">
        <v>552</v>
      </c>
      <c r="Z2086" s="251" t="s">
        <v>553</v>
      </c>
      <c r="AA2086" s="251" t="s">
        <v>554</v>
      </c>
      <c r="AB2086" s="251" t="s">
        <v>557</v>
      </c>
      <c r="AC2086" s="251" t="s">
        <v>583</v>
      </c>
      <c r="AD2086" s="251" t="s">
        <v>584</v>
      </c>
      <c r="AE2086" s="255">
        <v>39709</v>
      </c>
      <c r="AF2086" s="251" t="str">
        <f t="shared" si="102"/>
        <v>5.</v>
      </c>
      <c r="AG2086" s="251" t="str">
        <f t="shared" si="102"/>
        <v>2.</v>
      </c>
      <c r="AH2086" s="251" t="str">
        <f t="shared" si="102"/>
        <v>1.</v>
      </c>
      <c r="AI2086" s="251" t="str">
        <f t="shared" si="101"/>
        <v>1.</v>
      </c>
      <c r="AJ2086" s="251" t="str">
        <f t="shared" si="101"/>
        <v>9.</v>
      </c>
      <c r="AK2086" s="251" t="str">
        <f t="shared" si="101"/>
        <v>2.</v>
      </c>
      <c r="AL2086" s="251" t="str">
        <f t="shared" si="101"/>
        <v>1.</v>
      </c>
      <c r="AM2086" s="251" t="str">
        <f t="shared" si="103"/>
        <v>2.1.1.9.2.1.</v>
      </c>
    </row>
    <row r="2087" spans="1:39">
      <c r="A2087" s="251">
        <v>2022</v>
      </c>
      <c r="B2087" s="251" t="s">
        <v>533</v>
      </c>
      <c r="C2087" s="251" t="s">
        <v>534</v>
      </c>
      <c r="D2087" s="251" t="s">
        <v>535</v>
      </c>
      <c r="E2087" s="251" t="s">
        <v>536</v>
      </c>
      <c r="F2087" s="251" t="s">
        <v>492</v>
      </c>
      <c r="G2087" s="251" t="s">
        <v>797</v>
      </c>
      <c r="H2087" s="251" t="s">
        <v>538</v>
      </c>
      <c r="I2087" s="251" t="s">
        <v>798</v>
      </c>
      <c r="J2087" s="251" t="s">
        <v>540</v>
      </c>
      <c r="K2087" s="251" t="s">
        <v>855</v>
      </c>
      <c r="L2087" s="251" t="s">
        <v>542</v>
      </c>
      <c r="M2087" s="251" t="s">
        <v>808</v>
      </c>
      <c r="N2087" s="251" t="s">
        <v>856</v>
      </c>
      <c r="O2087" s="251" t="s">
        <v>622</v>
      </c>
      <c r="P2087" s="251" t="s">
        <v>857</v>
      </c>
      <c r="Q2087" s="251" t="s">
        <v>803</v>
      </c>
      <c r="R2087" s="251">
        <v>40</v>
      </c>
      <c r="S2087" s="251" t="s">
        <v>548</v>
      </c>
      <c r="T2087" s="251" t="s">
        <v>549</v>
      </c>
      <c r="U2087" s="251" t="s">
        <v>549</v>
      </c>
      <c r="V2087" s="251" t="s">
        <v>581</v>
      </c>
      <c r="W2087" s="251" t="s">
        <v>582</v>
      </c>
      <c r="X2087" s="251" t="s">
        <v>551</v>
      </c>
      <c r="Y2087" s="251" t="s">
        <v>552</v>
      </c>
      <c r="Z2087" s="251" t="s">
        <v>553</v>
      </c>
      <c r="AA2087" s="251" t="s">
        <v>554</v>
      </c>
      <c r="AB2087" s="251" t="s">
        <v>557</v>
      </c>
      <c r="AC2087" s="251" t="s">
        <v>585</v>
      </c>
      <c r="AD2087" s="251" t="s">
        <v>586</v>
      </c>
      <c r="AE2087" s="255">
        <v>6126</v>
      </c>
      <c r="AF2087" s="251" t="str">
        <f t="shared" si="102"/>
        <v>5.</v>
      </c>
      <c r="AG2087" s="251" t="str">
        <f t="shared" si="102"/>
        <v>2.</v>
      </c>
      <c r="AH2087" s="251" t="str">
        <f t="shared" si="102"/>
        <v>1.</v>
      </c>
      <c r="AI2087" s="251" t="str">
        <f t="shared" si="101"/>
        <v>1.</v>
      </c>
      <c r="AJ2087" s="251" t="str">
        <f t="shared" si="101"/>
        <v>9.</v>
      </c>
      <c r="AK2087" s="251" t="str">
        <f t="shared" si="101"/>
        <v>3.</v>
      </c>
      <c r="AL2087" s="251" t="str">
        <f t="shared" si="101"/>
        <v>99</v>
      </c>
      <c r="AM2087" s="251" t="str">
        <f t="shared" si="103"/>
        <v>2.1.1.9.3.99</v>
      </c>
    </row>
    <row r="2088" spans="1:39">
      <c r="A2088" s="251">
        <v>2022</v>
      </c>
      <c r="B2088" s="251" t="s">
        <v>533</v>
      </c>
      <c r="C2088" s="251" t="s">
        <v>534</v>
      </c>
      <c r="D2088" s="251" t="s">
        <v>535</v>
      </c>
      <c r="E2088" s="251" t="s">
        <v>536</v>
      </c>
      <c r="F2088" s="251" t="s">
        <v>492</v>
      </c>
      <c r="G2088" s="251" t="s">
        <v>797</v>
      </c>
      <c r="H2088" s="251" t="s">
        <v>538</v>
      </c>
      <c r="I2088" s="251" t="s">
        <v>798</v>
      </c>
      <c r="J2088" s="251" t="s">
        <v>540</v>
      </c>
      <c r="K2088" s="251" t="s">
        <v>855</v>
      </c>
      <c r="L2088" s="251" t="s">
        <v>542</v>
      </c>
      <c r="M2088" s="251" t="s">
        <v>808</v>
      </c>
      <c r="N2088" s="251" t="s">
        <v>856</v>
      </c>
      <c r="O2088" s="251" t="s">
        <v>622</v>
      </c>
      <c r="P2088" s="251" t="s">
        <v>857</v>
      </c>
      <c r="Q2088" s="251" t="s">
        <v>803</v>
      </c>
      <c r="R2088" s="251">
        <v>40</v>
      </c>
      <c r="S2088" s="251" t="s">
        <v>548</v>
      </c>
      <c r="T2088" s="251" t="s">
        <v>549</v>
      </c>
      <c r="U2088" s="251" t="s">
        <v>549</v>
      </c>
      <c r="V2088" s="251" t="s">
        <v>581</v>
      </c>
      <c r="W2088" s="251" t="s">
        <v>582</v>
      </c>
      <c r="X2088" s="251" t="s">
        <v>551</v>
      </c>
      <c r="Y2088" s="251" t="s">
        <v>552</v>
      </c>
      <c r="Z2088" s="251" t="s">
        <v>553</v>
      </c>
      <c r="AA2088" s="251" t="s">
        <v>561</v>
      </c>
      <c r="AB2088" s="251" t="s">
        <v>562</v>
      </c>
      <c r="AC2088" s="251" t="s">
        <v>562</v>
      </c>
      <c r="AD2088" s="251" t="s">
        <v>563</v>
      </c>
      <c r="AE2088" s="255">
        <v>36759</v>
      </c>
      <c r="AF2088" s="251" t="str">
        <f t="shared" si="102"/>
        <v>5.</v>
      </c>
      <c r="AG2088" s="251" t="str">
        <f t="shared" si="102"/>
        <v>2.</v>
      </c>
      <c r="AH2088" s="251" t="str">
        <f t="shared" si="102"/>
        <v>1.</v>
      </c>
      <c r="AI2088" s="251" t="str">
        <f t="shared" si="101"/>
        <v>3.</v>
      </c>
      <c r="AJ2088" s="251" t="str">
        <f t="shared" si="101"/>
        <v>1.</v>
      </c>
      <c r="AK2088" s="251" t="str">
        <f t="shared" si="101"/>
        <v>1.</v>
      </c>
      <c r="AL2088" s="251" t="str">
        <f t="shared" si="101"/>
        <v>5.</v>
      </c>
      <c r="AM2088" s="251" t="str">
        <f t="shared" si="103"/>
        <v>2.1.3.1.1.5.</v>
      </c>
    </row>
    <row r="2089" spans="1:39">
      <c r="A2089" s="251">
        <v>2022</v>
      </c>
      <c r="B2089" s="251" t="s">
        <v>533</v>
      </c>
      <c r="C2089" s="251" t="s">
        <v>534</v>
      </c>
      <c r="D2089" s="251" t="s">
        <v>535</v>
      </c>
      <c r="E2089" s="251" t="s">
        <v>536</v>
      </c>
      <c r="F2089" s="251" t="s">
        <v>492</v>
      </c>
      <c r="G2089" s="251" t="s">
        <v>797</v>
      </c>
      <c r="H2089" s="251" t="s">
        <v>538</v>
      </c>
      <c r="I2089" s="251" t="s">
        <v>798</v>
      </c>
      <c r="J2089" s="251" t="s">
        <v>540</v>
      </c>
      <c r="K2089" s="251" t="s">
        <v>855</v>
      </c>
      <c r="L2089" s="251" t="s">
        <v>542</v>
      </c>
      <c r="M2089" s="251" t="s">
        <v>808</v>
      </c>
      <c r="N2089" s="251" t="s">
        <v>856</v>
      </c>
      <c r="O2089" s="251" t="s">
        <v>622</v>
      </c>
      <c r="P2089" s="251" t="s">
        <v>857</v>
      </c>
      <c r="Q2089" s="251" t="s">
        <v>803</v>
      </c>
      <c r="R2089" s="251">
        <v>40</v>
      </c>
      <c r="S2089" s="251" t="s">
        <v>548</v>
      </c>
      <c r="T2089" s="251" t="s">
        <v>549</v>
      </c>
      <c r="U2089" s="251" t="s">
        <v>549</v>
      </c>
      <c r="V2089" s="251" t="s">
        <v>581</v>
      </c>
      <c r="W2089" s="251" t="s">
        <v>582</v>
      </c>
      <c r="X2089" s="251" t="s">
        <v>551</v>
      </c>
      <c r="Y2089" s="251" t="s">
        <v>552</v>
      </c>
      <c r="Z2089" s="251" t="s">
        <v>564</v>
      </c>
      <c r="AA2089" s="251" t="s">
        <v>587</v>
      </c>
      <c r="AB2089" s="251" t="s">
        <v>633</v>
      </c>
      <c r="AC2089" s="251" t="s">
        <v>633</v>
      </c>
      <c r="AD2089" s="251" t="s">
        <v>634</v>
      </c>
      <c r="AE2089" s="255">
        <v>762</v>
      </c>
      <c r="AF2089" s="251" t="str">
        <f t="shared" si="102"/>
        <v>5.</v>
      </c>
      <c r="AG2089" s="251" t="str">
        <f t="shared" si="102"/>
        <v>2.</v>
      </c>
      <c r="AH2089" s="251" t="str">
        <f t="shared" si="102"/>
        <v>3.</v>
      </c>
      <c r="AI2089" s="251" t="str">
        <f t="shared" si="101"/>
        <v>1.</v>
      </c>
      <c r="AJ2089" s="251" t="str">
        <f t="shared" si="101"/>
        <v>1.</v>
      </c>
      <c r="AK2089" s="251" t="str">
        <f t="shared" si="101"/>
        <v>1.</v>
      </c>
      <c r="AL2089" s="251" t="str">
        <f t="shared" si="101"/>
        <v>1.</v>
      </c>
      <c r="AM2089" s="251" t="str">
        <f t="shared" si="103"/>
        <v>2.3.1.1.1.1.</v>
      </c>
    </row>
    <row r="2090" spans="1:39">
      <c r="A2090" s="251">
        <v>2022</v>
      </c>
      <c r="B2090" s="251" t="s">
        <v>533</v>
      </c>
      <c r="C2090" s="251" t="s">
        <v>534</v>
      </c>
      <c r="D2090" s="251" t="s">
        <v>535</v>
      </c>
      <c r="E2090" s="251" t="s">
        <v>536</v>
      </c>
      <c r="F2090" s="251" t="s">
        <v>492</v>
      </c>
      <c r="G2090" s="251" t="s">
        <v>797</v>
      </c>
      <c r="H2090" s="251" t="s">
        <v>538</v>
      </c>
      <c r="I2090" s="251" t="s">
        <v>798</v>
      </c>
      <c r="J2090" s="251" t="s">
        <v>540</v>
      </c>
      <c r="K2090" s="251" t="s">
        <v>855</v>
      </c>
      <c r="L2090" s="251" t="s">
        <v>542</v>
      </c>
      <c r="M2090" s="251" t="s">
        <v>808</v>
      </c>
      <c r="N2090" s="251" t="s">
        <v>856</v>
      </c>
      <c r="O2090" s="251" t="s">
        <v>622</v>
      </c>
      <c r="P2090" s="251" t="s">
        <v>857</v>
      </c>
      <c r="Q2090" s="251" t="s">
        <v>803</v>
      </c>
      <c r="R2090" s="251">
        <v>40</v>
      </c>
      <c r="S2090" s="251" t="s">
        <v>548</v>
      </c>
      <c r="T2090" s="251" t="s">
        <v>549</v>
      </c>
      <c r="U2090" s="251" t="s">
        <v>549</v>
      </c>
      <c r="V2090" s="251" t="s">
        <v>581</v>
      </c>
      <c r="W2090" s="251" t="s">
        <v>582</v>
      </c>
      <c r="X2090" s="251" t="s">
        <v>551</v>
      </c>
      <c r="Y2090" s="251" t="s">
        <v>552</v>
      </c>
      <c r="Z2090" s="251" t="s">
        <v>564</v>
      </c>
      <c r="AA2090" s="251" t="s">
        <v>565</v>
      </c>
      <c r="AB2090" s="251" t="s">
        <v>594</v>
      </c>
      <c r="AC2090" s="251" t="s">
        <v>595</v>
      </c>
      <c r="AD2090" s="251" t="s">
        <v>596</v>
      </c>
      <c r="AE2090" s="255">
        <v>788</v>
      </c>
      <c r="AF2090" s="251" t="str">
        <f t="shared" si="102"/>
        <v>5.</v>
      </c>
      <c r="AG2090" s="251" t="str">
        <f t="shared" si="102"/>
        <v>2.</v>
      </c>
      <c r="AH2090" s="251" t="str">
        <f t="shared" si="102"/>
        <v>3.</v>
      </c>
      <c r="AI2090" s="251" t="str">
        <f t="shared" si="101"/>
        <v>2.</v>
      </c>
      <c r="AJ2090" s="251" t="str">
        <f t="shared" si="101"/>
        <v>1.</v>
      </c>
      <c r="AK2090" s="251" t="str">
        <f t="shared" si="101"/>
        <v>2.</v>
      </c>
      <c r="AL2090" s="251" t="str">
        <f t="shared" si="101"/>
        <v>99</v>
      </c>
      <c r="AM2090" s="251" t="str">
        <f t="shared" si="103"/>
        <v>2.3.2.1.2.99</v>
      </c>
    </row>
    <row r="2091" spans="1:39">
      <c r="A2091" s="251">
        <v>2022</v>
      </c>
      <c r="B2091" s="251" t="s">
        <v>533</v>
      </c>
      <c r="C2091" s="251" t="s">
        <v>534</v>
      </c>
      <c r="D2091" s="251" t="s">
        <v>535</v>
      </c>
      <c r="E2091" s="251" t="s">
        <v>536</v>
      </c>
      <c r="F2091" s="251" t="s">
        <v>492</v>
      </c>
      <c r="G2091" s="251" t="s">
        <v>797</v>
      </c>
      <c r="H2091" s="251" t="s">
        <v>538</v>
      </c>
      <c r="I2091" s="251" t="s">
        <v>798</v>
      </c>
      <c r="J2091" s="251" t="s">
        <v>540</v>
      </c>
      <c r="K2091" s="251" t="s">
        <v>855</v>
      </c>
      <c r="L2091" s="251" t="s">
        <v>542</v>
      </c>
      <c r="M2091" s="251" t="s">
        <v>808</v>
      </c>
      <c r="N2091" s="251" t="s">
        <v>856</v>
      </c>
      <c r="O2091" s="251" t="s">
        <v>622</v>
      </c>
      <c r="P2091" s="251" t="s">
        <v>857</v>
      </c>
      <c r="Q2091" s="251" t="s">
        <v>803</v>
      </c>
      <c r="R2091" s="251">
        <v>40</v>
      </c>
      <c r="S2091" s="251" t="s">
        <v>548</v>
      </c>
      <c r="T2091" s="251" t="s">
        <v>549</v>
      </c>
      <c r="U2091" s="251" t="s">
        <v>549</v>
      </c>
      <c r="V2091" s="251" t="s">
        <v>581</v>
      </c>
      <c r="W2091" s="251" t="s">
        <v>582</v>
      </c>
      <c r="X2091" s="251" t="s">
        <v>551</v>
      </c>
      <c r="Y2091" s="251" t="s">
        <v>552</v>
      </c>
      <c r="Z2091" s="251" t="s">
        <v>564</v>
      </c>
      <c r="AA2091" s="251" t="s">
        <v>565</v>
      </c>
      <c r="AB2091" s="251" t="s">
        <v>566</v>
      </c>
      <c r="AC2091" s="251" t="s">
        <v>597</v>
      </c>
      <c r="AD2091" s="251" t="s">
        <v>598</v>
      </c>
      <c r="AE2091" s="255">
        <v>41743</v>
      </c>
      <c r="AF2091" s="251" t="str">
        <f t="shared" si="102"/>
        <v>5.</v>
      </c>
      <c r="AG2091" s="251" t="str">
        <f t="shared" si="102"/>
        <v>2.</v>
      </c>
      <c r="AH2091" s="251" t="str">
        <f t="shared" si="102"/>
        <v>3.</v>
      </c>
      <c r="AI2091" s="251" t="str">
        <f t="shared" si="101"/>
        <v>2.</v>
      </c>
      <c r="AJ2091" s="251" t="str">
        <f t="shared" si="101"/>
        <v>2.</v>
      </c>
      <c r="AK2091" s="251" t="str">
        <f t="shared" si="101"/>
        <v>1.</v>
      </c>
      <c r="AL2091" s="251" t="str">
        <f t="shared" si="101"/>
        <v>1.</v>
      </c>
      <c r="AM2091" s="251" t="str">
        <f t="shared" si="103"/>
        <v>2.3.2.2.1.1.</v>
      </c>
    </row>
    <row r="2092" spans="1:39">
      <c r="A2092" s="251">
        <v>2022</v>
      </c>
      <c r="B2092" s="251" t="s">
        <v>533</v>
      </c>
      <c r="C2092" s="251" t="s">
        <v>534</v>
      </c>
      <c r="D2092" s="251" t="s">
        <v>535</v>
      </c>
      <c r="E2092" s="251" t="s">
        <v>536</v>
      </c>
      <c r="F2092" s="251" t="s">
        <v>492</v>
      </c>
      <c r="G2092" s="251" t="s">
        <v>797</v>
      </c>
      <c r="H2092" s="251" t="s">
        <v>538</v>
      </c>
      <c r="I2092" s="251" t="s">
        <v>798</v>
      </c>
      <c r="J2092" s="251" t="s">
        <v>540</v>
      </c>
      <c r="K2092" s="251" t="s">
        <v>855</v>
      </c>
      <c r="L2092" s="251" t="s">
        <v>542</v>
      </c>
      <c r="M2092" s="251" t="s">
        <v>808</v>
      </c>
      <c r="N2092" s="251" t="s">
        <v>856</v>
      </c>
      <c r="O2092" s="251" t="s">
        <v>622</v>
      </c>
      <c r="P2092" s="251" t="s">
        <v>857</v>
      </c>
      <c r="Q2092" s="251" t="s">
        <v>803</v>
      </c>
      <c r="R2092" s="251">
        <v>40</v>
      </c>
      <c r="S2092" s="251" t="s">
        <v>548</v>
      </c>
      <c r="T2092" s="251" t="s">
        <v>549</v>
      </c>
      <c r="U2092" s="251" t="s">
        <v>549</v>
      </c>
      <c r="V2092" s="251" t="s">
        <v>581</v>
      </c>
      <c r="W2092" s="251" t="s">
        <v>582</v>
      </c>
      <c r="X2092" s="251" t="s">
        <v>551</v>
      </c>
      <c r="Y2092" s="251" t="s">
        <v>552</v>
      </c>
      <c r="Z2092" s="251" t="s">
        <v>564</v>
      </c>
      <c r="AA2092" s="251" t="s">
        <v>565</v>
      </c>
      <c r="AB2092" s="251" t="s">
        <v>566</v>
      </c>
      <c r="AC2092" s="251" t="s">
        <v>597</v>
      </c>
      <c r="AD2092" s="251" t="s">
        <v>599</v>
      </c>
      <c r="AE2092" s="255">
        <v>3417</v>
      </c>
      <c r="AF2092" s="251" t="str">
        <f t="shared" si="102"/>
        <v>5.</v>
      </c>
      <c r="AG2092" s="251" t="str">
        <f t="shared" si="102"/>
        <v>2.</v>
      </c>
      <c r="AH2092" s="251" t="str">
        <f t="shared" si="102"/>
        <v>3.</v>
      </c>
      <c r="AI2092" s="251" t="str">
        <f t="shared" si="101"/>
        <v>2.</v>
      </c>
      <c r="AJ2092" s="251" t="str">
        <f t="shared" si="101"/>
        <v>2.</v>
      </c>
      <c r="AK2092" s="251" t="str">
        <f t="shared" si="101"/>
        <v>1.</v>
      </c>
      <c r="AL2092" s="251" t="str">
        <f t="shared" si="101"/>
        <v>2.</v>
      </c>
      <c r="AM2092" s="251" t="str">
        <f t="shared" si="103"/>
        <v>2.3.2.2.1.2.</v>
      </c>
    </row>
    <row r="2093" spans="1:39">
      <c r="A2093" s="251">
        <v>2022</v>
      </c>
      <c r="B2093" s="251" t="s">
        <v>533</v>
      </c>
      <c r="C2093" s="251" t="s">
        <v>534</v>
      </c>
      <c r="D2093" s="251" t="s">
        <v>535</v>
      </c>
      <c r="E2093" s="251" t="s">
        <v>536</v>
      </c>
      <c r="F2093" s="251" t="s">
        <v>492</v>
      </c>
      <c r="G2093" s="251" t="s">
        <v>797</v>
      </c>
      <c r="H2093" s="251" t="s">
        <v>538</v>
      </c>
      <c r="I2093" s="251" t="s">
        <v>798</v>
      </c>
      <c r="J2093" s="251" t="s">
        <v>540</v>
      </c>
      <c r="K2093" s="251" t="s">
        <v>855</v>
      </c>
      <c r="L2093" s="251" t="s">
        <v>542</v>
      </c>
      <c r="M2093" s="251" t="s">
        <v>808</v>
      </c>
      <c r="N2093" s="251" t="s">
        <v>856</v>
      </c>
      <c r="O2093" s="251" t="s">
        <v>622</v>
      </c>
      <c r="P2093" s="251" t="s">
        <v>857</v>
      </c>
      <c r="Q2093" s="251" t="s">
        <v>803</v>
      </c>
      <c r="R2093" s="251">
        <v>40</v>
      </c>
      <c r="S2093" s="251" t="s">
        <v>548</v>
      </c>
      <c r="T2093" s="251" t="s">
        <v>549</v>
      </c>
      <c r="U2093" s="251" t="s">
        <v>549</v>
      </c>
      <c r="V2093" s="251" t="s">
        <v>581</v>
      </c>
      <c r="W2093" s="251" t="s">
        <v>582</v>
      </c>
      <c r="X2093" s="251" t="s">
        <v>551</v>
      </c>
      <c r="Y2093" s="251" t="s">
        <v>552</v>
      </c>
      <c r="Z2093" s="251" t="s">
        <v>564</v>
      </c>
      <c r="AA2093" s="251" t="s">
        <v>565</v>
      </c>
      <c r="AB2093" s="251" t="s">
        <v>566</v>
      </c>
      <c r="AC2093" s="251" t="s">
        <v>600</v>
      </c>
      <c r="AD2093" s="251" t="s">
        <v>601</v>
      </c>
      <c r="AE2093" s="255">
        <v>10356</v>
      </c>
      <c r="AF2093" s="251" t="str">
        <f t="shared" si="102"/>
        <v>5.</v>
      </c>
      <c r="AG2093" s="251" t="str">
        <f t="shared" si="102"/>
        <v>2.</v>
      </c>
      <c r="AH2093" s="251" t="str">
        <f t="shared" si="102"/>
        <v>3.</v>
      </c>
      <c r="AI2093" s="251" t="str">
        <f t="shared" si="101"/>
        <v>2.</v>
      </c>
      <c r="AJ2093" s="251" t="str">
        <f t="shared" si="101"/>
        <v>2.</v>
      </c>
      <c r="AK2093" s="251" t="str">
        <f t="shared" si="101"/>
        <v>2.</v>
      </c>
      <c r="AL2093" s="251" t="str">
        <f t="shared" si="101"/>
        <v>1.</v>
      </c>
      <c r="AM2093" s="251" t="str">
        <f t="shared" si="103"/>
        <v>2.3.2.2.2.1.</v>
      </c>
    </row>
    <row r="2094" spans="1:39">
      <c r="A2094" s="251">
        <v>2022</v>
      </c>
      <c r="B2094" s="251" t="s">
        <v>533</v>
      </c>
      <c r="C2094" s="251" t="s">
        <v>534</v>
      </c>
      <c r="D2094" s="251" t="s">
        <v>535</v>
      </c>
      <c r="E2094" s="251" t="s">
        <v>536</v>
      </c>
      <c r="F2094" s="251" t="s">
        <v>492</v>
      </c>
      <c r="G2094" s="251" t="s">
        <v>797</v>
      </c>
      <c r="H2094" s="251" t="s">
        <v>538</v>
      </c>
      <c r="I2094" s="251" t="s">
        <v>798</v>
      </c>
      <c r="J2094" s="251" t="s">
        <v>540</v>
      </c>
      <c r="K2094" s="251" t="s">
        <v>855</v>
      </c>
      <c r="L2094" s="251" t="s">
        <v>542</v>
      </c>
      <c r="M2094" s="251" t="s">
        <v>808</v>
      </c>
      <c r="N2094" s="251" t="s">
        <v>856</v>
      </c>
      <c r="O2094" s="251" t="s">
        <v>622</v>
      </c>
      <c r="P2094" s="251" t="s">
        <v>857</v>
      </c>
      <c r="Q2094" s="251" t="s">
        <v>803</v>
      </c>
      <c r="R2094" s="251">
        <v>40</v>
      </c>
      <c r="S2094" s="251" t="s">
        <v>548</v>
      </c>
      <c r="T2094" s="251" t="s">
        <v>549</v>
      </c>
      <c r="U2094" s="251" t="s">
        <v>549</v>
      </c>
      <c r="V2094" s="251" t="s">
        <v>581</v>
      </c>
      <c r="W2094" s="251" t="s">
        <v>582</v>
      </c>
      <c r="X2094" s="251" t="s">
        <v>551</v>
      </c>
      <c r="Y2094" s="251" t="s">
        <v>552</v>
      </c>
      <c r="Z2094" s="251" t="s">
        <v>564</v>
      </c>
      <c r="AA2094" s="251" t="s">
        <v>565</v>
      </c>
      <c r="AB2094" s="251" t="s">
        <v>566</v>
      </c>
      <c r="AC2094" s="251" t="s">
        <v>600</v>
      </c>
      <c r="AD2094" s="251" t="s">
        <v>602</v>
      </c>
      <c r="AE2094" s="255">
        <v>4514</v>
      </c>
      <c r="AF2094" s="251" t="str">
        <f t="shared" si="102"/>
        <v>5.</v>
      </c>
      <c r="AG2094" s="251" t="str">
        <f t="shared" si="102"/>
        <v>2.</v>
      </c>
      <c r="AH2094" s="251" t="str">
        <f t="shared" si="102"/>
        <v>3.</v>
      </c>
      <c r="AI2094" s="251" t="str">
        <f t="shared" si="101"/>
        <v>2.</v>
      </c>
      <c r="AJ2094" s="251" t="str">
        <f t="shared" si="101"/>
        <v>2.</v>
      </c>
      <c r="AK2094" s="251" t="str">
        <f t="shared" si="101"/>
        <v>2.</v>
      </c>
      <c r="AL2094" s="251" t="str">
        <f t="shared" si="101"/>
        <v>2.</v>
      </c>
      <c r="AM2094" s="251" t="str">
        <f t="shared" si="103"/>
        <v>2.3.2.2.2.2.</v>
      </c>
    </row>
    <row r="2095" spans="1:39">
      <c r="A2095" s="251">
        <v>2022</v>
      </c>
      <c r="B2095" s="251" t="s">
        <v>533</v>
      </c>
      <c r="C2095" s="251" t="s">
        <v>534</v>
      </c>
      <c r="D2095" s="251" t="s">
        <v>535</v>
      </c>
      <c r="E2095" s="251" t="s">
        <v>536</v>
      </c>
      <c r="F2095" s="251" t="s">
        <v>492</v>
      </c>
      <c r="G2095" s="251" t="s">
        <v>797</v>
      </c>
      <c r="H2095" s="251" t="s">
        <v>538</v>
      </c>
      <c r="I2095" s="251" t="s">
        <v>798</v>
      </c>
      <c r="J2095" s="251" t="s">
        <v>540</v>
      </c>
      <c r="K2095" s="251" t="s">
        <v>855</v>
      </c>
      <c r="L2095" s="251" t="s">
        <v>542</v>
      </c>
      <c r="M2095" s="251" t="s">
        <v>808</v>
      </c>
      <c r="N2095" s="251" t="s">
        <v>856</v>
      </c>
      <c r="O2095" s="251" t="s">
        <v>622</v>
      </c>
      <c r="P2095" s="251" t="s">
        <v>857</v>
      </c>
      <c r="Q2095" s="251" t="s">
        <v>803</v>
      </c>
      <c r="R2095" s="251">
        <v>40</v>
      </c>
      <c r="S2095" s="251" t="s">
        <v>548</v>
      </c>
      <c r="T2095" s="251" t="s">
        <v>549</v>
      </c>
      <c r="U2095" s="251" t="s">
        <v>549</v>
      </c>
      <c r="V2095" s="251" t="s">
        <v>581</v>
      </c>
      <c r="W2095" s="251" t="s">
        <v>582</v>
      </c>
      <c r="X2095" s="251" t="s">
        <v>551</v>
      </c>
      <c r="Y2095" s="251" t="s">
        <v>552</v>
      </c>
      <c r="Z2095" s="251" t="s">
        <v>564</v>
      </c>
      <c r="AA2095" s="251" t="s">
        <v>565</v>
      </c>
      <c r="AB2095" s="251" t="s">
        <v>569</v>
      </c>
      <c r="AC2095" s="251" t="s">
        <v>570</v>
      </c>
      <c r="AD2095" s="251" t="s">
        <v>603</v>
      </c>
      <c r="AE2095" s="255">
        <v>104408</v>
      </c>
      <c r="AF2095" s="251" t="str">
        <f t="shared" si="102"/>
        <v>5.</v>
      </c>
      <c r="AG2095" s="251" t="str">
        <f t="shared" si="102"/>
        <v>2.</v>
      </c>
      <c r="AH2095" s="251" t="str">
        <f t="shared" si="102"/>
        <v>3.</v>
      </c>
      <c r="AI2095" s="251" t="str">
        <f t="shared" si="101"/>
        <v>2.</v>
      </c>
      <c r="AJ2095" s="251" t="str">
        <f t="shared" si="101"/>
        <v>3.</v>
      </c>
      <c r="AK2095" s="251" t="str">
        <f t="shared" si="101"/>
        <v>1.</v>
      </c>
      <c r="AL2095" s="251" t="str">
        <f t="shared" si="101"/>
        <v>1.</v>
      </c>
      <c r="AM2095" s="251" t="str">
        <f t="shared" si="103"/>
        <v>2.3.2.3.1.1.</v>
      </c>
    </row>
    <row r="2096" spans="1:39">
      <c r="A2096" s="251">
        <v>2022</v>
      </c>
      <c r="B2096" s="251" t="s">
        <v>533</v>
      </c>
      <c r="C2096" s="251" t="s">
        <v>534</v>
      </c>
      <c r="D2096" s="251" t="s">
        <v>535</v>
      </c>
      <c r="E2096" s="251" t="s">
        <v>536</v>
      </c>
      <c r="F2096" s="251" t="s">
        <v>492</v>
      </c>
      <c r="G2096" s="251" t="s">
        <v>797</v>
      </c>
      <c r="H2096" s="251" t="s">
        <v>538</v>
      </c>
      <c r="I2096" s="251" t="s">
        <v>798</v>
      </c>
      <c r="J2096" s="251" t="s">
        <v>540</v>
      </c>
      <c r="K2096" s="251" t="s">
        <v>855</v>
      </c>
      <c r="L2096" s="251" t="s">
        <v>542</v>
      </c>
      <c r="M2096" s="251" t="s">
        <v>808</v>
      </c>
      <c r="N2096" s="251" t="s">
        <v>856</v>
      </c>
      <c r="O2096" s="251" t="s">
        <v>622</v>
      </c>
      <c r="P2096" s="251" t="s">
        <v>857</v>
      </c>
      <c r="Q2096" s="251" t="s">
        <v>803</v>
      </c>
      <c r="R2096" s="251">
        <v>40</v>
      </c>
      <c r="S2096" s="251" t="s">
        <v>548</v>
      </c>
      <c r="T2096" s="251" t="s">
        <v>549</v>
      </c>
      <c r="U2096" s="251" t="s">
        <v>549</v>
      </c>
      <c r="V2096" s="251" t="s">
        <v>581</v>
      </c>
      <c r="W2096" s="251" t="s">
        <v>582</v>
      </c>
      <c r="X2096" s="251" t="s">
        <v>551</v>
      </c>
      <c r="Y2096" s="251" t="s">
        <v>552</v>
      </c>
      <c r="Z2096" s="251" t="s">
        <v>564</v>
      </c>
      <c r="AA2096" s="251" t="s">
        <v>565</v>
      </c>
      <c r="AB2096" s="251" t="s">
        <v>569</v>
      </c>
      <c r="AC2096" s="251" t="s">
        <v>570</v>
      </c>
      <c r="AD2096" s="251" t="s">
        <v>571</v>
      </c>
      <c r="AE2096" s="255">
        <v>133428</v>
      </c>
      <c r="AF2096" s="251" t="str">
        <f t="shared" si="102"/>
        <v>5.</v>
      </c>
      <c r="AG2096" s="251" t="str">
        <f t="shared" si="102"/>
        <v>2.</v>
      </c>
      <c r="AH2096" s="251" t="str">
        <f t="shared" si="102"/>
        <v>3.</v>
      </c>
      <c r="AI2096" s="251" t="str">
        <f t="shared" si="101"/>
        <v>2.</v>
      </c>
      <c r="AJ2096" s="251" t="str">
        <f t="shared" si="101"/>
        <v>3.</v>
      </c>
      <c r="AK2096" s="251" t="str">
        <f t="shared" si="101"/>
        <v>1.</v>
      </c>
      <c r="AL2096" s="251" t="str">
        <f t="shared" si="101"/>
        <v>2.</v>
      </c>
      <c r="AM2096" s="251" t="str">
        <f t="shared" si="103"/>
        <v>2.3.2.3.1.2.</v>
      </c>
    </row>
    <row r="2097" spans="1:39">
      <c r="A2097" s="251">
        <v>2022</v>
      </c>
      <c r="B2097" s="251" t="s">
        <v>533</v>
      </c>
      <c r="C2097" s="251" t="s">
        <v>534</v>
      </c>
      <c r="D2097" s="251" t="s">
        <v>535</v>
      </c>
      <c r="E2097" s="251" t="s">
        <v>536</v>
      </c>
      <c r="F2097" s="251" t="s">
        <v>492</v>
      </c>
      <c r="G2097" s="251" t="s">
        <v>797</v>
      </c>
      <c r="H2097" s="251" t="s">
        <v>538</v>
      </c>
      <c r="I2097" s="251" t="s">
        <v>798</v>
      </c>
      <c r="J2097" s="251" t="s">
        <v>540</v>
      </c>
      <c r="K2097" s="251" t="s">
        <v>855</v>
      </c>
      <c r="L2097" s="251" t="s">
        <v>542</v>
      </c>
      <c r="M2097" s="251" t="s">
        <v>808</v>
      </c>
      <c r="N2097" s="251" t="s">
        <v>856</v>
      </c>
      <c r="O2097" s="251" t="s">
        <v>622</v>
      </c>
      <c r="P2097" s="251" t="s">
        <v>857</v>
      </c>
      <c r="Q2097" s="251" t="s">
        <v>803</v>
      </c>
      <c r="R2097" s="251">
        <v>40</v>
      </c>
      <c r="S2097" s="251" t="s">
        <v>548</v>
      </c>
      <c r="T2097" s="251" t="s">
        <v>549</v>
      </c>
      <c r="U2097" s="251" t="s">
        <v>549</v>
      </c>
      <c r="V2097" s="251" t="s">
        <v>581</v>
      </c>
      <c r="W2097" s="251" t="s">
        <v>582</v>
      </c>
      <c r="X2097" s="251" t="s">
        <v>551</v>
      </c>
      <c r="Y2097" s="251" t="s">
        <v>552</v>
      </c>
      <c r="Z2097" s="251" t="s">
        <v>564</v>
      </c>
      <c r="AA2097" s="251" t="s">
        <v>565</v>
      </c>
      <c r="AB2097" s="251" t="s">
        <v>604</v>
      </c>
      <c r="AC2097" s="251" t="s">
        <v>607</v>
      </c>
      <c r="AD2097" s="251" t="s">
        <v>608</v>
      </c>
      <c r="AE2097" s="255">
        <v>12121</v>
      </c>
      <c r="AF2097" s="251" t="str">
        <f t="shared" si="102"/>
        <v>5.</v>
      </c>
      <c r="AG2097" s="251" t="str">
        <f t="shared" si="102"/>
        <v>2.</v>
      </c>
      <c r="AH2097" s="251" t="str">
        <f t="shared" si="102"/>
        <v>3.</v>
      </c>
      <c r="AI2097" s="251" t="str">
        <f t="shared" si="102"/>
        <v>2.</v>
      </c>
      <c r="AJ2097" s="251" t="str">
        <f t="shared" si="102"/>
        <v>4.</v>
      </c>
      <c r="AK2097" s="251" t="str">
        <f t="shared" si="102"/>
        <v>7.</v>
      </c>
      <c r="AL2097" s="251" t="str">
        <f t="shared" si="102"/>
        <v>1.</v>
      </c>
      <c r="AM2097" s="251" t="str">
        <f t="shared" si="103"/>
        <v>2.3.2.4.7.1.</v>
      </c>
    </row>
    <row r="2098" spans="1:39">
      <c r="A2098" s="251">
        <v>2022</v>
      </c>
      <c r="B2098" s="251" t="s">
        <v>533</v>
      </c>
      <c r="C2098" s="251" t="s">
        <v>534</v>
      </c>
      <c r="D2098" s="251" t="s">
        <v>535</v>
      </c>
      <c r="E2098" s="251" t="s">
        <v>536</v>
      </c>
      <c r="F2098" s="251" t="s">
        <v>492</v>
      </c>
      <c r="G2098" s="251" t="s">
        <v>797</v>
      </c>
      <c r="H2098" s="251" t="s">
        <v>538</v>
      </c>
      <c r="I2098" s="251" t="s">
        <v>798</v>
      </c>
      <c r="J2098" s="251" t="s">
        <v>540</v>
      </c>
      <c r="K2098" s="251" t="s">
        <v>855</v>
      </c>
      <c r="L2098" s="251" t="s">
        <v>542</v>
      </c>
      <c r="M2098" s="251" t="s">
        <v>808</v>
      </c>
      <c r="N2098" s="251" t="s">
        <v>856</v>
      </c>
      <c r="O2098" s="251" t="s">
        <v>622</v>
      </c>
      <c r="P2098" s="251" t="s">
        <v>857</v>
      </c>
      <c r="Q2098" s="251" t="s">
        <v>803</v>
      </c>
      <c r="R2098" s="251">
        <v>40</v>
      </c>
      <c r="S2098" s="251" t="s">
        <v>548</v>
      </c>
      <c r="T2098" s="251" t="s">
        <v>549</v>
      </c>
      <c r="U2098" s="251" t="s">
        <v>549</v>
      </c>
      <c r="V2098" s="251" t="s">
        <v>581</v>
      </c>
      <c r="W2098" s="251" t="s">
        <v>582</v>
      </c>
      <c r="X2098" s="251" t="s">
        <v>551</v>
      </c>
      <c r="Y2098" s="251" t="s">
        <v>552</v>
      </c>
      <c r="Z2098" s="251" t="s">
        <v>564</v>
      </c>
      <c r="AA2098" s="251" t="s">
        <v>565</v>
      </c>
      <c r="AB2098" s="251" t="s">
        <v>572</v>
      </c>
      <c r="AC2098" s="251" t="s">
        <v>573</v>
      </c>
      <c r="AD2098" s="251" t="s">
        <v>574</v>
      </c>
      <c r="AE2098" s="255">
        <v>108655</v>
      </c>
      <c r="AF2098" s="251" t="str">
        <f t="shared" ref="AF2098:AL2134" si="104">LEFT(X2098,2)</f>
        <v>5.</v>
      </c>
      <c r="AG2098" s="251" t="str">
        <f t="shared" si="104"/>
        <v>2.</v>
      </c>
      <c r="AH2098" s="251" t="str">
        <f t="shared" si="104"/>
        <v>3.</v>
      </c>
      <c r="AI2098" s="251" t="str">
        <f t="shared" si="104"/>
        <v>2.</v>
      </c>
      <c r="AJ2098" s="251" t="str">
        <f t="shared" si="104"/>
        <v>5.</v>
      </c>
      <c r="AK2098" s="251" t="str">
        <f t="shared" si="104"/>
        <v>1.</v>
      </c>
      <c r="AL2098" s="251" t="str">
        <f t="shared" si="104"/>
        <v>1.</v>
      </c>
      <c r="AM2098" s="251" t="str">
        <f t="shared" si="103"/>
        <v>2.3.2.5.1.1.</v>
      </c>
    </row>
    <row r="2099" spans="1:39">
      <c r="A2099" s="251">
        <v>2022</v>
      </c>
      <c r="B2099" s="251" t="s">
        <v>533</v>
      </c>
      <c r="C2099" s="251" t="s">
        <v>534</v>
      </c>
      <c r="D2099" s="251" t="s">
        <v>535</v>
      </c>
      <c r="E2099" s="251" t="s">
        <v>536</v>
      </c>
      <c r="F2099" s="251" t="s">
        <v>492</v>
      </c>
      <c r="G2099" s="251" t="s">
        <v>797</v>
      </c>
      <c r="H2099" s="251" t="s">
        <v>538</v>
      </c>
      <c r="I2099" s="251" t="s">
        <v>798</v>
      </c>
      <c r="J2099" s="251" t="s">
        <v>540</v>
      </c>
      <c r="K2099" s="251" t="s">
        <v>855</v>
      </c>
      <c r="L2099" s="251" t="s">
        <v>542</v>
      </c>
      <c r="M2099" s="251" t="s">
        <v>808</v>
      </c>
      <c r="N2099" s="251" t="s">
        <v>856</v>
      </c>
      <c r="O2099" s="251" t="s">
        <v>622</v>
      </c>
      <c r="P2099" s="251" t="s">
        <v>857</v>
      </c>
      <c r="Q2099" s="251" t="s">
        <v>803</v>
      </c>
      <c r="R2099" s="251">
        <v>40</v>
      </c>
      <c r="S2099" s="251" t="s">
        <v>548</v>
      </c>
      <c r="T2099" s="251" t="s">
        <v>549</v>
      </c>
      <c r="U2099" s="251" t="s">
        <v>549</v>
      </c>
      <c r="V2099" s="251" t="s">
        <v>581</v>
      </c>
      <c r="W2099" s="251" t="s">
        <v>582</v>
      </c>
      <c r="X2099" s="251" t="s">
        <v>551</v>
      </c>
      <c r="Y2099" s="251" t="s">
        <v>552</v>
      </c>
      <c r="Z2099" s="251" t="s">
        <v>564</v>
      </c>
      <c r="AA2099" s="251" t="s">
        <v>565</v>
      </c>
      <c r="AB2099" s="251" t="s">
        <v>575</v>
      </c>
      <c r="AC2099" s="251" t="s">
        <v>576</v>
      </c>
      <c r="AD2099" s="251" t="s">
        <v>577</v>
      </c>
      <c r="AE2099" s="255">
        <v>70239</v>
      </c>
      <c r="AF2099" s="251" t="str">
        <f t="shared" si="104"/>
        <v>5.</v>
      </c>
      <c r="AG2099" s="251" t="str">
        <f t="shared" si="104"/>
        <v>2.</v>
      </c>
      <c r="AH2099" s="251" t="str">
        <f t="shared" si="104"/>
        <v>3.</v>
      </c>
      <c r="AI2099" s="251" t="str">
        <f t="shared" si="104"/>
        <v>2.</v>
      </c>
      <c r="AJ2099" s="251" t="str">
        <f t="shared" si="104"/>
        <v>6.</v>
      </c>
      <c r="AK2099" s="251" t="str">
        <f t="shared" si="104"/>
        <v>3.</v>
      </c>
      <c r="AL2099" s="251" t="str">
        <f t="shared" si="104"/>
        <v>4.</v>
      </c>
      <c r="AM2099" s="251" t="str">
        <f t="shared" si="103"/>
        <v>2.3.2.6.3.4.</v>
      </c>
    </row>
    <row r="2100" spans="1:39">
      <c r="A2100" s="251">
        <v>2022</v>
      </c>
      <c r="B2100" s="251" t="s">
        <v>533</v>
      </c>
      <c r="C2100" s="251" t="s">
        <v>534</v>
      </c>
      <c r="D2100" s="251" t="s">
        <v>535</v>
      </c>
      <c r="E2100" s="251" t="s">
        <v>536</v>
      </c>
      <c r="F2100" s="251" t="s">
        <v>492</v>
      </c>
      <c r="G2100" s="251" t="s">
        <v>797</v>
      </c>
      <c r="H2100" s="251" t="s">
        <v>538</v>
      </c>
      <c r="I2100" s="251" t="s">
        <v>798</v>
      </c>
      <c r="J2100" s="251" t="s">
        <v>540</v>
      </c>
      <c r="K2100" s="251" t="s">
        <v>855</v>
      </c>
      <c r="L2100" s="251" t="s">
        <v>542</v>
      </c>
      <c r="M2100" s="251" t="s">
        <v>808</v>
      </c>
      <c r="N2100" s="251" t="s">
        <v>856</v>
      </c>
      <c r="O2100" s="251" t="s">
        <v>622</v>
      </c>
      <c r="P2100" s="251" t="s">
        <v>857</v>
      </c>
      <c r="Q2100" s="251" t="s">
        <v>803</v>
      </c>
      <c r="R2100" s="251">
        <v>40</v>
      </c>
      <c r="S2100" s="251" t="s">
        <v>548</v>
      </c>
      <c r="T2100" s="251" t="s">
        <v>549</v>
      </c>
      <c r="U2100" s="251" t="s">
        <v>549</v>
      </c>
      <c r="V2100" s="251" t="s">
        <v>581</v>
      </c>
      <c r="W2100" s="251" t="s">
        <v>582</v>
      </c>
      <c r="X2100" s="251" t="s">
        <v>551</v>
      </c>
      <c r="Y2100" s="251" t="s">
        <v>552</v>
      </c>
      <c r="Z2100" s="251" t="s">
        <v>564</v>
      </c>
      <c r="AA2100" s="251" t="s">
        <v>565</v>
      </c>
      <c r="AB2100" s="251" t="s">
        <v>575</v>
      </c>
      <c r="AC2100" s="251" t="s">
        <v>576</v>
      </c>
      <c r="AD2100" s="251" t="s">
        <v>612</v>
      </c>
      <c r="AE2100" s="255">
        <v>11686</v>
      </c>
      <c r="AF2100" s="251" t="str">
        <f t="shared" si="104"/>
        <v>5.</v>
      </c>
      <c r="AG2100" s="251" t="str">
        <f t="shared" si="104"/>
        <v>2.</v>
      </c>
      <c r="AH2100" s="251" t="str">
        <f t="shared" si="104"/>
        <v>3.</v>
      </c>
      <c r="AI2100" s="251" t="str">
        <f t="shared" si="104"/>
        <v>2.</v>
      </c>
      <c r="AJ2100" s="251" t="str">
        <f t="shared" si="104"/>
        <v>6.</v>
      </c>
      <c r="AK2100" s="251" t="str">
        <f t="shared" si="104"/>
        <v>3.</v>
      </c>
      <c r="AL2100" s="251" t="str">
        <f t="shared" si="104"/>
        <v>99</v>
      </c>
      <c r="AM2100" s="251" t="str">
        <f t="shared" si="103"/>
        <v>2.3.2.6.3.99</v>
      </c>
    </row>
    <row r="2101" spans="1:39">
      <c r="A2101" s="251">
        <v>2022</v>
      </c>
      <c r="B2101" s="251" t="s">
        <v>533</v>
      </c>
      <c r="C2101" s="251" t="s">
        <v>534</v>
      </c>
      <c r="D2101" s="251" t="s">
        <v>535</v>
      </c>
      <c r="E2101" s="251" t="s">
        <v>536</v>
      </c>
      <c r="F2101" s="251" t="s">
        <v>492</v>
      </c>
      <c r="G2101" s="251" t="s">
        <v>797</v>
      </c>
      <c r="H2101" s="251" t="s">
        <v>538</v>
      </c>
      <c r="I2101" s="251" t="s">
        <v>798</v>
      </c>
      <c r="J2101" s="251" t="s">
        <v>540</v>
      </c>
      <c r="K2101" s="251" t="s">
        <v>855</v>
      </c>
      <c r="L2101" s="251" t="s">
        <v>542</v>
      </c>
      <c r="M2101" s="251" t="s">
        <v>808</v>
      </c>
      <c r="N2101" s="251" t="s">
        <v>856</v>
      </c>
      <c r="O2101" s="251" t="s">
        <v>622</v>
      </c>
      <c r="P2101" s="251" t="s">
        <v>857</v>
      </c>
      <c r="Q2101" s="251" t="s">
        <v>803</v>
      </c>
      <c r="R2101" s="251">
        <v>40</v>
      </c>
      <c r="S2101" s="251" t="s">
        <v>548</v>
      </c>
      <c r="T2101" s="251" t="s">
        <v>549</v>
      </c>
      <c r="U2101" s="251" t="s">
        <v>549</v>
      </c>
      <c r="V2101" s="251" t="s">
        <v>581</v>
      </c>
      <c r="W2101" s="251" t="s">
        <v>582</v>
      </c>
      <c r="X2101" s="251" t="s">
        <v>551</v>
      </c>
      <c r="Y2101" s="251" t="s">
        <v>552</v>
      </c>
      <c r="Z2101" s="251" t="s">
        <v>564</v>
      </c>
      <c r="AA2101" s="251" t="s">
        <v>565</v>
      </c>
      <c r="AB2101" s="251" t="s">
        <v>578</v>
      </c>
      <c r="AC2101" s="251" t="s">
        <v>579</v>
      </c>
      <c r="AD2101" s="251" t="s">
        <v>580</v>
      </c>
      <c r="AE2101" s="255">
        <v>21532</v>
      </c>
      <c r="AF2101" s="251" t="str">
        <f t="shared" si="104"/>
        <v>5.</v>
      </c>
      <c r="AG2101" s="251" t="str">
        <f t="shared" si="104"/>
        <v>2.</v>
      </c>
      <c r="AH2101" s="251" t="str">
        <f t="shared" si="104"/>
        <v>3.</v>
      </c>
      <c r="AI2101" s="251" t="str">
        <f t="shared" si="104"/>
        <v>2.</v>
      </c>
      <c r="AJ2101" s="251" t="str">
        <f t="shared" si="104"/>
        <v>7.</v>
      </c>
      <c r="AK2101" s="251" t="str">
        <f t="shared" si="104"/>
        <v>11</v>
      </c>
      <c r="AL2101" s="251" t="str">
        <f t="shared" si="104"/>
        <v>99</v>
      </c>
      <c r="AM2101" s="251" t="str">
        <f t="shared" si="103"/>
        <v>2.3.2.7.1199</v>
      </c>
    </row>
    <row r="2102" spans="1:39">
      <c r="A2102" s="251">
        <v>2022</v>
      </c>
      <c r="B2102" s="251" t="s">
        <v>533</v>
      </c>
      <c r="C2102" s="251" t="s">
        <v>534</v>
      </c>
      <c r="D2102" s="251" t="s">
        <v>535</v>
      </c>
      <c r="E2102" s="251" t="s">
        <v>536</v>
      </c>
      <c r="F2102" s="251" t="s">
        <v>492</v>
      </c>
      <c r="G2102" s="251" t="s">
        <v>797</v>
      </c>
      <c r="H2102" s="251" t="s">
        <v>538</v>
      </c>
      <c r="I2102" s="251" t="s">
        <v>798</v>
      </c>
      <c r="J2102" s="251" t="s">
        <v>540</v>
      </c>
      <c r="K2102" s="251" t="s">
        <v>855</v>
      </c>
      <c r="L2102" s="251" t="s">
        <v>542</v>
      </c>
      <c r="M2102" s="251" t="s">
        <v>808</v>
      </c>
      <c r="N2102" s="251" t="s">
        <v>856</v>
      </c>
      <c r="O2102" s="251" t="s">
        <v>622</v>
      </c>
      <c r="P2102" s="251" t="s">
        <v>857</v>
      </c>
      <c r="Q2102" s="251" t="s">
        <v>803</v>
      </c>
      <c r="R2102" s="251">
        <v>40</v>
      </c>
      <c r="S2102" s="251" t="s">
        <v>548</v>
      </c>
      <c r="T2102" s="251" t="s">
        <v>549</v>
      </c>
      <c r="U2102" s="251" t="s">
        <v>549</v>
      </c>
      <c r="V2102" s="251" t="s">
        <v>581</v>
      </c>
      <c r="W2102" s="251" t="s">
        <v>582</v>
      </c>
      <c r="X2102" s="251" t="s">
        <v>551</v>
      </c>
      <c r="Y2102" s="251" t="s">
        <v>552</v>
      </c>
      <c r="Z2102" s="251" t="s">
        <v>564</v>
      </c>
      <c r="AA2102" s="251" t="s">
        <v>565</v>
      </c>
      <c r="AB2102" s="251" t="s">
        <v>613</v>
      </c>
      <c r="AC2102" s="251" t="s">
        <v>614</v>
      </c>
      <c r="AD2102" s="251" t="s">
        <v>614</v>
      </c>
      <c r="AE2102" s="255">
        <v>417888</v>
      </c>
      <c r="AF2102" s="251" t="str">
        <f t="shared" si="104"/>
        <v>5.</v>
      </c>
      <c r="AG2102" s="251" t="str">
        <f t="shared" si="104"/>
        <v>2.</v>
      </c>
      <c r="AH2102" s="251" t="str">
        <f t="shared" si="104"/>
        <v>3.</v>
      </c>
      <c r="AI2102" s="251" t="str">
        <f t="shared" si="104"/>
        <v>2.</v>
      </c>
      <c r="AJ2102" s="251" t="str">
        <f t="shared" si="104"/>
        <v>8.</v>
      </c>
      <c r="AK2102" s="251" t="str">
        <f t="shared" si="104"/>
        <v>1.</v>
      </c>
      <c r="AL2102" s="251" t="str">
        <f t="shared" si="104"/>
        <v>1.</v>
      </c>
      <c r="AM2102" s="251" t="str">
        <f t="shared" si="103"/>
        <v>2.3.2.8.1.1.</v>
      </c>
    </row>
    <row r="2103" spans="1:39">
      <c r="A2103" s="251">
        <v>2022</v>
      </c>
      <c r="B2103" s="251" t="s">
        <v>533</v>
      </c>
      <c r="C2103" s="251" t="s">
        <v>534</v>
      </c>
      <c r="D2103" s="251" t="s">
        <v>535</v>
      </c>
      <c r="E2103" s="251" t="s">
        <v>536</v>
      </c>
      <c r="F2103" s="251" t="s">
        <v>492</v>
      </c>
      <c r="G2103" s="251" t="s">
        <v>797</v>
      </c>
      <c r="H2103" s="251" t="s">
        <v>538</v>
      </c>
      <c r="I2103" s="251" t="s">
        <v>798</v>
      </c>
      <c r="J2103" s="251" t="s">
        <v>540</v>
      </c>
      <c r="K2103" s="251" t="s">
        <v>855</v>
      </c>
      <c r="L2103" s="251" t="s">
        <v>542</v>
      </c>
      <c r="M2103" s="251" t="s">
        <v>808</v>
      </c>
      <c r="N2103" s="251" t="s">
        <v>856</v>
      </c>
      <c r="O2103" s="251" t="s">
        <v>622</v>
      </c>
      <c r="P2103" s="251" t="s">
        <v>857</v>
      </c>
      <c r="Q2103" s="251" t="s">
        <v>803</v>
      </c>
      <c r="R2103" s="251">
        <v>40</v>
      </c>
      <c r="S2103" s="251" t="s">
        <v>548</v>
      </c>
      <c r="T2103" s="251" t="s">
        <v>549</v>
      </c>
      <c r="U2103" s="251" t="s">
        <v>549</v>
      </c>
      <c r="V2103" s="251" t="s">
        <v>581</v>
      </c>
      <c r="W2103" s="251" t="s">
        <v>582</v>
      </c>
      <c r="X2103" s="251" t="s">
        <v>551</v>
      </c>
      <c r="Y2103" s="251" t="s">
        <v>552</v>
      </c>
      <c r="Z2103" s="251" t="s">
        <v>564</v>
      </c>
      <c r="AA2103" s="251" t="s">
        <v>565</v>
      </c>
      <c r="AB2103" s="251" t="s">
        <v>613</v>
      </c>
      <c r="AC2103" s="251" t="s">
        <v>614</v>
      </c>
      <c r="AD2103" s="251" t="s">
        <v>615</v>
      </c>
      <c r="AE2103" s="255">
        <v>17879</v>
      </c>
      <c r="AF2103" s="251" t="str">
        <f t="shared" si="104"/>
        <v>5.</v>
      </c>
      <c r="AG2103" s="251" t="str">
        <f t="shared" si="104"/>
        <v>2.</v>
      </c>
      <c r="AH2103" s="251" t="str">
        <f t="shared" si="104"/>
        <v>3.</v>
      </c>
      <c r="AI2103" s="251" t="str">
        <f t="shared" si="104"/>
        <v>2.</v>
      </c>
      <c r="AJ2103" s="251" t="str">
        <f t="shared" si="104"/>
        <v>8.</v>
      </c>
      <c r="AK2103" s="251" t="str">
        <f t="shared" si="104"/>
        <v>1.</v>
      </c>
      <c r="AL2103" s="251" t="str">
        <f t="shared" si="104"/>
        <v>2.</v>
      </c>
      <c r="AM2103" s="251" t="str">
        <f t="shared" si="103"/>
        <v>2.3.2.8.1.2.</v>
      </c>
    </row>
    <row r="2104" spans="1:39">
      <c r="A2104" s="251">
        <v>2022</v>
      </c>
      <c r="B2104" s="251" t="s">
        <v>533</v>
      </c>
      <c r="C2104" s="251" t="s">
        <v>534</v>
      </c>
      <c r="D2104" s="251" t="s">
        <v>535</v>
      </c>
      <c r="E2104" s="251" t="s">
        <v>536</v>
      </c>
      <c r="F2104" s="251" t="s">
        <v>492</v>
      </c>
      <c r="G2104" s="251" t="s">
        <v>797</v>
      </c>
      <c r="H2104" s="251" t="s">
        <v>538</v>
      </c>
      <c r="I2104" s="251" t="s">
        <v>798</v>
      </c>
      <c r="J2104" s="251" t="s">
        <v>540</v>
      </c>
      <c r="K2104" s="251" t="s">
        <v>855</v>
      </c>
      <c r="L2104" s="251" t="s">
        <v>542</v>
      </c>
      <c r="M2104" s="251" t="s">
        <v>808</v>
      </c>
      <c r="N2104" s="251" t="s">
        <v>856</v>
      </c>
      <c r="O2104" s="251" t="s">
        <v>622</v>
      </c>
      <c r="P2104" s="251" t="s">
        <v>857</v>
      </c>
      <c r="Q2104" s="251" t="s">
        <v>803</v>
      </c>
      <c r="R2104" s="251">
        <v>40</v>
      </c>
      <c r="S2104" s="251" t="s">
        <v>548</v>
      </c>
      <c r="T2104" s="251" t="s">
        <v>549</v>
      </c>
      <c r="U2104" s="251" t="s">
        <v>549</v>
      </c>
      <c r="V2104" s="251" t="s">
        <v>581</v>
      </c>
      <c r="W2104" s="251" t="s">
        <v>582</v>
      </c>
      <c r="X2104" s="251" t="s">
        <v>551</v>
      </c>
      <c r="Y2104" s="251" t="s">
        <v>552</v>
      </c>
      <c r="Z2104" s="251" t="s">
        <v>564</v>
      </c>
      <c r="AA2104" s="251" t="s">
        <v>565</v>
      </c>
      <c r="AB2104" s="251" t="s">
        <v>613</v>
      </c>
      <c r="AC2104" s="251" t="s">
        <v>614</v>
      </c>
      <c r="AD2104" s="251" t="s">
        <v>616</v>
      </c>
      <c r="AE2104" s="255">
        <v>5400</v>
      </c>
      <c r="AF2104" s="251" t="str">
        <f t="shared" si="104"/>
        <v>5.</v>
      </c>
      <c r="AG2104" s="251" t="str">
        <f t="shared" si="104"/>
        <v>2.</v>
      </c>
      <c r="AH2104" s="251" t="str">
        <f t="shared" si="104"/>
        <v>3.</v>
      </c>
      <c r="AI2104" s="251" t="str">
        <f t="shared" si="104"/>
        <v>2.</v>
      </c>
      <c r="AJ2104" s="251" t="str">
        <f t="shared" si="104"/>
        <v>8.</v>
      </c>
      <c r="AK2104" s="251" t="str">
        <f t="shared" si="104"/>
        <v>1.</v>
      </c>
      <c r="AL2104" s="251" t="str">
        <f t="shared" si="104"/>
        <v>4.</v>
      </c>
      <c r="AM2104" s="251" t="str">
        <f t="shared" si="103"/>
        <v>2.3.2.8.1.4.</v>
      </c>
    </row>
    <row r="2105" spans="1:39">
      <c r="A2105" s="251">
        <v>2022</v>
      </c>
      <c r="B2105" s="251" t="s">
        <v>533</v>
      </c>
      <c r="C2105" s="251" t="s">
        <v>534</v>
      </c>
      <c r="D2105" s="251" t="s">
        <v>535</v>
      </c>
      <c r="E2105" s="251" t="s">
        <v>536</v>
      </c>
      <c r="F2105" s="251" t="s">
        <v>492</v>
      </c>
      <c r="G2105" s="251" t="s">
        <v>797</v>
      </c>
      <c r="H2105" s="251" t="s">
        <v>538</v>
      </c>
      <c r="I2105" s="251" t="s">
        <v>798</v>
      </c>
      <c r="J2105" s="251" t="s">
        <v>540</v>
      </c>
      <c r="K2105" s="251" t="s">
        <v>855</v>
      </c>
      <c r="L2105" s="251" t="s">
        <v>542</v>
      </c>
      <c r="M2105" s="251" t="s">
        <v>808</v>
      </c>
      <c r="N2105" s="251" t="s">
        <v>856</v>
      </c>
      <c r="O2105" s="251" t="s">
        <v>622</v>
      </c>
      <c r="P2105" s="251" t="s">
        <v>857</v>
      </c>
      <c r="Q2105" s="251" t="s">
        <v>803</v>
      </c>
      <c r="R2105" s="251">
        <v>40</v>
      </c>
      <c r="S2105" s="251" t="s">
        <v>548</v>
      </c>
      <c r="T2105" s="251" t="s">
        <v>549</v>
      </c>
      <c r="U2105" s="251" t="s">
        <v>549</v>
      </c>
      <c r="V2105" s="251" t="s">
        <v>581</v>
      </c>
      <c r="W2105" s="251" t="s">
        <v>582</v>
      </c>
      <c r="X2105" s="251" t="s">
        <v>551</v>
      </c>
      <c r="Y2105" s="251" t="s">
        <v>552</v>
      </c>
      <c r="Z2105" s="251" t="s">
        <v>617</v>
      </c>
      <c r="AA2105" s="251" t="s">
        <v>618</v>
      </c>
      <c r="AB2105" s="251" t="s">
        <v>619</v>
      </c>
      <c r="AC2105" s="251" t="s">
        <v>620</v>
      </c>
      <c r="AD2105" s="251" t="s">
        <v>621</v>
      </c>
      <c r="AE2105" s="255">
        <v>547</v>
      </c>
      <c r="AF2105" s="251" t="str">
        <f t="shared" si="104"/>
        <v>5.</v>
      </c>
      <c r="AG2105" s="251" t="str">
        <f t="shared" si="104"/>
        <v>2.</v>
      </c>
      <c r="AH2105" s="251" t="str">
        <f t="shared" si="104"/>
        <v>5.</v>
      </c>
      <c r="AI2105" s="251" t="str">
        <f t="shared" si="104"/>
        <v>4.</v>
      </c>
      <c r="AJ2105" s="251" t="str">
        <f t="shared" si="104"/>
        <v>3.</v>
      </c>
      <c r="AK2105" s="251" t="str">
        <f t="shared" si="104"/>
        <v>2.</v>
      </c>
      <c r="AL2105" s="251" t="str">
        <f t="shared" si="104"/>
        <v>1.</v>
      </c>
      <c r="AM2105" s="251" t="str">
        <f t="shared" si="103"/>
        <v>2.5.4.3.2.1.</v>
      </c>
    </row>
    <row r="2106" spans="1:39">
      <c r="A2106" s="251">
        <v>2022</v>
      </c>
      <c r="B2106" s="251" t="s">
        <v>533</v>
      </c>
      <c r="C2106" s="251" t="s">
        <v>534</v>
      </c>
      <c r="D2106" s="251" t="s">
        <v>535</v>
      </c>
      <c r="E2106" s="251" t="s">
        <v>536</v>
      </c>
      <c r="F2106" s="251" t="s">
        <v>492</v>
      </c>
      <c r="G2106" s="251" t="s">
        <v>797</v>
      </c>
      <c r="H2106" s="251" t="s">
        <v>538</v>
      </c>
      <c r="I2106" s="251" t="s">
        <v>798</v>
      </c>
      <c r="J2106" s="251" t="s">
        <v>540</v>
      </c>
      <c r="K2106" s="251" t="s">
        <v>858</v>
      </c>
      <c r="L2106" s="251" t="s">
        <v>542</v>
      </c>
      <c r="M2106" s="251" t="s">
        <v>859</v>
      </c>
      <c r="N2106" s="251" t="s">
        <v>860</v>
      </c>
      <c r="O2106" s="251" t="s">
        <v>545</v>
      </c>
      <c r="P2106" s="251" t="s">
        <v>861</v>
      </c>
      <c r="Q2106" s="251" t="s">
        <v>803</v>
      </c>
      <c r="R2106" s="251">
        <v>800</v>
      </c>
      <c r="S2106" s="251" t="s">
        <v>548</v>
      </c>
      <c r="T2106" s="251" t="s">
        <v>549</v>
      </c>
      <c r="U2106" s="251" t="s">
        <v>645</v>
      </c>
      <c r="V2106" s="251" t="s">
        <v>581</v>
      </c>
      <c r="W2106" s="251" t="s">
        <v>582</v>
      </c>
      <c r="X2106" s="251" t="s">
        <v>551</v>
      </c>
      <c r="Y2106" s="251" t="s">
        <v>552</v>
      </c>
      <c r="Z2106" s="251" t="s">
        <v>553</v>
      </c>
      <c r="AA2106" s="251" t="s">
        <v>554</v>
      </c>
      <c r="AB2106" s="251" t="s">
        <v>555</v>
      </c>
      <c r="AC2106" s="251" t="s">
        <v>555</v>
      </c>
      <c r="AD2106" s="251" t="s">
        <v>556</v>
      </c>
      <c r="AE2106" s="255">
        <v>731370</v>
      </c>
      <c r="AF2106" s="251" t="str">
        <f t="shared" si="104"/>
        <v>5.</v>
      </c>
      <c r="AG2106" s="251" t="str">
        <f t="shared" si="104"/>
        <v>2.</v>
      </c>
      <c r="AH2106" s="251" t="str">
        <f t="shared" si="104"/>
        <v>1.</v>
      </c>
      <c r="AI2106" s="251" t="str">
        <f t="shared" si="104"/>
        <v>1.</v>
      </c>
      <c r="AJ2106" s="251" t="str">
        <f t="shared" si="104"/>
        <v>1.</v>
      </c>
      <c r="AK2106" s="251" t="str">
        <f t="shared" si="104"/>
        <v>1.</v>
      </c>
      <c r="AL2106" s="251" t="str">
        <f t="shared" si="104"/>
        <v>4.</v>
      </c>
      <c r="AM2106" s="251" t="str">
        <f t="shared" si="103"/>
        <v>2.1.1.1.1.4.</v>
      </c>
    </row>
    <row r="2107" spans="1:39">
      <c r="A2107" s="251">
        <v>2022</v>
      </c>
      <c r="B2107" s="251" t="s">
        <v>533</v>
      </c>
      <c r="C2107" s="251" t="s">
        <v>534</v>
      </c>
      <c r="D2107" s="251" t="s">
        <v>535</v>
      </c>
      <c r="E2107" s="251" t="s">
        <v>536</v>
      </c>
      <c r="F2107" s="251" t="s">
        <v>492</v>
      </c>
      <c r="G2107" s="251" t="s">
        <v>797</v>
      </c>
      <c r="H2107" s="251" t="s">
        <v>538</v>
      </c>
      <c r="I2107" s="251" t="s">
        <v>798</v>
      </c>
      <c r="J2107" s="251" t="s">
        <v>540</v>
      </c>
      <c r="K2107" s="251" t="s">
        <v>858</v>
      </c>
      <c r="L2107" s="251" t="s">
        <v>542</v>
      </c>
      <c r="M2107" s="251" t="s">
        <v>859</v>
      </c>
      <c r="N2107" s="251" t="s">
        <v>860</v>
      </c>
      <c r="O2107" s="251" t="s">
        <v>545</v>
      </c>
      <c r="P2107" s="251" t="s">
        <v>861</v>
      </c>
      <c r="Q2107" s="251" t="s">
        <v>803</v>
      </c>
      <c r="R2107" s="251">
        <v>800</v>
      </c>
      <c r="S2107" s="251" t="s">
        <v>548</v>
      </c>
      <c r="T2107" s="251" t="s">
        <v>549</v>
      </c>
      <c r="U2107" s="251" t="s">
        <v>645</v>
      </c>
      <c r="V2107" s="251" t="s">
        <v>581</v>
      </c>
      <c r="W2107" s="251" t="s">
        <v>582</v>
      </c>
      <c r="X2107" s="251" t="s">
        <v>551</v>
      </c>
      <c r="Y2107" s="251" t="s">
        <v>552</v>
      </c>
      <c r="Z2107" s="251" t="s">
        <v>553</v>
      </c>
      <c r="AA2107" s="251" t="s">
        <v>554</v>
      </c>
      <c r="AB2107" s="251" t="s">
        <v>557</v>
      </c>
      <c r="AC2107" s="251" t="s">
        <v>558</v>
      </c>
      <c r="AD2107" s="251" t="s">
        <v>559</v>
      </c>
      <c r="AE2107" s="255">
        <v>120530</v>
      </c>
      <c r="AF2107" s="251" t="str">
        <f t="shared" si="104"/>
        <v>5.</v>
      </c>
      <c r="AG2107" s="251" t="str">
        <f t="shared" si="104"/>
        <v>2.</v>
      </c>
      <c r="AH2107" s="251" t="str">
        <f t="shared" si="104"/>
        <v>1.</v>
      </c>
      <c r="AI2107" s="251" t="str">
        <f t="shared" si="104"/>
        <v>1.</v>
      </c>
      <c r="AJ2107" s="251" t="str">
        <f t="shared" si="104"/>
        <v>9.</v>
      </c>
      <c r="AK2107" s="251" t="str">
        <f t="shared" si="104"/>
        <v>1.</v>
      </c>
      <c r="AL2107" s="251" t="str">
        <f t="shared" si="104"/>
        <v>1.</v>
      </c>
      <c r="AM2107" s="251" t="str">
        <f t="shared" si="103"/>
        <v>2.1.1.9.1.1.</v>
      </c>
    </row>
    <row r="2108" spans="1:39">
      <c r="A2108" s="251">
        <v>2022</v>
      </c>
      <c r="B2108" s="251" t="s">
        <v>533</v>
      </c>
      <c r="C2108" s="251" t="s">
        <v>534</v>
      </c>
      <c r="D2108" s="251" t="s">
        <v>535</v>
      </c>
      <c r="E2108" s="251" t="s">
        <v>536</v>
      </c>
      <c r="F2108" s="251" t="s">
        <v>492</v>
      </c>
      <c r="G2108" s="251" t="s">
        <v>797</v>
      </c>
      <c r="H2108" s="251" t="s">
        <v>538</v>
      </c>
      <c r="I2108" s="251" t="s">
        <v>798</v>
      </c>
      <c r="J2108" s="251" t="s">
        <v>540</v>
      </c>
      <c r="K2108" s="251" t="s">
        <v>858</v>
      </c>
      <c r="L2108" s="251" t="s">
        <v>542</v>
      </c>
      <c r="M2108" s="251" t="s">
        <v>859</v>
      </c>
      <c r="N2108" s="251" t="s">
        <v>860</v>
      </c>
      <c r="O2108" s="251" t="s">
        <v>545</v>
      </c>
      <c r="P2108" s="251" t="s">
        <v>861</v>
      </c>
      <c r="Q2108" s="251" t="s">
        <v>803</v>
      </c>
      <c r="R2108" s="251">
        <v>800</v>
      </c>
      <c r="S2108" s="251" t="s">
        <v>548</v>
      </c>
      <c r="T2108" s="251" t="s">
        <v>549</v>
      </c>
      <c r="U2108" s="251" t="s">
        <v>645</v>
      </c>
      <c r="V2108" s="251" t="s">
        <v>581</v>
      </c>
      <c r="W2108" s="251" t="s">
        <v>582</v>
      </c>
      <c r="X2108" s="251" t="s">
        <v>551</v>
      </c>
      <c r="Y2108" s="251" t="s">
        <v>552</v>
      </c>
      <c r="Z2108" s="251" t="s">
        <v>553</v>
      </c>
      <c r="AA2108" s="251" t="s">
        <v>554</v>
      </c>
      <c r="AB2108" s="251" t="s">
        <v>557</v>
      </c>
      <c r="AC2108" s="251" t="s">
        <v>558</v>
      </c>
      <c r="AD2108" s="251" t="s">
        <v>560</v>
      </c>
      <c r="AE2108" s="255">
        <v>7310</v>
      </c>
      <c r="AF2108" s="251" t="str">
        <f t="shared" si="104"/>
        <v>5.</v>
      </c>
      <c r="AG2108" s="251" t="str">
        <f t="shared" si="104"/>
        <v>2.</v>
      </c>
      <c r="AH2108" s="251" t="str">
        <f t="shared" si="104"/>
        <v>1.</v>
      </c>
      <c r="AI2108" s="251" t="str">
        <f t="shared" si="104"/>
        <v>1.</v>
      </c>
      <c r="AJ2108" s="251" t="str">
        <f t="shared" si="104"/>
        <v>9.</v>
      </c>
      <c r="AK2108" s="251" t="str">
        <f t="shared" si="104"/>
        <v>1.</v>
      </c>
      <c r="AL2108" s="251" t="str">
        <f t="shared" si="104"/>
        <v>3.</v>
      </c>
      <c r="AM2108" s="251" t="str">
        <f t="shared" si="103"/>
        <v>2.1.1.9.1.3.</v>
      </c>
    </row>
    <row r="2109" spans="1:39">
      <c r="A2109" s="251">
        <v>2022</v>
      </c>
      <c r="B2109" s="251" t="s">
        <v>533</v>
      </c>
      <c r="C2109" s="251" t="s">
        <v>534</v>
      </c>
      <c r="D2109" s="251" t="s">
        <v>535</v>
      </c>
      <c r="E2109" s="251" t="s">
        <v>536</v>
      </c>
      <c r="F2109" s="251" t="s">
        <v>492</v>
      </c>
      <c r="G2109" s="251" t="s">
        <v>797</v>
      </c>
      <c r="H2109" s="251" t="s">
        <v>538</v>
      </c>
      <c r="I2109" s="251" t="s">
        <v>798</v>
      </c>
      <c r="J2109" s="251" t="s">
        <v>540</v>
      </c>
      <c r="K2109" s="251" t="s">
        <v>858</v>
      </c>
      <c r="L2109" s="251" t="s">
        <v>542</v>
      </c>
      <c r="M2109" s="251" t="s">
        <v>859</v>
      </c>
      <c r="N2109" s="251" t="s">
        <v>860</v>
      </c>
      <c r="O2109" s="251" t="s">
        <v>545</v>
      </c>
      <c r="P2109" s="251" t="s">
        <v>861</v>
      </c>
      <c r="Q2109" s="251" t="s">
        <v>803</v>
      </c>
      <c r="R2109" s="251">
        <v>800</v>
      </c>
      <c r="S2109" s="251" t="s">
        <v>548</v>
      </c>
      <c r="T2109" s="251" t="s">
        <v>549</v>
      </c>
      <c r="U2109" s="251" t="s">
        <v>645</v>
      </c>
      <c r="V2109" s="251" t="s">
        <v>581</v>
      </c>
      <c r="W2109" s="251" t="s">
        <v>582</v>
      </c>
      <c r="X2109" s="251" t="s">
        <v>551</v>
      </c>
      <c r="Y2109" s="251" t="s">
        <v>552</v>
      </c>
      <c r="Z2109" s="251" t="s">
        <v>553</v>
      </c>
      <c r="AA2109" s="251" t="s">
        <v>554</v>
      </c>
      <c r="AB2109" s="251" t="s">
        <v>557</v>
      </c>
      <c r="AC2109" s="251" t="s">
        <v>583</v>
      </c>
      <c r="AD2109" s="251" t="s">
        <v>584</v>
      </c>
      <c r="AE2109" s="255">
        <v>70309</v>
      </c>
      <c r="AF2109" s="251" t="str">
        <f t="shared" si="104"/>
        <v>5.</v>
      </c>
      <c r="AG2109" s="251" t="str">
        <f t="shared" si="104"/>
        <v>2.</v>
      </c>
      <c r="AH2109" s="251" t="str">
        <f t="shared" si="104"/>
        <v>1.</v>
      </c>
      <c r="AI2109" s="251" t="str">
        <f t="shared" si="104"/>
        <v>1.</v>
      </c>
      <c r="AJ2109" s="251" t="str">
        <f t="shared" si="104"/>
        <v>9.</v>
      </c>
      <c r="AK2109" s="251" t="str">
        <f t="shared" si="104"/>
        <v>2.</v>
      </c>
      <c r="AL2109" s="251" t="str">
        <f t="shared" si="104"/>
        <v>1.</v>
      </c>
      <c r="AM2109" s="251" t="str">
        <f t="shared" si="103"/>
        <v>2.1.1.9.2.1.</v>
      </c>
    </row>
    <row r="2110" spans="1:39">
      <c r="A2110" s="251">
        <v>2022</v>
      </c>
      <c r="B2110" s="251" t="s">
        <v>533</v>
      </c>
      <c r="C2110" s="251" t="s">
        <v>534</v>
      </c>
      <c r="D2110" s="251" t="s">
        <v>535</v>
      </c>
      <c r="E2110" s="251" t="s">
        <v>536</v>
      </c>
      <c r="F2110" s="251" t="s">
        <v>492</v>
      </c>
      <c r="G2110" s="251" t="s">
        <v>797</v>
      </c>
      <c r="H2110" s="251" t="s">
        <v>538</v>
      </c>
      <c r="I2110" s="251" t="s">
        <v>798</v>
      </c>
      <c r="J2110" s="251" t="s">
        <v>540</v>
      </c>
      <c r="K2110" s="251" t="s">
        <v>858</v>
      </c>
      <c r="L2110" s="251" t="s">
        <v>542</v>
      </c>
      <c r="M2110" s="251" t="s">
        <v>859</v>
      </c>
      <c r="N2110" s="251" t="s">
        <v>860</v>
      </c>
      <c r="O2110" s="251" t="s">
        <v>545</v>
      </c>
      <c r="P2110" s="251" t="s">
        <v>861</v>
      </c>
      <c r="Q2110" s="251" t="s">
        <v>803</v>
      </c>
      <c r="R2110" s="251">
        <v>800</v>
      </c>
      <c r="S2110" s="251" t="s">
        <v>548</v>
      </c>
      <c r="T2110" s="251" t="s">
        <v>549</v>
      </c>
      <c r="U2110" s="251" t="s">
        <v>645</v>
      </c>
      <c r="V2110" s="251" t="s">
        <v>581</v>
      </c>
      <c r="W2110" s="251" t="s">
        <v>582</v>
      </c>
      <c r="X2110" s="251" t="s">
        <v>551</v>
      </c>
      <c r="Y2110" s="251" t="s">
        <v>552</v>
      </c>
      <c r="Z2110" s="251" t="s">
        <v>553</v>
      </c>
      <c r="AA2110" s="251" t="s">
        <v>554</v>
      </c>
      <c r="AB2110" s="251" t="s">
        <v>557</v>
      </c>
      <c r="AC2110" s="251" t="s">
        <v>585</v>
      </c>
      <c r="AD2110" s="251" t="s">
        <v>586</v>
      </c>
      <c r="AE2110" s="255">
        <v>10848</v>
      </c>
      <c r="AF2110" s="251" t="str">
        <f t="shared" si="104"/>
        <v>5.</v>
      </c>
      <c r="AG2110" s="251" t="str">
        <f t="shared" si="104"/>
        <v>2.</v>
      </c>
      <c r="AH2110" s="251" t="str">
        <f t="shared" si="104"/>
        <v>1.</v>
      </c>
      <c r="AI2110" s="251" t="str">
        <f t="shared" si="104"/>
        <v>1.</v>
      </c>
      <c r="AJ2110" s="251" t="str">
        <f t="shared" si="104"/>
        <v>9.</v>
      </c>
      <c r="AK2110" s="251" t="str">
        <f t="shared" si="104"/>
        <v>3.</v>
      </c>
      <c r="AL2110" s="251" t="str">
        <f t="shared" si="104"/>
        <v>99</v>
      </c>
      <c r="AM2110" s="251" t="str">
        <f t="shared" si="103"/>
        <v>2.1.1.9.3.99</v>
      </c>
    </row>
    <row r="2111" spans="1:39">
      <c r="A2111" s="251">
        <v>2022</v>
      </c>
      <c r="B2111" s="251" t="s">
        <v>533</v>
      </c>
      <c r="C2111" s="251" t="s">
        <v>534</v>
      </c>
      <c r="D2111" s="251" t="s">
        <v>535</v>
      </c>
      <c r="E2111" s="251" t="s">
        <v>536</v>
      </c>
      <c r="F2111" s="251" t="s">
        <v>492</v>
      </c>
      <c r="G2111" s="251" t="s">
        <v>797</v>
      </c>
      <c r="H2111" s="251" t="s">
        <v>538</v>
      </c>
      <c r="I2111" s="251" t="s">
        <v>798</v>
      </c>
      <c r="J2111" s="251" t="s">
        <v>540</v>
      </c>
      <c r="K2111" s="251" t="s">
        <v>858</v>
      </c>
      <c r="L2111" s="251" t="s">
        <v>542</v>
      </c>
      <c r="M2111" s="251" t="s">
        <v>859</v>
      </c>
      <c r="N2111" s="251" t="s">
        <v>860</v>
      </c>
      <c r="O2111" s="251" t="s">
        <v>545</v>
      </c>
      <c r="P2111" s="251" t="s">
        <v>861</v>
      </c>
      <c r="Q2111" s="251" t="s">
        <v>803</v>
      </c>
      <c r="R2111" s="251">
        <v>800</v>
      </c>
      <c r="S2111" s="251" t="s">
        <v>548</v>
      </c>
      <c r="T2111" s="251" t="s">
        <v>549</v>
      </c>
      <c r="U2111" s="251" t="s">
        <v>645</v>
      </c>
      <c r="V2111" s="251" t="s">
        <v>581</v>
      </c>
      <c r="W2111" s="251" t="s">
        <v>582</v>
      </c>
      <c r="X2111" s="251" t="s">
        <v>551</v>
      </c>
      <c r="Y2111" s="251" t="s">
        <v>552</v>
      </c>
      <c r="Z2111" s="251" t="s">
        <v>553</v>
      </c>
      <c r="AA2111" s="251" t="s">
        <v>561</v>
      </c>
      <c r="AB2111" s="251" t="s">
        <v>562</v>
      </c>
      <c r="AC2111" s="251" t="s">
        <v>562</v>
      </c>
      <c r="AD2111" s="251" t="s">
        <v>563</v>
      </c>
      <c r="AE2111" s="255">
        <v>65086</v>
      </c>
      <c r="AF2111" s="251" t="str">
        <f t="shared" si="104"/>
        <v>5.</v>
      </c>
      <c r="AG2111" s="251" t="str">
        <f t="shared" si="104"/>
        <v>2.</v>
      </c>
      <c r="AH2111" s="251" t="str">
        <f t="shared" si="104"/>
        <v>1.</v>
      </c>
      <c r="AI2111" s="251" t="str">
        <f t="shared" si="104"/>
        <v>3.</v>
      </c>
      <c r="AJ2111" s="251" t="str">
        <f t="shared" si="104"/>
        <v>1.</v>
      </c>
      <c r="AK2111" s="251" t="str">
        <f t="shared" si="104"/>
        <v>1.</v>
      </c>
      <c r="AL2111" s="251" t="str">
        <f t="shared" si="104"/>
        <v>5.</v>
      </c>
      <c r="AM2111" s="251" t="str">
        <f t="shared" si="103"/>
        <v>2.1.3.1.1.5.</v>
      </c>
    </row>
    <row r="2112" spans="1:39">
      <c r="A2112" s="251">
        <v>2022</v>
      </c>
      <c r="B2112" s="251" t="s">
        <v>533</v>
      </c>
      <c r="C2112" s="251" t="s">
        <v>534</v>
      </c>
      <c r="D2112" s="251" t="s">
        <v>535</v>
      </c>
      <c r="E2112" s="251" t="s">
        <v>536</v>
      </c>
      <c r="F2112" s="251" t="s">
        <v>492</v>
      </c>
      <c r="G2112" s="251" t="s">
        <v>797</v>
      </c>
      <c r="H2112" s="251" t="s">
        <v>538</v>
      </c>
      <c r="I2112" s="251" t="s">
        <v>798</v>
      </c>
      <c r="J2112" s="251" t="s">
        <v>540</v>
      </c>
      <c r="K2112" s="251" t="s">
        <v>858</v>
      </c>
      <c r="L2112" s="251" t="s">
        <v>542</v>
      </c>
      <c r="M2112" s="251" t="s">
        <v>859</v>
      </c>
      <c r="N2112" s="251" t="s">
        <v>860</v>
      </c>
      <c r="O2112" s="251" t="s">
        <v>545</v>
      </c>
      <c r="P2112" s="251" t="s">
        <v>861</v>
      </c>
      <c r="Q2112" s="251" t="s">
        <v>803</v>
      </c>
      <c r="R2112" s="251">
        <v>800</v>
      </c>
      <c r="S2112" s="251" t="s">
        <v>548</v>
      </c>
      <c r="T2112" s="251" t="s">
        <v>549</v>
      </c>
      <c r="U2112" s="251" t="s">
        <v>645</v>
      </c>
      <c r="V2112" s="251" t="s">
        <v>581</v>
      </c>
      <c r="W2112" s="251" t="s">
        <v>582</v>
      </c>
      <c r="X2112" s="251" t="s">
        <v>551</v>
      </c>
      <c r="Y2112" s="251" t="s">
        <v>552</v>
      </c>
      <c r="Z2112" s="251" t="s">
        <v>564</v>
      </c>
      <c r="AA2112" s="251" t="s">
        <v>565</v>
      </c>
      <c r="AB2112" s="251" t="s">
        <v>594</v>
      </c>
      <c r="AC2112" s="251" t="s">
        <v>595</v>
      </c>
      <c r="AD2112" s="251" t="s">
        <v>596</v>
      </c>
      <c r="AE2112" s="255">
        <v>2900</v>
      </c>
      <c r="AF2112" s="251" t="str">
        <f t="shared" si="104"/>
        <v>5.</v>
      </c>
      <c r="AG2112" s="251" t="str">
        <f t="shared" si="104"/>
        <v>2.</v>
      </c>
      <c r="AH2112" s="251" t="str">
        <f t="shared" si="104"/>
        <v>3.</v>
      </c>
      <c r="AI2112" s="251" t="str">
        <f t="shared" si="104"/>
        <v>2.</v>
      </c>
      <c r="AJ2112" s="251" t="str">
        <f t="shared" si="104"/>
        <v>1.</v>
      </c>
      <c r="AK2112" s="251" t="str">
        <f t="shared" si="104"/>
        <v>2.</v>
      </c>
      <c r="AL2112" s="251" t="str">
        <f t="shared" si="104"/>
        <v>99</v>
      </c>
      <c r="AM2112" s="251" t="str">
        <f t="shared" si="103"/>
        <v>2.3.2.1.2.99</v>
      </c>
    </row>
    <row r="2113" spans="1:39">
      <c r="A2113" s="251">
        <v>2022</v>
      </c>
      <c r="B2113" s="251" t="s">
        <v>533</v>
      </c>
      <c r="C2113" s="251" t="s">
        <v>534</v>
      </c>
      <c r="D2113" s="251" t="s">
        <v>535</v>
      </c>
      <c r="E2113" s="251" t="s">
        <v>536</v>
      </c>
      <c r="F2113" s="251" t="s">
        <v>492</v>
      </c>
      <c r="G2113" s="251" t="s">
        <v>797</v>
      </c>
      <c r="H2113" s="251" t="s">
        <v>538</v>
      </c>
      <c r="I2113" s="251" t="s">
        <v>798</v>
      </c>
      <c r="J2113" s="251" t="s">
        <v>540</v>
      </c>
      <c r="K2113" s="251" t="s">
        <v>858</v>
      </c>
      <c r="L2113" s="251" t="s">
        <v>542</v>
      </c>
      <c r="M2113" s="251" t="s">
        <v>859</v>
      </c>
      <c r="N2113" s="251" t="s">
        <v>860</v>
      </c>
      <c r="O2113" s="251" t="s">
        <v>545</v>
      </c>
      <c r="P2113" s="251" t="s">
        <v>861</v>
      </c>
      <c r="Q2113" s="251" t="s">
        <v>803</v>
      </c>
      <c r="R2113" s="251">
        <v>800</v>
      </c>
      <c r="S2113" s="251" t="s">
        <v>548</v>
      </c>
      <c r="T2113" s="251" t="s">
        <v>549</v>
      </c>
      <c r="U2113" s="251" t="s">
        <v>645</v>
      </c>
      <c r="V2113" s="251" t="s">
        <v>581</v>
      </c>
      <c r="W2113" s="251" t="s">
        <v>582</v>
      </c>
      <c r="X2113" s="251" t="s">
        <v>551</v>
      </c>
      <c r="Y2113" s="251" t="s">
        <v>552</v>
      </c>
      <c r="Z2113" s="251" t="s">
        <v>564</v>
      </c>
      <c r="AA2113" s="251" t="s">
        <v>565</v>
      </c>
      <c r="AB2113" s="251" t="s">
        <v>566</v>
      </c>
      <c r="AC2113" s="251" t="s">
        <v>597</v>
      </c>
      <c r="AD2113" s="251" t="s">
        <v>598</v>
      </c>
      <c r="AE2113" s="255">
        <v>3368</v>
      </c>
      <c r="AF2113" s="251" t="str">
        <f t="shared" si="104"/>
        <v>5.</v>
      </c>
      <c r="AG2113" s="251" t="str">
        <f t="shared" si="104"/>
        <v>2.</v>
      </c>
      <c r="AH2113" s="251" t="str">
        <f t="shared" si="104"/>
        <v>3.</v>
      </c>
      <c r="AI2113" s="251" t="str">
        <f t="shared" si="104"/>
        <v>2.</v>
      </c>
      <c r="AJ2113" s="251" t="str">
        <f t="shared" si="104"/>
        <v>2.</v>
      </c>
      <c r="AK2113" s="251" t="str">
        <f t="shared" si="104"/>
        <v>1.</v>
      </c>
      <c r="AL2113" s="251" t="str">
        <f t="shared" si="104"/>
        <v>1.</v>
      </c>
      <c r="AM2113" s="251" t="str">
        <f t="shared" si="103"/>
        <v>2.3.2.2.1.1.</v>
      </c>
    </row>
    <row r="2114" spans="1:39">
      <c r="A2114" s="251">
        <v>2022</v>
      </c>
      <c r="B2114" s="251" t="s">
        <v>533</v>
      </c>
      <c r="C2114" s="251" t="s">
        <v>534</v>
      </c>
      <c r="D2114" s="251" t="s">
        <v>535</v>
      </c>
      <c r="E2114" s="251" t="s">
        <v>536</v>
      </c>
      <c r="F2114" s="251" t="s">
        <v>492</v>
      </c>
      <c r="G2114" s="251" t="s">
        <v>797</v>
      </c>
      <c r="H2114" s="251" t="s">
        <v>538</v>
      </c>
      <c r="I2114" s="251" t="s">
        <v>798</v>
      </c>
      <c r="J2114" s="251" t="s">
        <v>540</v>
      </c>
      <c r="K2114" s="251" t="s">
        <v>858</v>
      </c>
      <c r="L2114" s="251" t="s">
        <v>542</v>
      </c>
      <c r="M2114" s="251" t="s">
        <v>859</v>
      </c>
      <c r="N2114" s="251" t="s">
        <v>860</v>
      </c>
      <c r="O2114" s="251" t="s">
        <v>545</v>
      </c>
      <c r="P2114" s="251" t="s">
        <v>861</v>
      </c>
      <c r="Q2114" s="251" t="s">
        <v>803</v>
      </c>
      <c r="R2114" s="251">
        <v>800</v>
      </c>
      <c r="S2114" s="251" t="s">
        <v>548</v>
      </c>
      <c r="T2114" s="251" t="s">
        <v>549</v>
      </c>
      <c r="U2114" s="251" t="s">
        <v>645</v>
      </c>
      <c r="V2114" s="251" t="s">
        <v>581</v>
      </c>
      <c r="W2114" s="251" t="s">
        <v>582</v>
      </c>
      <c r="X2114" s="251" t="s">
        <v>551</v>
      </c>
      <c r="Y2114" s="251" t="s">
        <v>552</v>
      </c>
      <c r="Z2114" s="251" t="s">
        <v>564</v>
      </c>
      <c r="AA2114" s="251" t="s">
        <v>565</v>
      </c>
      <c r="AB2114" s="251" t="s">
        <v>566</v>
      </c>
      <c r="AC2114" s="251" t="s">
        <v>600</v>
      </c>
      <c r="AD2114" s="251" t="s">
        <v>601</v>
      </c>
      <c r="AE2114" s="255">
        <v>5609</v>
      </c>
      <c r="AF2114" s="251" t="str">
        <f t="shared" si="104"/>
        <v>5.</v>
      </c>
      <c r="AG2114" s="251" t="str">
        <f t="shared" si="104"/>
        <v>2.</v>
      </c>
      <c r="AH2114" s="251" t="str">
        <f t="shared" si="104"/>
        <v>3.</v>
      </c>
      <c r="AI2114" s="251" t="str">
        <f t="shared" si="104"/>
        <v>2.</v>
      </c>
      <c r="AJ2114" s="251" t="str">
        <f t="shared" si="104"/>
        <v>2.</v>
      </c>
      <c r="AK2114" s="251" t="str">
        <f t="shared" si="104"/>
        <v>2.</v>
      </c>
      <c r="AL2114" s="251" t="str">
        <f t="shared" si="104"/>
        <v>1.</v>
      </c>
      <c r="AM2114" s="251" t="str">
        <f t="shared" si="103"/>
        <v>2.3.2.2.2.1.</v>
      </c>
    </row>
    <row r="2115" spans="1:39">
      <c r="A2115" s="251">
        <v>2022</v>
      </c>
      <c r="B2115" s="251" t="s">
        <v>533</v>
      </c>
      <c r="C2115" s="251" t="s">
        <v>534</v>
      </c>
      <c r="D2115" s="251" t="s">
        <v>535</v>
      </c>
      <c r="E2115" s="251" t="s">
        <v>536</v>
      </c>
      <c r="F2115" s="251" t="s">
        <v>492</v>
      </c>
      <c r="G2115" s="251" t="s">
        <v>797</v>
      </c>
      <c r="H2115" s="251" t="s">
        <v>538</v>
      </c>
      <c r="I2115" s="251" t="s">
        <v>798</v>
      </c>
      <c r="J2115" s="251" t="s">
        <v>540</v>
      </c>
      <c r="K2115" s="251" t="s">
        <v>858</v>
      </c>
      <c r="L2115" s="251" t="s">
        <v>542</v>
      </c>
      <c r="M2115" s="251" t="s">
        <v>859</v>
      </c>
      <c r="N2115" s="251" t="s">
        <v>860</v>
      </c>
      <c r="O2115" s="251" t="s">
        <v>545</v>
      </c>
      <c r="P2115" s="251" t="s">
        <v>861</v>
      </c>
      <c r="Q2115" s="251" t="s">
        <v>803</v>
      </c>
      <c r="R2115" s="251">
        <v>800</v>
      </c>
      <c r="S2115" s="251" t="s">
        <v>548</v>
      </c>
      <c r="T2115" s="251" t="s">
        <v>549</v>
      </c>
      <c r="U2115" s="251" t="s">
        <v>645</v>
      </c>
      <c r="V2115" s="251" t="s">
        <v>581</v>
      </c>
      <c r="W2115" s="251" t="s">
        <v>582</v>
      </c>
      <c r="X2115" s="251" t="s">
        <v>551</v>
      </c>
      <c r="Y2115" s="251" t="s">
        <v>552</v>
      </c>
      <c r="Z2115" s="251" t="s">
        <v>564</v>
      </c>
      <c r="AA2115" s="251" t="s">
        <v>565</v>
      </c>
      <c r="AB2115" s="251" t="s">
        <v>566</v>
      </c>
      <c r="AC2115" s="251" t="s">
        <v>600</v>
      </c>
      <c r="AD2115" s="251" t="s">
        <v>602</v>
      </c>
      <c r="AE2115" s="255">
        <v>2278</v>
      </c>
      <c r="AF2115" s="251" t="str">
        <f t="shared" si="104"/>
        <v>5.</v>
      </c>
      <c r="AG2115" s="251" t="str">
        <f t="shared" si="104"/>
        <v>2.</v>
      </c>
      <c r="AH2115" s="251" t="str">
        <f t="shared" si="104"/>
        <v>3.</v>
      </c>
      <c r="AI2115" s="251" t="str">
        <f t="shared" si="104"/>
        <v>2.</v>
      </c>
      <c r="AJ2115" s="251" t="str">
        <f t="shared" si="104"/>
        <v>2.</v>
      </c>
      <c r="AK2115" s="251" t="str">
        <f t="shared" si="104"/>
        <v>2.</v>
      </c>
      <c r="AL2115" s="251" t="str">
        <f t="shared" si="104"/>
        <v>2.</v>
      </c>
      <c r="AM2115" s="251" t="str">
        <f t="shared" ref="AM2115:AM2178" si="105">CONCATENATE(AG2115,AH2115,AI2115,AJ2115,AK2115,AL2115)</f>
        <v>2.3.2.2.2.2.</v>
      </c>
    </row>
    <row r="2116" spans="1:39">
      <c r="A2116" s="251">
        <v>2022</v>
      </c>
      <c r="B2116" s="251" t="s">
        <v>533</v>
      </c>
      <c r="C2116" s="251" t="s">
        <v>534</v>
      </c>
      <c r="D2116" s="251" t="s">
        <v>535</v>
      </c>
      <c r="E2116" s="251" t="s">
        <v>536</v>
      </c>
      <c r="F2116" s="251" t="s">
        <v>492</v>
      </c>
      <c r="G2116" s="251" t="s">
        <v>797</v>
      </c>
      <c r="H2116" s="251" t="s">
        <v>538</v>
      </c>
      <c r="I2116" s="251" t="s">
        <v>798</v>
      </c>
      <c r="J2116" s="251" t="s">
        <v>540</v>
      </c>
      <c r="K2116" s="251" t="s">
        <v>858</v>
      </c>
      <c r="L2116" s="251" t="s">
        <v>542</v>
      </c>
      <c r="M2116" s="251" t="s">
        <v>859</v>
      </c>
      <c r="N2116" s="251" t="s">
        <v>860</v>
      </c>
      <c r="O2116" s="251" t="s">
        <v>545</v>
      </c>
      <c r="P2116" s="251" t="s">
        <v>861</v>
      </c>
      <c r="Q2116" s="251" t="s">
        <v>803</v>
      </c>
      <c r="R2116" s="251">
        <v>800</v>
      </c>
      <c r="S2116" s="251" t="s">
        <v>548</v>
      </c>
      <c r="T2116" s="251" t="s">
        <v>549</v>
      </c>
      <c r="U2116" s="251" t="s">
        <v>645</v>
      </c>
      <c r="V2116" s="251" t="s">
        <v>581</v>
      </c>
      <c r="W2116" s="251" t="s">
        <v>582</v>
      </c>
      <c r="X2116" s="251" t="s">
        <v>551</v>
      </c>
      <c r="Y2116" s="251" t="s">
        <v>552</v>
      </c>
      <c r="Z2116" s="251" t="s">
        <v>564</v>
      </c>
      <c r="AA2116" s="251" t="s">
        <v>565</v>
      </c>
      <c r="AB2116" s="251" t="s">
        <v>566</v>
      </c>
      <c r="AC2116" s="251" t="s">
        <v>567</v>
      </c>
      <c r="AD2116" s="251" t="s">
        <v>635</v>
      </c>
      <c r="AE2116" s="255">
        <v>1854</v>
      </c>
      <c r="AF2116" s="251" t="str">
        <f t="shared" si="104"/>
        <v>5.</v>
      </c>
      <c r="AG2116" s="251" t="str">
        <f t="shared" si="104"/>
        <v>2.</v>
      </c>
      <c r="AH2116" s="251" t="str">
        <f t="shared" si="104"/>
        <v>3.</v>
      </c>
      <c r="AI2116" s="251" t="str">
        <f t="shared" si="104"/>
        <v>2.</v>
      </c>
      <c r="AJ2116" s="251" t="str">
        <f t="shared" si="104"/>
        <v>2.</v>
      </c>
      <c r="AK2116" s="251" t="str">
        <f t="shared" si="104"/>
        <v>3.</v>
      </c>
      <c r="AL2116" s="251" t="str">
        <f t="shared" si="104"/>
        <v>99</v>
      </c>
      <c r="AM2116" s="251" t="str">
        <f t="shared" si="105"/>
        <v>2.3.2.2.3.99</v>
      </c>
    </row>
    <row r="2117" spans="1:39">
      <c r="A2117" s="251">
        <v>2022</v>
      </c>
      <c r="B2117" s="251" t="s">
        <v>533</v>
      </c>
      <c r="C2117" s="251" t="s">
        <v>534</v>
      </c>
      <c r="D2117" s="251" t="s">
        <v>535</v>
      </c>
      <c r="E2117" s="251" t="s">
        <v>536</v>
      </c>
      <c r="F2117" s="251" t="s">
        <v>492</v>
      </c>
      <c r="G2117" s="251" t="s">
        <v>797</v>
      </c>
      <c r="H2117" s="251" t="s">
        <v>538</v>
      </c>
      <c r="I2117" s="251" t="s">
        <v>798</v>
      </c>
      <c r="J2117" s="251" t="s">
        <v>540</v>
      </c>
      <c r="K2117" s="251" t="s">
        <v>858</v>
      </c>
      <c r="L2117" s="251" t="s">
        <v>542</v>
      </c>
      <c r="M2117" s="251" t="s">
        <v>859</v>
      </c>
      <c r="N2117" s="251" t="s">
        <v>860</v>
      </c>
      <c r="O2117" s="251" t="s">
        <v>545</v>
      </c>
      <c r="P2117" s="251" t="s">
        <v>861</v>
      </c>
      <c r="Q2117" s="251" t="s">
        <v>803</v>
      </c>
      <c r="R2117" s="251">
        <v>800</v>
      </c>
      <c r="S2117" s="251" t="s">
        <v>548</v>
      </c>
      <c r="T2117" s="251" t="s">
        <v>549</v>
      </c>
      <c r="U2117" s="251" t="s">
        <v>645</v>
      </c>
      <c r="V2117" s="251" t="s">
        <v>581</v>
      </c>
      <c r="W2117" s="251" t="s">
        <v>582</v>
      </c>
      <c r="X2117" s="251" t="s">
        <v>551</v>
      </c>
      <c r="Y2117" s="251" t="s">
        <v>552</v>
      </c>
      <c r="Z2117" s="251" t="s">
        <v>564</v>
      </c>
      <c r="AA2117" s="251" t="s">
        <v>565</v>
      </c>
      <c r="AB2117" s="251" t="s">
        <v>569</v>
      </c>
      <c r="AC2117" s="251" t="s">
        <v>570</v>
      </c>
      <c r="AD2117" s="251" t="s">
        <v>603</v>
      </c>
      <c r="AE2117" s="255">
        <v>39662</v>
      </c>
      <c r="AF2117" s="251" t="str">
        <f t="shared" si="104"/>
        <v>5.</v>
      </c>
      <c r="AG2117" s="251" t="str">
        <f t="shared" si="104"/>
        <v>2.</v>
      </c>
      <c r="AH2117" s="251" t="str">
        <f t="shared" si="104"/>
        <v>3.</v>
      </c>
      <c r="AI2117" s="251" t="str">
        <f t="shared" si="104"/>
        <v>2.</v>
      </c>
      <c r="AJ2117" s="251" t="str">
        <f t="shared" si="104"/>
        <v>3.</v>
      </c>
      <c r="AK2117" s="251" t="str">
        <f t="shared" si="104"/>
        <v>1.</v>
      </c>
      <c r="AL2117" s="251" t="str">
        <f t="shared" si="104"/>
        <v>1.</v>
      </c>
      <c r="AM2117" s="251" t="str">
        <f t="shared" si="105"/>
        <v>2.3.2.3.1.1.</v>
      </c>
    </row>
    <row r="2118" spans="1:39">
      <c r="A2118" s="251">
        <v>2022</v>
      </c>
      <c r="B2118" s="251" t="s">
        <v>533</v>
      </c>
      <c r="C2118" s="251" t="s">
        <v>534</v>
      </c>
      <c r="D2118" s="251" t="s">
        <v>535</v>
      </c>
      <c r="E2118" s="251" t="s">
        <v>536</v>
      </c>
      <c r="F2118" s="251" t="s">
        <v>492</v>
      </c>
      <c r="G2118" s="251" t="s">
        <v>797</v>
      </c>
      <c r="H2118" s="251" t="s">
        <v>538</v>
      </c>
      <c r="I2118" s="251" t="s">
        <v>798</v>
      </c>
      <c r="J2118" s="251" t="s">
        <v>540</v>
      </c>
      <c r="K2118" s="251" t="s">
        <v>858</v>
      </c>
      <c r="L2118" s="251" t="s">
        <v>542</v>
      </c>
      <c r="M2118" s="251" t="s">
        <v>859</v>
      </c>
      <c r="N2118" s="251" t="s">
        <v>860</v>
      </c>
      <c r="O2118" s="251" t="s">
        <v>545</v>
      </c>
      <c r="P2118" s="251" t="s">
        <v>861</v>
      </c>
      <c r="Q2118" s="251" t="s">
        <v>803</v>
      </c>
      <c r="R2118" s="251">
        <v>800</v>
      </c>
      <c r="S2118" s="251" t="s">
        <v>548</v>
      </c>
      <c r="T2118" s="251" t="s">
        <v>549</v>
      </c>
      <c r="U2118" s="251" t="s">
        <v>645</v>
      </c>
      <c r="V2118" s="251" t="s">
        <v>581</v>
      </c>
      <c r="W2118" s="251" t="s">
        <v>582</v>
      </c>
      <c r="X2118" s="251" t="s">
        <v>551</v>
      </c>
      <c r="Y2118" s="251" t="s">
        <v>552</v>
      </c>
      <c r="Z2118" s="251" t="s">
        <v>564</v>
      </c>
      <c r="AA2118" s="251" t="s">
        <v>565</v>
      </c>
      <c r="AB2118" s="251" t="s">
        <v>569</v>
      </c>
      <c r="AC2118" s="251" t="s">
        <v>570</v>
      </c>
      <c r="AD2118" s="251" t="s">
        <v>571</v>
      </c>
      <c r="AE2118" s="255">
        <v>87811</v>
      </c>
      <c r="AF2118" s="251" t="str">
        <f t="shared" si="104"/>
        <v>5.</v>
      </c>
      <c r="AG2118" s="251" t="str">
        <f t="shared" si="104"/>
        <v>2.</v>
      </c>
      <c r="AH2118" s="251" t="str">
        <f t="shared" si="104"/>
        <v>3.</v>
      </c>
      <c r="AI2118" s="251" t="str">
        <f t="shared" si="104"/>
        <v>2.</v>
      </c>
      <c r="AJ2118" s="251" t="str">
        <f t="shared" si="104"/>
        <v>3.</v>
      </c>
      <c r="AK2118" s="251" t="str">
        <f t="shared" si="104"/>
        <v>1.</v>
      </c>
      <c r="AL2118" s="251" t="str">
        <f t="shared" si="104"/>
        <v>2.</v>
      </c>
      <c r="AM2118" s="251" t="str">
        <f t="shared" si="105"/>
        <v>2.3.2.3.1.2.</v>
      </c>
    </row>
    <row r="2119" spans="1:39">
      <c r="A2119" s="251">
        <v>2022</v>
      </c>
      <c r="B2119" s="251" t="s">
        <v>533</v>
      </c>
      <c r="C2119" s="251" t="s">
        <v>534</v>
      </c>
      <c r="D2119" s="251" t="s">
        <v>535</v>
      </c>
      <c r="E2119" s="251" t="s">
        <v>536</v>
      </c>
      <c r="F2119" s="251" t="s">
        <v>492</v>
      </c>
      <c r="G2119" s="251" t="s">
        <v>797</v>
      </c>
      <c r="H2119" s="251" t="s">
        <v>538</v>
      </c>
      <c r="I2119" s="251" t="s">
        <v>798</v>
      </c>
      <c r="J2119" s="251" t="s">
        <v>540</v>
      </c>
      <c r="K2119" s="251" t="s">
        <v>858</v>
      </c>
      <c r="L2119" s="251" t="s">
        <v>542</v>
      </c>
      <c r="M2119" s="251" t="s">
        <v>859</v>
      </c>
      <c r="N2119" s="251" t="s">
        <v>860</v>
      </c>
      <c r="O2119" s="251" t="s">
        <v>545</v>
      </c>
      <c r="P2119" s="251" t="s">
        <v>861</v>
      </c>
      <c r="Q2119" s="251" t="s">
        <v>803</v>
      </c>
      <c r="R2119" s="251">
        <v>800</v>
      </c>
      <c r="S2119" s="251" t="s">
        <v>548</v>
      </c>
      <c r="T2119" s="251" t="s">
        <v>549</v>
      </c>
      <c r="U2119" s="251" t="s">
        <v>645</v>
      </c>
      <c r="V2119" s="251" t="s">
        <v>581</v>
      </c>
      <c r="W2119" s="251" t="s">
        <v>582</v>
      </c>
      <c r="X2119" s="251" t="s">
        <v>551</v>
      </c>
      <c r="Y2119" s="251" t="s">
        <v>552</v>
      </c>
      <c r="Z2119" s="251" t="s">
        <v>564</v>
      </c>
      <c r="AA2119" s="251" t="s">
        <v>565</v>
      </c>
      <c r="AB2119" s="251" t="s">
        <v>604</v>
      </c>
      <c r="AC2119" s="251" t="s">
        <v>607</v>
      </c>
      <c r="AD2119" s="251" t="s">
        <v>608</v>
      </c>
      <c r="AE2119" s="255">
        <v>6451</v>
      </c>
      <c r="AF2119" s="251" t="str">
        <f t="shared" si="104"/>
        <v>5.</v>
      </c>
      <c r="AG2119" s="251" t="str">
        <f t="shared" si="104"/>
        <v>2.</v>
      </c>
      <c r="AH2119" s="251" t="str">
        <f t="shared" si="104"/>
        <v>3.</v>
      </c>
      <c r="AI2119" s="251" t="str">
        <f t="shared" si="104"/>
        <v>2.</v>
      </c>
      <c r="AJ2119" s="251" t="str">
        <f t="shared" si="104"/>
        <v>4.</v>
      </c>
      <c r="AK2119" s="251" t="str">
        <f t="shared" si="104"/>
        <v>7.</v>
      </c>
      <c r="AL2119" s="251" t="str">
        <f t="shared" si="104"/>
        <v>1.</v>
      </c>
      <c r="AM2119" s="251" t="str">
        <f t="shared" si="105"/>
        <v>2.3.2.4.7.1.</v>
      </c>
    </row>
    <row r="2120" spans="1:39">
      <c r="A2120" s="251">
        <v>2022</v>
      </c>
      <c r="B2120" s="251" t="s">
        <v>533</v>
      </c>
      <c r="C2120" s="251" t="s">
        <v>534</v>
      </c>
      <c r="D2120" s="251" t="s">
        <v>535</v>
      </c>
      <c r="E2120" s="251" t="s">
        <v>536</v>
      </c>
      <c r="F2120" s="251" t="s">
        <v>492</v>
      </c>
      <c r="G2120" s="251" t="s">
        <v>797</v>
      </c>
      <c r="H2120" s="251" t="s">
        <v>538</v>
      </c>
      <c r="I2120" s="251" t="s">
        <v>798</v>
      </c>
      <c r="J2120" s="251" t="s">
        <v>540</v>
      </c>
      <c r="K2120" s="251" t="s">
        <v>858</v>
      </c>
      <c r="L2120" s="251" t="s">
        <v>542</v>
      </c>
      <c r="M2120" s="251" t="s">
        <v>859</v>
      </c>
      <c r="N2120" s="251" t="s">
        <v>860</v>
      </c>
      <c r="O2120" s="251" t="s">
        <v>545</v>
      </c>
      <c r="P2120" s="251" t="s">
        <v>861</v>
      </c>
      <c r="Q2120" s="251" t="s">
        <v>803</v>
      </c>
      <c r="R2120" s="251">
        <v>800</v>
      </c>
      <c r="S2120" s="251" t="s">
        <v>548</v>
      </c>
      <c r="T2120" s="251" t="s">
        <v>549</v>
      </c>
      <c r="U2120" s="251" t="s">
        <v>645</v>
      </c>
      <c r="V2120" s="251" t="s">
        <v>581</v>
      </c>
      <c r="W2120" s="251" t="s">
        <v>582</v>
      </c>
      <c r="X2120" s="251" t="s">
        <v>551</v>
      </c>
      <c r="Y2120" s="251" t="s">
        <v>552</v>
      </c>
      <c r="Z2120" s="251" t="s">
        <v>564</v>
      </c>
      <c r="AA2120" s="251" t="s">
        <v>565</v>
      </c>
      <c r="AB2120" s="251" t="s">
        <v>572</v>
      </c>
      <c r="AC2120" s="251" t="s">
        <v>573</v>
      </c>
      <c r="AD2120" s="251" t="s">
        <v>574</v>
      </c>
      <c r="AE2120" s="255">
        <v>159396</v>
      </c>
      <c r="AF2120" s="251" t="str">
        <f t="shared" si="104"/>
        <v>5.</v>
      </c>
      <c r="AG2120" s="251" t="str">
        <f t="shared" si="104"/>
        <v>2.</v>
      </c>
      <c r="AH2120" s="251" t="str">
        <f t="shared" si="104"/>
        <v>3.</v>
      </c>
      <c r="AI2120" s="251" t="str">
        <f t="shared" si="104"/>
        <v>2.</v>
      </c>
      <c r="AJ2120" s="251" t="str">
        <f t="shared" si="104"/>
        <v>5.</v>
      </c>
      <c r="AK2120" s="251" t="str">
        <f t="shared" si="104"/>
        <v>1.</v>
      </c>
      <c r="AL2120" s="251" t="str">
        <f t="shared" si="104"/>
        <v>1.</v>
      </c>
      <c r="AM2120" s="251" t="str">
        <f t="shared" si="105"/>
        <v>2.3.2.5.1.1.</v>
      </c>
    </row>
    <row r="2121" spans="1:39">
      <c r="A2121" s="251">
        <v>2022</v>
      </c>
      <c r="B2121" s="251" t="s">
        <v>533</v>
      </c>
      <c r="C2121" s="251" t="s">
        <v>534</v>
      </c>
      <c r="D2121" s="251" t="s">
        <v>535</v>
      </c>
      <c r="E2121" s="251" t="s">
        <v>536</v>
      </c>
      <c r="F2121" s="251" t="s">
        <v>492</v>
      </c>
      <c r="G2121" s="251" t="s">
        <v>797</v>
      </c>
      <c r="H2121" s="251" t="s">
        <v>538</v>
      </c>
      <c r="I2121" s="251" t="s">
        <v>798</v>
      </c>
      <c r="J2121" s="251" t="s">
        <v>540</v>
      </c>
      <c r="K2121" s="251" t="s">
        <v>858</v>
      </c>
      <c r="L2121" s="251" t="s">
        <v>542</v>
      </c>
      <c r="M2121" s="251" t="s">
        <v>859</v>
      </c>
      <c r="N2121" s="251" t="s">
        <v>860</v>
      </c>
      <c r="O2121" s="251" t="s">
        <v>545</v>
      </c>
      <c r="P2121" s="251" t="s">
        <v>861</v>
      </c>
      <c r="Q2121" s="251" t="s">
        <v>803</v>
      </c>
      <c r="R2121" s="251">
        <v>800</v>
      </c>
      <c r="S2121" s="251" t="s">
        <v>548</v>
      </c>
      <c r="T2121" s="251" t="s">
        <v>549</v>
      </c>
      <c r="U2121" s="251" t="s">
        <v>645</v>
      </c>
      <c r="V2121" s="251" t="s">
        <v>581</v>
      </c>
      <c r="W2121" s="251" t="s">
        <v>582</v>
      </c>
      <c r="X2121" s="251" t="s">
        <v>551</v>
      </c>
      <c r="Y2121" s="251" t="s">
        <v>552</v>
      </c>
      <c r="Z2121" s="251" t="s">
        <v>564</v>
      </c>
      <c r="AA2121" s="251" t="s">
        <v>565</v>
      </c>
      <c r="AB2121" s="251" t="s">
        <v>575</v>
      </c>
      <c r="AC2121" s="251" t="s">
        <v>576</v>
      </c>
      <c r="AD2121" s="251" t="s">
        <v>577</v>
      </c>
      <c r="AE2121" s="255">
        <v>109497</v>
      </c>
      <c r="AF2121" s="251" t="str">
        <f t="shared" si="104"/>
        <v>5.</v>
      </c>
      <c r="AG2121" s="251" t="str">
        <f t="shared" si="104"/>
        <v>2.</v>
      </c>
      <c r="AH2121" s="251" t="str">
        <f t="shared" si="104"/>
        <v>3.</v>
      </c>
      <c r="AI2121" s="251" t="str">
        <f t="shared" si="104"/>
        <v>2.</v>
      </c>
      <c r="AJ2121" s="251" t="str">
        <f t="shared" si="104"/>
        <v>6.</v>
      </c>
      <c r="AK2121" s="251" t="str">
        <f t="shared" si="104"/>
        <v>3.</v>
      </c>
      <c r="AL2121" s="251" t="str">
        <f t="shared" si="104"/>
        <v>4.</v>
      </c>
      <c r="AM2121" s="251" t="str">
        <f t="shared" si="105"/>
        <v>2.3.2.6.3.4.</v>
      </c>
    </row>
    <row r="2122" spans="1:39">
      <c r="A2122" s="251">
        <v>2022</v>
      </c>
      <c r="B2122" s="251" t="s">
        <v>533</v>
      </c>
      <c r="C2122" s="251" t="s">
        <v>534</v>
      </c>
      <c r="D2122" s="251" t="s">
        <v>535</v>
      </c>
      <c r="E2122" s="251" t="s">
        <v>536</v>
      </c>
      <c r="F2122" s="251" t="s">
        <v>492</v>
      </c>
      <c r="G2122" s="251" t="s">
        <v>797</v>
      </c>
      <c r="H2122" s="251" t="s">
        <v>538</v>
      </c>
      <c r="I2122" s="251" t="s">
        <v>798</v>
      </c>
      <c r="J2122" s="251" t="s">
        <v>540</v>
      </c>
      <c r="K2122" s="251" t="s">
        <v>858</v>
      </c>
      <c r="L2122" s="251" t="s">
        <v>542</v>
      </c>
      <c r="M2122" s="251" t="s">
        <v>859</v>
      </c>
      <c r="N2122" s="251" t="s">
        <v>860</v>
      </c>
      <c r="O2122" s="251" t="s">
        <v>545</v>
      </c>
      <c r="P2122" s="251" t="s">
        <v>861</v>
      </c>
      <c r="Q2122" s="251" t="s">
        <v>803</v>
      </c>
      <c r="R2122" s="251">
        <v>800</v>
      </c>
      <c r="S2122" s="251" t="s">
        <v>548</v>
      </c>
      <c r="T2122" s="251" t="s">
        <v>549</v>
      </c>
      <c r="U2122" s="251" t="s">
        <v>645</v>
      </c>
      <c r="V2122" s="251" t="s">
        <v>581</v>
      </c>
      <c r="W2122" s="251" t="s">
        <v>582</v>
      </c>
      <c r="X2122" s="251" t="s">
        <v>551</v>
      </c>
      <c r="Y2122" s="251" t="s">
        <v>552</v>
      </c>
      <c r="Z2122" s="251" t="s">
        <v>564</v>
      </c>
      <c r="AA2122" s="251" t="s">
        <v>565</v>
      </c>
      <c r="AB2122" s="251" t="s">
        <v>575</v>
      </c>
      <c r="AC2122" s="251" t="s">
        <v>576</v>
      </c>
      <c r="AD2122" s="251" t="s">
        <v>612</v>
      </c>
      <c r="AE2122" s="255">
        <v>7399</v>
      </c>
      <c r="AF2122" s="251" t="str">
        <f t="shared" si="104"/>
        <v>5.</v>
      </c>
      <c r="AG2122" s="251" t="str">
        <f t="shared" si="104"/>
        <v>2.</v>
      </c>
      <c r="AH2122" s="251" t="str">
        <f t="shared" si="104"/>
        <v>3.</v>
      </c>
      <c r="AI2122" s="251" t="str">
        <f t="shared" si="104"/>
        <v>2.</v>
      </c>
      <c r="AJ2122" s="251" t="str">
        <f t="shared" si="104"/>
        <v>6.</v>
      </c>
      <c r="AK2122" s="251" t="str">
        <f t="shared" si="104"/>
        <v>3.</v>
      </c>
      <c r="AL2122" s="251" t="str">
        <f t="shared" si="104"/>
        <v>99</v>
      </c>
      <c r="AM2122" s="251" t="str">
        <f t="shared" si="105"/>
        <v>2.3.2.6.3.99</v>
      </c>
    </row>
    <row r="2123" spans="1:39">
      <c r="A2123" s="251">
        <v>2022</v>
      </c>
      <c r="B2123" s="251" t="s">
        <v>533</v>
      </c>
      <c r="C2123" s="251" t="s">
        <v>534</v>
      </c>
      <c r="D2123" s="251" t="s">
        <v>535</v>
      </c>
      <c r="E2123" s="251" t="s">
        <v>536</v>
      </c>
      <c r="F2123" s="251" t="s">
        <v>492</v>
      </c>
      <c r="G2123" s="251" t="s">
        <v>797</v>
      </c>
      <c r="H2123" s="251" t="s">
        <v>538</v>
      </c>
      <c r="I2123" s="251" t="s">
        <v>798</v>
      </c>
      <c r="J2123" s="251" t="s">
        <v>540</v>
      </c>
      <c r="K2123" s="251" t="s">
        <v>858</v>
      </c>
      <c r="L2123" s="251" t="s">
        <v>542</v>
      </c>
      <c r="M2123" s="251" t="s">
        <v>859</v>
      </c>
      <c r="N2123" s="251" t="s">
        <v>860</v>
      </c>
      <c r="O2123" s="251" t="s">
        <v>545</v>
      </c>
      <c r="P2123" s="251" t="s">
        <v>861</v>
      </c>
      <c r="Q2123" s="251" t="s">
        <v>803</v>
      </c>
      <c r="R2123" s="251">
        <v>800</v>
      </c>
      <c r="S2123" s="251" t="s">
        <v>548</v>
      </c>
      <c r="T2123" s="251" t="s">
        <v>549</v>
      </c>
      <c r="U2123" s="251" t="s">
        <v>645</v>
      </c>
      <c r="V2123" s="251" t="s">
        <v>581</v>
      </c>
      <c r="W2123" s="251" t="s">
        <v>582</v>
      </c>
      <c r="X2123" s="251" t="s">
        <v>551</v>
      </c>
      <c r="Y2123" s="251" t="s">
        <v>552</v>
      </c>
      <c r="Z2123" s="251" t="s">
        <v>564</v>
      </c>
      <c r="AA2123" s="251" t="s">
        <v>565</v>
      </c>
      <c r="AB2123" s="251" t="s">
        <v>578</v>
      </c>
      <c r="AC2123" s="251" t="s">
        <v>579</v>
      </c>
      <c r="AD2123" s="251" t="s">
        <v>580</v>
      </c>
      <c r="AE2123" s="255">
        <v>32768</v>
      </c>
      <c r="AF2123" s="251" t="str">
        <f t="shared" si="104"/>
        <v>5.</v>
      </c>
      <c r="AG2123" s="251" t="str">
        <f t="shared" si="104"/>
        <v>2.</v>
      </c>
      <c r="AH2123" s="251" t="str">
        <f t="shared" si="104"/>
        <v>3.</v>
      </c>
      <c r="AI2123" s="251" t="str">
        <f t="shared" si="104"/>
        <v>2.</v>
      </c>
      <c r="AJ2123" s="251" t="str">
        <f t="shared" si="104"/>
        <v>7.</v>
      </c>
      <c r="AK2123" s="251" t="str">
        <f t="shared" si="104"/>
        <v>11</v>
      </c>
      <c r="AL2123" s="251" t="str">
        <f t="shared" si="104"/>
        <v>99</v>
      </c>
      <c r="AM2123" s="251" t="str">
        <f t="shared" si="105"/>
        <v>2.3.2.7.1199</v>
      </c>
    </row>
    <row r="2124" spans="1:39">
      <c r="A2124" s="251">
        <v>2022</v>
      </c>
      <c r="B2124" s="251" t="s">
        <v>533</v>
      </c>
      <c r="C2124" s="251" t="s">
        <v>534</v>
      </c>
      <c r="D2124" s="251" t="s">
        <v>535</v>
      </c>
      <c r="E2124" s="251" t="s">
        <v>536</v>
      </c>
      <c r="F2124" s="251" t="s">
        <v>492</v>
      </c>
      <c r="G2124" s="251" t="s">
        <v>797</v>
      </c>
      <c r="H2124" s="251" t="s">
        <v>538</v>
      </c>
      <c r="I2124" s="251" t="s">
        <v>798</v>
      </c>
      <c r="J2124" s="251" t="s">
        <v>540</v>
      </c>
      <c r="K2124" s="251" t="s">
        <v>858</v>
      </c>
      <c r="L2124" s="251" t="s">
        <v>542</v>
      </c>
      <c r="M2124" s="251" t="s">
        <v>859</v>
      </c>
      <c r="N2124" s="251" t="s">
        <v>860</v>
      </c>
      <c r="O2124" s="251" t="s">
        <v>545</v>
      </c>
      <c r="P2124" s="251" t="s">
        <v>861</v>
      </c>
      <c r="Q2124" s="251" t="s">
        <v>803</v>
      </c>
      <c r="R2124" s="251">
        <v>800</v>
      </c>
      <c r="S2124" s="251" t="s">
        <v>548</v>
      </c>
      <c r="T2124" s="251" t="s">
        <v>549</v>
      </c>
      <c r="U2124" s="251" t="s">
        <v>645</v>
      </c>
      <c r="V2124" s="251" t="s">
        <v>581</v>
      </c>
      <c r="W2124" s="251" t="s">
        <v>582</v>
      </c>
      <c r="X2124" s="251" t="s">
        <v>551</v>
      </c>
      <c r="Y2124" s="251" t="s">
        <v>552</v>
      </c>
      <c r="Z2124" s="251" t="s">
        <v>564</v>
      </c>
      <c r="AA2124" s="251" t="s">
        <v>565</v>
      </c>
      <c r="AB2124" s="251" t="s">
        <v>613</v>
      </c>
      <c r="AC2124" s="251" t="s">
        <v>614</v>
      </c>
      <c r="AD2124" s="251" t="s">
        <v>614</v>
      </c>
      <c r="AE2124" s="255">
        <v>969458</v>
      </c>
      <c r="AF2124" s="251" t="str">
        <f t="shared" si="104"/>
        <v>5.</v>
      </c>
      <c r="AG2124" s="251" t="str">
        <f t="shared" si="104"/>
        <v>2.</v>
      </c>
      <c r="AH2124" s="251" t="str">
        <f t="shared" si="104"/>
        <v>3.</v>
      </c>
      <c r="AI2124" s="251" t="str">
        <f t="shared" si="104"/>
        <v>2.</v>
      </c>
      <c r="AJ2124" s="251" t="str">
        <f t="shared" si="104"/>
        <v>8.</v>
      </c>
      <c r="AK2124" s="251" t="str">
        <f t="shared" si="104"/>
        <v>1.</v>
      </c>
      <c r="AL2124" s="251" t="str">
        <f t="shared" si="104"/>
        <v>1.</v>
      </c>
      <c r="AM2124" s="251" t="str">
        <f t="shared" si="105"/>
        <v>2.3.2.8.1.1.</v>
      </c>
    </row>
    <row r="2125" spans="1:39">
      <c r="A2125" s="251">
        <v>2022</v>
      </c>
      <c r="B2125" s="251" t="s">
        <v>533</v>
      </c>
      <c r="C2125" s="251" t="s">
        <v>534</v>
      </c>
      <c r="D2125" s="251" t="s">
        <v>535</v>
      </c>
      <c r="E2125" s="251" t="s">
        <v>536</v>
      </c>
      <c r="F2125" s="251" t="s">
        <v>492</v>
      </c>
      <c r="G2125" s="251" t="s">
        <v>797</v>
      </c>
      <c r="H2125" s="251" t="s">
        <v>538</v>
      </c>
      <c r="I2125" s="251" t="s">
        <v>798</v>
      </c>
      <c r="J2125" s="251" t="s">
        <v>540</v>
      </c>
      <c r="K2125" s="251" t="s">
        <v>858</v>
      </c>
      <c r="L2125" s="251" t="s">
        <v>542</v>
      </c>
      <c r="M2125" s="251" t="s">
        <v>859</v>
      </c>
      <c r="N2125" s="251" t="s">
        <v>860</v>
      </c>
      <c r="O2125" s="251" t="s">
        <v>545</v>
      </c>
      <c r="P2125" s="251" t="s">
        <v>861</v>
      </c>
      <c r="Q2125" s="251" t="s">
        <v>803</v>
      </c>
      <c r="R2125" s="251">
        <v>800</v>
      </c>
      <c r="S2125" s="251" t="s">
        <v>548</v>
      </c>
      <c r="T2125" s="251" t="s">
        <v>549</v>
      </c>
      <c r="U2125" s="251" t="s">
        <v>645</v>
      </c>
      <c r="V2125" s="251" t="s">
        <v>581</v>
      </c>
      <c r="W2125" s="251" t="s">
        <v>582</v>
      </c>
      <c r="X2125" s="251" t="s">
        <v>551</v>
      </c>
      <c r="Y2125" s="251" t="s">
        <v>552</v>
      </c>
      <c r="Z2125" s="251" t="s">
        <v>564</v>
      </c>
      <c r="AA2125" s="251" t="s">
        <v>565</v>
      </c>
      <c r="AB2125" s="251" t="s">
        <v>613</v>
      </c>
      <c r="AC2125" s="251" t="s">
        <v>614</v>
      </c>
      <c r="AD2125" s="251" t="s">
        <v>615</v>
      </c>
      <c r="AE2125" s="255">
        <v>43057</v>
      </c>
      <c r="AF2125" s="251" t="str">
        <f t="shared" si="104"/>
        <v>5.</v>
      </c>
      <c r="AG2125" s="251" t="str">
        <f t="shared" si="104"/>
        <v>2.</v>
      </c>
      <c r="AH2125" s="251" t="str">
        <f t="shared" si="104"/>
        <v>3.</v>
      </c>
      <c r="AI2125" s="251" t="str">
        <f t="shared" si="104"/>
        <v>2.</v>
      </c>
      <c r="AJ2125" s="251" t="str">
        <f t="shared" si="104"/>
        <v>8.</v>
      </c>
      <c r="AK2125" s="251" t="str">
        <f t="shared" si="104"/>
        <v>1.</v>
      </c>
      <c r="AL2125" s="251" t="str">
        <f t="shared" si="104"/>
        <v>2.</v>
      </c>
      <c r="AM2125" s="251" t="str">
        <f t="shared" si="105"/>
        <v>2.3.2.8.1.2.</v>
      </c>
    </row>
    <row r="2126" spans="1:39">
      <c r="A2126" s="251">
        <v>2022</v>
      </c>
      <c r="B2126" s="251" t="s">
        <v>533</v>
      </c>
      <c r="C2126" s="251" t="s">
        <v>534</v>
      </c>
      <c r="D2126" s="251" t="s">
        <v>535</v>
      </c>
      <c r="E2126" s="251" t="s">
        <v>536</v>
      </c>
      <c r="F2126" s="251" t="s">
        <v>492</v>
      </c>
      <c r="G2126" s="251" t="s">
        <v>797</v>
      </c>
      <c r="H2126" s="251" t="s">
        <v>538</v>
      </c>
      <c r="I2126" s="251" t="s">
        <v>798</v>
      </c>
      <c r="J2126" s="251" t="s">
        <v>540</v>
      </c>
      <c r="K2126" s="251" t="s">
        <v>858</v>
      </c>
      <c r="L2126" s="251" t="s">
        <v>542</v>
      </c>
      <c r="M2126" s="251" t="s">
        <v>859</v>
      </c>
      <c r="N2126" s="251" t="s">
        <v>860</v>
      </c>
      <c r="O2126" s="251" t="s">
        <v>545</v>
      </c>
      <c r="P2126" s="251" t="s">
        <v>861</v>
      </c>
      <c r="Q2126" s="251" t="s">
        <v>803</v>
      </c>
      <c r="R2126" s="251">
        <v>800</v>
      </c>
      <c r="S2126" s="251" t="s">
        <v>548</v>
      </c>
      <c r="T2126" s="251" t="s">
        <v>549</v>
      </c>
      <c r="U2126" s="251" t="s">
        <v>645</v>
      </c>
      <c r="V2126" s="251" t="s">
        <v>581</v>
      </c>
      <c r="W2126" s="251" t="s">
        <v>582</v>
      </c>
      <c r="X2126" s="251" t="s">
        <v>551</v>
      </c>
      <c r="Y2126" s="251" t="s">
        <v>552</v>
      </c>
      <c r="Z2126" s="251" t="s">
        <v>564</v>
      </c>
      <c r="AA2126" s="251" t="s">
        <v>565</v>
      </c>
      <c r="AB2126" s="251" t="s">
        <v>613</v>
      </c>
      <c r="AC2126" s="251" t="s">
        <v>614</v>
      </c>
      <c r="AD2126" s="251" t="s">
        <v>616</v>
      </c>
      <c r="AE2126" s="255">
        <v>13200</v>
      </c>
      <c r="AF2126" s="251" t="str">
        <f t="shared" si="104"/>
        <v>5.</v>
      </c>
      <c r="AG2126" s="251" t="str">
        <f t="shared" si="104"/>
        <v>2.</v>
      </c>
      <c r="AH2126" s="251" t="str">
        <f t="shared" si="104"/>
        <v>3.</v>
      </c>
      <c r="AI2126" s="251" t="str">
        <f t="shared" si="104"/>
        <v>2.</v>
      </c>
      <c r="AJ2126" s="251" t="str">
        <f t="shared" si="104"/>
        <v>8.</v>
      </c>
      <c r="AK2126" s="251" t="str">
        <f t="shared" si="104"/>
        <v>1.</v>
      </c>
      <c r="AL2126" s="251" t="str">
        <f t="shared" si="104"/>
        <v>4.</v>
      </c>
      <c r="AM2126" s="251" t="str">
        <f t="shared" si="105"/>
        <v>2.3.2.8.1.4.</v>
      </c>
    </row>
    <row r="2127" spans="1:39">
      <c r="A2127" s="251">
        <v>2022</v>
      </c>
      <c r="B2127" s="251" t="s">
        <v>533</v>
      </c>
      <c r="C2127" s="251" t="s">
        <v>534</v>
      </c>
      <c r="D2127" s="251" t="s">
        <v>535</v>
      </c>
      <c r="E2127" s="251" t="s">
        <v>536</v>
      </c>
      <c r="F2127" s="251" t="s">
        <v>493</v>
      </c>
      <c r="G2127" s="251" t="s">
        <v>862</v>
      </c>
      <c r="H2127" s="251" t="s">
        <v>538</v>
      </c>
      <c r="I2127" s="251" t="s">
        <v>798</v>
      </c>
      <c r="J2127" s="251" t="s">
        <v>540</v>
      </c>
      <c r="K2127" s="251" t="s">
        <v>863</v>
      </c>
      <c r="L2127" s="251" t="s">
        <v>542</v>
      </c>
      <c r="M2127" s="251" t="s">
        <v>543</v>
      </c>
      <c r="N2127" s="251" t="s">
        <v>864</v>
      </c>
      <c r="O2127" s="251" t="s">
        <v>640</v>
      </c>
      <c r="P2127" s="251" t="s">
        <v>865</v>
      </c>
      <c r="Q2127" s="251" t="s">
        <v>803</v>
      </c>
      <c r="R2127" s="251">
        <v>1</v>
      </c>
      <c r="S2127" s="251" t="s">
        <v>548</v>
      </c>
      <c r="T2127" s="251" t="s">
        <v>549</v>
      </c>
      <c r="U2127" s="251" t="s">
        <v>866</v>
      </c>
      <c r="V2127" s="251" t="s">
        <v>38</v>
      </c>
      <c r="W2127" s="251" t="s">
        <v>550</v>
      </c>
      <c r="X2127" s="251" t="s">
        <v>551</v>
      </c>
      <c r="Y2127" s="251" t="s">
        <v>552</v>
      </c>
      <c r="Z2127" s="251" t="s">
        <v>564</v>
      </c>
      <c r="AA2127" s="251" t="s">
        <v>587</v>
      </c>
      <c r="AB2127" s="251" t="s">
        <v>743</v>
      </c>
      <c r="AC2127" s="251" t="s">
        <v>744</v>
      </c>
      <c r="AD2127" s="251" t="s">
        <v>745</v>
      </c>
      <c r="AE2127" s="255">
        <v>170900</v>
      </c>
      <c r="AF2127" s="251" t="str">
        <f t="shared" si="104"/>
        <v>5.</v>
      </c>
      <c r="AG2127" s="251" t="str">
        <f t="shared" si="104"/>
        <v>2.</v>
      </c>
      <c r="AH2127" s="251" t="str">
        <f t="shared" si="104"/>
        <v>3.</v>
      </c>
      <c r="AI2127" s="251" t="str">
        <f t="shared" si="104"/>
        <v>1.</v>
      </c>
      <c r="AJ2127" s="251" t="str">
        <f t="shared" si="104"/>
        <v>2.</v>
      </c>
      <c r="AK2127" s="251" t="str">
        <f t="shared" si="104"/>
        <v>1.</v>
      </c>
      <c r="AL2127" s="251" t="str">
        <f t="shared" si="104"/>
        <v>1.</v>
      </c>
      <c r="AM2127" s="251" t="str">
        <f t="shared" si="105"/>
        <v>2.3.1.2.1.1.</v>
      </c>
    </row>
    <row r="2128" spans="1:39">
      <c r="A2128" s="251">
        <v>2022</v>
      </c>
      <c r="B2128" s="251" t="s">
        <v>533</v>
      </c>
      <c r="C2128" s="251" t="s">
        <v>534</v>
      </c>
      <c r="D2128" s="251" t="s">
        <v>535</v>
      </c>
      <c r="E2128" s="251" t="s">
        <v>536</v>
      </c>
      <c r="F2128" s="251" t="s">
        <v>493</v>
      </c>
      <c r="G2128" s="251" t="s">
        <v>862</v>
      </c>
      <c r="H2128" s="251" t="s">
        <v>538</v>
      </c>
      <c r="I2128" s="251" t="s">
        <v>798</v>
      </c>
      <c r="J2128" s="251" t="s">
        <v>540</v>
      </c>
      <c r="K2128" s="251" t="s">
        <v>863</v>
      </c>
      <c r="L2128" s="251" t="s">
        <v>542</v>
      </c>
      <c r="M2128" s="251" t="s">
        <v>543</v>
      </c>
      <c r="N2128" s="251" t="s">
        <v>864</v>
      </c>
      <c r="O2128" s="251" t="s">
        <v>640</v>
      </c>
      <c r="P2128" s="251" t="s">
        <v>865</v>
      </c>
      <c r="Q2128" s="251" t="s">
        <v>803</v>
      </c>
      <c r="R2128" s="251">
        <v>1</v>
      </c>
      <c r="S2128" s="251" t="s">
        <v>548</v>
      </c>
      <c r="T2128" s="251" t="s">
        <v>549</v>
      </c>
      <c r="U2128" s="251" t="s">
        <v>866</v>
      </c>
      <c r="V2128" s="251" t="s">
        <v>38</v>
      </c>
      <c r="W2128" s="251" t="s">
        <v>550</v>
      </c>
      <c r="X2128" s="251" t="s">
        <v>551</v>
      </c>
      <c r="Y2128" s="251" t="s">
        <v>552</v>
      </c>
      <c r="Z2128" s="251" t="s">
        <v>564</v>
      </c>
      <c r="AA2128" s="251" t="s">
        <v>587</v>
      </c>
      <c r="AB2128" s="251" t="s">
        <v>624</v>
      </c>
      <c r="AC2128" s="251" t="s">
        <v>625</v>
      </c>
      <c r="AD2128" s="251" t="s">
        <v>627</v>
      </c>
      <c r="AE2128" s="255">
        <v>251462</v>
      </c>
      <c r="AF2128" s="251" t="str">
        <f t="shared" si="104"/>
        <v>5.</v>
      </c>
      <c r="AG2128" s="251" t="str">
        <f t="shared" si="104"/>
        <v>2.</v>
      </c>
      <c r="AH2128" s="251" t="str">
        <f t="shared" si="104"/>
        <v>3.</v>
      </c>
      <c r="AI2128" s="251" t="str">
        <f t="shared" si="104"/>
        <v>1.</v>
      </c>
      <c r="AJ2128" s="251" t="str">
        <f t="shared" si="104"/>
        <v>5.</v>
      </c>
      <c r="AK2128" s="251" t="str">
        <f t="shared" si="104"/>
        <v>1.</v>
      </c>
      <c r="AL2128" s="251" t="str">
        <f t="shared" si="104"/>
        <v>2.</v>
      </c>
      <c r="AM2128" s="251" t="str">
        <f t="shared" si="105"/>
        <v>2.3.1.5.1.2.</v>
      </c>
    </row>
    <row r="2129" spans="1:39">
      <c r="A2129" s="251">
        <v>2022</v>
      </c>
      <c r="B2129" s="251" t="s">
        <v>533</v>
      </c>
      <c r="C2129" s="251" t="s">
        <v>534</v>
      </c>
      <c r="D2129" s="251" t="s">
        <v>535</v>
      </c>
      <c r="E2129" s="251" t="s">
        <v>536</v>
      </c>
      <c r="F2129" s="251" t="s">
        <v>493</v>
      </c>
      <c r="G2129" s="251" t="s">
        <v>862</v>
      </c>
      <c r="H2129" s="251" t="s">
        <v>538</v>
      </c>
      <c r="I2129" s="251" t="s">
        <v>798</v>
      </c>
      <c r="J2129" s="251" t="s">
        <v>540</v>
      </c>
      <c r="K2129" s="251" t="s">
        <v>863</v>
      </c>
      <c r="L2129" s="251" t="s">
        <v>542</v>
      </c>
      <c r="M2129" s="251" t="s">
        <v>543</v>
      </c>
      <c r="N2129" s="251" t="s">
        <v>864</v>
      </c>
      <c r="O2129" s="251" t="s">
        <v>640</v>
      </c>
      <c r="P2129" s="251" t="s">
        <v>865</v>
      </c>
      <c r="Q2129" s="251" t="s">
        <v>803</v>
      </c>
      <c r="R2129" s="251">
        <v>1</v>
      </c>
      <c r="S2129" s="251" t="s">
        <v>548</v>
      </c>
      <c r="T2129" s="251" t="s">
        <v>549</v>
      </c>
      <c r="U2129" s="251" t="s">
        <v>866</v>
      </c>
      <c r="V2129" s="251" t="s">
        <v>38</v>
      </c>
      <c r="W2129" s="251" t="s">
        <v>550</v>
      </c>
      <c r="X2129" s="251" t="s">
        <v>551</v>
      </c>
      <c r="Y2129" s="251" t="s">
        <v>552</v>
      </c>
      <c r="Z2129" s="251" t="s">
        <v>564</v>
      </c>
      <c r="AA2129" s="251" t="s">
        <v>587</v>
      </c>
      <c r="AB2129" s="251" t="s">
        <v>624</v>
      </c>
      <c r="AC2129" s="251" t="s">
        <v>746</v>
      </c>
      <c r="AD2129" s="251" t="s">
        <v>747</v>
      </c>
      <c r="AE2129" s="255">
        <v>80000</v>
      </c>
      <c r="AF2129" s="251" t="str">
        <f t="shared" si="104"/>
        <v>5.</v>
      </c>
      <c r="AG2129" s="251" t="str">
        <f t="shared" si="104"/>
        <v>2.</v>
      </c>
      <c r="AH2129" s="251" t="str">
        <f t="shared" si="104"/>
        <v>3.</v>
      </c>
      <c r="AI2129" s="251" t="str">
        <f t="shared" si="104"/>
        <v>1.</v>
      </c>
      <c r="AJ2129" s="251" t="str">
        <f t="shared" si="104"/>
        <v>5.</v>
      </c>
      <c r="AK2129" s="251" t="str">
        <f t="shared" si="104"/>
        <v>3.</v>
      </c>
      <c r="AL2129" s="251" t="str">
        <f t="shared" si="104"/>
        <v>1.</v>
      </c>
      <c r="AM2129" s="251" t="str">
        <f t="shared" si="105"/>
        <v>2.3.1.5.3.1.</v>
      </c>
    </row>
    <row r="2130" spans="1:39">
      <c r="A2130" s="251">
        <v>2022</v>
      </c>
      <c r="B2130" s="251" t="s">
        <v>533</v>
      </c>
      <c r="C2130" s="251" t="s">
        <v>534</v>
      </c>
      <c r="D2130" s="251" t="s">
        <v>535</v>
      </c>
      <c r="E2130" s="251" t="s">
        <v>536</v>
      </c>
      <c r="F2130" s="251" t="s">
        <v>493</v>
      </c>
      <c r="G2130" s="251" t="s">
        <v>862</v>
      </c>
      <c r="H2130" s="251" t="s">
        <v>538</v>
      </c>
      <c r="I2130" s="251" t="s">
        <v>798</v>
      </c>
      <c r="J2130" s="251" t="s">
        <v>540</v>
      </c>
      <c r="K2130" s="251" t="s">
        <v>863</v>
      </c>
      <c r="L2130" s="251" t="s">
        <v>542</v>
      </c>
      <c r="M2130" s="251" t="s">
        <v>543</v>
      </c>
      <c r="N2130" s="251" t="s">
        <v>864</v>
      </c>
      <c r="O2130" s="251" t="s">
        <v>640</v>
      </c>
      <c r="P2130" s="251" t="s">
        <v>865</v>
      </c>
      <c r="Q2130" s="251" t="s">
        <v>803</v>
      </c>
      <c r="R2130" s="251">
        <v>1</v>
      </c>
      <c r="S2130" s="251" t="s">
        <v>548</v>
      </c>
      <c r="T2130" s="251" t="s">
        <v>549</v>
      </c>
      <c r="U2130" s="251" t="s">
        <v>866</v>
      </c>
      <c r="V2130" s="251" t="s">
        <v>38</v>
      </c>
      <c r="W2130" s="251" t="s">
        <v>550</v>
      </c>
      <c r="X2130" s="251" t="s">
        <v>551</v>
      </c>
      <c r="Y2130" s="251" t="s">
        <v>552</v>
      </c>
      <c r="Z2130" s="251" t="s">
        <v>564</v>
      </c>
      <c r="AA2130" s="251" t="s">
        <v>565</v>
      </c>
      <c r="AB2130" s="251" t="s">
        <v>566</v>
      </c>
      <c r="AC2130" s="251" t="s">
        <v>712</v>
      </c>
      <c r="AD2130" s="251" t="s">
        <v>713</v>
      </c>
      <c r="AE2130" s="255">
        <v>500000</v>
      </c>
      <c r="AF2130" s="251" t="str">
        <f t="shared" si="104"/>
        <v>5.</v>
      </c>
      <c r="AG2130" s="251" t="str">
        <f t="shared" si="104"/>
        <v>2.</v>
      </c>
      <c r="AH2130" s="251" t="str">
        <f t="shared" si="104"/>
        <v>3.</v>
      </c>
      <c r="AI2130" s="251" t="str">
        <f t="shared" si="104"/>
        <v>2.</v>
      </c>
      <c r="AJ2130" s="251" t="str">
        <f t="shared" si="104"/>
        <v>2.</v>
      </c>
      <c r="AK2130" s="251" t="str">
        <f t="shared" si="104"/>
        <v>4.</v>
      </c>
      <c r="AL2130" s="251" t="str">
        <f t="shared" si="104"/>
        <v>1.</v>
      </c>
      <c r="AM2130" s="251" t="str">
        <f t="shared" si="105"/>
        <v>2.3.2.2.4.1.</v>
      </c>
    </row>
    <row r="2131" spans="1:39">
      <c r="A2131" s="251">
        <v>2022</v>
      </c>
      <c r="B2131" s="251" t="s">
        <v>533</v>
      </c>
      <c r="C2131" s="251" t="s">
        <v>534</v>
      </c>
      <c r="D2131" s="251" t="s">
        <v>535</v>
      </c>
      <c r="E2131" s="251" t="s">
        <v>536</v>
      </c>
      <c r="F2131" s="251" t="s">
        <v>493</v>
      </c>
      <c r="G2131" s="251" t="s">
        <v>862</v>
      </c>
      <c r="H2131" s="251" t="s">
        <v>538</v>
      </c>
      <c r="I2131" s="251" t="s">
        <v>798</v>
      </c>
      <c r="J2131" s="251" t="s">
        <v>540</v>
      </c>
      <c r="K2131" s="251" t="s">
        <v>863</v>
      </c>
      <c r="L2131" s="251" t="s">
        <v>542</v>
      </c>
      <c r="M2131" s="251" t="s">
        <v>543</v>
      </c>
      <c r="N2131" s="251" t="s">
        <v>864</v>
      </c>
      <c r="O2131" s="251" t="s">
        <v>640</v>
      </c>
      <c r="P2131" s="251" t="s">
        <v>865</v>
      </c>
      <c r="Q2131" s="251" t="s">
        <v>803</v>
      </c>
      <c r="R2131" s="251">
        <v>1</v>
      </c>
      <c r="S2131" s="251" t="s">
        <v>548</v>
      </c>
      <c r="T2131" s="251" t="s">
        <v>549</v>
      </c>
      <c r="U2131" s="251" t="s">
        <v>866</v>
      </c>
      <c r="V2131" s="251" t="s">
        <v>38</v>
      </c>
      <c r="W2131" s="251" t="s">
        <v>550</v>
      </c>
      <c r="X2131" s="251" t="s">
        <v>551</v>
      </c>
      <c r="Y2131" s="251" t="s">
        <v>552</v>
      </c>
      <c r="Z2131" s="251" t="s">
        <v>564</v>
      </c>
      <c r="AA2131" s="251" t="s">
        <v>565</v>
      </c>
      <c r="AB2131" s="251" t="s">
        <v>566</v>
      </c>
      <c r="AC2131" s="251" t="s">
        <v>660</v>
      </c>
      <c r="AD2131" s="251" t="s">
        <v>661</v>
      </c>
      <c r="AE2131" s="255">
        <v>78000</v>
      </c>
      <c r="AF2131" s="251" t="str">
        <f t="shared" si="104"/>
        <v>5.</v>
      </c>
      <c r="AG2131" s="251" t="str">
        <f t="shared" si="104"/>
        <v>2.</v>
      </c>
      <c r="AH2131" s="251" t="str">
        <f t="shared" si="104"/>
        <v>3.</v>
      </c>
      <c r="AI2131" s="251" t="str">
        <f t="shared" si="104"/>
        <v>2.</v>
      </c>
      <c r="AJ2131" s="251" t="str">
        <f t="shared" si="104"/>
        <v>2.</v>
      </c>
      <c r="AK2131" s="251" t="str">
        <f t="shared" si="104"/>
        <v>5.</v>
      </c>
      <c r="AL2131" s="251" t="str">
        <f t="shared" si="104"/>
        <v>1.</v>
      </c>
      <c r="AM2131" s="251" t="str">
        <f t="shared" si="105"/>
        <v>2.3.2.2.5.1.</v>
      </c>
    </row>
    <row r="2132" spans="1:39">
      <c r="A2132" s="251">
        <v>2022</v>
      </c>
      <c r="B2132" s="251" t="s">
        <v>533</v>
      </c>
      <c r="C2132" s="251" t="s">
        <v>534</v>
      </c>
      <c r="D2132" s="251" t="s">
        <v>535</v>
      </c>
      <c r="E2132" s="251" t="s">
        <v>536</v>
      </c>
      <c r="F2132" s="251" t="s">
        <v>493</v>
      </c>
      <c r="G2132" s="251" t="s">
        <v>862</v>
      </c>
      <c r="H2132" s="251" t="s">
        <v>538</v>
      </c>
      <c r="I2132" s="251" t="s">
        <v>798</v>
      </c>
      <c r="J2132" s="251" t="s">
        <v>540</v>
      </c>
      <c r="K2132" s="251" t="s">
        <v>863</v>
      </c>
      <c r="L2132" s="251" t="s">
        <v>542</v>
      </c>
      <c r="M2132" s="251" t="s">
        <v>543</v>
      </c>
      <c r="N2132" s="251" t="s">
        <v>864</v>
      </c>
      <c r="O2132" s="251" t="s">
        <v>640</v>
      </c>
      <c r="P2132" s="251" t="s">
        <v>865</v>
      </c>
      <c r="Q2132" s="251" t="s">
        <v>803</v>
      </c>
      <c r="R2132" s="251">
        <v>1</v>
      </c>
      <c r="S2132" s="251" t="s">
        <v>548</v>
      </c>
      <c r="T2132" s="251" t="s">
        <v>549</v>
      </c>
      <c r="U2132" s="251" t="s">
        <v>866</v>
      </c>
      <c r="V2132" s="251" t="s">
        <v>38</v>
      </c>
      <c r="W2132" s="251" t="s">
        <v>550</v>
      </c>
      <c r="X2132" s="251" t="s">
        <v>551</v>
      </c>
      <c r="Y2132" s="251" t="s">
        <v>552</v>
      </c>
      <c r="Z2132" s="251" t="s">
        <v>564</v>
      </c>
      <c r="AA2132" s="251" t="s">
        <v>565</v>
      </c>
      <c r="AB2132" s="251" t="s">
        <v>578</v>
      </c>
      <c r="AC2132" s="251" t="s">
        <v>579</v>
      </c>
      <c r="AD2132" s="251" t="s">
        <v>754</v>
      </c>
      <c r="AE2132" s="255">
        <v>162300</v>
      </c>
      <c r="AF2132" s="251" t="str">
        <f t="shared" si="104"/>
        <v>5.</v>
      </c>
      <c r="AG2132" s="251" t="str">
        <f t="shared" si="104"/>
        <v>2.</v>
      </c>
      <c r="AH2132" s="251" t="str">
        <f t="shared" si="104"/>
        <v>3.</v>
      </c>
      <c r="AI2132" s="251" t="str">
        <f t="shared" si="104"/>
        <v>2.</v>
      </c>
      <c r="AJ2132" s="251" t="str">
        <f t="shared" si="104"/>
        <v>7.</v>
      </c>
      <c r="AK2132" s="251" t="str">
        <f t="shared" si="104"/>
        <v>11</v>
      </c>
      <c r="AL2132" s="251" t="str">
        <f t="shared" si="104"/>
        <v>2.</v>
      </c>
      <c r="AM2132" s="251" t="str">
        <f t="shared" si="105"/>
        <v>2.3.2.7.112.</v>
      </c>
    </row>
    <row r="2133" spans="1:39">
      <c r="A2133" s="251">
        <v>2022</v>
      </c>
      <c r="B2133" s="251" t="s">
        <v>533</v>
      </c>
      <c r="C2133" s="251" t="s">
        <v>534</v>
      </c>
      <c r="D2133" s="251" t="s">
        <v>535</v>
      </c>
      <c r="E2133" s="251" t="s">
        <v>536</v>
      </c>
      <c r="F2133" s="251" t="s">
        <v>493</v>
      </c>
      <c r="G2133" s="251" t="s">
        <v>862</v>
      </c>
      <c r="H2133" s="251" t="s">
        <v>538</v>
      </c>
      <c r="I2133" s="251" t="s">
        <v>798</v>
      </c>
      <c r="J2133" s="251" t="s">
        <v>540</v>
      </c>
      <c r="K2133" s="251" t="s">
        <v>863</v>
      </c>
      <c r="L2133" s="251" t="s">
        <v>542</v>
      </c>
      <c r="M2133" s="251" t="s">
        <v>543</v>
      </c>
      <c r="N2133" s="251" t="s">
        <v>864</v>
      </c>
      <c r="O2133" s="251" t="s">
        <v>640</v>
      </c>
      <c r="P2133" s="251" t="s">
        <v>865</v>
      </c>
      <c r="Q2133" s="251" t="s">
        <v>803</v>
      </c>
      <c r="R2133" s="251">
        <v>1</v>
      </c>
      <c r="S2133" s="251" t="s">
        <v>548</v>
      </c>
      <c r="T2133" s="251" t="s">
        <v>549</v>
      </c>
      <c r="U2133" s="251" t="s">
        <v>866</v>
      </c>
      <c r="V2133" s="251" t="s">
        <v>38</v>
      </c>
      <c r="W2133" s="251" t="s">
        <v>550</v>
      </c>
      <c r="X2133" s="251" t="s">
        <v>551</v>
      </c>
      <c r="Y2133" s="251" t="s">
        <v>552</v>
      </c>
      <c r="Z2133" s="251" t="s">
        <v>564</v>
      </c>
      <c r="AA2133" s="251" t="s">
        <v>565</v>
      </c>
      <c r="AB2133" s="251" t="s">
        <v>758</v>
      </c>
      <c r="AC2133" s="251" t="s">
        <v>759</v>
      </c>
      <c r="AD2133" s="251" t="s">
        <v>760</v>
      </c>
      <c r="AE2133" s="255">
        <v>10500868</v>
      </c>
      <c r="AF2133" s="251" t="str">
        <f t="shared" si="104"/>
        <v>5.</v>
      </c>
      <c r="AG2133" s="251" t="str">
        <f t="shared" si="104"/>
        <v>2.</v>
      </c>
      <c r="AH2133" s="251" t="str">
        <f t="shared" si="104"/>
        <v>3.</v>
      </c>
      <c r="AI2133" s="251" t="str">
        <f t="shared" si="104"/>
        <v>2.</v>
      </c>
      <c r="AJ2133" s="251" t="str">
        <f t="shared" si="104"/>
        <v>9.</v>
      </c>
      <c r="AK2133" s="251" t="str">
        <f t="shared" si="104"/>
        <v>1.</v>
      </c>
      <c r="AL2133" s="251" t="str">
        <f t="shared" si="104"/>
        <v>1.</v>
      </c>
      <c r="AM2133" s="251" t="str">
        <f t="shared" si="105"/>
        <v>2.3.2.9.1.1.</v>
      </c>
    </row>
    <row r="2134" spans="1:39">
      <c r="A2134" s="251">
        <v>2022</v>
      </c>
      <c r="B2134" s="251" t="s">
        <v>533</v>
      </c>
      <c r="C2134" s="251" t="s">
        <v>534</v>
      </c>
      <c r="D2134" s="251" t="s">
        <v>535</v>
      </c>
      <c r="E2134" s="251" t="s">
        <v>536</v>
      </c>
      <c r="F2134" s="251" t="s">
        <v>493</v>
      </c>
      <c r="G2134" s="251" t="s">
        <v>862</v>
      </c>
      <c r="H2134" s="251" t="s">
        <v>538</v>
      </c>
      <c r="I2134" s="251" t="s">
        <v>798</v>
      </c>
      <c r="J2134" s="251" t="s">
        <v>540</v>
      </c>
      <c r="K2134" s="251" t="s">
        <v>867</v>
      </c>
      <c r="L2134" s="251" t="s">
        <v>868</v>
      </c>
      <c r="M2134" s="251" t="s">
        <v>869</v>
      </c>
      <c r="N2134" s="251" t="s">
        <v>870</v>
      </c>
      <c r="O2134" s="251" t="s">
        <v>545</v>
      </c>
      <c r="P2134" s="251" t="s">
        <v>871</v>
      </c>
      <c r="Q2134" s="251" t="s">
        <v>803</v>
      </c>
      <c r="R2134" s="251">
        <v>40</v>
      </c>
      <c r="S2134" s="251" t="s">
        <v>548</v>
      </c>
      <c r="T2134" s="251" t="s">
        <v>549</v>
      </c>
      <c r="U2134" s="251" t="s">
        <v>645</v>
      </c>
      <c r="V2134" s="251" t="s">
        <v>38</v>
      </c>
      <c r="W2134" s="251" t="s">
        <v>550</v>
      </c>
      <c r="X2134" s="251" t="s">
        <v>551</v>
      </c>
      <c r="Y2134" s="251" t="s">
        <v>552</v>
      </c>
      <c r="Z2134" s="251" t="s">
        <v>872</v>
      </c>
      <c r="AA2134" s="251" t="s">
        <v>873</v>
      </c>
      <c r="AB2134" s="251" t="s">
        <v>873</v>
      </c>
      <c r="AC2134" s="251" t="s">
        <v>873</v>
      </c>
      <c r="AD2134" s="251" t="s">
        <v>874</v>
      </c>
      <c r="AE2134" s="255">
        <v>1778014</v>
      </c>
      <c r="AF2134" s="251" t="str">
        <f t="shared" si="104"/>
        <v>5.</v>
      </c>
      <c r="AG2134" s="251" t="str">
        <f t="shared" si="104"/>
        <v>2.</v>
      </c>
      <c r="AH2134" s="251" t="str">
        <f t="shared" si="104"/>
        <v>2.</v>
      </c>
      <c r="AI2134" s="251" t="str">
        <f t="shared" ref="AI2134:AL2178" si="106">LEFT(AA2134,2)</f>
        <v>1.</v>
      </c>
      <c r="AJ2134" s="251" t="str">
        <f t="shared" si="106"/>
        <v>1.</v>
      </c>
      <c r="AK2134" s="251" t="str">
        <f t="shared" si="106"/>
        <v>1.</v>
      </c>
      <c r="AL2134" s="251" t="str">
        <f t="shared" si="106"/>
        <v>1.</v>
      </c>
      <c r="AM2134" s="251" t="str">
        <f t="shared" si="105"/>
        <v>2.2.1.1.1.1.</v>
      </c>
    </row>
    <row r="2135" spans="1:39">
      <c r="A2135" s="251">
        <v>2022</v>
      </c>
      <c r="B2135" s="251" t="s">
        <v>533</v>
      </c>
      <c r="C2135" s="251" t="s">
        <v>534</v>
      </c>
      <c r="D2135" s="251" t="s">
        <v>535</v>
      </c>
      <c r="E2135" s="251" t="s">
        <v>536</v>
      </c>
      <c r="F2135" s="251" t="s">
        <v>493</v>
      </c>
      <c r="G2135" s="251" t="s">
        <v>862</v>
      </c>
      <c r="H2135" s="251" t="s">
        <v>538</v>
      </c>
      <c r="I2135" s="251" t="s">
        <v>798</v>
      </c>
      <c r="J2135" s="251" t="s">
        <v>540</v>
      </c>
      <c r="K2135" s="251" t="s">
        <v>867</v>
      </c>
      <c r="L2135" s="251" t="s">
        <v>868</v>
      </c>
      <c r="M2135" s="251" t="s">
        <v>869</v>
      </c>
      <c r="N2135" s="251" t="s">
        <v>870</v>
      </c>
      <c r="O2135" s="251" t="s">
        <v>545</v>
      </c>
      <c r="P2135" s="251" t="s">
        <v>871</v>
      </c>
      <c r="Q2135" s="251" t="s">
        <v>803</v>
      </c>
      <c r="R2135" s="251">
        <v>40</v>
      </c>
      <c r="S2135" s="251" t="s">
        <v>548</v>
      </c>
      <c r="T2135" s="251" t="s">
        <v>549</v>
      </c>
      <c r="U2135" s="251" t="s">
        <v>645</v>
      </c>
      <c r="V2135" s="251" t="s">
        <v>38</v>
      </c>
      <c r="W2135" s="251" t="s">
        <v>550</v>
      </c>
      <c r="X2135" s="251" t="s">
        <v>551</v>
      </c>
      <c r="Y2135" s="251" t="s">
        <v>552</v>
      </c>
      <c r="Z2135" s="251" t="s">
        <v>872</v>
      </c>
      <c r="AA2135" s="251" t="s">
        <v>873</v>
      </c>
      <c r="AB2135" s="251" t="s">
        <v>873</v>
      </c>
      <c r="AC2135" s="251" t="s">
        <v>875</v>
      </c>
      <c r="AD2135" s="251" t="s">
        <v>558</v>
      </c>
      <c r="AE2135" s="255">
        <v>80000</v>
      </c>
      <c r="AF2135" s="251" t="str">
        <f t="shared" ref="AF2135:AL2179" si="107">LEFT(X2135,2)</f>
        <v>5.</v>
      </c>
      <c r="AG2135" s="251" t="str">
        <f t="shared" si="107"/>
        <v>2.</v>
      </c>
      <c r="AH2135" s="251" t="str">
        <f t="shared" si="107"/>
        <v>2.</v>
      </c>
      <c r="AI2135" s="251" t="str">
        <f t="shared" si="106"/>
        <v>1.</v>
      </c>
      <c r="AJ2135" s="251" t="str">
        <f t="shared" si="106"/>
        <v>1.</v>
      </c>
      <c r="AK2135" s="251" t="str">
        <f t="shared" si="106"/>
        <v>2.</v>
      </c>
      <c r="AL2135" s="251" t="str">
        <f t="shared" si="106"/>
        <v>1.</v>
      </c>
      <c r="AM2135" s="251" t="str">
        <f t="shared" si="105"/>
        <v>2.2.1.1.2.1.</v>
      </c>
    </row>
    <row r="2136" spans="1:39">
      <c r="A2136" s="251">
        <v>2022</v>
      </c>
      <c r="B2136" s="251" t="s">
        <v>533</v>
      </c>
      <c r="C2136" s="251" t="s">
        <v>534</v>
      </c>
      <c r="D2136" s="251" t="s">
        <v>535</v>
      </c>
      <c r="E2136" s="251" t="s">
        <v>536</v>
      </c>
      <c r="F2136" s="251" t="s">
        <v>493</v>
      </c>
      <c r="G2136" s="251" t="s">
        <v>862</v>
      </c>
      <c r="H2136" s="251" t="s">
        <v>538</v>
      </c>
      <c r="I2136" s="251" t="s">
        <v>798</v>
      </c>
      <c r="J2136" s="251" t="s">
        <v>540</v>
      </c>
      <c r="K2136" s="251" t="s">
        <v>867</v>
      </c>
      <c r="L2136" s="251" t="s">
        <v>868</v>
      </c>
      <c r="M2136" s="251" t="s">
        <v>869</v>
      </c>
      <c r="N2136" s="251" t="s">
        <v>870</v>
      </c>
      <c r="O2136" s="251" t="s">
        <v>545</v>
      </c>
      <c r="P2136" s="251" t="s">
        <v>871</v>
      </c>
      <c r="Q2136" s="251" t="s">
        <v>803</v>
      </c>
      <c r="R2136" s="251">
        <v>40</v>
      </c>
      <c r="S2136" s="251" t="s">
        <v>548</v>
      </c>
      <c r="T2136" s="251" t="s">
        <v>549</v>
      </c>
      <c r="U2136" s="251" t="s">
        <v>645</v>
      </c>
      <c r="V2136" s="251" t="s">
        <v>581</v>
      </c>
      <c r="W2136" s="251" t="s">
        <v>582</v>
      </c>
      <c r="X2136" s="251" t="s">
        <v>551</v>
      </c>
      <c r="Y2136" s="251" t="s">
        <v>552</v>
      </c>
      <c r="Z2136" s="251" t="s">
        <v>872</v>
      </c>
      <c r="AA2136" s="251" t="s">
        <v>876</v>
      </c>
      <c r="AB2136" s="251" t="s">
        <v>877</v>
      </c>
      <c r="AC2136" s="251" t="s">
        <v>878</v>
      </c>
      <c r="AD2136" s="251" t="s">
        <v>879</v>
      </c>
      <c r="AE2136" s="255">
        <v>13000</v>
      </c>
      <c r="AF2136" s="251" t="str">
        <f t="shared" si="107"/>
        <v>5.</v>
      </c>
      <c r="AG2136" s="251" t="str">
        <f t="shared" si="107"/>
        <v>2.</v>
      </c>
      <c r="AH2136" s="251" t="str">
        <f t="shared" si="107"/>
        <v>2.</v>
      </c>
      <c r="AI2136" s="251" t="str">
        <f t="shared" si="106"/>
        <v>2.</v>
      </c>
      <c r="AJ2136" s="251" t="str">
        <f t="shared" si="106"/>
        <v>1.</v>
      </c>
      <c r="AK2136" s="251" t="str">
        <f t="shared" si="106"/>
        <v>2.</v>
      </c>
      <c r="AL2136" s="251" t="str">
        <f t="shared" si="106"/>
        <v>1.</v>
      </c>
      <c r="AM2136" s="251" t="str">
        <f t="shared" si="105"/>
        <v>2.2.2.1.2.1.</v>
      </c>
    </row>
    <row r="2137" spans="1:39">
      <c r="A2137" s="251">
        <v>2022</v>
      </c>
      <c r="B2137" s="251" t="s">
        <v>533</v>
      </c>
      <c r="C2137" s="251" t="s">
        <v>534</v>
      </c>
      <c r="D2137" s="251" t="s">
        <v>535</v>
      </c>
      <c r="E2137" s="251" t="s">
        <v>880</v>
      </c>
      <c r="F2137" s="251" t="s">
        <v>491</v>
      </c>
      <c r="G2137" s="251" t="s">
        <v>537</v>
      </c>
      <c r="H2137" s="251" t="s">
        <v>881</v>
      </c>
      <c r="I2137" s="251" t="s">
        <v>882</v>
      </c>
      <c r="J2137" s="251" t="s">
        <v>883</v>
      </c>
      <c r="K2137" s="251" t="s">
        <v>884</v>
      </c>
      <c r="L2137" s="251" t="s">
        <v>542</v>
      </c>
      <c r="M2137" s="251" t="s">
        <v>543</v>
      </c>
      <c r="N2137" s="251" t="s">
        <v>544</v>
      </c>
      <c r="O2137" s="251" t="s">
        <v>545</v>
      </c>
      <c r="P2137" s="251" t="s">
        <v>885</v>
      </c>
      <c r="Q2137" s="251" t="s">
        <v>886</v>
      </c>
      <c r="R2137" s="251">
        <v>1</v>
      </c>
      <c r="S2137" s="251" t="s">
        <v>548</v>
      </c>
      <c r="T2137" s="251" t="s">
        <v>549</v>
      </c>
      <c r="U2137" s="251" t="s">
        <v>549</v>
      </c>
      <c r="V2137" s="251" t="s">
        <v>38</v>
      </c>
      <c r="W2137" s="251" t="s">
        <v>550</v>
      </c>
      <c r="X2137" s="251" t="s">
        <v>887</v>
      </c>
      <c r="Y2137" s="251" t="s">
        <v>552</v>
      </c>
      <c r="Z2137" s="251" t="s">
        <v>888</v>
      </c>
      <c r="AA2137" s="251" t="s">
        <v>889</v>
      </c>
      <c r="AB2137" s="251" t="s">
        <v>890</v>
      </c>
      <c r="AC2137" s="251" t="s">
        <v>891</v>
      </c>
      <c r="AD2137" s="251" t="s">
        <v>892</v>
      </c>
      <c r="AE2137" s="255">
        <v>613167</v>
      </c>
      <c r="AF2137" s="251" t="str">
        <f t="shared" si="107"/>
        <v>6.</v>
      </c>
      <c r="AG2137" s="251" t="str">
        <f t="shared" si="107"/>
        <v>2.</v>
      </c>
      <c r="AH2137" s="251" t="str">
        <f t="shared" si="107"/>
        <v>6.</v>
      </c>
      <c r="AI2137" s="251" t="str">
        <f t="shared" si="106"/>
        <v>7.</v>
      </c>
      <c r="AJ2137" s="251" t="str">
        <f t="shared" si="106"/>
        <v>1.</v>
      </c>
      <c r="AK2137" s="251" t="str">
        <f t="shared" si="106"/>
        <v>6.</v>
      </c>
      <c r="AL2137" s="251" t="str">
        <f t="shared" si="106"/>
        <v>3.</v>
      </c>
      <c r="AM2137" s="251" t="str">
        <f t="shared" si="105"/>
        <v>2.6.7.1.6.3.</v>
      </c>
    </row>
    <row r="2138" spans="1:39">
      <c r="A2138" s="251">
        <v>2022</v>
      </c>
      <c r="B2138" s="251" t="s">
        <v>533</v>
      </c>
      <c r="C2138" s="251" t="s">
        <v>534</v>
      </c>
      <c r="D2138" s="251" t="s">
        <v>535</v>
      </c>
      <c r="E2138" s="251" t="s">
        <v>880</v>
      </c>
      <c r="F2138" s="251" t="s">
        <v>491</v>
      </c>
      <c r="G2138" s="251" t="s">
        <v>537</v>
      </c>
      <c r="H2138" s="251" t="s">
        <v>881</v>
      </c>
      <c r="I2138" s="251" t="s">
        <v>882</v>
      </c>
      <c r="J2138" s="251" t="s">
        <v>883</v>
      </c>
      <c r="K2138" s="251" t="s">
        <v>884</v>
      </c>
      <c r="L2138" s="251" t="s">
        <v>542</v>
      </c>
      <c r="M2138" s="251" t="s">
        <v>543</v>
      </c>
      <c r="N2138" s="251" t="s">
        <v>544</v>
      </c>
      <c r="O2138" s="251" t="s">
        <v>545</v>
      </c>
      <c r="P2138" s="251" t="s">
        <v>885</v>
      </c>
      <c r="Q2138" s="251" t="s">
        <v>886</v>
      </c>
      <c r="R2138" s="251">
        <v>1</v>
      </c>
      <c r="S2138" s="251" t="s">
        <v>548</v>
      </c>
      <c r="T2138" s="251" t="s">
        <v>549</v>
      </c>
      <c r="U2138" s="251" t="s">
        <v>549</v>
      </c>
      <c r="V2138" s="251" t="s">
        <v>893</v>
      </c>
      <c r="W2138" s="251" t="s">
        <v>894</v>
      </c>
      <c r="X2138" s="251" t="s">
        <v>887</v>
      </c>
      <c r="Y2138" s="251" t="s">
        <v>552</v>
      </c>
      <c r="Z2138" s="251" t="s">
        <v>888</v>
      </c>
      <c r="AA2138" s="251" t="s">
        <v>889</v>
      </c>
      <c r="AB2138" s="251" t="s">
        <v>890</v>
      </c>
      <c r="AC2138" s="251" t="s">
        <v>891</v>
      </c>
      <c r="AD2138" s="251" t="s">
        <v>892</v>
      </c>
      <c r="AE2138" s="255">
        <v>10562617</v>
      </c>
      <c r="AF2138" s="251" t="str">
        <f t="shared" si="107"/>
        <v>6.</v>
      </c>
      <c r="AG2138" s="251" t="str">
        <f t="shared" si="107"/>
        <v>2.</v>
      </c>
      <c r="AH2138" s="251" t="str">
        <f t="shared" si="107"/>
        <v>6.</v>
      </c>
      <c r="AI2138" s="251" t="str">
        <f t="shared" si="106"/>
        <v>7.</v>
      </c>
      <c r="AJ2138" s="251" t="str">
        <f t="shared" si="106"/>
        <v>1.</v>
      </c>
      <c r="AK2138" s="251" t="str">
        <f t="shared" si="106"/>
        <v>6.</v>
      </c>
      <c r="AL2138" s="251" t="str">
        <f t="shared" si="106"/>
        <v>3.</v>
      </c>
      <c r="AM2138" s="251" t="str">
        <f t="shared" si="105"/>
        <v>2.6.7.1.6.3.</v>
      </c>
    </row>
    <row r="2139" spans="1:39">
      <c r="A2139" s="251">
        <v>2022</v>
      </c>
      <c r="B2139" s="251" t="s">
        <v>533</v>
      </c>
      <c r="C2139" s="251" t="s">
        <v>534</v>
      </c>
      <c r="D2139" s="251" t="s">
        <v>535</v>
      </c>
      <c r="E2139" s="251" t="s">
        <v>880</v>
      </c>
      <c r="F2139" s="251" t="s">
        <v>491</v>
      </c>
      <c r="G2139" s="251" t="s">
        <v>537</v>
      </c>
      <c r="H2139" s="251" t="s">
        <v>881</v>
      </c>
      <c r="I2139" s="251" t="s">
        <v>882</v>
      </c>
      <c r="J2139" s="251" t="s">
        <v>883</v>
      </c>
      <c r="K2139" s="251" t="s">
        <v>884</v>
      </c>
      <c r="L2139" s="251" t="s">
        <v>542</v>
      </c>
      <c r="M2139" s="251" t="s">
        <v>543</v>
      </c>
      <c r="N2139" s="251" t="s">
        <v>544</v>
      </c>
      <c r="O2139" s="251" t="s">
        <v>629</v>
      </c>
      <c r="P2139" s="251" t="s">
        <v>895</v>
      </c>
      <c r="Q2139" s="251" t="s">
        <v>896</v>
      </c>
      <c r="R2139" s="251">
        <v>1</v>
      </c>
      <c r="S2139" s="251" t="s">
        <v>548</v>
      </c>
      <c r="T2139" s="251" t="s">
        <v>549</v>
      </c>
      <c r="U2139" s="251" t="s">
        <v>549</v>
      </c>
      <c r="V2139" s="251" t="s">
        <v>38</v>
      </c>
      <c r="W2139" s="251" t="s">
        <v>550</v>
      </c>
      <c r="X2139" s="251" t="s">
        <v>887</v>
      </c>
      <c r="Y2139" s="251" t="s">
        <v>552</v>
      </c>
      <c r="Z2139" s="251" t="s">
        <v>888</v>
      </c>
      <c r="AA2139" s="251" t="s">
        <v>889</v>
      </c>
      <c r="AB2139" s="251" t="s">
        <v>890</v>
      </c>
      <c r="AC2139" s="251" t="s">
        <v>891</v>
      </c>
      <c r="AD2139" s="251" t="s">
        <v>892</v>
      </c>
      <c r="AE2139" s="255">
        <v>59300</v>
      </c>
      <c r="AF2139" s="251" t="str">
        <f t="shared" si="107"/>
        <v>6.</v>
      </c>
      <c r="AG2139" s="251" t="str">
        <f t="shared" si="107"/>
        <v>2.</v>
      </c>
      <c r="AH2139" s="251" t="str">
        <f t="shared" si="107"/>
        <v>6.</v>
      </c>
      <c r="AI2139" s="251" t="str">
        <f t="shared" si="106"/>
        <v>7.</v>
      </c>
      <c r="AJ2139" s="251" t="str">
        <f t="shared" si="106"/>
        <v>1.</v>
      </c>
      <c r="AK2139" s="251" t="str">
        <f t="shared" si="106"/>
        <v>6.</v>
      </c>
      <c r="AL2139" s="251" t="str">
        <f t="shared" si="106"/>
        <v>3.</v>
      </c>
      <c r="AM2139" s="251" t="str">
        <f t="shared" si="105"/>
        <v>2.6.7.1.6.3.</v>
      </c>
    </row>
    <row r="2140" spans="1:39">
      <c r="A2140" s="251">
        <v>2022</v>
      </c>
      <c r="B2140" s="251" t="s">
        <v>533</v>
      </c>
      <c r="C2140" s="251" t="s">
        <v>534</v>
      </c>
      <c r="D2140" s="251" t="s">
        <v>535</v>
      </c>
      <c r="E2140" s="251" t="s">
        <v>880</v>
      </c>
      <c r="F2140" s="251" t="s">
        <v>491</v>
      </c>
      <c r="G2140" s="251" t="s">
        <v>537</v>
      </c>
      <c r="H2140" s="251" t="s">
        <v>881</v>
      </c>
      <c r="I2140" s="251" t="s">
        <v>882</v>
      </c>
      <c r="J2140" s="251" t="s">
        <v>883</v>
      </c>
      <c r="K2140" s="251" t="s">
        <v>884</v>
      </c>
      <c r="L2140" s="251" t="s">
        <v>542</v>
      </c>
      <c r="M2140" s="251" t="s">
        <v>543</v>
      </c>
      <c r="N2140" s="251" t="s">
        <v>544</v>
      </c>
      <c r="O2140" s="251" t="s">
        <v>629</v>
      </c>
      <c r="P2140" s="251" t="s">
        <v>895</v>
      </c>
      <c r="Q2140" s="251" t="s">
        <v>896</v>
      </c>
      <c r="R2140" s="251">
        <v>1</v>
      </c>
      <c r="S2140" s="251" t="s">
        <v>548</v>
      </c>
      <c r="T2140" s="251" t="s">
        <v>549</v>
      </c>
      <c r="U2140" s="251" t="s">
        <v>549</v>
      </c>
      <c r="V2140" s="251" t="s">
        <v>893</v>
      </c>
      <c r="W2140" s="251" t="s">
        <v>894</v>
      </c>
      <c r="X2140" s="251" t="s">
        <v>887</v>
      </c>
      <c r="Y2140" s="251" t="s">
        <v>552</v>
      </c>
      <c r="Z2140" s="251" t="s">
        <v>888</v>
      </c>
      <c r="AA2140" s="251" t="s">
        <v>889</v>
      </c>
      <c r="AB2140" s="251" t="s">
        <v>890</v>
      </c>
      <c r="AC2140" s="251" t="s">
        <v>891</v>
      </c>
      <c r="AD2140" s="251" t="s">
        <v>892</v>
      </c>
      <c r="AE2140" s="255">
        <v>1057913</v>
      </c>
      <c r="AF2140" s="251" t="str">
        <f t="shared" si="107"/>
        <v>6.</v>
      </c>
      <c r="AG2140" s="251" t="str">
        <f t="shared" si="107"/>
        <v>2.</v>
      </c>
      <c r="AH2140" s="251" t="str">
        <f t="shared" si="107"/>
        <v>6.</v>
      </c>
      <c r="AI2140" s="251" t="str">
        <f t="shared" si="106"/>
        <v>7.</v>
      </c>
      <c r="AJ2140" s="251" t="str">
        <f t="shared" si="106"/>
        <v>1.</v>
      </c>
      <c r="AK2140" s="251" t="str">
        <f t="shared" si="106"/>
        <v>6.</v>
      </c>
      <c r="AL2140" s="251" t="str">
        <f t="shared" si="106"/>
        <v>3.</v>
      </c>
      <c r="AM2140" s="251" t="str">
        <f t="shared" si="105"/>
        <v>2.6.7.1.6.3.</v>
      </c>
    </row>
    <row r="2141" spans="1:39">
      <c r="A2141" s="251">
        <v>2022</v>
      </c>
      <c r="B2141" s="251" t="s">
        <v>533</v>
      </c>
      <c r="C2141" s="251" t="s">
        <v>534</v>
      </c>
      <c r="D2141" s="251" t="s">
        <v>535</v>
      </c>
      <c r="E2141" s="251" t="s">
        <v>880</v>
      </c>
      <c r="F2141" s="251" t="s">
        <v>491</v>
      </c>
      <c r="G2141" s="251" t="s">
        <v>537</v>
      </c>
      <c r="H2141" s="251" t="s">
        <v>881</v>
      </c>
      <c r="I2141" s="251" t="s">
        <v>882</v>
      </c>
      <c r="J2141" s="251" t="s">
        <v>883</v>
      </c>
      <c r="K2141" s="251" t="s">
        <v>897</v>
      </c>
      <c r="L2141" s="251" t="s">
        <v>542</v>
      </c>
      <c r="M2141" s="251" t="s">
        <v>543</v>
      </c>
      <c r="N2141" s="251" t="s">
        <v>544</v>
      </c>
      <c r="O2141" s="251" t="s">
        <v>545</v>
      </c>
      <c r="P2141" s="251" t="s">
        <v>898</v>
      </c>
      <c r="Q2141" s="251" t="s">
        <v>547</v>
      </c>
      <c r="R2141" s="251">
        <v>12</v>
      </c>
      <c r="S2141" s="251" t="s">
        <v>548</v>
      </c>
      <c r="T2141" s="251" t="s">
        <v>549</v>
      </c>
      <c r="U2141" s="251" t="s">
        <v>549</v>
      </c>
      <c r="V2141" s="251" t="s">
        <v>38</v>
      </c>
      <c r="W2141" s="251" t="s">
        <v>550</v>
      </c>
      <c r="X2141" s="251" t="s">
        <v>887</v>
      </c>
      <c r="Y2141" s="251" t="s">
        <v>552</v>
      </c>
      <c r="Z2141" s="251" t="s">
        <v>888</v>
      </c>
      <c r="AA2141" s="251" t="s">
        <v>899</v>
      </c>
      <c r="AB2141" s="251" t="s">
        <v>900</v>
      </c>
      <c r="AC2141" s="251" t="s">
        <v>901</v>
      </c>
      <c r="AD2141" s="251" t="s">
        <v>902</v>
      </c>
      <c r="AE2141" s="255">
        <v>2200</v>
      </c>
      <c r="AF2141" s="251" t="str">
        <f t="shared" si="107"/>
        <v>6.</v>
      </c>
      <c r="AG2141" s="251" t="str">
        <f t="shared" si="107"/>
        <v>2.</v>
      </c>
      <c r="AH2141" s="251" t="str">
        <f t="shared" si="107"/>
        <v>6.</v>
      </c>
      <c r="AI2141" s="251" t="str">
        <f t="shared" si="106"/>
        <v>8.</v>
      </c>
      <c r="AJ2141" s="251" t="str">
        <f t="shared" si="106"/>
        <v>1.</v>
      </c>
      <c r="AK2141" s="251" t="str">
        <f t="shared" si="106"/>
        <v>4.</v>
      </c>
      <c r="AL2141" s="251" t="str">
        <f t="shared" si="106"/>
        <v>2.</v>
      </c>
      <c r="AM2141" s="251" t="str">
        <f t="shared" si="105"/>
        <v>2.6.8.1.4.2.</v>
      </c>
    </row>
    <row r="2142" spans="1:39">
      <c r="A2142" s="251">
        <v>2022</v>
      </c>
      <c r="B2142" s="251" t="s">
        <v>533</v>
      </c>
      <c r="C2142" s="251" t="s">
        <v>534</v>
      </c>
      <c r="D2142" s="251" t="s">
        <v>535</v>
      </c>
      <c r="E2142" s="251" t="s">
        <v>880</v>
      </c>
      <c r="F2142" s="251" t="s">
        <v>491</v>
      </c>
      <c r="G2142" s="251" t="s">
        <v>537</v>
      </c>
      <c r="H2142" s="251" t="s">
        <v>881</v>
      </c>
      <c r="I2142" s="251" t="s">
        <v>882</v>
      </c>
      <c r="J2142" s="251" t="s">
        <v>883</v>
      </c>
      <c r="K2142" s="251" t="s">
        <v>897</v>
      </c>
      <c r="L2142" s="251" t="s">
        <v>542</v>
      </c>
      <c r="M2142" s="251" t="s">
        <v>543</v>
      </c>
      <c r="N2142" s="251" t="s">
        <v>544</v>
      </c>
      <c r="O2142" s="251" t="s">
        <v>545</v>
      </c>
      <c r="P2142" s="251" t="s">
        <v>898</v>
      </c>
      <c r="Q2142" s="251" t="s">
        <v>547</v>
      </c>
      <c r="R2142" s="251">
        <v>12</v>
      </c>
      <c r="S2142" s="251" t="s">
        <v>548</v>
      </c>
      <c r="T2142" s="251" t="s">
        <v>549</v>
      </c>
      <c r="U2142" s="251" t="s">
        <v>549</v>
      </c>
      <c r="V2142" s="251" t="s">
        <v>38</v>
      </c>
      <c r="W2142" s="251" t="s">
        <v>550</v>
      </c>
      <c r="X2142" s="251" t="s">
        <v>887</v>
      </c>
      <c r="Y2142" s="251" t="s">
        <v>552</v>
      </c>
      <c r="Z2142" s="251" t="s">
        <v>888</v>
      </c>
      <c r="AA2142" s="251" t="s">
        <v>899</v>
      </c>
      <c r="AB2142" s="251" t="s">
        <v>900</v>
      </c>
      <c r="AC2142" s="251" t="s">
        <v>901</v>
      </c>
      <c r="AD2142" s="251" t="s">
        <v>903</v>
      </c>
      <c r="AE2142" s="255">
        <v>3502882</v>
      </c>
      <c r="AF2142" s="251" t="str">
        <f t="shared" si="107"/>
        <v>6.</v>
      </c>
      <c r="AG2142" s="251" t="str">
        <f t="shared" si="107"/>
        <v>2.</v>
      </c>
      <c r="AH2142" s="251" t="str">
        <f t="shared" si="107"/>
        <v>6.</v>
      </c>
      <c r="AI2142" s="251" t="str">
        <f t="shared" si="106"/>
        <v>8.</v>
      </c>
      <c r="AJ2142" s="251" t="str">
        <f t="shared" si="106"/>
        <v>1.</v>
      </c>
      <c r="AK2142" s="251" t="str">
        <f t="shared" si="106"/>
        <v>4.</v>
      </c>
      <c r="AL2142" s="251" t="str">
        <f t="shared" si="106"/>
        <v>3.</v>
      </c>
      <c r="AM2142" s="251" t="str">
        <f t="shared" si="105"/>
        <v>2.6.8.1.4.3.</v>
      </c>
    </row>
    <row r="2143" spans="1:39">
      <c r="A2143" s="251">
        <v>2022</v>
      </c>
      <c r="B2143" s="251" t="s">
        <v>533</v>
      </c>
      <c r="C2143" s="251" t="s">
        <v>534</v>
      </c>
      <c r="D2143" s="251" t="s">
        <v>535</v>
      </c>
      <c r="E2143" s="251" t="s">
        <v>880</v>
      </c>
      <c r="F2143" s="251" t="s">
        <v>491</v>
      </c>
      <c r="G2143" s="251" t="s">
        <v>537</v>
      </c>
      <c r="H2143" s="251" t="s">
        <v>881</v>
      </c>
      <c r="I2143" s="251" t="s">
        <v>882</v>
      </c>
      <c r="J2143" s="251" t="s">
        <v>883</v>
      </c>
      <c r="K2143" s="251" t="s">
        <v>897</v>
      </c>
      <c r="L2143" s="251" t="s">
        <v>542</v>
      </c>
      <c r="M2143" s="251" t="s">
        <v>543</v>
      </c>
      <c r="N2143" s="251" t="s">
        <v>544</v>
      </c>
      <c r="O2143" s="251" t="s">
        <v>622</v>
      </c>
      <c r="P2143" s="251" t="s">
        <v>904</v>
      </c>
      <c r="Q2143" s="251" t="s">
        <v>905</v>
      </c>
      <c r="R2143" s="251">
        <v>3</v>
      </c>
      <c r="S2143" s="251" t="s">
        <v>548</v>
      </c>
      <c r="T2143" s="251" t="s">
        <v>549</v>
      </c>
      <c r="U2143" s="251" t="s">
        <v>549</v>
      </c>
      <c r="V2143" s="251" t="s">
        <v>38</v>
      </c>
      <c r="W2143" s="251" t="s">
        <v>550</v>
      </c>
      <c r="X2143" s="251" t="s">
        <v>887</v>
      </c>
      <c r="Y2143" s="251" t="s">
        <v>552</v>
      </c>
      <c r="Z2143" s="251" t="s">
        <v>888</v>
      </c>
      <c r="AA2143" s="251" t="s">
        <v>899</v>
      </c>
      <c r="AB2143" s="251" t="s">
        <v>900</v>
      </c>
      <c r="AC2143" s="251" t="s">
        <v>901</v>
      </c>
      <c r="AD2143" s="251" t="s">
        <v>903</v>
      </c>
      <c r="AE2143" s="255">
        <v>265000</v>
      </c>
      <c r="AF2143" s="251" t="str">
        <f t="shared" si="107"/>
        <v>6.</v>
      </c>
      <c r="AG2143" s="251" t="str">
        <f t="shared" si="107"/>
        <v>2.</v>
      </c>
      <c r="AH2143" s="251" t="str">
        <f t="shared" si="107"/>
        <v>6.</v>
      </c>
      <c r="AI2143" s="251" t="str">
        <f t="shared" si="106"/>
        <v>8.</v>
      </c>
      <c r="AJ2143" s="251" t="str">
        <f t="shared" si="106"/>
        <v>1.</v>
      </c>
      <c r="AK2143" s="251" t="str">
        <f t="shared" si="106"/>
        <v>4.</v>
      </c>
      <c r="AL2143" s="251" t="str">
        <f t="shared" si="106"/>
        <v>3.</v>
      </c>
      <c r="AM2143" s="251" t="str">
        <f t="shared" si="105"/>
        <v>2.6.8.1.4.3.</v>
      </c>
    </row>
    <row r="2144" spans="1:39">
      <c r="A2144" s="251">
        <v>2022</v>
      </c>
      <c r="B2144" s="251" t="s">
        <v>533</v>
      </c>
      <c r="C2144" s="251" t="s">
        <v>534</v>
      </c>
      <c r="D2144" s="251" t="s">
        <v>535</v>
      </c>
      <c r="E2144" s="251" t="s">
        <v>880</v>
      </c>
      <c r="F2144" s="251" t="s">
        <v>491</v>
      </c>
      <c r="G2144" s="251" t="s">
        <v>537</v>
      </c>
      <c r="H2144" s="251" t="s">
        <v>881</v>
      </c>
      <c r="I2144" s="251" t="s">
        <v>882</v>
      </c>
      <c r="J2144" s="251" t="s">
        <v>883</v>
      </c>
      <c r="K2144" s="251" t="s">
        <v>897</v>
      </c>
      <c r="L2144" s="251" t="s">
        <v>542</v>
      </c>
      <c r="M2144" s="251" t="s">
        <v>543</v>
      </c>
      <c r="N2144" s="251" t="s">
        <v>544</v>
      </c>
      <c r="O2144" s="251" t="s">
        <v>622</v>
      </c>
      <c r="P2144" s="251" t="s">
        <v>904</v>
      </c>
      <c r="Q2144" s="251" t="s">
        <v>905</v>
      </c>
      <c r="R2144" s="251">
        <v>3</v>
      </c>
      <c r="S2144" s="251" t="s">
        <v>548</v>
      </c>
      <c r="T2144" s="251" t="s">
        <v>549</v>
      </c>
      <c r="U2144" s="251" t="s">
        <v>549</v>
      </c>
      <c r="V2144" s="251" t="s">
        <v>893</v>
      </c>
      <c r="W2144" s="251" t="s">
        <v>894</v>
      </c>
      <c r="X2144" s="251" t="s">
        <v>887</v>
      </c>
      <c r="Y2144" s="251" t="s">
        <v>552</v>
      </c>
      <c r="Z2144" s="251" t="s">
        <v>888</v>
      </c>
      <c r="AA2144" s="251" t="s">
        <v>899</v>
      </c>
      <c r="AB2144" s="251" t="s">
        <v>900</v>
      </c>
      <c r="AC2144" s="251" t="s">
        <v>901</v>
      </c>
      <c r="AD2144" s="251" t="s">
        <v>903</v>
      </c>
      <c r="AE2144" s="255">
        <v>275572</v>
      </c>
      <c r="AF2144" s="251" t="str">
        <f t="shared" si="107"/>
        <v>6.</v>
      </c>
      <c r="AG2144" s="251" t="str">
        <f t="shared" si="107"/>
        <v>2.</v>
      </c>
      <c r="AH2144" s="251" t="str">
        <f t="shared" si="107"/>
        <v>6.</v>
      </c>
      <c r="AI2144" s="251" t="str">
        <f t="shared" si="106"/>
        <v>8.</v>
      </c>
      <c r="AJ2144" s="251" t="str">
        <f t="shared" si="106"/>
        <v>1.</v>
      </c>
      <c r="AK2144" s="251" t="str">
        <f t="shared" si="106"/>
        <v>4.</v>
      </c>
      <c r="AL2144" s="251" t="str">
        <f t="shared" si="106"/>
        <v>3.</v>
      </c>
      <c r="AM2144" s="251" t="str">
        <f t="shared" si="105"/>
        <v>2.6.8.1.4.3.</v>
      </c>
    </row>
    <row r="2145" spans="1:39">
      <c r="A2145" s="251">
        <v>2022</v>
      </c>
      <c r="B2145" s="251" t="s">
        <v>533</v>
      </c>
      <c r="C2145" s="251" t="s">
        <v>534</v>
      </c>
      <c r="D2145" s="251" t="s">
        <v>535</v>
      </c>
      <c r="E2145" s="251" t="s">
        <v>880</v>
      </c>
      <c r="F2145" s="251" t="s">
        <v>491</v>
      </c>
      <c r="G2145" s="251" t="s">
        <v>537</v>
      </c>
      <c r="H2145" s="251" t="s">
        <v>881</v>
      </c>
      <c r="I2145" s="251" t="s">
        <v>882</v>
      </c>
      <c r="J2145" s="251" t="s">
        <v>883</v>
      </c>
      <c r="K2145" s="251" t="s">
        <v>897</v>
      </c>
      <c r="L2145" s="251" t="s">
        <v>542</v>
      </c>
      <c r="M2145" s="251" t="s">
        <v>543</v>
      </c>
      <c r="N2145" s="251" t="s">
        <v>544</v>
      </c>
      <c r="O2145" s="251" t="s">
        <v>662</v>
      </c>
      <c r="P2145" s="251" t="s">
        <v>906</v>
      </c>
      <c r="Q2145" s="251" t="s">
        <v>803</v>
      </c>
      <c r="R2145" s="251">
        <v>1</v>
      </c>
      <c r="S2145" s="251" t="s">
        <v>548</v>
      </c>
      <c r="T2145" s="251" t="s">
        <v>549</v>
      </c>
      <c r="U2145" s="251" t="s">
        <v>549</v>
      </c>
      <c r="V2145" s="251" t="s">
        <v>893</v>
      </c>
      <c r="W2145" s="251" t="s">
        <v>894</v>
      </c>
      <c r="X2145" s="251" t="s">
        <v>887</v>
      </c>
      <c r="Y2145" s="251" t="s">
        <v>552</v>
      </c>
      <c r="Z2145" s="251" t="s">
        <v>888</v>
      </c>
      <c r="AA2145" s="251" t="s">
        <v>899</v>
      </c>
      <c r="AB2145" s="251" t="s">
        <v>900</v>
      </c>
      <c r="AC2145" s="251" t="s">
        <v>901</v>
      </c>
      <c r="AD2145" s="251" t="s">
        <v>903</v>
      </c>
      <c r="AE2145" s="255">
        <v>11387</v>
      </c>
      <c r="AF2145" s="251" t="str">
        <f t="shared" si="107"/>
        <v>6.</v>
      </c>
      <c r="AG2145" s="251" t="str">
        <f t="shared" si="107"/>
        <v>2.</v>
      </c>
      <c r="AH2145" s="251" t="str">
        <f t="shared" si="107"/>
        <v>6.</v>
      </c>
      <c r="AI2145" s="251" t="str">
        <f t="shared" si="106"/>
        <v>8.</v>
      </c>
      <c r="AJ2145" s="251" t="str">
        <f t="shared" si="106"/>
        <v>1.</v>
      </c>
      <c r="AK2145" s="251" t="str">
        <f t="shared" si="106"/>
        <v>4.</v>
      </c>
      <c r="AL2145" s="251" t="str">
        <f t="shared" si="106"/>
        <v>3.</v>
      </c>
      <c r="AM2145" s="251" t="str">
        <f t="shared" si="105"/>
        <v>2.6.8.1.4.3.</v>
      </c>
    </row>
    <row r="2146" spans="1:39">
      <c r="A2146" s="251">
        <v>2022</v>
      </c>
      <c r="B2146" s="251" t="s">
        <v>533</v>
      </c>
      <c r="C2146" s="251" t="s">
        <v>534</v>
      </c>
      <c r="D2146" s="251" t="s">
        <v>535</v>
      </c>
      <c r="E2146" s="251" t="s">
        <v>880</v>
      </c>
      <c r="F2146" s="251" t="s">
        <v>491</v>
      </c>
      <c r="G2146" s="251" t="s">
        <v>537</v>
      </c>
      <c r="H2146" s="251" t="s">
        <v>881</v>
      </c>
      <c r="I2146" s="251" t="s">
        <v>882</v>
      </c>
      <c r="J2146" s="251" t="s">
        <v>883</v>
      </c>
      <c r="K2146" s="251" t="s">
        <v>907</v>
      </c>
      <c r="L2146" s="251" t="s">
        <v>542</v>
      </c>
      <c r="M2146" s="251" t="s">
        <v>543</v>
      </c>
      <c r="N2146" s="251" t="s">
        <v>544</v>
      </c>
      <c r="O2146" s="251" t="s">
        <v>545</v>
      </c>
      <c r="P2146" s="251" t="s">
        <v>908</v>
      </c>
      <c r="Q2146" s="251" t="s">
        <v>909</v>
      </c>
      <c r="R2146" s="251">
        <v>450</v>
      </c>
      <c r="S2146" s="251" t="s">
        <v>548</v>
      </c>
      <c r="T2146" s="251" t="s">
        <v>549</v>
      </c>
      <c r="U2146" s="251" t="s">
        <v>549</v>
      </c>
      <c r="V2146" s="251" t="s">
        <v>38</v>
      </c>
      <c r="W2146" s="251" t="s">
        <v>550</v>
      </c>
      <c r="X2146" s="251" t="s">
        <v>887</v>
      </c>
      <c r="Y2146" s="251" t="s">
        <v>552</v>
      </c>
      <c r="Z2146" s="251" t="s">
        <v>888</v>
      </c>
      <c r="AA2146" s="251" t="s">
        <v>889</v>
      </c>
      <c r="AB2146" s="251" t="s">
        <v>890</v>
      </c>
      <c r="AC2146" s="251" t="s">
        <v>891</v>
      </c>
      <c r="AD2146" s="251" t="s">
        <v>892</v>
      </c>
      <c r="AE2146" s="255">
        <v>793702</v>
      </c>
      <c r="AF2146" s="251" t="str">
        <f t="shared" si="107"/>
        <v>6.</v>
      </c>
      <c r="AG2146" s="251" t="str">
        <f t="shared" si="107"/>
        <v>2.</v>
      </c>
      <c r="AH2146" s="251" t="str">
        <f t="shared" si="107"/>
        <v>6.</v>
      </c>
      <c r="AI2146" s="251" t="str">
        <f t="shared" si="106"/>
        <v>7.</v>
      </c>
      <c r="AJ2146" s="251" t="str">
        <f t="shared" si="106"/>
        <v>1.</v>
      </c>
      <c r="AK2146" s="251" t="str">
        <f t="shared" si="106"/>
        <v>6.</v>
      </c>
      <c r="AL2146" s="251" t="str">
        <f t="shared" si="106"/>
        <v>3.</v>
      </c>
      <c r="AM2146" s="251" t="str">
        <f t="shared" si="105"/>
        <v>2.6.7.1.6.3.</v>
      </c>
    </row>
    <row r="2147" spans="1:39">
      <c r="A2147" s="251">
        <v>2022</v>
      </c>
      <c r="B2147" s="251" t="s">
        <v>533</v>
      </c>
      <c r="C2147" s="251" t="s">
        <v>534</v>
      </c>
      <c r="D2147" s="251" t="s">
        <v>535</v>
      </c>
      <c r="E2147" s="251" t="s">
        <v>880</v>
      </c>
      <c r="F2147" s="251" t="s">
        <v>491</v>
      </c>
      <c r="G2147" s="251" t="s">
        <v>537</v>
      </c>
      <c r="H2147" s="251" t="s">
        <v>881</v>
      </c>
      <c r="I2147" s="251" t="s">
        <v>882</v>
      </c>
      <c r="J2147" s="251" t="s">
        <v>883</v>
      </c>
      <c r="K2147" s="251" t="s">
        <v>907</v>
      </c>
      <c r="L2147" s="251" t="s">
        <v>542</v>
      </c>
      <c r="M2147" s="251" t="s">
        <v>543</v>
      </c>
      <c r="N2147" s="251" t="s">
        <v>544</v>
      </c>
      <c r="O2147" s="251" t="s">
        <v>545</v>
      </c>
      <c r="P2147" s="251" t="s">
        <v>908</v>
      </c>
      <c r="Q2147" s="251" t="s">
        <v>909</v>
      </c>
      <c r="R2147" s="251">
        <v>450</v>
      </c>
      <c r="S2147" s="251" t="s">
        <v>548</v>
      </c>
      <c r="T2147" s="251" t="s">
        <v>549</v>
      </c>
      <c r="U2147" s="251" t="s">
        <v>549</v>
      </c>
      <c r="V2147" s="251" t="s">
        <v>893</v>
      </c>
      <c r="W2147" s="251" t="s">
        <v>894</v>
      </c>
      <c r="X2147" s="251" t="s">
        <v>887</v>
      </c>
      <c r="Y2147" s="251" t="s">
        <v>552</v>
      </c>
      <c r="Z2147" s="251" t="s">
        <v>888</v>
      </c>
      <c r="AA2147" s="251" t="s">
        <v>889</v>
      </c>
      <c r="AB2147" s="251" t="s">
        <v>890</v>
      </c>
      <c r="AC2147" s="251" t="s">
        <v>891</v>
      </c>
      <c r="AD2147" s="251" t="s">
        <v>892</v>
      </c>
      <c r="AE2147" s="255">
        <v>13138538</v>
      </c>
      <c r="AF2147" s="251" t="str">
        <f t="shared" si="107"/>
        <v>6.</v>
      </c>
      <c r="AG2147" s="251" t="str">
        <f t="shared" si="107"/>
        <v>2.</v>
      </c>
      <c r="AH2147" s="251" t="str">
        <f t="shared" si="107"/>
        <v>6.</v>
      </c>
      <c r="AI2147" s="251" t="str">
        <f t="shared" si="106"/>
        <v>7.</v>
      </c>
      <c r="AJ2147" s="251" t="str">
        <f t="shared" si="106"/>
        <v>1.</v>
      </c>
      <c r="AK2147" s="251" t="str">
        <f t="shared" si="106"/>
        <v>6.</v>
      </c>
      <c r="AL2147" s="251" t="str">
        <f t="shared" si="106"/>
        <v>3.</v>
      </c>
      <c r="AM2147" s="251" t="str">
        <f t="shared" si="105"/>
        <v>2.6.7.1.6.3.</v>
      </c>
    </row>
    <row r="2148" spans="1:39">
      <c r="A2148" s="251">
        <v>2022</v>
      </c>
      <c r="B2148" s="251" t="s">
        <v>533</v>
      </c>
      <c r="C2148" s="251" t="s">
        <v>534</v>
      </c>
      <c r="D2148" s="251" t="s">
        <v>535</v>
      </c>
      <c r="E2148" s="251" t="s">
        <v>880</v>
      </c>
      <c r="F2148" s="251" t="s">
        <v>491</v>
      </c>
      <c r="G2148" s="251" t="s">
        <v>537</v>
      </c>
      <c r="H2148" s="251" t="s">
        <v>881</v>
      </c>
      <c r="I2148" s="251" t="s">
        <v>882</v>
      </c>
      <c r="J2148" s="251" t="s">
        <v>883</v>
      </c>
      <c r="K2148" s="251" t="s">
        <v>907</v>
      </c>
      <c r="L2148" s="251" t="s">
        <v>542</v>
      </c>
      <c r="M2148" s="251" t="s">
        <v>543</v>
      </c>
      <c r="N2148" s="251" t="s">
        <v>544</v>
      </c>
      <c r="O2148" s="251" t="s">
        <v>622</v>
      </c>
      <c r="P2148" s="251" t="s">
        <v>910</v>
      </c>
      <c r="Q2148" s="251" t="s">
        <v>911</v>
      </c>
      <c r="R2148" s="251">
        <v>21</v>
      </c>
      <c r="S2148" s="251" t="s">
        <v>548</v>
      </c>
      <c r="T2148" s="251" t="s">
        <v>549</v>
      </c>
      <c r="U2148" s="251" t="s">
        <v>549</v>
      </c>
      <c r="V2148" s="251" t="s">
        <v>38</v>
      </c>
      <c r="W2148" s="251" t="s">
        <v>550</v>
      </c>
      <c r="X2148" s="251" t="s">
        <v>887</v>
      </c>
      <c r="Y2148" s="251" t="s">
        <v>552</v>
      </c>
      <c r="Z2148" s="251" t="s">
        <v>888</v>
      </c>
      <c r="AA2148" s="251" t="s">
        <v>889</v>
      </c>
      <c r="AB2148" s="251" t="s">
        <v>890</v>
      </c>
      <c r="AC2148" s="251" t="s">
        <v>891</v>
      </c>
      <c r="AD2148" s="251" t="s">
        <v>892</v>
      </c>
      <c r="AE2148" s="255">
        <v>564492</v>
      </c>
      <c r="AF2148" s="251" t="str">
        <f t="shared" si="107"/>
        <v>6.</v>
      </c>
      <c r="AG2148" s="251" t="str">
        <f t="shared" si="107"/>
        <v>2.</v>
      </c>
      <c r="AH2148" s="251" t="str">
        <f t="shared" si="107"/>
        <v>6.</v>
      </c>
      <c r="AI2148" s="251" t="str">
        <f t="shared" si="106"/>
        <v>7.</v>
      </c>
      <c r="AJ2148" s="251" t="str">
        <f t="shared" si="106"/>
        <v>1.</v>
      </c>
      <c r="AK2148" s="251" t="str">
        <f t="shared" si="106"/>
        <v>6.</v>
      </c>
      <c r="AL2148" s="251" t="str">
        <f t="shared" si="106"/>
        <v>3.</v>
      </c>
      <c r="AM2148" s="251" t="str">
        <f t="shared" si="105"/>
        <v>2.6.7.1.6.3.</v>
      </c>
    </row>
    <row r="2149" spans="1:39">
      <c r="A2149" s="251">
        <v>2022</v>
      </c>
      <c r="B2149" s="251" t="s">
        <v>533</v>
      </c>
      <c r="C2149" s="251" t="s">
        <v>534</v>
      </c>
      <c r="D2149" s="251" t="s">
        <v>535</v>
      </c>
      <c r="E2149" s="251" t="s">
        <v>880</v>
      </c>
      <c r="F2149" s="251" t="s">
        <v>491</v>
      </c>
      <c r="G2149" s="251" t="s">
        <v>537</v>
      </c>
      <c r="H2149" s="251" t="s">
        <v>881</v>
      </c>
      <c r="I2149" s="251" t="s">
        <v>882</v>
      </c>
      <c r="J2149" s="251" t="s">
        <v>883</v>
      </c>
      <c r="K2149" s="251" t="s">
        <v>907</v>
      </c>
      <c r="L2149" s="251" t="s">
        <v>542</v>
      </c>
      <c r="M2149" s="251" t="s">
        <v>543</v>
      </c>
      <c r="N2149" s="251" t="s">
        <v>544</v>
      </c>
      <c r="O2149" s="251" t="s">
        <v>622</v>
      </c>
      <c r="P2149" s="251" t="s">
        <v>910</v>
      </c>
      <c r="Q2149" s="251" t="s">
        <v>911</v>
      </c>
      <c r="R2149" s="251">
        <v>21</v>
      </c>
      <c r="S2149" s="251" t="s">
        <v>548</v>
      </c>
      <c r="T2149" s="251" t="s">
        <v>549</v>
      </c>
      <c r="U2149" s="251" t="s">
        <v>549</v>
      </c>
      <c r="V2149" s="251" t="s">
        <v>893</v>
      </c>
      <c r="W2149" s="251" t="s">
        <v>894</v>
      </c>
      <c r="X2149" s="251" t="s">
        <v>887</v>
      </c>
      <c r="Y2149" s="251" t="s">
        <v>552</v>
      </c>
      <c r="Z2149" s="251" t="s">
        <v>888</v>
      </c>
      <c r="AA2149" s="251" t="s">
        <v>889</v>
      </c>
      <c r="AB2149" s="251" t="s">
        <v>890</v>
      </c>
      <c r="AC2149" s="251" t="s">
        <v>891</v>
      </c>
      <c r="AD2149" s="251" t="s">
        <v>892</v>
      </c>
      <c r="AE2149" s="255">
        <v>10070574</v>
      </c>
      <c r="AF2149" s="251" t="str">
        <f t="shared" si="107"/>
        <v>6.</v>
      </c>
      <c r="AG2149" s="251" t="str">
        <f t="shared" si="107"/>
        <v>2.</v>
      </c>
      <c r="AH2149" s="251" t="str">
        <f t="shared" si="107"/>
        <v>6.</v>
      </c>
      <c r="AI2149" s="251" t="str">
        <f t="shared" si="106"/>
        <v>7.</v>
      </c>
      <c r="AJ2149" s="251" t="str">
        <f t="shared" si="106"/>
        <v>1.</v>
      </c>
      <c r="AK2149" s="251" t="str">
        <f t="shared" si="106"/>
        <v>6.</v>
      </c>
      <c r="AL2149" s="251" t="str">
        <f t="shared" si="106"/>
        <v>3.</v>
      </c>
      <c r="AM2149" s="251" t="str">
        <f t="shared" si="105"/>
        <v>2.6.7.1.6.3.</v>
      </c>
    </row>
    <row r="2150" spans="1:39">
      <c r="A2150" s="251">
        <v>2022</v>
      </c>
      <c r="B2150" s="251" t="s">
        <v>533</v>
      </c>
      <c r="C2150" s="251" t="s">
        <v>534</v>
      </c>
      <c r="D2150" s="251" t="s">
        <v>535</v>
      </c>
      <c r="E2150" s="251" t="s">
        <v>880</v>
      </c>
      <c r="F2150" s="251" t="s">
        <v>491</v>
      </c>
      <c r="G2150" s="251" t="s">
        <v>537</v>
      </c>
      <c r="H2150" s="251" t="s">
        <v>881</v>
      </c>
      <c r="I2150" s="251" t="s">
        <v>882</v>
      </c>
      <c r="J2150" s="251" t="s">
        <v>883</v>
      </c>
      <c r="K2150" s="251" t="s">
        <v>907</v>
      </c>
      <c r="L2150" s="251" t="s">
        <v>542</v>
      </c>
      <c r="M2150" s="251" t="s">
        <v>543</v>
      </c>
      <c r="N2150" s="251" t="s">
        <v>544</v>
      </c>
      <c r="O2150" s="251" t="s">
        <v>662</v>
      </c>
      <c r="P2150" s="251" t="s">
        <v>912</v>
      </c>
      <c r="Q2150" s="251" t="s">
        <v>913</v>
      </c>
      <c r="R2150" s="251">
        <v>272</v>
      </c>
      <c r="S2150" s="251" t="s">
        <v>548</v>
      </c>
      <c r="T2150" s="251" t="s">
        <v>549</v>
      </c>
      <c r="U2150" s="251" t="s">
        <v>549</v>
      </c>
      <c r="V2150" s="251" t="s">
        <v>38</v>
      </c>
      <c r="W2150" s="251" t="s">
        <v>550</v>
      </c>
      <c r="X2150" s="251" t="s">
        <v>887</v>
      </c>
      <c r="Y2150" s="251" t="s">
        <v>552</v>
      </c>
      <c r="Z2150" s="251" t="s">
        <v>888</v>
      </c>
      <c r="AA2150" s="251" t="s">
        <v>889</v>
      </c>
      <c r="AB2150" s="251" t="s">
        <v>890</v>
      </c>
      <c r="AC2150" s="251" t="s">
        <v>891</v>
      </c>
      <c r="AD2150" s="251" t="s">
        <v>892</v>
      </c>
      <c r="AE2150" s="255">
        <v>755205</v>
      </c>
      <c r="AF2150" s="251" t="str">
        <f t="shared" si="107"/>
        <v>6.</v>
      </c>
      <c r="AG2150" s="251" t="str">
        <f t="shared" si="107"/>
        <v>2.</v>
      </c>
      <c r="AH2150" s="251" t="str">
        <f t="shared" si="107"/>
        <v>6.</v>
      </c>
      <c r="AI2150" s="251" t="str">
        <f t="shared" si="106"/>
        <v>7.</v>
      </c>
      <c r="AJ2150" s="251" t="str">
        <f t="shared" si="106"/>
        <v>1.</v>
      </c>
      <c r="AK2150" s="251" t="str">
        <f t="shared" si="106"/>
        <v>6.</v>
      </c>
      <c r="AL2150" s="251" t="str">
        <f t="shared" si="106"/>
        <v>3.</v>
      </c>
      <c r="AM2150" s="251" t="str">
        <f t="shared" si="105"/>
        <v>2.6.7.1.6.3.</v>
      </c>
    </row>
    <row r="2151" spans="1:39">
      <c r="A2151" s="251">
        <v>2022</v>
      </c>
      <c r="B2151" s="251" t="s">
        <v>533</v>
      </c>
      <c r="C2151" s="251" t="s">
        <v>534</v>
      </c>
      <c r="D2151" s="251" t="s">
        <v>535</v>
      </c>
      <c r="E2151" s="251" t="s">
        <v>880</v>
      </c>
      <c r="F2151" s="251" t="s">
        <v>491</v>
      </c>
      <c r="G2151" s="251" t="s">
        <v>537</v>
      </c>
      <c r="H2151" s="251" t="s">
        <v>881</v>
      </c>
      <c r="I2151" s="251" t="s">
        <v>882</v>
      </c>
      <c r="J2151" s="251" t="s">
        <v>883</v>
      </c>
      <c r="K2151" s="251" t="s">
        <v>907</v>
      </c>
      <c r="L2151" s="251" t="s">
        <v>542</v>
      </c>
      <c r="M2151" s="251" t="s">
        <v>543</v>
      </c>
      <c r="N2151" s="251" t="s">
        <v>544</v>
      </c>
      <c r="O2151" s="251" t="s">
        <v>662</v>
      </c>
      <c r="P2151" s="251" t="s">
        <v>912</v>
      </c>
      <c r="Q2151" s="251" t="s">
        <v>913</v>
      </c>
      <c r="R2151" s="251">
        <v>272</v>
      </c>
      <c r="S2151" s="251" t="s">
        <v>548</v>
      </c>
      <c r="T2151" s="251" t="s">
        <v>549</v>
      </c>
      <c r="U2151" s="251" t="s">
        <v>549</v>
      </c>
      <c r="V2151" s="251" t="s">
        <v>893</v>
      </c>
      <c r="W2151" s="251" t="s">
        <v>894</v>
      </c>
      <c r="X2151" s="251" t="s">
        <v>887</v>
      </c>
      <c r="Y2151" s="251" t="s">
        <v>552</v>
      </c>
      <c r="Z2151" s="251" t="s">
        <v>888</v>
      </c>
      <c r="AA2151" s="251" t="s">
        <v>889</v>
      </c>
      <c r="AB2151" s="251" t="s">
        <v>890</v>
      </c>
      <c r="AC2151" s="251" t="s">
        <v>891</v>
      </c>
      <c r="AD2151" s="251" t="s">
        <v>892</v>
      </c>
      <c r="AE2151" s="255">
        <v>13472917</v>
      </c>
      <c r="AF2151" s="251" t="str">
        <f t="shared" si="107"/>
        <v>6.</v>
      </c>
      <c r="AG2151" s="251" t="str">
        <f t="shared" si="107"/>
        <v>2.</v>
      </c>
      <c r="AH2151" s="251" t="str">
        <f t="shared" si="107"/>
        <v>6.</v>
      </c>
      <c r="AI2151" s="251" t="str">
        <f t="shared" si="106"/>
        <v>7.</v>
      </c>
      <c r="AJ2151" s="251" t="str">
        <f t="shared" si="106"/>
        <v>1.</v>
      </c>
      <c r="AK2151" s="251" t="str">
        <f t="shared" si="106"/>
        <v>6.</v>
      </c>
      <c r="AL2151" s="251" t="str">
        <f t="shared" si="106"/>
        <v>3.</v>
      </c>
      <c r="AM2151" s="251" t="str">
        <f t="shared" si="105"/>
        <v>2.6.7.1.6.3.</v>
      </c>
    </row>
    <row r="2152" spans="1:39">
      <c r="A2152" s="251">
        <v>2022</v>
      </c>
      <c r="B2152" s="251" t="s">
        <v>533</v>
      </c>
      <c r="C2152" s="251" t="s">
        <v>534</v>
      </c>
      <c r="D2152" s="251" t="s">
        <v>535</v>
      </c>
      <c r="E2152" s="251" t="s">
        <v>880</v>
      </c>
      <c r="F2152" s="251" t="s">
        <v>491</v>
      </c>
      <c r="G2152" s="251" t="s">
        <v>537</v>
      </c>
      <c r="H2152" s="251" t="s">
        <v>881</v>
      </c>
      <c r="I2152" s="251" t="s">
        <v>882</v>
      </c>
      <c r="J2152" s="251" t="s">
        <v>883</v>
      </c>
      <c r="K2152" s="251" t="s">
        <v>907</v>
      </c>
      <c r="L2152" s="251" t="s">
        <v>542</v>
      </c>
      <c r="M2152" s="251" t="s">
        <v>543</v>
      </c>
      <c r="N2152" s="251" t="s">
        <v>544</v>
      </c>
      <c r="O2152" s="251" t="s">
        <v>631</v>
      </c>
      <c r="P2152" s="251" t="s">
        <v>914</v>
      </c>
      <c r="Q2152" s="251" t="s">
        <v>915</v>
      </c>
      <c r="R2152" s="251">
        <v>150</v>
      </c>
      <c r="S2152" s="251" t="s">
        <v>548</v>
      </c>
      <c r="T2152" s="251" t="s">
        <v>549</v>
      </c>
      <c r="U2152" s="251" t="s">
        <v>549</v>
      </c>
      <c r="V2152" s="251" t="s">
        <v>38</v>
      </c>
      <c r="W2152" s="251" t="s">
        <v>550</v>
      </c>
      <c r="X2152" s="251" t="s">
        <v>887</v>
      </c>
      <c r="Y2152" s="251" t="s">
        <v>552</v>
      </c>
      <c r="Z2152" s="251" t="s">
        <v>888</v>
      </c>
      <c r="AA2152" s="251" t="s">
        <v>916</v>
      </c>
      <c r="AB2152" s="251" t="s">
        <v>917</v>
      </c>
      <c r="AC2152" s="251" t="s">
        <v>918</v>
      </c>
      <c r="AD2152" s="251" t="s">
        <v>919</v>
      </c>
      <c r="AE2152" s="255">
        <v>283658</v>
      </c>
      <c r="AF2152" s="251" t="str">
        <f t="shared" si="107"/>
        <v>6.</v>
      </c>
      <c r="AG2152" s="251" t="str">
        <f t="shared" si="107"/>
        <v>2.</v>
      </c>
      <c r="AH2152" s="251" t="str">
        <f t="shared" si="107"/>
        <v>6.</v>
      </c>
      <c r="AI2152" s="251" t="str">
        <f t="shared" si="106"/>
        <v>3.</v>
      </c>
      <c r="AJ2152" s="251" t="str">
        <f t="shared" si="106"/>
        <v>2.</v>
      </c>
      <c r="AK2152" s="251" t="str">
        <f t="shared" si="106"/>
        <v>9.</v>
      </c>
      <c r="AL2152" s="251" t="str">
        <f t="shared" si="106"/>
        <v>99</v>
      </c>
      <c r="AM2152" s="251" t="str">
        <f t="shared" si="105"/>
        <v>2.6.3.2.9.99</v>
      </c>
    </row>
    <row r="2153" spans="1:39">
      <c r="A2153" s="251">
        <v>2022</v>
      </c>
      <c r="B2153" s="251" t="s">
        <v>533</v>
      </c>
      <c r="C2153" s="251" t="s">
        <v>534</v>
      </c>
      <c r="D2153" s="251" t="s">
        <v>535</v>
      </c>
      <c r="E2153" s="251" t="s">
        <v>880</v>
      </c>
      <c r="F2153" s="251" t="s">
        <v>491</v>
      </c>
      <c r="G2153" s="251" t="s">
        <v>537</v>
      </c>
      <c r="H2153" s="251" t="s">
        <v>881</v>
      </c>
      <c r="I2153" s="251" t="s">
        <v>882</v>
      </c>
      <c r="J2153" s="251" t="s">
        <v>883</v>
      </c>
      <c r="K2153" s="251" t="s">
        <v>907</v>
      </c>
      <c r="L2153" s="251" t="s">
        <v>542</v>
      </c>
      <c r="M2153" s="251" t="s">
        <v>543</v>
      </c>
      <c r="N2153" s="251" t="s">
        <v>544</v>
      </c>
      <c r="O2153" s="251" t="s">
        <v>631</v>
      </c>
      <c r="P2153" s="251" t="s">
        <v>914</v>
      </c>
      <c r="Q2153" s="251" t="s">
        <v>915</v>
      </c>
      <c r="R2153" s="251">
        <v>150</v>
      </c>
      <c r="S2153" s="251" t="s">
        <v>548</v>
      </c>
      <c r="T2153" s="251" t="s">
        <v>549</v>
      </c>
      <c r="U2153" s="251" t="s">
        <v>549</v>
      </c>
      <c r="V2153" s="251" t="s">
        <v>893</v>
      </c>
      <c r="W2153" s="251" t="s">
        <v>894</v>
      </c>
      <c r="X2153" s="251" t="s">
        <v>887</v>
      </c>
      <c r="Y2153" s="251" t="s">
        <v>552</v>
      </c>
      <c r="Z2153" s="251" t="s">
        <v>888</v>
      </c>
      <c r="AA2153" s="251" t="s">
        <v>916</v>
      </c>
      <c r="AB2153" s="251" t="s">
        <v>917</v>
      </c>
      <c r="AC2153" s="251" t="s">
        <v>918</v>
      </c>
      <c r="AD2153" s="251" t="s">
        <v>919</v>
      </c>
      <c r="AE2153" s="255">
        <v>5060475</v>
      </c>
      <c r="AF2153" s="251" t="str">
        <f t="shared" si="107"/>
        <v>6.</v>
      </c>
      <c r="AG2153" s="251" t="str">
        <f t="shared" si="107"/>
        <v>2.</v>
      </c>
      <c r="AH2153" s="251" t="str">
        <f t="shared" si="107"/>
        <v>6.</v>
      </c>
      <c r="AI2153" s="251" t="str">
        <f t="shared" si="106"/>
        <v>3.</v>
      </c>
      <c r="AJ2153" s="251" t="str">
        <f t="shared" si="106"/>
        <v>2.</v>
      </c>
      <c r="AK2153" s="251" t="str">
        <f t="shared" si="106"/>
        <v>9.</v>
      </c>
      <c r="AL2153" s="251" t="str">
        <f t="shared" si="106"/>
        <v>99</v>
      </c>
      <c r="AM2153" s="251" t="str">
        <f t="shared" si="105"/>
        <v>2.6.3.2.9.99</v>
      </c>
    </row>
    <row r="2154" spans="1:39">
      <c r="A2154" s="251">
        <v>2022</v>
      </c>
      <c r="B2154" s="251" t="s">
        <v>533</v>
      </c>
      <c r="C2154" s="251" t="s">
        <v>534</v>
      </c>
      <c r="D2154" s="251" t="s">
        <v>535</v>
      </c>
      <c r="E2154" s="251" t="s">
        <v>880</v>
      </c>
      <c r="F2154" s="251" t="s">
        <v>491</v>
      </c>
      <c r="G2154" s="251" t="s">
        <v>537</v>
      </c>
      <c r="H2154" s="251" t="s">
        <v>881</v>
      </c>
      <c r="I2154" s="251" t="s">
        <v>882</v>
      </c>
      <c r="J2154" s="251" t="s">
        <v>883</v>
      </c>
      <c r="K2154" s="251" t="s">
        <v>907</v>
      </c>
      <c r="L2154" s="251" t="s">
        <v>542</v>
      </c>
      <c r="M2154" s="251" t="s">
        <v>543</v>
      </c>
      <c r="N2154" s="251" t="s">
        <v>544</v>
      </c>
      <c r="O2154" s="251" t="s">
        <v>683</v>
      </c>
      <c r="P2154" s="251" t="s">
        <v>920</v>
      </c>
      <c r="Q2154" s="251" t="s">
        <v>921</v>
      </c>
      <c r="R2154" s="251">
        <v>200</v>
      </c>
      <c r="S2154" s="251" t="s">
        <v>548</v>
      </c>
      <c r="T2154" s="251" t="s">
        <v>549</v>
      </c>
      <c r="U2154" s="251" t="s">
        <v>549</v>
      </c>
      <c r="V2154" s="251" t="s">
        <v>38</v>
      </c>
      <c r="W2154" s="251" t="s">
        <v>550</v>
      </c>
      <c r="X2154" s="251" t="s">
        <v>887</v>
      </c>
      <c r="Y2154" s="251" t="s">
        <v>552</v>
      </c>
      <c r="Z2154" s="251" t="s">
        <v>888</v>
      </c>
      <c r="AA2154" s="251" t="s">
        <v>916</v>
      </c>
      <c r="AB2154" s="251" t="s">
        <v>917</v>
      </c>
      <c r="AC2154" s="251" t="s">
        <v>918</v>
      </c>
      <c r="AD2154" s="251" t="s">
        <v>919</v>
      </c>
      <c r="AE2154" s="255">
        <v>80756</v>
      </c>
      <c r="AF2154" s="251" t="str">
        <f t="shared" si="107"/>
        <v>6.</v>
      </c>
      <c r="AG2154" s="251" t="str">
        <f t="shared" si="107"/>
        <v>2.</v>
      </c>
      <c r="AH2154" s="251" t="str">
        <f t="shared" si="107"/>
        <v>6.</v>
      </c>
      <c r="AI2154" s="251" t="str">
        <f t="shared" si="106"/>
        <v>3.</v>
      </c>
      <c r="AJ2154" s="251" t="str">
        <f t="shared" si="106"/>
        <v>2.</v>
      </c>
      <c r="AK2154" s="251" t="str">
        <f t="shared" si="106"/>
        <v>9.</v>
      </c>
      <c r="AL2154" s="251" t="str">
        <f t="shared" si="106"/>
        <v>99</v>
      </c>
      <c r="AM2154" s="251" t="str">
        <f t="shared" si="105"/>
        <v>2.6.3.2.9.99</v>
      </c>
    </row>
    <row r="2155" spans="1:39">
      <c r="A2155" s="251">
        <v>2022</v>
      </c>
      <c r="B2155" s="251" t="s">
        <v>533</v>
      </c>
      <c r="C2155" s="251" t="s">
        <v>534</v>
      </c>
      <c r="D2155" s="251" t="s">
        <v>535</v>
      </c>
      <c r="E2155" s="251" t="s">
        <v>880</v>
      </c>
      <c r="F2155" s="251" t="s">
        <v>491</v>
      </c>
      <c r="G2155" s="251" t="s">
        <v>537</v>
      </c>
      <c r="H2155" s="251" t="s">
        <v>881</v>
      </c>
      <c r="I2155" s="251" t="s">
        <v>882</v>
      </c>
      <c r="J2155" s="251" t="s">
        <v>883</v>
      </c>
      <c r="K2155" s="251" t="s">
        <v>907</v>
      </c>
      <c r="L2155" s="251" t="s">
        <v>542</v>
      </c>
      <c r="M2155" s="251" t="s">
        <v>543</v>
      </c>
      <c r="N2155" s="251" t="s">
        <v>544</v>
      </c>
      <c r="O2155" s="251" t="s">
        <v>683</v>
      </c>
      <c r="P2155" s="251" t="s">
        <v>920</v>
      </c>
      <c r="Q2155" s="251" t="s">
        <v>921</v>
      </c>
      <c r="R2155" s="251">
        <v>200</v>
      </c>
      <c r="S2155" s="251" t="s">
        <v>548</v>
      </c>
      <c r="T2155" s="251" t="s">
        <v>549</v>
      </c>
      <c r="U2155" s="251" t="s">
        <v>549</v>
      </c>
      <c r="V2155" s="251" t="s">
        <v>38</v>
      </c>
      <c r="W2155" s="251" t="s">
        <v>550</v>
      </c>
      <c r="X2155" s="251" t="s">
        <v>887</v>
      </c>
      <c r="Y2155" s="251" t="s">
        <v>552</v>
      </c>
      <c r="Z2155" s="251" t="s">
        <v>888</v>
      </c>
      <c r="AA2155" s="251" t="s">
        <v>889</v>
      </c>
      <c r="AB2155" s="251" t="s">
        <v>890</v>
      </c>
      <c r="AC2155" s="251" t="s">
        <v>891</v>
      </c>
      <c r="AD2155" s="251" t="s">
        <v>892</v>
      </c>
      <c r="AE2155" s="255">
        <v>2795582</v>
      </c>
      <c r="AF2155" s="251" t="str">
        <f t="shared" si="107"/>
        <v>6.</v>
      </c>
      <c r="AG2155" s="251" t="str">
        <f t="shared" si="107"/>
        <v>2.</v>
      </c>
      <c r="AH2155" s="251" t="str">
        <f t="shared" si="107"/>
        <v>6.</v>
      </c>
      <c r="AI2155" s="251" t="str">
        <f t="shared" si="106"/>
        <v>7.</v>
      </c>
      <c r="AJ2155" s="251" t="str">
        <f t="shared" si="106"/>
        <v>1.</v>
      </c>
      <c r="AK2155" s="251" t="str">
        <f t="shared" si="106"/>
        <v>6.</v>
      </c>
      <c r="AL2155" s="251" t="str">
        <f t="shared" si="106"/>
        <v>3.</v>
      </c>
      <c r="AM2155" s="251" t="str">
        <f t="shared" si="105"/>
        <v>2.6.7.1.6.3.</v>
      </c>
    </row>
    <row r="2156" spans="1:39">
      <c r="A2156" s="251">
        <v>2022</v>
      </c>
      <c r="B2156" s="251" t="s">
        <v>533</v>
      </c>
      <c r="C2156" s="251" t="s">
        <v>534</v>
      </c>
      <c r="D2156" s="251" t="s">
        <v>535</v>
      </c>
      <c r="E2156" s="251" t="s">
        <v>880</v>
      </c>
      <c r="F2156" s="251" t="s">
        <v>491</v>
      </c>
      <c r="G2156" s="251" t="s">
        <v>537</v>
      </c>
      <c r="H2156" s="251" t="s">
        <v>881</v>
      </c>
      <c r="I2156" s="251" t="s">
        <v>882</v>
      </c>
      <c r="J2156" s="251" t="s">
        <v>883</v>
      </c>
      <c r="K2156" s="251" t="s">
        <v>907</v>
      </c>
      <c r="L2156" s="251" t="s">
        <v>542</v>
      </c>
      <c r="M2156" s="251" t="s">
        <v>543</v>
      </c>
      <c r="N2156" s="251" t="s">
        <v>544</v>
      </c>
      <c r="O2156" s="251" t="s">
        <v>683</v>
      </c>
      <c r="P2156" s="251" t="s">
        <v>920</v>
      </c>
      <c r="Q2156" s="251" t="s">
        <v>921</v>
      </c>
      <c r="R2156" s="251">
        <v>200</v>
      </c>
      <c r="S2156" s="251" t="s">
        <v>548</v>
      </c>
      <c r="T2156" s="251" t="s">
        <v>549</v>
      </c>
      <c r="U2156" s="251" t="s">
        <v>549</v>
      </c>
      <c r="V2156" s="251" t="s">
        <v>893</v>
      </c>
      <c r="W2156" s="251" t="s">
        <v>894</v>
      </c>
      <c r="X2156" s="251" t="s">
        <v>887</v>
      </c>
      <c r="Y2156" s="251" t="s">
        <v>552</v>
      </c>
      <c r="Z2156" s="251" t="s">
        <v>888</v>
      </c>
      <c r="AA2156" s="251" t="s">
        <v>916</v>
      </c>
      <c r="AB2156" s="251" t="s">
        <v>917</v>
      </c>
      <c r="AC2156" s="251" t="s">
        <v>918</v>
      </c>
      <c r="AD2156" s="251" t="s">
        <v>919</v>
      </c>
      <c r="AE2156" s="255">
        <v>1440697</v>
      </c>
      <c r="AF2156" s="251" t="str">
        <f t="shared" si="107"/>
        <v>6.</v>
      </c>
      <c r="AG2156" s="251" t="str">
        <f t="shared" si="107"/>
        <v>2.</v>
      </c>
      <c r="AH2156" s="251" t="str">
        <f t="shared" si="107"/>
        <v>6.</v>
      </c>
      <c r="AI2156" s="251" t="str">
        <f t="shared" si="106"/>
        <v>3.</v>
      </c>
      <c r="AJ2156" s="251" t="str">
        <f t="shared" si="106"/>
        <v>2.</v>
      </c>
      <c r="AK2156" s="251" t="str">
        <f t="shared" si="106"/>
        <v>9.</v>
      </c>
      <c r="AL2156" s="251" t="str">
        <f t="shared" si="106"/>
        <v>99</v>
      </c>
      <c r="AM2156" s="251" t="str">
        <f t="shared" si="105"/>
        <v>2.6.3.2.9.99</v>
      </c>
    </row>
    <row r="2157" spans="1:39">
      <c r="A2157" s="251">
        <v>2022</v>
      </c>
      <c r="B2157" s="251" t="s">
        <v>533</v>
      </c>
      <c r="C2157" s="251" t="s">
        <v>534</v>
      </c>
      <c r="D2157" s="251" t="s">
        <v>535</v>
      </c>
      <c r="E2157" s="251" t="s">
        <v>880</v>
      </c>
      <c r="F2157" s="251" t="s">
        <v>491</v>
      </c>
      <c r="G2157" s="251" t="s">
        <v>537</v>
      </c>
      <c r="H2157" s="251" t="s">
        <v>881</v>
      </c>
      <c r="I2157" s="251" t="s">
        <v>882</v>
      </c>
      <c r="J2157" s="251" t="s">
        <v>883</v>
      </c>
      <c r="K2157" s="251" t="s">
        <v>907</v>
      </c>
      <c r="L2157" s="251" t="s">
        <v>542</v>
      </c>
      <c r="M2157" s="251" t="s">
        <v>543</v>
      </c>
      <c r="N2157" s="251" t="s">
        <v>544</v>
      </c>
      <c r="O2157" s="251" t="s">
        <v>683</v>
      </c>
      <c r="P2157" s="251" t="s">
        <v>920</v>
      </c>
      <c r="Q2157" s="251" t="s">
        <v>921</v>
      </c>
      <c r="R2157" s="251">
        <v>200</v>
      </c>
      <c r="S2157" s="251" t="s">
        <v>548</v>
      </c>
      <c r="T2157" s="251" t="s">
        <v>549</v>
      </c>
      <c r="U2157" s="251" t="s">
        <v>549</v>
      </c>
      <c r="V2157" s="251" t="s">
        <v>893</v>
      </c>
      <c r="W2157" s="251" t="s">
        <v>894</v>
      </c>
      <c r="X2157" s="251" t="s">
        <v>887</v>
      </c>
      <c r="Y2157" s="251" t="s">
        <v>552</v>
      </c>
      <c r="Z2157" s="251" t="s">
        <v>888</v>
      </c>
      <c r="AA2157" s="251" t="s">
        <v>889</v>
      </c>
      <c r="AB2157" s="251" t="s">
        <v>890</v>
      </c>
      <c r="AC2157" s="251" t="s">
        <v>891</v>
      </c>
      <c r="AD2157" s="251" t="s">
        <v>892</v>
      </c>
      <c r="AE2157" s="255">
        <v>47221444</v>
      </c>
      <c r="AF2157" s="251" t="str">
        <f t="shared" si="107"/>
        <v>6.</v>
      </c>
      <c r="AG2157" s="251" t="str">
        <f t="shared" si="107"/>
        <v>2.</v>
      </c>
      <c r="AH2157" s="251" t="str">
        <f t="shared" si="107"/>
        <v>6.</v>
      </c>
      <c r="AI2157" s="251" t="str">
        <f t="shared" si="106"/>
        <v>7.</v>
      </c>
      <c r="AJ2157" s="251" t="str">
        <f t="shared" si="106"/>
        <v>1.</v>
      </c>
      <c r="AK2157" s="251" t="str">
        <f t="shared" si="106"/>
        <v>6.</v>
      </c>
      <c r="AL2157" s="251" t="str">
        <f t="shared" si="106"/>
        <v>3.</v>
      </c>
      <c r="AM2157" s="251" t="str">
        <f t="shared" si="105"/>
        <v>2.6.7.1.6.3.</v>
      </c>
    </row>
    <row r="2158" spans="1:39">
      <c r="A2158" s="251">
        <v>2022</v>
      </c>
      <c r="B2158" s="251" t="s">
        <v>533</v>
      </c>
      <c r="C2158" s="251" t="s">
        <v>534</v>
      </c>
      <c r="D2158" s="251" t="s">
        <v>535</v>
      </c>
      <c r="E2158" s="251" t="s">
        <v>880</v>
      </c>
      <c r="F2158" s="251" t="s">
        <v>491</v>
      </c>
      <c r="G2158" s="251" t="s">
        <v>537</v>
      </c>
      <c r="H2158" s="251" t="s">
        <v>881</v>
      </c>
      <c r="I2158" s="251" t="s">
        <v>882</v>
      </c>
      <c r="J2158" s="251" t="s">
        <v>883</v>
      </c>
      <c r="K2158" s="251" t="s">
        <v>907</v>
      </c>
      <c r="L2158" s="251" t="s">
        <v>542</v>
      </c>
      <c r="M2158" s="251" t="s">
        <v>543</v>
      </c>
      <c r="N2158" s="251" t="s">
        <v>544</v>
      </c>
      <c r="O2158" s="251" t="s">
        <v>686</v>
      </c>
      <c r="P2158" s="251" t="s">
        <v>910</v>
      </c>
      <c r="Q2158" s="251" t="s">
        <v>922</v>
      </c>
      <c r="R2158" s="251">
        <v>28</v>
      </c>
      <c r="S2158" s="251" t="s">
        <v>548</v>
      </c>
      <c r="T2158" s="251" t="s">
        <v>549</v>
      </c>
      <c r="U2158" s="251" t="s">
        <v>549</v>
      </c>
      <c r="V2158" s="251" t="s">
        <v>38</v>
      </c>
      <c r="W2158" s="251" t="s">
        <v>550</v>
      </c>
      <c r="X2158" s="251" t="s">
        <v>887</v>
      </c>
      <c r="Y2158" s="251" t="s">
        <v>552</v>
      </c>
      <c r="Z2158" s="251" t="s">
        <v>888</v>
      </c>
      <c r="AA2158" s="251" t="s">
        <v>916</v>
      </c>
      <c r="AB2158" s="251" t="s">
        <v>917</v>
      </c>
      <c r="AC2158" s="251" t="s">
        <v>918</v>
      </c>
      <c r="AD2158" s="251" t="s">
        <v>919</v>
      </c>
      <c r="AE2158" s="255">
        <v>8905</v>
      </c>
      <c r="AF2158" s="251" t="str">
        <f t="shared" si="107"/>
        <v>6.</v>
      </c>
      <c r="AG2158" s="251" t="str">
        <f t="shared" si="107"/>
        <v>2.</v>
      </c>
      <c r="AH2158" s="251" t="str">
        <f t="shared" si="107"/>
        <v>6.</v>
      </c>
      <c r="AI2158" s="251" t="str">
        <f t="shared" si="106"/>
        <v>3.</v>
      </c>
      <c r="AJ2158" s="251" t="str">
        <f t="shared" si="106"/>
        <v>2.</v>
      </c>
      <c r="AK2158" s="251" t="str">
        <f t="shared" si="106"/>
        <v>9.</v>
      </c>
      <c r="AL2158" s="251" t="str">
        <f t="shared" si="106"/>
        <v>99</v>
      </c>
      <c r="AM2158" s="251" t="str">
        <f t="shared" si="105"/>
        <v>2.6.3.2.9.99</v>
      </c>
    </row>
    <row r="2159" spans="1:39">
      <c r="A2159" s="251">
        <v>2022</v>
      </c>
      <c r="B2159" s="251" t="s">
        <v>533</v>
      </c>
      <c r="C2159" s="251" t="s">
        <v>534</v>
      </c>
      <c r="D2159" s="251" t="s">
        <v>535</v>
      </c>
      <c r="E2159" s="251" t="s">
        <v>880</v>
      </c>
      <c r="F2159" s="251" t="s">
        <v>491</v>
      </c>
      <c r="G2159" s="251" t="s">
        <v>537</v>
      </c>
      <c r="H2159" s="251" t="s">
        <v>881</v>
      </c>
      <c r="I2159" s="251" t="s">
        <v>882</v>
      </c>
      <c r="J2159" s="251" t="s">
        <v>883</v>
      </c>
      <c r="K2159" s="251" t="s">
        <v>907</v>
      </c>
      <c r="L2159" s="251" t="s">
        <v>542</v>
      </c>
      <c r="M2159" s="251" t="s">
        <v>543</v>
      </c>
      <c r="N2159" s="251" t="s">
        <v>544</v>
      </c>
      <c r="O2159" s="251" t="s">
        <v>686</v>
      </c>
      <c r="P2159" s="251" t="s">
        <v>910</v>
      </c>
      <c r="Q2159" s="251" t="s">
        <v>922</v>
      </c>
      <c r="R2159" s="251">
        <v>28</v>
      </c>
      <c r="S2159" s="251" t="s">
        <v>548</v>
      </c>
      <c r="T2159" s="251" t="s">
        <v>549</v>
      </c>
      <c r="U2159" s="251" t="s">
        <v>549</v>
      </c>
      <c r="V2159" s="251" t="s">
        <v>893</v>
      </c>
      <c r="W2159" s="251" t="s">
        <v>894</v>
      </c>
      <c r="X2159" s="251" t="s">
        <v>887</v>
      </c>
      <c r="Y2159" s="251" t="s">
        <v>552</v>
      </c>
      <c r="Z2159" s="251" t="s">
        <v>888</v>
      </c>
      <c r="AA2159" s="251" t="s">
        <v>916</v>
      </c>
      <c r="AB2159" s="251" t="s">
        <v>917</v>
      </c>
      <c r="AC2159" s="251" t="s">
        <v>918</v>
      </c>
      <c r="AD2159" s="251" t="s">
        <v>919</v>
      </c>
      <c r="AE2159" s="255">
        <v>158865</v>
      </c>
      <c r="AF2159" s="251" t="str">
        <f t="shared" si="107"/>
        <v>6.</v>
      </c>
      <c r="AG2159" s="251" t="str">
        <f t="shared" si="107"/>
        <v>2.</v>
      </c>
      <c r="AH2159" s="251" t="str">
        <f t="shared" si="107"/>
        <v>6.</v>
      </c>
      <c r="AI2159" s="251" t="str">
        <f t="shared" si="106"/>
        <v>3.</v>
      </c>
      <c r="AJ2159" s="251" t="str">
        <f t="shared" si="106"/>
        <v>2.</v>
      </c>
      <c r="AK2159" s="251" t="str">
        <f t="shared" si="106"/>
        <v>9.</v>
      </c>
      <c r="AL2159" s="251" t="str">
        <f t="shared" si="106"/>
        <v>99</v>
      </c>
      <c r="AM2159" s="251" t="str">
        <f t="shared" si="105"/>
        <v>2.6.3.2.9.99</v>
      </c>
    </row>
    <row r="2160" spans="1:39">
      <c r="A2160" s="251">
        <v>2022</v>
      </c>
      <c r="B2160" s="251" t="s">
        <v>533</v>
      </c>
      <c r="C2160" s="251" t="s">
        <v>534</v>
      </c>
      <c r="D2160" s="251" t="s">
        <v>535</v>
      </c>
      <c r="E2160" s="251" t="s">
        <v>880</v>
      </c>
      <c r="F2160" s="251" t="s">
        <v>491</v>
      </c>
      <c r="G2160" s="251" t="s">
        <v>537</v>
      </c>
      <c r="H2160" s="251" t="s">
        <v>881</v>
      </c>
      <c r="I2160" s="251" t="s">
        <v>882</v>
      </c>
      <c r="J2160" s="251" t="s">
        <v>883</v>
      </c>
      <c r="K2160" s="251" t="s">
        <v>907</v>
      </c>
      <c r="L2160" s="251" t="s">
        <v>542</v>
      </c>
      <c r="M2160" s="251" t="s">
        <v>543</v>
      </c>
      <c r="N2160" s="251" t="s">
        <v>544</v>
      </c>
      <c r="O2160" s="251" t="s">
        <v>636</v>
      </c>
      <c r="P2160" s="251" t="s">
        <v>923</v>
      </c>
      <c r="Q2160" s="251" t="s">
        <v>924</v>
      </c>
      <c r="R2160" s="251">
        <v>1</v>
      </c>
      <c r="S2160" s="251" t="s">
        <v>548</v>
      </c>
      <c r="T2160" s="251" t="s">
        <v>549</v>
      </c>
      <c r="U2160" s="251" t="s">
        <v>549</v>
      </c>
      <c r="V2160" s="251" t="s">
        <v>38</v>
      </c>
      <c r="W2160" s="251" t="s">
        <v>550</v>
      </c>
      <c r="X2160" s="251" t="s">
        <v>887</v>
      </c>
      <c r="Y2160" s="251" t="s">
        <v>552</v>
      </c>
      <c r="Z2160" s="251" t="s">
        <v>888</v>
      </c>
      <c r="AA2160" s="251" t="s">
        <v>889</v>
      </c>
      <c r="AB2160" s="251" t="s">
        <v>890</v>
      </c>
      <c r="AC2160" s="251" t="s">
        <v>891</v>
      </c>
      <c r="AD2160" s="251" t="s">
        <v>892</v>
      </c>
      <c r="AE2160" s="255">
        <v>3660</v>
      </c>
      <c r="AF2160" s="251" t="str">
        <f t="shared" si="107"/>
        <v>6.</v>
      </c>
      <c r="AG2160" s="251" t="str">
        <f t="shared" si="107"/>
        <v>2.</v>
      </c>
      <c r="AH2160" s="251" t="str">
        <f t="shared" si="107"/>
        <v>6.</v>
      </c>
      <c r="AI2160" s="251" t="str">
        <f t="shared" si="106"/>
        <v>7.</v>
      </c>
      <c r="AJ2160" s="251" t="str">
        <f t="shared" si="106"/>
        <v>1.</v>
      </c>
      <c r="AK2160" s="251" t="str">
        <f t="shared" si="106"/>
        <v>6.</v>
      </c>
      <c r="AL2160" s="251" t="str">
        <f t="shared" si="106"/>
        <v>3.</v>
      </c>
      <c r="AM2160" s="251" t="str">
        <f t="shared" si="105"/>
        <v>2.6.7.1.6.3.</v>
      </c>
    </row>
    <row r="2161" spans="1:39">
      <c r="A2161" s="251">
        <v>2022</v>
      </c>
      <c r="B2161" s="251" t="s">
        <v>533</v>
      </c>
      <c r="C2161" s="251" t="s">
        <v>534</v>
      </c>
      <c r="D2161" s="251" t="s">
        <v>535</v>
      </c>
      <c r="E2161" s="251" t="s">
        <v>880</v>
      </c>
      <c r="F2161" s="251" t="s">
        <v>491</v>
      </c>
      <c r="G2161" s="251" t="s">
        <v>537</v>
      </c>
      <c r="H2161" s="251" t="s">
        <v>881</v>
      </c>
      <c r="I2161" s="251" t="s">
        <v>882</v>
      </c>
      <c r="J2161" s="251" t="s">
        <v>883</v>
      </c>
      <c r="K2161" s="251" t="s">
        <v>907</v>
      </c>
      <c r="L2161" s="251" t="s">
        <v>542</v>
      </c>
      <c r="M2161" s="251" t="s">
        <v>543</v>
      </c>
      <c r="N2161" s="251" t="s">
        <v>544</v>
      </c>
      <c r="O2161" s="251" t="s">
        <v>636</v>
      </c>
      <c r="P2161" s="251" t="s">
        <v>923</v>
      </c>
      <c r="Q2161" s="251" t="s">
        <v>924</v>
      </c>
      <c r="R2161" s="251">
        <v>1</v>
      </c>
      <c r="S2161" s="251" t="s">
        <v>548</v>
      </c>
      <c r="T2161" s="251" t="s">
        <v>549</v>
      </c>
      <c r="U2161" s="251" t="s">
        <v>549</v>
      </c>
      <c r="V2161" s="251" t="s">
        <v>893</v>
      </c>
      <c r="W2161" s="251" t="s">
        <v>894</v>
      </c>
      <c r="X2161" s="251" t="s">
        <v>887</v>
      </c>
      <c r="Y2161" s="251" t="s">
        <v>552</v>
      </c>
      <c r="Z2161" s="251" t="s">
        <v>888</v>
      </c>
      <c r="AA2161" s="251" t="s">
        <v>889</v>
      </c>
      <c r="AB2161" s="251" t="s">
        <v>890</v>
      </c>
      <c r="AC2161" s="251" t="s">
        <v>891</v>
      </c>
      <c r="AD2161" s="251" t="s">
        <v>892</v>
      </c>
      <c r="AE2161" s="255">
        <v>65295</v>
      </c>
      <c r="AF2161" s="251" t="str">
        <f t="shared" si="107"/>
        <v>6.</v>
      </c>
      <c r="AG2161" s="251" t="str">
        <f t="shared" si="107"/>
        <v>2.</v>
      </c>
      <c r="AH2161" s="251" t="str">
        <f t="shared" si="107"/>
        <v>6.</v>
      </c>
      <c r="AI2161" s="251" t="str">
        <f t="shared" si="106"/>
        <v>7.</v>
      </c>
      <c r="AJ2161" s="251" t="str">
        <f t="shared" si="106"/>
        <v>1.</v>
      </c>
      <c r="AK2161" s="251" t="str">
        <f t="shared" si="106"/>
        <v>6.</v>
      </c>
      <c r="AL2161" s="251" t="str">
        <f t="shared" si="106"/>
        <v>3.</v>
      </c>
      <c r="AM2161" s="251" t="str">
        <f t="shared" si="105"/>
        <v>2.6.7.1.6.3.</v>
      </c>
    </row>
    <row r="2162" spans="1:39">
      <c r="A2162" s="251">
        <v>2022</v>
      </c>
      <c r="B2162" s="251" t="s">
        <v>533</v>
      </c>
      <c r="C2162" s="251" t="s">
        <v>534</v>
      </c>
      <c r="D2162" s="251" t="s">
        <v>535</v>
      </c>
      <c r="E2162" s="251" t="s">
        <v>880</v>
      </c>
      <c r="F2162" s="251" t="s">
        <v>491</v>
      </c>
      <c r="G2162" s="251" t="s">
        <v>537</v>
      </c>
      <c r="H2162" s="251" t="s">
        <v>881</v>
      </c>
      <c r="I2162" s="251" t="s">
        <v>882</v>
      </c>
      <c r="J2162" s="251" t="s">
        <v>883</v>
      </c>
      <c r="K2162" s="251" t="s">
        <v>907</v>
      </c>
      <c r="L2162" s="251" t="s">
        <v>542</v>
      </c>
      <c r="M2162" s="251" t="s">
        <v>543</v>
      </c>
      <c r="N2162" s="251" t="s">
        <v>544</v>
      </c>
      <c r="O2162" s="251" t="s">
        <v>638</v>
      </c>
      <c r="P2162" s="251" t="s">
        <v>925</v>
      </c>
      <c r="Q2162" s="251" t="s">
        <v>926</v>
      </c>
      <c r="R2162" s="251">
        <v>3</v>
      </c>
      <c r="S2162" s="251" t="s">
        <v>548</v>
      </c>
      <c r="T2162" s="251" t="s">
        <v>549</v>
      </c>
      <c r="U2162" s="251" t="s">
        <v>549</v>
      </c>
      <c r="V2162" s="251" t="s">
        <v>38</v>
      </c>
      <c r="W2162" s="251" t="s">
        <v>550</v>
      </c>
      <c r="X2162" s="251" t="s">
        <v>887</v>
      </c>
      <c r="Y2162" s="251" t="s">
        <v>552</v>
      </c>
      <c r="Z2162" s="251" t="s">
        <v>888</v>
      </c>
      <c r="AA2162" s="251" t="s">
        <v>916</v>
      </c>
      <c r="AB2162" s="251" t="s">
        <v>917</v>
      </c>
      <c r="AC2162" s="251" t="s">
        <v>927</v>
      </c>
      <c r="AD2162" s="251" t="s">
        <v>928</v>
      </c>
      <c r="AE2162" s="255">
        <v>424998</v>
      </c>
      <c r="AF2162" s="251" t="str">
        <f t="shared" si="107"/>
        <v>6.</v>
      </c>
      <c r="AG2162" s="251" t="str">
        <f t="shared" si="107"/>
        <v>2.</v>
      </c>
      <c r="AH2162" s="251" t="str">
        <f t="shared" si="107"/>
        <v>6.</v>
      </c>
      <c r="AI2162" s="251" t="str">
        <f t="shared" si="106"/>
        <v>3.</v>
      </c>
      <c r="AJ2162" s="251" t="str">
        <f t="shared" si="106"/>
        <v>2.</v>
      </c>
      <c r="AK2162" s="251" t="str">
        <f t="shared" si="106"/>
        <v>3.</v>
      </c>
      <c r="AL2162" s="251" t="str">
        <f t="shared" si="106"/>
        <v>1.</v>
      </c>
      <c r="AM2162" s="251" t="str">
        <f t="shared" si="105"/>
        <v>2.6.3.2.3.1.</v>
      </c>
    </row>
    <row r="2163" spans="1:39">
      <c r="A2163" s="251">
        <v>2022</v>
      </c>
      <c r="B2163" s="251" t="s">
        <v>533</v>
      </c>
      <c r="C2163" s="251" t="s">
        <v>534</v>
      </c>
      <c r="D2163" s="251" t="s">
        <v>535</v>
      </c>
      <c r="E2163" s="251" t="s">
        <v>880</v>
      </c>
      <c r="F2163" s="251" t="s">
        <v>491</v>
      </c>
      <c r="G2163" s="251" t="s">
        <v>537</v>
      </c>
      <c r="H2163" s="251" t="s">
        <v>881</v>
      </c>
      <c r="I2163" s="251" t="s">
        <v>882</v>
      </c>
      <c r="J2163" s="251" t="s">
        <v>883</v>
      </c>
      <c r="K2163" s="251" t="s">
        <v>907</v>
      </c>
      <c r="L2163" s="251" t="s">
        <v>542</v>
      </c>
      <c r="M2163" s="251" t="s">
        <v>543</v>
      </c>
      <c r="N2163" s="251" t="s">
        <v>544</v>
      </c>
      <c r="O2163" s="251" t="s">
        <v>638</v>
      </c>
      <c r="P2163" s="251" t="s">
        <v>925</v>
      </c>
      <c r="Q2163" s="251" t="s">
        <v>926</v>
      </c>
      <c r="R2163" s="251">
        <v>3</v>
      </c>
      <c r="S2163" s="251" t="s">
        <v>548</v>
      </c>
      <c r="T2163" s="251" t="s">
        <v>549</v>
      </c>
      <c r="U2163" s="251" t="s">
        <v>549</v>
      </c>
      <c r="V2163" s="251" t="s">
        <v>893</v>
      </c>
      <c r="W2163" s="251" t="s">
        <v>894</v>
      </c>
      <c r="X2163" s="251" t="s">
        <v>887</v>
      </c>
      <c r="Y2163" s="251" t="s">
        <v>552</v>
      </c>
      <c r="Z2163" s="251" t="s">
        <v>888</v>
      </c>
      <c r="AA2163" s="251" t="s">
        <v>916</v>
      </c>
      <c r="AB2163" s="251" t="s">
        <v>917</v>
      </c>
      <c r="AC2163" s="251" t="s">
        <v>927</v>
      </c>
      <c r="AD2163" s="251" t="s">
        <v>928</v>
      </c>
      <c r="AE2163" s="255">
        <v>7582000</v>
      </c>
      <c r="AF2163" s="251" t="str">
        <f t="shared" si="107"/>
        <v>6.</v>
      </c>
      <c r="AG2163" s="251" t="str">
        <f t="shared" si="107"/>
        <v>2.</v>
      </c>
      <c r="AH2163" s="251" t="str">
        <f t="shared" si="107"/>
        <v>6.</v>
      </c>
      <c r="AI2163" s="251" t="str">
        <f t="shared" si="106"/>
        <v>3.</v>
      </c>
      <c r="AJ2163" s="251" t="str">
        <f t="shared" si="106"/>
        <v>2.</v>
      </c>
      <c r="AK2163" s="251" t="str">
        <f t="shared" si="106"/>
        <v>3.</v>
      </c>
      <c r="AL2163" s="251" t="str">
        <f t="shared" si="106"/>
        <v>1.</v>
      </c>
      <c r="AM2163" s="251" t="str">
        <f t="shared" si="105"/>
        <v>2.6.3.2.3.1.</v>
      </c>
    </row>
    <row r="2164" spans="1:39">
      <c r="A2164" s="251">
        <v>2022</v>
      </c>
      <c r="B2164" s="251" t="s">
        <v>533</v>
      </c>
      <c r="C2164" s="251" t="s">
        <v>534</v>
      </c>
      <c r="D2164" s="251" t="s">
        <v>535</v>
      </c>
      <c r="E2164" s="251" t="s">
        <v>880</v>
      </c>
      <c r="F2164" s="251" t="s">
        <v>491</v>
      </c>
      <c r="G2164" s="251" t="s">
        <v>537</v>
      </c>
      <c r="H2164" s="251" t="s">
        <v>881</v>
      </c>
      <c r="I2164" s="251" t="s">
        <v>882</v>
      </c>
      <c r="J2164" s="251" t="s">
        <v>883</v>
      </c>
      <c r="K2164" s="251" t="s">
        <v>907</v>
      </c>
      <c r="L2164" s="251" t="s">
        <v>542</v>
      </c>
      <c r="M2164" s="251" t="s">
        <v>543</v>
      </c>
      <c r="N2164" s="251" t="s">
        <v>544</v>
      </c>
      <c r="O2164" s="251" t="s">
        <v>640</v>
      </c>
      <c r="P2164" s="251" t="s">
        <v>929</v>
      </c>
      <c r="Q2164" s="251" t="s">
        <v>803</v>
      </c>
      <c r="R2164" s="251">
        <v>1</v>
      </c>
      <c r="S2164" s="251" t="s">
        <v>548</v>
      </c>
      <c r="T2164" s="251" t="s">
        <v>549</v>
      </c>
      <c r="U2164" s="251" t="s">
        <v>549</v>
      </c>
      <c r="V2164" s="251" t="s">
        <v>38</v>
      </c>
      <c r="W2164" s="251" t="s">
        <v>550</v>
      </c>
      <c r="X2164" s="251" t="s">
        <v>887</v>
      </c>
      <c r="Y2164" s="251" t="s">
        <v>552</v>
      </c>
      <c r="Z2164" s="251" t="s">
        <v>888</v>
      </c>
      <c r="AA2164" s="251" t="s">
        <v>889</v>
      </c>
      <c r="AB2164" s="251" t="s">
        <v>890</v>
      </c>
      <c r="AC2164" s="251" t="s">
        <v>891</v>
      </c>
      <c r="AD2164" s="251" t="s">
        <v>892</v>
      </c>
      <c r="AE2164" s="255">
        <v>9472</v>
      </c>
      <c r="AF2164" s="251" t="str">
        <f t="shared" si="107"/>
        <v>6.</v>
      </c>
      <c r="AG2164" s="251" t="str">
        <f t="shared" si="107"/>
        <v>2.</v>
      </c>
      <c r="AH2164" s="251" t="str">
        <f t="shared" si="107"/>
        <v>6.</v>
      </c>
      <c r="AI2164" s="251" t="str">
        <f t="shared" si="106"/>
        <v>7.</v>
      </c>
      <c r="AJ2164" s="251" t="str">
        <f t="shared" si="106"/>
        <v>1.</v>
      </c>
      <c r="AK2164" s="251" t="str">
        <f t="shared" si="106"/>
        <v>6.</v>
      </c>
      <c r="AL2164" s="251" t="str">
        <f t="shared" si="106"/>
        <v>3.</v>
      </c>
      <c r="AM2164" s="251" t="str">
        <f t="shared" si="105"/>
        <v>2.6.7.1.6.3.</v>
      </c>
    </row>
    <row r="2165" spans="1:39">
      <c r="A2165" s="251">
        <v>2022</v>
      </c>
      <c r="B2165" s="251" t="s">
        <v>533</v>
      </c>
      <c r="C2165" s="251" t="s">
        <v>534</v>
      </c>
      <c r="D2165" s="251" t="s">
        <v>535</v>
      </c>
      <c r="E2165" s="251" t="s">
        <v>880</v>
      </c>
      <c r="F2165" s="251" t="s">
        <v>491</v>
      </c>
      <c r="G2165" s="251" t="s">
        <v>537</v>
      </c>
      <c r="H2165" s="251" t="s">
        <v>881</v>
      </c>
      <c r="I2165" s="251" t="s">
        <v>882</v>
      </c>
      <c r="J2165" s="251" t="s">
        <v>883</v>
      </c>
      <c r="K2165" s="251" t="s">
        <v>907</v>
      </c>
      <c r="L2165" s="251" t="s">
        <v>542</v>
      </c>
      <c r="M2165" s="251" t="s">
        <v>543</v>
      </c>
      <c r="N2165" s="251" t="s">
        <v>544</v>
      </c>
      <c r="O2165" s="251" t="s">
        <v>640</v>
      </c>
      <c r="P2165" s="251" t="s">
        <v>929</v>
      </c>
      <c r="Q2165" s="251" t="s">
        <v>803</v>
      </c>
      <c r="R2165" s="251">
        <v>1</v>
      </c>
      <c r="S2165" s="251" t="s">
        <v>548</v>
      </c>
      <c r="T2165" s="251" t="s">
        <v>549</v>
      </c>
      <c r="U2165" s="251" t="s">
        <v>549</v>
      </c>
      <c r="V2165" s="251" t="s">
        <v>893</v>
      </c>
      <c r="W2165" s="251" t="s">
        <v>894</v>
      </c>
      <c r="X2165" s="251" t="s">
        <v>887</v>
      </c>
      <c r="Y2165" s="251" t="s">
        <v>552</v>
      </c>
      <c r="Z2165" s="251" t="s">
        <v>888</v>
      </c>
      <c r="AA2165" s="251" t="s">
        <v>889</v>
      </c>
      <c r="AB2165" s="251" t="s">
        <v>890</v>
      </c>
      <c r="AC2165" s="251" t="s">
        <v>891</v>
      </c>
      <c r="AD2165" s="251" t="s">
        <v>892</v>
      </c>
      <c r="AE2165" s="255">
        <v>168975</v>
      </c>
      <c r="AF2165" s="251" t="str">
        <f t="shared" si="107"/>
        <v>6.</v>
      </c>
      <c r="AG2165" s="251" t="str">
        <f t="shared" si="107"/>
        <v>2.</v>
      </c>
      <c r="AH2165" s="251" t="str">
        <f t="shared" si="107"/>
        <v>6.</v>
      </c>
      <c r="AI2165" s="251" t="str">
        <f t="shared" si="106"/>
        <v>7.</v>
      </c>
      <c r="AJ2165" s="251" t="str">
        <f t="shared" si="106"/>
        <v>1.</v>
      </c>
      <c r="AK2165" s="251" t="str">
        <f t="shared" si="106"/>
        <v>6.</v>
      </c>
      <c r="AL2165" s="251" t="str">
        <f t="shared" si="106"/>
        <v>3.</v>
      </c>
      <c r="AM2165" s="251" t="str">
        <f t="shared" si="105"/>
        <v>2.6.7.1.6.3.</v>
      </c>
    </row>
    <row r="2166" spans="1:39">
      <c r="A2166" s="251">
        <v>2022</v>
      </c>
      <c r="B2166" s="251" t="s">
        <v>533</v>
      </c>
      <c r="C2166" s="251" t="s">
        <v>534</v>
      </c>
      <c r="D2166" s="251" t="s">
        <v>535</v>
      </c>
      <c r="E2166" s="251" t="s">
        <v>880</v>
      </c>
      <c r="F2166" s="251" t="s">
        <v>491</v>
      </c>
      <c r="G2166" s="251" t="s">
        <v>537</v>
      </c>
      <c r="H2166" s="251" t="s">
        <v>881</v>
      </c>
      <c r="I2166" s="251" t="s">
        <v>882</v>
      </c>
      <c r="J2166" s="251" t="s">
        <v>883</v>
      </c>
      <c r="K2166" s="251" t="s">
        <v>907</v>
      </c>
      <c r="L2166" s="251" t="s">
        <v>542</v>
      </c>
      <c r="M2166" s="251" t="s">
        <v>543</v>
      </c>
      <c r="N2166" s="251" t="s">
        <v>544</v>
      </c>
      <c r="O2166" s="251" t="s">
        <v>693</v>
      </c>
      <c r="P2166" s="251" t="s">
        <v>930</v>
      </c>
      <c r="Q2166" s="251" t="s">
        <v>931</v>
      </c>
      <c r="R2166" s="251">
        <v>650</v>
      </c>
      <c r="S2166" s="251" t="s">
        <v>548</v>
      </c>
      <c r="T2166" s="251" t="s">
        <v>549</v>
      </c>
      <c r="U2166" s="251" t="s">
        <v>549</v>
      </c>
      <c r="V2166" s="251" t="s">
        <v>38</v>
      </c>
      <c r="W2166" s="251" t="s">
        <v>550</v>
      </c>
      <c r="X2166" s="251" t="s">
        <v>887</v>
      </c>
      <c r="Y2166" s="251" t="s">
        <v>552</v>
      </c>
      <c r="Z2166" s="251" t="s">
        <v>888</v>
      </c>
      <c r="AA2166" s="251" t="s">
        <v>916</v>
      </c>
      <c r="AB2166" s="251" t="s">
        <v>917</v>
      </c>
      <c r="AC2166" s="251" t="s">
        <v>918</v>
      </c>
      <c r="AD2166" s="251" t="s">
        <v>919</v>
      </c>
      <c r="AE2166" s="255">
        <v>8820</v>
      </c>
      <c r="AF2166" s="251" t="str">
        <f t="shared" si="107"/>
        <v>6.</v>
      </c>
      <c r="AG2166" s="251" t="str">
        <f t="shared" si="107"/>
        <v>2.</v>
      </c>
      <c r="AH2166" s="251" t="str">
        <f t="shared" si="107"/>
        <v>6.</v>
      </c>
      <c r="AI2166" s="251" t="str">
        <f t="shared" si="106"/>
        <v>3.</v>
      </c>
      <c r="AJ2166" s="251" t="str">
        <f t="shared" si="106"/>
        <v>2.</v>
      </c>
      <c r="AK2166" s="251" t="str">
        <f t="shared" si="106"/>
        <v>9.</v>
      </c>
      <c r="AL2166" s="251" t="str">
        <f t="shared" si="106"/>
        <v>99</v>
      </c>
      <c r="AM2166" s="251" t="str">
        <f t="shared" si="105"/>
        <v>2.6.3.2.9.99</v>
      </c>
    </row>
    <row r="2167" spans="1:39">
      <c r="A2167" s="251">
        <v>2022</v>
      </c>
      <c r="B2167" s="251" t="s">
        <v>533</v>
      </c>
      <c r="C2167" s="251" t="s">
        <v>534</v>
      </c>
      <c r="D2167" s="251" t="s">
        <v>535</v>
      </c>
      <c r="E2167" s="251" t="s">
        <v>880</v>
      </c>
      <c r="F2167" s="251" t="s">
        <v>491</v>
      </c>
      <c r="G2167" s="251" t="s">
        <v>537</v>
      </c>
      <c r="H2167" s="251" t="s">
        <v>881</v>
      </c>
      <c r="I2167" s="251" t="s">
        <v>882</v>
      </c>
      <c r="J2167" s="251" t="s">
        <v>883</v>
      </c>
      <c r="K2167" s="251" t="s">
        <v>907</v>
      </c>
      <c r="L2167" s="251" t="s">
        <v>542</v>
      </c>
      <c r="M2167" s="251" t="s">
        <v>543</v>
      </c>
      <c r="N2167" s="251" t="s">
        <v>544</v>
      </c>
      <c r="O2167" s="251" t="s">
        <v>693</v>
      </c>
      <c r="P2167" s="251" t="s">
        <v>930</v>
      </c>
      <c r="Q2167" s="251" t="s">
        <v>931</v>
      </c>
      <c r="R2167" s="251">
        <v>650</v>
      </c>
      <c r="S2167" s="251" t="s">
        <v>548</v>
      </c>
      <c r="T2167" s="251" t="s">
        <v>549</v>
      </c>
      <c r="U2167" s="251" t="s">
        <v>549</v>
      </c>
      <c r="V2167" s="251" t="s">
        <v>893</v>
      </c>
      <c r="W2167" s="251" t="s">
        <v>894</v>
      </c>
      <c r="X2167" s="251" t="s">
        <v>887</v>
      </c>
      <c r="Y2167" s="251" t="s">
        <v>552</v>
      </c>
      <c r="Z2167" s="251" t="s">
        <v>888</v>
      </c>
      <c r="AA2167" s="251" t="s">
        <v>916</v>
      </c>
      <c r="AB2167" s="251" t="s">
        <v>917</v>
      </c>
      <c r="AC2167" s="251" t="s">
        <v>918</v>
      </c>
      <c r="AD2167" s="251" t="s">
        <v>919</v>
      </c>
      <c r="AE2167" s="255">
        <v>1780042</v>
      </c>
      <c r="AF2167" s="251" t="str">
        <f t="shared" si="107"/>
        <v>6.</v>
      </c>
      <c r="AG2167" s="251" t="str">
        <f t="shared" si="107"/>
        <v>2.</v>
      </c>
      <c r="AH2167" s="251" t="str">
        <f t="shared" si="107"/>
        <v>6.</v>
      </c>
      <c r="AI2167" s="251" t="str">
        <f t="shared" si="106"/>
        <v>3.</v>
      </c>
      <c r="AJ2167" s="251" t="str">
        <f t="shared" si="106"/>
        <v>2.</v>
      </c>
      <c r="AK2167" s="251" t="str">
        <f t="shared" si="106"/>
        <v>9.</v>
      </c>
      <c r="AL2167" s="251" t="str">
        <f t="shared" si="106"/>
        <v>99</v>
      </c>
      <c r="AM2167" s="251" t="str">
        <f t="shared" si="105"/>
        <v>2.6.3.2.9.99</v>
      </c>
    </row>
    <row r="2168" spans="1:39">
      <c r="A2168" s="251">
        <v>2022</v>
      </c>
      <c r="B2168" s="251" t="s">
        <v>533</v>
      </c>
      <c r="C2168" s="251" t="s">
        <v>534</v>
      </c>
      <c r="D2168" s="251" t="s">
        <v>535</v>
      </c>
      <c r="E2168" s="251" t="s">
        <v>880</v>
      </c>
      <c r="F2168" s="251" t="s">
        <v>491</v>
      </c>
      <c r="G2168" s="251" t="s">
        <v>537</v>
      </c>
      <c r="H2168" s="251" t="s">
        <v>881</v>
      </c>
      <c r="I2168" s="251" t="s">
        <v>882</v>
      </c>
      <c r="J2168" s="251" t="s">
        <v>883</v>
      </c>
      <c r="K2168" s="251" t="s">
        <v>907</v>
      </c>
      <c r="L2168" s="251" t="s">
        <v>542</v>
      </c>
      <c r="M2168" s="251" t="s">
        <v>543</v>
      </c>
      <c r="N2168" s="251" t="s">
        <v>544</v>
      </c>
      <c r="O2168" s="251" t="s">
        <v>696</v>
      </c>
      <c r="P2168" s="251" t="s">
        <v>932</v>
      </c>
      <c r="Q2168" s="251" t="s">
        <v>931</v>
      </c>
      <c r="R2168" s="251">
        <v>120</v>
      </c>
      <c r="S2168" s="251" t="s">
        <v>548</v>
      </c>
      <c r="T2168" s="251" t="s">
        <v>549</v>
      </c>
      <c r="U2168" s="251" t="s">
        <v>549</v>
      </c>
      <c r="V2168" s="251" t="s">
        <v>38</v>
      </c>
      <c r="W2168" s="251" t="s">
        <v>550</v>
      </c>
      <c r="X2168" s="251" t="s">
        <v>887</v>
      </c>
      <c r="Y2168" s="251" t="s">
        <v>552</v>
      </c>
      <c r="Z2168" s="251" t="s">
        <v>888</v>
      </c>
      <c r="AA2168" s="251" t="s">
        <v>889</v>
      </c>
      <c r="AB2168" s="251" t="s">
        <v>890</v>
      </c>
      <c r="AC2168" s="251" t="s">
        <v>891</v>
      </c>
      <c r="AD2168" s="251" t="s">
        <v>892</v>
      </c>
      <c r="AE2168" s="255">
        <v>112500</v>
      </c>
      <c r="AF2168" s="251" t="str">
        <f t="shared" si="107"/>
        <v>6.</v>
      </c>
      <c r="AG2168" s="251" t="str">
        <f t="shared" si="107"/>
        <v>2.</v>
      </c>
      <c r="AH2168" s="251" t="str">
        <f t="shared" si="107"/>
        <v>6.</v>
      </c>
      <c r="AI2168" s="251" t="str">
        <f t="shared" si="106"/>
        <v>7.</v>
      </c>
      <c r="AJ2168" s="251" t="str">
        <f t="shared" si="106"/>
        <v>1.</v>
      </c>
      <c r="AK2168" s="251" t="str">
        <f t="shared" si="106"/>
        <v>6.</v>
      </c>
      <c r="AL2168" s="251" t="str">
        <f t="shared" si="106"/>
        <v>3.</v>
      </c>
      <c r="AM2168" s="251" t="str">
        <f t="shared" si="105"/>
        <v>2.6.7.1.6.3.</v>
      </c>
    </row>
    <row r="2169" spans="1:39">
      <c r="A2169" s="251">
        <v>2022</v>
      </c>
      <c r="B2169" s="251" t="s">
        <v>533</v>
      </c>
      <c r="C2169" s="251" t="s">
        <v>534</v>
      </c>
      <c r="D2169" s="251" t="s">
        <v>535</v>
      </c>
      <c r="E2169" s="251" t="s">
        <v>880</v>
      </c>
      <c r="F2169" s="251" t="s">
        <v>491</v>
      </c>
      <c r="G2169" s="251" t="s">
        <v>537</v>
      </c>
      <c r="H2169" s="251" t="s">
        <v>881</v>
      </c>
      <c r="I2169" s="251" t="s">
        <v>882</v>
      </c>
      <c r="J2169" s="251" t="s">
        <v>883</v>
      </c>
      <c r="K2169" s="251" t="s">
        <v>907</v>
      </c>
      <c r="L2169" s="251" t="s">
        <v>542</v>
      </c>
      <c r="M2169" s="251" t="s">
        <v>543</v>
      </c>
      <c r="N2169" s="251" t="s">
        <v>544</v>
      </c>
      <c r="O2169" s="251" t="s">
        <v>696</v>
      </c>
      <c r="P2169" s="251" t="s">
        <v>932</v>
      </c>
      <c r="Q2169" s="251" t="s">
        <v>931</v>
      </c>
      <c r="R2169" s="251">
        <v>120</v>
      </c>
      <c r="S2169" s="251" t="s">
        <v>548</v>
      </c>
      <c r="T2169" s="251" t="s">
        <v>549</v>
      </c>
      <c r="U2169" s="251" t="s">
        <v>549</v>
      </c>
      <c r="V2169" s="251" t="s">
        <v>893</v>
      </c>
      <c r="W2169" s="251" t="s">
        <v>894</v>
      </c>
      <c r="X2169" s="251" t="s">
        <v>887</v>
      </c>
      <c r="Y2169" s="251" t="s">
        <v>552</v>
      </c>
      <c r="Z2169" s="251" t="s">
        <v>888</v>
      </c>
      <c r="AA2169" s="251" t="s">
        <v>889</v>
      </c>
      <c r="AB2169" s="251" t="s">
        <v>890</v>
      </c>
      <c r="AC2169" s="251" t="s">
        <v>891</v>
      </c>
      <c r="AD2169" s="251" t="s">
        <v>892</v>
      </c>
      <c r="AE2169" s="255">
        <v>384321</v>
      </c>
      <c r="AF2169" s="251" t="str">
        <f t="shared" si="107"/>
        <v>6.</v>
      </c>
      <c r="AG2169" s="251" t="str">
        <f t="shared" si="107"/>
        <v>2.</v>
      </c>
      <c r="AH2169" s="251" t="str">
        <f t="shared" si="107"/>
        <v>6.</v>
      </c>
      <c r="AI2169" s="251" t="str">
        <f t="shared" si="106"/>
        <v>7.</v>
      </c>
      <c r="AJ2169" s="251" t="str">
        <f t="shared" si="106"/>
        <v>1.</v>
      </c>
      <c r="AK2169" s="251" t="str">
        <f t="shared" si="106"/>
        <v>6.</v>
      </c>
      <c r="AL2169" s="251" t="str">
        <f t="shared" si="106"/>
        <v>3.</v>
      </c>
      <c r="AM2169" s="251" t="str">
        <f t="shared" si="105"/>
        <v>2.6.7.1.6.3.</v>
      </c>
    </row>
    <row r="2170" spans="1:39">
      <c r="A2170" s="251">
        <v>2022</v>
      </c>
      <c r="B2170" s="251" t="s">
        <v>533</v>
      </c>
      <c r="C2170" s="251" t="s">
        <v>534</v>
      </c>
      <c r="D2170" s="251" t="s">
        <v>535</v>
      </c>
      <c r="E2170" s="251" t="s">
        <v>880</v>
      </c>
      <c r="F2170" s="251" t="s">
        <v>491</v>
      </c>
      <c r="G2170" s="251" t="s">
        <v>537</v>
      </c>
      <c r="H2170" s="251" t="s">
        <v>881</v>
      </c>
      <c r="I2170" s="251" t="s">
        <v>882</v>
      </c>
      <c r="J2170" s="251" t="s">
        <v>883</v>
      </c>
      <c r="K2170" s="251" t="s">
        <v>907</v>
      </c>
      <c r="L2170" s="251" t="s">
        <v>542</v>
      </c>
      <c r="M2170" s="251" t="s">
        <v>543</v>
      </c>
      <c r="N2170" s="251" t="s">
        <v>544</v>
      </c>
      <c r="O2170" s="251" t="s">
        <v>644</v>
      </c>
      <c r="P2170" s="251" t="s">
        <v>912</v>
      </c>
      <c r="Q2170" s="251" t="s">
        <v>933</v>
      </c>
      <c r="R2170" s="251">
        <v>8</v>
      </c>
      <c r="S2170" s="251" t="s">
        <v>548</v>
      </c>
      <c r="T2170" s="251" t="s">
        <v>549</v>
      </c>
      <c r="U2170" s="251" t="s">
        <v>549</v>
      </c>
      <c r="V2170" s="251" t="s">
        <v>38</v>
      </c>
      <c r="W2170" s="251" t="s">
        <v>550</v>
      </c>
      <c r="X2170" s="251" t="s">
        <v>887</v>
      </c>
      <c r="Y2170" s="251" t="s">
        <v>552</v>
      </c>
      <c r="Z2170" s="251" t="s">
        <v>888</v>
      </c>
      <c r="AA2170" s="251" t="s">
        <v>889</v>
      </c>
      <c r="AB2170" s="251" t="s">
        <v>890</v>
      </c>
      <c r="AC2170" s="251" t="s">
        <v>891</v>
      </c>
      <c r="AD2170" s="251" t="s">
        <v>892</v>
      </c>
      <c r="AE2170" s="255">
        <v>168601</v>
      </c>
      <c r="AF2170" s="251" t="str">
        <f t="shared" si="107"/>
        <v>6.</v>
      </c>
      <c r="AG2170" s="251" t="str">
        <f t="shared" si="107"/>
        <v>2.</v>
      </c>
      <c r="AH2170" s="251" t="str">
        <f t="shared" si="107"/>
        <v>6.</v>
      </c>
      <c r="AI2170" s="251" t="str">
        <f t="shared" si="106"/>
        <v>7.</v>
      </c>
      <c r="AJ2170" s="251" t="str">
        <f t="shared" si="106"/>
        <v>1.</v>
      </c>
      <c r="AK2170" s="251" t="str">
        <f t="shared" si="106"/>
        <v>6.</v>
      </c>
      <c r="AL2170" s="251" t="str">
        <f t="shared" si="106"/>
        <v>3.</v>
      </c>
      <c r="AM2170" s="251" t="str">
        <f t="shared" si="105"/>
        <v>2.6.7.1.6.3.</v>
      </c>
    </row>
    <row r="2171" spans="1:39">
      <c r="A2171" s="251">
        <v>2022</v>
      </c>
      <c r="B2171" s="251" t="s">
        <v>533</v>
      </c>
      <c r="C2171" s="251" t="s">
        <v>534</v>
      </c>
      <c r="D2171" s="251" t="s">
        <v>535</v>
      </c>
      <c r="E2171" s="251" t="s">
        <v>880</v>
      </c>
      <c r="F2171" s="251" t="s">
        <v>491</v>
      </c>
      <c r="G2171" s="251" t="s">
        <v>537</v>
      </c>
      <c r="H2171" s="251" t="s">
        <v>881</v>
      </c>
      <c r="I2171" s="251" t="s">
        <v>882</v>
      </c>
      <c r="J2171" s="251" t="s">
        <v>883</v>
      </c>
      <c r="K2171" s="251" t="s">
        <v>907</v>
      </c>
      <c r="L2171" s="251" t="s">
        <v>542</v>
      </c>
      <c r="M2171" s="251" t="s">
        <v>543</v>
      </c>
      <c r="N2171" s="251" t="s">
        <v>544</v>
      </c>
      <c r="O2171" s="251" t="s">
        <v>644</v>
      </c>
      <c r="P2171" s="251" t="s">
        <v>912</v>
      </c>
      <c r="Q2171" s="251" t="s">
        <v>933</v>
      </c>
      <c r="R2171" s="251">
        <v>8</v>
      </c>
      <c r="S2171" s="251" t="s">
        <v>548</v>
      </c>
      <c r="T2171" s="251" t="s">
        <v>549</v>
      </c>
      <c r="U2171" s="251" t="s">
        <v>549</v>
      </c>
      <c r="V2171" s="251" t="s">
        <v>893</v>
      </c>
      <c r="W2171" s="251" t="s">
        <v>894</v>
      </c>
      <c r="X2171" s="251" t="s">
        <v>887</v>
      </c>
      <c r="Y2171" s="251" t="s">
        <v>552</v>
      </c>
      <c r="Z2171" s="251" t="s">
        <v>888</v>
      </c>
      <c r="AA2171" s="251" t="s">
        <v>889</v>
      </c>
      <c r="AB2171" s="251" t="s">
        <v>890</v>
      </c>
      <c r="AC2171" s="251" t="s">
        <v>891</v>
      </c>
      <c r="AD2171" s="251" t="s">
        <v>892</v>
      </c>
      <c r="AE2171" s="255">
        <v>3007852</v>
      </c>
      <c r="AF2171" s="251" t="str">
        <f t="shared" si="107"/>
        <v>6.</v>
      </c>
      <c r="AG2171" s="251" t="str">
        <f t="shared" si="107"/>
        <v>2.</v>
      </c>
      <c r="AH2171" s="251" t="str">
        <f t="shared" si="107"/>
        <v>6.</v>
      </c>
      <c r="AI2171" s="251" t="str">
        <f t="shared" si="106"/>
        <v>7.</v>
      </c>
      <c r="AJ2171" s="251" t="str">
        <f t="shared" si="106"/>
        <v>1.</v>
      </c>
      <c r="AK2171" s="251" t="str">
        <f t="shared" si="106"/>
        <v>6.</v>
      </c>
      <c r="AL2171" s="251" t="str">
        <f t="shared" si="106"/>
        <v>3.</v>
      </c>
      <c r="AM2171" s="251" t="str">
        <f t="shared" si="105"/>
        <v>2.6.7.1.6.3.</v>
      </c>
    </row>
    <row r="2172" spans="1:39">
      <c r="A2172" s="251">
        <v>2022</v>
      </c>
      <c r="B2172" s="251" t="s">
        <v>533</v>
      </c>
      <c r="C2172" s="251" t="s">
        <v>534</v>
      </c>
      <c r="D2172" s="251" t="s">
        <v>535</v>
      </c>
      <c r="E2172" s="251" t="s">
        <v>880</v>
      </c>
      <c r="F2172" s="251" t="s">
        <v>491</v>
      </c>
      <c r="G2172" s="251" t="s">
        <v>537</v>
      </c>
      <c r="H2172" s="251" t="s">
        <v>881</v>
      </c>
      <c r="I2172" s="251" t="s">
        <v>882</v>
      </c>
      <c r="J2172" s="251" t="s">
        <v>883</v>
      </c>
      <c r="K2172" s="251" t="s">
        <v>907</v>
      </c>
      <c r="L2172" s="251" t="s">
        <v>542</v>
      </c>
      <c r="M2172" s="251" t="s">
        <v>543</v>
      </c>
      <c r="N2172" s="251" t="s">
        <v>544</v>
      </c>
      <c r="O2172" s="251" t="s">
        <v>703</v>
      </c>
      <c r="P2172" s="251" t="s">
        <v>920</v>
      </c>
      <c r="Q2172" s="251" t="s">
        <v>934</v>
      </c>
      <c r="R2172" s="251">
        <v>1</v>
      </c>
      <c r="S2172" s="251" t="s">
        <v>548</v>
      </c>
      <c r="T2172" s="251" t="s">
        <v>549</v>
      </c>
      <c r="U2172" s="251" t="s">
        <v>549</v>
      </c>
      <c r="V2172" s="251" t="s">
        <v>38</v>
      </c>
      <c r="W2172" s="251" t="s">
        <v>550</v>
      </c>
      <c r="X2172" s="251" t="s">
        <v>887</v>
      </c>
      <c r="Y2172" s="251" t="s">
        <v>552</v>
      </c>
      <c r="Z2172" s="251" t="s">
        <v>888</v>
      </c>
      <c r="AA2172" s="251" t="s">
        <v>889</v>
      </c>
      <c r="AB2172" s="251" t="s">
        <v>890</v>
      </c>
      <c r="AC2172" s="251" t="s">
        <v>891</v>
      </c>
      <c r="AD2172" s="251" t="s">
        <v>892</v>
      </c>
      <c r="AE2172" s="255">
        <v>164567</v>
      </c>
      <c r="AF2172" s="251" t="str">
        <f t="shared" si="107"/>
        <v>6.</v>
      </c>
      <c r="AG2172" s="251" t="str">
        <f t="shared" si="107"/>
        <v>2.</v>
      </c>
      <c r="AH2172" s="251" t="str">
        <f t="shared" si="107"/>
        <v>6.</v>
      </c>
      <c r="AI2172" s="251" t="str">
        <f t="shared" si="106"/>
        <v>7.</v>
      </c>
      <c r="AJ2172" s="251" t="str">
        <f t="shared" si="106"/>
        <v>1.</v>
      </c>
      <c r="AK2172" s="251" t="str">
        <f t="shared" si="106"/>
        <v>6.</v>
      </c>
      <c r="AL2172" s="251" t="str">
        <f t="shared" si="106"/>
        <v>3.</v>
      </c>
      <c r="AM2172" s="251" t="str">
        <f t="shared" si="105"/>
        <v>2.6.7.1.6.3.</v>
      </c>
    </row>
    <row r="2173" spans="1:39">
      <c r="A2173" s="251">
        <v>2022</v>
      </c>
      <c r="B2173" s="251" t="s">
        <v>533</v>
      </c>
      <c r="C2173" s="251" t="s">
        <v>534</v>
      </c>
      <c r="D2173" s="251" t="s">
        <v>535</v>
      </c>
      <c r="E2173" s="251" t="s">
        <v>880</v>
      </c>
      <c r="F2173" s="251" t="s">
        <v>491</v>
      </c>
      <c r="G2173" s="251" t="s">
        <v>537</v>
      </c>
      <c r="H2173" s="251" t="s">
        <v>881</v>
      </c>
      <c r="I2173" s="251" t="s">
        <v>882</v>
      </c>
      <c r="J2173" s="251" t="s">
        <v>883</v>
      </c>
      <c r="K2173" s="251" t="s">
        <v>907</v>
      </c>
      <c r="L2173" s="251" t="s">
        <v>542</v>
      </c>
      <c r="M2173" s="251" t="s">
        <v>543</v>
      </c>
      <c r="N2173" s="251" t="s">
        <v>544</v>
      </c>
      <c r="O2173" s="251" t="s">
        <v>703</v>
      </c>
      <c r="P2173" s="251" t="s">
        <v>920</v>
      </c>
      <c r="Q2173" s="251" t="s">
        <v>934</v>
      </c>
      <c r="R2173" s="251">
        <v>1</v>
      </c>
      <c r="S2173" s="251" t="s">
        <v>548</v>
      </c>
      <c r="T2173" s="251" t="s">
        <v>549</v>
      </c>
      <c r="U2173" s="251" t="s">
        <v>549</v>
      </c>
      <c r="V2173" s="251" t="s">
        <v>893</v>
      </c>
      <c r="W2173" s="251" t="s">
        <v>894</v>
      </c>
      <c r="X2173" s="251" t="s">
        <v>887</v>
      </c>
      <c r="Y2173" s="251" t="s">
        <v>552</v>
      </c>
      <c r="Z2173" s="251" t="s">
        <v>888</v>
      </c>
      <c r="AA2173" s="251" t="s">
        <v>889</v>
      </c>
      <c r="AB2173" s="251" t="s">
        <v>890</v>
      </c>
      <c r="AC2173" s="251" t="s">
        <v>891</v>
      </c>
      <c r="AD2173" s="251" t="s">
        <v>892</v>
      </c>
      <c r="AE2173" s="255">
        <v>2935882</v>
      </c>
      <c r="AF2173" s="251" t="str">
        <f t="shared" si="107"/>
        <v>6.</v>
      </c>
      <c r="AG2173" s="251" t="str">
        <f t="shared" si="107"/>
        <v>2.</v>
      </c>
      <c r="AH2173" s="251" t="str">
        <f t="shared" si="107"/>
        <v>6.</v>
      </c>
      <c r="AI2173" s="251" t="str">
        <f t="shared" si="106"/>
        <v>7.</v>
      </c>
      <c r="AJ2173" s="251" t="str">
        <f t="shared" si="106"/>
        <v>1.</v>
      </c>
      <c r="AK2173" s="251" t="str">
        <f t="shared" si="106"/>
        <v>6.</v>
      </c>
      <c r="AL2173" s="251" t="str">
        <f t="shared" si="106"/>
        <v>3.</v>
      </c>
      <c r="AM2173" s="251" t="str">
        <f t="shared" si="105"/>
        <v>2.6.7.1.6.3.</v>
      </c>
    </row>
    <row r="2174" spans="1:39">
      <c r="A2174" s="251">
        <v>2022</v>
      </c>
      <c r="B2174" s="251" t="s">
        <v>533</v>
      </c>
      <c r="C2174" s="251" t="s">
        <v>534</v>
      </c>
      <c r="D2174" s="251" t="s">
        <v>535</v>
      </c>
      <c r="E2174" s="251" t="s">
        <v>880</v>
      </c>
      <c r="F2174" s="251" t="s">
        <v>491</v>
      </c>
      <c r="G2174" s="251" t="s">
        <v>537</v>
      </c>
      <c r="H2174" s="251" t="s">
        <v>881</v>
      </c>
      <c r="I2174" s="251" t="s">
        <v>882</v>
      </c>
      <c r="J2174" s="251" t="s">
        <v>883</v>
      </c>
      <c r="K2174" s="251" t="s">
        <v>907</v>
      </c>
      <c r="L2174" s="251" t="s">
        <v>542</v>
      </c>
      <c r="M2174" s="251" t="s">
        <v>543</v>
      </c>
      <c r="N2174" s="251" t="s">
        <v>544</v>
      </c>
      <c r="O2174" s="251" t="s">
        <v>652</v>
      </c>
      <c r="P2174" s="251" t="s">
        <v>910</v>
      </c>
      <c r="Q2174" s="251" t="s">
        <v>803</v>
      </c>
      <c r="R2174" s="251">
        <v>2</v>
      </c>
      <c r="S2174" s="251" t="s">
        <v>548</v>
      </c>
      <c r="T2174" s="251" t="s">
        <v>549</v>
      </c>
      <c r="U2174" s="251" t="s">
        <v>549</v>
      </c>
      <c r="V2174" s="251" t="s">
        <v>38</v>
      </c>
      <c r="W2174" s="251" t="s">
        <v>550</v>
      </c>
      <c r="X2174" s="251" t="s">
        <v>887</v>
      </c>
      <c r="Y2174" s="251" t="s">
        <v>552</v>
      </c>
      <c r="Z2174" s="251" t="s">
        <v>888</v>
      </c>
      <c r="AA2174" s="251" t="s">
        <v>916</v>
      </c>
      <c r="AB2174" s="251" t="s">
        <v>917</v>
      </c>
      <c r="AC2174" s="251" t="s">
        <v>918</v>
      </c>
      <c r="AD2174" s="251" t="s">
        <v>919</v>
      </c>
      <c r="AE2174" s="255">
        <v>42665</v>
      </c>
      <c r="AF2174" s="251" t="str">
        <f t="shared" si="107"/>
        <v>6.</v>
      </c>
      <c r="AG2174" s="251" t="str">
        <f t="shared" si="107"/>
        <v>2.</v>
      </c>
      <c r="AH2174" s="251" t="str">
        <f t="shared" si="107"/>
        <v>6.</v>
      </c>
      <c r="AI2174" s="251" t="str">
        <f t="shared" si="106"/>
        <v>3.</v>
      </c>
      <c r="AJ2174" s="251" t="str">
        <f t="shared" si="106"/>
        <v>2.</v>
      </c>
      <c r="AK2174" s="251" t="str">
        <f t="shared" si="106"/>
        <v>9.</v>
      </c>
      <c r="AL2174" s="251" t="str">
        <f t="shared" si="106"/>
        <v>99</v>
      </c>
      <c r="AM2174" s="251" t="str">
        <f t="shared" si="105"/>
        <v>2.6.3.2.9.99</v>
      </c>
    </row>
    <row r="2175" spans="1:39">
      <c r="A2175" s="251">
        <v>2022</v>
      </c>
      <c r="B2175" s="251" t="s">
        <v>533</v>
      </c>
      <c r="C2175" s="251" t="s">
        <v>534</v>
      </c>
      <c r="D2175" s="251" t="s">
        <v>535</v>
      </c>
      <c r="E2175" s="251" t="s">
        <v>880</v>
      </c>
      <c r="F2175" s="251" t="s">
        <v>491</v>
      </c>
      <c r="G2175" s="251" t="s">
        <v>537</v>
      </c>
      <c r="H2175" s="251" t="s">
        <v>881</v>
      </c>
      <c r="I2175" s="251" t="s">
        <v>882</v>
      </c>
      <c r="J2175" s="251" t="s">
        <v>883</v>
      </c>
      <c r="K2175" s="251" t="s">
        <v>907</v>
      </c>
      <c r="L2175" s="251" t="s">
        <v>542</v>
      </c>
      <c r="M2175" s="251" t="s">
        <v>543</v>
      </c>
      <c r="N2175" s="251" t="s">
        <v>544</v>
      </c>
      <c r="O2175" s="251" t="s">
        <v>652</v>
      </c>
      <c r="P2175" s="251" t="s">
        <v>910</v>
      </c>
      <c r="Q2175" s="251" t="s">
        <v>803</v>
      </c>
      <c r="R2175" s="251">
        <v>2</v>
      </c>
      <c r="S2175" s="251" t="s">
        <v>548</v>
      </c>
      <c r="T2175" s="251" t="s">
        <v>549</v>
      </c>
      <c r="U2175" s="251" t="s">
        <v>549</v>
      </c>
      <c r="V2175" s="251" t="s">
        <v>893</v>
      </c>
      <c r="W2175" s="251" t="s">
        <v>894</v>
      </c>
      <c r="X2175" s="251" t="s">
        <v>887</v>
      </c>
      <c r="Y2175" s="251" t="s">
        <v>552</v>
      </c>
      <c r="Z2175" s="251" t="s">
        <v>888</v>
      </c>
      <c r="AA2175" s="251" t="s">
        <v>916</v>
      </c>
      <c r="AB2175" s="251" t="s">
        <v>917</v>
      </c>
      <c r="AC2175" s="251" t="s">
        <v>918</v>
      </c>
      <c r="AD2175" s="251" t="s">
        <v>919</v>
      </c>
      <c r="AE2175" s="255">
        <v>761153</v>
      </c>
      <c r="AF2175" s="251" t="str">
        <f t="shared" si="107"/>
        <v>6.</v>
      </c>
      <c r="AG2175" s="251" t="str">
        <f t="shared" si="107"/>
        <v>2.</v>
      </c>
      <c r="AH2175" s="251" t="str">
        <f t="shared" si="107"/>
        <v>6.</v>
      </c>
      <c r="AI2175" s="251" t="str">
        <f t="shared" si="106"/>
        <v>3.</v>
      </c>
      <c r="AJ2175" s="251" t="str">
        <f t="shared" si="106"/>
        <v>2.</v>
      </c>
      <c r="AK2175" s="251" t="str">
        <f t="shared" si="106"/>
        <v>9.</v>
      </c>
      <c r="AL2175" s="251" t="str">
        <f t="shared" si="106"/>
        <v>99</v>
      </c>
      <c r="AM2175" s="251" t="str">
        <f t="shared" si="105"/>
        <v>2.6.3.2.9.99</v>
      </c>
    </row>
    <row r="2176" spans="1:39">
      <c r="A2176" s="251">
        <v>2022</v>
      </c>
      <c r="B2176" s="251" t="s">
        <v>533</v>
      </c>
      <c r="C2176" s="251" t="s">
        <v>534</v>
      </c>
      <c r="D2176" s="251" t="s">
        <v>535</v>
      </c>
      <c r="E2176" s="251" t="s">
        <v>880</v>
      </c>
      <c r="F2176" s="251" t="s">
        <v>491</v>
      </c>
      <c r="G2176" s="251" t="s">
        <v>537</v>
      </c>
      <c r="H2176" s="251" t="s">
        <v>881</v>
      </c>
      <c r="I2176" s="251" t="s">
        <v>882</v>
      </c>
      <c r="J2176" s="251" t="s">
        <v>883</v>
      </c>
      <c r="K2176" s="251" t="s">
        <v>907</v>
      </c>
      <c r="L2176" s="251" t="s">
        <v>542</v>
      </c>
      <c r="M2176" s="251" t="s">
        <v>543</v>
      </c>
      <c r="N2176" s="251" t="s">
        <v>544</v>
      </c>
      <c r="O2176" s="251" t="s">
        <v>733</v>
      </c>
      <c r="P2176" s="251" t="s">
        <v>935</v>
      </c>
      <c r="Q2176" s="251" t="s">
        <v>936</v>
      </c>
      <c r="R2176" s="251">
        <v>1</v>
      </c>
      <c r="S2176" s="251" t="s">
        <v>548</v>
      </c>
      <c r="T2176" s="251" t="s">
        <v>549</v>
      </c>
      <c r="U2176" s="251" t="s">
        <v>549</v>
      </c>
      <c r="V2176" s="251" t="s">
        <v>38</v>
      </c>
      <c r="W2176" s="251" t="s">
        <v>550</v>
      </c>
      <c r="X2176" s="251" t="s">
        <v>887</v>
      </c>
      <c r="Y2176" s="251" t="s">
        <v>552</v>
      </c>
      <c r="Z2176" s="251" t="s">
        <v>888</v>
      </c>
      <c r="AA2176" s="251" t="s">
        <v>889</v>
      </c>
      <c r="AB2176" s="251" t="s">
        <v>890</v>
      </c>
      <c r="AC2176" s="251" t="s">
        <v>891</v>
      </c>
      <c r="AD2176" s="251" t="s">
        <v>892</v>
      </c>
      <c r="AE2176" s="255">
        <v>238860</v>
      </c>
      <c r="AF2176" s="251" t="str">
        <f t="shared" si="107"/>
        <v>6.</v>
      </c>
      <c r="AG2176" s="251" t="str">
        <f t="shared" si="107"/>
        <v>2.</v>
      </c>
      <c r="AH2176" s="251" t="str">
        <f t="shared" si="107"/>
        <v>6.</v>
      </c>
      <c r="AI2176" s="251" t="str">
        <f t="shared" si="106"/>
        <v>7.</v>
      </c>
      <c r="AJ2176" s="251" t="str">
        <f t="shared" si="106"/>
        <v>1.</v>
      </c>
      <c r="AK2176" s="251" t="str">
        <f t="shared" si="106"/>
        <v>6.</v>
      </c>
      <c r="AL2176" s="251" t="str">
        <f t="shared" si="106"/>
        <v>3.</v>
      </c>
      <c r="AM2176" s="251" t="str">
        <f t="shared" si="105"/>
        <v>2.6.7.1.6.3.</v>
      </c>
    </row>
    <row r="2177" spans="1:39">
      <c r="A2177" s="251">
        <v>2022</v>
      </c>
      <c r="B2177" s="251" t="s">
        <v>533</v>
      </c>
      <c r="C2177" s="251" t="s">
        <v>534</v>
      </c>
      <c r="D2177" s="251" t="s">
        <v>535</v>
      </c>
      <c r="E2177" s="251" t="s">
        <v>880</v>
      </c>
      <c r="F2177" s="251" t="s">
        <v>491</v>
      </c>
      <c r="G2177" s="251" t="s">
        <v>537</v>
      </c>
      <c r="H2177" s="251" t="s">
        <v>881</v>
      </c>
      <c r="I2177" s="251" t="s">
        <v>882</v>
      </c>
      <c r="J2177" s="251" t="s">
        <v>883</v>
      </c>
      <c r="K2177" s="251" t="s">
        <v>907</v>
      </c>
      <c r="L2177" s="251" t="s">
        <v>542</v>
      </c>
      <c r="M2177" s="251" t="s">
        <v>543</v>
      </c>
      <c r="N2177" s="251" t="s">
        <v>544</v>
      </c>
      <c r="O2177" s="251" t="s">
        <v>733</v>
      </c>
      <c r="P2177" s="251" t="s">
        <v>935</v>
      </c>
      <c r="Q2177" s="251" t="s">
        <v>936</v>
      </c>
      <c r="R2177" s="251">
        <v>1</v>
      </c>
      <c r="S2177" s="251" t="s">
        <v>548</v>
      </c>
      <c r="T2177" s="251" t="s">
        <v>549</v>
      </c>
      <c r="U2177" s="251" t="s">
        <v>549</v>
      </c>
      <c r="V2177" s="251" t="s">
        <v>893</v>
      </c>
      <c r="W2177" s="251" t="s">
        <v>894</v>
      </c>
      <c r="X2177" s="251" t="s">
        <v>887</v>
      </c>
      <c r="Y2177" s="251" t="s">
        <v>552</v>
      </c>
      <c r="Z2177" s="251" t="s">
        <v>888</v>
      </c>
      <c r="AA2177" s="251" t="s">
        <v>889</v>
      </c>
      <c r="AB2177" s="251" t="s">
        <v>890</v>
      </c>
      <c r="AC2177" s="251" t="s">
        <v>891</v>
      </c>
      <c r="AD2177" s="251" t="s">
        <v>892</v>
      </c>
      <c r="AE2177" s="255">
        <v>4261276</v>
      </c>
      <c r="AF2177" s="251" t="str">
        <f t="shared" si="107"/>
        <v>6.</v>
      </c>
      <c r="AG2177" s="251" t="str">
        <f t="shared" si="107"/>
        <v>2.</v>
      </c>
      <c r="AH2177" s="251" t="str">
        <f t="shared" si="107"/>
        <v>6.</v>
      </c>
      <c r="AI2177" s="251" t="str">
        <f t="shared" si="106"/>
        <v>7.</v>
      </c>
      <c r="AJ2177" s="251" t="str">
        <f t="shared" si="106"/>
        <v>1.</v>
      </c>
      <c r="AK2177" s="251" t="str">
        <f t="shared" si="106"/>
        <v>6.</v>
      </c>
      <c r="AL2177" s="251" t="str">
        <f t="shared" si="106"/>
        <v>3.</v>
      </c>
      <c r="AM2177" s="251" t="str">
        <f t="shared" si="105"/>
        <v>2.6.7.1.6.3.</v>
      </c>
    </row>
    <row r="2178" spans="1:39">
      <c r="A2178" s="251">
        <v>2022</v>
      </c>
      <c r="B2178" s="251" t="s">
        <v>533</v>
      </c>
      <c r="C2178" s="251" t="s">
        <v>534</v>
      </c>
      <c r="D2178" s="251" t="s">
        <v>535</v>
      </c>
      <c r="E2178" s="251" t="s">
        <v>880</v>
      </c>
      <c r="F2178" s="251" t="s">
        <v>491</v>
      </c>
      <c r="G2178" s="251" t="s">
        <v>537</v>
      </c>
      <c r="H2178" s="251" t="s">
        <v>881</v>
      </c>
      <c r="I2178" s="251" t="s">
        <v>882</v>
      </c>
      <c r="J2178" s="251" t="s">
        <v>883</v>
      </c>
      <c r="K2178" s="251" t="s">
        <v>907</v>
      </c>
      <c r="L2178" s="251" t="s">
        <v>542</v>
      </c>
      <c r="M2178" s="251" t="s">
        <v>543</v>
      </c>
      <c r="N2178" s="251" t="s">
        <v>544</v>
      </c>
      <c r="O2178" s="251" t="s">
        <v>790</v>
      </c>
      <c r="P2178" s="251" t="s">
        <v>912</v>
      </c>
      <c r="Q2178" s="251" t="s">
        <v>937</v>
      </c>
      <c r="R2178" s="251">
        <v>6</v>
      </c>
      <c r="S2178" s="251" t="s">
        <v>548</v>
      </c>
      <c r="T2178" s="251" t="s">
        <v>549</v>
      </c>
      <c r="U2178" s="251" t="s">
        <v>549</v>
      </c>
      <c r="V2178" s="251" t="s">
        <v>38</v>
      </c>
      <c r="W2178" s="251" t="s">
        <v>550</v>
      </c>
      <c r="X2178" s="251" t="s">
        <v>887</v>
      </c>
      <c r="Y2178" s="251" t="s">
        <v>552</v>
      </c>
      <c r="Z2178" s="251" t="s">
        <v>888</v>
      </c>
      <c r="AA2178" s="251" t="s">
        <v>889</v>
      </c>
      <c r="AB2178" s="251" t="s">
        <v>890</v>
      </c>
      <c r="AC2178" s="251" t="s">
        <v>891</v>
      </c>
      <c r="AD2178" s="251" t="s">
        <v>892</v>
      </c>
      <c r="AE2178" s="255">
        <v>107259</v>
      </c>
      <c r="AF2178" s="251" t="str">
        <f t="shared" si="107"/>
        <v>6.</v>
      </c>
      <c r="AG2178" s="251" t="str">
        <f t="shared" si="107"/>
        <v>2.</v>
      </c>
      <c r="AH2178" s="251" t="str">
        <f t="shared" si="107"/>
        <v>6.</v>
      </c>
      <c r="AI2178" s="251" t="str">
        <f t="shared" si="106"/>
        <v>7.</v>
      </c>
      <c r="AJ2178" s="251" t="str">
        <f t="shared" si="106"/>
        <v>1.</v>
      </c>
      <c r="AK2178" s="251" t="str">
        <f t="shared" si="106"/>
        <v>6.</v>
      </c>
      <c r="AL2178" s="251" t="str">
        <f t="shared" si="106"/>
        <v>3.</v>
      </c>
      <c r="AM2178" s="251" t="str">
        <f t="shared" si="105"/>
        <v>2.6.7.1.6.3.</v>
      </c>
    </row>
    <row r="2179" spans="1:39">
      <c r="A2179" s="251">
        <v>2022</v>
      </c>
      <c r="B2179" s="251" t="s">
        <v>533</v>
      </c>
      <c r="C2179" s="251" t="s">
        <v>534</v>
      </c>
      <c r="D2179" s="251" t="s">
        <v>535</v>
      </c>
      <c r="E2179" s="251" t="s">
        <v>880</v>
      </c>
      <c r="F2179" s="251" t="s">
        <v>491</v>
      </c>
      <c r="G2179" s="251" t="s">
        <v>537</v>
      </c>
      <c r="H2179" s="251" t="s">
        <v>881</v>
      </c>
      <c r="I2179" s="251" t="s">
        <v>882</v>
      </c>
      <c r="J2179" s="251" t="s">
        <v>883</v>
      </c>
      <c r="K2179" s="251" t="s">
        <v>907</v>
      </c>
      <c r="L2179" s="251" t="s">
        <v>542</v>
      </c>
      <c r="M2179" s="251" t="s">
        <v>543</v>
      </c>
      <c r="N2179" s="251" t="s">
        <v>544</v>
      </c>
      <c r="O2179" s="251" t="s">
        <v>790</v>
      </c>
      <c r="P2179" s="251" t="s">
        <v>912</v>
      </c>
      <c r="Q2179" s="251" t="s">
        <v>937</v>
      </c>
      <c r="R2179" s="251">
        <v>6</v>
      </c>
      <c r="S2179" s="251" t="s">
        <v>548</v>
      </c>
      <c r="T2179" s="251" t="s">
        <v>549</v>
      </c>
      <c r="U2179" s="251" t="s">
        <v>549</v>
      </c>
      <c r="V2179" s="251" t="s">
        <v>893</v>
      </c>
      <c r="W2179" s="251" t="s">
        <v>894</v>
      </c>
      <c r="X2179" s="251" t="s">
        <v>887</v>
      </c>
      <c r="Y2179" s="251" t="s">
        <v>552</v>
      </c>
      <c r="Z2179" s="251" t="s">
        <v>888</v>
      </c>
      <c r="AA2179" s="251" t="s">
        <v>889</v>
      </c>
      <c r="AB2179" s="251" t="s">
        <v>890</v>
      </c>
      <c r="AC2179" s="251" t="s">
        <v>891</v>
      </c>
      <c r="AD2179" s="251" t="s">
        <v>892</v>
      </c>
      <c r="AE2179" s="255">
        <v>1913502</v>
      </c>
      <c r="AF2179" s="251" t="str">
        <f t="shared" si="107"/>
        <v>6.</v>
      </c>
      <c r="AG2179" s="251" t="str">
        <f t="shared" si="107"/>
        <v>2.</v>
      </c>
      <c r="AH2179" s="251" t="str">
        <f t="shared" si="107"/>
        <v>6.</v>
      </c>
      <c r="AI2179" s="251" t="str">
        <f t="shared" si="107"/>
        <v>7.</v>
      </c>
      <c r="AJ2179" s="251" t="str">
        <f t="shared" si="107"/>
        <v>1.</v>
      </c>
      <c r="AK2179" s="251" t="str">
        <f t="shared" si="107"/>
        <v>6.</v>
      </c>
      <c r="AL2179" s="251" t="str">
        <f t="shared" si="107"/>
        <v>3.</v>
      </c>
      <c r="AM2179" s="251" t="str">
        <f t="shared" ref="AM2179" si="108">CONCATENATE(AG2179,AH2179,AI2179,AJ2179,AK2179,AL2179)</f>
        <v>2.6.7.1.6.3.</v>
      </c>
    </row>
  </sheetData>
  <autoFilter ref="A1:AM2179" xr:uid="{00000000-0009-0000-0000-000017000000}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/>
  </sheetViews>
  <sheetFormatPr baseColWidth="10" defaultColWidth="10.7109375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F22"/>
  <sheetViews>
    <sheetView zoomScaleNormal="100" workbookViewId="0">
      <selection activeCell="A34" sqref="A34"/>
    </sheetView>
  </sheetViews>
  <sheetFormatPr baseColWidth="10" defaultColWidth="11.28515625" defaultRowHeight="12.75"/>
  <cols>
    <col min="1" max="1" width="62.42578125" customWidth="1"/>
    <col min="2" max="2" width="12.28515625" bestFit="1" customWidth="1"/>
    <col min="3" max="3" width="14.85546875" bestFit="1" customWidth="1"/>
    <col min="4" max="4" width="12.28515625" bestFit="1" customWidth="1"/>
  </cols>
  <sheetData>
    <row r="1" spans="1:6">
      <c r="A1" s="95" t="s">
        <v>383</v>
      </c>
    </row>
    <row r="2" spans="1:6">
      <c r="A2" s="96" t="s">
        <v>1009</v>
      </c>
    </row>
    <row r="3" spans="1:6">
      <c r="A3" s="96" t="s">
        <v>1008</v>
      </c>
    </row>
    <row r="4" spans="1:6" s="124" customFormat="1" ht="28.35" customHeight="1">
      <c r="A4" s="803" t="s">
        <v>334</v>
      </c>
      <c r="B4" s="135">
        <v>2020</v>
      </c>
      <c r="C4" s="135">
        <v>2021</v>
      </c>
      <c r="D4" s="135">
        <v>2022</v>
      </c>
    </row>
    <row r="5" spans="1:6" s="127" customFormat="1">
      <c r="A5" s="126" t="s">
        <v>331</v>
      </c>
      <c r="B5" s="226">
        <f>Hoja2!B38</f>
        <v>112946902</v>
      </c>
      <c r="C5" s="226">
        <f>Hoja2!B17</f>
        <v>124476350</v>
      </c>
      <c r="D5" s="226">
        <f>Hwork2!B5</f>
        <v>129591324</v>
      </c>
    </row>
    <row r="6" spans="1:6" s="127" customFormat="1">
      <c r="A6" s="126" t="s">
        <v>332</v>
      </c>
      <c r="B6" s="226">
        <f>Hoja2!B39</f>
        <v>21286864</v>
      </c>
      <c r="C6" s="226">
        <f>Hoja2!B18</f>
        <v>13844211</v>
      </c>
      <c r="D6" s="226">
        <f>Hwork2!B6</f>
        <v>13614544</v>
      </c>
    </row>
    <row r="7" spans="1:6" s="127" customFormat="1">
      <c r="A7" s="126" t="s">
        <v>333</v>
      </c>
      <c r="B7" s="226">
        <f>Hoja2!B37</f>
        <v>267263953</v>
      </c>
      <c r="C7" s="226">
        <f>Hoja2!B16</f>
        <v>270697813</v>
      </c>
      <c r="D7" s="226">
        <f>Hwork2!B4</f>
        <v>357783017</v>
      </c>
    </row>
    <row r="8" spans="1:6" s="131" customFormat="1" ht="28.35" customHeight="1">
      <c r="A8" s="132" t="s">
        <v>328</v>
      </c>
      <c r="B8" s="220">
        <f>SUM(B5:B7)</f>
        <v>401497719</v>
      </c>
      <c r="C8" s="220">
        <f>SUM(C5:C7)</f>
        <v>409018374</v>
      </c>
      <c r="D8" s="220">
        <f>SUM(D5:D7)</f>
        <v>500988885</v>
      </c>
      <c r="F8" s="131">
        <f>D8/C8</f>
        <v>1.2248566735537412</v>
      </c>
    </row>
    <row r="10" spans="1:6" s="124" customFormat="1" ht="28.35" customHeight="1">
      <c r="A10" s="803" t="s">
        <v>335</v>
      </c>
      <c r="B10" s="135">
        <v>2020</v>
      </c>
      <c r="C10" s="135" t="s">
        <v>384</v>
      </c>
      <c r="D10" s="135" t="s">
        <v>385</v>
      </c>
    </row>
    <row r="11" spans="1:6" s="127" customFormat="1">
      <c r="A11" s="126" t="s">
        <v>331</v>
      </c>
      <c r="B11" s="226">
        <f>Hoja2!C38</f>
        <v>159525600</v>
      </c>
      <c r="C11" s="226">
        <f>Hoja2!C17</f>
        <v>171834750</v>
      </c>
      <c r="D11" s="226">
        <v>129591324</v>
      </c>
    </row>
    <row r="12" spans="1:6" s="127" customFormat="1">
      <c r="A12" s="126" t="s">
        <v>332</v>
      </c>
      <c r="B12" s="226">
        <f>Hoja2!C39</f>
        <v>59542403</v>
      </c>
      <c r="C12" s="226">
        <f>Hoja2!C18</f>
        <v>32872804</v>
      </c>
      <c r="D12" s="226">
        <v>13614544</v>
      </c>
    </row>
    <row r="13" spans="1:6" s="127" customFormat="1">
      <c r="A13" s="126" t="s">
        <v>333</v>
      </c>
      <c r="B13" s="226">
        <f>Hoja2!C37</f>
        <v>311377815</v>
      </c>
      <c r="C13" s="226">
        <f>Hoja2!C16</f>
        <v>303760153</v>
      </c>
      <c r="D13" s="226">
        <v>357783017</v>
      </c>
    </row>
    <row r="14" spans="1:6" s="131" customFormat="1" ht="28.35" customHeight="1">
      <c r="A14" s="132" t="s">
        <v>329</v>
      </c>
      <c r="B14" s="220">
        <f>SUM(B11:B13)</f>
        <v>530445818</v>
      </c>
      <c r="C14" s="220">
        <f>SUM(C11:C13)</f>
        <v>508467707</v>
      </c>
      <c r="D14" s="220">
        <v>500988885</v>
      </c>
    </row>
    <row r="16" spans="1:6" s="124" customFormat="1" ht="28.35" customHeight="1">
      <c r="A16" s="803" t="s">
        <v>336</v>
      </c>
      <c r="B16" s="135">
        <v>2020</v>
      </c>
      <c r="C16" s="135" t="s">
        <v>384</v>
      </c>
      <c r="D16" s="135" t="s">
        <v>385</v>
      </c>
    </row>
    <row r="17" spans="1:4" s="127" customFormat="1">
      <c r="A17" s="126" t="s">
        <v>331</v>
      </c>
      <c r="B17" s="226">
        <f>Hoja2!G38</f>
        <v>137616632</v>
      </c>
      <c r="C17" s="226">
        <f>C11</f>
        <v>171834750</v>
      </c>
      <c r="D17" s="226">
        <v>129591324</v>
      </c>
    </row>
    <row r="18" spans="1:4" s="127" customFormat="1">
      <c r="A18" s="126" t="s">
        <v>332</v>
      </c>
      <c r="B18" s="226">
        <f>Hoja2!G39</f>
        <v>35104197</v>
      </c>
      <c r="C18" s="226">
        <f>C12</f>
        <v>32872804</v>
      </c>
      <c r="D18" s="226">
        <v>13614544</v>
      </c>
    </row>
    <row r="19" spans="1:4" s="127" customFormat="1">
      <c r="A19" s="126" t="s">
        <v>333</v>
      </c>
      <c r="B19" s="226">
        <f>Hoja2!G37</f>
        <v>228022569</v>
      </c>
      <c r="C19" s="226">
        <f>C13</f>
        <v>303760153</v>
      </c>
      <c r="D19" s="226">
        <v>357783017</v>
      </c>
    </row>
    <row r="20" spans="1:4" s="131" customFormat="1" ht="28.35" customHeight="1">
      <c r="A20" s="132" t="s">
        <v>330</v>
      </c>
      <c r="B20" s="220">
        <f>SUM(B17:B19)</f>
        <v>400743398</v>
      </c>
      <c r="C20" s="220">
        <f>SUM(C17:C19)</f>
        <v>508467707</v>
      </c>
      <c r="D20" s="220">
        <v>500988885</v>
      </c>
    </row>
    <row r="21" spans="1:4">
      <c r="A21" s="214" t="s">
        <v>386</v>
      </c>
    </row>
    <row r="22" spans="1:4">
      <c r="A22" s="215" t="s">
        <v>387</v>
      </c>
    </row>
  </sheetData>
  <pageMargins left="0.23622047244094491" right="0.23622047244094491" top="0.74803149606299213" bottom="0.74803149606299213" header="0.31496062992125984" footer="0.31496062992125984"/>
  <pageSetup paperSize="9" scale="97" orientation="portrait" r:id="rId1"/>
  <headerFooter>
    <oddHeader xml:space="preserve">&amp;L&amp;"Arial,Negrita"&amp;14
&amp;C&amp;"Arial,Negrita"&amp;18PROYECTO DE PRESUPUESTO 2022&amp;R&amp;"Arial,Negrita"&amp;14 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218"/>
  <sheetViews>
    <sheetView topLeftCell="A199" zoomScaleNormal="100" workbookViewId="0">
      <selection activeCell="A166" sqref="A166"/>
    </sheetView>
  </sheetViews>
  <sheetFormatPr baseColWidth="10" defaultColWidth="11.28515625" defaultRowHeight="12.75"/>
  <cols>
    <col min="1" max="1" width="52.140625" customWidth="1"/>
    <col min="2" max="4" width="11.28515625" customWidth="1"/>
    <col min="7" max="7" width="12.5703125" customWidth="1"/>
  </cols>
  <sheetData>
    <row r="1" spans="1:4">
      <c r="A1" s="95" t="s">
        <v>388</v>
      </c>
    </row>
    <row r="2" spans="1:4">
      <c r="A2" s="96" t="s">
        <v>1009</v>
      </c>
    </row>
    <row r="3" spans="1:4">
      <c r="A3" s="96" t="s">
        <v>1008</v>
      </c>
    </row>
    <row r="4" spans="1:4" s="124" customFormat="1" ht="28.35" customHeight="1">
      <c r="A4" s="134" t="s">
        <v>938</v>
      </c>
      <c r="B4" s="135">
        <v>2020</v>
      </c>
      <c r="C4" s="135">
        <v>2021</v>
      </c>
      <c r="D4" s="135">
        <v>2022</v>
      </c>
    </row>
    <row r="5" spans="1:4" s="129" customFormat="1">
      <c r="A5" s="128" t="s">
        <v>106</v>
      </c>
      <c r="B5" s="262">
        <f t="shared" ref="B5:C5" si="0">SUM(B6:B11)</f>
        <v>352889144</v>
      </c>
      <c r="C5" s="262">
        <f t="shared" si="0"/>
        <v>340911128</v>
      </c>
      <c r="D5" s="262">
        <f>SUM(D6:D11)</f>
        <v>364651337</v>
      </c>
    </row>
    <row r="6" spans="1:4" s="127" customFormat="1">
      <c r="A6" s="125" t="s">
        <v>95</v>
      </c>
      <c r="B6" s="226"/>
      <c r="C6" s="226"/>
      <c r="D6" s="226"/>
    </row>
    <row r="7" spans="1:4" s="127" customFormat="1">
      <c r="A7" s="125" t="s">
        <v>96</v>
      </c>
      <c r="B7" s="226">
        <f>Hoja2!B56</f>
        <v>55542560</v>
      </c>
      <c r="C7" s="226">
        <f>Hoja2!B144</f>
        <v>81100190</v>
      </c>
      <c r="D7" s="226">
        <f>GETPIVOTDATA("MONTO_PPTO",Hwork2!$A$14,"CATEGORIA_GASTO","5. GASTOS CORRIENTES","GENERICA","1. PERSONAL Y OBLIGACIONES SOCIALES")</f>
        <v>95724839</v>
      </c>
    </row>
    <row r="8" spans="1:4" s="127" customFormat="1">
      <c r="A8" s="125" t="s">
        <v>97</v>
      </c>
      <c r="B8" s="226">
        <f>Hoja2!B57</f>
        <v>2696533</v>
      </c>
      <c r="C8" s="226">
        <f>Hoja2!B145</f>
        <v>2100681</v>
      </c>
      <c r="D8" s="226">
        <f>GETPIVOTDATA("MONTO_PPTO",Hwork2!$A$14,"CATEGORIA_GASTO","5. GASTOS CORRIENTES","GENERICA","2. PENSIONES Y OTRAS PRESTACIONES SOCIALES")</f>
        <v>1871014</v>
      </c>
    </row>
    <row r="9" spans="1:4" s="127" customFormat="1">
      <c r="A9" s="125" t="s">
        <v>98</v>
      </c>
      <c r="B9" s="226">
        <f>Hoja2!B58</f>
        <v>294105360</v>
      </c>
      <c r="C9" s="226">
        <f>Hoja2!B146</f>
        <v>257165566</v>
      </c>
      <c r="D9" s="226">
        <f>GETPIVOTDATA("MONTO_PPTO",Hwork2!$A$14,"CATEGORIA_GASTO","5. GASTOS CORRIENTES","GENERICA","3. BIENES Y SERVICIOS")</f>
        <v>248982625</v>
      </c>
    </row>
    <row r="10" spans="1:4" s="127" customFormat="1">
      <c r="A10" s="125" t="s">
        <v>127</v>
      </c>
      <c r="B10" s="226"/>
      <c r="C10" s="226"/>
      <c r="D10" s="226"/>
    </row>
    <row r="11" spans="1:4" s="127" customFormat="1">
      <c r="A11" s="125" t="s">
        <v>128</v>
      </c>
      <c r="B11" s="226">
        <f>Hoja2!B60</f>
        <v>544691</v>
      </c>
      <c r="C11" s="226">
        <f>Hoja2!B147</f>
        <v>544691</v>
      </c>
      <c r="D11" s="226">
        <f>GETPIVOTDATA("MONTO_PPTO",Hwork2!$A$14,"CATEGORIA_GASTO","5. GASTOS CORRIENTES","GENERICA","5. OTROS GASTOS")</f>
        <v>18072859</v>
      </c>
    </row>
    <row r="12" spans="1:4" s="127" customFormat="1">
      <c r="A12" s="128" t="s">
        <v>94</v>
      </c>
      <c r="B12" s="262">
        <f t="shared" ref="B12:C12" si="1">SUM(B13:B16)</f>
        <v>48608575</v>
      </c>
      <c r="C12" s="262">
        <f t="shared" si="1"/>
        <v>68107246</v>
      </c>
      <c r="D12" s="262">
        <f>SUM(D13:D16)</f>
        <v>136337548</v>
      </c>
    </row>
    <row r="13" spans="1:4" s="127" customFormat="1">
      <c r="A13" s="125" t="s">
        <v>126</v>
      </c>
      <c r="B13" s="226"/>
      <c r="C13" s="226"/>
      <c r="D13" s="226"/>
    </row>
    <row r="14" spans="1:4" s="127" customFormat="1">
      <c r="A14" s="125" t="s">
        <v>129</v>
      </c>
      <c r="B14" s="226"/>
      <c r="C14" s="226"/>
      <c r="D14" s="226"/>
    </row>
    <row r="15" spans="1:4" s="127" customFormat="1">
      <c r="A15" s="125" t="s">
        <v>103</v>
      </c>
      <c r="B15" s="226">
        <f>Hoja2!B61</f>
        <v>48608575</v>
      </c>
      <c r="C15" s="226">
        <f>Hoja2!B148</f>
        <v>68107246</v>
      </c>
      <c r="D15" s="226">
        <f>GETPIVOTDATA("MONTO_PPTO",Hwork2!$A$14,"CATEGORIA_GASTO","6. GASTOS DE CAPITAL","GENERICA","6. ADQUISICION DE ACTIVOS NO FINANCIEROS")</f>
        <v>136337548</v>
      </c>
    </row>
    <row r="16" spans="1:4" s="127" customFormat="1">
      <c r="A16" s="125" t="s">
        <v>104</v>
      </c>
      <c r="B16" s="226"/>
      <c r="C16" s="226"/>
      <c r="D16" s="226"/>
    </row>
    <row r="17" spans="1:4" s="127" customFormat="1">
      <c r="A17" s="128" t="s">
        <v>82</v>
      </c>
      <c r="B17" s="262">
        <f>SUM(B18)</f>
        <v>0</v>
      </c>
      <c r="C17" s="262">
        <f t="shared" ref="C17:D17" si="2">SUM(C18)</f>
        <v>0</v>
      </c>
      <c r="D17" s="262">
        <f t="shared" si="2"/>
        <v>0</v>
      </c>
    </row>
    <row r="18" spans="1:4" s="127" customFormat="1">
      <c r="A18" s="125" t="s">
        <v>105</v>
      </c>
      <c r="B18" s="226"/>
      <c r="C18" s="226"/>
      <c r="D18" s="226"/>
    </row>
    <row r="19" spans="1:4" s="131" customFormat="1" ht="18" customHeight="1">
      <c r="A19" s="130" t="s">
        <v>328</v>
      </c>
      <c r="B19" s="263">
        <f t="shared" ref="B19:C19" si="3">B17+B12+B5</f>
        <v>401497719</v>
      </c>
      <c r="C19" s="263">
        <f t="shared" si="3"/>
        <v>409018374</v>
      </c>
      <c r="D19" s="263">
        <f>D17+D12+D5</f>
        <v>500988885</v>
      </c>
    </row>
    <row r="21" spans="1:4" s="124" customFormat="1" ht="28.35" customHeight="1">
      <c r="A21" s="134" t="s">
        <v>939</v>
      </c>
      <c r="B21" s="135">
        <v>2020</v>
      </c>
      <c r="C21" s="135" t="s">
        <v>1006</v>
      </c>
      <c r="D21" s="135">
        <v>2022</v>
      </c>
    </row>
    <row r="22" spans="1:4" s="129" customFormat="1">
      <c r="A22" s="128" t="s">
        <v>106</v>
      </c>
      <c r="B22" s="262">
        <f t="shared" ref="B22" si="4">SUM(B23:B28)</f>
        <v>457733485</v>
      </c>
      <c r="C22" s="262">
        <f t="shared" ref="C22" si="5">SUM(C23:C28)</f>
        <v>436252150</v>
      </c>
      <c r="D22" s="262">
        <f>SUM(D23:D28)</f>
        <v>364651337</v>
      </c>
    </row>
    <row r="23" spans="1:4" s="127" customFormat="1">
      <c r="A23" s="125" t="s">
        <v>95</v>
      </c>
      <c r="B23" s="226"/>
      <c r="C23" s="226"/>
      <c r="D23" s="226"/>
    </row>
    <row r="24" spans="1:4" s="127" customFormat="1">
      <c r="A24" s="125" t="s">
        <v>96</v>
      </c>
      <c r="B24" s="226">
        <f>Hoja2!C56</f>
        <v>74519701</v>
      </c>
      <c r="C24" s="226">
        <f>Hoja2!C144</f>
        <v>95341079</v>
      </c>
      <c r="D24" s="226">
        <f>GETPIVOTDATA("MONTO_PPTO",Hwork2!$A$14,"CATEGORIA_GASTO","5. GASTOS CORRIENTES","GENERICA","1. PERSONAL Y OBLIGACIONES SOCIALES")</f>
        <v>95724839</v>
      </c>
    </row>
    <row r="25" spans="1:4" s="127" customFormat="1">
      <c r="A25" s="125" t="s">
        <v>97</v>
      </c>
      <c r="B25" s="226">
        <f>Hoja2!C57</f>
        <v>2787499</v>
      </c>
      <c r="C25" s="226">
        <f>Hoja2!C145</f>
        <v>2181121</v>
      </c>
      <c r="D25" s="226">
        <f>GETPIVOTDATA("MONTO_PPTO",Hwork2!$A$14,"CATEGORIA_GASTO","5. GASTOS CORRIENTES","GENERICA","2. PENSIONES Y OTRAS PRESTACIONES SOCIALES")</f>
        <v>1871014</v>
      </c>
    </row>
    <row r="26" spans="1:4" s="127" customFormat="1">
      <c r="A26" s="125" t="s">
        <v>98</v>
      </c>
      <c r="B26" s="226">
        <f>Hoja2!C58</f>
        <v>365927001</v>
      </c>
      <c r="C26" s="226">
        <f>Hoja2!C146</f>
        <v>317227924</v>
      </c>
      <c r="D26" s="226">
        <f>GETPIVOTDATA("MONTO_PPTO",Hwork2!$A$14,"CATEGORIA_GASTO","5. GASTOS CORRIENTES","GENERICA","3. BIENES Y SERVICIOS")</f>
        <v>248982625</v>
      </c>
    </row>
    <row r="27" spans="1:4" s="127" customFormat="1">
      <c r="A27" s="125" t="s">
        <v>127</v>
      </c>
      <c r="B27" s="226">
        <f>Hoja2!C59</f>
        <v>202008</v>
      </c>
      <c r="C27" s="226"/>
      <c r="D27" s="226"/>
    </row>
    <row r="28" spans="1:4" s="127" customFormat="1">
      <c r="A28" s="125" t="s">
        <v>128</v>
      </c>
      <c r="B28" s="226">
        <f>Hoja2!C60</f>
        <v>14297276</v>
      </c>
      <c r="C28" s="226">
        <f>Hoja2!C147</f>
        <v>21502026</v>
      </c>
      <c r="D28" s="226">
        <f>GETPIVOTDATA("MONTO_PPTO",Hwork2!$A$14,"CATEGORIA_GASTO","5. GASTOS CORRIENTES","GENERICA","5. OTROS GASTOS")</f>
        <v>18072859</v>
      </c>
    </row>
    <row r="29" spans="1:4" s="127" customFormat="1">
      <c r="A29" s="128" t="s">
        <v>94</v>
      </c>
      <c r="B29" s="262">
        <f t="shared" ref="B29" si="6">SUM(B30:B33)</f>
        <v>72712333</v>
      </c>
      <c r="C29" s="262">
        <f t="shared" ref="C29" si="7">SUM(C30:C33)</f>
        <v>72215557</v>
      </c>
      <c r="D29" s="262">
        <f>SUM(D30:D33)</f>
        <v>136337548</v>
      </c>
    </row>
    <row r="30" spans="1:4" s="127" customFormat="1">
      <c r="A30" s="125" t="s">
        <v>126</v>
      </c>
      <c r="B30" s="226"/>
      <c r="C30" s="226"/>
      <c r="D30" s="226"/>
    </row>
    <row r="31" spans="1:4" s="127" customFormat="1">
      <c r="A31" s="125" t="s">
        <v>129</v>
      </c>
      <c r="B31" s="226"/>
      <c r="C31" s="226"/>
      <c r="D31" s="226"/>
    </row>
    <row r="32" spans="1:4" s="127" customFormat="1">
      <c r="A32" s="125" t="s">
        <v>103</v>
      </c>
      <c r="B32" s="226">
        <f>Hoja2!C61</f>
        <v>72712333</v>
      </c>
      <c r="C32" s="226">
        <f>Hoja2!C148</f>
        <v>72215557</v>
      </c>
      <c r="D32" s="226">
        <f>GETPIVOTDATA("MONTO_PPTO",Hwork2!$A$14,"CATEGORIA_GASTO","6. GASTOS DE CAPITAL","GENERICA","6. ADQUISICION DE ACTIVOS NO FINANCIEROS")</f>
        <v>136337548</v>
      </c>
    </row>
    <row r="33" spans="1:7" s="127" customFormat="1">
      <c r="A33" s="125" t="s">
        <v>104</v>
      </c>
      <c r="B33" s="226"/>
      <c r="C33" s="226"/>
      <c r="D33" s="226"/>
    </row>
    <row r="34" spans="1:7" s="127" customFormat="1">
      <c r="A34" s="128" t="s">
        <v>82</v>
      </c>
      <c r="B34" s="262">
        <f>SUM(B35)</f>
        <v>0</v>
      </c>
      <c r="C34" s="262">
        <f t="shared" ref="C34" si="8">SUM(C35)</f>
        <v>0</v>
      </c>
      <c r="D34" s="262">
        <f t="shared" ref="D34" si="9">SUM(D35)</f>
        <v>0</v>
      </c>
    </row>
    <row r="35" spans="1:7" s="127" customFormat="1">
      <c r="A35" s="125" t="s">
        <v>105</v>
      </c>
      <c r="B35" s="226"/>
      <c r="C35" s="226"/>
      <c r="D35" s="226"/>
    </row>
    <row r="36" spans="1:7" s="131" customFormat="1" ht="18" customHeight="1">
      <c r="A36" s="130" t="s">
        <v>329</v>
      </c>
      <c r="B36" s="263">
        <f t="shared" ref="B36:C36" si="10">B34+B29+B22</f>
        <v>530445818</v>
      </c>
      <c r="C36" s="263">
        <f t="shared" si="10"/>
        <v>508467707</v>
      </c>
      <c r="D36" s="263">
        <f>D34+D29+D22</f>
        <v>500988885</v>
      </c>
    </row>
    <row r="38" spans="1:7" s="124" customFormat="1" ht="28.35" customHeight="1">
      <c r="A38" s="134" t="s">
        <v>940</v>
      </c>
      <c r="B38" s="135">
        <v>2020</v>
      </c>
      <c r="C38" s="135" t="s">
        <v>1006</v>
      </c>
      <c r="D38" s="135">
        <v>2022</v>
      </c>
    </row>
    <row r="39" spans="1:7" s="129" customFormat="1">
      <c r="A39" s="128" t="s">
        <v>106</v>
      </c>
      <c r="B39" s="262">
        <f t="shared" ref="B39" si="11">SUM(B40:B45)</f>
        <v>375339786.44999999</v>
      </c>
      <c r="C39" s="262">
        <f t="shared" ref="C39" si="12">SUM(C40:C45)</f>
        <v>473790020</v>
      </c>
      <c r="D39" s="262">
        <f>SUM(D40:D45)</f>
        <v>364651337</v>
      </c>
    </row>
    <row r="40" spans="1:7" s="127" customFormat="1" ht="13.5" thickBot="1">
      <c r="A40" s="125" t="s">
        <v>95</v>
      </c>
      <c r="B40" s="226"/>
      <c r="C40" s="226"/>
      <c r="D40" s="226"/>
    </row>
    <row r="41" spans="1:7" s="127" customFormat="1" ht="15" thickBot="1">
      <c r="A41" s="125" t="s">
        <v>96</v>
      </c>
      <c r="B41" s="226">
        <f>Hoja2!G56-0.05</f>
        <v>71014367.950000003</v>
      </c>
      <c r="C41" s="226">
        <f>C95+C151+C206</f>
        <v>87295235</v>
      </c>
      <c r="D41" s="226">
        <f>GETPIVOTDATA("MONTO_PPTO",Hwork2!$A$14,"CATEGORIA_GASTO","5. GASTOS CORRIENTES","GENERICA","1. PERSONAL Y OBLIGACIONES SOCIALES")</f>
        <v>95724839</v>
      </c>
      <c r="G41" s="265"/>
    </row>
    <row r="42" spans="1:7" s="127" customFormat="1" ht="15" thickBot="1">
      <c r="A42" s="125" t="s">
        <v>97</v>
      </c>
      <c r="B42" s="226">
        <f>Hoja2!G57-0.5</f>
        <v>2122961.5</v>
      </c>
      <c r="C42" s="226">
        <f>C96+C152+C207</f>
        <v>2181121</v>
      </c>
      <c r="D42" s="226">
        <f>GETPIVOTDATA("MONTO_PPTO",Hwork2!$A$14,"CATEGORIA_GASTO","5. GASTOS CORRIENTES","GENERICA","2. PENSIONES Y OTRAS PRESTACIONES SOCIALES")</f>
        <v>1871014</v>
      </c>
      <c r="G42" s="270"/>
    </row>
    <row r="43" spans="1:7" s="127" customFormat="1" ht="15" thickBot="1">
      <c r="A43" s="125" t="s">
        <v>98</v>
      </c>
      <c r="B43" s="226">
        <f>Hoja2!G58-0.5</f>
        <v>288057846.5</v>
      </c>
      <c r="C43" s="226">
        <f>C97+C153+C208</f>
        <v>362811638</v>
      </c>
      <c r="D43" s="226">
        <f>GETPIVOTDATA("MONTO_PPTO",Hwork2!$A$14,"CATEGORIA_GASTO","5. GASTOS CORRIENTES","GENERICA","3. BIENES Y SERVICIOS")</f>
        <v>248982625</v>
      </c>
      <c r="G43" s="270"/>
    </row>
    <row r="44" spans="1:7" s="127" customFormat="1" ht="15" thickBot="1">
      <c r="A44" s="125" t="s">
        <v>127</v>
      </c>
      <c r="B44" s="226">
        <f>Hoja2!G59-0.5</f>
        <v>202007.5</v>
      </c>
      <c r="C44" s="226"/>
      <c r="D44" s="226"/>
      <c r="G44" s="270"/>
    </row>
    <row r="45" spans="1:7" s="127" customFormat="1" ht="15" thickBot="1">
      <c r="A45" s="125" t="s">
        <v>128</v>
      </c>
      <c r="B45" s="226">
        <f>Hoja2!G60</f>
        <v>13942603</v>
      </c>
      <c r="C45" s="226">
        <f>C99+C155+C210</f>
        <v>21502026</v>
      </c>
      <c r="D45" s="226">
        <f>GETPIVOTDATA("MONTO_PPTO",Hwork2!$A$14,"CATEGORIA_GASTO","5. GASTOS CORRIENTES","GENERICA","5. OTROS GASTOS")</f>
        <v>18072859</v>
      </c>
      <c r="G45" s="270"/>
    </row>
    <row r="46" spans="1:7" s="127" customFormat="1" ht="15" thickBot="1">
      <c r="A46" s="128" t="s">
        <v>94</v>
      </c>
      <c r="B46" s="262">
        <f t="shared" ref="B46" si="13">SUM(B47:B50)</f>
        <v>25403612</v>
      </c>
      <c r="C46" s="262">
        <f t="shared" ref="C46" si="14">SUM(C47:C50)</f>
        <v>3863267</v>
      </c>
      <c r="D46" s="262">
        <f>SUM(D47:D50)</f>
        <v>136337548</v>
      </c>
      <c r="G46" s="270"/>
    </row>
    <row r="47" spans="1:7" s="127" customFormat="1">
      <c r="A47" s="125" t="s">
        <v>126</v>
      </c>
      <c r="B47" s="226"/>
      <c r="C47" s="226"/>
      <c r="D47" s="226"/>
    </row>
    <row r="48" spans="1:7" s="127" customFormat="1">
      <c r="A48" s="125" t="s">
        <v>129</v>
      </c>
      <c r="B48" s="226"/>
      <c r="C48" s="226"/>
      <c r="D48" s="226"/>
    </row>
    <row r="49" spans="1:4" s="127" customFormat="1">
      <c r="A49" s="125" t="s">
        <v>103</v>
      </c>
      <c r="B49" s="226">
        <f>Hoja2!G61</f>
        <v>25403612</v>
      </c>
      <c r="C49" s="226">
        <f>C103+C159+C214</f>
        <v>3863267</v>
      </c>
      <c r="D49" s="226">
        <f>GETPIVOTDATA("MONTO_PPTO",Hwork2!$A$14,"CATEGORIA_GASTO","6. GASTOS DE CAPITAL","GENERICA","6. ADQUISICION DE ACTIVOS NO FINANCIEROS")</f>
        <v>136337548</v>
      </c>
    </row>
    <row r="50" spans="1:4" s="127" customFormat="1">
      <c r="A50" s="125" t="s">
        <v>104</v>
      </c>
      <c r="B50" s="226"/>
      <c r="C50" s="226"/>
      <c r="D50" s="226"/>
    </row>
    <row r="51" spans="1:4" s="127" customFormat="1">
      <c r="A51" s="128" t="s">
        <v>82</v>
      </c>
      <c r="B51" s="262">
        <f>SUM(B52)</f>
        <v>0</v>
      </c>
      <c r="C51" s="262">
        <f t="shared" ref="C51" si="15">SUM(C52)</f>
        <v>0</v>
      </c>
      <c r="D51" s="262">
        <f t="shared" ref="D51" si="16">SUM(D52)</f>
        <v>0</v>
      </c>
    </row>
    <row r="52" spans="1:4" s="127" customFormat="1">
      <c r="A52" s="125" t="s">
        <v>105</v>
      </c>
      <c r="B52" s="226"/>
      <c r="C52" s="226"/>
      <c r="D52" s="226"/>
    </row>
    <row r="53" spans="1:4" s="131" customFormat="1" ht="18" customHeight="1">
      <c r="A53" s="213" t="s">
        <v>330</v>
      </c>
      <c r="B53" s="263">
        <f t="shared" ref="B53:C53" si="17">B51+B46+B39</f>
        <v>400743398.44999999</v>
      </c>
      <c r="C53" s="263">
        <f t="shared" si="17"/>
        <v>477653287</v>
      </c>
      <c r="D53" s="263">
        <f>D51+D46+D39</f>
        <v>500988885</v>
      </c>
    </row>
    <row r="54" spans="1:4">
      <c r="A54" s="214"/>
    </row>
    <row r="55" spans="1:4">
      <c r="A55" s="95" t="s">
        <v>388</v>
      </c>
    </row>
    <row r="56" spans="1:4">
      <c r="A56" s="96" t="s">
        <v>1009</v>
      </c>
    </row>
    <row r="57" spans="1:4">
      <c r="A57" s="96" t="s">
        <v>1008</v>
      </c>
    </row>
    <row r="58" spans="1:4" ht="25.5">
      <c r="A58" s="134" t="s">
        <v>941</v>
      </c>
      <c r="B58" s="135">
        <v>2020</v>
      </c>
      <c r="C58" s="135">
        <v>2021</v>
      </c>
      <c r="D58" s="135">
        <v>2022</v>
      </c>
    </row>
    <row r="59" spans="1:4">
      <c r="A59" s="128" t="s">
        <v>106</v>
      </c>
      <c r="B59" s="262">
        <f t="shared" ref="B59" si="18">SUM(B60:B65)</f>
        <v>62686392</v>
      </c>
      <c r="C59" s="262">
        <f t="shared" ref="C59" si="19">SUM(C60:C65)</f>
        <v>46990001</v>
      </c>
      <c r="D59" s="262">
        <f>SUM(D60:D65)</f>
        <v>47539452</v>
      </c>
    </row>
    <row r="60" spans="1:4">
      <c r="A60" s="125" t="s">
        <v>95</v>
      </c>
      <c r="B60" s="226"/>
      <c r="C60" s="226"/>
      <c r="D60" s="226"/>
    </row>
    <row r="61" spans="1:4">
      <c r="A61" s="125" t="s">
        <v>96</v>
      </c>
      <c r="B61" s="226">
        <f>Hoja2!B79</f>
        <v>1363070</v>
      </c>
      <c r="C61" s="226">
        <f>Hoja2!B165</f>
        <v>1462870</v>
      </c>
      <c r="D61" s="226">
        <f>GETPIVOTDATA("MONTO_PPTO",Hwork2!$A$29,"FUENTE_FINANCIAMIENTO","1. RECURSOS ORDINARIOS","CATEGORIA_GASTO","5. GASTOS CORRIENTES","GENERICA","1. PERSONAL Y OBLIGACIONES SOCIALES")</f>
        <v>3312851</v>
      </c>
    </row>
    <row r="62" spans="1:4">
      <c r="A62" s="125" t="s">
        <v>97</v>
      </c>
      <c r="B62" s="226">
        <f>Hoja2!B80</f>
        <v>2684533</v>
      </c>
      <c r="C62" s="226">
        <f>Hoja2!B166</f>
        <v>2082681</v>
      </c>
      <c r="D62" s="226">
        <f>GETPIVOTDATA("MONTO_PPTO",Hwork2!$A$29,"FUENTE_FINANCIAMIENTO","1. RECURSOS ORDINARIOS","CATEGORIA_GASTO","5. GASTOS CORRIENTES","GENERICA","2. PENSIONES Y OTRAS PRESTACIONES SOCIALES")</f>
        <v>1858014</v>
      </c>
    </row>
    <row r="63" spans="1:4">
      <c r="A63" s="125" t="s">
        <v>98</v>
      </c>
      <c r="B63" s="226">
        <f>Hoja2!B81</f>
        <v>58638789</v>
      </c>
      <c r="C63" s="226">
        <f>Hoja2!B167</f>
        <v>43444450</v>
      </c>
      <c r="D63" s="226">
        <f>GETPIVOTDATA("MONTO_PPTO",Hwork2!$A$29,"FUENTE_FINANCIAMIENTO","1. RECURSOS ORDINARIOS","CATEGORIA_GASTO","5. GASTOS CORRIENTES","GENERICA","3. BIENES Y SERVICIOS")</f>
        <v>42368587</v>
      </c>
    </row>
    <row r="64" spans="1:4">
      <c r="A64" s="125" t="s">
        <v>127</v>
      </c>
      <c r="B64" s="226"/>
      <c r="C64" s="226"/>
      <c r="D64" s="226"/>
    </row>
    <row r="65" spans="1:4">
      <c r="A65" s="125" t="s">
        <v>128</v>
      </c>
      <c r="B65" s="226"/>
      <c r="C65" s="226"/>
      <c r="D65" s="226"/>
    </row>
    <row r="66" spans="1:4">
      <c r="A66" s="128" t="s">
        <v>94</v>
      </c>
      <c r="B66" s="262">
        <f t="shared" ref="B66" si="20">SUM(B67:B70)</f>
        <v>0</v>
      </c>
      <c r="C66" s="262">
        <f t="shared" ref="C66" si="21">SUM(C67:C70)</f>
        <v>0</v>
      </c>
      <c r="D66" s="262">
        <f>SUM(D67:D70)</f>
        <v>11006251</v>
      </c>
    </row>
    <row r="67" spans="1:4">
      <c r="A67" s="125" t="s">
        <v>126</v>
      </c>
      <c r="B67" s="226"/>
      <c r="C67" s="226"/>
      <c r="D67" s="226"/>
    </row>
    <row r="68" spans="1:4">
      <c r="A68" s="125" t="s">
        <v>129</v>
      </c>
      <c r="B68" s="226"/>
      <c r="C68" s="226"/>
      <c r="D68" s="226"/>
    </row>
    <row r="69" spans="1:4">
      <c r="A69" s="125" t="s">
        <v>103</v>
      </c>
      <c r="B69" s="226"/>
      <c r="C69" s="226"/>
      <c r="D69" s="226">
        <f>GETPIVOTDATA("MONTO_PPTO",Hwork2!$A$29,"FUENTE_FINANCIAMIENTO","1. RECURSOS ORDINARIOS","CATEGORIA_GASTO","6. GASTOS DE CAPITAL","GENERICA","6. ADQUISICION DE ACTIVOS NO FINANCIEROS")</f>
        <v>11006251</v>
      </c>
    </row>
    <row r="70" spans="1:4">
      <c r="A70" s="125" t="s">
        <v>104</v>
      </c>
      <c r="B70" s="226"/>
      <c r="C70" s="226"/>
      <c r="D70" s="226"/>
    </row>
    <row r="71" spans="1:4">
      <c r="A71" s="128" t="s">
        <v>82</v>
      </c>
      <c r="B71" s="262">
        <f>SUM(B72)</f>
        <v>0</v>
      </c>
      <c r="C71" s="262">
        <f t="shared" ref="C71" si="22">SUM(C72)</f>
        <v>0</v>
      </c>
      <c r="D71" s="262">
        <f t="shared" ref="D71" si="23">SUM(D72)</f>
        <v>0</v>
      </c>
    </row>
    <row r="72" spans="1:4">
      <c r="A72" s="125" t="s">
        <v>105</v>
      </c>
      <c r="B72" s="226"/>
      <c r="C72" s="226"/>
      <c r="D72" s="226"/>
    </row>
    <row r="73" spans="1:4">
      <c r="A73" s="130" t="s">
        <v>328</v>
      </c>
      <c r="B73" s="263">
        <f t="shared" ref="B73:C73" si="24">B71+B66+B59</f>
        <v>62686392</v>
      </c>
      <c r="C73" s="263">
        <f t="shared" si="24"/>
        <v>46990001</v>
      </c>
      <c r="D73" s="263">
        <f>D71+D66+D59</f>
        <v>58545703</v>
      </c>
    </row>
    <row r="75" spans="1:4" ht="25.5">
      <c r="A75" s="134" t="s">
        <v>942</v>
      </c>
      <c r="B75" s="135">
        <v>2020</v>
      </c>
      <c r="C75" s="135" t="s">
        <v>1007</v>
      </c>
      <c r="D75" s="135">
        <v>2022</v>
      </c>
    </row>
    <row r="76" spans="1:4">
      <c r="A76" s="128" t="s">
        <v>106</v>
      </c>
      <c r="B76" s="262">
        <f t="shared" ref="B76" si="25">SUM(B77:B82)</f>
        <v>74283187</v>
      </c>
      <c r="C76" s="262">
        <f t="shared" ref="C76" si="26">SUM(C77:C82)</f>
        <v>74966368</v>
      </c>
      <c r="D76" s="262">
        <f>SUM(D77:D82)</f>
        <v>47539452</v>
      </c>
    </row>
    <row r="77" spans="1:4">
      <c r="A77" s="125" t="s">
        <v>95</v>
      </c>
      <c r="B77" s="226"/>
      <c r="C77" s="226"/>
      <c r="D77" s="226"/>
    </row>
    <row r="78" spans="1:4">
      <c r="A78" s="125" t="s">
        <v>96</v>
      </c>
      <c r="B78" s="226">
        <f>Hoja2!C79</f>
        <v>1462870</v>
      </c>
      <c r="C78" s="226">
        <f>Hoja2!C165</f>
        <v>1479722</v>
      </c>
      <c r="D78" s="226">
        <f>GETPIVOTDATA("MONTO_PPTO",Hwork2!$A$29,"FUENTE_FINANCIAMIENTO","1. RECURSOS ORDINARIOS","CATEGORIA_GASTO","5. GASTOS CORRIENTES","GENERICA","1. PERSONAL Y OBLIGACIONES SOCIALES")</f>
        <v>3312851</v>
      </c>
    </row>
    <row r="79" spans="1:4">
      <c r="A79" s="125" t="s">
        <v>97</v>
      </c>
      <c r="B79" s="226">
        <f>Hoja2!C80</f>
        <v>2726499</v>
      </c>
      <c r="C79" s="226">
        <f>Hoja2!C166</f>
        <v>2111121</v>
      </c>
      <c r="D79" s="226">
        <f>GETPIVOTDATA("MONTO_PPTO",Hwork2!$A$29,"FUENTE_FINANCIAMIENTO","1. RECURSOS ORDINARIOS","CATEGORIA_GASTO","5. GASTOS CORRIENTES","GENERICA","2. PENSIONES Y OTRAS PRESTACIONES SOCIALES")</f>
        <v>1858014</v>
      </c>
    </row>
    <row r="80" spans="1:4">
      <c r="A80" s="125" t="s">
        <v>98</v>
      </c>
      <c r="B80" s="226">
        <f>Hoja2!C81</f>
        <v>68885091</v>
      </c>
      <c r="C80" s="226">
        <f>Hoja2!C167</f>
        <v>68025687</v>
      </c>
      <c r="D80" s="226">
        <f>GETPIVOTDATA("MONTO_PPTO",Hwork2!$A$29,"FUENTE_FINANCIAMIENTO","1. RECURSOS ORDINARIOS","CATEGORIA_GASTO","5. GASTOS CORRIENTES","GENERICA","3. BIENES Y SERVICIOS")</f>
        <v>42368587</v>
      </c>
    </row>
    <row r="81" spans="1:4">
      <c r="A81" s="125" t="s">
        <v>127</v>
      </c>
      <c r="B81" s="226"/>
      <c r="C81" s="226"/>
      <c r="D81" s="226"/>
    </row>
    <row r="82" spans="1:4">
      <c r="A82" s="125" t="s">
        <v>128</v>
      </c>
      <c r="B82" s="226">
        <f>Hoja2!C82</f>
        <v>1208727</v>
      </c>
      <c r="C82" s="226">
        <f>Hoja2!C168</f>
        <v>3349838</v>
      </c>
      <c r="D82" s="226"/>
    </row>
    <row r="83" spans="1:4">
      <c r="A83" s="128" t="s">
        <v>94</v>
      </c>
      <c r="B83" s="262">
        <f t="shared" ref="B83" si="27">SUM(B84:B87)</f>
        <v>8367812</v>
      </c>
      <c r="C83" s="262">
        <f t="shared" ref="C83" si="28">SUM(C84:C87)</f>
        <v>3861505</v>
      </c>
      <c r="D83" s="262">
        <f>SUM(D84:D87)</f>
        <v>11006251</v>
      </c>
    </row>
    <row r="84" spans="1:4">
      <c r="A84" s="125" t="s">
        <v>126</v>
      </c>
      <c r="B84" s="226"/>
      <c r="C84" s="226"/>
      <c r="D84" s="226"/>
    </row>
    <row r="85" spans="1:4">
      <c r="A85" s="125" t="s">
        <v>129</v>
      </c>
      <c r="B85" s="226"/>
      <c r="C85" s="226"/>
      <c r="D85" s="226"/>
    </row>
    <row r="86" spans="1:4">
      <c r="A86" s="125" t="s">
        <v>103</v>
      </c>
      <c r="B86" s="226">
        <f>Hoja2!C83</f>
        <v>8367812</v>
      </c>
      <c r="C86" s="226">
        <f>Hoja2!C169</f>
        <v>3861505</v>
      </c>
      <c r="D86" s="226">
        <f>GETPIVOTDATA("MONTO_PPTO",Hwork2!$A$29,"FUENTE_FINANCIAMIENTO","1. RECURSOS ORDINARIOS","CATEGORIA_GASTO","6. GASTOS DE CAPITAL","GENERICA","6. ADQUISICION DE ACTIVOS NO FINANCIEROS")</f>
        <v>11006251</v>
      </c>
    </row>
    <row r="87" spans="1:4">
      <c r="A87" s="125" t="s">
        <v>104</v>
      </c>
      <c r="B87" s="226"/>
      <c r="C87" s="226"/>
      <c r="D87" s="226"/>
    </row>
    <row r="88" spans="1:4">
      <c r="A88" s="128" t="s">
        <v>82</v>
      </c>
      <c r="B88" s="262">
        <f>SUM(B89)</f>
        <v>0</v>
      </c>
      <c r="C88" s="262">
        <f t="shared" ref="C88" si="29">SUM(C89)</f>
        <v>0</v>
      </c>
      <c r="D88" s="262">
        <f t="shared" ref="D88" si="30">SUM(D89)</f>
        <v>0</v>
      </c>
    </row>
    <row r="89" spans="1:4">
      <c r="A89" s="125" t="s">
        <v>105</v>
      </c>
      <c r="B89" s="226"/>
      <c r="C89" s="226"/>
      <c r="D89" s="226"/>
    </row>
    <row r="90" spans="1:4">
      <c r="A90" s="130" t="s">
        <v>329</v>
      </c>
      <c r="B90" s="263">
        <f t="shared" ref="B90:C90" si="31">B88+B83+B76</f>
        <v>82650999</v>
      </c>
      <c r="C90" s="263">
        <f t="shared" si="31"/>
        <v>78827873</v>
      </c>
      <c r="D90" s="263">
        <f>D88+D83+D76</f>
        <v>58545703</v>
      </c>
    </row>
    <row r="92" spans="1:4" ht="25.5">
      <c r="A92" s="134" t="s">
        <v>943</v>
      </c>
      <c r="B92" s="135">
        <v>2020</v>
      </c>
      <c r="C92" s="135" t="s">
        <v>1007</v>
      </c>
      <c r="D92" s="135">
        <v>2022</v>
      </c>
    </row>
    <row r="93" spans="1:4">
      <c r="A93" s="128" t="s">
        <v>106</v>
      </c>
      <c r="B93" s="262">
        <f t="shared" ref="B93" si="32">SUM(B94:B99)</f>
        <v>68042193</v>
      </c>
      <c r="C93" s="262">
        <f t="shared" ref="C93" si="33">SUM(C94:C99)</f>
        <v>67988215</v>
      </c>
      <c r="D93" s="262">
        <f>SUM(D94:D99)</f>
        <v>47539452</v>
      </c>
    </row>
    <row r="94" spans="1:4">
      <c r="A94" s="125" t="s">
        <v>95</v>
      </c>
      <c r="B94" s="226"/>
      <c r="C94" s="226"/>
      <c r="D94" s="226"/>
    </row>
    <row r="95" spans="1:4">
      <c r="A95" s="125" t="s">
        <v>96</v>
      </c>
      <c r="B95" s="226">
        <f>Hoja2!G79</f>
        <v>1338793</v>
      </c>
      <c r="C95" s="226">
        <v>1479722</v>
      </c>
      <c r="D95" s="226">
        <f>GETPIVOTDATA("MONTO_PPTO",Hwork2!$A$29,"FUENTE_FINANCIAMIENTO","1. RECURSOS ORDINARIOS","CATEGORIA_GASTO","5. GASTOS CORRIENTES","GENERICA","1. PERSONAL Y OBLIGACIONES SOCIALES")</f>
        <v>3312851</v>
      </c>
    </row>
    <row r="96" spans="1:4">
      <c r="A96" s="125" t="s">
        <v>97</v>
      </c>
      <c r="B96" s="226">
        <f>Hoja2!G80</f>
        <v>2073962</v>
      </c>
      <c r="C96" s="226">
        <v>2111121</v>
      </c>
      <c r="D96" s="226">
        <f>GETPIVOTDATA("MONTO_PPTO",Hwork2!$A$29,"FUENTE_FINANCIAMIENTO","1. RECURSOS ORDINARIOS","CATEGORIA_GASTO","5. GASTOS CORRIENTES","GENERICA","2. PENSIONES Y OTRAS PRESTACIONES SOCIALES")</f>
        <v>1858014</v>
      </c>
    </row>
    <row r="97" spans="1:4">
      <c r="A97" s="125" t="s">
        <v>98</v>
      </c>
      <c r="B97" s="226">
        <f>Hoja2!G81</f>
        <v>63420762</v>
      </c>
      <c r="C97" s="226">
        <f>61045733+1801</f>
        <v>61047534</v>
      </c>
      <c r="D97" s="226">
        <f>GETPIVOTDATA("MONTO_PPTO",Hwork2!$A$29,"FUENTE_FINANCIAMIENTO","1. RECURSOS ORDINARIOS","CATEGORIA_GASTO","5. GASTOS CORRIENTES","GENERICA","3. BIENES Y SERVICIOS")</f>
        <v>42368587</v>
      </c>
    </row>
    <row r="98" spans="1:4">
      <c r="A98" s="125" t="s">
        <v>127</v>
      </c>
      <c r="B98" s="226"/>
      <c r="C98" s="226"/>
      <c r="D98" s="226"/>
    </row>
    <row r="99" spans="1:4">
      <c r="A99" s="125" t="s">
        <v>128</v>
      </c>
      <c r="B99" s="226">
        <f>Hoja2!G82</f>
        <v>1208676</v>
      </c>
      <c r="C99" s="226">
        <v>3349838</v>
      </c>
      <c r="D99" s="226"/>
    </row>
    <row r="100" spans="1:4">
      <c r="A100" s="128" t="s">
        <v>94</v>
      </c>
      <c r="B100" s="262">
        <f t="shared" ref="B100" si="34">SUM(B101:B104)</f>
        <v>5530765</v>
      </c>
      <c r="C100" s="262">
        <f t="shared" ref="C100" si="35">SUM(C101:C104)</f>
        <v>3616461</v>
      </c>
      <c r="D100" s="262">
        <f>SUM(D101:D104)</f>
        <v>11006251</v>
      </c>
    </row>
    <row r="101" spans="1:4">
      <c r="A101" s="125" t="s">
        <v>126</v>
      </c>
      <c r="B101" s="226"/>
      <c r="C101" s="226"/>
      <c r="D101" s="226"/>
    </row>
    <row r="102" spans="1:4">
      <c r="A102" s="125" t="s">
        <v>129</v>
      </c>
      <c r="B102" s="226"/>
      <c r="C102" s="226"/>
      <c r="D102" s="226"/>
    </row>
    <row r="103" spans="1:4">
      <c r="A103" s="125" t="s">
        <v>103</v>
      </c>
      <c r="B103" s="226">
        <f>Hoja2!G83</f>
        <v>5530765</v>
      </c>
      <c r="C103" s="226">
        <v>3616461</v>
      </c>
      <c r="D103" s="226">
        <f>GETPIVOTDATA("MONTO_PPTO",Hwork2!$A$29,"FUENTE_FINANCIAMIENTO","1. RECURSOS ORDINARIOS","CATEGORIA_GASTO","6. GASTOS DE CAPITAL","GENERICA","6. ADQUISICION DE ACTIVOS NO FINANCIEROS")</f>
        <v>11006251</v>
      </c>
    </row>
    <row r="104" spans="1:4">
      <c r="A104" s="125" t="s">
        <v>104</v>
      </c>
      <c r="B104" s="226"/>
      <c r="C104" s="226"/>
      <c r="D104" s="226"/>
    </row>
    <row r="105" spans="1:4">
      <c r="A105" s="128" t="s">
        <v>82</v>
      </c>
      <c r="B105" s="262">
        <f>SUM(B106)</f>
        <v>0</v>
      </c>
      <c r="C105" s="262">
        <f t="shared" ref="C105" si="36">SUM(C106)</f>
        <v>0</v>
      </c>
      <c r="D105" s="262">
        <f t="shared" ref="D105" si="37">SUM(D106)</f>
        <v>0</v>
      </c>
    </row>
    <row r="106" spans="1:4">
      <c r="A106" s="125" t="s">
        <v>105</v>
      </c>
      <c r="B106" s="226"/>
      <c r="C106" s="226"/>
      <c r="D106" s="226"/>
    </row>
    <row r="107" spans="1:4">
      <c r="A107" s="213" t="s">
        <v>330</v>
      </c>
      <c r="B107" s="263">
        <f t="shared" ref="B107:C107" si="38">B105+B100+B93</f>
        <v>73572958</v>
      </c>
      <c r="C107" s="263">
        <f t="shared" si="38"/>
        <v>71604676</v>
      </c>
      <c r="D107" s="263">
        <f>D105+D100+D93</f>
        <v>58545703</v>
      </c>
    </row>
    <row r="111" spans="1:4">
      <c r="A111" s="95" t="s">
        <v>388</v>
      </c>
    </row>
    <row r="112" spans="1:4">
      <c r="A112" s="96" t="s">
        <v>1009</v>
      </c>
    </row>
    <row r="113" spans="1:4">
      <c r="A113" s="96" t="s">
        <v>1008</v>
      </c>
    </row>
    <row r="114" spans="1:4" ht="25.5">
      <c r="A114" s="134" t="s">
        <v>944</v>
      </c>
      <c r="B114" s="135">
        <v>2020</v>
      </c>
      <c r="C114" s="135">
        <v>2021</v>
      </c>
      <c r="D114" s="135">
        <v>2022</v>
      </c>
    </row>
    <row r="115" spans="1:4">
      <c r="A115" s="128" t="s">
        <v>106</v>
      </c>
      <c r="B115" s="262">
        <f t="shared" ref="B115" si="39">SUM(B116:B121)</f>
        <v>290202752</v>
      </c>
      <c r="C115" s="262">
        <f t="shared" ref="C115" si="40">SUM(C116:C121)</f>
        <v>293921127</v>
      </c>
      <c r="D115" s="262">
        <f>SUM(D116:D121)</f>
        <v>317111885</v>
      </c>
    </row>
    <row r="116" spans="1:4">
      <c r="A116" s="125" t="s">
        <v>95</v>
      </c>
      <c r="B116" s="226"/>
      <c r="C116" s="226"/>
      <c r="D116" s="226"/>
    </row>
    <row r="117" spans="1:4">
      <c r="A117" s="125" t="s">
        <v>96</v>
      </c>
      <c r="B117" s="226">
        <f>Hoja2!B102</f>
        <v>54179490</v>
      </c>
      <c r="C117" s="226">
        <f>Hoja2!B186</f>
        <v>79637320</v>
      </c>
      <c r="D117" s="226">
        <f>GETPIVOTDATA("MONTO_PPTO",Hwork2!$A$29,"FUENTE_FINANCIAMIENTO","2. RECURSOS DIRECTAMENTE RECAUDADOS","CATEGORIA_GASTO","5. GASTOS CORRIENTES","GENERICA","1. PERSONAL Y OBLIGACIONES SOCIALES")</f>
        <v>92411988</v>
      </c>
    </row>
    <row r="118" spans="1:4">
      <c r="A118" s="125" t="s">
        <v>97</v>
      </c>
      <c r="B118" s="226">
        <f>Hoja2!B103</f>
        <v>12000</v>
      </c>
      <c r="C118" s="226">
        <f>Hoja2!B187</f>
        <v>18000</v>
      </c>
      <c r="D118" s="226">
        <f>GETPIVOTDATA("MONTO_PPTO",Hwork2!$A$29,"FUENTE_FINANCIAMIENTO","2. RECURSOS DIRECTAMENTE RECAUDADOS","CATEGORIA_GASTO","5. GASTOS CORRIENTES","GENERICA","2. PENSIONES Y OTRAS PRESTACIONES SOCIALES")</f>
        <v>13000</v>
      </c>
    </row>
    <row r="119" spans="1:4">
      <c r="A119" s="125" t="s">
        <v>98</v>
      </c>
      <c r="B119" s="226">
        <f>Hoja2!B104</f>
        <v>235466571</v>
      </c>
      <c r="C119" s="226">
        <f>Hoja2!B188</f>
        <v>213721116</v>
      </c>
      <c r="D119" s="226">
        <f>GETPIVOTDATA("MONTO_PPTO",Hwork2!$A$29,"FUENTE_FINANCIAMIENTO","2. RECURSOS DIRECTAMENTE RECAUDADOS","CATEGORIA_GASTO","5. GASTOS CORRIENTES","GENERICA","3. BIENES Y SERVICIOS")</f>
        <v>206614038</v>
      </c>
    </row>
    <row r="120" spans="1:4">
      <c r="A120" s="125" t="s">
        <v>127</v>
      </c>
      <c r="B120" s="226"/>
      <c r="C120" s="226"/>
      <c r="D120" s="226"/>
    </row>
    <row r="121" spans="1:4">
      <c r="A121" s="125" t="s">
        <v>128</v>
      </c>
      <c r="B121" s="226">
        <f>Hoja2!B106</f>
        <v>544691</v>
      </c>
      <c r="C121" s="226">
        <f>Hoja2!B189</f>
        <v>544691</v>
      </c>
      <c r="D121" s="226">
        <f>GETPIVOTDATA("MONTO_PPTO",Hwork2!$A$29,"FUENTE_FINANCIAMIENTO","2. RECURSOS DIRECTAMENTE RECAUDADOS","CATEGORIA_GASTO","5. GASTOS CORRIENTES","GENERICA","5. OTROS GASTOS")</f>
        <v>18072859</v>
      </c>
    </row>
    <row r="122" spans="1:4">
      <c r="A122" s="128" t="s">
        <v>94</v>
      </c>
      <c r="B122" s="262">
        <f t="shared" ref="B122" si="41">SUM(B123:B126)</f>
        <v>16756061</v>
      </c>
      <c r="C122" s="262">
        <f t="shared" ref="C122" si="42">SUM(C123:C126)</f>
        <v>0</v>
      </c>
      <c r="D122" s="262">
        <f>SUM(D123:D126)</f>
        <v>0</v>
      </c>
    </row>
    <row r="123" spans="1:4">
      <c r="A123" s="125" t="s">
        <v>126</v>
      </c>
      <c r="B123" s="226"/>
      <c r="C123" s="226"/>
      <c r="D123" s="226"/>
    </row>
    <row r="124" spans="1:4">
      <c r="A124" s="125" t="s">
        <v>129</v>
      </c>
      <c r="B124" s="226"/>
      <c r="C124" s="226"/>
      <c r="D124" s="226"/>
    </row>
    <row r="125" spans="1:4">
      <c r="A125" s="125" t="s">
        <v>103</v>
      </c>
      <c r="B125" s="226">
        <f>Hoja2!B107</f>
        <v>16756061</v>
      </c>
      <c r="C125" s="226"/>
      <c r="D125" s="226"/>
    </row>
    <row r="126" spans="1:4">
      <c r="A126" s="125" t="s">
        <v>104</v>
      </c>
      <c r="B126" s="226"/>
      <c r="C126" s="226"/>
      <c r="D126" s="226"/>
    </row>
    <row r="127" spans="1:4">
      <c r="A127" s="128" t="s">
        <v>82</v>
      </c>
      <c r="B127" s="262">
        <f>SUM(B128)</f>
        <v>0</v>
      </c>
      <c r="C127" s="262">
        <f t="shared" ref="C127" si="43">SUM(C128)</f>
        <v>0</v>
      </c>
      <c r="D127" s="262">
        <f t="shared" ref="D127" si="44">SUM(D128)</f>
        <v>0</v>
      </c>
    </row>
    <row r="128" spans="1:4">
      <c r="A128" s="125" t="s">
        <v>105</v>
      </c>
      <c r="B128" s="226"/>
      <c r="C128" s="226"/>
      <c r="D128" s="226"/>
    </row>
    <row r="129" spans="1:4">
      <c r="A129" s="130" t="s">
        <v>328</v>
      </c>
      <c r="B129" s="263">
        <f t="shared" ref="B129:C129" si="45">B127+B122+B115</f>
        <v>306958813</v>
      </c>
      <c r="C129" s="263">
        <f t="shared" si="45"/>
        <v>293921127</v>
      </c>
      <c r="D129" s="263">
        <f>D127+D122+D115</f>
        <v>317111885</v>
      </c>
    </row>
    <row r="131" spans="1:4" ht="25.5">
      <c r="A131" s="134" t="s">
        <v>945</v>
      </c>
      <c r="B131" s="135">
        <v>2020</v>
      </c>
      <c r="C131" s="135" t="s">
        <v>1007</v>
      </c>
      <c r="D131" s="135">
        <v>2022</v>
      </c>
    </row>
    <row r="132" spans="1:4">
      <c r="A132" s="128" t="s">
        <v>106</v>
      </c>
      <c r="B132" s="262">
        <f t="shared" ref="B132" si="46">SUM(B133:B138)</f>
        <v>365314598</v>
      </c>
      <c r="C132" s="262">
        <f t="shared" ref="C132" si="47">SUM(C133:C138)</f>
        <v>361285782</v>
      </c>
      <c r="D132" s="262">
        <f>SUM(D133:D138)</f>
        <v>317111885</v>
      </c>
    </row>
    <row r="133" spans="1:4">
      <c r="A133" s="125" t="s">
        <v>95</v>
      </c>
      <c r="B133" s="226"/>
      <c r="C133" s="226"/>
      <c r="D133" s="226"/>
    </row>
    <row r="134" spans="1:4">
      <c r="A134" s="125" t="s">
        <v>96</v>
      </c>
      <c r="B134" s="226">
        <f>Hoja2!C102</f>
        <v>72918231</v>
      </c>
      <c r="C134" s="226">
        <f>Hoja2!C186</f>
        <v>93861357</v>
      </c>
      <c r="D134" s="226">
        <f>GETPIVOTDATA("MONTO_PPTO",Hwork2!$A$29,"FUENTE_FINANCIAMIENTO","2. RECURSOS DIRECTAMENTE RECAUDADOS","CATEGORIA_GASTO","5. GASTOS CORRIENTES","GENERICA","1. PERSONAL Y OBLIGACIONES SOCIALES")</f>
        <v>92411988</v>
      </c>
    </row>
    <row r="135" spans="1:4">
      <c r="A135" s="125" t="s">
        <v>97</v>
      </c>
      <c r="B135" s="226">
        <f>Hoja2!C103</f>
        <v>61000</v>
      </c>
      <c r="C135" s="226">
        <f>Hoja2!C187</f>
        <v>70000</v>
      </c>
      <c r="D135" s="226">
        <f>GETPIVOTDATA("MONTO_PPTO",Hwork2!$A$29,"FUENTE_FINANCIAMIENTO","2. RECURSOS DIRECTAMENTE RECAUDADOS","CATEGORIA_GASTO","5. GASTOS CORRIENTES","GENERICA","2. PENSIONES Y OTRAS PRESTACIONES SOCIALES")</f>
        <v>13000</v>
      </c>
    </row>
    <row r="136" spans="1:4">
      <c r="A136" s="125" t="s">
        <v>98</v>
      </c>
      <c r="B136" s="226">
        <f>Hoja2!C104</f>
        <v>279044810</v>
      </c>
      <c r="C136" s="226">
        <f>Hoja2!C188</f>
        <v>249202237</v>
      </c>
      <c r="D136" s="226">
        <f>GETPIVOTDATA("MONTO_PPTO",Hwork2!$A$29,"FUENTE_FINANCIAMIENTO","2. RECURSOS DIRECTAMENTE RECAUDADOS","CATEGORIA_GASTO","5. GASTOS CORRIENTES","GENERICA","3. BIENES Y SERVICIOS")</f>
        <v>206614038</v>
      </c>
    </row>
    <row r="137" spans="1:4">
      <c r="A137" s="125" t="s">
        <v>127</v>
      </c>
      <c r="B137" s="226">
        <f>Hoja2!C105</f>
        <v>202008</v>
      </c>
      <c r="C137" s="226"/>
      <c r="D137" s="226"/>
    </row>
    <row r="138" spans="1:4">
      <c r="A138" s="125" t="s">
        <v>128</v>
      </c>
      <c r="B138" s="226">
        <f>Hoja2!C106</f>
        <v>13088549</v>
      </c>
      <c r="C138" s="226">
        <f>Hoja2!C189</f>
        <v>18152188</v>
      </c>
      <c r="D138" s="226">
        <f>GETPIVOTDATA("MONTO_PPTO",Hwork2!$A$29,"FUENTE_FINANCIAMIENTO","2. RECURSOS DIRECTAMENTE RECAUDADOS","CATEGORIA_GASTO","5. GASTOS CORRIENTES","GENERICA","5. OTROS GASTOS")</f>
        <v>18072859</v>
      </c>
    </row>
    <row r="139" spans="1:4">
      <c r="A139" s="128" t="s">
        <v>94</v>
      </c>
      <c r="B139" s="262">
        <f t="shared" ref="B139" si="48">SUM(B140:B143)</f>
        <v>32492007</v>
      </c>
      <c r="C139" s="262">
        <f t="shared" ref="C139" si="49">SUM(C140:C143)</f>
        <v>246806</v>
      </c>
      <c r="D139" s="262">
        <f>SUM(D140:D143)</f>
        <v>0</v>
      </c>
    </row>
    <row r="140" spans="1:4">
      <c r="A140" s="125" t="s">
        <v>126</v>
      </c>
      <c r="B140" s="226"/>
      <c r="C140" s="226"/>
      <c r="D140" s="226"/>
    </row>
    <row r="141" spans="1:4">
      <c r="A141" s="125" t="s">
        <v>129</v>
      </c>
      <c r="B141" s="226"/>
      <c r="C141" s="226"/>
      <c r="D141" s="226"/>
    </row>
    <row r="142" spans="1:4">
      <c r="A142" s="125" t="s">
        <v>103</v>
      </c>
      <c r="B142" s="226">
        <f>Hoja2!C107</f>
        <v>32492007</v>
      </c>
      <c r="C142" s="226">
        <f>Hoja2!C190</f>
        <v>246806</v>
      </c>
      <c r="D142" s="226"/>
    </row>
    <row r="143" spans="1:4">
      <c r="A143" s="125" t="s">
        <v>104</v>
      </c>
      <c r="B143" s="226"/>
      <c r="C143" s="226"/>
      <c r="D143" s="226"/>
    </row>
    <row r="144" spans="1:4">
      <c r="A144" s="128" t="s">
        <v>82</v>
      </c>
      <c r="B144" s="262">
        <f>SUM(B145)</f>
        <v>0</v>
      </c>
      <c r="C144" s="262">
        <f t="shared" ref="C144" si="50">SUM(C145)</f>
        <v>0</v>
      </c>
      <c r="D144" s="262">
        <f t="shared" ref="D144" si="51">SUM(D145)</f>
        <v>0</v>
      </c>
    </row>
    <row r="145" spans="1:4">
      <c r="A145" s="125" t="s">
        <v>105</v>
      </c>
      <c r="B145" s="226"/>
      <c r="C145" s="226"/>
      <c r="D145" s="226"/>
    </row>
    <row r="146" spans="1:4">
      <c r="A146" s="130" t="s">
        <v>329</v>
      </c>
      <c r="B146" s="263">
        <f t="shared" ref="B146:C146" si="52">B144+B139+B132</f>
        <v>397806605</v>
      </c>
      <c r="C146" s="263">
        <f t="shared" si="52"/>
        <v>361532588</v>
      </c>
      <c r="D146" s="263">
        <f>D144+D139+D132</f>
        <v>317111885</v>
      </c>
    </row>
    <row r="148" spans="1:4" ht="25.5">
      <c r="A148" s="134" t="s">
        <v>946</v>
      </c>
      <c r="B148" s="135">
        <v>2020</v>
      </c>
      <c r="C148" s="135" t="s">
        <v>1007</v>
      </c>
      <c r="D148" s="135">
        <v>2022</v>
      </c>
    </row>
    <row r="149" spans="1:4">
      <c r="A149" s="128" t="s">
        <v>106</v>
      </c>
      <c r="B149" s="262">
        <f t="shared" ref="B149" si="53">SUM(B150:B155)</f>
        <v>305453810</v>
      </c>
      <c r="C149" s="262">
        <f t="shared" ref="C149" si="54">SUM(C150:C155)</f>
        <v>337694559</v>
      </c>
      <c r="D149" s="262">
        <f>SUM(D150:D155)</f>
        <v>317111885</v>
      </c>
    </row>
    <row r="150" spans="1:4">
      <c r="A150" s="125" t="s">
        <v>95</v>
      </c>
      <c r="B150" s="226"/>
      <c r="C150" s="226"/>
      <c r="D150" s="226"/>
    </row>
    <row r="151" spans="1:4">
      <c r="A151" s="125" t="s">
        <v>96</v>
      </c>
      <c r="B151" s="226">
        <f>Hoja2!G102</f>
        <v>69538774</v>
      </c>
      <c r="C151" s="226">
        <v>85815513</v>
      </c>
      <c r="D151" s="226">
        <f>GETPIVOTDATA("MONTO_PPTO",Hwork2!$A$29,"FUENTE_FINANCIAMIENTO","2. RECURSOS DIRECTAMENTE RECAUDADOS","CATEGORIA_GASTO","5. GASTOS CORRIENTES","GENERICA","1. PERSONAL Y OBLIGACIONES SOCIALES")</f>
        <v>92411988</v>
      </c>
    </row>
    <row r="152" spans="1:4">
      <c r="A152" s="125" t="s">
        <v>97</v>
      </c>
      <c r="B152" s="226">
        <f>Hoja2!G103</f>
        <v>49000</v>
      </c>
      <c r="C152" s="226">
        <v>70000</v>
      </c>
      <c r="D152" s="226">
        <f>GETPIVOTDATA("MONTO_PPTO",Hwork2!$A$29,"FUENTE_FINANCIAMIENTO","2. RECURSOS DIRECTAMENTE RECAUDADOS","CATEGORIA_GASTO","5. GASTOS CORRIENTES","GENERICA","2. PENSIONES Y OTRAS PRESTACIONES SOCIALES")</f>
        <v>13000</v>
      </c>
    </row>
    <row r="153" spans="1:4">
      <c r="A153" s="125" t="s">
        <v>98</v>
      </c>
      <c r="B153" s="226">
        <f>Hoja2!G104</f>
        <v>222930101</v>
      </c>
      <c r="C153" s="226">
        <f>249202237-15545379</f>
        <v>233656858</v>
      </c>
      <c r="D153" s="226">
        <f>GETPIVOTDATA("MONTO_PPTO",Hwork2!$A$29,"FUENTE_FINANCIAMIENTO","2. RECURSOS DIRECTAMENTE RECAUDADOS","CATEGORIA_GASTO","5. GASTOS CORRIENTES","GENERICA","3. BIENES Y SERVICIOS")</f>
        <v>206614038</v>
      </c>
    </row>
    <row r="154" spans="1:4">
      <c r="A154" s="125" t="s">
        <v>127</v>
      </c>
      <c r="B154" s="226">
        <f>Hoja2!G105</f>
        <v>202008</v>
      </c>
      <c r="C154" s="226"/>
      <c r="D154" s="226"/>
    </row>
    <row r="155" spans="1:4">
      <c r="A155" s="125" t="s">
        <v>128</v>
      </c>
      <c r="B155" s="226">
        <f>Hoja2!G106</f>
        <v>12733927</v>
      </c>
      <c r="C155" s="226">
        <v>18152188</v>
      </c>
      <c r="D155" s="226">
        <f>GETPIVOTDATA("MONTO_PPTO",Hwork2!$A$29,"FUENTE_FINANCIAMIENTO","2. RECURSOS DIRECTAMENTE RECAUDADOS","CATEGORIA_GASTO","5. GASTOS CORRIENTES","GENERICA","5. OTROS GASTOS")</f>
        <v>18072859</v>
      </c>
    </row>
    <row r="156" spans="1:4">
      <c r="A156" s="128" t="s">
        <v>94</v>
      </c>
      <c r="B156" s="262">
        <f t="shared" ref="B156" si="55">SUM(B157:B160)</f>
        <v>13672925</v>
      </c>
      <c r="C156" s="262">
        <f t="shared" ref="C156" si="56">SUM(C157:C160)</f>
        <v>246806</v>
      </c>
      <c r="D156" s="262">
        <f>SUM(D157:D160)</f>
        <v>0</v>
      </c>
    </row>
    <row r="157" spans="1:4">
      <c r="A157" s="125" t="s">
        <v>126</v>
      </c>
      <c r="B157" s="226"/>
      <c r="C157" s="226"/>
      <c r="D157" s="226"/>
    </row>
    <row r="158" spans="1:4">
      <c r="A158" s="125" t="s">
        <v>129</v>
      </c>
      <c r="B158" s="226"/>
      <c r="C158" s="226"/>
      <c r="D158" s="226"/>
    </row>
    <row r="159" spans="1:4">
      <c r="A159" s="125" t="s">
        <v>103</v>
      </c>
      <c r="B159" s="226">
        <f>Hoja2!G107</f>
        <v>13672925</v>
      </c>
      <c r="C159" s="226">
        <v>246806</v>
      </c>
      <c r="D159" s="226"/>
    </row>
    <row r="160" spans="1:4">
      <c r="A160" s="125" t="s">
        <v>104</v>
      </c>
      <c r="B160" s="226"/>
      <c r="C160" s="226"/>
      <c r="D160" s="226"/>
    </row>
    <row r="161" spans="1:4">
      <c r="A161" s="128" t="s">
        <v>82</v>
      </c>
      <c r="B161" s="262">
        <f>SUM(B162)</f>
        <v>0</v>
      </c>
      <c r="C161" s="262">
        <f t="shared" ref="C161" si="57">SUM(C162)</f>
        <v>0</v>
      </c>
      <c r="D161" s="262">
        <f t="shared" ref="D161" si="58">SUM(D162)</f>
        <v>0</v>
      </c>
    </row>
    <row r="162" spans="1:4">
      <c r="A162" s="125" t="s">
        <v>105</v>
      </c>
      <c r="B162" s="226"/>
      <c r="C162" s="226"/>
      <c r="D162" s="226"/>
    </row>
    <row r="163" spans="1:4">
      <c r="A163" s="213" t="s">
        <v>330</v>
      </c>
      <c r="B163" s="263">
        <f t="shared" ref="B163:C163" si="59">B161+B156+B149</f>
        <v>319126735</v>
      </c>
      <c r="C163" s="263">
        <f t="shared" si="59"/>
        <v>337941365</v>
      </c>
      <c r="D163" s="263">
        <f>D161+D156+D149</f>
        <v>317111885</v>
      </c>
    </row>
    <row r="166" spans="1:4">
      <c r="A166" s="95" t="s">
        <v>388</v>
      </c>
    </row>
    <row r="167" spans="1:4">
      <c r="A167" s="96" t="s">
        <v>1009</v>
      </c>
    </row>
    <row r="168" spans="1:4">
      <c r="A168" s="96" t="s">
        <v>1008</v>
      </c>
    </row>
    <row r="169" spans="1:4" ht="38.25">
      <c r="A169" s="134" t="s">
        <v>947</v>
      </c>
      <c r="B169" s="135">
        <v>2020</v>
      </c>
      <c r="C169" s="135">
        <v>2021</v>
      </c>
      <c r="D169" s="135">
        <v>2022</v>
      </c>
    </row>
    <row r="170" spans="1:4">
      <c r="A170" s="128" t="s">
        <v>106</v>
      </c>
      <c r="B170" s="262">
        <f t="shared" ref="B170" si="60">SUM(B171:B176)</f>
        <v>0</v>
      </c>
      <c r="C170" s="262">
        <f t="shared" ref="C170" si="61">SUM(C171:C176)</f>
        <v>0</v>
      </c>
      <c r="D170" s="262">
        <f>SUM(D171:D176)</f>
        <v>0</v>
      </c>
    </row>
    <row r="171" spans="1:4">
      <c r="A171" s="125" t="s">
        <v>95</v>
      </c>
      <c r="B171" s="226"/>
      <c r="C171" s="226"/>
      <c r="D171" s="226"/>
    </row>
    <row r="172" spans="1:4">
      <c r="A172" s="125" t="s">
        <v>96</v>
      </c>
      <c r="B172" s="226"/>
      <c r="C172" s="226"/>
      <c r="D172" s="226"/>
    </row>
    <row r="173" spans="1:4">
      <c r="A173" s="125" t="s">
        <v>97</v>
      </c>
      <c r="B173" s="226"/>
      <c r="C173" s="226"/>
      <c r="D173" s="226"/>
    </row>
    <row r="174" spans="1:4">
      <c r="A174" s="125" t="s">
        <v>98</v>
      </c>
      <c r="B174" s="226"/>
      <c r="C174" s="226"/>
      <c r="D174" s="226"/>
    </row>
    <row r="175" spans="1:4">
      <c r="A175" s="125" t="s">
        <v>127</v>
      </c>
      <c r="B175" s="226"/>
      <c r="C175" s="226"/>
      <c r="D175" s="226"/>
    </row>
    <row r="176" spans="1:4">
      <c r="A176" s="125" t="s">
        <v>128</v>
      </c>
      <c r="B176" s="226"/>
      <c r="C176" s="226"/>
      <c r="D176" s="226"/>
    </row>
    <row r="177" spans="1:4">
      <c r="A177" s="128" t="s">
        <v>94</v>
      </c>
      <c r="B177" s="262">
        <f t="shared" ref="B177" si="62">SUM(B178:B181)</f>
        <v>31852514</v>
      </c>
      <c r="C177" s="262">
        <f t="shared" ref="C177" si="63">SUM(C178:C181)</f>
        <v>68107246</v>
      </c>
      <c r="D177" s="262">
        <f>SUM(D178:D181)</f>
        <v>125331297</v>
      </c>
    </row>
    <row r="178" spans="1:4">
      <c r="A178" s="125" t="s">
        <v>126</v>
      </c>
      <c r="B178" s="226"/>
      <c r="C178" s="226"/>
      <c r="D178" s="226"/>
    </row>
    <row r="179" spans="1:4">
      <c r="A179" s="125" t="s">
        <v>129</v>
      </c>
      <c r="B179" s="226"/>
      <c r="C179" s="226"/>
      <c r="D179" s="226"/>
    </row>
    <row r="180" spans="1:4">
      <c r="A180" s="125" t="s">
        <v>103</v>
      </c>
      <c r="B180" s="226">
        <f>Hoja2!B128</f>
        <v>31852514</v>
      </c>
      <c r="C180" s="226">
        <f>Hoja2!B208</f>
        <v>68107246</v>
      </c>
      <c r="D180" s="226">
        <f>GETPIVOTDATA("MONTO_PPTO",Hwork2!$A$29,"FUENTE_FINANCIAMIENTO","3. RECURSOS POR OPERACIONES OFICIALES DE CREDITO","CATEGORIA_GASTO","6. GASTOS DE CAPITAL","GENERICA","6. ADQUISICION DE ACTIVOS NO FINANCIEROS")</f>
        <v>125331297</v>
      </c>
    </row>
    <row r="181" spans="1:4">
      <c r="A181" s="125" t="s">
        <v>104</v>
      </c>
      <c r="B181" s="226"/>
      <c r="C181" s="226"/>
      <c r="D181" s="226"/>
    </row>
    <row r="182" spans="1:4">
      <c r="A182" s="128" t="s">
        <v>82</v>
      </c>
      <c r="B182" s="262">
        <f>SUM(B183)</f>
        <v>0</v>
      </c>
      <c r="C182" s="262">
        <f t="shared" ref="C182" si="64">SUM(C183)</f>
        <v>0</v>
      </c>
      <c r="D182" s="262">
        <f t="shared" ref="D182" si="65">SUM(D183)</f>
        <v>0</v>
      </c>
    </row>
    <row r="183" spans="1:4">
      <c r="A183" s="125" t="s">
        <v>105</v>
      </c>
      <c r="B183" s="226"/>
      <c r="C183" s="226"/>
      <c r="D183" s="226"/>
    </row>
    <row r="184" spans="1:4">
      <c r="A184" s="130" t="s">
        <v>328</v>
      </c>
      <c r="B184" s="263">
        <f t="shared" ref="B184:C184" si="66">B182+B177+B170</f>
        <v>31852514</v>
      </c>
      <c r="C184" s="263">
        <f t="shared" si="66"/>
        <v>68107246</v>
      </c>
      <c r="D184" s="263">
        <f>D182+D177+D170</f>
        <v>125331297</v>
      </c>
    </row>
    <row r="186" spans="1:4" ht="38.25">
      <c r="A186" s="134" t="s">
        <v>948</v>
      </c>
      <c r="B186" s="135">
        <v>2020</v>
      </c>
      <c r="C186" s="135" t="s">
        <v>1007</v>
      </c>
      <c r="D186" s="135">
        <v>2022</v>
      </c>
    </row>
    <row r="187" spans="1:4">
      <c r="A187" s="128" t="s">
        <v>106</v>
      </c>
      <c r="B187" s="262">
        <f t="shared" ref="B187" si="67">SUM(B188:B193)</f>
        <v>18135700</v>
      </c>
      <c r="C187" s="262">
        <f t="shared" ref="C187" si="68">SUM(C188:C193)</f>
        <v>0</v>
      </c>
      <c r="D187" s="262">
        <f>SUM(D188:D193)</f>
        <v>0</v>
      </c>
    </row>
    <row r="188" spans="1:4">
      <c r="A188" s="125" t="s">
        <v>95</v>
      </c>
      <c r="B188" s="226"/>
      <c r="C188" s="226"/>
      <c r="D188" s="226"/>
    </row>
    <row r="189" spans="1:4">
      <c r="A189" s="125" t="s">
        <v>96</v>
      </c>
      <c r="B189" s="226">
        <f>Hoja2!C126</f>
        <v>138600</v>
      </c>
      <c r="C189" s="226"/>
      <c r="D189" s="226"/>
    </row>
    <row r="190" spans="1:4">
      <c r="A190" s="125" t="s">
        <v>97</v>
      </c>
      <c r="B190" s="226"/>
      <c r="C190" s="226"/>
      <c r="D190" s="226"/>
    </row>
    <row r="191" spans="1:4">
      <c r="A191" s="125" t="s">
        <v>98</v>
      </c>
      <c r="B191" s="226">
        <f>Hoja2!C127</f>
        <v>17997100</v>
      </c>
      <c r="C191" s="226"/>
      <c r="D191" s="226"/>
    </row>
    <row r="192" spans="1:4">
      <c r="A192" s="125" t="s">
        <v>127</v>
      </c>
      <c r="B192" s="226"/>
      <c r="C192" s="226"/>
      <c r="D192" s="226"/>
    </row>
    <row r="193" spans="1:4">
      <c r="A193" s="125" t="s">
        <v>128</v>
      </c>
      <c r="B193" s="226"/>
      <c r="C193" s="226"/>
      <c r="D193" s="226"/>
    </row>
    <row r="194" spans="1:4">
      <c r="A194" s="128" t="s">
        <v>94</v>
      </c>
      <c r="B194" s="262">
        <f t="shared" ref="B194" si="69">SUM(B195:B198)</f>
        <v>31852514</v>
      </c>
      <c r="C194" s="262">
        <f t="shared" ref="C194" si="70">SUM(C195:C198)</f>
        <v>68107246</v>
      </c>
      <c r="D194" s="262">
        <f>SUM(D195:D198)</f>
        <v>125331297</v>
      </c>
    </row>
    <row r="195" spans="1:4">
      <c r="A195" s="125" t="s">
        <v>126</v>
      </c>
      <c r="B195" s="226"/>
      <c r="C195" s="226"/>
      <c r="D195" s="226"/>
    </row>
    <row r="196" spans="1:4">
      <c r="A196" s="125" t="s">
        <v>129</v>
      </c>
      <c r="B196" s="226"/>
      <c r="C196" s="226"/>
      <c r="D196" s="226"/>
    </row>
    <row r="197" spans="1:4">
      <c r="A197" s="125" t="s">
        <v>103</v>
      </c>
      <c r="B197" s="226">
        <f>Hoja2!C128</f>
        <v>31852514</v>
      </c>
      <c r="C197" s="226">
        <f>Hoja2!C208</f>
        <v>68107246</v>
      </c>
      <c r="D197" s="226">
        <f>GETPIVOTDATA("MONTO_PPTO",Hwork2!$A$29,"FUENTE_FINANCIAMIENTO","3. RECURSOS POR OPERACIONES OFICIALES DE CREDITO","CATEGORIA_GASTO","6. GASTOS DE CAPITAL","GENERICA","6. ADQUISICION DE ACTIVOS NO FINANCIEROS")</f>
        <v>125331297</v>
      </c>
    </row>
    <row r="198" spans="1:4">
      <c r="A198" s="125" t="s">
        <v>104</v>
      </c>
      <c r="B198" s="226"/>
      <c r="C198" s="226"/>
      <c r="D198" s="226"/>
    </row>
    <row r="199" spans="1:4">
      <c r="A199" s="128" t="s">
        <v>82</v>
      </c>
      <c r="B199" s="262">
        <f>SUM(B200)</f>
        <v>0</v>
      </c>
      <c r="C199" s="262">
        <f t="shared" ref="C199" si="71">SUM(C200)</f>
        <v>0</v>
      </c>
      <c r="D199" s="262">
        <f t="shared" ref="D199" si="72">SUM(D200)</f>
        <v>0</v>
      </c>
    </row>
    <row r="200" spans="1:4">
      <c r="A200" s="125" t="s">
        <v>105</v>
      </c>
      <c r="B200" s="226"/>
      <c r="C200" s="226"/>
      <c r="D200" s="226"/>
    </row>
    <row r="201" spans="1:4">
      <c r="A201" s="130" t="s">
        <v>329</v>
      </c>
      <c r="B201" s="263">
        <f t="shared" ref="B201:C201" si="73">B199+B194+B187</f>
        <v>49988214</v>
      </c>
      <c r="C201" s="263">
        <f t="shared" si="73"/>
        <v>68107246</v>
      </c>
      <c r="D201" s="263">
        <f>D199+D194+D187</f>
        <v>125331297</v>
      </c>
    </row>
    <row r="203" spans="1:4" ht="38.25">
      <c r="A203" s="134" t="s">
        <v>949</v>
      </c>
      <c r="B203" s="135">
        <v>2020</v>
      </c>
      <c r="C203" s="135" t="s">
        <v>1007</v>
      </c>
      <c r="D203" s="135">
        <v>2022</v>
      </c>
    </row>
    <row r="204" spans="1:4">
      <c r="A204" s="128" t="s">
        <v>106</v>
      </c>
      <c r="B204" s="262">
        <f t="shared" ref="B204" si="74">SUM(B205:B210)</f>
        <v>1843783</v>
      </c>
      <c r="C204" s="262">
        <f t="shared" ref="C204" si="75">SUM(C205:C210)</f>
        <v>68107246</v>
      </c>
      <c r="D204" s="262">
        <f>SUM(D205:D210)</f>
        <v>0</v>
      </c>
    </row>
    <row r="205" spans="1:4">
      <c r="A205" s="125" t="s">
        <v>95</v>
      </c>
      <c r="B205" s="226"/>
      <c r="C205" s="226"/>
      <c r="D205" s="226"/>
    </row>
    <row r="206" spans="1:4">
      <c r="A206" s="125" t="s">
        <v>96</v>
      </c>
      <c r="B206" s="226">
        <f>Hoja2!G126</f>
        <v>136800</v>
      </c>
      <c r="C206" s="226"/>
      <c r="D206" s="226"/>
    </row>
    <row r="207" spans="1:4">
      <c r="A207" s="125" t="s">
        <v>97</v>
      </c>
      <c r="B207" s="226"/>
      <c r="C207" s="226"/>
      <c r="D207" s="226"/>
    </row>
    <row r="208" spans="1:4">
      <c r="A208" s="125" t="s">
        <v>98</v>
      </c>
      <c r="B208" s="226">
        <f>Hoja2!G127</f>
        <v>1706983</v>
      </c>
      <c r="C208" s="226">
        <v>68107246</v>
      </c>
      <c r="D208" s="226"/>
    </row>
    <row r="209" spans="1:4">
      <c r="A209" s="125" t="s">
        <v>127</v>
      </c>
      <c r="B209" s="226"/>
      <c r="C209" s="226"/>
      <c r="D209" s="226"/>
    </row>
    <row r="210" spans="1:4">
      <c r="A210" s="125" t="s">
        <v>128</v>
      </c>
      <c r="B210" s="226"/>
      <c r="C210" s="226"/>
      <c r="D210" s="226"/>
    </row>
    <row r="211" spans="1:4">
      <c r="A211" s="128" t="s">
        <v>94</v>
      </c>
      <c r="B211" s="262">
        <f t="shared" ref="B211" si="76">SUM(B212:B215)</f>
        <v>6199922</v>
      </c>
      <c r="C211" s="262">
        <f t="shared" ref="C211" si="77">SUM(C212:C215)</f>
        <v>0</v>
      </c>
      <c r="D211" s="262">
        <f>SUM(D212:D215)</f>
        <v>125331297</v>
      </c>
    </row>
    <row r="212" spans="1:4">
      <c r="A212" s="125" t="s">
        <v>126</v>
      </c>
      <c r="B212" s="226"/>
      <c r="C212" s="226"/>
      <c r="D212" s="226"/>
    </row>
    <row r="213" spans="1:4">
      <c r="A213" s="125" t="s">
        <v>129</v>
      </c>
      <c r="B213" s="226"/>
      <c r="C213" s="226"/>
      <c r="D213" s="226"/>
    </row>
    <row r="214" spans="1:4">
      <c r="A214" s="125" t="s">
        <v>103</v>
      </c>
      <c r="B214" s="226">
        <f>Hoja2!G128</f>
        <v>6199922</v>
      </c>
      <c r="C214" s="226"/>
      <c r="D214" s="226">
        <f>GETPIVOTDATA("MONTO_PPTO",Hwork2!$A$29,"FUENTE_FINANCIAMIENTO","3. RECURSOS POR OPERACIONES OFICIALES DE CREDITO","CATEGORIA_GASTO","6. GASTOS DE CAPITAL","GENERICA","6. ADQUISICION DE ACTIVOS NO FINANCIEROS")</f>
        <v>125331297</v>
      </c>
    </row>
    <row r="215" spans="1:4">
      <c r="A215" s="125" t="s">
        <v>104</v>
      </c>
      <c r="B215" s="226"/>
      <c r="C215" s="226"/>
      <c r="D215" s="226"/>
    </row>
    <row r="216" spans="1:4">
      <c r="A216" s="128" t="s">
        <v>82</v>
      </c>
      <c r="B216" s="262">
        <f>SUM(B217)</f>
        <v>0</v>
      </c>
      <c r="C216" s="262">
        <f t="shared" ref="C216" si="78">SUM(C217)</f>
        <v>0</v>
      </c>
      <c r="D216" s="262">
        <f t="shared" ref="D216" si="79">SUM(D217)</f>
        <v>0</v>
      </c>
    </row>
    <row r="217" spans="1:4">
      <c r="A217" s="125" t="s">
        <v>105</v>
      </c>
      <c r="B217" s="226"/>
      <c r="C217" s="226"/>
      <c r="D217" s="226"/>
    </row>
    <row r="218" spans="1:4">
      <c r="A218" s="213" t="s">
        <v>330</v>
      </c>
      <c r="B218" s="263">
        <f t="shared" ref="B218:C218" si="80">B216+B211+B204</f>
        <v>8043705</v>
      </c>
      <c r="C218" s="263">
        <f t="shared" si="80"/>
        <v>68107246</v>
      </c>
      <c r="D218" s="263">
        <f>D216+D211+D204</f>
        <v>125331297</v>
      </c>
    </row>
  </sheetData>
  <pageMargins left="0.70866141732283472" right="0.51181102362204722" top="0.74803149606299213" bottom="0.74803149606299213" header="0.31496062992125984" footer="0.31496062992125984"/>
  <pageSetup paperSize="9" orientation="portrait" r:id="rId1"/>
  <headerFooter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B050"/>
    <pageSetUpPr fitToPage="1"/>
  </sheetPr>
  <dimension ref="A1:W63"/>
  <sheetViews>
    <sheetView topLeftCell="A13" zoomScaleNormal="100" zoomScaleSheetLayoutView="100" workbookViewId="0">
      <selection activeCell="A41" sqref="A41"/>
    </sheetView>
  </sheetViews>
  <sheetFormatPr baseColWidth="10" defaultColWidth="11.28515625" defaultRowHeight="11.25"/>
  <cols>
    <col min="1" max="1" width="25.5703125" style="101" customWidth="1"/>
    <col min="2" max="2" width="35.85546875" style="101" customWidth="1"/>
    <col min="3" max="3" width="4" style="101" bestFit="1" customWidth="1"/>
    <col min="4" max="4" width="10.85546875" style="101" bestFit="1" customWidth="1"/>
    <col min="5" max="5" width="10" style="101" bestFit="1" customWidth="1"/>
    <col min="6" max="6" width="11.7109375" style="101" bestFit="1" customWidth="1"/>
    <col min="7" max="7" width="5.140625" style="101" bestFit="1" customWidth="1"/>
    <col min="8" max="9" width="10.85546875" style="101" bestFit="1" customWidth="1"/>
    <col min="10" max="10" width="5.140625" style="101" bestFit="1" customWidth="1"/>
    <col min="11" max="11" width="4" style="101" bestFit="1" customWidth="1"/>
    <col min="12" max="12" width="11.7109375" style="101" bestFit="1" customWidth="1"/>
    <col min="13" max="13" width="5.140625" style="101" bestFit="1" customWidth="1"/>
    <col min="14" max="14" width="9.5703125" style="101" bestFit="1" customWidth="1"/>
    <col min="15" max="15" width="4" style="101" bestFit="1" customWidth="1"/>
    <col min="16" max="16" width="5.140625" style="101" bestFit="1" customWidth="1"/>
    <col min="17" max="17" width="11.7109375" style="101" customWidth="1"/>
    <col min="18" max="18" width="5.7109375" style="101" customWidth="1"/>
    <col min="19" max="16384" width="11.28515625" style="101"/>
  </cols>
  <sheetData>
    <row r="1" spans="1:23" s="100" customFormat="1">
      <c r="A1" s="95" t="s">
        <v>389</v>
      </c>
      <c r="B1" s="95"/>
      <c r="C1" s="154"/>
      <c r="D1" s="154"/>
      <c r="E1" s="154"/>
      <c r="F1" s="154"/>
      <c r="G1" s="154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23" s="100" customFormat="1">
      <c r="A2" s="96" t="s">
        <v>1009</v>
      </c>
      <c r="B2" s="95"/>
      <c r="C2" s="154"/>
      <c r="D2" s="154"/>
      <c r="E2" s="154"/>
      <c r="F2" s="154"/>
      <c r="G2" s="154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</row>
    <row r="3" spans="1:23" s="100" customFormat="1" ht="12" thickBot="1">
      <c r="A3" s="96" t="s">
        <v>1008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9"/>
      <c r="T3" s="99"/>
      <c r="U3" s="99"/>
      <c r="V3" s="99"/>
      <c r="W3" s="99"/>
    </row>
    <row r="4" spans="1:23" s="104" customFormat="1" ht="28.35" customHeight="1" thickBot="1">
      <c r="A4" s="1196" t="s">
        <v>300</v>
      </c>
      <c r="B4" s="1196" t="s">
        <v>285</v>
      </c>
      <c r="C4" s="1198" t="s">
        <v>106</v>
      </c>
      <c r="D4" s="1199"/>
      <c r="E4" s="1199"/>
      <c r="F4" s="1199"/>
      <c r="G4" s="1199"/>
      <c r="H4" s="1199"/>
      <c r="I4" s="1200"/>
      <c r="J4" s="1198" t="s">
        <v>94</v>
      </c>
      <c r="K4" s="1199"/>
      <c r="L4" s="1199"/>
      <c r="M4" s="1199"/>
      <c r="N4" s="1200"/>
      <c r="O4" s="1198" t="s">
        <v>82</v>
      </c>
      <c r="P4" s="1200"/>
      <c r="Q4" s="1198" t="s">
        <v>0</v>
      </c>
      <c r="R4" s="1200"/>
    </row>
    <row r="5" spans="1:23" s="105" customFormat="1" ht="109.5" customHeight="1" thickBot="1">
      <c r="A5" s="1197"/>
      <c r="B5" s="1197"/>
      <c r="C5" s="156" t="s">
        <v>95</v>
      </c>
      <c r="D5" s="157" t="s">
        <v>96</v>
      </c>
      <c r="E5" s="157" t="s">
        <v>97</v>
      </c>
      <c r="F5" s="157" t="s">
        <v>98</v>
      </c>
      <c r="G5" s="157" t="s">
        <v>99</v>
      </c>
      <c r="H5" s="157" t="s">
        <v>100</v>
      </c>
      <c r="I5" s="158" t="s">
        <v>91</v>
      </c>
      <c r="J5" s="156" t="s">
        <v>101</v>
      </c>
      <c r="K5" s="157" t="s">
        <v>102</v>
      </c>
      <c r="L5" s="157" t="s">
        <v>103</v>
      </c>
      <c r="M5" s="157" t="s">
        <v>104</v>
      </c>
      <c r="N5" s="158" t="s">
        <v>92</v>
      </c>
      <c r="O5" s="156" t="s">
        <v>105</v>
      </c>
      <c r="P5" s="158" t="s">
        <v>93</v>
      </c>
      <c r="Q5" s="159" t="s">
        <v>130</v>
      </c>
      <c r="R5" s="160" t="s">
        <v>81</v>
      </c>
    </row>
    <row r="6" spans="1:23" ht="33.75">
      <c r="A6" s="393" t="s">
        <v>1010</v>
      </c>
      <c r="B6" s="394" t="s">
        <v>1013</v>
      </c>
      <c r="C6" s="340">
        <v>0</v>
      </c>
      <c r="D6" s="339">
        <f>GETPIVOTDATA("MONTO_PPTO",Hwork2!$A$54,"EJECUTORA","001. REGISTRO NACIONAL DE IDENTIFICACION Y ESTADO CIVIL","CATEGORIA_GASTO","5. GASTOS CORRIENTES","GENERICA","1. PERSONAL Y OBLIGACIONES SOCIALES")</f>
        <v>95724839</v>
      </c>
      <c r="E6" s="339">
        <f>GETPIVOTDATA("MONTO_PPTO",Hwork2!$A$54,"EJECUTORA","001. REGISTRO NACIONAL DE IDENTIFICACION Y ESTADO CIVIL","CATEGORIA_GASTO","5. GASTOS CORRIENTES","GENERICA","2. PENSIONES Y OTRAS PRESTACIONES SOCIALES")</f>
        <v>1871014</v>
      </c>
      <c r="F6" s="339">
        <f>GETPIVOTDATA("MONTO_PPTO",Hwork2!$A$54,"EJECUTORA","001. REGISTRO NACIONAL DE IDENTIFICACION Y ESTADO CIVIL","CATEGORIA_GASTO","5. GASTOS CORRIENTES","GENERICA","3. BIENES Y SERVICIOS")</f>
        <v>248982625</v>
      </c>
      <c r="G6" s="339">
        <v>0</v>
      </c>
      <c r="H6" s="339">
        <f>GETPIVOTDATA("MONTO_PPTO",Hwork2!$A$54,"EJECUTORA","001. REGISTRO NACIONAL DE IDENTIFICACION Y ESTADO CIVIL","CATEGORIA_GASTO","5. GASTOS CORRIENTES","GENERICA","5. OTROS GASTOS")</f>
        <v>18072859</v>
      </c>
      <c r="I6" s="324">
        <f>SUM(C6:H6)</f>
        <v>364651337</v>
      </c>
      <c r="J6" s="340">
        <v>0</v>
      </c>
      <c r="K6" s="339">
        <v>0</v>
      </c>
      <c r="L6" s="339">
        <v>0</v>
      </c>
      <c r="M6" s="339">
        <v>0</v>
      </c>
      <c r="N6" s="324">
        <f>SUM(J6:M6)</f>
        <v>0</v>
      </c>
      <c r="O6" s="340">
        <v>0</v>
      </c>
      <c r="P6" s="324">
        <f>SUM(O6)</f>
        <v>0</v>
      </c>
      <c r="Q6" s="340">
        <f>P6+N6+I6</f>
        <v>364651337</v>
      </c>
      <c r="R6" s="406">
        <f>Q6/Q8</f>
        <v>0.72786312814105647</v>
      </c>
    </row>
    <row r="7" spans="1:23" ht="34.5" thickBot="1">
      <c r="A7" s="393" t="s">
        <v>1010</v>
      </c>
      <c r="B7" s="395" t="s">
        <v>1014</v>
      </c>
      <c r="C7" s="391">
        <v>0</v>
      </c>
      <c r="D7" s="392">
        <v>0</v>
      </c>
      <c r="E7" s="392">
        <v>0</v>
      </c>
      <c r="F7" s="392">
        <v>0</v>
      </c>
      <c r="G7" s="392">
        <v>0</v>
      </c>
      <c r="H7" s="392">
        <v>0</v>
      </c>
      <c r="I7" s="324">
        <f>SUM(C7:H7)</f>
        <v>0</v>
      </c>
      <c r="J7" s="391">
        <v>0</v>
      </c>
      <c r="K7" s="392">
        <v>0</v>
      </c>
      <c r="L7" s="339">
        <f>GETPIVOTDATA("MONTO_PPTO",Hwork2!$A$54,"EJECUTORA","002. MEJORA DE LA CALIDAD DE SERVICIOS REGISTRALES - RENIEC","CATEGORIA_GASTO","6. GASTOS DE CAPITAL","GENERICA","6. ADQUISICION DE ACTIVOS NO FINANCIEROS")</f>
        <v>136337548</v>
      </c>
      <c r="M7" s="392">
        <v>0</v>
      </c>
      <c r="N7" s="324">
        <f>SUM(J7:M7)</f>
        <v>136337548</v>
      </c>
      <c r="O7" s="391">
        <v>0</v>
      </c>
      <c r="P7" s="324">
        <f>SUM(O7)</f>
        <v>0</v>
      </c>
      <c r="Q7" s="340">
        <f>P7+N7+I7</f>
        <v>136337548</v>
      </c>
      <c r="R7" s="406">
        <f>Q7/Q8</f>
        <v>0.27213687185894353</v>
      </c>
    </row>
    <row r="8" spans="1:23" ht="12" thickBot="1">
      <c r="A8" s="1046" t="s">
        <v>74</v>
      </c>
      <c r="B8" s="1046" t="s">
        <v>74</v>
      </c>
      <c r="C8" s="1047">
        <f t="shared" ref="C8:P8" si="0">SUM(C6:C7)</f>
        <v>0</v>
      </c>
      <c r="D8" s="1047">
        <f t="shared" si="0"/>
        <v>95724839</v>
      </c>
      <c r="E8" s="1047">
        <f t="shared" si="0"/>
        <v>1871014</v>
      </c>
      <c r="F8" s="1047">
        <f t="shared" si="0"/>
        <v>248982625</v>
      </c>
      <c r="G8" s="1047">
        <f t="shared" si="0"/>
        <v>0</v>
      </c>
      <c r="H8" s="1047">
        <f t="shared" si="0"/>
        <v>18072859</v>
      </c>
      <c r="I8" s="1047">
        <f t="shared" si="0"/>
        <v>364651337</v>
      </c>
      <c r="J8" s="1047">
        <f t="shared" si="0"/>
        <v>0</v>
      </c>
      <c r="K8" s="1047">
        <f t="shared" si="0"/>
        <v>0</v>
      </c>
      <c r="L8" s="1047">
        <f t="shared" si="0"/>
        <v>136337548</v>
      </c>
      <c r="M8" s="1047">
        <f t="shared" si="0"/>
        <v>0</v>
      </c>
      <c r="N8" s="1047">
        <f t="shared" si="0"/>
        <v>136337548</v>
      </c>
      <c r="O8" s="1047">
        <f t="shared" si="0"/>
        <v>0</v>
      </c>
      <c r="P8" s="1047">
        <f t="shared" si="0"/>
        <v>0</v>
      </c>
      <c r="Q8" s="1047">
        <f>SUM(Q6:Q7)</f>
        <v>500988885</v>
      </c>
      <c r="R8" s="1048">
        <f>SUM(R6:R7)</f>
        <v>1</v>
      </c>
    </row>
    <row r="9" spans="1:23">
      <c r="A9" s="106"/>
      <c r="B9" s="106"/>
      <c r="C9" s="107"/>
      <c r="D9" s="108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</row>
    <row r="11" spans="1:23" s="133" customFormat="1"/>
    <row r="12" spans="1:23" s="133" customFormat="1"/>
    <row r="13" spans="1:23" s="133" customFormat="1"/>
    <row r="14" spans="1:23" s="133" customFormat="1"/>
    <row r="15" spans="1:23" s="133" customFormat="1"/>
    <row r="16" spans="1:23" s="133" customFormat="1"/>
    <row r="17" s="133" customFormat="1"/>
    <row r="19" s="133" customFormat="1"/>
    <row r="20" s="133" customFormat="1"/>
    <row r="21" s="133" customFormat="1"/>
    <row r="22" s="133" customFormat="1"/>
    <row r="23" s="133" customFormat="1"/>
    <row r="24" s="133" customFormat="1"/>
    <row r="25" s="133" customFormat="1"/>
    <row r="26" s="133" customFormat="1"/>
    <row r="27" s="133" customFormat="1"/>
    <row r="28" s="133" customFormat="1"/>
    <row r="29" s="133" customFormat="1"/>
    <row r="30" s="133" customFormat="1"/>
    <row r="31" s="133" customFormat="1"/>
    <row r="32" s="133" customFormat="1"/>
    <row r="33" spans="1:18" s="133" customFormat="1"/>
    <row r="34" spans="1:18" s="133" customFormat="1"/>
    <row r="35" spans="1:18" s="133" customFormat="1"/>
    <row r="36" spans="1:18" s="133" customFormat="1"/>
    <row r="37" spans="1:18" s="133" customFormat="1"/>
    <row r="40" spans="1:18" s="133" customFormat="1"/>
    <row r="41" spans="1:18" s="133" customFormat="1"/>
    <row r="42" spans="1:18" s="133" customFormat="1"/>
    <row r="43" spans="1:18" s="133" customFormat="1"/>
    <row r="44" spans="1:18" ht="15.75">
      <c r="A44" s="95" t="s">
        <v>389</v>
      </c>
      <c r="B44" s="600"/>
      <c r="C44" s="635"/>
      <c r="D44" s="635"/>
      <c r="E44" s="635"/>
      <c r="F44" s="635"/>
      <c r="G44" s="635"/>
      <c r="H44" s="633"/>
      <c r="I44" s="633"/>
      <c r="J44" s="633"/>
      <c r="K44" s="633"/>
      <c r="L44" s="633"/>
      <c r="M44" s="633"/>
      <c r="N44" s="633"/>
      <c r="O44" s="633"/>
      <c r="P44" s="633"/>
      <c r="Q44" s="633"/>
      <c r="R44" s="633"/>
    </row>
    <row r="45" spans="1:18" ht="15.75">
      <c r="A45" s="96" t="s">
        <v>1009</v>
      </c>
      <c r="B45" s="576"/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</row>
    <row r="46" spans="1:18" ht="15.75">
      <c r="A46" s="96" t="s">
        <v>1008</v>
      </c>
      <c r="B46" s="576"/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</row>
    <row r="47" spans="1:18" ht="13.5" thickBot="1">
      <c r="A47" s="604" t="s">
        <v>1174</v>
      </c>
      <c r="B47" s="599" t="s">
        <v>1175</v>
      </c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599"/>
      <c r="P47" s="599"/>
      <c r="Q47" s="599"/>
      <c r="R47" s="599"/>
    </row>
    <row r="48" spans="1:18" ht="23.25" customHeight="1" thickBot="1">
      <c r="A48" s="1196" t="s">
        <v>300</v>
      </c>
      <c r="B48" s="1196" t="s">
        <v>285</v>
      </c>
      <c r="C48" s="1198" t="s">
        <v>106</v>
      </c>
      <c r="D48" s="1199"/>
      <c r="E48" s="1199"/>
      <c r="F48" s="1199"/>
      <c r="G48" s="1199"/>
      <c r="H48" s="1199"/>
      <c r="I48" s="1200"/>
      <c r="J48" s="1198" t="s">
        <v>94</v>
      </c>
      <c r="K48" s="1199"/>
      <c r="L48" s="1199"/>
      <c r="M48" s="1199"/>
      <c r="N48" s="1200"/>
      <c r="O48" s="1198" t="s">
        <v>82</v>
      </c>
      <c r="P48" s="1200"/>
      <c r="Q48" s="1198" t="s">
        <v>0</v>
      </c>
      <c r="R48" s="1200"/>
    </row>
    <row r="49" spans="1:18" ht="177.75" customHeight="1" thickBot="1">
      <c r="A49" s="1197"/>
      <c r="B49" s="1197"/>
      <c r="C49" s="156" t="s">
        <v>95</v>
      </c>
      <c r="D49" s="157" t="s">
        <v>96</v>
      </c>
      <c r="E49" s="157" t="s">
        <v>97</v>
      </c>
      <c r="F49" s="157" t="s">
        <v>98</v>
      </c>
      <c r="G49" s="157" t="s">
        <v>99</v>
      </c>
      <c r="H49" s="157" t="s">
        <v>100</v>
      </c>
      <c r="I49" s="158" t="s">
        <v>91</v>
      </c>
      <c r="J49" s="156" t="s">
        <v>101</v>
      </c>
      <c r="K49" s="157" t="s">
        <v>102</v>
      </c>
      <c r="L49" s="157" t="s">
        <v>103</v>
      </c>
      <c r="M49" s="157" t="s">
        <v>104</v>
      </c>
      <c r="N49" s="158" t="s">
        <v>92</v>
      </c>
      <c r="O49" s="156" t="s">
        <v>105</v>
      </c>
      <c r="P49" s="158" t="s">
        <v>93</v>
      </c>
      <c r="Q49" s="159" t="s">
        <v>130</v>
      </c>
      <c r="R49" s="160" t="s">
        <v>81</v>
      </c>
    </row>
    <row r="50" spans="1:18" ht="12.75">
      <c r="A50" s="603" t="s">
        <v>1176</v>
      </c>
      <c r="B50" s="603" t="s">
        <v>1177</v>
      </c>
      <c r="C50" s="638"/>
      <c r="D50" s="585">
        <v>92411988</v>
      </c>
      <c r="E50" s="585">
        <v>13000</v>
      </c>
      <c r="F50" s="585">
        <v>206614038</v>
      </c>
      <c r="G50" s="585"/>
      <c r="H50" s="636">
        <v>18072859</v>
      </c>
      <c r="I50" s="619">
        <f>+D50+E50+F50+G50+H50</f>
        <v>317111885</v>
      </c>
      <c r="J50" s="579"/>
      <c r="K50" s="581"/>
      <c r="L50" s="585"/>
      <c r="M50" s="585"/>
      <c r="N50" s="619">
        <f>SUM(J50:M50)</f>
        <v>0</v>
      </c>
      <c r="O50" s="579"/>
      <c r="P50" s="634"/>
      <c r="Q50" s="637">
        <f>+I50+N50+P50</f>
        <v>317111885</v>
      </c>
      <c r="R50" s="606">
        <f>+Q50/Q50</f>
        <v>1</v>
      </c>
    </row>
    <row r="51" spans="1:18" ht="12.75">
      <c r="A51" s="602"/>
      <c r="B51" s="602"/>
      <c r="C51" s="597"/>
      <c r="D51" s="586"/>
      <c r="E51" s="586"/>
      <c r="F51" s="586"/>
      <c r="G51" s="586"/>
      <c r="H51" s="586"/>
      <c r="I51" s="647"/>
      <c r="J51" s="597"/>
      <c r="K51" s="586"/>
      <c r="L51" s="586"/>
      <c r="M51" s="586"/>
      <c r="N51" s="647"/>
      <c r="O51" s="597"/>
      <c r="P51" s="647"/>
      <c r="Q51" s="597"/>
      <c r="R51" s="608"/>
    </row>
    <row r="52" spans="1:18" ht="12.75">
      <c r="A52" s="602"/>
      <c r="B52" s="602"/>
      <c r="C52" s="656"/>
      <c r="D52" s="657"/>
      <c r="E52" s="658"/>
      <c r="F52" s="658"/>
      <c r="G52" s="658"/>
      <c r="H52" s="658"/>
      <c r="I52" s="659"/>
      <c r="J52" s="656"/>
      <c r="K52" s="657"/>
      <c r="L52" s="657"/>
      <c r="M52" s="657"/>
      <c r="N52" s="659"/>
      <c r="O52" s="656"/>
      <c r="P52" s="660"/>
      <c r="Q52" s="661"/>
      <c r="R52" s="662"/>
    </row>
    <row r="53" spans="1:18" ht="13.5" thickBot="1">
      <c r="A53" s="602"/>
      <c r="B53" s="602"/>
      <c r="C53" s="656"/>
      <c r="D53" s="657"/>
      <c r="E53" s="658"/>
      <c r="F53" s="658"/>
      <c r="G53" s="658"/>
      <c r="H53" s="658"/>
      <c r="I53" s="659"/>
      <c r="J53" s="656"/>
      <c r="K53" s="657"/>
      <c r="L53" s="657"/>
      <c r="M53" s="657"/>
      <c r="N53" s="659"/>
      <c r="O53" s="656"/>
      <c r="P53" s="660"/>
      <c r="Q53" s="661"/>
      <c r="R53" s="662"/>
    </row>
    <row r="54" spans="1:18" ht="13.5" thickBot="1">
      <c r="A54" s="1201" t="s">
        <v>74</v>
      </c>
      <c r="B54" s="1202"/>
      <c r="C54" s="1049"/>
      <c r="D54" s="1050">
        <f>+D50</f>
        <v>92411988</v>
      </c>
      <c r="E54" s="1050">
        <f>+E50</f>
        <v>13000</v>
      </c>
      <c r="F54" s="1050">
        <f>+F50</f>
        <v>206614038</v>
      </c>
      <c r="G54" s="1050"/>
      <c r="H54" s="1051">
        <f>+H50</f>
        <v>18072859</v>
      </c>
      <c r="I54" s="1050">
        <f>+I50</f>
        <v>317111885</v>
      </c>
      <c r="J54" s="1049"/>
      <c r="K54" s="1050"/>
      <c r="L54" s="1050"/>
      <c r="M54" s="1050"/>
      <c r="N54" s="1052"/>
      <c r="O54" s="1049"/>
      <c r="P54" s="1052"/>
      <c r="Q54" s="1052">
        <f>+Q50</f>
        <v>317111885</v>
      </c>
      <c r="R54" s="1053">
        <f>+Q54/Q54</f>
        <v>1</v>
      </c>
    </row>
    <row r="55" spans="1:18" ht="12.75">
      <c r="A55" s="663"/>
      <c r="B55" s="663"/>
      <c r="C55" s="663"/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</row>
    <row r="56" spans="1:18" ht="13.5" thickBot="1">
      <c r="A56" s="604" t="s">
        <v>1174</v>
      </c>
      <c r="B56" s="599" t="s">
        <v>1178</v>
      </c>
      <c r="C56" s="599"/>
      <c r="D56" s="599"/>
      <c r="E56" s="599"/>
      <c r="F56" s="599"/>
      <c r="G56" s="599"/>
      <c r="H56" s="599"/>
      <c r="I56" s="599"/>
      <c r="J56" s="599"/>
      <c r="K56" s="599"/>
      <c r="L56" s="599"/>
      <c r="M56" s="599"/>
      <c r="N56" s="599"/>
      <c r="O56" s="599"/>
      <c r="P56" s="599"/>
      <c r="Q56" s="599"/>
      <c r="R56" s="599"/>
    </row>
    <row r="57" spans="1:18" ht="33.75" customHeight="1" thickBot="1">
      <c r="A57" s="1196" t="s">
        <v>300</v>
      </c>
      <c r="B57" s="1196" t="s">
        <v>285</v>
      </c>
      <c r="C57" s="1198" t="s">
        <v>106</v>
      </c>
      <c r="D57" s="1199"/>
      <c r="E57" s="1199"/>
      <c r="F57" s="1199"/>
      <c r="G57" s="1199"/>
      <c r="H57" s="1199"/>
      <c r="I57" s="1200"/>
      <c r="J57" s="1198" t="s">
        <v>94</v>
      </c>
      <c r="K57" s="1199"/>
      <c r="L57" s="1199"/>
      <c r="M57" s="1199"/>
      <c r="N57" s="1200"/>
      <c r="O57" s="1198" t="s">
        <v>82</v>
      </c>
      <c r="P57" s="1200"/>
      <c r="Q57" s="1198" t="s">
        <v>0</v>
      </c>
      <c r="R57" s="1200"/>
    </row>
    <row r="58" spans="1:18" ht="177.75" customHeight="1" thickBot="1">
      <c r="A58" s="1197"/>
      <c r="B58" s="1197"/>
      <c r="C58" s="156" t="s">
        <v>95</v>
      </c>
      <c r="D58" s="157" t="s">
        <v>96</v>
      </c>
      <c r="E58" s="157" t="s">
        <v>97</v>
      </c>
      <c r="F58" s="157" t="s">
        <v>98</v>
      </c>
      <c r="G58" s="157" t="s">
        <v>99</v>
      </c>
      <c r="H58" s="157" t="s">
        <v>100</v>
      </c>
      <c r="I58" s="158" t="s">
        <v>91</v>
      </c>
      <c r="J58" s="156" t="s">
        <v>101</v>
      </c>
      <c r="K58" s="157" t="s">
        <v>102</v>
      </c>
      <c r="L58" s="157" t="s">
        <v>103</v>
      </c>
      <c r="M58" s="157" t="s">
        <v>104</v>
      </c>
      <c r="N58" s="158" t="s">
        <v>92</v>
      </c>
      <c r="O58" s="156" t="s">
        <v>105</v>
      </c>
      <c r="P58" s="158" t="s">
        <v>93</v>
      </c>
      <c r="Q58" s="159" t="s">
        <v>130</v>
      </c>
      <c r="R58" s="160" t="s">
        <v>81</v>
      </c>
    </row>
    <row r="59" spans="1:18" ht="22.5">
      <c r="A59" s="603" t="s">
        <v>1176</v>
      </c>
      <c r="B59" s="664" t="s">
        <v>1179</v>
      </c>
      <c r="C59" s="638"/>
      <c r="D59" s="585">
        <v>0</v>
      </c>
      <c r="E59" s="585">
        <v>0</v>
      </c>
      <c r="F59" s="585">
        <v>0</v>
      </c>
      <c r="G59" s="585"/>
      <c r="H59" s="585"/>
      <c r="I59" s="619">
        <f>+D59+E59+F59+G59+H59</f>
        <v>0</v>
      </c>
      <c r="J59" s="579"/>
      <c r="K59" s="581"/>
      <c r="L59" s="585">
        <v>125331297</v>
      </c>
      <c r="M59" s="581"/>
      <c r="N59" s="636">
        <f>+L59</f>
        <v>125331297</v>
      </c>
      <c r="O59" s="579"/>
      <c r="P59" s="634"/>
      <c r="Q59" s="637">
        <f>+I59+N59+P59</f>
        <v>125331297</v>
      </c>
      <c r="R59" s="606">
        <f>+Q59/Q59</f>
        <v>1</v>
      </c>
    </row>
    <row r="60" spans="1:18" ht="12.75">
      <c r="A60" s="602"/>
      <c r="B60" s="602"/>
      <c r="C60" s="597"/>
      <c r="D60" s="586"/>
      <c r="E60" s="586"/>
      <c r="F60" s="586"/>
      <c r="G60" s="586"/>
      <c r="H60" s="586"/>
      <c r="I60" s="647"/>
      <c r="J60" s="597"/>
      <c r="K60" s="586"/>
      <c r="L60" s="665"/>
      <c r="M60" s="586"/>
      <c r="N60" s="647"/>
      <c r="O60" s="597"/>
      <c r="P60" s="647"/>
      <c r="Q60" s="597"/>
      <c r="R60" s="608"/>
    </row>
    <row r="61" spans="1:18" ht="12.75">
      <c r="A61" s="602"/>
      <c r="B61" s="602"/>
      <c r="C61" s="656"/>
      <c r="D61" s="657"/>
      <c r="E61" s="658"/>
      <c r="F61" s="658"/>
      <c r="G61" s="658"/>
      <c r="H61" s="658"/>
      <c r="I61" s="659"/>
      <c r="J61" s="656"/>
      <c r="K61" s="657"/>
      <c r="L61" s="657"/>
      <c r="M61" s="657"/>
      <c r="N61" s="659"/>
      <c r="O61" s="656"/>
      <c r="P61" s="660"/>
      <c r="Q61" s="661"/>
      <c r="R61" s="662"/>
    </row>
    <row r="62" spans="1:18" ht="13.5" thickBot="1">
      <c r="A62" s="602"/>
      <c r="B62" s="602"/>
      <c r="C62" s="656"/>
      <c r="D62" s="657"/>
      <c r="E62" s="658"/>
      <c r="F62" s="658"/>
      <c r="G62" s="658"/>
      <c r="H62" s="658"/>
      <c r="I62" s="659"/>
      <c r="J62" s="656"/>
      <c r="K62" s="657"/>
      <c r="L62" s="657"/>
      <c r="M62" s="657"/>
      <c r="N62" s="659"/>
      <c r="O62" s="656"/>
      <c r="P62" s="660"/>
      <c r="Q62" s="661"/>
      <c r="R62" s="662"/>
    </row>
    <row r="63" spans="1:18" ht="13.5" thickBot="1">
      <c r="A63" s="1201" t="s">
        <v>74</v>
      </c>
      <c r="B63" s="1202"/>
      <c r="C63" s="1049"/>
      <c r="D63" s="1050">
        <f>+D59</f>
        <v>0</v>
      </c>
      <c r="E63" s="1050">
        <f>+E59</f>
        <v>0</v>
      </c>
      <c r="F63" s="1050">
        <f>+F59</f>
        <v>0</v>
      </c>
      <c r="G63" s="1050"/>
      <c r="H63" s="1050"/>
      <c r="I63" s="1050">
        <f>+I59</f>
        <v>0</v>
      </c>
      <c r="J63" s="1049"/>
      <c r="K63" s="1050"/>
      <c r="L63" s="1052">
        <f>+L59</f>
        <v>125331297</v>
      </c>
      <c r="M63" s="1050"/>
      <c r="N63" s="1054">
        <f>+N59</f>
        <v>125331297</v>
      </c>
      <c r="O63" s="1049"/>
      <c r="P63" s="1052"/>
      <c r="Q63" s="1052">
        <f>+Q59</f>
        <v>125331297</v>
      </c>
      <c r="R63" s="1053">
        <f>+Q63/Q63</f>
        <v>1</v>
      </c>
    </row>
  </sheetData>
  <mergeCells count="20">
    <mergeCell ref="A63:B63"/>
    <mergeCell ref="Q48:R48"/>
    <mergeCell ref="A54:B54"/>
    <mergeCell ref="A57:A58"/>
    <mergeCell ref="B57:B58"/>
    <mergeCell ref="C57:I57"/>
    <mergeCell ref="J57:N57"/>
    <mergeCell ref="O57:P57"/>
    <mergeCell ref="Q57:R57"/>
    <mergeCell ref="A48:A49"/>
    <mergeCell ref="B48:B49"/>
    <mergeCell ref="C48:I48"/>
    <mergeCell ref="J48:N48"/>
    <mergeCell ref="O48:P48"/>
    <mergeCell ref="A4:A5"/>
    <mergeCell ref="J4:N4"/>
    <mergeCell ref="O4:P4"/>
    <mergeCell ref="Q4:R4"/>
    <mergeCell ref="C4:I4"/>
    <mergeCell ref="B4:B5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76" fitToHeight="7" orientation="landscape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  <colBreaks count="1" manualBreakCount="1">
    <brk id="1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D16"/>
  <sheetViews>
    <sheetView zoomScaleNormal="100" workbookViewId="0">
      <selection activeCell="A23" sqref="A23"/>
    </sheetView>
  </sheetViews>
  <sheetFormatPr baseColWidth="10" defaultColWidth="11.28515625" defaultRowHeight="12.75"/>
  <cols>
    <col min="1" max="1" width="64" customWidth="1"/>
    <col min="2" max="4" width="11.140625" bestFit="1" customWidth="1"/>
  </cols>
  <sheetData>
    <row r="1" spans="1:4">
      <c r="A1" s="95" t="s">
        <v>390</v>
      </c>
    </row>
    <row r="2" spans="1:4">
      <c r="A2" s="96" t="s">
        <v>1009</v>
      </c>
    </row>
    <row r="3" spans="1:4">
      <c r="A3" s="96" t="s">
        <v>1008</v>
      </c>
    </row>
    <row r="4" spans="1:4" s="124" customFormat="1" ht="28.35" customHeight="1">
      <c r="A4" s="134" t="s">
        <v>337</v>
      </c>
      <c r="B4" s="135">
        <v>2020</v>
      </c>
      <c r="C4" s="135">
        <v>2021</v>
      </c>
      <c r="D4" s="135">
        <v>2022</v>
      </c>
    </row>
    <row r="5" spans="1:4">
      <c r="A5" s="126" t="s">
        <v>475</v>
      </c>
      <c r="B5" s="401">
        <f>Hoja2!B248</f>
        <v>267263953</v>
      </c>
      <c r="C5" s="401">
        <f>Hoja2!B229</f>
        <v>270697813</v>
      </c>
      <c r="D5" s="401">
        <f>GETPIVOTDATA("MONTO_PPTO",Hwork2!$A$71,"CATEGORIA_PPTAL","1. PROGRAMAS PRESUPUESTALES","PROGRAMA_PPTAL","0079. ACCESO DE LA POBLACION A LA IDENTIDAD")</f>
        <v>357783017</v>
      </c>
    </row>
    <row r="6" spans="1:4" s="131" customFormat="1" ht="22.5" customHeight="1">
      <c r="A6" s="132" t="s">
        <v>328</v>
      </c>
      <c r="B6" s="263">
        <f>SUM(B5)</f>
        <v>267263953</v>
      </c>
      <c r="C6" s="263">
        <f t="shared" ref="C6:D6" si="0">SUM(C5)</f>
        <v>270697813</v>
      </c>
      <c r="D6" s="263">
        <f t="shared" si="0"/>
        <v>357783017</v>
      </c>
    </row>
    <row r="8" spans="1:4" s="124" customFormat="1" ht="28.35" customHeight="1">
      <c r="A8" s="134" t="s">
        <v>338</v>
      </c>
      <c r="B8" s="135">
        <v>2020</v>
      </c>
      <c r="C8" s="135" t="s">
        <v>384</v>
      </c>
      <c r="D8" s="135" t="s">
        <v>385</v>
      </c>
    </row>
    <row r="9" spans="1:4">
      <c r="A9" s="126" t="s">
        <v>475</v>
      </c>
      <c r="B9" s="401">
        <f>Hoja2!C248</f>
        <v>311377815</v>
      </c>
      <c r="C9" s="401">
        <f>Hoja2!C229</f>
        <v>307015412</v>
      </c>
      <c r="D9" s="401">
        <f>GETPIVOTDATA("MONTO_PPTO",Hwork2!$A$71,"CATEGORIA_PPTAL","1. PROGRAMAS PRESUPUESTALES","PROGRAMA_PPTAL","0079. ACCESO DE LA POBLACION A LA IDENTIDAD")</f>
        <v>357783017</v>
      </c>
    </row>
    <row r="10" spans="1:4" s="131" customFormat="1" ht="22.5" customHeight="1">
      <c r="A10" s="132" t="s">
        <v>328</v>
      </c>
      <c r="B10" s="263">
        <f>SUM(B9)</f>
        <v>311377815</v>
      </c>
      <c r="C10" s="263">
        <f t="shared" ref="C10" si="1">SUM(C9)</f>
        <v>307015412</v>
      </c>
      <c r="D10" s="263">
        <f t="shared" ref="D10" si="2">SUM(D9)</f>
        <v>357783017</v>
      </c>
    </row>
    <row r="12" spans="1:4" s="124" customFormat="1" ht="28.35" customHeight="1">
      <c r="A12" s="134" t="s">
        <v>339</v>
      </c>
      <c r="B12" s="135">
        <v>2020</v>
      </c>
      <c r="C12" s="135" t="s">
        <v>384</v>
      </c>
      <c r="D12" s="135" t="s">
        <v>385</v>
      </c>
    </row>
    <row r="13" spans="1:4">
      <c r="A13" s="126" t="s">
        <v>475</v>
      </c>
      <c r="B13" s="401">
        <f>Hoja2!G248</f>
        <v>228022569</v>
      </c>
      <c r="C13" s="1161">
        <v>307015412</v>
      </c>
      <c r="D13" s="401">
        <f>GETPIVOTDATA("MONTO_PPTO",Hwork2!$A$71,"CATEGORIA_PPTAL","1. PROGRAMAS PRESUPUESTALES","PROGRAMA_PPTAL","0079. ACCESO DE LA POBLACION A LA IDENTIDAD")</f>
        <v>357783017</v>
      </c>
    </row>
    <row r="14" spans="1:4" s="131" customFormat="1" ht="22.5" customHeight="1">
      <c r="A14" s="132" t="s">
        <v>328</v>
      </c>
      <c r="B14" s="263">
        <f>SUM(B13)</f>
        <v>228022569</v>
      </c>
      <c r="C14" s="263">
        <f t="shared" ref="C14" si="3">SUM(C13)</f>
        <v>307015412</v>
      </c>
      <c r="D14" s="263">
        <f t="shared" ref="D14" si="4">SUM(D13)</f>
        <v>357783017</v>
      </c>
    </row>
    <row r="15" spans="1:4">
      <c r="A15" s="214" t="s">
        <v>386</v>
      </c>
    </row>
    <row r="16" spans="1:4">
      <c r="A16" s="215" t="s">
        <v>387</v>
      </c>
    </row>
  </sheetData>
  <pageMargins left="0.47244094488188981" right="0.51181102362204722" top="0.74803149606299213" bottom="0.74803149606299213" header="0.31496062992125984" footer="0.31496062992125984"/>
  <pageSetup paperSize="9" scale="96" orientation="portrait" r:id="rId1"/>
  <headerFooter>
    <oddHeader>&amp;C&amp;"Arial,Negrita"&amp;18PROYECTO DE PRESUPUESTO 2022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2">
    <tabColor theme="9" tint="-0.249977111117893"/>
  </sheetPr>
  <dimension ref="A1:N52"/>
  <sheetViews>
    <sheetView zoomScale="70" zoomScaleNormal="70" zoomScaleSheetLayoutView="70" zoomScalePageLayoutView="90" workbookViewId="0">
      <selection activeCell="H54" sqref="H54"/>
    </sheetView>
  </sheetViews>
  <sheetFormatPr baseColWidth="10" defaultColWidth="11.28515625" defaultRowHeight="11.25"/>
  <cols>
    <col min="1" max="1" width="30.7109375" style="101" customWidth="1"/>
    <col min="2" max="3" width="8.7109375" style="101" customWidth="1"/>
    <col min="4" max="5" width="8.7109375" style="133" customWidth="1"/>
    <col min="6" max="14" width="8.7109375" style="101" customWidth="1"/>
    <col min="15" max="16384" width="11.28515625" style="101"/>
  </cols>
  <sheetData>
    <row r="1" spans="1:14" s="97" customFormat="1" ht="14.25" customHeight="1">
      <c r="A1" s="161" t="s">
        <v>391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s="97" customFormat="1" ht="14.25" customHeight="1">
      <c r="A2" s="96" t="s">
        <v>1009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</row>
    <row r="3" spans="1:14" s="100" customFormat="1" ht="12" thickBot="1">
      <c r="A3" s="96" t="s">
        <v>1008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 s="102" customFormat="1" ht="12.75" customHeight="1" thickBot="1">
      <c r="A4" s="1208" t="s">
        <v>194</v>
      </c>
      <c r="B4" s="1206" t="s">
        <v>227</v>
      </c>
      <c r="C4" s="1207"/>
      <c r="D4" s="1207"/>
      <c r="E4" s="1207"/>
      <c r="F4" s="1203" t="s">
        <v>228</v>
      </c>
      <c r="G4" s="1204"/>
      <c r="H4" s="1205"/>
      <c r="I4" s="1203" t="s">
        <v>226</v>
      </c>
      <c r="J4" s="1204"/>
      <c r="K4" s="1204"/>
      <c r="L4" s="1204"/>
      <c r="M4" s="1204"/>
      <c r="N4" s="1205"/>
    </row>
    <row r="5" spans="1:14" s="116" customFormat="1" ht="84.95" customHeight="1" thickBot="1">
      <c r="A5" s="1209"/>
      <c r="B5" s="163">
        <v>2020</v>
      </c>
      <c r="C5" s="164">
        <v>2021</v>
      </c>
      <c r="D5" s="164" t="s">
        <v>378</v>
      </c>
      <c r="E5" s="166" t="s">
        <v>392</v>
      </c>
      <c r="F5" s="163">
        <v>2020</v>
      </c>
      <c r="G5" s="164">
        <v>2021</v>
      </c>
      <c r="H5" s="164" t="s">
        <v>378</v>
      </c>
      <c r="I5" s="163">
        <v>2020</v>
      </c>
      <c r="J5" s="164" t="s">
        <v>384</v>
      </c>
      <c r="K5" s="164" t="s">
        <v>378</v>
      </c>
      <c r="L5" s="165" t="s">
        <v>393</v>
      </c>
      <c r="M5" s="165" t="s">
        <v>392</v>
      </c>
      <c r="N5" s="166" t="s">
        <v>394</v>
      </c>
    </row>
    <row r="6" spans="1:14">
      <c r="A6" s="167"/>
      <c r="B6" s="168"/>
      <c r="C6" s="169"/>
      <c r="D6" s="169"/>
      <c r="E6" s="170"/>
      <c r="F6" s="168"/>
      <c r="G6" s="169"/>
      <c r="H6" s="171"/>
      <c r="I6" s="168"/>
      <c r="J6" s="169"/>
      <c r="K6" s="171"/>
      <c r="L6" s="170"/>
      <c r="M6" s="170"/>
      <c r="N6" s="171"/>
    </row>
    <row r="7" spans="1:14" ht="22.5">
      <c r="A7" s="172" t="s">
        <v>225</v>
      </c>
      <c r="B7" s="173"/>
      <c r="C7" s="174"/>
      <c r="D7" s="174"/>
      <c r="E7" s="175"/>
      <c r="F7" s="173"/>
      <c r="G7" s="174"/>
      <c r="H7" s="176"/>
      <c r="I7" s="173"/>
      <c r="J7" s="174"/>
      <c r="K7" s="176"/>
      <c r="L7" s="175"/>
      <c r="M7" s="175"/>
      <c r="N7" s="176"/>
    </row>
    <row r="8" spans="1:14">
      <c r="A8" s="177" t="s">
        <v>195</v>
      </c>
      <c r="B8" s="178"/>
      <c r="C8" s="179"/>
      <c r="D8" s="179"/>
      <c r="E8" s="180"/>
      <c r="F8" s="178"/>
      <c r="G8" s="179"/>
      <c r="H8" s="181"/>
      <c r="I8" s="178"/>
      <c r="J8" s="179"/>
      <c r="K8" s="181"/>
      <c r="L8" s="180"/>
      <c r="M8" s="180"/>
      <c r="N8" s="181"/>
    </row>
    <row r="9" spans="1:14" s="102" customFormat="1">
      <c r="A9" s="182"/>
      <c r="B9" s="178"/>
      <c r="C9" s="179"/>
      <c r="D9" s="179"/>
      <c r="E9" s="180"/>
      <c r="F9" s="178"/>
      <c r="G9" s="179"/>
      <c r="H9" s="181"/>
      <c r="I9" s="178"/>
      <c r="J9" s="179"/>
      <c r="K9" s="181"/>
      <c r="L9" s="180"/>
      <c r="M9" s="180"/>
      <c r="N9" s="181"/>
    </row>
    <row r="10" spans="1:14">
      <c r="A10" s="172" t="s">
        <v>200</v>
      </c>
      <c r="B10" s="178"/>
      <c r="C10" s="179"/>
      <c r="D10" s="179"/>
      <c r="E10" s="180"/>
      <c r="F10" s="178"/>
      <c r="G10" s="179"/>
      <c r="H10" s="181"/>
      <c r="I10" s="178"/>
      <c r="J10" s="179"/>
      <c r="K10" s="181"/>
      <c r="L10" s="180"/>
      <c r="M10" s="180"/>
      <c r="N10" s="181"/>
    </row>
    <row r="11" spans="1:14">
      <c r="A11" s="183" t="s">
        <v>196</v>
      </c>
      <c r="B11" s="178"/>
      <c r="C11" s="179"/>
      <c r="D11" s="179"/>
      <c r="E11" s="180"/>
      <c r="F11" s="178"/>
      <c r="G11" s="179"/>
      <c r="H11" s="181"/>
      <c r="I11" s="178"/>
      <c r="J11" s="179"/>
      <c r="K11" s="181"/>
      <c r="L11" s="180"/>
      <c r="M11" s="180"/>
      <c r="N11" s="181"/>
    </row>
    <row r="12" spans="1:14">
      <c r="A12" s="183" t="s">
        <v>197</v>
      </c>
      <c r="B12" s="178"/>
      <c r="C12" s="179"/>
      <c r="D12" s="179"/>
      <c r="E12" s="180"/>
      <c r="F12" s="178"/>
      <c r="G12" s="179"/>
      <c r="H12" s="181"/>
      <c r="I12" s="178"/>
      <c r="J12" s="179"/>
      <c r="K12" s="181"/>
      <c r="L12" s="180"/>
      <c r="M12" s="180"/>
      <c r="N12" s="181"/>
    </row>
    <row r="13" spans="1:14">
      <c r="A13" s="183" t="s">
        <v>198</v>
      </c>
      <c r="B13" s="178"/>
      <c r="C13" s="179"/>
      <c r="D13" s="179"/>
      <c r="E13" s="180"/>
      <c r="F13" s="178"/>
      <c r="G13" s="179"/>
      <c r="H13" s="181"/>
      <c r="I13" s="178"/>
      <c r="J13" s="179"/>
      <c r="K13" s="181"/>
      <c r="L13" s="180"/>
      <c r="M13" s="180"/>
      <c r="N13" s="181"/>
    </row>
    <row r="14" spans="1:14">
      <c r="A14" s="183" t="s">
        <v>199</v>
      </c>
      <c r="B14" s="178"/>
      <c r="C14" s="179"/>
      <c r="D14" s="179"/>
      <c r="E14" s="180"/>
      <c r="F14" s="178"/>
      <c r="G14" s="179"/>
      <c r="H14" s="181"/>
      <c r="I14" s="178"/>
      <c r="J14" s="179"/>
      <c r="K14" s="181"/>
      <c r="L14" s="180"/>
      <c r="M14" s="180"/>
      <c r="N14" s="181"/>
    </row>
    <row r="15" spans="1:14">
      <c r="A15" s="183"/>
      <c r="B15" s="173"/>
      <c r="C15" s="174"/>
      <c r="D15" s="174"/>
      <c r="E15" s="175"/>
      <c r="F15" s="173"/>
      <c r="G15" s="174"/>
      <c r="H15" s="176"/>
      <c r="I15" s="173"/>
      <c r="J15" s="174"/>
      <c r="K15" s="176"/>
      <c r="L15" s="175"/>
      <c r="M15" s="175"/>
      <c r="N15" s="176"/>
    </row>
    <row r="16" spans="1:14">
      <c r="A16" s="172" t="s">
        <v>219</v>
      </c>
      <c r="B16" s="178"/>
      <c r="C16" s="179"/>
      <c r="D16" s="179"/>
      <c r="E16" s="180"/>
      <c r="F16" s="178"/>
      <c r="G16" s="179"/>
      <c r="H16" s="181"/>
      <c r="I16" s="178"/>
      <c r="J16" s="179"/>
      <c r="K16" s="181"/>
      <c r="L16" s="180"/>
      <c r="M16" s="180"/>
      <c r="N16" s="181"/>
    </row>
    <row r="17" spans="1:14">
      <c r="A17" s="183" t="s">
        <v>201</v>
      </c>
      <c r="B17" s="178"/>
      <c r="C17" s="179"/>
      <c r="D17" s="179"/>
      <c r="E17" s="180"/>
      <c r="F17" s="178"/>
      <c r="G17" s="179"/>
      <c r="H17" s="181"/>
      <c r="I17" s="178"/>
      <c r="J17" s="179"/>
      <c r="K17" s="181"/>
      <c r="L17" s="180"/>
      <c r="M17" s="180"/>
      <c r="N17" s="181"/>
    </row>
    <row r="18" spans="1:14">
      <c r="A18" s="183" t="s">
        <v>202</v>
      </c>
      <c r="B18" s="178"/>
      <c r="C18" s="179"/>
      <c r="D18" s="179"/>
      <c r="E18" s="180"/>
      <c r="F18" s="178"/>
      <c r="G18" s="179"/>
      <c r="H18" s="181"/>
      <c r="I18" s="178"/>
      <c r="J18" s="179"/>
      <c r="K18" s="181"/>
      <c r="L18" s="180"/>
      <c r="M18" s="180"/>
      <c r="N18" s="181"/>
    </row>
    <row r="19" spans="1:14">
      <c r="A19" s="183" t="s">
        <v>203</v>
      </c>
      <c r="B19" s="178"/>
      <c r="C19" s="179"/>
      <c r="D19" s="179"/>
      <c r="E19" s="180"/>
      <c r="F19" s="178"/>
      <c r="G19" s="179"/>
      <c r="H19" s="181"/>
      <c r="I19" s="178"/>
      <c r="J19" s="179"/>
      <c r="K19" s="181"/>
      <c r="L19" s="180"/>
      <c r="M19" s="180"/>
      <c r="N19" s="181"/>
    </row>
    <row r="20" spans="1:14">
      <c r="A20" s="183" t="s">
        <v>204</v>
      </c>
      <c r="B20" s="178"/>
      <c r="C20" s="179"/>
      <c r="D20" s="179"/>
      <c r="E20" s="180"/>
      <c r="F20" s="178"/>
      <c r="G20" s="179"/>
      <c r="H20" s="181"/>
      <c r="I20" s="178"/>
      <c r="J20" s="179"/>
      <c r="K20" s="181"/>
      <c r="L20" s="180"/>
      <c r="M20" s="180"/>
      <c r="N20" s="181"/>
    </row>
    <row r="21" spans="1:14" ht="22.5">
      <c r="A21" s="183" t="s">
        <v>205</v>
      </c>
      <c r="B21" s="178"/>
      <c r="C21" s="179"/>
      <c r="D21" s="179"/>
      <c r="E21" s="180"/>
      <c r="F21" s="178"/>
      <c r="G21" s="179"/>
      <c r="H21" s="181"/>
      <c r="I21" s="178"/>
      <c r="J21" s="179"/>
      <c r="K21" s="181"/>
      <c r="L21" s="180"/>
      <c r="M21" s="180"/>
      <c r="N21" s="181"/>
    </row>
    <row r="22" spans="1:14">
      <c r="A22" s="184"/>
      <c r="B22" s="178"/>
      <c r="C22" s="179"/>
      <c r="D22" s="179"/>
      <c r="E22" s="180"/>
      <c r="F22" s="178"/>
      <c r="G22" s="179"/>
      <c r="H22" s="181"/>
      <c r="I22" s="178"/>
      <c r="J22" s="179"/>
      <c r="K22" s="181"/>
      <c r="L22" s="180"/>
      <c r="M22" s="180"/>
      <c r="N22" s="181"/>
    </row>
    <row r="23" spans="1:14">
      <c r="A23" s="185" t="s">
        <v>220</v>
      </c>
      <c r="B23" s="178"/>
      <c r="C23" s="179"/>
      <c r="D23" s="179"/>
      <c r="E23" s="180"/>
      <c r="F23" s="178"/>
      <c r="G23" s="179"/>
      <c r="H23" s="181"/>
      <c r="I23" s="178"/>
      <c r="J23" s="179"/>
      <c r="K23" s="181"/>
      <c r="L23" s="180"/>
      <c r="M23" s="180"/>
      <c r="N23" s="181"/>
    </row>
    <row r="24" spans="1:14">
      <c r="A24" s="183" t="s">
        <v>206</v>
      </c>
      <c r="B24" s="178"/>
      <c r="C24" s="179"/>
      <c r="D24" s="179"/>
      <c r="E24" s="180"/>
      <c r="F24" s="178"/>
      <c r="G24" s="179"/>
      <c r="H24" s="181"/>
      <c r="I24" s="178"/>
      <c r="J24" s="179"/>
      <c r="K24" s="181"/>
      <c r="L24" s="180"/>
      <c r="M24" s="180"/>
      <c r="N24" s="181"/>
    </row>
    <row r="25" spans="1:14">
      <c r="A25" s="183" t="s">
        <v>207</v>
      </c>
      <c r="B25" s="178"/>
      <c r="C25" s="179"/>
      <c r="D25" s="179"/>
      <c r="E25" s="180"/>
      <c r="F25" s="178"/>
      <c r="G25" s="179"/>
      <c r="H25" s="181"/>
      <c r="I25" s="178"/>
      <c r="J25" s="179"/>
      <c r="K25" s="181"/>
      <c r="L25" s="180"/>
      <c r="M25" s="180"/>
      <c r="N25" s="181"/>
    </row>
    <row r="26" spans="1:14">
      <c r="A26" s="183" t="s">
        <v>208</v>
      </c>
      <c r="B26" s="178"/>
      <c r="C26" s="179"/>
      <c r="D26" s="179"/>
      <c r="E26" s="180"/>
      <c r="F26" s="178"/>
      <c r="G26" s="179"/>
      <c r="H26" s="181"/>
      <c r="I26" s="178"/>
      <c r="J26" s="179"/>
      <c r="K26" s="181"/>
      <c r="L26" s="180"/>
      <c r="M26" s="180"/>
      <c r="N26" s="181"/>
    </row>
    <row r="27" spans="1:14">
      <c r="A27" s="183"/>
      <c r="B27" s="178"/>
      <c r="C27" s="179"/>
      <c r="D27" s="179"/>
      <c r="E27" s="180"/>
      <c r="F27" s="178"/>
      <c r="G27" s="179"/>
      <c r="H27" s="181"/>
      <c r="I27" s="178"/>
      <c r="J27" s="179"/>
      <c r="K27" s="181"/>
      <c r="L27" s="180"/>
      <c r="M27" s="180"/>
      <c r="N27" s="181"/>
    </row>
    <row r="28" spans="1:14">
      <c r="A28" s="185" t="s">
        <v>221</v>
      </c>
      <c r="B28" s="178"/>
      <c r="C28" s="179"/>
      <c r="D28" s="179"/>
      <c r="E28" s="180"/>
      <c r="F28" s="178"/>
      <c r="G28" s="179"/>
      <c r="H28" s="181"/>
      <c r="I28" s="178"/>
      <c r="J28" s="179"/>
      <c r="K28" s="181"/>
      <c r="L28" s="180"/>
      <c r="M28" s="180"/>
      <c r="N28" s="181"/>
    </row>
    <row r="29" spans="1:14">
      <c r="A29" s="183" t="s">
        <v>209</v>
      </c>
      <c r="B29" s="178"/>
      <c r="C29" s="179"/>
      <c r="D29" s="179"/>
      <c r="E29" s="180"/>
      <c r="F29" s="178"/>
      <c r="G29" s="179"/>
      <c r="H29" s="181"/>
      <c r="I29" s="178"/>
      <c r="J29" s="179"/>
      <c r="K29" s="181"/>
      <c r="L29" s="180"/>
      <c r="M29" s="180"/>
      <c r="N29" s="181"/>
    </row>
    <row r="30" spans="1:14">
      <c r="A30" s="183" t="s">
        <v>207</v>
      </c>
      <c r="B30" s="178"/>
      <c r="C30" s="179"/>
      <c r="D30" s="179"/>
      <c r="E30" s="180"/>
      <c r="F30" s="178"/>
      <c r="G30" s="179"/>
      <c r="H30" s="181"/>
      <c r="I30" s="178"/>
      <c r="J30" s="179"/>
      <c r="K30" s="181"/>
      <c r="L30" s="180"/>
      <c r="M30" s="180"/>
      <c r="N30" s="181"/>
    </row>
    <row r="31" spans="1:14">
      <c r="A31" s="183"/>
      <c r="B31" s="178"/>
      <c r="C31" s="179"/>
      <c r="D31" s="179"/>
      <c r="E31" s="180"/>
      <c r="F31" s="178"/>
      <c r="G31" s="179"/>
      <c r="H31" s="181"/>
      <c r="I31" s="178"/>
      <c r="J31" s="179"/>
      <c r="K31" s="181"/>
      <c r="L31" s="180"/>
      <c r="M31" s="180"/>
      <c r="N31" s="181"/>
    </row>
    <row r="32" spans="1:14">
      <c r="A32" s="185" t="s">
        <v>222</v>
      </c>
      <c r="B32" s="178"/>
      <c r="C32" s="179"/>
      <c r="D32" s="179"/>
      <c r="E32" s="180"/>
      <c r="F32" s="178"/>
      <c r="G32" s="179"/>
      <c r="H32" s="181"/>
      <c r="I32" s="178"/>
      <c r="J32" s="179"/>
      <c r="K32" s="181"/>
      <c r="L32" s="180"/>
      <c r="M32" s="180"/>
      <c r="N32" s="181"/>
    </row>
    <row r="33" spans="1:14">
      <c r="A33" s="183" t="s">
        <v>210</v>
      </c>
      <c r="B33" s="178"/>
      <c r="C33" s="179"/>
      <c r="D33" s="179"/>
      <c r="E33" s="180"/>
      <c r="F33" s="178"/>
      <c r="G33" s="179"/>
      <c r="H33" s="181"/>
      <c r="I33" s="178"/>
      <c r="J33" s="179"/>
      <c r="K33" s="181"/>
      <c r="L33" s="180"/>
      <c r="M33" s="180"/>
      <c r="N33" s="181"/>
    </row>
    <row r="34" spans="1:14">
      <c r="A34" s="183" t="s">
        <v>208</v>
      </c>
      <c r="B34" s="178"/>
      <c r="C34" s="179"/>
      <c r="D34" s="179"/>
      <c r="E34" s="180"/>
      <c r="F34" s="178"/>
      <c r="G34" s="179"/>
      <c r="H34" s="181"/>
      <c r="I34" s="178"/>
      <c r="J34" s="179"/>
      <c r="K34" s="181"/>
      <c r="L34" s="180"/>
      <c r="M34" s="180"/>
      <c r="N34" s="181"/>
    </row>
    <row r="35" spans="1:14">
      <c r="A35" s="183" t="s">
        <v>211</v>
      </c>
      <c r="B35" s="178"/>
      <c r="C35" s="179"/>
      <c r="D35" s="179"/>
      <c r="E35" s="180"/>
      <c r="F35" s="178"/>
      <c r="G35" s="179"/>
      <c r="H35" s="181"/>
      <c r="I35" s="178"/>
      <c r="J35" s="179"/>
      <c r="K35" s="181"/>
      <c r="L35" s="180"/>
      <c r="M35" s="180"/>
      <c r="N35" s="181"/>
    </row>
    <row r="36" spans="1:14">
      <c r="A36" s="183" t="s">
        <v>212</v>
      </c>
      <c r="B36" s="178"/>
      <c r="C36" s="179"/>
      <c r="D36" s="179"/>
      <c r="E36" s="180"/>
      <c r="F36" s="178"/>
      <c r="G36" s="179"/>
      <c r="H36" s="181"/>
      <c r="I36" s="178"/>
      <c r="J36" s="179"/>
      <c r="K36" s="181"/>
      <c r="L36" s="180"/>
      <c r="M36" s="180"/>
      <c r="N36" s="181"/>
    </row>
    <row r="37" spans="1:14">
      <c r="A37" s="183"/>
      <c r="B37" s="178"/>
      <c r="C37" s="179"/>
      <c r="D37" s="179"/>
      <c r="E37" s="180"/>
      <c r="F37" s="178"/>
      <c r="G37" s="179"/>
      <c r="H37" s="181"/>
      <c r="I37" s="178"/>
      <c r="J37" s="179"/>
      <c r="K37" s="181"/>
      <c r="L37" s="180"/>
      <c r="M37" s="180"/>
      <c r="N37" s="181"/>
    </row>
    <row r="38" spans="1:14">
      <c r="A38" s="185" t="s">
        <v>223</v>
      </c>
      <c r="B38" s="178"/>
      <c r="C38" s="179"/>
      <c r="D38" s="179"/>
      <c r="E38" s="180"/>
      <c r="F38" s="178"/>
      <c r="G38" s="179"/>
      <c r="H38" s="181"/>
      <c r="I38" s="178"/>
      <c r="J38" s="179"/>
      <c r="K38" s="181"/>
      <c r="L38" s="180"/>
      <c r="M38" s="180"/>
      <c r="N38" s="181"/>
    </row>
    <row r="39" spans="1:14">
      <c r="A39" s="183" t="s">
        <v>213</v>
      </c>
      <c r="B39" s="178"/>
      <c r="C39" s="179"/>
      <c r="D39" s="179"/>
      <c r="E39" s="180"/>
      <c r="F39" s="178"/>
      <c r="G39" s="179"/>
      <c r="H39" s="181"/>
      <c r="I39" s="178"/>
      <c r="J39" s="179"/>
      <c r="K39" s="181"/>
      <c r="L39" s="180"/>
      <c r="M39" s="180"/>
      <c r="N39" s="181"/>
    </row>
    <row r="40" spans="1:14">
      <c r="A40" s="183" t="s">
        <v>214</v>
      </c>
      <c r="B40" s="178"/>
      <c r="C40" s="179"/>
      <c r="D40" s="179"/>
      <c r="E40" s="180"/>
      <c r="F40" s="178"/>
      <c r="G40" s="179"/>
      <c r="H40" s="181"/>
      <c r="I40" s="178"/>
      <c r="J40" s="179"/>
      <c r="K40" s="181"/>
      <c r="L40" s="180"/>
      <c r="M40" s="180"/>
      <c r="N40" s="181"/>
    </row>
    <row r="41" spans="1:14" ht="22.5">
      <c r="A41" s="183" t="s">
        <v>215</v>
      </c>
      <c r="B41" s="178"/>
      <c r="C41" s="179"/>
      <c r="D41" s="179"/>
      <c r="E41" s="180"/>
      <c r="F41" s="178"/>
      <c r="G41" s="179"/>
      <c r="H41" s="181"/>
      <c r="I41" s="178"/>
      <c r="J41" s="179"/>
      <c r="K41" s="181"/>
      <c r="L41" s="180"/>
      <c r="M41" s="180"/>
      <c r="N41" s="181"/>
    </row>
    <row r="42" spans="1:14" ht="22.5">
      <c r="A42" s="183" t="s">
        <v>216</v>
      </c>
      <c r="B42" s="178"/>
      <c r="C42" s="179"/>
      <c r="D42" s="179"/>
      <c r="E42" s="180"/>
      <c r="F42" s="178"/>
      <c r="G42" s="179"/>
      <c r="H42" s="181"/>
      <c r="I42" s="178"/>
      <c r="J42" s="179"/>
      <c r="K42" s="181"/>
      <c r="L42" s="180"/>
      <c r="M42" s="180"/>
      <c r="N42" s="181"/>
    </row>
    <row r="43" spans="1:14">
      <c r="A43" s="183"/>
      <c r="B43" s="178"/>
      <c r="C43" s="179"/>
      <c r="D43" s="179"/>
      <c r="E43" s="180"/>
      <c r="F43" s="178"/>
      <c r="G43" s="179"/>
      <c r="H43" s="181"/>
      <c r="I43" s="178"/>
      <c r="J43" s="179"/>
      <c r="K43" s="181"/>
      <c r="L43" s="180"/>
      <c r="M43" s="180"/>
      <c r="N43" s="181"/>
    </row>
    <row r="44" spans="1:14">
      <c r="A44" s="185" t="s">
        <v>224</v>
      </c>
      <c r="B44" s="178"/>
      <c r="C44" s="179"/>
      <c r="D44" s="179"/>
      <c r="E44" s="180"/>
      <c r="F44" s="178"/>
      <c r="G44" s="179"/>
      <c r="H44" s="181"/>
      <c r="I44" s="178"/>
      <c r="J44" s="179"/>
      <c r="K44" s="181"/>
      <c r="L44" s="180"/>
      <c r="M44" s="180"/>
      <c r="N44" s="181"/>
    </row>
    <row r="45" spans="1:14">
      <c r="A45" s="183" t="s">
        <v>217</v>
      </c>
      <c r="B45" s="178"/>
      <c r="C45" s="179"/>
      <c r="D45" s="179"/>
      <c r="E45" s="180"/>
      <c r="F45" s="178"/>
      <c r="G45" s="179"/>
      <c r="H45" s="181"/>
      <c r="I45" s="178"/>
      <c r="J45" s="179"/>
      <c r="K45" s="181"/>
      <c r="L45" s="180"/>
      <c r="M45" s="180"/>
      <c r="N45" s="181"/>
    </row>
    <row r="46" spans="1:14" s="102" customFormat="1" ht="22.5">
      <c r="A46" s="183" t="s">
        <v>218</v>
      </c>
      <c r="B46" s="178"/>
      <c r="C46" s="179"/>
      <c r="D46" s="179"/>
      <c r="E46" s="180"/>
      <c r="F46" s="178"/>
      <c r="G46" s="179"/>
      <c r="H46" s="181"/>
      <c r="I46" s="178"/>
      <c r="J46" s="179"/>
      <c r="K46" s="181"/>
      <c r="L46" s="180"/>
      <c r="M46" s="180"/>
      <c r="N46" s="181"/>
    </row>
    <row r="47" spans="1:14" ht="12" thickBot="1">
      <c r="A47" s="186"/>
      <c r="B47" s="178"/>
      <c r="C47" s="179"/>
      <c r="D47" s="179"/>
      <c r="E47" s="180"/>
      <c r="F47" s="178"/>
      <c r="G47" s="179"/>
      <c r="H47" s="181"/>
      <c r="I47" s="178"/>
      <c r="J47" s="179"/>
      <c r="K47" s="181"/>
      <c r="L47" s="180"/>
      <c r="M47" s="180"/>
      <c r="N47" s="181"/>
    </row>
    <row r="48" spans="1:14" s="100" customFormat="1">
      <c r="A48" s="187"/>
      <c r="B48" s="199"/>
      <c r="C48" s="200"/>
      <c r="D48" s="206"/>
      <c r="E48" s="203"/>
      <c r="F48" s="199"/>
      <c r="G48" s="202"/>
      <c r="H48" s="203"/>
      <c r="I48" s="199"/>
      <c r="J48" s="200"/>
      <c r="K48" s="201"/>
      <c r="L48" s="202"/>
      <c r="M48" s="202"/>
      <c r="N48" s="203"/>
    </row>
    <row r="49" spans="1:14" s="100" customFormat="1" ht="12" thickBot="1">
      <c r="A49" s="188" t="s">
        <v>0</v>
      </c>
      <c r="B49" s="189"/>
      <c r="C49" s="190"/>
      <c r="D49" s="205"/>
      <c r="E49" s="192"/>
      <c r="F49" s="189"/>
      <c r="G49" s="191"/>
      <c r="H49" s="192"/>
      <c r="I49" s="189"/>
      <c r="J49" s="190"/>
      <c r="K49" s="198"/>
      <c r="L49" s="191"/>
      <c r="M49" s="191"/>
      <c r="N49" s="192"/>
    </row>
    <row r="50" spans="1:14" s="100" customFormat="1" ht="12.75" thickTop="1" thickBot="1">
      <c r="A50" s="193" t="s">
        <v>12</v>
      </c>
      <c r="B50" s="194"/>
      <c r="C50" s="195"/>
      <c r="D50" s="207"/>
      <c r="E50" s="197"/>
      <c r="F50" s="194"/>
      <c r="G50" s="196"/>
      <c r="H50" s="197"/>
      <c r="I50" s="194"/>
      <c r="J50" s="195"/>
      <c r="K50" s="204"/>
      <c r="L50" s="196"/>
      <c r="M50" s="196"/>
      <c r="N50" s="197"/>
    </row>
    <row r="51" spans="1:14">
      <c r="A51" s="49" t="s">
        <v>417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</row>
    <row r="52" spans="1:14">
      <c r="A52" s="49" t="s">
        <v>446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</row>
  </sheetData>
  <mergeCells count="4">
    <mergeCell ref="I4:N4"/>
    <mergeCell ref="B4:E4"/>
    <mergeCell ref="F4:H4"/>
    <mergeCell ref="A4:A5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3">
    <tabColor rgb="FF00B050"/>
    <pageSetUpPr fitToPage="1"/>
  </sheetPr>
  <dimension ref="A1:V26"/>
  <sheetViews>
    <sheetView zoomScaleNormal="100" zoomScaleSheetLayoutView="90" workbookViewId="0">
      <selection activeCell="F40" sqref="F40"/>
    </sheetView>
  </sheetViews>
  <sheetFormatPr baseColWidth="10" defaultColWidth="11.28515625" defaultRowHeight="11.25"/>
  <cols>
    <col min="1" max="1" width="25.5703125" style="101" customWidth="1"/>
    <col min="2" max="2" width="7" style="101" customWidth="1"/>
    <col min="3" max="3" width="8.7109375" style="101" bestFit="1" customWidth="1"/>
    <col min="4" max="4" width="7.85546875" style="101" bestFit="1" customWidth="1"/>
    <col min="5" max="5" width="9.5703125" style="101" bestFit="1" customWidth="1"/>
    <col min="6" max="6" width="7" style="101" customWidth="1"/>
    <col min="7" max="7" width="8.7109375" style="101" bestFit="1" customWidth="1"/>
    <col min="8" max="8" width="9.5703125" style="101" bestFit="1" customWidth="1"/>
    <col min="9" max="10" width="7" style="101" customWidth="1"/>
    <col min="11" max="11" width="9.5703125" style="101" bestFit="1" customWidth="1"/>
    <col min="12" max="12" width="7" style="101" customWidth="1"/>
    <col min="13" max="13" width="9.5703125" style="101" bestFit="1" customWidth="1"/>
    <col min="14" max="14" width="7" style="101" customWidth="1"/>
    <col min="15" max="15" width="11" style="101" customWidth="1"/>
    <col min="16" max="16" width="9.5703125" style="101" bestFit="1" customWidth="1"/>
    <col min="17" max="17" width="7" style="101" customWidth="1"/>
    <col min="18" max="16384" width="11.28515625" style="101"/>
  </cols>
  <sheetData>
    <row r="1" spans="1:22" s="100" customFormat="1">
      <c r="A1" s="98" t="s">
        <v>395</v>
      </c>
      <c r="B1" s="103"/>
      <c r="C1" s="103"/>
      <c r="D1" s="103"/>
      <c r="E1" s="103"/>
    </row>
    <row r="2" spans="1:22" s="100" customFormat="1">
      <c r="A2" s="98" t="s">
        <v>1009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</row>
    <row r="3" spans="1:22" s="100" customFormat="1" ht="12" thickBot="1">
      <c r="A3" s="98" t="s">
        <v>1008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2" ht="12" thickBot="1">
      <c r="A4" s="1214" t="s">
        <v>1</v>
      </c>
      <c r="B4" s="1212" t="s">
        <v>396</v>
      </c>
      <c r="C4" s="1213"/>
      <c r="D4" s="1213"/>
      <c r="E4" s="1213"/>
      <c r="F4" s="1213"/>
      <c r="G4" s="1213"/>
      <c r="H4" s="1211"/>
      <c r="I4" s="1210" t="s">
        <v>397</v>
      </c>
      <c r="J4" s="1213"/>
      <c r="K4" s="1213"/>
      <c r="L4" s="1213"/>
      <c r="M4" s="1211"/>
      <c r="N4" s="1210" t="s">
        <v>398</v>
      </c>
      <c r="O4" s="1211"/>
      <c r="P4" s="1210" t="s">
        <v>0</v>
      </c>
      <c r="Q4" s="1211"/>
    </row>
    <row r="5" spans="1:22" s="118" customFormat="1" ht="80.25" customHeight="1" thickBot="1">
      <c r="A5" s="1215"/>
      <c r="B5" s="137" t="s">
        <v>286</v>
      </c>
      <c r="C5" s="138" t="s">
        <v>287</v>
      </c>
      <c r="D5" s="137" t="s">
        <v>288</v>
      </c>
      <c r="E5" s="137" t="s">
        <v>289</v>
      </c>
      <c r="F5" s="137" t="s">
        <v>290</v>
      </c>
      <c r="G5" s="136" t="s">
        <v>291</v>
      </c>
      <c r="H5" s="136" t="s">
        <v>292</v>
      </c>
      <c r="I5" s="137" t="s">
        <v>293</v>
      </c>
      <c r="J5" s="136" t="s">
        <v>291</v>
      </c>
      <c r="K5" s="136" t="s">
        <v>294</v>
      </c>
      <c r="L5" s="136" t="s">
        <v>295</v>
      </c>
      <c r="M5" s="136" t="s">
        <v>296</v>
      </c>
      <c r="N5" s="136" t="s">
        <v>297</v>
      </c>
      <c r="O5" s="138" t="s">
        <v>298</v>
      </c>
      <c r="P5" s="137" t="s">
        <v>11</v>
      </c>
      <c r="Q5" s="136" t="s">
        <v>13</v>
      </c>
    </row>
    <row r="6" spans="1:22">
      <c r="A6" s="119"/>
      <c r="B6" s="110"/>
      <c r="C6" s="111"/>
      <c r="D6" s="110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1"/>
      <c r="Q6" s="119"/>
    </row>
    <row r="7" spans="1:22">
      <c r="A7" s="119" t="s">
        <v>38</v>
      </c>
      <c r="B7" s="110">
        <v>0</v>
      </c>
      <c r="C7" s="111">
        <f>GETPIVOTDATA("MONTO_PPTO",Hwork2!$A$96,"FUENTE_FINANCIAMIENTO","1. RECURSOS ORDINARIOS","CATEGORIA_GASTO","5. GASTOS CORRIENTES","GENERICA","1. PERSONAL Y OBLIGACIONES SOCIALES")</f>
        <v>3312851</v>
      </c>
      <c r="D7" s="110">
        <f>GETPIVOTDATA("MONTO_PPTO",Hwork2!$A$96,"FUENTE_FINANCIAMIENTO","1. RECURSOS ORDINARIOS","CATEGORIA_GASTO","5. GASTOS CORRIENTES","GENERICA","2. PENSIONES Y OTRAS PRESTACIONES SOCIALES")</f>
        <v>1858014</v>
      </c>
      <c r="E7" s="112">
        <f>GETPIVOTDATA("MONTO_PPTO",Hwork2!$A$96,"FUENTE_FINANCIAMIENTO","1. RECURSOS ORDINARIOS","CATEGORIA_GASTO","5. GASTOS CORRIENTES","GENERICA","3. BIENES Y SERVICIOS")</f>
        <v>42368587</v>
      </c>
      <c r="F7" s="112">
        <v>0</v>
      </c>
      <c r="G7" s="112">
        <v>0</v>
      </c>
      <c r="H7" s="112">
        <f>SUM(B7:G7)</f>
        <v>47539452</v>
      </c>
      <c r="I7" s="112">
        <v>0</v>
      </c>
      <c r="J7" s="112">
        <v>0</v>
      </c>
      <c r="K7" s="112">
        <f>GETPIVOTDATA("MONTO_PPTO",Hwork2!$A$96,"FUENTE_FINANCIAMIENTO","1. RECURSOS ORDINARIOS","CATEGORIA_GASTO","6. GASTOS DE CAPITAL","GENERICA","6. ADQUISICION DE ACTIVOS NO FINANCIEROS")</f>
        <v>11006251</v>
      </c>
      <c r="L7" s="112">
        <v>0</v>
      </c>
      <c r="M7" s="112">
        <f>SUM(I7:L7)</f>
        <v>11006251</v>
      </c>
      <c r="N7" s="112">
        <v>0</v>
      </c>
      <c r="O7" s="112">
        <f>SUM(N7)</f>
        <v>0</v>
      </c>
      <c r="P7" s="111">
        <f>SUM(O7,M7,H7)</f>
        <v>58545703</v>
      </c>
      <c r="Q7" s="408">
        <f>P7/P25</f>
        <v>0.11686028323762113</v>
      </c>
    </row>
    <row r="8" spans="1:22">
      <c r="A8" s="119"/>
      <c r="B8" s="110"/>
      <c r="C8" s="111"/>
      <c r="D8" s="110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1"/>
      <c r="Q8" s="397"/>
    </row>
    <row r="9" spans="1:22">
      <c r="A9" s="119" t="s">
        <v>39</v>
      </c>
      <c r="B9" s="110">
        <v>0</v>
      </c>
      <c r="C9" s="111">
        <f>GETPIVOTDATA("MONTO_PPTO",Hwork2!$A$96,"FUENTE_FINANCIAMIENTO","2. RECURSOS DIRECTAMENTE RECAUDADOS","CATEGORIA_GASTO","5. GASTOS CORRIENTES","GENERICA","1. PERSONAL Y OBLIGACIONES SOCIALES")</f>
        <v>92411988</v>
      </c>
      <c r="D9" s="110">
        <f>GETPIVOTDATA("MONTO_PPTO",Hwork2!$A$96,"FUENTE_FINANCIAMIENTO","2. RECURSOS DIRECTAMENTE RECAUDADOS","CATEGORIA_GASTO","5. GASTOS CORRIENTES","GENERICA","2. PENSIONES Y OTRAS PRESTACIONES SOCIALES")</f>
        <v>13000</v>
      </c>
      <c r="E9" s="112">
        <f>GETPIVOTDATA("MONTO_PPTO",Hwork2!$A$96,"FUENTE_FINANCIAMIENTO","2. RECURSOS DIRECTAMENTE RECAUDADOS","CATEGORIA_GASTO","5. GASTOS CORRIENTES","GENERICA","3. BIENES Y SERVICIOS")</f>
        <v>206614038</v>
      </c>
      <c r="F9" s="112">
        <v>0</v>
      </c>
      <c r="G9" s="112">
        <f>GETPIVOTDATA("MONTO_PPTO",Hwork2!$A$96,"FUENTE_FINANCIAMIENTO","2. RECURSOS DIRECTAMENTE RECAUDADOS","CATEGORIA_GASTO","5. GASTOS CORRIENTES","GENERICA","5. OTROS GASTOS")</f>
        <v>18072859</v>
      </c>
      <c r="H9" s="112">
        <f>SUM(B9:G9)</f>
        <v>317111885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/>
      <c r="P9" s="111">
        <f>SUM(O9,M9,H9)</f>
        <v>317111885</v>
      </c>
      <c r="Q9" s="408">
        <f>P9/P25</f>
        <v>0.63297189717093227</v>
      </c>
    </row>
    <row r="10" spans="1:22">
      <c r="A10" s="119"/>
      <c r="B10" s="110"/>
      <c r="C10" s="111"/>
      <c r="D10" s="110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1"/>
      <c r="Q10" s="408"/>
    </row>
    <row r="11" spans="1:22" ht="22.5">
      <c r="A11" s="404" t="s">
        <v>1022</v>
      </c>
      <c r="B11" s="110">
        <v>0</v>
      </c>
      <c r="C11" s="111">
        <v>0</v>
      </c>
      <c r="D11" s="110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112">
        <v>0</v>
      </c>
      <c r="K11" s="112">
        <f>GETPIVOTDATA("MONTO_PPTO",Hwork2!$A$96,"FUENTE_FINANCIAMIENTO","3. RECURSOS POR OPERACIONES OFICIALES DE CREDITO","CATEGORIA_GASTO","6. GASTOS DE CAPITAL","GENERICA","6. ADQUISICION DE ACTIVOS NO FINANCIEROS")</f>
        <v>125331297</v>
      </c>
      <c r="L11" s="112">
        <v>0</v>
      </c>
      <c r="M11" s="112">
        <f>SUM(I11:L11)</f>
        <v>125331297</v>
      </c>
      <c r="N11" s="112">
        <v>0</v>
      </c>
      <c r="O11" s="112">
        <f>SUM(N11)</f>
        <v>0</v>
      </c>
      <c r="P11" s="111">
        <f>SUM(O11,M11,H11)</f>
        <v>125331297</v>
      </c>
      <c r="Q11" s="408">
        <f>P11/P25</f>
        <v>0.25016781959144663</v>
      </c>
    </row>
    <row r="12" spans="1:22">
      <c r="A12" s="119"/>
      <c r="B12" s="110"/>
      <c r="C12" s="111"/>
      <c r="D12" s="110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1"/>
      <c r="Q12" s="399"/>
    </row>
    <row r="13" spans="1:22">
      <c r="A13" s="117"/>
      <c r="B13" s="110"/>
      <c r="C13" s="113"/>
      <c r="D13" s="114"/>
      <c r="E13" s="120"/>
      <c r="F13" s="120"/>
      <c r="G13" s="112"/>
      <c r="H13" s="112"/>
      <c r="I13" s="112"/>
      <c r="J13" s="112"/>
      <c r="K13" s="112"/>
      <c r="L13" s="112"/>
      <c r="M13" s="112"/>
      <c r="N13" s="112"/>
      <c r="O13" s="112"/>
      <c r="P13" s="111"/>
      <c r="Q13" s="399"/>
    </row>
    <row r="14" spans="1:22">
      <c r="A14" s="119" t="s">
        <v>40</v>
      </c>
      <c r="B14" s="110">
        <v>0</v>
      </c>
      <c r="C14" s="111">
        <v>0</v>
      </c>
      <c r="D14" s="110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1">
        <v>0</v>
      </c>
      <c r="Q14" s="408">
        <v>0</v>
      </c>
    </row>
    <row r="15" spans="1:22">
      <c r="A15" s="119"/>
      <c r="B15" s="110"/>
      <c r="C15" s="111"/>
      <c r="D15" s="110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1"/>
      <c r="Q15" s="408"/>
    </row>
    <row r="16" spans="1:22">
      <c r="A16" s="119" t="s">
        <v>41</v>
      </c>
      <c r="B16" s="110">
        <v>0</v>
      </c>
      <c r="C16" s="111">
        <v>0</v>
      </c>
      <c r="D16" s="110">
        <v>0</v>
      </c>
      <c r="E16" s="112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1">
        <v>0</v>
      </c>
      <c r="Q16" s="408">
        <v>0</v>
      </c>
    </row>
    <row r="17" spans="1:17">
      <c r="A17" s="119"/>
      <c r="B17" s="110"/>
      <c r="C17" s="111"/>
      <c r="D17" s="110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1"/>
      <c r="Q17" s="399"/>
    </row>
    <row r="18" spans="1:17">
      <c r="A18" s="119" t="s">
        <v>45</v>
      </c>
      <c r="B18" s="110"/>
      <c r="C18" s="111"/>
      <c r="D18" s="110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1"/>
      <c r="Q18" s="399"/>
    </row>
    <row r="19" spans="1:17">
      <c r="A19" s="119" t="s">
        <v>46</v>
      </c>
      <c r="B19" s="110"/>
      <c r="C19" s="111"/>
      <c r="D19" s="110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1"/>
      <c r="Q19" s="399"/>
    </row>
    <row r="20" spans="1:17">
      <c r="A20" s="119" t="s">
        <v>42</v>
      </c>
      <c r="B20" s="110"/>
      <c r="C20" s="111"/>
      <c r="D20" s="110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1"/>
      <c r="Q20" s="399"/>
    </row>
    <row r="21" spans="1:17">
      <c r="A21" s="119" t="s">
        <v>43</v>
      </c>
      <c r="B21" s="110"/>
      <c r="C21" s="111"/>
      <c r="D21" s="110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1"/>
      <c r="Q21" s="399"/>
    </row>
    <row r="22" spans="1:17">
      <c r="A22" s="119" t="s">
        <v>44</v>
      </c>
      <c r="B22" s="110"/>
      <c r="C22" s="111"/>
      <c r="D22" s="110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1"/>
      <c r="Q22" s="399"/>
    </row>
    <row r="23" spans="1:17">
      <c r="A23" s="119" t="s">
        <v>73</v>
      </c>
      <c r="B23" s="110"/>
      <c r="C23" s="111"/>
      <c r="D23" s="110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1"/>
      <c r="Q23" s="399"/>
    </row>
    <row r="24" spans="1:17" ht="12" thickBot="1">
      <c r="A24" s="115"/>
      <c r="B24" s="115"/>
      <c r="C24" s="121"/>
      <c r="D24" s="119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1"/>
      <c r="Q24" s="399"/>
    </row>
    <row r="25" spans="1:17" ht="12" thickBot="1">
      <c r="A25" s="123" t="s">
        <v>0</v>
      </c>
      <c r="B25" s="411">
        <f t="shared" ref="B25:Q25" si="0">SUM(B7:B24)</f>
        <v>0</v>
      </c>
      <c r="C25" s="411">
        <f t="shared" si="0"/>
        <v>95724839</v>
      </c>
      <c r="D25" s="411">
        <f t="shared" si="0"/>
        <v>1871014</v>
      </c>
      <c r="E25" s="411">
        <f t="shared" si="0"/>
        <v>248982625</v>
      </c>
      <c r="F25" s="411">
        <f t="shared" si="0"/>
        <v>0</v>
      </c>
      <c r="G25" s="411">
        <f t="shared" si="0"/>
        <v>18072859</v>
      </c>
      <c r="H25" s="411">
        <f t="shared" si="0"/>
        <v>364651337</v>
      </c>
      <c r="I25" s="411">
        <f t="shared" si="0"/>
        <v>0</v>
      </c>
      <c r="J25" s="411">
        <f t="shared" si="0"/>
        <v>0</v>
      </c>
      <c r="K25" s="411">
        <f t="shared" si="0"/>
        <v>136337548</v>
      </c>
      <c r="L25" s="411">
        <f t="shared" si="0"/>
        <v>0</v>
      </c>
      <c r="M25" s="411">
        <f t="shared" si="0"/>
        <v>136337548</v>
      </c>
      <c r="N25" s="411">
        <f t="shared" si="0"/>
        <v>0</v>
      </c>
      <c r="O25" s="411">
        <f t="shared" si="0"/>
        <v>0</v>
      </c>
      <c r="P25" s="411">
        <f t="shared" si="0"/>
        <v>500988885</v>
      </c>
      <c r="Q25" s="400">
        <f t="shared" si="0"/>
        <v>1</v>
      </c>
    </row>
    <row r="26" spans="1:17">
      <c r="A26" s="106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</row>
  </sheetData>
  <mergeCells count="5">
    <mergeCell ref="P4:Q4"/>
    <mergeCell ref="B4:H4"/>
    <mergeCell ref="I4:M4"/>
    <mergeCell ref="A4:A5"/>
    <mergeCell ref="N4:O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91" orientation="landscape" r:id="rId1"/>
  <headerFooter alignWithMargins="0">
    <oddHeader xml:space="preserve">&amp;C&amp;"Arial,Negrita"&amp;18PROYECTO DEL PRESUPUESTO 2022
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rgb="FF00B050"/>
    <pageSetUpPr fitToPage="1"/>
  </sheetPr>
  <dimension ref="A1:V109"/>
  <sheetViews>
    <sheetView zoomScaleNormal="100" zoomScaleSheetLayoutView="70" zoomScalePageLayoutView="90" workbookViewId="0">
      <selection activeCell="F8" sqref="F8"/>
    </sheetView>
  </sheetViews>
  <sheetFormatPr baseColWidth="10" defaultColWidth="11.42578125" defaultRowHeight="12"/>
  <cols>
    <col min="1" max="1" width="25" style="82" customWidth="1"/>
    <col min="2" max="2" width="16.28515625" style="82" bestFit="1" customWidth="1"/>
    <col min="3" max="3" width="8.7109375" style="82" customWidth="1"/>
    <col min="4" max="4" width="12.5703125" style="82" bestFit="1" customWidth="1"/>
    <col min="5" max="5" width="8.7109375" style="82" customWidth="1"/>
    <col min="6" max="6" width="10.85546875" style="82" bestFit="1" customWidth="1"/>
    <col min="7" max="7" width="8.7109375" style="82" customWidth="1"/>
    <col min="8" max="8" width="9.85546875" style="82" bestFit="1" customWidth="1"/>
    <col min="9" max="9" width="13.7109375" style="82" bestFit="1" customWidth="1"/>
    <col min="10" max="11" width="8.7109375" style="82" customWidth="1"/>
    <col min="12" max="12" width="10.85546875" style="82" bestFit="1" customWidth="1"/>
    <col min="13" max="13" width="8.7109375" style="82" customWidth="1"/>
    <col min="14" max="14" width="10.85546875" style="82" bestFit="1" customWidth="1"/>
    <col min="15" max="16" width="8.7109375" style="82" customWidth="1"/>
    <col min="17" max="17" width="11.28515625" style="82" bestFit="1" customWidth="1"/>
    <col min="18" max="18" width="8.7109375" style="504" customWidth="1"/>
    <col min="19" max="16384" width="11.42578125" style="82"/>
  </cols>
  <sheetData>
    <row r="1" spans="1:22" s="5" customFormat="1" ht="12.75">
      <c r="A1" s="1160" t="s">
        <v>399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497"/>
    </row>
    <row r="2" spans="1:22" s="5" customFormat="1">
      <c r="A2" s="98" t="s">
        <v>1009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497"/>
    </row>
    <row r="3" spans="1:22" s="5" customFormat="1" ht="12.75" thickBot="1">
      <c r="A3" s="98" t="s">
        <v>1008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410"/>
      <c r="S3" s="94"/>
      <c r="T3" s="94"/>
      <c r="U3" s="94"/>
      <c r="V3" s="94"/>
    </row>
    <row r="4" spans="1:22" ht="27" customHeight="1">
      <c r="A4" s="1218" t="s">
        <v>113</v>
      </c>
      <c r="B4" s="1225" t="s">
        <v>114</v>
      </c>
      <c r="C4" s="1220" t="s">
        <v>14</v>
      </c>
      <c r="D4" s="1221"/>
      <c r="E4" s="1221"/>
      <c r="F4" s="1221"/>
      <c r="G4" s="1221"/>
      <c r="H4" s="1221"/>
      <c r="I4" s="1222"/>
      <c r="J4" s="1223" t="s">
        <v>94</v>
      </c>
      <c r="K4" s="1216"/>
      <c r="L4" s="1216"/>
      <c r="M4" s="1216"/>
      <c r="N4" s="1217"/>
      <c r="O4" s="1224" t="s">
        <v>82</v>
      </c>
      <c r="P4" s="1216"/>
      <c r="Q4" s="1216" t="s">
        <v>0</v>
      </c>
      <c r="R4" s="1217"/>
    </row>
    <row r="5" spans="1:22" ht="112.5" customHeight="1" thickBot="1">
      <c r="A5" s="1219"/>
      <c r="B5" s="1226"/>
      <c r="C5" s="139" t="s">
        <v>230</v>
      </c>
      <c r="D5" s="140" t="s">
        <v>231</v>
      </c>
      <c r="E5" s="140" t="s">
        <v>232</v>
      </c>
      <c r="F5" s="140" t="s">
        <v>233</v>
      </c>
      <c r="G5" s="140" t="s">
        <v>234</v>
      </c>
      <c r="H5" s="140" t="s">
        <v>235</v>
      </c>
      <c r="I5" s="141" t="s">
        <v>91</v>
      </c>
      <c r="J5" s="139" t="s">
        <v>234</v>
      </c>
      <c r="K5" s="140" t="s">
        <v>235</v>
      </c>
      <c r="L5" s="140" t="s">
        <v>236</v>
      </c>
      <c r="M5" s="140" t="s">
        <v>237</v>
      </c>
      <c r="N5" s="141" t="s">
        <v>92</v>
      </c>
      <c r="O5" s="142" t="s">
        <v>238</v>
      </c>
      <c r="P5" s="140" t="s">
        <v>93</v>
      </c>
      <c r="Q5" s="143" t="s">
        <v>34</v>
      </c>
      <c r="R5" s="498" t="s">
        <v>81</v>
      </c>
    </row>
    <row r="6" spans="1:22">
      <c r="A6" s="11" t="s">
        <v>115</v>
      </c>
      <c r="B6" s="32">
        <v>2020</v>
      </c>
      <c r="C6" s="57"/>
      <c r="D6" s="55"/>
      <c r="E6" s="55"/>
      <c r="F6" s="55"/>
      <c r="G6" s="55"/>
      <c r="H6" s="55"/>
      <c r="I6" s="56"/>
      <c r="J6" s="57"/>
      <c r="K6" s="55"/>
      <c r="L6" s="55"/>
      <c r="M6" s="55"/>
      <c r="N6" s="56"/>
      <c r="O6" s="54"/>
      <c r="P6" s="55"/>
      <c r="Q6" s="55"/>
      <c r="R6" s="499"/>
    </row>
    <row r="7" spans="1:22">
      <c r="A7" s="12"/>
      <c r="B7" s="9">
        <v>2021</v>
      </c>
      <c r="C7" s="58"/>
      <c r="D7" s="59"/>
      <c r="E7" s="59"/>
      <c r="F7" s="59"/>
      <c r="G7" s="59"/>
      <c r="H7" s="59"/>
      <c r="I7" s="60"/>
      <c r="J7" s="58"/>
      <c r="K7" s="59"/>
      <c r="L7" s="59"/>
      <c r="M7" s="59"/>
      <c r="N7" s="60"/>
      <c r="O7" s="61"/>
      <c r="P7" s="59"/>
      <c r="Q7" s="59"/>
      <c r="R7" s="500"/>
    </row>
    <row r="8" spans="1:22">
      <c r="A8" s="12"/>
      <c r="B8" s="9">
        <v>2022</v>
      </c>
      <c r="C8" s="62"/>
      <c r="D8" s="63"/>
      <c r="E8" s="63"/>
      <c r="F8" s="63"/>
      <c r="G8" s="63"/>
      <c r="H8" s="63"/>
      <c r="I8" s="64"/>
      <c r="J8" s="62"/>
      <c r="K8" s="63"/>
      <c r="L8" s="63"/>
      <c r="M8" s="63"/>
      <c r="N8" s="64"/>
      <c r="O8" s="65"/>
      <c r="P8" s="63"/>
      <c r="Q8" s="63"/>
      <c r="R8" s="501"/>
    </row>
    <row r="9" spans="1:22" ht="12.75" thickBot="1">
      <c r="A9" s="44"/>
      <c r="B9" s="53" t="s">
        <v>400</v>
      </c>
      <c r="C9" s="66"/>
      <c r="D9" s="67"/>
      <c r="E9" s="67"/>
      <c r="F9" s="67"/>
      <c r="G9" s="67"/>
      <c r="H9" s="67"/>
      <c r="I9" s="68"/>
      <c r="J9" s="66"/>
      <c r="K9" s="67"/>
      <c r="L9" s="67"/>
      <c r="M9" s="67"/>
      <c r="N9" s="68"/>
      <c r="O9" s="69"/>
      <c r="P9" s="67"/>
      <c r="Q9" s="67"/>
      <c r="R9" s="502"/>
    </row>
    <row r="10" spans="1:22">
      <c r="A10" s="4" t="s">
        <v>116</v>
      </c>
      <c r="B10" s="32">
        <v>2020</v>
      </c>
      <c r="C10" s="70"/>
      <c r="D10" s="71"/>
      <c r="E10" s="71"/>
      <c r="F10" s="71"/>
      <c r="G10" s="71"/>
      <c r="H10" s="71"/>
      <c r="I10" s="72"/>
      <c r="J10" s="70"/>
      <c r="K10" s="71"/>
      <c r="L10" s="71"/>
      <c r="M10" s="71"/>
      <c r="N10" s="72"/>
      <c r="O10" s="73"/>
      <c r="P10" s="71"/>
      <c r="Q10" s="71"/>
      <c r="R10" s="503"/>
    </row>
    <row r="11" spans="1:22">
      <c r="A11" s="12"/>
      <c r="B11" s="9">
        <v>2021</v>
      </c>
      <c r="C11" s="58"/>
      <c r="D11" s="59"/>
      <c r="E11" s="59"/>
      <c r="F11" s="59"/>
      <c r="G11" s="59"/>
      <c r="H11" s="59"/>
      <c r="I11" s="60"/>
      <c r="J11" s="58"/>
      <c r="K11" s="59"/>
      <c r="L11" s="59"/>
      <c r="M11" s="59"/>
      <c r="N11" s="60"/>
      <c r="O11" s="61"/>
      <c r="P11" s="59"/>
      <c r="Q11" s="59"/>
      <c r="R11" s="500"/>
    </row>
    <row r="12" spans="1:22">
      <c r="A12" s="12"/>
      <c r="B12" s="9">
        <v>2022</v>
      </c>
      <c r="C12" s="58"/>
      <c r="D12" s="59"/>
      <c r="E12" s="59"/>
      <c r="F12" s="59"/>
      <c r="G12" s="59"/>
      <c r="H12" s="59"/>
      <c r="I12" s="60"/>
      <c r="J12" s="58"/>
      <c r="K12" s="59"/>
      <c r="L12" s="59"/>
      <c r="M12" s="59"/>
      <c r="N12" s="60"/>
      <c r="O12" s="61"/>
      <c r="P12" s="59"/>
      <c r="Q12" s="59"/>
      <c r="R12" s="500"/>
    </row>
    <row r="13" spans="1:22" ht="12.75" thickBot="1">
      <c r="A13" s="13"/>
      <c r="B13" s="53" t="s">
        <v>400</v>
      </c>
      <c r="C13" s="66"/>
      <c r="D13" s="74"/>
      <c r="E13" s="74"/>
      <c r="F13" s="74" t="s">
        <v>84</v>
      </c>
      <c r="G13" s="74"/>
      <c r="H13" s="67"/>
      <c r="I13" s="68"/>
      <c r="J13" s="66"/>
      <c r="K13" s="67"/>
      <c r="L13" s="67"/>
      <c r="M13" s="67"/>
      <c r="N13" s="68"/>
      <c r="O13" s="69"/>
      <c r="P13" s="67"/>
      <c r="Q13" s="67"/>
      <c r="R13" s="502"/>
    </row>
    <row r="14" spans="1:22">
      <c r="A14" s="11" t="s">
        <v>117</v>
      </c>
      <c r="B14" s="32">
        <v>2020</v>
      </c>
      <c r="C14" s="57">
        <v>0</v>
      </c>
      <c r="D14" s="402">
        <f>Hoja2!B272</f>
        <v>55542560</v>
      </c>
      <c r="E14" s="55">
        <v>0</v>
      </c>
      <c r="F14" s="402">
        <f>Hoja2!B274</f>
        <v>294105360</v>
      </c>
      <c r="G14" s="55">
        <v>0</v>
      </c>
      <c r="H14" s="402">
        <f>Hoja2!B276</f>
        <v>544691</v>
      </c>
      <c r="I14" s="445">
        <f>SUM(C14:H14)</f>
        <v>350192611</v>
      </c>
      <c r="J14" s="57"/>
      <c r="K14" s="55"/>
      <c r="L14" s="402">
        <f>Hoja2!B277</f>
        <v>48608575</v>
      </c>
      <c r="M14" s="55"/>
      <c r="N14" s="398">
        <f>SUM(J14:M14)</f>
        <v>48608575</v>
      </c>
      <c r="O14" s="57"/>
      <c r="P14" s="55"/>
      <c r="Q14" s="412">
        <f>P14+N14+I14</f>
        <v>398801186</v>
      </c>
      <c r="R14" s="505">
        <f>Q14/$Q$106</f>
        <v>0.99328381489509787</v>
      </c>
    </row>
    <row r="15" spans="1:22">
      <c r="A15" s="12"/>
      <c r="B15" s="9">
        <v>2021</v>
      </c>
      <c r="C15" s="58">
        <v>0</v>
      </c>
      <c r="D15" s="405">
        <f>Hoja2!B319</f>
        <v>81100190</v>
      </c>
      <c r="E15" s="59">
        <v>0</v>
      </c>
      <c r="F15" s="405">
        <f>Hoja2!B321</f>
        <v>257165566</v>
      </c>
      <c r="G15" s="59">
        <v>0</v>
      </c>
      <c r="H15" s="405">
        <f>Hoja2!B322</f>
        <v>544691</v>
      </c>
      <c r="I15" s="442">
        <f>SUM(C15:H15)</f>
        <v>338810447</v>
      </c>
      <c r="J15" s="58"/>
      <c r="K15" s="59"/>
      <c r="L15" s="405">
        <f>Hoja2!B323</f>
        <v>68107246</v>
      </c>
      <c r="M15" s="59"/>
      <c r="N15" s="409">
        <f t="shared" ref="N15:N16" si="0">SUM(J15:M15)</f>
        <v>68107246</v>
      </c>
      <c r="O15" s="58"/>
      <c r="P15" s="59"/>
      <c r="Q15" s="443">
        <f>P15+N15+I15</f>
        <v>406917693</v>
      </c>
      <c r="R15" s="506">
        <f>Q15/$Q$107</f>
        <v>0.99486409136231124</v>
      </c>
    </row>
    <row r="16" spans="1:22">
      <c r="A16" s="12"/>
      <c r="B16" s="9">
        <v>2022</v>
      </c>
      <c r="C16" s="58">
        <v>0</v>
      </c>
      <c r="D16" s="405">
        <f>GETPIVOTDATA("MONTO_PPTO",Hwork2!$A$111,"FUNCION","03. PLANEAMIENTO, GESTION Y RESERVA DE CONTINGENCIA","GENERICA","1. PERSONAL Y OBLIGACIONES SOCIALES")</f>
        <v>95724839</v>
      </c>
      <c r="E16" s="405">
        <v>0</v>
      </c>
      <c r="F16" s="405">
        <f>GETPIVOTDATA("MONTO_PPTO",Hwork2!$A$111,"FUNCION","03. PLANEAMIENTO, GESTION Y RESERVA DE CONTINGENCIA","GENERICA","3. BIENES Y SERVICIOS")</f>
        <v>248982625</v>
      </c>
      <c r="G16" s="405">
        <v>0</v>
      </c>
      <c r="H16" s="405">
        <f>GETPIVOTDATA("MONTO_PPTO",Hwork2!$A$111,"FUNCION","03. PLANEAMIENTO, GESTION Y RESERVA DE CONTINGENCIA","GENERICA","5. OTROS GASTOS")</f>
        <v>18072859</v>
      </c>
      <c r="I16" s="442">
        <f>SUM(C16:H16)</f>
        <v>362780323</v>
      </c>
      <c r="J16" s="58"/>
      <c r="K16" s="59"/>
      <c r="L16" s="405">
        <f>GETPIVOTDATA("MONTO_PPTO",Hwork2!$A$111,"FUNCION","03. PLANEAMIENTO, GESTION Y RESERVA DE CONTINGENCIA","GENERICA","6. ADQUISICION DE ACTIVOS NO FINANCIEROS")</f>
        <v>136337548</v>
      </c>
      <c r="M16" s="59"/>
      <c r="N16" s="409">
        <f t="shared" si="0"/>
        <v>136337548</v>
      </c>
      <c r="O16" s="58"/>
      <c r="P16" s="59"/>
      <c r="Q16" s="443">
        <f>P16+N16+I16</f>
        <v>499117871</v>
      </c>
      <c r="R16" s="506">
        <f>Q16/Q108</f>
        <v>0.99626535826238938</v>
      </c>
    </row>
    <row r="17" spans="1:18" ht="12.75" thickBot="1">
      <c r="A17" s="13"/>
      <c r="B17" s="53" t="s">
        <v>400</v>
      </c>
      <c r="C17" s="66"/>
      <c r="D17" s="666">
        <f>(D16-D15)/D15</f>
        <v>0.18032817185755051</v>
      </c>
      <c r="E17" s="667"/>
      <c r="F17" s="666">
        <f>(F16-F15)/F15</f>
        <v>-3.1819738261536924E-2</v>
      </c>
      <c r="G17" s="667"/>
      <c r="H17" s="666">
        <f>(H16-H15)/H15</f>
        <v>32.180021333196251</v>
      </c>
      <c r="I17" s="666">
        <f>(I16-I15)/I15</f>
        <v>7.0747157333079513E-2</v>
      </c>
      <c r="J17" s="668"/>
      <c r="K17" s="667"/>
      <c r="L17" s="666">
        <f>(L16-L15)/L15</f>
        <v>1.0018067974735023</v>
      </c>
      <c r="M17" s="667"/>
      <c r="N17" s="666">
        <f>(N16-N15)/N15</f>
        <v>1.0018067974735023</v>
      </c>
      <c r="O17" s="668"/>
      <c r="P17" s="667"/>
      <c r="Q17" s="666">
        <f>(Q16-Q15)/Q15</f>
        <v>0.22658188519711281</v>
      </c>
      <c r="R17" s="507"/>
    </row>
    <row r="18" spans="1:18">
      <c r="A18" s="11" t="s">
        <v>239</v>
      </c>
      <c r="B18" s="32">
        <v>2020</v>
      </c>
      <c r="C18" s="57"/>
      <c r="D18" s="55"/>
      <c r="E18" s="55"/>
      <c r="F18" s="55"/>
      <c r="G18" s="55"/>
      <c r="H18" s="55"/>
      <c r="I18" s="56"/>
      <c r="J18" s="57"/>
      <c r="K18" s="55"/>
      <c r="L18" s="55"/>
      <c r="M18" s="55"/>
      <c r="N18" s="56"/>
      <c r="O18" s="54"/>
      <c r="P18" s="55"/>
      <c r="Q18" s="55"/>
      <c r="R18" s="505"/>
    </row>
    <row r="19" spans="1:18">
      <c r="A19" s="12"/>
      <c r="B19" s="9">
        <v>2021</v>
      </c>
      <c r="C19" s="58"/>
      <c r="D19" s="59"/>
      <c r="E19" s="59"/>
      <c r="F19" s="59"/>
      <c r="G19" s="59"/>
      <c r="H19" s="59"/>
      <c r="I19" s="60"/>
      <c r="J19" s="58"/>
      <c r="K19" s="59"/>
      <c r="L19" s="59"/>
      <c r="M19" s="59"/>
      <c r="N19" s="60"/>
      <c r="O19" s="61"/>
      <c r="P19" s="59"/>
      <c r="Q19" s="59"/>
      <c r="R19" s="506"/>
    </row>
    <row r="20" spans="1:18">
      <c r="A20" s="12"/>
      <c r="B20" s="9">
        <v>2022</v>
      </c>
      <c r="C20" s="58"/>
      <c r="D20" s="59"/>
      <c r="E20" s="59"/>
      <c r="F20" s="59"/>
      <c r="G20" s="59"/>
      <c r="H20" s="59"/>
      <c r="I20" s="60"/>
      <c r="J20" s="58"/>
      <c r="K20" s="59"/>
      <c r="L20" s="59"/>
      <c r="M20" s="59"/>
      <c r="N20" s="60"/>
      <c r="O20" s="61"/>
      <c r="P20" s="59"/>
      <c r="Q20" s="59"/>
      <c r="R20" s="506"/>
    </row>
    <row r="21" spans="1:18" ht="12.75" thickBot="1">
      <c r="A21" s="13"/>
      <c r="B21" s="53" t="s">
        <v>400</v>
      </c>
      <c r="C21" s="66"/>
      <c r="D21" s="67"/>
      <c r="E21" s="67"/>
      <c r="F21" s="67"/>
      <c r="G21" s="67"/>
      <c r="H21" s="67"/>
      <c r="I21" s="68"/>
      <c r="J21" s="66"/>
      <c r="K21" s="67"/>
      <c r="L21" s="67"/>
      <c r="M21" s="67"/>
      <c r="N21" s="68"/>
      <c r="O21" s="69"/>
      <c r="P21" s="67"/>
      <c r="Q21" s="67"/>
      <c r="R21" s="507"/>
    </row>
    <row r="22" spans="1:18">
      <c r="A22" s="11" t="s">
        <v>240</v>
      </c>
      <c r="B22" s="32">
        <v>2020</v>
      </c>
      <c r="C22" s="57"/>
      <c r="D22" s="55"/>
      <c r="E22" s="55"/>
      <c r="F22" s="55"/>
      <c r="G22" s="55"/>
      <c r="H22" s="55"/>
      <c r="I22" s="56"/>
      <c r="J22" s="57"/>
      <c r="K22" s="55"/>
      <c r="L22" s="55"/>
      <c r="M22" s="55"/>
      <c r="N22" s="56"/>
      <c r="O22" s="54"/>
      <c r="P22" s="55"/>
      <c r="Q22" s="55"/>
      <c r="R22" s="505"/>
    </row>
    <row r="23" spans="1:18">
      <c r="A23" s="12"/>
      <c r="B23" s="9">
        <v>2021</v>
      </c>
      <c r="C23" s="58"/>
      <c r="D23" s="59"/>
      <c r="E23" s="59"/>
      <c r="F23" s="59"/>
      <c r="G23" s="59"/>
      <c r="H23" s="59"/>
      <c r="I23" s="60"/>
      <c r="J23" s="58"/>
      <c r="K23" s="59"/>
      <c r="L23" s="59"/>
      <c r="M23" s="59"/>
      <c r="N23" s="60"/>
      <c r="O23" s="61"/>
      <c r="P23" s="59"/>
      <c r="Q23" s="59"/>
      <c r="R23" s="506"/>
    </row>
    <row r="24" spans="1:18">
      <c r="A24" s="12"/>
      <c r="B24" s="9">
        <v>2022</v>
      </c>
      <c r="C24" s="58"/>
      <c r="D24" s="59"/>
      <c r="E24" s="59"/>
      <c r="F24" s="59"/>
      <c r="G24" s="59"/>
      <c r="H24" s="59"/>
      <c r="I24" s="60"/>
      <c r="J24" s="58"/>
      <c r="K24" s="59"/>
      <c r="L24" s="59"/>
      <c r="M24" s="59"/>
      <c r="N24" s="60"/>
      <c r="O24" s="61"/>
      <c r="P24" s="59"/>
      <c r="Q24" s="59"/>
      <c r="R24" s="506"/>
    </row>
    <row r="25" spans="1:18" ht="12.75" thickBot="1">
      <c r="A25" s="13"/>
      <c r="B25" s="53" t="s">
        <v>400</v>
      </c>
      <c r="C25" s="66"/>
      <c r="D25" s="67"/>
      <c r="E25" s="67"/>
      <c r="F25" s="67"/>
      <c r="G25" s="67"/>
      <c r="H25" s="67"/>
      <c r="I25" s="68"/>
      <c r="J25" s="66"/>
      <c r="K25" s="67"/>
      <c r="L25" s="67"/>
      <c r="M25" s="67"/>
      <c r="N25" s="68"/>
      <c r="O25" s="69"/>
      <c r="P25" s="67"/>
      <c r="Q25" s="67"/>
      <c r="R25" s="507"/>
    </row>
    <row r="26" spans="1:18">
      <c r="A26" s="11" t="s">
        <v>241</v>
      </c>
      <c r="B26" s="32">
        <v>2020</v>
      </c>
      <c r="C26" s="57"/>
      <c r="D26" s="55"/>
      <c r="E26" s="55"/>
      <c r="F26" s="55"/>
      <c r="G26" s="55"/>
      <c r="H26" s="55"/>
      <c r="I26" s="56"/>
      <c r="J26" s="57"/>
      <c r="K26" s="55"/>
      <c r="L26" s="55"/>
      <c r="M26" s="55"/>
      <c r="N26" s="56"/>
      <c r="O26" s="54"/>
      <c r="P26" s="55"/>
      <c r="Q26" s="55"/>
      <c r="R26" s="505"/>
    </row>
    <row r="27" spans="1:18">
      <c r="A27" s="12"/>
      <c r="B27" s="9">
        <v>2021</v>
      </c>
      <c r="C27" s="58"/>
      <c r="D27" s="59"/>
      <c r="E27" s="59"/>
      <c r="F27" s="59"/>
      <c r="G27" s="59"/>
      <c r="H27" s="59"/>
      <c r="I27" s="60"/>
      <c r="J27" s="58"/>
      <c r="K27" s="59"/>
      <c r="L27" s="59"/>
      <c r="M27" s="59"/>
      <c r="N27" s="60"/>
      <c r="O27" s="61"/>
      <c r="P27" s="59"/>
      <c r="Q27" s="59"/>
      <c r="R27" s="506"/>
    </row>
    <row r="28" spans="1:18">
      <c r="A28" s="12"/>
      <c r="B28" s="9">
        <v>2022</v>
      </c>
      <c r="C28" s="58"/>
      <c r="D28" s="59"/>
      <c r="E28" s="59"/>
      <c r="F28" s="59"/>
      <c r="G28" s="59"/>
      <c r="H28" s="59"/>
      <c r="I28" s="60"/>
      <c r="J28" s="58"/>
      <c r="K28" s="59"/>
      <c r="L28" s="59"/>
      <c r="M28" s="59"/>
      <c r="N28" s="60"/>
      <c r="O28" s="61"/>
      <c r="P28" s="59"/>
      <c r="Q28" s="59"/>
      <c r="R28" s="506"/>
    </row>
    <row r="29" spans="1:18" ht="12.75" thickBot="1">
      <c r="A29" s="13"/>
      <c r="B29" s="53" t="s">
        <v>400</v>
      </c>
      <c r="C29" s="66"/>
      <c r="D29" s="67"/>
      <c r="E29" s="67"/>
      <c r="F29" s="67"/>
      <c r="G29" s="67"/>
      <c r="H29" s="67"/>
      <c r="I29" s="68"/>
      <c r="J29" s="66"/>
      <c r="K29" s="67"/>
      <c r="L29" s="67"/>
      <c r="M29" s="67"/>
      <c r="N29" s="68"/>
      <c r="O29" s="69"/>
      <c r="P29" s="67"/>
      <c r="Q29" s="67"/>
      <c r="R29" s="507"/>
    </row>
    <row r="30" spans="1:18">
      <c r="A30" s="11" t="s">
        <v>242</v>
      </c>
      <c r="B30" s="32">
        <v>2020</v>
      </c>
      <c r="C30" s="57"/>
      <c r="D30" s="55"/>
      <c r="E30" s="55"/>
      <c r="F30" s="55"/>
      <c r="G30" s="55"/>
      <c r="H30" s="55"/>
      <c r="I30" s="56"/>
      <c r="J30" s="57"/>
      <c r="K30" s="55"/>
      <c r="L30" s="55"/>
      <c r="M30" s="55"/>
      <c r="N30" s="56"/>
      <c r="O30" s="54"/>
      <c r="P30" s="55"/>
      <c r="Q30" s="55"/>
      <c r="R30" s="505"/>
    </row>
    <row r="31" spans="1:18">
      <c r="A31" s="12"/>
      <c r="B31" s="9">
        <v>2021</v>
      </c>
      <c r="C31" s="58"/>
      <c r="D31" s="59"/>
      <c r="E31" s="59"/>
      <c r="F31" s="59"/>
      <c r="G31" s="59"/>
      <c r="H31" s="59"/>
      <c r="I31" s="60"/>
      <c r="J31" s="58"/>
      <c r="K31" s="59"/>
      <c r="L31" s="59"/>
      <c r="M31" s="59"/>
      <c r="N31" s="60"/>
      <c r="O31" s="61"/>
      <c r="P31" s="59"/>
      <c r="Q31" s="59"/>
      <c r="R31" s="506"/>
    </row>
    <row r="32" spans="1:18">
      <c r="A32" s="12"/>
      <c r="B32" s="9">
        <v>2022</v>
      </c>
      <c r="C32" s="58"/>
      <c r="D32" s="59"/>
      <c r="E32" s="59"/>
      <c r="F32" s="59"/>
      <c r="G32" s="59"/>
      <c r="H32" s="59"/>
      <c r="I32" s="60"/>
      <c r="J32" s="58"/>
      <c r="K32" s="59"/>
      <c r="L32" s="59"/>
      <c r="M32" s="59"/>
      <c r="N32" s="60"/>
      <c r="O32" s="61"/>
      <c r="P32" s="59"/>
      <c r="Q32" s="59"/>
      <c r="R32" s="506"/>
    </row>
    <row r="33" spans="1:18" ht="12.75" thickBot="1">
      <c r="A33" s="13"/>
      <c r="B33" s="53" t="s">
        <v>400</v>
      </c>
      <c r="C33" s="66"/>
      <c r="D33" s="67"/>
      <c r="E33" s="67"/>
      <c r="F33" s="67"/>
      <c r="G33" s="67"/>
      <c r="H33" s="67"/>
      <c r="I33" s="68"/>
      <c r="J33" s="66"/>
      <c r="K33" s="67"/>
      <c r="L33" s="67"/>
      <c r="M33" s="67"/>
      <c r="N33" s="68"/>
      <c r="O33" s="69"/>
      <c r="P33" s="67"/>
      <c r="Q33" s="67"/>
      <c r="R33" s="507"/>
    </row>
    <row r="34" spans="1:18">
      <c r="A34" s="11" t="s">
        <v>243</v>
      </c>
      <c r="B34" s="32">
        <v>2020</v>
      </c>
      <c r="C34" s="57"/>
      <c r="D34" s="55"/>
      <c r="E34" s="55"/>
      <c r="F34" s="55"/>
      <c r="G34" s="55"/>
      <c r="H34" s="55"/>
      <c r="I34" s="56"/>
      <c r="J34" s="57"/>
      <c r="K34" s="55"/>
      <c r="L34" s="55"/>
      <c r="M34" s="55"/>
      <c r="N34" s="56"/>
      <c r="O34" s="54"/>
      <c r="P34" s="55"/>
      <c r="Q34" s="55"/>
      <c r="R34" s="505"/>
    </row>
    <row r="35" spans="1:18">
      <c r="A35" s="12"/>
      <c r="B35" s="9">
        <v>2021</v>
      </c>
      <c r="C35" s="58"/>
      <c r="D35" s="59"/>
      <c r="E35" s="59"/>
      <c r="F35" s="59"/>
      <c r="G35" s="59"/>
      <c r="H35" s="59"/>
      <c r="I35" s="60"/>
      <c r="J35" s="58"/>
      <c r="K35" s="59"/>
      <c r="L35" s="59"/>
      <c r="M35" s="59"/>
      <c r="N35" s="60"/>
      <c r="O35" s="61"/>
      <c r="P35" s="59"/>
      <c r="Q35" s="59"/>
      <c r="R35" s="506"/>
    </row>
    <row r="36" spans="1:18">
      <c r="A36" s="12"/>
      <c r="B36" s="9">
        <v>2022</v>
      </c>
      <c r="C36" s="58"/>
      <c r="D36" s="59"/>
      <c r="E36" s="59"/>
      <c r="F36" s="59"/>
      <c r="G36" s="59"/>
      <c r="H36" s="59"/>
      <c r="I36" s="60"/>
      <c r="J36" s="58"/>
      <c r="K36" s="59"/>
      <c r="L36" s="59"/>
      <c r="M36" s="59"/>
      <c r="N36" s="60"/>
      <c r="O36" s="61"/>
      <c r="P36" s="59"/>
      <c r="Q36" s="59"/>
      <c r="R36" s="506"/>
    </row>
    <row r="37" spans="1:18" ht="12.75" thickBot="1">
      <c r="A37" s="13"/>
      <c r="B37" s="53" t="s">
        <v>400</v>
      </c>
      <c r="C37" s="66"/>
      <c r="D37" s="67"/>
      <c r="E37" s="67"/>
      <c r="F37" s="67"/>
      <c r="G37" s="67"/>
      <c r="H37" s="67"/>
      <c r="I37" s="68"/>
      <c r="J37" s="66"/>
      <c r="K37" s="67"/>
      <c r="L37" s="67"/>
      <c r="M37" s="67"/>
      <c r="N37" s="68"/>
      <c r="O37" s="69"/>
      <c r="P37" s="67"/>
      <c r="Q37" s="67"/>
      <c r="R37" s="507"/>
    </row>
    <row r="38" spans="1:18">
      <c r="A38" s="11" t="s">
        <v>244</v>
      </c>
      <c r="B38" s="32">
        <v>2020</v>
      </c>
      <c r="C38" s="57"/>
      <c r="D38" s="55"/>
      <c r="E38" s="55"/>
      <c r="F38" s="55"/>
      <c r="G38" s="55"/>
      <c r="H38" s="55"/>
      <c r="I38" s="56"/>
      <c r="J38" s="57"/>
      <c r="K38" s="55"/>
      <c r="L38" s="55"/>
      <c r="M38" s="55"/>
      <c r="N38" s="56"/>
      <c r="O38" s="54"/>
      <c r="P38" s="55"/>
      <c r="Q38" s="55"/>
      <c r="R38" s="505"/>
    </row>
    <row r="39" spans="1:18">
      <c r="A39" s="12"/>
      <c r="B39" s="9">
        <v>2021</v>
      </c>
      <c r="C39" s="58"/>
      <c r="D39" s="59"/>
      <c r="E39" s="59"/>
      <c r="F39" s="59"/>
      <c r="G39" s="59"/>
      <c r="H39" s="59"/>
      <c r="I39" s="60"/>
      <c r="J39" s="58"/>
      <c r="K39" s="59"/>
      <c r="L39" s="59"/>
      <c r="M39" s="59"/>
      <c r="N39" s="60"/>
      <c r="O39" s="61"/>
      <c r="P39" s="59"/>
      <c r="Q39" s="59"/>
      <c r="R39" s="506"/>
    </row>
    <row r="40" spans="1:18">
      <c r="A40" s="12"/>
      <c r="B40" s="9">
        <v>2022</v>
      </c>
      <c r="C40" s="58"/>
      <c r="D40" s="59"/>
      <c r="E40" s="59"/>
      <c r="F40" s="59"/>
      <c r="G40" s="59"/>
      <c r="H40" s="59"/>
      <c r="I40" s="60"/>
      <c r="J40" s="58"/>
      <c r="K40" s="59"/>
      <c r="L40" s="59"/>
      <c r="M40" s="59"/>
      <c r="N40" s="60"/>
      <c r="O40" s="61"/>
      <c r="P40" s="59"/>
      <c r="Q40" s="59"/>
      <c r="R40" s="506"/>
    </row>
    <row r="41" spans="1:18" ht="12.75" thickBot="1">
      <c r="A41" s="13"/>
      <c r="B41" s="53" t="s">
        <v>400</v>
      </c>
      <c r="C41" s="66"/>
      <c r="D41" s="67"/>
      <c r="E41" s="67"/>
      <c r="F41" s="67"/>
      <c r="G41" s="67"/>
      <c r="H41" s="67"/>
      <c r="I41" s="68"/>
      <c r="J41" s="66"/>
      <c r="K41" s="67"/>
      <c r="L41" s="67"/>
      <c r="M41" s="67"/>
      <c r="N41" s="68"/>
      <c r="O41" s="69"/>
      <c r="P41" s="67"/>
      <c r="Q41" s="67"/>
      <c r="R41" s="507"/>
    </row>
    <row r="42" spans="1:18">
      <c r="A42" s="11" t="s">
        <v>245</v>
      </c>
      <c r="B42" s="32">
        <v>2020</v>
      </c>
      <c r="C42" s="57"/>
      <c r="D42" s="55"/>
      <c r="E42" s="55"/>
      <c r="F42" s="55"/>
      <c r="G42" s="55"/>
      <c r="H42" s="55"/>
      <c r="I42" s="56"/>
      <c r="J42" s="57"/>
      <c r="K42" s="55"/>
      <c r="L42" s="55"/>
      <c r="M42" s="55"/>
      <c r="N42" s="56"/>
      <c r="O42" s="54"/>
      <c r="P42" s="55"/>
      <c r="Q42" s="55"/>
      <c r="R42" s="505"/>
    </row>
    <row r="43" spans="1:18">
      <c r="A43" s="12"/>
      <c r="B43" s="9">
        <v>2021</v>
      </c>
      <c r="C43" s="58"/>
      <c r="D43" s="59"/>
      <c r="E43" s="59"/>
      <c r="F43" s="59"/>
      <c r="G43" s="59"/>
      <c r="H43" s="59"/>
      <c r="I43" s="60"/>
      <c r="J43" s="58"/>
      <c r="K43" s="59"/>
      <c r="L43" s="59"/>
      <c r="M43" s="59"/>
      <c r="N43" s="60"/>
      <c r="O43" s="61"/>
      <c r="P43" s="59"/>
      <c r="Q43" s="59"/>
      <c r="R43" s="506"/>
    </row>
    <row r="44" spans="1:18">
      <c r="A44" s="12"/>
      <c r="B44" s="9">
        <v>2022</v>
      </c>
      <c r="C44" s="58"/>
      <c r="D44" s="59"/>
      <c r="E44" s="59"/>
      <c r="F44" s="59"/>
      <c r="G44" s="59"/>
      <c r="H44" s="59"/>
      <c r="I44" s="60"/>
      <c r="J44" s="58"/>
      <c r="K44" s="59"/>
      <c r="L44" s="59"/>
      <c r="M44" s="59"/>
      <c r="N44" s="60"/>
      <c r="O44" s="61"/>
      <c r="P44" s="59"/>
      <c r="Q44" s="59"/>
      <c r="R44" s="506"/>
    </row>
    <row r="45" spans="1:18" ht="12.75" thickBot="1">
      <c r="A45" s="13"/>
      <c r="B45" s="53" t="s">
        <v>400</v>
      </c>
      <c r="C45" s="66"/>
      <c r="D45" s="67"/>
      <c r="E45" s="67"/>
      <c r="F45" s="67"/>
      <c r="G45" s="67"/>
      <c r="H45" s="67"/>
      <c r="I45" s="68"/>
      <c r="J45" s="66"/>
      <c r="K45" s="67"/>
      <c r="L45" s="67"/>
      <c r="M45" s="67"/>
      <c r="N45" s="68"/>
      <c r="O45" s="69"/>
      <c r="P45" s="67"/>
      <c r="Q45" s="67"/>
      <c r="R45" s="507"/>
    </row>
    <row r="46" spans="1:18">
      <c r="A46" s="11" t="s">
        <v>246</v>
      </c>
      <c r="B46" s="32">
        <v>2020</v>
      </c>
      <c r="C46" s="57"/>
      <c r="D46" s="55"/>
      <c r="E46" s="55"/>
      <c r="F46" s="55"/>
      <c r="G46" s="55"/>
      <c r="H46" s="55"/>
      <c r="I46" s="56"/>
      <c r="J46" s="57"/>
      <c r="K46" s="55"/>
      <c r="L46" s="55"/>
      <c r="M46" s="55"/>
      <c r="N46" s="56"/>
      <c r="O46" s="54"/>
      <c r="P46" s="55"/>
      <c r="Q46" s="55"/>
      <c r="R46" s="505"/>
    </row>
    <row r="47" spans="1:18">
      <c r="A47" s="12"/>
      <c r="B47" s="9">
        <v>2021</v>
      </c>
      <c r="C47" s="58"/>
      <c r="D47" s="59"/>
      <c r="E47" s="59"/>
      <c r="F47" s="59"/>
      <c r="G47" s="59"/>
      <c r="H47" s="59"/>
      <c r="I47" s="60"/>
      <c r="J47" s="58"/>
      <c r="K47" s="59"/>
      <c r="L47" s="59"/>
      <c r="M47" s="59"/>
      <c r="N47" s="60"/>
      <c r="O47" s="61"/>
      <c r="P47" s="59"/>
      <c r="Q47" s="59"/>
      <c r="R47" s="506"/>
    </row>
    <row r="48" spans="1:18">
      <c r="A48" s="12"/>
      <c r="B48" s="9">
        <v>2022</v>
      </c>
      <c r="C48" s="58"/>
      <c r="D48" s="59"/>
      <c r="E48" s="59"/>
      <c r="F48" s="59"/>
      <c r="G48" s="59"/>
      <c r="H48" s="59"/>
      <c r="I48" s="60"/>
      <c r="J48" s="58"/>
      <c r="K48" s="59"/>
      <c r="L48" s="59"/>
      <c r="M48" s="59"/>
      <c r="N48" s="60"/>
      <c r="O48" s="61"/>
      <c r="P48" s="59"/>
      <c r="Q48" s="59"/>
      <c r="R48" s="506"/>
    </row>
    <row r="49" spans="1:18" ht="12.75" thickBot="1">
      <c r="A49" s="13"/>
      <c r="B49" s="53" t="s">
        <v>400</v>
      </c>
      <c r="C49" s="66"/>
      <c r="D49" s="67"/>
      <c r="E49" s="67"/>
      <c r="F49" s="67"/>
      <c r="G49" s="67"/>
      <c r="H49" s="67"/>
      <c r="I49" s="68"/>
      <c r="J49" s="66"/>
      <c r="K49" s="67"/>
      <c r="L49" s="67"/>
      <c r="M49" s="67"/>
      <c r="N49" s="68"/>
      <c r="O49" s="69"/>
      <c r="P49" s="67"/>
      <c r="Q49" s="67"/>
      <c r="R49" s="508"/>
    </row>
    <row r="50" spans="1:18">
      <c r="A50" s="11" t="s">
        <v>247</v>
      </c>
      <c r="B50" s="32">
        <v>2020</v>
      </c>
      <c r="C50" s="57"/>
      <c r="D50" s="55"/>
      <c r="E50" s="55"/>
      <c r="F50" s="55"/>
      <c r="G50" s="55"/>
      <c r="H50" s="55"/>
      <c r="I50" s="56"/>
      <c r="J50" s="57"/>
      <c r="K50" s="55"/>
      <c r="L50" s="55"/>
      <c r="M50" s="55"/>
      <c r="N50" s="56"/>
      <c r="O50" s="54"/>
      <c r="P50" s="55"/>
      <c r="Q50" s="55"/>
      <c r="R50" s="505"/>
    </row>
    <row r="51" spans="1:18">
      <c r="A51" s="12"/>
      <c r="B51" s="9">
        <v>2021</v>
      </c>
      <c r="C51" s="58"/>
      <c r="D51" s="59"/>
      <c r="E51" s="59"/>
      <c r="F51" s="59"/>
      <c r="G51" s="59"/>
      <c r="H51" s="59"/>
      <c r="I51" s="60"/>
      <c r="J51" s="58"/>
      <c r="K51" s="59"/>
      <c r="L51" s="59"/>
      <c r="M51" s="59"/>
      <c r="N51" s="60"/>
      <c r="O51" s="61"/>
      <c r="P51" s="59"/>
      <c r="Q51" s="59"/>
      <c r="R51" s="506"/>
    </row>
    <row r="52" spans="1:18">
      <c r="A52" s="12"/>
      <c r="B52" s="9">
        <v>2022</v>
      </c>
      <c r="C52" s="58"/>
      <c r="D52" s="59"/>
      <c r="E52" s="59"/>
      <c r="F52" s="59"/>
      <c r="G52" s="59"/>
      <c r="H52" s="59"/>
      <c r="I52" s="60"/>
      <c r="J52" s="58"/>
      <c r="K52" s="59"/>
      <c r="L52" s="59"/>
      <c r="M52" s="59"/>
      <c r="N52" s="60"/>
      <c r="O52" s="61"/>
      <c r="P52" s="59"/>
      <c r="Q52" s="59"/>
      <c r="R52" s="506"/>
    </row>
    <row r="53" spans="1:18" ht="12.75" thickBot="1">
      <c r="A53" s="13"/>
      <c r="B53" s="53" t="s">
        <v>400</v>
      </c>
      <c r="C53" s="66"/>
      <c r="D53" s="67"/>
      <c r="E53" s="67"/>
      <c r="F53" s="67"/>
      <c r="G53" s="67"/>
      <c r="H53" s="67"/>
      <c r="I53" s="68"/>
      <c r="J53" s="66"/>
      <c r="K53" s="67"/>
      <c r="L53" s="67"/>
      <c r="M53" s="67"/>
      <c r="N53" s="68"/>
      <c r="O53" s="69"/>
      <c r="P53" s="67"/>
      <c r="Q53" s="67"/>
      <c r="R53" s="507"/>
    </row>
    <row r="54" spans="1:18">
      <c r="A54" s="11" t="s">
        <v>248</v>
      </c>
      <c r="B54" s="32">
        <v>2020</v>
      </c>
      <c r="C54" s="57"/>
      <c r="D54" s="55"/>
      <c r="E54" s="55"/>
      <c r="F54" s="55"/>
      <c r="G54" s="55"/>
      <c r="H54" s="55"/>
      <c r="I54" s="56"/>
      <c r="J54" s="57"/>
      <c r="K54" s="55"/>
      <c r="L54" s="55"/>
      <c r="M54" s="55"/>
      <c r="N54" s="56"/>
      <c r="O54" s="54"/>
      <c r="P54" s="55"/>
      <c r="Q54" s="55"/>
      <c r="R54" s="505"/>
    </row>
    <row r="55" spans="1:18">
      <c r="A55" s="12"/>
      <c r="B55" s="9">
        <v>2021</v>
      </c>
      <c r="C55" s="58"/>
      <c r="D55" s="59"/>
      <c r="E55" s="59"/>
      <c r="F55" s="59"/>
      <c r="G55" s="59"/>
      <c r="H55" s="59"/>
      <c r="I55" s="60"/>
      <c r="J55" s="58"/>
      <c r="K55" s="59"/>
      <c r="L55" s="59"/>
      <c r="M55" s="59"/>
      <c r="N55" s="60"/>
      <c r="O55" s="61"/>
      <c r="P55" s="59"/>
      <c r="Q55" s="59"/>
      <c r="R55" s="506"/>
    </row>
    <row r="56" spans="1:18">
      <c r="A56" s="12"/>
      <c r="B56" s="9">
        <v>2022</v>
      </c>
      <c r="C56" s="58"/>
      <c r="D56" s="59"/>
      <c r="E56" s="59"/>
      <c r="F56" s="59"/>
      <c r="G56" s="59"/>
      <c r="H56" s="59"/>
      <c r="I56" s="60"/>
      <c r="J56" s="58"/>
      <c r="K56" s="59"/>
      <c r="L56" s="59"/>
      <c r="M56" s="59"/>
      <c r="N56" s="60"/>
      <c r="O56" s="61"/>
      <c r="P56" s="59"/>
      <c r="Q56" s="59"/>
      <c r="R56" s="506"/>
    </row>
    <row r="57" spans="1:18" ht="12.75" thickBot="1">
      <c r="A57" s="13"/>
      <c r="B57" s="53" t="s">
        <v>400</v>
      </c>
      <c r="C57" s="66"/>
      <c r="D57" s="67"/>
      <c r="E57" s="67"/>
      <c r="F57" s="67"/>
      <c r="G57" s="67"/>
      <c r="H57" s="67"/>
      <c r="I57" s="68"/>
      <c r="J57" s="66"/>
      <c r="K57" s="67"/>
      <c r="L57" s="67"/>
      <c r="M57" s="67"/>
      <c r="N57" s="68"/>
      <c r="O57" s="69"/>
      <c r="P57" s="67"/>
      <c r="Q57" s="67"/>
      <c r="R57" s="507"/>
    </row>
    <row r="58" spans="1:18">
      <c r="A58" s="11" t="s">
        <v>249</v>
      </c>
      <c r="B58" s="32">
        <v>2020</v>
      </c>
      <c r="C58" s="57"/>
      <c r="D58" s="55"/>
      <c r="E58" s="55"/>
      <c r="F58" s="55"/>
      <c r="G58" s="55"/>
      <c r="H58" s="55"/>
      <c r="I58" s="56"/>
      <c r="J58" s="57"/>
      <c r="K58" s="55"/>
      <c r="L58" s="55"/>
      <c r="M58" s="55"/>
      <c r="N58" s="56"/>
      <c r="O58" s="54"/>
      <c r="P58" s="55"/>
      <c r="Q58" s="55"/>
      <c r="R58" s="505"/>
    </row>
    <row r="59" spans="1:18">
      <c r="A59" s="12"/>
      <c r="B59" s="9">
        <v>2021</v>
      </c>
      <c r="C59" s="58"/>
      <c r="D59" s="59"/>
      <c r="E59" s="59"/>
      <c r="F59" s="59"/>
      <c r="G59" s="59"/>
      <c r="H59" s="59"/>
      <c r="I59" s="60"/>
      <c r="J59" s="58"/>
      <c r="K59" s="59"/>
      <c r="L59" s="59"/>
      <c r="M59" s="59"/>
      <c r="N59" s="60"/>
      <c r="O59" s="61"/>
      <c r="P59" s="59"/>
      <c r="Q59" s="59"/>
      <c r="R59" s="506"/>
    </row>
    <row r="60" spans="1:18">
      <c r="A60" s="12"/>
      <c r="B60" s="9">
        <v>2022</v>
      </c>
      <c r="C60" s="58"/>
      <c r="D60" s="59"/>
      <c r="E60" s="59"/>
      <c r="F60" s="59"/>
      <c r="G60" s="59"/>
      <c r="H60" s="59"/>
      <c r="I60" s="60"/>
      <c r="J60" s="58"/>
      <c r="K60" s="59"/>
      <c r="L60" s="59"/>
      <c r="M60" s="59"/>
      <c r="N60" s="60"/>
      <c r="O60" s="61"/>
      <c r="P60" s="59"/>
      <c r="Q60" s="59"/>
      <c r="R60" s="506"/>
    </row>
    <row r="61" spans="1:18" ht="12.75" thickBot="1">
      <c r="A61" s="13"/>
      <c r="B61" s="53" t="s">
        <v>400</v>
      </c>
      <c r="C61" s="66"/>
      <c r="D61" s="67"/>
      <c r="E61" s="67"/>
      <c r="F61" s="67"/>
      <c r="G61" s="67"/>
      <c r="H61" s="67"/>
      <c r="I61" s="68"/>
      <c r="J61" s="66"/>
      <c r="K61" s="67"/>
      <c r="L61" s="67"/>
      <c r="M61" s="67"/>
      <c r="N61" s="68"/>
      <c r="O61" s="69"/>
      <c r="P61" s="67"/>
      <c r="Q61" s="67"/>
      <c r="R61" s="507"/>
    </row>
    <row r="62" spans="1:18">
      <c r="A62" s="11" t="s">
        <v>250</v>
      </c>
      <c r="B62" s="32">
        <v>2020</v>
      </c>
      <c r="C62" s="57"/>
      <c r="D62" s="55"/>
      <c r="E62" s="55"/>
      <c r="F62" s="55"/>
      <c r="G62" s="55"/>
      <c r="H62" s="55"/>
      <c r="I62" s="56"/>
      <c r="J62" s="57"/>
      <c r="K62" s="55"/>
      <c r="L62" s="55"/>
      <c r="M62" s="55"/>
      <c r="N62" s="56"/>
      <c r="O62" s="54"/>
      <c r="P62" s="55"/>
      <c r="Q62" s="55"/>
      <c r="R62" s="505"/>
    </row>
    <row r="63" spans="1:18">
      <c r="A63" s="12"/>
      <c r="B63" s="9">
        <v>2021</v>
      </c>
      <c r="C63" s="58"/>
      <c r="D63" s="59"/>
      <c r="E63" s="59"/>
      <c r="F63" s="59"/>
      <c r="G63" s="59"/>
      <c r="H63" s="59"/>
      <c r="I63" s="60"/>
      <c r="J63" s="58"/>
      <c r="K63" s="59"/>
      <c r="L63" s="59"/>
      <c r="M63" s="59"/>
      <c r="N63" s="60"/>
      <c r="O63" s="61"/>
      <c r="P63" s="59"/>
      <c r="Q63" s="59"/>
      <c r="R63" s="506"/>
    </row>
    <row r="64" spans="1:18">
      <c r="A64" s="12"/>
      <c r="B64" s="9">
        <v>2022</v>
      </c>
      <c r="C64" s="58"/>
      <c r="D64" s="59"/>
      <c r="E64" s="59"/>
      <c r="F64" s="59"/>
      <c r="G64" s="59"/>
      <c r="H64" s="59"/>
      <c r="I64" s="60"/>
      <c r="J64" s="58"/>
      <c r="K64" s="59"/>
      <c r="L64" s="59"/>
      <c r="M64" s="59"/>
      <c r="N64" s="60"/>
      <c r="O64" s="61"/>
      <c r="P64" s="59"/>
      <c r="Q64" s="59"/>
      <c r="R64" s="506"/>
    </row>
    <row r="65" spans="1:18" ht="12.75" thickBot="1">
      <c r="A65" s="13"/>
      <c r="B65" s="53" t="s">
        <v>400</v>
      </c>
      <c r="C65" s="66"/>
      <c r="D65" s="67"/>
      <c r="E65" s="67"/>
      <c r="F65" s="67"/>
      <c r="G65" s="67"/>
      <c r="H65" s="67"/>
      <c r="I65" s="68"/>
      <c r="J65" s="66"/>
      <c r="K65" s="67"/>
      <c r="L65" s="67"/>
      <c r="M65" s="67"/>
      <c r="N65" s="68"/>
      <c r="O65" s="69"/>
      <c r="P65" s="67"/>
      <c r="Q65" s="67"/>
      <c r="R65" s="507"/>
    </row>
    <row r="66" spans="1:18">
      <c r="A66" s="11" t="s">
        <v>251</v>
      </c>
      <c r="B66" s="32">
        <v>2020</v>
      </c>
      <c r="C66" s="57"/>
      <c r="D66" s="55"/>
      <c r="E66" s="55"/>
      <c r="F66" s="55"/>
      <c r="G66" s="55"/>
      <c r="H66" s="55"/>
      <c r="I66" s="56"/>
      <c r="J66" s="57"/>
      <c r="K66" s="55"/>
      <c r="L66" s="55"/>
      <c r="M66" s="55"/>
      <c r="N66" s="56"/>
      <c r="O66" s="54"/>
      <c r="P66" s="55"/>
      <c r="Q66" s="55"/>
      <c r="R66" s="505"/>
    </row>
    <row r="67" spans="1:18">
      <c r="A67" s="12"/>
      <c r="B67" s="9">
        <v>2021</v>
      </c>
      <c r="C67" s="58"/>
      <c r="D67" s="59"/>
      <c r="E67" s="59"/>
      <c r="F67" s="59"/>
      <c r="G67" s="59"/>
      <c r="H67" s="59"/>
      <c r="I67" s="60"/>
      <c r="J67" s="58"/>
      <c r="K67" s="59"/>
      <c r="L67" s="59"/>
      <c r="M67" s="59"/>
      <c r="N67" s="60"/>
      <c r="O67" s="61"/>
      <c r="P67" s="59"/>
      <c r="Q67" s="59"/>
      <c r="R67" s="506"/>
    </row>
    <row r="68" spans="1:18">
      <c r="A68" s="12"/>
      <c r="B68" s="9">
        <v>2022</v>
      </c>
      <c r="C68" s="58"/>
      <c r="D68" s="59"/>
      <c r="E68" s="59"/>
      <c r="F68" s="59"/>
      <c r="G68" s="59"/>
      <c r="H68" s="59"/>
      <c r="I68" s="60"/>
      <c r="J68" s="58"/>
      <c r="K68" s="59"/>
      <c r="L68" s="59"/>
      <c r="M68" s="59"/>
      <c r="N68" s="60"/>
      <c r="O68" s="61"/>
      <c r="P68" s="59"/>
      <c r="Q68" s="59"/>
      <c r="R68" s="506"/>
    </row>
    <row r="69" spans="1:18" ht="12.75" thickBot="1">
      <c r="A69" s="13"/>
      <c r="B69" s="53" t="s">
        <v>400</v>
      </c>
      <c r="C69" s="66"/>
      <c r="D69" s="67"/>
      <c r="E69" s="67"/>
      <c r="F69" s="67"/>
      <c r="G69" s="67"/>
      <c r="H69" s="67"/>
      <c r="I69" s="68"/>
      <c r="J69" s="66"/>
      <c r="K69" s="67"/>
      <c r="L69" s="67"/>
      <c r="M69" s="67"/>
      <c r="N69" s="68"/>
      <c r="O69" s="69"/>
      <c r="P69" s="67"/>
      <c r="Q69" s="67"/>
      <c r="R69" s="507"/>
    </row>
    <row r="70" spans="1:18">
      <c r="A70" s="11" t="s">
        <v>252</v>
      </c>
      <c r="B70" s="32">
        <v>2020</v>
      </c>
      <c r="C70" s="57"/>
      <c r="D70" s="55"/>
      <c r="E70" s="55"/>
      <c r="F70" s="55"/>
      <c r="G70" s="55"/>
      <c r="H70" s="55"/>
      <c r="I70" s="56"/>
      <c r="J70" s="57"/>
      <c r="K70" s="55"/>
      <c r="L70" s="55"/>
      <c r="M70" s="55"/>
      <c r="N70" s="56"/>
      <c r="O70" s="54"/>
      <c r="P70" s="55"/>
      <c r="Q70" s="55"/>
      <c r="R70" s="505"/>
    </row>
    <row r="71" spans="1:18">
      <c r="A71" s="12"/>
      <c r="B71" s="9">
        <v>2021</v>
      </c>
      <c r="C71" s="58"/>
      <c r="D71" s="59"/>
      <c r="E71" s="59"/>
      <c r="F71" s="59"/>
      <c r="G71" s="59"/>
      <c r="H71" s="59"/>
      <c r="I71" s="60"/>
      <c r="J71" s="58"/>
      <c r="K71" s="59"/>
      <c r="L71" s="59"/>
      <c r="M71" s="59"/>
      <c r="N71" s="60"/>
      <c r="O71" s="61"/>
      <c r="P71" s="59"/>
      <c r="Q71" s="59"/>
      <c r="R71" s="506"/>
    </row>
    <row r="72" spans="1:18">
      <c r="A72" s="12"/>
      <c r="B72" s="9">
        <v>2022</v>
      </c>
      <c r="C72" s="58"/>
      <c r="D72" s="59"/>
      <c r="E72" s="59"/>
      <c r="F72" s="59"/>
      <c r="G72" s="59"/>
      <c r="H72" s="59"/>
      <c r="I72" s="60"/>
      <c r="J72" s="58"/>
      <c r="K72" s="59"/>
      <c r="L72" s="59"/>
      <c r="M72" s="59"/>
      <c r="N72" s="60"/>
      <c r="O72" s="61"/>
      <c r="P72" s="59"/>
      <c r="Q72" s="59"/>
      <c r="R72" s="506"/>
    </row>
    <row r="73" spans="1:18" ht="12.75" thickBot="1">
      <c r="A73" s="13"/>
      <c r="B73" s="53" t="s">
        <v>400</v>
      </c>
      <c r="C73" s="66"/>
      <c r="D73" s="67"/>
      <c r="E73" s="67"/>
      <c r="F73" s="67"/>
      <c r="G73" s="67"/>
      <c r="H73" s="67"/>
      <c r="I73" s="68"/>
      <c r="J73" s="66"/>
      <c r="K73" s="67"/>
      <c r="L73" s="67"/>
      <c r="M73" s="67"/>
      <c r="N73" s="68"/>
      <c r="O73" s="69"/>
      <c r="P73" s="67"/>
      <c r="Q73" s="67"/>
      <c r="R73" s="507"/>
    </row>
    <row r="74" spans="1:18">
      <c r="A74" s="11" t="s">
        <v>253</v>
      </c>
      <c r="B74" s="32">
        <v>2020</v>
      </c>
      <c r="C74" s="57"/>
      <c r="D74" s="55"/>
      <c r="E74" s="55"/>
      <c r="F74" s="55"/>
      <c r="G74" s="55"/>
      <c r="H74" s="55"/>
      <c r="I74" s="56"/>
      <c r="J74" s="57"/>
      <c r="K74" s="55"/>
      <c r="L74" s="55"/>
      <c r="M74" s="55"/>
      <c r="N74" s="56"/>
      <c r="O74" s="54"/>
      <c r="P74" s="55"/>
      <c r="Q74" s="55"/>
      <c r="R74" s="505"/>
    </row>
    <row r="75" spans="1:18">
      <c r="A75" s="12"/>
      <c r="B75" s="9">
        <v>2021</v>
      </c>
      <c r="C75" s="58"/>
      <c r="D75" s="59"/>
      <c r="E75" s="59"/>
      <c r="F75" s="59"/>
      <c r="G75" s="59"/>
      <c r="H75" s="59"/>
      <c r="I75" s="60"/>
      <c r="J75" s="58"/>
      <c r="K75" s="59"/>
      <c r="L75" s="59"/>
      <c r="M75" s="59"/>
      <c r="N75" s="60"/>
      <c r="O75" s="61"/>
      <c r="P75" s="59"/>
      <c r="Q75" s="59"/>
      <c r="R75" s="506"/>
    </row>
    <row r="76" spans="1:18">
      <c r="A76" s="12"/>
      <c r="B76" s="9">
        <v>2022</v>
      </c>
      <c r="C76" s="58"/>
      <c r="D76" s="59"/>
      <c r="E76" s="59"/>
      <c r="F76" s="59"/>
      <c r="G76" s="59"/>
      <c r="H76" s="59"/>
      <c r="I76" s="60"/>
      <c r="J76" s="58"/>
      <c r="K76" s="59"/>
      <c r="L76" s="59"/>
      <c r="M76" s="59"/>
      <c r="N76" s="60"/>
      <c r="O76" s="61"/>
      <c r="P76" s="59"/>
      <c r="Q76" s="59"/>
      <c r="R76" s="506"/>
    </row>
    <row r="77" spans="1:18" ht="12.75" thickBot="1">
      <c r="A77" s="13"/>
      <c r="B77" s="53" t="s">
        <v>400</v>
      </c>
      <c r="C77" s="66"/>
      <c r="D77" s="67"/>
      <c r="E77" s="67"/>
      <c r="F77" s="67"/>
      <c r="G77" s="67"/>
      <c r="H77" s="67"/>
      <c r="I77" s="68"/>
      <c r="J77" s="66"/>
      <c r="K77" s="67"/>
      <c r="L77" s="67"/>
      <c r="M77" s="67"/>
      <c r="N77" s="68"/>
      <c r="O77" s="69"/>
      <c r="P77" s="67"/>
      <c r="Q77" s="67"/>
      <c r="R77" s="507"/>
    </row>
    <row r="78" spans="1:18">
      <c r="A78" s="11" t="s">
        <v>254</v>
      </c>
      <c r="B78" s="32">
        <v>2020</v>
      </c>
      <c r="C78" s="57"/>
      <c r="D78" s="55"/>
      <c r="E78" s="55"/>
      <c r="F78" s="55"/>
      <c r="G78" s="55"/>
      <c r="H78" s="55"/>
      <c r="I78" s="56"/>
      <c r="J78" s="57"/>
      <c r="K78" s="55"/>
      <c r="L78" s="55"/>
      <c r="M78" s="55"/>
      <c r="N78" s="56"/>
      <c r="O78" s="54"/>
      <c r="P78" s="55"/>
      <c r="Q78" s="55"/>
      <c r="R78" s="505"/>
    </row>
    <row r="79" spans="1:18">
      <c r="A79" s="12"/>
      <c r="B79" s="9">
        <v>2021</v>
      </c>
      <c r="C79" s="58"/>
      <c r="D79" s="59"/>
      <c r="E79" s="59"/>
      <c r="F79" s="59"/>
      <c r="G79" s="59"/>
      <c r="H79" s="59"/>
      <c r="I79" s="60"/>
      <c r="J79" s="58"/>
      <c r="K79" s="59"/>
      <c r="L79" s="59"/>
      <c r="M79" s="59"/>
      <c r="N79" s="60"/>
      <c r="O79" s="61"/>
      <c r="P79" s="59"/>
      <c r="Q79" s="59"/>
      <c r="R79" s="506"/>
    </row>
    <row r="80" spans="1:18">
      <c r="A80" s="12"/>
      <c r="B80" s="9">
        <v>2022</v>
      </c>
      <c r="C80" s="58"/>
      <c r="D80" s="59"/>
      <c r="E80" s="59"/>
      <c r="F80" s="59"/>
      <c r="G80" s="59"/>
      <c r="H80" s="59"/>
      <c r="I80" s="60"/>
      <c r="J80" s="58"/>
      <c r="K80" s="59"/>
      <c r="L80" s="59"/>
      <c r="M80" s="59"/>
      <c r="N80" s="60"/>
      <c r="O80" s="61"/>
      <c r="P80" s="59"/>
      <c r="Q80" s="59"/>
      <c r="R80" s="506"/>
    </row>
    <row r="81" spans="1:18" ht="12.75" thickBot="1">
      <c r="A81" s="13"/>
      <c r="B81" s="53" t="s">
        <v>400</v>
      </c>
      <c r="C81" s="66"/>
      <c r="D81" s="67"/>
      <c r="E81" s="67"/>
      <c r="F81" s="67"/>
      <c r="G81" s="67"/>
      <c r="H81" s="67"/>
      <c r="I81" s="68"/>
      <c r="J81" s="66"/>
      <c r="K81" s="67"/>
      <c r="L81" s="67"/>
      <c r="M81" s="67"/>
      <c r="N81" s="68"/>
      <c r="O81" s="69"/>
      <c r="P81" s="67"/>
      <c r="Q81" s="67"/>
      <c r="R81" s="507"/>
    </row>
    <row r="82" spans="1:18">
      <c r="A82" s="11" t="s">
        <v>255</v>
      </c>
      <c r="B82" s="32">
        <v>2020</v>
      </c>
      <c r="C82" s="57"/>
      <c r="D82" s="55"/>
      <c r="E82" s="55"/>
      <c r="F82" s="55"/>
      <c r="G82" s="55"/>
      <c r="H82" s="55"/>
      <c r="I82" s="56"/>
      <c r="J82" s="57"/>
      <c r="K82" s="55"/>
      <c r="L82" s="55"/>
      <c r="M82" s="55"/>
      <c r="N82" s="56"/>
      <c r="O82" s="54"/>
      <c r="P82" s="55"/>
      <c r="Q82" s="55"/>
      <c r="R82" s="505"/>
    </row>
    <row r="83" spans="1:18">
      <c r="A83" s="12"/>
      <c r="B83" s="9">
        <v>2021</v>
      </c>
      <c r="C83" s="58"/>
      <c r="D83" s="59"/>
      <c r="E83" s="59"/>
      <c r="F83" s="59"/>
      <c r="G83" s="59"/>
      <c r="H83" s="59"/>
      <c r="I83" s="60"/>
      <c r="J83" s="58"/>
      <c r="K83" s="59"/>
      <c r="L83" s="59"/>
      <c r="M83" s="59"/>
      <c r="N83" s="60"/>
      <c r="O83" s="61"/>
      <c r="P83" s="59"/>
      <c r="Q83" s="59"/>
      <c r="R83" s="506"/>
    </row>
    <row r="84" spans="1:18">
      <c r="A84" s="12"/>
      <c r="B84" s="9">
        <v>2022</v>
      </c>
      <c r="C84" s="58"/>
      <c r="D84" s="59"/>
      <c r="E84" s="59"/>
      <c r="F84" s="59"/>
      <c r="G84" s="59"/>
      <c r="H84" s="59"/>
      <c r="I84" s="60"/>
      <c r="J84" s="58"/>
      <c r="K84" s="59"/>
      <c r="L84" s="59"/>
      <c r="M84" s="59"/>
      <c r="N84" s="60"/>
      <c r="O84" s="61"/>
      <c r="P84" s="59"/>
      <c r="Q84" s="59"/>
      <c r="R84" s="506"/>
    </row>
    <row r="85" spans="1:18" ht="12.75" thickBot="1">
      <c r="A85" s="13"/>
      <c r="B85" s="53" t="s">
        <v>400</v>
      </c>
      <c r="C85" s="66"/>
      <c r="D85" s="67"/>
      <c r="E85" s="67"/>
      <c r="F85" s="67"/>
      <c r="G85" s="67"/>
      <c r="H85" s="67"/>
      <c r="I85" s="68"/>
      <c r="J85" s="66"/>
      <c r="K85" s="67"/>
      <c r="L85" s="67"/>
      <c r="M85" s="67"/>
      <c r="N85" s="68"/>
      <c r="O85" s="69"/>
      <c r="P85" s="67"/>
      <c r="Q85" s="67"/>
      <c r="R85" s="507"/>
    </row>
    <row r="86" spans="1:18">
      <c r="A86" s="11" t="s">
        <v>256</v>
      </c>
      <c r="B86" s="32">
        <v>2020</v>
      </c>
      <c r="C86" s="57"/>
      <c r="D86" s="55"/>
      <c r="E86" s="55"/>
      <c r="F86" s="55"/>
      <c r="G86" s="55"/>
      <c r="H86" s="55"/>
      <c r="I86" s="56"/>
      <c r="J86" s="57"/>
      <c r="K86" s="55"/>
      <c r="L86" s="55"/>
      <c r="M86" s="55"/>
      <c r="N86" s="56"/>
      <c r="O86" s="54"/>
      <c r="P86" s="55"/>
      <c r="Q86" s="55"/>
      <c r="R86" s="505"/>
    </row>
    <row r="87" spans="1:18">
      <c r="A87" s="12"/>
      <c r="B87" s="9">
        <v>2021</v>
      </c>
      <c r="C87" s="58"/>
      <c r="D87" s="59"/>
      <c r="E87" s="59"/>
      <c r="F87" s="59"/>
      <c r="G87" s="59"/>
      <c r="H87" s="59"/>
      <c r="I87" s="60"/>
      <c r="J87" s="58"/>
      <c r="K87" s="59"/>
      <c r="L87" s="59"/>
      <c r="M87" s="59"/>
      <c r="N87" s="60"/>
      <c r="O87" s="61"/>
      <c r="P87" s="59"/>
      <c r="Q87" s="59"/>
      <c r="R87" s="506"/>
    </row>
    <row r="88" spans="1:18">
      <c r="A88" s="12"/>
      <c r="B88" s="9">
        <v>2022</v>
      </c>
      <c r="C88" s="58"/>
      <c r="D88" s="59"/>
      <c r="E88" s="59"/>
      <c r="F88" s="59"/>
      <c r="G88" s="59"/>
      <c r="H88" s="59"/>
      <c r="I88" s="60"/>
      <c r="J88" s="58"/>
      <c r="K88" s="59"/>
      <c r="L88" s="59"/>
      <c r="M88" s="59"/>
      <c r="N88" s="60"/>
      <c r="O88" s="61"/>
      <c r="P88" s="59"/>
      <c r="Q88" s="59"/>
      <c r="R88" s="506"/>
    </row>
    <row r="89" spans="1:18" ht="12.75" thickBot="1">
      <c r="A89" s="13"/>
      <c r="B89" s="53" t="s">
        <v>400</v>
      </c>
      <c r="C89" s="66"/>
      <c r="D89" s="67"/>
      <c r="E89" s="67"/>
      <c r="F89" s="67"/>
      <c r="G89" s="67"/>
      <c r="H89" s="67"/>
      <c r="I89" s="68"/>
      <c r="J89" s="66"/>
      <c r="K89" s="67"/>
      <c r="L89" s="67"/>
      <c r="M89" s="67"/>
      <c r="N89" s="68"/>
      <c r="O89" s="69"/>
      <c r="P89" s="67"/>
      <c r="Q89" s="67"/>
      <c r="R89" s="507"/>
    </row>
    <row r="90" spans="1:18">
      <c r="A90" s="11" t="s">
        <v>257</v>
      </c>
      <c r="B90" s="32">
        <v>2020</v>
      </c>
      <c r="C90" s="57"/>
      <c r="D90" s="55"/>
      <c r="E90" s="55"/>
      <c r="F90" s="55"/>
      <c r="G90" s="55"/>
      <c r="H90" s="55"/>
      <c r="I90" s="56"/>
      <c r="J90" s="57"/>
      <c r="K90" s="55"/>
      <c r="L90" s="55"/>
      <c r="M90" s="55"/>
      <c r="N90" s="56"/>
      <c r="O90" s="54"/>
      <c r="P90" s="55"/>
      <c r="Q90" s="55"/>
      <c r="R90" s="505"/>
    </row>
    <row r="91" spans="1:18">
      <c r="A91" s="12"/>
      <c r="B91" s="9">
        <v>2021</v>
      </c>
      <c r="C91" s="58"/>
      <c r="D91" s="59"/>
      <c r="E91" s="59"/>
      <c r="F91" s="59"/>
      <c r="G91" s="59"/>
      <c r="H91" s="59"/>
      <c r="I91" s="60"/>
      <c r="J91" s="58"/>
      <c r="K91" s="59"/>
      <c r="L91" s="59"/>
      <c r="M91" s="59"/>
      <c r="N91" s="60"/>
      <c r="O91" s="61"/>
      <c r="P91" s="59"/>
      <c r="Q91" s="59"/>
      <c r="R91" s="506"/>
    </row>
    <row r="92" spans="1:18">
      <c r="A92" s="12"/>
      <c r="B92" s="9">
        <v>2022</v>
      </c>
      <c r="C92" s="58"/>
      <c r="D92" s="59"/>
      <c r="E92" s="59"/>
      <c r="F92" s="59"/>
      <c r="G92" s="59"/>
      <c r="H92" s="59"/>
      <c r="I92" s="60"/>
      <c r="J92" s="58"/>
      <c r="K92" s="59"/>
      <c r="L92" s="59"/>
      <c r="M92" s="59"/>
      <c r="N92" s="60"/>
      <c r="O92" s="61"/>
      <c r="P92" s="59"/>
      <c r="Q92" s="59"/>
      <c r="R92" s="506"/>
    </row>
    <row r="93" spans="1:18" ht="12.75" thickBot="1">
      <c r="A93" s="13"/>
      <c r="B93" s="53" t="s">
        <v>400</v>
      </c>
      <c r="C93" s="66"/>
      <c r="D93" s="67"/>
      <c r="E93" s="67"/>
      <c r="F93" s="67"/>
      <c r="G93" s="67"/>
      <c r="H93" s="67"/>
      <c r="I93" s="68"/>
      <c r="J93" s="66"/>
      <c r="K93" s="67"/>
      <c r="L93" s="67"/>
      <c r="M93" s="67"/>
      <c r="N93" s="68"/>
      <c r="O93" s="69"/>
      <c r="P93" s="67"/>
      <c r="Q93" s="67"/>
      <c r="R93" s="507"/>
    </row>
    <row r="94" spans="1:18">
      <c r="A94" s="11" t="s">
        <v>258</v>
      </c>
      <c r="B94" s="32">
        <v>2020</v>
      </c>
      <c r="C94" s="57"/>
      <c r="D94" s="55"/>
      <c r="E94" s="55"/>
      <c r="F94" s="55"/>
      <c r="G94" s="55"/>
      <c r="H94" s="55"/>
      <c r="I94" s="56"/>
      <c r="J94" s="57"/>
      <c r="K94" s="55"/>
      <c r="L94" s="55"/>
      <c r="M94" s="55"/>
      <c r="N94" s="56"/>
      <c r="O94" s="54"/>
      <c r="P94" s="55"/>
      <c r="Q94" s="55"/>
      <c r="R94" s="505"/>
    </row>
    <row r="95" spans="1:18">
      <c r="A95" s="12"/>
      <c r="B95" s="9">
        <v>2021</v>
      </c>
      <c r="C95" s="58"/>
      <c r="D95" s="59"/>
      <c r="E95" s="59"/>
      <c r="F95" s="59"/>
      <c r="G95" s="59"/>
      <c r="H95" s="59"/>
      <c r="I95" s="60"/>
      <c r="J95" s="58"/>
      <c r="K95" s="59"/>
      <c r="L95" s="59"/>
      <c r="M95" s="59"/>
      <c r="N95" s="60"/>
      <c r="O95" s="61"/>
      <c r="P95" s="59"/>
      <c r="Q95" s="59"/>
      <c r="R95" s="506"/>
    </row>
    <row r="96" spans="1:18">
      <c r="A96" s="12"/>
      <c r="B96" s="9">
        <v>2022</v>
      </c>
      <c r="C96" s="58"/>
      <c r="D96" s="59"/>
      <c r="E96" s="59"/>
      <c r="F96" s="59"/>
      <c r="G96" s="59"/>
      <c r="H96" s="59"/>
      <c r="I96" s="60"/>
      <c r="J96" s="58"/>
      <c r="K96" s="59"/>
      <c r="L96" s="59"/>
      <c r="M96" s="59"/>
      <c r="N96" s="60"/>
      <c r="O96" s="61"/>
      <c r="P96" s="59"/>
      <c r="Q96" s="59"/>
      <c r="R96" s="506"/>
    </row>
    <row r="97" spans="1:18" ht="12.75" thickBot="1">
      <c r="A97" s="13"/>
      <c r="B97" s="53" t="s">
        <v>400</v>
      </c>
      <c r="C97" s="66"/>
      <c r="D97" s="67"/>
      <c r="E97" s="67"/>
      <c r="F97" s="67"/>
      <c r="G97" s="67"/>
      <c r="H97" s="67"/>
      <c r="I97" s="68"/>
      <c r="J97" s="66"/>
      <c r="K97" s="67"/>
      <c r="L97" s="67"/>
      <c r="M97" s="67"/>
      <c r="N97" s="68"/>
      <c r="O97" s="69"/>
      <c r="P97" s="67"/>
      <c r="Q97" s="67"/>
      <c r="R97" s="508"/>
    </row>
    <row r="98" spans="1:18">
      <c r="A98" s="11" t="s">
        <v>259</v>
      </c>
      <c r="B98" s="32">
        <v>2020</v>
      </c>
      <c r="C98" s="57"/>
      <c r="D98" s="55"/>
      <c r="E98" s="402">
        <f>Hoja2!B297</f>
        <v>2696533</v>
      </c>
      <c r="F98" s="55"/>
      <c r="G98" s="55"/>
      <c r="H98" s="55"/>
      <c r="I98" s="402">
        <f>SUM(C98:H98)</f>
        <v>2696533</v>
      </c>
      <c r="J98" s="57"/>
      <c r="K98" s="55"/>
      <c r="L98" s="55"/>
      <c r="M98" s="55"/>
      <c r="N98" s="56"/>
      <c r="O98" s="54"/>
      <c r="P98" s="55"/>
      <c r="Q98" s="412">
        <f>P98+N98+I98</f>
        <v>2696533</v>
      </c>
      <c r="R98" s="505">
        <f>Q98/$Q$106</f>
        <v>6.7161851049021776E-3</v>
      </c>
    </row>
    <row r="99" spans="1:18">
      <c r="A99" s="12"/>
      <c r="B99" s="9">
        <v>2021</v>
      </c>
      <c r="C99" s="58"/>
      <c r="D99" s="59"/>
      <c r="E99" s="405">
        <f>Hoja2!B342</f>
        <v>2100681</v>
      </c>
      <c r="F99" s="59"/>
      <c r="G99" s="59"/>
      <c r="H99" s="59"/>
      <c r="I99" s="405">
        <f>SUM(C99:H99)</f>
        <v>2100681</v>
      </c>
      <c r="J99" s="58"/>
      <c r="K99" s="59"/>
      <c r="L99" s="59"/>
      <c r="M99" s="59"/>
      <c r="N99" s="60"/>
      <c r="O99" s="61"/>
      <c r="P99" s="59"/>
      <c r="Q99" s="443">
        <f>P99+N99+I99</f>
        <v>2100681</v>
      </c>
      <c r="R99" s="506">
        <f>Q99/$Q$107</f>
        <v>5.1359086376887315E-3</v>
      </c>
    </row>
    <row r="100" spans="1:18">
      <c r="A100" s="12"/>
      <c r="B100" s="9">
        <v>2022</v>
      </c>
      <c r="C100" s="58"/>
      <c r="D100" s="59"/>
      <c r="E100" s="405">
        <f>GETPIVOTDATA("MONTO_PPTO",Hwork2!$A$111,"FUNCION","24. PREVISION SOCIAL","GENERICA","2. PENSIONES Y OTRAS PRESTACIONES SOCIALES")</f>
        <v>1871014</v>
      </c>
      <c r="F100" s="59"/>
      <c r="G100" s="59"/>
      <c r="H100" s="59"/>
      <c r="I100" s="405">
        <f>SUM(C100:H100)</f>
        <v>1871014</v>
      </c>
      <c r="J100" s="58"/>
      <c r="K100" s="59"/>
      <c r="L100" s="59"/>
      <c r="M100" s="59"/>
      <c r="N100" s="60"/>
      <c r="O100" s="61"/>
      <c r="P100" s="59"/>
      <c r="Q100" s="443">
        <f>P100+N100+I100</f>
        <v>1871014</v>
      </c>
      <c r="R100" s="506">
        <f>Q100/$Q$108</f>
        <v>3.7346417376106058E-3</v>
      </c>
    </row>
    <row r="101" spans="1:18" ht="12.75" thickBot="1">
      <c r="A101" s="13"/>
      <c r="B101" s="53" t="s">
        <v>400</v>
      </c>
      <c r="C101" s="66"/>
      <c r="D101" s="446"/>
      <c r="E101" s="446">
        <f>(E100-E99)/E99</f>
        <v>-0.10932978400813831</v>
      </c>
      <c r="F101" s="446"/>
      <c r="G101" s="67"/>
      <c r="H101" s="446"/>
      <c r="I101" s="446">
        <f>(I100-I99)/I99</f>
        <v>-0.10932978400813831</v>
      </c>
      <c r="J101" s="66"/>
      <c r="K101" s="67"/>
      <c r="L101" s="67"/>
      <c r="M101" s="67"/>
      <c r="N101" s="68"/>
      <c r="O101" s="69"/>
      <c r="P101" s="67"/>
      <c r="Q101" s="446">
        <f>(Q100-Q99)/Q99</f>
        <v>-0.10932978400813831</v>
      </c>
      <c r="R101" s="502"/>
    </row>
    <row r="102" spans="1:18">
      <c r="A102" s="11" t="s">
        <v>260</v>
      </c>
      <c r="B102" s="32">
        <v>2020</v>
      </c>
      <c r="C102" s="57"/>
      <c r="D102" s="55"/>
      <c r="E102" s="55"/>
      <c r="F102" s="55"/>
      <c r="G102" s="55"/>
      <c r="H102" s="55"/>
      <c r="I102" s="56"/>
      <c r="J102" s="57"/>
      <c r="K102" s="55"/>
      <c r="L102" s="55"/>
      <c r="M102" s="55"/>
      <c r="N102" s="56"/>
      <c r="O102" s="54"/>
      <c r="P102" s="55"/>
      <c r="Q102" s="55"/>
      <c r="R102" s="499"/>
    </row>
    <row r="103" spans="1:18">
      <c r="A103" s="12"/>
      <c r="B103" s="9">
        <v>2021</v>
      </c>
      <c r="C103" s="58"/>
      <c r="D103" s="59"/>
      <c r="E103" s="59"/>
      <c r="F103" s="59"/>
      <c r="G103" s="59"/>
      <c r="H103" s="59"/>
      <c r="I103" s="60"/>
      <c r="J103" s="58"/>
      <c r="K103" s="59"/>
      <c r="L103" s="59"/>
      <c r="M103" s="59"/>
      <c r="N103" s="60"/>
      <c r="O103" s="61"/>
      <c r="P103" s="59"/>
      <c r="Q103" s="59"/>
      <c r="R103" s="500"/>
    </row>
    <row r="104" spans="1:18">
      <c r="A104" s="12"/>
      <c r="B104" s="9">
        <v>2022</v>
      </c>
      <c r="C104" s="58"/>
      <c r="D104" s="59"/>
      <c r="E104" s="59"/>
      <c r="F104" s="59"/>
      <c r="G104" s="59"/>
      <c r="H104" s="59"/>
      <c r="I104" s="60"/>
      <c r="J104" s="58"/>
      <c r="K104" s="59"/>
      <c r="L104" s="59"/>
      <c r="M104" s="59"/>
      <c r="N104" s="60"/>
      <c r="O104" s="61"/>
      <c r="P104" s="59"/>
      <c r="Q104" s="59"/>
      <c r="R104" s="500"/>
    </row>
    <row r="105" spans="1:18" ht="12.75" thickBot="1">
      <c r="A105" s="13"/>
      <c r="B105" s="53" t="s">
        <v>400</v>
      </c>
      <c r="C105" s="66"/>
      <c r="D105" s="67"/>
      <c r="E105" s="67"/>
      <c r="F105" s="67"/>
      <c r="G105" s="67"/>
      <c r="H105" s="67"/>
      <c r="I105" s="68"/>
      <c r="J105" s="66"/>
      <c r="K105" s="67"/>
      <c r="L105" s="67"/>
      <c r="M105" s="67"/>
      <c r="N105" s="68"/>
      <c r="O105" s="69"/>
      <c r="P105" s="67"/>
      <c r="Q105" s="67"/>
      <c r="R105" s="502"/>
    </row>
    <row r="106" spans="1:18">
      <c r="A106" s="45" t="s">
        <v>0</v>
      </c>
      <c r="B106" s="32">
        <v>2020</v>
      </c>
      <c r="C106" s="57"/>
      <c r="D106" s="402">
        <f>D98+D14</f>
        <v>55542560</v>
      </c>
      <c r="E106" s="402">
        <f t="shared" ref="E106:Q106" si="1">E98+E14</f>
        <v>2696533</v>
      </c>
      <c r="F106" s="402">
        <f t="shared" si="1"/>
        <v>294105360</v>
      </c>
      <c r="G106" s="402">
        <f t="shared" si="1"/>
        <v>0</v>
      </c>
      <c r="H106" s="402">
        <f t="shared" si="1"/>
        <v>544691</v>
      </c>
      <c r="I106" s="448">
        <f t="shared" si="1"/>
        <v>352889144</v>
      </c>
      <c r="J106" s="403">
        <f t="shared" si="1"/>
        <v>0</v>
      </c>
      <c r="K106" s="402">
        <f t="shared" si="1"/>
        <v>0</v>
      </c>
      <c r="L106" s="402">
        <f t="shared" si="1"/>
        <v>48608575</v>
      </c>
      <c r="M106" s="402">
        <f t="shared" si="1"/>
        <v>0</v>
      </c>
      <c r="N106" s="448">
        <f t="shared" si="1"/>
        <v>48608575</v>
      </c>
      <c r="O106" s="403">
        <f t="shared" si="1"/>
        <v>0</v>
      </c>
      <c r="P106" s="402">
        <f t="shared" si="1"/>
        <v>0</v>
      </c>
      <c r="Q106" s="402">
        <f t="shared" si="1"/>
        <v>401497719</v>
      </c>
      <c r="R106" s="506">
        <f t="shared" ref="R106" si="2">R98+R14</f>
        <v>1</v>
      </c>
    </row>
    <row r="107" spans="1:18">
      <c r="A107" s="14"/>
      <c r="B107" s="9">
        <v>2021</v>
      </c>
      <c r="C107" s="58"/>
      <c r="D107" s="447">
        <f t="shared" ref="D107:Q107" si="3">D99+D15</f>
        <v>81100190</v>
      </c>
      <c r="E107" s="447">
        <f t="shared" si="3"/>
        <v>2100681</v>
      </c>
      <c r="F107" s="447">
        <f t="shared" si="3"/>
        <v>257165566</v>
      </c>
      <c r="G107" s="447">
        <f t="shared" si="3"/>
        <v>0</v>
      </c>
      <c r="H107" s="447">
        <f t="shared" si="3"/>
        <v>544691</v>
      </c>
      <c r="I107" s="444">
        <f t="shared" si="3"/>
        <v>340911128</v>
      </c>
      <c r="J107" s="449">
        <f t="shared" si="3"/>
        <v>0</v>
      </c>
      <c r="K107" s="447">
        <f t="shared" si="3"/>
        <v>0</v>
      </c>
      <c r="L107" s="447">
        <f t="shared" si="3"/>
        <v>68107246</v>
      </c>
      <c r="M107" s="447">
        <f t="shared" si="3"/>
        <v>0</v>
      </c>
      <c r="N107" s="444">
        <f t="shared" si="3"/>
        <v>68107246</v>
      </c>
      <c r="O107" s="449">
        <f t="shared" si="3"/>
        <v>0</v>
      </c>
      <c r="P107" s="447">
        <f t="shared" si="3"/>
        <v>0</v>
      </c>
      <c r="Q107" s="447">
        <f t="shared" si="3"/>
        <v>409018374</v>
      </c>
      <c r="R107" s="506">
        <f t="shared" ref="R107" si="4">R99+R15</f>
        <v>1</v>
      </c>
    </row>
    <row r="108" spans="1:18">
      <c r="A108" s="14"/>
      <c r="B108" s="9">
        <v>2022</v>
      </c>
      <c r="C108" s="58"/>
      <c r="D108" s="447">
        <f t="shared" ref="D108:Q108" si="5">D100+D16</f>
        <v>95724839</v>
      </c>
      <c r="E108" s="447">
        <f t="shared" si="5"/>
        <v>1871014</v>
      </c>
      <c r="F108" s="447">
        <f t="shared" si="5"/>
        <v>248982625</v>
      </c>
      <c r="G108" s="447">
        <f t="shared" si="5"/>
        <v>0</v>
      </c>
      <c r="H108" s="447">
        <f t="shared" si="5"/>
        <v>18072859</v>
      </c>
      <c r="I108" s="444">
        <f t="shared" si="5"/>
        <v>364651337</v>
      </c>
      <c r="J108" s="449">
        <f t="shared" si="5"/>
        <v>0</v>
      </c>
      <c r="K108" s="447">
        <f t="shared" si="5"/>
        <v>0</v>
      </c>
      <c r="L108" s="447">
        <f t="shared" si="5"/>
        <v>136337548</v>
      </c>
      <c r="M108" s="447">
        <f t="shared" si="5"/>
        <v>0</v>
      </c>
      <c r="N108" s="444">
        <f t="shared" si="5"/>
        <v>136337548</v>
      </c>
      <c r="O108" s="449">
        <f t="shared" si="5"/>
        <v>0</v>
      </c>
      <c r="P108" s="447">
        <f t="shared" si="5"/>
        <v>0</v>
      </c>
      <c r="Q108" s="447">
        <f t="shared" si="5"/>
        <v>500988885</v>
      </c>
      <c r="R108" s="506">
        <f t="shared" ref="R108" si="6">R100+R16</f>
        <v>1</v>
      </c>
    </row>
    <row r="109" spans="1:18" ht="12.75" thickBot="1">
      <c r="A109" s="13"/>
      <c r="B109" s="53" t="s">
        <v>400</v>
      </c>
      <c r="C109" s="66"/>
      <c r="D109" s="666">
        <f>(D108-D107)/D107</f>
        <v>0.18032817185755051</v>
      </c>
      <c r="E109" s="666">
        <f>(E108-E107)/E107</f>
        <v>-0.10932978400813831</v>
      </c>
      <c r="F109" s="666">
        <f>(F108-F107)/F107</f>
        <v>-3.1819738261536924E-2</v>
      </c>
      <c r="G109" s="667"/>
      <c r="H109" s="666">
        <f>(H108-H107)/H107</f>
        <v>32.180021333196251</v>
      </c>
      <c r="I109" s="666">
        <f>(I108-I107)/I107</f>
        <v>6.9637530283259044E-2</v>
      </c>
      <c r="J109" s="668"/>
      <c r="K109" s="667"/>
      <c r="L109" s="666">
        <f>(L108-L107)/L107</f>
        <v>1.0018067974735023</v>
      </c>
      <c r="M109" s="667"/>
      <c r="N109" s="666">
        <f>(N108-N107)/N107</f>
        <v>1.0018067974735023</v>
      </c>
      <c r="O109" s="668"/>
      <c r="P109" s="667"/>
      <c r="Q109" s="666">
        <f>(Q108-Q107)/Q107</f>
        <v>0.22485667355374114</v>
      </c>
      <c r="R109" s="502"/>
    </row>
  </sheetData>
  <mergeCells count="6">
    <mergeCell ref="Q4:R4"/>
    <mergeCell ref="A4:A5"/>
    <mergeCell ref="C4:I4"/>
    <mergeCell ref="J4:N4"/>
    <mergeCell ref="O4:P4"/>
    <mergeCell ref="B4:B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7" orientation="portrait" r:id="rId1"/>
  <headerFooter alignWithMargins="0">
    <oddHeader xml:space="preserve">&amp;C&amp;"Arial,Negrita"&amp;18PROYECTO DE PRESUPUESTO 2022
</oddHeader>
    <oddFooter>&amp;L&amp;"Arial,Negrita"&amp;8PROYECTO DE PRESUPUESTO PARA EL AÑO FISCAL 2022
INFORMACIÓN PARA LA COMISIÓN DE PRESUPUESTO Y CUENTA GENERAL DE LA REPÚBLICA DEL CONGRESO DE LA REPÚBLICA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25</vt:i4>
      </vt:variant>
    </vt:vector>
  </HeadingPairs>
  <TitlesOfParts>
    <vt:vector size="50" baseType="lpstr">
      <vt:lpstr>Índice</vt:lpstr>
      <vt:lpstr>F-01</vt:lpstr>
      <vt:lpstr>F-02</vt:lpstr>
      <vt:lpstr>F-03</vt:lpstr>
      <vt:lpstr>F-04</vt:lpstr>
      <vt:lpstr>F-05</vt:lpstr>
      <vt:lpstr>F-06</vt:lpstr>
      <vt:lpstr>F-07</vt:lpstr>
      <vt:lpstr>F-08</vt:lpstr>
      <vt:lpstr>F-09</vt:lpstr>
      <vt:lpstr>F-10</vt:lpstr>
      <vt:lpstr>F-11</vt:lpstr>
      <vt:lpstr>F-12</vt:lpstr>
      <vt:lpstr>F-13</vt:lpstr>
      <vt:lpstr>F-14</vt:lpstr>
      <vt:lpstr> F15</vt:lpstr>
      <vt:lpstr>F-16</vt:lpstr>
      <vt:lpstr>F-17</vt:lpstr>
      <vt:lpstr>F-18</vt:lpstr>
      <vt:lpstr>Hoja2</vt:lpstr>
      <vt:lpstr>Hwork2</vt:lpstr>
      <vt:lpstr>Hoja6</vt:lpstr>
      <vt:lpstr>Hoja7</vt:lpstr>
      <vt:lpstr>LeyPpto2022</vt:lpstr>
      <vt:lpstr>Hoja1</vt:lpstr>
      <vt:lpstr>' F15'!Área_de_impresión</vt:lpstr>
      <vt:lpstr>'F-01'!Área_de_impresión</vt:lpstr>
      <vt:lpstr>'F-02'!Área_de_impresión</vt:lpstr>
      <vt:lpstr>'F-03'!Área_de_impresión</vt:lpstr>
      <vt:lpstr>'F-04'!Área_de_impresión</vt:lpstr>
      <vt:lpstr>'F-05'!Área_de_impresión</vt:lpstr>
      <vt:lpstr>'F-06'!Área_de_impresión</vt:lpstr>
      <vt:lpstr>'F-07'!Área_de_impresión</vt:lpstr>
      <vt:lpstr>'F-08'!Área_de_impresión</vt:lpstr>
      <vt:lpstr>'F-09'!Área_de_impresión</vt:lpstr>
      <vt:lpstr>'F-10'!Área_de_impresión</vt:lpstr>
      <vt:lpstr>'F-11'!Área_de_impresión</vt:lpstr>
      <vt:lpstr>'F-12'!Área_de_impresión</vt:lpstr>
      <vt:lpstr>'F-13'!Área_de_impresión</vt:lpstr>
      <vt:lpstr>'F-14'!Área_de_impresión</vt:lpstr>
      <vt:lpstr>'F-16'!Área_de_impresión</vt:lpstr>
      <vt:lpstr>'F-17'!Área_de_impresión</vt:lpstr>
      <vt:lpstr>'F-18'!Área_de_impresión</vt:lpstr>
      <vt:lpstr>Índice!Área_de_impresión</vt:lpstr>
      <vt:lpstr>'F-01'!Títulos_a_imprimir</vt:lpstr>
      <vt:lpstr>'F-08'!Títulos_a_imprimir</vt:lpstr>
      <vt:lpstr>'F-16'!Títulos_a_imprimir</vt:lpstr>
      <vt:lpstr>'F-17'!Títulos_a_imprimir</vt:lpstr>
      <vt:lpstr>'F-18'!Títulos_a_imprimir</vt:lpstr>
      <vt:lpstr>Índice!Títulos_a_imprimir</vt:lpstr>
    </vt:vector>
  </TitlesOfParts>
  <Company>Congreso de la República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Directiva Formulaicón de Presupuesto (V 2008)</dc:title>
  <dc:creator>Asesoria de Presupuesto</dc:creator>
  <cp:lastModifiedBy>pined</cp:lastModifiedBy>
  <cp:lastPrinted>2021-09-22T20:11:53Z</cp:lastPrinted>
  <dcterms:created xsi:type="dcterms:W3CDTF">1998-08-20T20:27:58Z</dcterms:created>
  <dcterms:modified xsi:type="dcterms:W3CDTF">2021-09-30T18:07:20Z</dcterms:modified>
</cp:coreProperties>
</file>